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9"/>
  <workbookPr autoCompressPictures="0"/>
  <mc:AlternateContent xmlns:mc="http://schemas.openxmlformats.org/markup-compatibility/2006">
    <mc:Choice Requires="x15">
      <x15ac:absPath xmlns:x15ac="http://schemas.microsoft.com/office/spreadsheetml/2010/11/ac" url="C:\Users\peters\Desktop\Oman BT1 Tables\"/>
    </mc:Choice>
  </mc:AlternateContent>
  <xr:revisionPtr revIDLastSave="0" documentId="13_ncr:1_{4EDD6D2C-B184-4895-B404-C8D768357780}" xr6:coauthVersionLast="36" xr6:coauthVersionMax="36" xr10:uidLastSave="{00000000-0000-0000-0000-000000000000}"/>
  <bookViews>
    <workbookView xWindow="0" yWindow="0" windowWidth="25596" windowHeight="16056" xr2:uid="{00000000-000D-0000-FFFF-FFFF00000000}"/>
  </bookViews>
  <sheets>
    <sheet name="VEINS ASSIGNED" sheetId="19" r:id="rId1"/>
    <sheet name="NOTES" sheetId="20" r:id="rId2"/>
    <sheet name="VEINS SIMPLIFIED" sheetId="22" r:id="rId3"/>
    <sheet name="VEINS PER SECTION" sheetId="21" r:id="rId4"/>
    <sheet name="PLOTS" sheetId="23" r:id="rId5"/>
  </sheets>
  <definedNames>
    <definedName name="_xlnm._FilterDatabase" localSheetId="4" hidden="1">PLOTS!$A$1:$AM$402</definedName>
    <definedName name="_xlnm._FilterDatabase" localSheetId="0" hidden="1">'VEINS ASSIGNED'!$A$4:$CE$1758</definedName>
    <definedName name="_xlnm._FilterDatabase" localSheetId="3" hidden="1">'VEINS PER SECTION'!$A$1:$Y$402</definedName>
    <definedName name="_xlnm._FilterDatabase" localSheetId="2" hidden="1">'VEINS SIMPLIFIED'!$A$2:$BZ$1756</definedName>
    <definedName name="band_contact_geometry">#REF!</definedName>
    <definedName name="banding_intensity">#REF!</definedName>
    <definedName name="contact_geometry">#REF!</definedName>
    <definedName name="contact_type">#REF!</definedName>
    <definedName name="cross_cutting_feature_type">#REF!</definedName>
    <definedName name="deformation_feature_characteristics">#REF!</definedName>
    <definedName name="deformation_feature_type">#REF!</definedName>
    <definedName name="deformation_intensity">#REF!</definedName>
    <definedName name="feature_age">#REF!</definedName>
    <definedName name="frequency">#REF!</definedName>
    <definedName name="grain_size">#REF!</definedName>
    <definedName name="grain_size_variability">#REF!</definedName>
    <definedName name="hostrock_banding_type">#REF!</definedName>
    <definedName name="hostrock_contact_type">#REF!</definedName>
    <definedName name="localized_structure_type">#REF!</definedName>
    <definedName name="matrix_banding_type">#REF!</definedName>
    <definedName name="matrix_lithology">#REF!</definedName>
    <definedName name="matrix_lithology_characteristics">#REF!</definedName>
    <definedName name="matrix_structure_characteristics">#REF!</definedName>
    <definedName name="matrix_structure_type">#REF!</definedName>
    <definedName name="overall_vein_lithology">#REF!</definedName>
    <definedName name="quality_name">#REF!</definedName>
    <definedName name="sense_of_shear">#REF!</definedName>
    <definedName name="SPO_and_foliation_mineral">#REF!</definedName>
    <definedName name="vein_density">#REF!</definedName>
    <definedName name="vein_orientation">#REF!</definedName>
    <definedName name="vein_texture_characteristics">#REF!</definedName>
    <definedName name="vein_type">#REF!</definedName>
  </definedNames>
  <calcPr calcId="191029"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H671" i="19" l="1"/>
  <c r="H672" i="19"/>
  <c r="H673" i="19"/>
  <c r="H674" i="19"/>
  <c r="H675" i="19"/>
  <c r="H676" i="19"/>
  <c r="H677" i="19"/>
  <c r="H678" i="19"/>
  <c r="H669" i="22"/>
  <c r="I669" i="22"/>
  <c r="H670" i="22"/>
  <c r="I670" i="22"/>
  <c r="H671" i="22"/>
  <c r="I671" i="22"/>
  <c r="H672" i="22"/>
  <c r="I672" i="22"/>
  <c r="H673" i="22"/>
  <c r="I673" i="22"/>
  <c r="H674" i="22"/>
  <c r="I674" i="22"/>
  <c r="H675" i="22"/>
  <c r="I675" i="22"/>
  <c r="H676" i="22"/>
  <c r="I676" i="22"/>
  <c r="H957" i="22"/>
  <c r="I957" i="22"/>
  <c r="H958" i="22"/>
  <c r="I958" i="22"/>
  <c r="H959" i="22"/>
  <c r="I959" i="22"/>
  <c r="H960" i="22"/>
  <c r="I960" i="22"/>
  <c r="H961" i="22"/>
  <c r="I961" i="22"/>
  <c r="H961" i="19"/>
  <c r="H962" i="19"/>
  <c r="H963" i="19"/>
  <c r="H960" i="19"/>
  <c r="H959" i="19"/>
  <c r="H1529" i="22"/>
  <c r="I1529" i="22"/>
  <c r="H1528" i="22"/>
  <c r="I1528" i="22"/>
  <c r="H1527" i="22"/>
  <c r="I1527" i="22"/>
  <c r="H1526" i="22"/>
  <c r="I1526" i="22"/>
  <c r="H1531" i="19"/>
  <c r="H1530" i="19"/>
  <c r="H1529" i="19"/>
  <c r="H1528" i="19"/>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H470" i="22"/>
  <c r="H471" i="22"/>
  <c r="H472" i="22"/>
  <c r="H473" i="22"/>
  <c r="H474" i="22"/>
  <c r="H475" i="22"/>
  <c r="H476" i="22"/>
  <c r="H477" i="22"/>
  <c r="H478" i="22"/>
  <c r="H479" i="22"/>
  <c r="H480" i="22"/>
  <c r="H481" i="22"/>
  <c r="H482" i="22"/>
  <c r="H483" i="22"/>
  <c r="H484" i="22"/>
  <c r="H485" i="22"/>
  <c r="H486" i="22"/>
  <c r="H487" i="22"/>
  <c r="H488" i="22"/>
  <c r="H489" i="22"/>
  <c r="H490" i="22"/>
  <c r="H491" i="22"/>
  <c r="H492" i="22"/>
  <c r="H493" i="22"/>
  <c r="H494" i="22"/>
  <c r="H495" i="22"/>
  <c r="H496" i="22"/>
  <c r="H497" i="22"/>
  <c r="H498" i="22"/>
  <c r="H499" i="22"/>
  <c r="H500" i="22"/>
  <c r="H501" i="22"/>
  <c r="H502" i="22"/>
  <c r="H503" i="22"/>
  <c r="H504" i="22"/>
  <c r="H505" i="22"/>
  <c r="H506" i="22"/>
  <c r="H507" i="22"/>
  <c r="H508" i="22"/>
  <c r="H509" i="22"/>
  <c r="H510" i="22"/>
  <c r="H511" i="22"/>
  <c r="H512" i="22"/>
  <c r="H513" i="22"/>
  <c r="H514" i="22"/>
  <c r="H515" i="22"/>
  <c r="H516" i="22"/>
  <c r="H517" i="22"/>
  <c r="H518" i="22"/>
  <c r="H519" i="22"/>
  <c r="H520" i="22"/>
  <c r="H521" i="22"/>
  <c r="H522" i="22"/>
  <c r="H523" i="22"/>
  <c r="H524" i="22"/>
  <c r="H525" i="22"/>
  <c r="H526" i="22"/>
  <c r="H527" i="22"/>
  <c r="H528" i="22"/>
  <c r="H529" i="22"/>
  <c r="H530" i="22"/>
  <c r="H531" i="22"/>
  <c r="H532" i="22"/>
  <c r="H533" i="22"/>
  <c r="H534" i="22"/>
  <c r="H535" i="22"/>
  <c r="H536" i="22"/>
  <c r="H537" i="22"/>
  <c r="H538" i="22"/>
  <c r="H539" i="22"/>
  <c r="H540" i="22"/>
  <c r="H541" i="22"/>
  <c r="H542" i="22"/>
  <c r="H543" i="22"/>
  <c r="H544" i="22"/>
  <c r="H545" i="22"/>
  <c r="H546" i="22"/>
  <c r="H547" i="22"/>
  <c r="H548" i="22"/>
  <c r="H549" i="22"/>
  <c r="H550" i="22"/>
  <c r="H551" i="22"/>
  <c r="H552" i="22"/>
  <c r="H553" i="22"/>
  <c r="H554" i="22"/>
  <c r="H555" i="22"/>
  <c r="H556" i="22"/>
  <c r="H557" i="22"/>
  <c r="H558" i="22"/>
  <c r="H559" i="22"/>
  <c r="H560" i="22"/>
  <c r="H561" i="22"/>
  <c r="H562" i="22"/>
  <c r="H563" i="22"/>
  <c r="H564" i="22"/>
  <c r="H565" i="22"/>
  <c r="H566" i="22"/>
  <c r="H567" i="22"/>
  <c r="H568" i="22"/>
  <c r="H569" i="22"/>
  <c r="H570" i="22"/>
  <c r="H571" i="22"/>
  <c r="H572" i="22"/>
  <c r="H573" i="22"/>
  <c r="H574" i="22"/>
  <c r="H575" i="22"/>
  <c r="H576" i="22"/>
  <c r="H577" i="22"/>
  <c r="H578" i="22"/>
  <c r="H579" i="22"/>
  <c r="H580" i="22"/>
  <c r="H581" i="22"/>
  <c r="H582" i="22"/>
  <c r="H583" i="22"/>
  <c r="H584" i="22"/>
  <c r="H585" i="22"/>
  <c r="H586" i="22"/>
  <c r="H587" i="22"/>
  <c r="H588" i="22"/>
  <c r="H589" i="22"/>
  <c r="H590" i="22"/>
  <c r="H591" i="22"/>
  <c r="H592" i="22"/>
  <c r="H593" i="22"/>
  <c r="H594" i="22"/>
  <c r="H595" i="22"/>
  <c r="H596" i="22"/>
  <c r="H597" i="22"/>
  <c r="H598" i="22"/>
  <c r="H599" i="22"/>
  <c r="H600" i="22"/>
  <c r="H601" i="22"/>
  <c r="H602" i="22"/>
  <c r="H603" i="22"/>
  <c r="H604" i="22"/>
  <c r="H605" i="22"/>
  <c r="H606" i="22"/>
  <c r="H607" i="22"/>
  <c r="H608" i="22"/>
  <c r="H609" i="22"/>
  <c r="H610" i="22"/>
  <c r="H611" i="22"/>
  <c r="H612" i="22"/>
  <c r="H613" i="22"/>
  <c r="H614" i="22"/>
  <c r="H615" i="22"/>
  <c r="H616" i="22"/>
  <c r="H617" i="22"/>
  <c r="H618" i="22"/>
  <c r="H619" i="22"/>
  <c r="H620" i="22"/>
  <c r="H621" i="22"/>
  <c r="H622" i="22"/>
  <c r="H623" i="22"/>
  <c r="H624" i="22"/>
  <c r="H625" i="22"/>
  <c r="H626" i="22"/>
  <c r="H627" i="22"/>
  <c r="H628" i="22"/>
  <c r="H629" i="22"/>
  <c r="H630" i="22"/>
  <c r="H631" i="22"/>
  <c r="H632" i="22"/>
  <c r="H633" i="22"/>
  <c r="H634" i="22"/>
  <c r="H635" i="22"/>
  <c r="H636" i="22"/>
  <c r="H637" i="22"/>
  <c r="H638" i="22"/>
  <c r="H639" i="22"/>
  <c r="H640" i="22"/>
  <c r="H641" i="22"/>
  <c r="H642" i="22"/>
  <c r="H643" i="22"/>
  <c r="H644" i="22"/>
  <c r="H645" i="22"/>
  <c r="H646" i="22"/>
  <c r="H647" i="22"/>
  <c r="H648" i="22"/>
  <c r="H649" i="22"/>
  <c r="H650" i="22"/>
  <c r="H651" i="22"/>
  <c r="H652" i="22"/>
  <c r="H653" i="22"/>
  <c r="H654" i="22"/>
  <c r="H655" i="22"/>
  <c r="H656" i="22"/>
  <c r="H657" i="22"/>
  <c r="H658" i="22"/>
  <c r="H659" i="22"/>
  <c r="H660" i="22"/>
  <c r="H661" i="22"/>
  <c r="H662" i="22"/>
  <c r="H663" i="22"/>
  <c r="H664" i="22"/>
  <c r="H665" i="22"/>
  <c r="H666" i="22"/>
  <c r="H667" i="22"/>
  <c r="H668" i="22"/>
  <c r="H677" i="22"/>
  <c r="H678" i="22"/>
  <c r="H679" i="22"/>
  <c r="H680" i="22"/>
  <c r="H681" i="22"/>
  <c r="H682" i="22"/>
  <c r="H683" i="22"/>
  <c r="H684" i="22"/>
  <c r="H685" i="22"/>
  <c r="H686" i="22"/>
  <c r="H687" i="22"/>
  <c r="H688" i="22"/>
  <c r="H689" i="22"/>
  <c r="H690" i="22"/>
  <c r="H691" i="22"/>
  <c r="H692" i="22"/>
  <c r="H693" i="22"/>
  <c r="H694" i="22"/>
  <c r="H695" i="22"/>
  <c r="H696" i="22"/>
  <c r="H697" i="22"/>
  <c r="H698" i="22"/>
  <c r="H699" i="22"/>
  <c r="H700" i="22"/>
  <c r="H701" i="22"/>
  <c r="H702" i="22"/>
  <c r="H703" i="22"/>
  <c r="H704" i="22"/>
  <c r="H705" i="22"/>
  <c r="H706" i="22"/>
  <c r="H707" i="22"/>
  <c r="H708" i="22"/>
  <c r="H709" i="22"/>
  <c r="H710" i="22"/>
  <c r="H711" i="22"/>
  <c r="H712" i="22"/>
  <c r="H713" i="22"/>
  <c r="H714" i="22"/>
  <c r="H715" i="22"/>
  <c r="H716" i="22"/>
  <c r="H717" i="22"/>
  <c r="H718" i="22"/>
  <c r="H719" i="22"/>
  <c r="H720" i="22"/>
  <c r="H721" i="22"/>
  <c r="H722" i="22"/>
  <c r="H723" i="22"/>
  <c r="H724" i="22"/>
  <c r="H725" i="22"/>
  <c r="H726" i="22"/>
  <c r="H727" i="22"/>
  <c r="H728" i="22"/>
  <c r="H729" i="22"/>
  <c r="H730" i="22"/>
  <c r="H731" i="22"/>
  <c r="H732" i="22"/>
  <c r="H733" i="22"/>
  <c r="H734" i="22"/>
  <c r="H735" i="22"/>
  <c r="H736" i="22"/>
  <c r="H737" i="22"/>
  <c r="H738" i="22"/>
  <c r="H739" i="22"/>
  <c r="H740" i="22"/>
  <c r="H741" i="22"/>
  <c r="H742" i="22"/>
  <c r="H743" i="22"/>
  <c r="H744" i="22"/>
  <c r="H745" i="22"/>
  <c r="H746" i="22"/>
  <c r="H747" i="22"/>
  <c r="H748" i="22"/>
  <c r="H749" i="22"/>
  <c r="H750" i="22"/>
  <c r="H751" i="22"/>
  <c r="H752" i="22"/>
  <c r="H753" i="22"/>
  <c r="H754" i="22"/>
  <c r="H755" i="22"/>
  <c r="H756" i="22"/>
  <c r="H757" i="22"/>
  <c r="H758" i="22"/>
  <c r="H759" i="22"/>
  <c r="H760" i="22"/>
  <c r="H761" i="22"/>
  <c r="H762" i="22"/>
  <c r="H763" i="22"/>
  <c r="H764" i="22"/>
  <c r="H765" i="22"/>
  <c r="H766" i="22"/>
  <c r="H767" i="22"/>
  <c r="H768" i="22"/>
  <c r="H769" i="22"/>
  <c r="H770" i="22"/>
  <c r="H771" i="22"/>
  <c r="H772" i="22"/>
  <c r="H773" i="22"/>
  <c r="H774" i="22"/>
  <c r="H775" i="22"/>
  <c r="H776" i="22"/>
  <c r="H777" i="22"/>
  <c r="H778" i="22"/>
  <c r="H779" i="22"/>
  <c r="H780" i="22"/>
  <c r="H781" i="22"/>
  <c r="H782" i="22"/>
  <c r="H783" i="22"/>
  <c r="H784" i="22"/>
  <c r="H785" i="22"/>
  <c r="H786" i="22"/>
  <c r="H787" i="22"/>
  <c r="H788" i="22"/>
  <c r="H789" i="22"/>
  <c r="H790" i="22"/>
  <c r="H791" i="22"/>
  <c r="H792" i="22"/>
  <c r="H793" i="22"/>
  <c r="H794" i="22"/>
  <c r="H795" i="22"/>
  <c r="H796" i="22"/>
  <c r="H797" i="22"/>
  <c r="H798" i="22"/>
  <c r="H799" i="22"/>
  <c r="H800" i="22"/>
  <c r="H801" i="22"/>
  <c r="H802" i="22"/>
  <c r="H803" i="22"/>
  <c r="H804" i="22"/>
  <c r="H805" i="22"/>
  <c r="H806" i="22"/>
  <c r="H807" i="22"/>
  <c r="H808" i="22"/>
  <c r="H809" i="22"/>
  <c r="H810" i="22"/>
  <c r="H811" i="22"/>
  <c r="H812" i="22"/>
  <c r="H813" i="22"/>
  <c r="H814" i="22"/>
  <c r="H815" i="22"/>
  <c r="H816" i="22"/>
  <c r="H817" i="22"/>
  <c r="H818" i="22"/>
  <c r="H819" i="22"/>
  <c r="H820" i="22"/>
  <c r="H821" i="22"/>
  <c r="H822" i="22"/>
  <c r="H823" i="22"/>
  <c r="H824" i="22"/>
  <c r="H825" i="22"/>
  <c r="H826" i="22"/>
  <c r="H827" i="22"/>
  <c r="H828" i="22"/>
  <c r="H829" i="22"/>
  <c r="H830" i="22"/>
  <c r="H831" i="22"/>
  <c r="H832" i="22"/>
  <c r="H833" i="22"/>
  <c r="H834" i="22"/>
  <c r="H835" i="22"/>
  <c r="H836" i="22"/>
  <c r="H837" i="22"/>
  <c r="H838" i="22"/>
  <c r="H839" i="22"/>
  <c r="H840" i="22"/>
  <c r="H841" i="22"/>
  <c r="H842" i="22"/>
  <c r="H843" i="22"/>
  <c r="H844" i="22"/>
  <c r="H845" i="22"/>
  <c r="H846" i="22"/>
  <c r="H847" i="22"/>
  <c r="H848" i="22"/>
  <c r="H849" i="22"/>
  <c r="H850" i="22"/>
  <c r="H851" i="22"/>
  <c r="H852" i="22"/>
  <c r="H853" i="22"/>
  <c r="H854" i="22"/>
  <c r="H855" i="22"/>
  <c r="H856" i="22"/>
  <c r="H857" i="22"/>
  <c r="H858" i="22"/>
  <c r="H859" i="22"/>
  <c r="H860" i="22"/>
  <c r="H861" i="22"/>
  <c r="H862" i="22"/>
  <c r="H863" i="22"/>
  <c r="H864" i="22"/>
  <c r="H865" i="22"/>
  <c r="H866" i="22"/>
  <c r="H867" i="22"/>
  <c r="H868" i="22"/>
  <c r="H869" i="22"/>
  <c r="H870" i="22"/>
  <c r="H871" i="22"/>
  <c r="H872" i="22"/>
  <c r="H873" i="22"/>
  <c r="H874" i="22"/>
  <c r="H875" i="22"/>
  <c r="H876" i="22"/>
  <c r="H877" i="22"/>
  <c r="H878" i="22"/>
  <c r="H879" i="22"/>
  <c r="H880" i="22"/>
  <c r="H881" i="22"/>
  <c r="H882" i="22"/>
  <c r="H883" i="22"/>
  <c r="H884" i="22"/>
  <c r="H885" i="22"/>
  <c r="H886" i="22"/>
  <c r="H887" i="22"/>
  <c r="H888" i="22"/>
  <c r="H889" i="22"/>
  <c r="H890" i="22"/>
  <c r="H891" i="22"/>
  <c r="H892" i="22"/>
  <c r="H893" i="22"/>
  <c r="H894" i="22"/>
  <c r="H895" i="22"/>
  <c r="H896" i="22"/>
  <c r="H897" i="22"/>
  <c r="H898" i="22"/>
  <c r="H899" i="22"/>
  <c r="H900" i="22"/>
  <c r="H901" i="22"/>
  <c r="H902" i="22"/>
  <c r="H903" i="22"/>
  <c r="H904" i="22"/>
  <c r="H905" i="22"/>
  <c r="H906" i="22"/>
  <c r="H907" i="22"/>
  <c r="H908" i="22"/>
  <c r="H909" i="22"/>
  <c r="H910" i="22"/>
  <c r="H911" i="22"/>
  <c r="H912" i="22"/>
  <c r="H913" i="22"/>
  <c r="H914" i="22"/>
  <c r="H915" i="22"/>
  <c r="H916" i="22"/>
  <c r="H917" i="22"/>
  <c r="H918" i="22"/>
  <c r="H919" i="22"/>
  <c r="H920" i="22"/>
  <c r="H921" i="22"/>
  <c r="H922" i="22"/>
  <c r="H923" i="22"/>
  <c r="H924" i="22"/>
  <c r="H925" i="22"/>
  <c r="H926" i="22"/>
  <c r="H927" i="22"/>
  <c r="H928" i="22"/>
  <c r="H929" i="22"/>
  <c r="H930" i="22"/>
  <c r="H931" i="22"/>
  <c r="H932" i="22"/>
  <c r="H933" i="22"/>
  <c r="H934" i="22"/>
  <c r="H935" i="22"/>
  <c r="H936" i="22"/>
  <c r="H937" i="22"/>
  <c r="H938" i="22"/>
  <c r="H939" i="22"/>
  <c r="H940" i="22"/>
  <c r="H941" i="22"/>
  <c r="H942" i="22"/>
  <c r="H943" i="22"/>
  <c r="H944" i="22"/>
  <c r="H945" i="22"/>
  <c r="H946" i="22"/>
  <c r="H947" i="22"/>
  <c r="H948" i="22"/>
  <c r="H949" i="22"/>
  <c r="H950" i="22"/>
  <c r="H951" i="22"/>
  <c r="H952" i="22"/>
  <c r="H953" i="22"/>
  <c r="H954" i="22"/>
  <c r="H955" i="22"/>
  <c r="H956" i="22"/>
  <c r="H962" i="22"/>
  <c r="H963" i="22"/>
  <c r="H964" i="22"/>
  <c r="H965" i="22"/>
  <c r="H966" i="22"/>
  <c r="H967" i="22"/>
  <c r="H968" i="22"/>
  <c r="H969" i="22"/>
  <c r="H970" i="22"/>
  <c r="H971" i="22"/>
  <c r="H972" i="22"/>
  <c r="H973" i="22"/>
  <c r="H974" i="22"/>
  <c r="H975" i="22"/>
  <c r="H976" i="22"/>
  <c r="H977" i="22"/>
  <c r="H978" i="22"/>
  <c r="H979" i="22"/>
  <c r="H980" i="22"/>
  <c r="H981" i="22"/>
  <c r="H982" i="22"/>
  <c r="H983" i="22"/>
  <c r="H984" i="22"/>
  <c r="H985" i="22"/>
  <c r="H986" i="22"/>
  <c r="H987" i="22"/>
  <c r="H988" i="22"/>
  <c r="H989" i="22"/>
  <c r="H990" i="22"/>
  <c r="H991" i="22"/>
  <c r="H992" i="22"/>
  <c r="H993" i="22"/>
  <c r="H994" i="22"/>
  <c r="H995" i="22"/>
  <c r="H996" i="22"/>
  <c r="H997" i="22"/>
  <c r="H998" i="22"/>
  <c r="H999" i="22"/>
  <c r="H1000" i="22"/>
  <c r="H1001" i="22"/>
  <c r="H1002" i="22"/>
  <c r="H1003" i="22"/>
  <c r="H1004" i="22"/>
  <c r="H1005" i="22"/>
  <c r="H1006" i="22"/>
  <c r="H1007" i="22"/>
  <c r="H1008" i="22"/>
  <c r="H1009" i="22"/>
  <c r="H1010" i="22"/>
  <c r="H1011" i="22"/>
  <c r="H1012" i="22"/>
  <c r="H1013" i="22"/>
  <c r="H1014" i="22"/>
  <c r="H1015" i="22"/>
  <c r="H1016" i="22"/>
  <c r="H1017" i="22"/>
  <c r="H1018" i="22"/>
  <c r="H1019" i="22"/>
  <c r="H1020" i="22"/>
  <c r="H1021" i="22"/>
  <c r="H1022" i="22"/>
  <c r="H1023" i="22"/>
  <c r="H1024" i="22"/>
  <c r="H1025" i="22"/>
  <c r="H1026" i="22"/>
  <c r="H1027" i="22"/>
  <c r="H1028" i="22"/>
  <c r="H1029" i="22"/>
  <c r="H1030" i="22"/>
  <c r="H1031" i="22"/>
  <c r="H1032" i="22"/>
  <c r="H1033" i="22"/>
  <c r="H1034" i="22"/>
  <c r="H1035" i="22"/>
  <c r="H1036" i="22"/>
  <c r="H1037" i="22"/>
  <c r="H1038" i="22"/>
  <c r="H1039" i="22"/>
  <c r="H1040" i="22"/>
  <c r="H1041" i="22"/>
  <c r="H1042" i="22"/>
  <c r="H1043" i="22"/>
  <c r="H1044" i="22"/>
  <c r="H1045" i="22"/>
  <c r="H1046" i="22"/>
  <c r="H1047" i="22"/>
  <c r="H1048" i="22"/>
  <c r="H1049" i="22"/>
  <c r="H1050" i="22"/>
  <c r="H1051" i="22"/>
  <c r="H1052" i="22"/>
  <c r="H1053" i="22"/>
  <c r="H1054" i="22"/>
  <c r="H1055" i="22"/>
  <c r="H1056" i="22"/>
  <c r="H1057" i="22"/>
  <c r="H1058" i="22"/>
  <c r="H1059" i="22"/>
  <c r="H1060" i="22"/>
  <c r="H1061" i="22"/>
  <c r="H1062" i="22"/>
  <c r="H1063" i="22"/>
  <c r="H1064" i="22"/>
  <c r="H1065" i="22"/>
  <c r="H1066" i="22"/>
  <c r="H1067" i="22"/>
  <c r="H1068" i="22"/>
  <c r="H1069" i="22"/>
  <c r="H1070" i="22"/>
  <c r="H1071" i="22"/>
  <c r="H1072" i="22"/>
  <c r="H1073" i="22"/>
  <c r="H1074" i="22"/>
  <c r="H1075" i="22"/>
  <c r="H1076" i="22"/>
  <c r="H1077" i="22"/>
  <c r="H1078" i="22"/>
  <c r="H1079" i="22"/>
  <c r="H1080" i="22"/>
  <c r="H1081" i="22"/>
  <c r="H1082" i="22"/>
  <c r="H1083" i="22"/>
  <c r="H1084" i="22"/>
  <c r="H1085" i="22"/>
  <c r="H1086" i="22"/>
  <c r="H1087" i="22"/>
  <c r="H1088" i="22"/>
  <c r="H1089" i="22"/>
  <c r="H1090" i="22"/>
  <c r="H1091" i="22"/>
  <c r="H1092" i="22"/>
  <c r="H1093" i="22"/>
  <c r="H1094" i="22"/>
  <c r="H1095" i="22"/>
  <c r="H1096" i="22"/>
  <c r="H1097" i="22"/>
  <c r="H1098" i="22"/>
  <c r="H1099" i="22"/>
  <c r="H1100" i="22"/>
  <c r="H1101" i="22"/>
  <c r="H1102" i="22"/>
  <c r="H1103" i="22"/>
  <c r="H1104" i="22"/>
  <c r="H1105" i="22"/>
  <c r="H1106" i="22"/>
  <c r="H1107" i="22"/>
  <c r="H1108" i="22"/>
  <c r="H1109" i="22"/>
  <c r="H1110" i="22"/>
  <c r="H1111" i="22"/>
  <c r="H1112" i="22"/>
  <c r="H1113" i="22"/>
  <c r="H1114" i="22"/>
  <c r="H1115" i="22"/>
  <c r="H1116" i="22"/>
  <c r="H1117" i="22"/>
  <c r="H1118" i="22"/>
  <c r="H1119" i="22"/>
  <c r="H1120" i="22"/>
  <c r="H1121" i="22"/>
  <c r="H1122" i="22"/>
  <c r="H1123" i="22"/>
  <c r="H1124" i="22"/>
  <c r="H1125" i="22"/>
  <c r="H1126" i="22"/>
  <c r="H1127" i="22"/>
  <c r="H1128" i="22"/>
  <c r="H1129" i="22"/>
  <c r="H1130" i="22"/>
  <c r="H1131" i="22"/>
  <c r="H1132" i="22"/>
  <c r="H1133" i="22"/>
  <c r="H1134" i="22"/>
  <c r="H1135" i="22"/>
  <c r="H1136" i="22"/>
  <c r="H1137" i="22"/>
  <c r="H1138" i="22"/>
  <c r="H1139" i="22"/>
  <c r="H1140" i="22"/>
  <c r="H1141" i="22"/>
  <c r="H1142" i="22"/>
  <c r="H1143" i="22"/>
  <c r="H1144" i="22"/>
  <c r="H1145" i="22"/>
  <c r="H1146" i="22"/>
  <c r="H1147" i="22"/>
  <c r="H1148" i="22"/>
  <c r="H1149" i="22"/>
  <c r="H1150" i="22"/>
  <c r="H1151" i="22"/>
  <c r="H1152" i="22"/>
  <c r="H1153" i="22"/>
  <c r="H1154" i="22"/>
  <c r="H1155" i="22"/>
  <c r="H1156" i="22"/>
  <c r="H1157" i="22"/>
  <c r="H1158" i="22"/>
  <c r="H1159" i="22"/>
  <c r="H1160" i="22"/>
  <c r="H1161" i="22"/>
  <c r="H1162" i="22"/>
  <c r="H1163" i="22"/>
  <c r="H1164" i="22"/>
  <c r="H1165" i="22"/>
  <c r="H1166" i="22"/>
  <c r="H1167" i="22"/>
  <c r="H1168" i="22"/>
  <c r="H1169" i="22"/>
  <c r="H1170" i="22"/>
  <c r="H1171" i="22"/>
  <c r="H1172" i="22"/>
  <c r="H1173" i="22"/>
  <c r="H1174" i="22"/>
  <c r="H1175" i="22"/>
  <c r="H1176" i="22"/>
  <c r="H1177" i="22"/>
  <c r="H1178" i="22"/>
  <c r="H1179" i="22"/>
  <c r="H1180" i="22"/>
  <c r="H1181" i="22"/>
  <c r="H1182" i="22"/>
  <c r="H1183" i="22"/>
  <c r="H1184" i="22"/>
  <c r="H1185" i="22"/>
  <c r="H1186" i="22"/>
  <c r="H1187" i="22"/>
  <c r="H1188" i="22"/>
  <c r="H1189" i="22"/>
  <c r="H1190" i="22"/>
  <c r="H1191" i="22"/>
  <c r="H1192" i="22"/>
  <c r="H1193" i="22"/>
  <c r="H1194" i="22"/>
  <c r="H1195" i="22"/>
  <c r="H1196" i="22"/>
  <c r="H1197" i="22"/>
  <c r="H1198" i="22"/>
  <c r="H1199" i="22"/>
  <c r="H1200" i="22"/>
  <c r="H1201" i="22"/>
  <c r="H1202" i="22"/>
  <c r="H1203" i="22"/>
  <c r="H1204" i="22"/>
  <c r="H1205" i="22"/>
  <c r="H1206" i="22"/>
  <c r="H1207" i="22"/>
  <c r="H1208" i="22"/>
  <c r="H1209" i="22"/>
  <c r="H1210" i="22"/>
  <c r="H1211" i="22"/>
  <c r="H1212" i="22"/>
  <c r="H1213" i="22"/>
  <c r="H1214" i="22"/>
  <c r="H1215" i="22"/>
  <c r="H1216" i="22"/>
  <c r="H1217" i="22"/>
  <c r="H1218" i="22"/>
  <c r="H1219" i="22"/>
  <c r="H1220" i="22"/>
  <c r="H1221" i="22"/>
  <c r="H1222" i="22"/>
  <c r="H1223" i="22"/>
  <c r="H1224" i="22"/>
  <c r="H1225" i="22"/>
  <c r="H1226" i="22"/>
  <c r="H1227" i="22"/>
  <c r="H1228" i="22"/>
  <c r="H1229" i="22"/>
  <c r="H1230" i="22"/>
  <c r="H1231" i="22"/>
  <c r="H1232" i="22"/>
  <c r="H1233" i="22"/>
  <c r="H1234" i="22"/>
  <c r="H1235" i="22"/>
  <c r="H1236" i="22"/>
  <c r="H1237" i="22"/>
  <c r="H1238" i="22"/>
  <c r="H1239" i="22"/>
  <c r="H1240" i="22"/>
  <c r="H1241" i="22"/>
  <c r="H1242" i="22"/>
  <c r="H1243" i="22"/>
  <c r="H1244" i="22"/>
  <c r="H1245" i="22"/>
  <c r="H1246" i="22"/>
  <c r="H1247" i="22"/>
  <c r="H1248" i="22"/>
  <c r="H1249" i="22"/>
  <c r="H1250" i="22"/>
  <c r="H1251" i="22"/>
  <c r="H1252" i="22"/>
  <c r="H1253" i="22"/>
  <c r="H1254" i="22"/>
  <c r="H1255" i="22"/>
  <c r="H1256" i="22"/>
  <c r="H1257" i="22"/>
  <c r="H1258" i="22"/>
  <c r="H1259" i="22"/>
  <c r="H1260" i="22"/>
  <c r="H1261" i="22"/>
  <c r="H1262" i="22"/>
  <c r="H1263" i="22"/>
  <c r="H1264" i="22"/>
  <c r="H1265" i="22"/>
  <c r="H1266" i="22"/>
  <c r="H1267" i="22"/>
  <c r="H1268" i="22"/>
  <c r="H1269" i="22"/>
  <c r="H1270" i="22"/>
  <c r="H1271" i="22"/>
  <c r="H1272" i="22"/>
  <c r="H1273" i="22"/>
  <c r="H1274" i="22"/>
  <c r="H1275" i="22"/>
  <c r="H1276" i="22"/>
  <c r="H1277" i="22"/>
  <c r="H1278" i="22"/>
  <c r="H1279" i="22"/>
  <c r="H1280" i="22"/>
  <c r="H1281" i="22"/>
  <c r="H1282" i="22"/>
  <c r="H1283" i="22"/>
  <c r="H1284" i="22"/>
  <c r="H1285" i="22"/>
  <c r="H1286" i="22"/>
  <c r="H1287" i="22"/>
  <c r="H1288" i="22"/>
  <c r="H1289" i="22"/>
  <c r="H1290" i="22"/>
  <c r="H1291" i="22"/>
  <c r="H1292" i="22"/>
  <c r="H1293" i="22"/>
  <c r="H1294" i="22"/>
  <c r="H1295" i="22"/>
  <c r="H1296" i="22"/>
  <c r="H1297" i="22"/>
  <c r="H1298" i="22"/>
  <c r="H1299" i="22"/>
  <c r="H1300" i="22"/>
  <c r="H1301" i="22"/>
  <c r="H1302" i="22"/>
  <c r="H1303" i="22"/>
  <c r="H1304" i="22"/>
  <c r="H1305" i="22"/>
  <c r="H1306" i="22"/>
  <c r="H1307" i="22"/>
  <c r="H1308" i="22"/>
  <c r="H1309" i="22"/>
  <c r="H1310" i="22"/>
  <c r="H1311" i="22"/>
  <c r="H1312" i="22"/>
  <c r="H1313" i="22"/>
  <c r="H1314" i="22"/>
  <c r="H1315" i="22"/>
  <c r="H1316" i="22"/>
  <c r="H1317" i="22"/>
  <c r="H1318" i="22"/>
  <c r="H1319" i="22"/>
  <c r="H1320" i="22"/>
  <c r="H1321" i="22"/>
  <c r="H1322" i="22"/>
  <c r="H1323" i="22"/>
  <c r="H1324" i="22"/>
  <c r="H1325" i="22"/>
  <c r="H1326" i="22"/>
  <c r="H1327" i="22"/>
  <c r="H1328" i="22"/>
  <c r="H1329" i="22"/>
  <c r="H1330" i="22"/>
  <c r="H1331" i="22"/>
  <c r="H1332" i="22"/>
  <c r="H1333" i="22"/>
  <c r="H1334" i="22"/>
  <c r="H1335" i="22"/>
  <c r="H1336" i="22"/>
  <c r="H1337" i="22"/>
  <c r="H1338" i="22"/>
  <c r="H1339" i="22"/>
  <c r="H1340" i="22"/>
  <c r="H1341" i="22"/>
  <c r="H1342" i="22"/>
  <c r="H1343" i="22"/>
  <c r="H1344" i="22"/>
  <c r="H1345" i="22"/>
  <c r="H1346" i="22"/>
  <c r="H1347" i="22"/>
  <c r="H1348" i="22"/>
  <c r="H1349" i="22"/>
  <c r="H1350" i="22"/>
  <c r="H1351" i="22"/>
  <c r="H1352" i="22"/>
  <c r="H1353" i="22"/>
  <c r="H1354" i="22"/>
  <c r="H1355" i="22"/>
  <c r="H1356" i="22"/>
  <c r="H1357" i="22"/>
  <c r="H1358" i="22"/>
  <c r="H1359" i="22"/>
  <c r="H1360" i="22"/>
  <c r="H1361" i="22"/>
  <c r="H1362" i="22"/>
  <c r="H1363" i="22"/>
  <c r="H1364" i="22"/>
  <c r="H1365" i="22"/>
  <c r="H1366" i="22"/>
  <c r="H1367" i="22"/>
  <c r="H1368" i="22"/>
  <c r="H1369" i="22"/>
  <c r="H1370" i="22"/>
  <c r="H1371" i="22"/>
  <c r="H1372" i="22"/>
  <c r="H1373" i="22"/>
  <c r="H1374" i="22"/>
  <c r="H1375" i="22"/>
  <c r="H1376" i="22"/>
  <c r="H1377" i="22"/>
  <c r="H1378" i="22"/>
  <c r="H1379" i="22"/>
  <c r="H1380" i="22"/>
  <c r="H1381" i="22"/>
  <c r="H1382" i="22"/>
  <c r="H1383" i="22"/>
  <c r="H1384" i="22"/>
  <c r="H1385" i="22"/>
  <c r="H1386" i="22"/>
  <c r="H1387" i="22"/>
  <c r="H1388" i="22"/>
  <c r="H1389" i="22"/>
  <c r="H1390" i="22"/>
  <c r="H1391" i="22"/>
  <c r="H1392" i="22"/>
  <c r="H1393" i="22"/>
  <c r="H1394" i="22"/>
  <c r="H1395" i="22"/>
  <c r="H1396" i="22"/>
  <c r="H1397" i="22"/>
  <c r="H1398" i="22"/>
  <c r="H1399" i="22"/>
  <c r="H1400" i="22"/>
  <c r="H1401" i="22"/>
  <c r="H1402" i="22"/>
  <c r="H1403" i="22"/>
  <c r="H1404" i="22"/>
  <c r="H1405" i="22"/>
  <c r="H1406" i="22"/>
  <c r="H1407" i="22"/>
  <c r="H1408" i="22"/>
  <c r="H1409" i="22"/>
  <c r="H1410" i="22"/>
  <c r="H1411" i="22"/>
  <c r="H1412" i="22"/>
  <c r="H1413" i="22"/>
  <c r="H1414" i="22"/>
  <c r="H1415" i="22"/>
  <c r="H1416" i="22"/>
  <c r="H1417" i="22"/>
  <c r="H1418" i="22"/>
  <c r="H1419" i="22"/>
  <c r="H1420" i="22"/>
  <c r="H1421" i="22"/>
  <c r="H1422" i="22"/>
  <c r="H1423" i="22"/>
  <c r="H1424" i="22"/>
  <c r="H1425" i="22"/>
  <c r="H1426" i="22"/>
  <c r="H1427" i="22"/>
  <c r="H1428" i="22"/>
  <c r="H1429" i="22"/>
  <c r="H1430" i="22"/>
  <c r="H1431" i="22"/>
  <c r="H1432" i="22"/>
  <c r="H1433" i="22"/>
  <c r="H1434" i="22"/>
  <c r="H1435" i="22"/>
  <c r="H1436" i="22"/>
  <c r="H1437" i="22"/>
  <c r="H1438" i="22"/>
  <c r="H1439" i="22"/>
  <c r="H1440" i="22"/>
  <c r="H1441" i="22"/>
  <c r="H1442" i="22"/>
  <c r="H1443" i="22"/>
  <c r="H1444" i="22"/>
  <c r="H1445" i="22"/>
  <c r="H1446" i="22"/>
  <c r="H1447" i="22"/>
  <c r="H1448" i="22"/>
  <c r="H1449" i="22"/>
  <c r="H1450" i="22"/>
  <c r="H1451" i="22"/>
  <c r="H1452" i="22"/>
  <c r="H1453" i="22"/>
  <c r="H1454" i="22"/>
  <c r="H1455" i="22"/>
  <c r="H1456" i="22"/>
  <c r="H1457" i="22"/>
  <c r="H1458" i="22"/>
  <c r="H1459" i="22"/>
  <c r="H1460" i="22"/>
  <c r="H1461" i="22"/>
  <c r="H1462" i="22"/>
  <c r="H1463" i="22"/>
  <c r="H1464" i="22"/>
  <c r="H1465" i="22"/>
  <c r="H1466" i="22"/>
  <c r="H1467" i="22"/>
  <c r="H1468" i="22"/>
  <c r="H1469" i="22"/>
  <c r="H1470" i="22"/>
  <c r="H1471" i="22"/>
  <c r="H1472" i="22"/>
  <c r="H1473" i="22"/>
  <c r="H1474" i="22"/>
  <c r="H1475" i="22"/>
  <c r="H1476" i="22"/>
  <c r="H1477" i="22"/>
  <c r="H1478" i="22"/>
  <c r="H1479" i="22"/>
  <c r="H1480" i="22"/>
  <c r="H1481" i="22"/>
  <c r="H1482" i="22"/>
  <c r="H1483" i="22"/>
  <c r="H1484" i="22"/>
  <c r="H1485" i="22"/>
  <c r="H1486" i="22"/>
  <c r="H1487" i="22"/>
  <c r="H1488" i="22"/>
  <c r="H1489" i="22"/>
  <c r="H1490" i="22"/>
  <c r="H1491" i="22"/>
  <c r="H1492" i="22"/>
  <c r="H1493" i="22"/>
  <c r="H1494" i="22"/>
  <c r="H1495" i="22"/>
  <c r="H1496" i="22"/>
  <c r="H1497" i="22"/>
  <c r="H1498" i="22"/>
  <c r="H1499" i="22"/>
  <c r="H1500" i="22"/>
  <c r="H1501" i="22"/>
  <c r="H1502" i="22"/>
  <c r="H1503" i="22"/>
  <c r="H1504" i="22"/>
  <c r="H1505" i="22"/>
  <c r="H1506" i="22"/>
  <c r="H1507" i="22"/>
  <c r="H1508" i="22"/>
  <c r="H1509" i="22"/>
  <c r="H1510" i="22"/>
  <c r="H1511" i="22"/>
  <c r="H1512" i="22"/>
  <c r="H1513" i="22"/>
  <c r="H1514" i="22"/>
  <c r="H1515" i="22"/>
  <c r="H1516" i="22"/>
  <c r="H1517" i="22"/>
  <c r="H1518" i="22"/>
  <c r="H1519" i="22"/>
  <c r="H1520" i="22"/>
  <c r="H1521" i="22"/>
  <c r="H1522" i="22"/>
  <c r="H1523" i="22"/>
  <c r="H1524" i="22"/>
  <c r="H1525" i="22"/>
  <c r="H1530" i="22"/>
  <c r="H1531" i="22"/>
  <c r="H1532" i="22"/>
  <c r="H1533" i="22"/>
  <c r="H1534" i="22"/>
  <c r="H1535" i="22"/>
  <c r="H1536" i="22"/>
  <c r="H1537" i="22"/>
  <c r="H1538" i="22"/>
  <c r="H1539" i="22"/>
  <c r="H1540" i="22"/>
  <c r="H1541" i="22"/>
  <c r="H1542" i="22"/>
  <c r="H1543" i="22"/>
  <c r="H1544" i="22"/>
  <c r="H1545" i="22"/>
  <c r="H1546" i="22"/>
  <c r="H1547" i="22"/>
  <c r="H1548" i="22"/>
  <c r="H1549" i="22"/>
  <c r="H1550" i="22"/>
  <c r="H1551" i="22"/>
  <c r="H1552" i="22"/>
  <c r="H1553" i="22"/>
  <c r="H1554" i="22"/>
  <c r="H1555" i="22"/>
  <c r="H1556" i="22"/>
  <c r="H1557" i="22"/>
  <c r="H1558" i="22"/>
  <c r="H1559" i="22"/>
  <c r="H1560" i="22"/>
  <c r="H1561" i="22"/>
  <c r="H1562" i="22"/>
  <c r="H1563" i="22"/>
  <c r="H1564" i="22"/>
  <c r="H1565" i="22"/>
  <c r="H1566" i="22"/>
  <c r="H1567" i="22"/>
  <c r="H1568" i="22"/>
  <c r="H1569" i="22"/>
  <c r="H1570" i="22"/>
  <c r="H1571" i="22"/>
  <c r="H1572" i="22"/>
  <c r="H1573" i="22"/>
  <c r="H1574" i="22"/>
  <c r="H1575" i="22"/>
  <c r="H1576" i="22"/>
  <c r="H1577" i="22"/>
  <c r="H1578" i="22"/>
  <c r="H1579" i="22"/>
  <c r="H1580" i="22"/>
  <c r="H1581" i="22"/>
  <c r="H1582" i="22"/>
  <c r="H1583" i="22"/>
  <c r="H1584" i="22"/>
  <c r="H1585" i="22"/>
  <c r="H1586" i="22"/>
  <c r="H1587" i="22"/>
  <c r="H1588" i="22"/>
  <c r="H1589" i="22"/>
  <c r="H1590" i="22"/>
  <c r="H1591" i="22"/>
  <c r="H1592" i="22"/>
  <c r="H1593" i="22"/>
  <c r="H1594" i="22"/>
  <c r="H1595" i="22"/>
  <c r="H1596" i="22"/>
  <c r="H1597" i="22"/>
  <c r="H1598" i="22"/>
  <c r="H1599" i="22"/>
  <c r="H1600" i="22"/>
  <c r="H1601" i="22"/>
  <c r="H1602" i="22"/>
  <c r="H1603" i="22"/>
  <c r="H1604" i="22"/>
  <c r="H1605" i="22"/>
  <c r="H1606" i="22"/>
  <c r="H1607" i="22"/>
  <c r="H1608" i="22"/>
  <c r="H1609" i="22"/>
  <c r="H1610" i="22"/>
  <c r="H1611" i="22"/>
  <c r="H1612" i="22"/>
  <c r="H1613" i="22"/>
  <c r="H1614" i="22"/>
  <c r="H1615" i="22"/>
  <c r="H1616" i="22"/>
  <c r="H1617" i="22"/>
  <c r="H1618" i="22"/>
  <c r="H1619" i="22"/>
  <c r="H1620" i="22"/>
  <c r="H1621" i="22"/>
  <c r="H1622" i="22"/>
  <c r="H1623" i="22"/>
  <c r="H1624" i="22"/>
  <c r="H1625" i="22"/>
  <c r="H1626" i="22"/>
  <c r="H1627" i="22"/>
  <c r="H1628" i="22"/>
  <c r="H1629" i="22"/>
  <c r="H1630" i="22"/>
  <c r="H1631" i="22"/>
  <c r="H1632" i="22"/>
  <c r="H1633" i="22"/>
  <c r="H1634" i="22"/>
  <c r="H1635" i="22"/>
  <c r="H1636" i="22"/>
  <c r="H1637" i="22"/>
  <c r="H1638" i="22"/>
  <c r="H1639" i="22"/>
  <c r="H1640" i="22"/>
  <c r="H1641" i="22"/>
  <c r="H1642" i="22"/>
  <c r="H1643" i="22"/>
  <c r="H1644" i="22"/>
  <c r="H1645" i="22"/>
  <c r="H1646" i="22"/>
  <c r="H1647" i="22"/>
  <c r="H1648" i="22"/>
  <c r="H1649" i="22"/>
  <c r="H1650" i="22"/>
  <c r="H1651" i="22"/>
  <c r="H1652" i="22"/>
  <c r="H1653" i="22"/>
  <c r="H1654" i="22"/>
  <c r="H1655" i="22"/>
  <c r="H1656" i="22"/>
  <c r="H1657" i="22"/>
  <c r="H1658" i="22"/>
  <c r="H1659" i="22"/>
  <c r="H1660" i="22"/>
  <c r="H1661" i="22"/>
  <c r="H1662" i="22"/>
  <c r="H1663" i="22"/>
  <c r="H1664" i="22"/>
  <c r="H1665" i="22"/>
  <c r="H1666" i="22"/>
  <c r="H1667" i="22"/>
  <c r="H1668" i="22"/>
  <c r="H1669" i="22"/>
  <c r="H1670" i="22"/>
  <c r="H1671" i="22"/>
  <c r="H1672" i="22"/>
  <c r="H1673" i="22"/>
  <c r="H1674" i="22"/>
  <c r="H1675" i="22"/>
  <c r="H1676" i="22"/>
  <c r="H1677" i="22"/>
  <c r="H1678" i="22"/>
  <c r="H1679" i="22"/>
  <c r="H1680" i="22"/>
  <c r="H1681" i="22"/>
  <c r="H1682" i="22"/>
  <c r="H1683" i="22"/>
  <c r="H1684" i="22"/>
  <c r="H1685" i="22"/>
  <c r="H1686" i="22"/>
  <c r="H1687" i="22"/>
  <c r="H1688" i="22"/>
  <c r="H1689" i="22"/>
  <c r="H1690" i="22"/>
  <c r="H1691" i="22"/>
  <c r="H1692" i="22"/>
  <c r="H1693" i="22"/>
  <c r="H1694" i="22"/>
  <c r="H1695" i="22"/>
  <c r="H1696" i="22"/>
  <c r="H1697" i="22"/>
  <c r="H1698" i="22"/>
  <c r="H1699" i="22"/>
  <c r="H1700" i="22"/>
  <c r="H1701" i="22"/>
  <c r="H1702" i="22"/>
  <c r="H1703" i="22"/>
  <c r="H1704" i="22"/>
  <c r="H1705" i="22"/>
  <c r="H1706" i="22"/>
  <c r="H1707" i="22"/>
  <c r="H1708" i="22"/>
  <c r="H1709" i="22"/>
  <c r="H1710" i="22"/>
  <c r="H1711" i="22"/>
  <c r="H1712" i="22"/>
  <c r="H1713" i="22"/>
  <c r="H1714" i="22"/>
  <c r="H1715" i="22"/>
  <c r="H1716" i="22"/>
  <c r="H1717" i="22"/>
  <c r="H1718" i="22"/>
  <c r="H1719" i="22"/>
  <c r="H1720" i="22"/>
  <c r="H1721" i="22"/>
  <c r="H1722" i="22"/>
  <c r="H1723" i="22"/>
  <c r="H1724" i="22"/>
  <c r="H1725" i="22"/>
  <c r="H1726" i="22"/>
  <c r="H1727" i="22"/>
  <c r="H1728" i="22"/>
  <c r="H1729" i="22"/>
  <c r="H1730" i="22"/>
  <c r="H1731" i="22"/>
  <c r="H1732" i="22"/>
  <c r="H1733" i="22"/>
  <c r="H1734" i="22"/>
  <c r="H1735" i="22"/>
  <c r="H1736" i="22"/>
  <c r="H1737" i="22"/>
  <c r="H1738" i="22"/>
  <c r="H1739" i="22"/>
  <c r="H1740" i="22"/>
  <c r="H1741" i="22"/>
  <c r="H1742" i="22"/>
  <c r="H1743" i="22"/>
  <c r="H1744" i="22"/>
  <c r="H1745" i="22"/>
  <c r="H1746" i="22"/>
  <c r="H1747" i="22"/>
  <c r="H1748" i="22"/>
  <c r="H1749" i="22"/>
  <c r="H1750" i="22"/>
  <c r="H1751" i="22"/>
  <c r="H1752" i="22"/>
  <c r="H1753" i="22"/>
  <c r="H1754" i="22"/>
  <c r="H1755" i="22"/>
  <c r="H1756" i="22"/>
  <c r="H3" i="22"/>
  <c r="D315" i="21"/>
  <c r="I315" i="21"/>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90" i="19"/>
  <c r="H491" i="19"/>
  <c r="H492" i="19"/>
  <c r="H493" i="19"/>
  <c r="H494" i="19"/>
  <c r="H495" i="19"/>
  <c r="H496" i="19"/>
  <c r="H497" i="19"/>
  <c r="H498" i="19"/>
  <c r="H499" i="19"/>
  <c r="H500" i="19"/>
  <c r="H501" i="19"/>
  <c r="H502" i="19"/>
  <c r="H503" i="19"/>
  <c r="H504" i="19"/>
  <c r="H505" i="19"/>
  <c r="H506" i="19"/>
  <c r="H507" i="19"/>
  <c r="H508" i="19"/>
  <c r="H509" i="19"/>
  <c r="H510" i="19"/>
  <c r="H511" i="19"/>
  <c r="H512" i="19"/>
  <c r="H513" i="19"/>
  <c r="H514" i="19"/>
  <c r="H515" i="19"/>
  <c r="H516" i="19"/>
  <c r="H517" i="19"/>
  <c r="H518" i="19"/>
  <c r="H519" i="19"/>
  <c r="H520" i="19"/>
  <c r="H521" i="19"/>
  <c r="H522" i="19"/>
  <c r="H523" i="19"/>
  <c r="H524" i="19"/>
  <c r="H525" i="19"/>
  <c r="H526" i="19"/>
  <c r="H527" i="19"/>
  <c r="H528" i="19"/>
  <c r="H529" i="19"/>
  <c r="H530" i="19"/>
  <c r="H531" i="19"/>
  <c r="H532" i="19"/>
  <c r="H533" i="19"/>
  <c r="H534" i="19"/>
  <c r="H535" i="19"/>
  <c r="H536" i="19"/>
  <c r="H537" i="19"/>
  <c r="H538" i="19"/>
  <c r="H539" i="19"/>
  <c r="H540" i="19"/>
  <c r="H541" i="19"/>
  <c r="H542" i="19"/>
  <c r="H543" i="19"/>
  <c r="H544" i="19"/>
  <c r="H545" i="19"/>
  <c r="H546" i="19"/>
  <c r="H547" i="19"/>
  <c r="H548" i="19"/>
  <c r="H549" i="19"/>
  <c r="H550" i="19"/>
  <c r="H551" i="19"/>
  <c r="H552" i="19"/>
  <c r="H553" i="19"/>
  <c r="H554" i="19"/>
  <c r="H555" i="19"/>
  <c r="H556" i="19"/>
  <c r="H557" i="19"/>
  <c r="H558" i="19"/>
  <c r="H559"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H599" i="19"/>
  <c r="H600" i="19"/>
  <c r="H601" i="19"/>
  <c r="H602"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642" i="19"/>
  <c r="H643" i="19"/>
  <c r="H644" i="19"/>
  <c r="H645"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9" i="19"/>
  <c r="H680" i="19"/>
  <c r="H681" i="19"/>
  <c r="H682" i="19"/>
  <c r="H683" i="19"/>
  <c r="H684" i="19"/>
  <c r="H685" i="19"/>
  <c r="H686" i="19"/>
  <c r="H687" i="19"/>
  <c r="H688"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728" i="19"/>
  <c r="H729" i="19"/>
  <c r="H730" i="19"/>
  <c r="H731" i="19"/>
  <c r="H732" i="19"/>
  <c r="H733" i="19"/>
  <c r="H734" i="19"/>
  <c r="H735" i="19"/>
  <c r="H736" i="19"/>
  <c r="H737" i="19"/>
  <c r="H738" i="19"/>
  <c r="H739" i="19"/>
  <c r="H740" i="19"/>
  <c r="H741" i="19"/>
  <c r="H742" i="19"/>
  <c r="H743" i="19"/>
  <c r="H744" i="19"/>
  <c r="H745" i="19"/>
  <c r="H746" i="19"/>
  <c r="H747" i="19"/>
  <c r="H748" i="19"/>
  <c r="H749" i="19"/>
  <c r="H750" i="19"/>
  <c r="H751" i="19"/>
  <c r="H752" i="19"/>
  <c r="H753" i="19"/>
  <c r="H754" i="19"/>
  <c r="H755" i="19"/>
  <c r="H756" i="19"/>
  <c r="H757" i="19"/>
  <c r="H758" i="19"/>
  <c r="H759" i="19"/>
  <c r="H760" i="19"/>
  <c r="H761" i="19"/>
  <c r="H762" i="19"/>
  <c r="H763" i="19"/>
  <c r="H764" i="19"/>
  <c r="H765" i="19"/>
  <c r="H766" i="19"/>
  <c r="H767" i="19"/>
  <c r="H768" i="19"/>
  <c r="H769" i="19"/>
  <c r="H770" i="19"/>
  <c r="H771" i="19"/>
  <c r="H772" i="19"/>
  <c r="H773" i="19"/>
  <c r="H774" i="19"/>
  <c r="H775" i="19"/>
  <c r="H776" i="19"/>
  <c r="H777" i="19"/>
  <c r="H778" i="19"/>
  <c r="H779" i="19"/>
  <c r="H780" i="19"/>
  <c r="H781" i="19"/>
  <c r="H782" i="19"/>
  <c r="H783" i="19"/>
  <c r="H784" i="19"/>
  <c r="H785" i="19"/>
  <c r="H786" i="19"/>
  <c r="H787" i="19"/>
  <c r="H788" i="19"/>
  <c r="H789" i="19"/>
  <c r="H790" i="19"/>
  <c r="H791" i="19"/>
  <c r="H792" i="19"/>
  <c r="H793" i="19"/>
  <c r="H794" i="19"/>
  <c r="H795" i="19"/>
  <c r="H796" i="19"/>
  <c r="H797" i="19"/>
  <c r="H798" i="19"/>
  <c r="H799" i="19"/>
  <c r="H800" i="19"/>
  <c r="H801" i="19"/>
  <c r="H802" i="19"/>
  <c r="H803" i="19"/>
  <c r="H804" i="19"/>
  <c r="H805" i="19"/>
  <c r="H806" i="19"/>
  <c r="H807" i="19"/>
  <c r="H808" i="19"/>
  <c r="H809" i="19"/>
  <c r="H810" i="19"/>
  <c r="H811" i="19"/>
  <c r="H812" i="19"/>
  <c r="H813" i="19"/>
  <c r="H814" i="19"/>
  <c r="H815" i="19"/>
  <c r="H816" i="19"/>
  <c r="H817" i="19"/>
  <c r="H818" i="19"/>
  <c r="H819" i="19"/>
  <c r="H820" i="19"/>
  <c r="H821" i="19"/>
  <c r="H822" i="19"/>
  <c r="H823" i="19"/>
  <c r="H824" i="19"/>
  <c r="H825" i="19"/>
  <c r="H826" i="19"/>
  <c r="H827" i="19"/>
  <c r="H828" i="19"/>
  <c r="H829" i="19"/>
  <c r="H830" i="19"/>
  <c r="H831" i="19"/>
  <c r="H832" i="19"/>
  <c r="H833" i="19"/>
  <c r="H834" i="19"/>
  <c r="H835" i="19"/>
  <c r="H836" i="19"/>
  <c r="H837" i="19"/>
  <c r="H838" i="19"/>
  <c r="H839" i="19"/>
  <c r="H840" i="19"/>
  <c r="H841" i="19"/>
  <c r="H842" i="19"/>
  <c r="H843" i="19"/>
  <c r="H844" i="19"/>
  <c r="H845" i="19"/>
  <c r="H846" i="19"/>
  <c r="H847" i="19"/>
  <c r="H848" i="19"/>
  <c r="H849" i="19"/>
  <c r="H850" i="19"/>
  <c r="H851" i="19"/>
  <c r="H852" i="19"/>
  <c r="H853" i="19"/>
  <c r="H854" i="19"/>
  <c r="H855" i="19"/>
  <c r="H856" i="19"/>
  <c r="H857" i="19"/>
  <c r="H858" i="19"/>
  <c r="H859" i="19"/>
  <c r="H860" i="19"/>
  <c r="H861" i="19"/>
  <c r="H862" i="19"/>
  <c r="H863" i="19"/>
  <c r="H864" i="19"/>
  <c r="H865" i="19"/>
  <c r="H866" i="19"/>
  <c r="H867" i="19"/>
  <c r="H868" i="19"/>
  <c r="H869" i="19"/>
  <c r="H870" i="19"/>
  <c r="H871" i="19"/>
  <c r="H872" i="19"/>
  <c r="H873" i="19"/>
  <c r="H874" i="19"/>
  <c r="H875" i="19"/>
  <c r="H876" i="19"/>
  <c r="H877" i="19"/>
  <c r="H878" i="19"/>
  <c r="H879" i="19"/>
  <c r="H880" i="19"/>
  <c r="H881" i="19"/>
  <c r="H882" i="19"/>
  <c r="H883" i="19"/>
  <c r="H884" i="19"/>
  <c r="H885" i="19"/>
  <c r="H886" i="19"/>
  <c r="H887" i="19"/>
  <c r="H888" i="19"/>
  <c r="H889" i="19"/>
  <c r="H890" i="19"/>
  <c r="H891" i="19"/>
  <c r="H892" i="19"/>
  <c r="H893" i="19"/>
  <c r="H894" i="19"/>
  <c r="H895" i="19"/>
  <c r="H896" i="19"/>
  <c r="H897" i="19"/>
  <c r="H898" i="19"/>
  <c r="H899" i="19"/>
  <c r="H900" i="19"/>
  <c r="H901" i="19"/>
  <c r="H902" i="19"/>
  <c r="H903" i="19"/>
  <c r="H904" i="19"/>
  <c r="H905" i="19"/>
  <c r="H906" i="19"/>
  <c r="H907" i="19"/>
  <c r="H908" i="19"/>
  <c r="H909" i="19"/>
  <c r="H910" i="19"/>
  <c r="H911" i="19"/>
  <c r="H912" i="19"/>
  <c r="H913" i="19"/>
  <c r="H914" i="19"/>
  <c r="H915" i="19"/>
  <c r="H916" i="19"/>
  <c r="H917" i="19"/>
  <c r="H918" i="19"/>
  <c r="H919" i="19"/>
  <c r="H920" i="19"/>
  <c r="H921" i="19"/>
  <c r="H922" i="19"/>
  <c r="H923" i="19"/>
  <c r="H924" i="19"/>
  <c r="H925" i="19"/>
  <c r="H926" i="19"/>
  <c r="H927" i="19"/>
  <c r="H928" i="19"/>
  <c r="H929" i="19"/>
  <c r="H930" i="19"/>
  <c r="H931" i="19"/>
  <c r="H932" i="19"/>
  <c r="H933" i="19"/>
  <c r="H934" i="19"/>
  <c r="H935" i="19"/>
  <c r="H936" i="19"/>
  <c r="H937" i="19"/>
  <c r="H938" i="19"/>
  <c r="H939" i="19"/>
  <c r="H940" i="19"/>
  <c r="H941" i="19"/>
  <c r="H942" i="19"/>
  <c r="H943" i="19"/>
  <c r="H944" i="19"/>
  <c r="H945" i="19"/>
  <c r="H946" i="19"/>
  <c r="H947" i="19"/>
  <c r="H948" i="19"/>
  <c r="H949" i="19"/>
  <c r="H950" i="19"/>
  <c r="H951" i="19"/>
  <c r="H952" i="19"/>
  <c r="H953" i="19"/>
  <c r="H954" i="19"/>
  <c r="H955" i="19"/>
  <c r="H956" i="19"/>
  <c r="H957" i="19"/>
  <c r="H958" i="19"/>
  <c r="H964" i="19"/>
  <c r="H965" i="19"/>
  <c r="H966" i="19"/>
  <c r="H967" i="19"/>
  <c r="H968" i="19"/>
  <c r="H969" i="19"/>
  <c r="H970" i="19"/>
  <c r="H971" i="19"/>
  <c r="H972" i="19"/>
  <c r="H973" i="19"/>
  <c r="H974" i="19"/>
  <c r="H975" i="19"/>
  <c r="H976" i="19"/>
  <c r="H977" i="19"/>
  <c r="H978" i="19"/>
  <c r="H979" i="19"/>
  <c r="H980" i="19"/>
  <c r="H981" i="19"/>
  <c r="H982" i="19"/>
  <c r="H983" i="19"/>
  <c r="H984" i="19"/>
  <c r="H985" i="19"/>
  <c r="H986" i="19"/>
  <c r="H987" i="19"/>
  <c r="H988" i="19"/>
  <c r="H989" i="19"/>
  <c r="H990" i="19"/>
  <c r="H991" i="19"/>
  <c r="H992" i="19"/>
  <c r="H993" i="19"/>
  <c r="H994" i="19"/>
  <c r="H995" i="19"/>
  <c r="H996" i="19"/>
  <c r="H997" i="19"/>
  <c r="H998" i="19"/>
  <c r="H999" i="19"/>
  <c r="H1000" i="19"/>
  <c r="H1001" i="19"/>
  <c r="H1002" i="19"/>
  <c r="H1003" i="19"/>
  <c r="H1004" i="19"/>
  <c r="H1005" i="19"/>
  <c r="H1006" i="19"/>
  <c r="H1007" i="19"/>
  <c r="H1008" i="19"/>
  <c r="H1009" i="19"/>
  <c r="H1010" i="19"/>
  <c r="H1011" i="19"/>
  <c r="H1012" i="19"/>
  <c r="H1013" i="19"/>
  <c r="H1014" i="19"/>
  <c r="H1015" i="19"/>
  <c r="H1016" i="19"/>
  <c r="H1017" i="19"/>
  <c r="H1018" i="19"/>
  <c r="H1019" i="19"/>
  <c r="H1020" i="19"/>
  <c r="H1021" i="19"/>
  <c r="H1022" i="19"/>
  <c r="H1023" i="19"/>
  <c r="H1024" i="19"/>
  <c r="H1025" i="19"/>
  <c r="H1026" i="19"/>
  <c r="H1027" i="19"/>
  <c r="H1028" i="19"/>
  <c r="H1029" i="19"/>
  <c r="H1030" i="19"/>
  <c r="H1031" i="19"/>
  <c r="H1032" i="19"/>
  <c r="H1033" i="19"/>
  <c r="H1034" i="19"/>
  <c r="H1035" i="19"/>
  <c r="H1036" i="19"/>
  <c r="H1037" i="19"/>
  <c r="H1038" i="19"/>
  <c r="H1039" i="19"/>
  <c r="H1040" i="19"/>
  <c r="H1041" i="19"/>
  <c r="H1042" i="19"/>
  <c r="H1043" i="19"/>
  <c r="H1044" i="19"/>
  <c r="H1045" i="19"/>
  <c r="H1046" i="19"/>
  <c r="H1047" i="19"/>
  <c r="H1048" i="19"/>
  <c r="H1049" i="19"/>
  <c r="H1050" i="19"/>
  <c r="H1051" i="19"/>
  <c r="H1052" i="19"/>
  <c r="H1053" i="19"/>
  <c r="H1054" i="19"/>
  <c r="H1055" i="19"/>
  <c r="H1056" i="19"/>
  <c r="H1057" i="19"/>
  <c r="H1058" i="19"/>
  <c r="H1059" i="19"/>
  <c r="H1060" i="19"/>
  <c r="H1061" i="19"/>
  <c r="H1062" i="19"/>
  <c r="H1063" i="19"/>
  <c r="H1064" i="19"/>
  <c r="H1065" i="19"/>
  <c r="H1066" i="19"/>
  <c r="H1067" i="19"/>
  <c r="H1068" i="19"/>
  <c r="H1069" i="19"/>
  <c r="H1070" i="19"/>
  <c r="H1071" i="19"/>
  <c r="H1072" i="19"/>
  <c r="H1073" i="19"/>
  <c r="H1074" i="19"/>
  <c r="H1075" i="19"/>
  <c r="H1076" i="19"/>
  <c r="H1077" i="19"/>
  <c r="H1078" i="19"/>
  <c r="H1079" i="19"/>
  <c r="H1080" i="19"/>
  <c r="H1081" i="19"/>
  <c r="H1082" i="19"/>
  <c r="H1083" i="19"/>
  <c r="H1084" i="19"/>
  <c r="H1085" i="19"/>
  <c r="H1086" i="19"/>
  <c r="H1087" i="19"/>
  <c r="H1088" i="19"/>
  <c r="H1089" i="19"/>
  <c r="H1090" i="19"/>
  <c r="H1091" i="19"/>
  <c r="H1092" i="19"/>
  <c r="H1093" i="19"/>
  <c r="H1094" i="19"/>
  <c r="H1095" i="19"/>
  <c r="H1096" i="19"/>
  <c r="H1097" i="19"/>
  <c r="H1098" i="19"/>
  <c r="H1099" i="19"/>
  <c r="H1100" i="19"/>
  <c r="H1101" i="19"/>
  <c r="H1102" i="19"/>
  <c r="H1103" i="19"/>
  <c r="H1104" i="19"/>
  <c r="H1105" i="19"/>
  <c r="H1106" i="19"/>
  <c r="H1107" i="19"/>
  <c r="H1108" i="19"/>
  <c r="H1109" i="19"/>
  <c r="H1110" i="19"/>
  <c r="H1111" i="19"/>
  <c r="H1112" i="19"/>
  <c r="H1113" i="19"/>
  <c r="H1114" i="19"/>
  <c r="H1115" i="19"/>
  <c r="H1116" i="19"/>
  <c r="H1117" i="19"/>
  <c r="H1118" i="19"/>
  <c r="H1119" i="19"/>
  <c r="H1120" i="19"/>
  <c r="H1121" i="19"/>
  <c r="H1122" i="19"/>
  <c r="H1123" i="19"/>
  <c r="H1124" i="19"/>
  <c r="H1125" i="19"/>
  <c r="H1126" i="19"/>
  <c r="H1127" i="19"/>
  <c r="H1128" i="19"/>
  <c r="H1129" i="19"/>
  <c r="H1130" i="19"/>
  <c r="H1131" i="19"/>
  <c r="H1132" i="19"/>
  <c r="H1133" i="19"/>
  <c r="H1134" i="19"/>
  <c r="H1135" i="19"/>
  <c r="H1136" i="19"/>
  <c r="H1137" i="19"/>
  <c r="H1138" i="19"/>
  <c r="H1139" i="19"/>
  <c r="H1140" i="19"/>
  <c r="H1141" i="19"/>
  <c r="H1142" i="19"/>
  <c r="H1143" i="19"/>
  <c r="H1144" i="19"/>
  <c r="H1145" i="19"/>
  <c r="H1146" i="19"/>
  <c r="H1147" i="19"/>
  <c r="H1148" i="19"/>
  <c r="H1149" i="19"/>
  <c r="H1150" i="19"/>
  <c r="H1151" i="19"/>
  <c r="H1152" i="19"/>
  <c r="H1153" i="19"/>
  <c r="H1154" i="19"/>
  <c r="H1155" i="19"/>
  <c r="H1156" i="19"/>
  <c r="H1157" i="19"/>
  <c r="H1158" i="19"/>
  <c r="H1159" i="19"/>
  <c r="H1160" i="19"/>
  <c r="H1161" i="19"/>
  <c r="H1162" i="19"/>
  <c r="H1163" i="19"/>
  <c r="H1164" i="19"/>
  <c r="H1165" i="19"/>
  <c r="H1166" i="19"/>
  <c r="H1167" i="19"/>
  <c r="H1168" i="19"/>
  <c r="H1169" i="19"/>
  <c r="H1170" i="19"/>
  <c r="H1171" i="19"/>
  <c r="H1172" i="19"/>
  <c r="H1173" i="19"/>
  <c r="H1174" i="19"/>
  <c r="H1175" i="19"/>
  <c r="H1176" i="19"/>
  <c r="H1177" i="19"/>
  <c r="H1178" i="19"/>
  <c r="H1179" i="19"/>
  <c r="H1180" i="19"/>
  <c r="H1181" i="19"/>
  <c r="H1182" i="19"/>
  <c r="H1183" i="19"/>
  <c r="H1184" i="19"/>
  <c r="H1185" i="19"/>
  <c r="H1186" i="19"/>
  <c r="H1187" i="19"/>
  <c r="H1188" i="19"/>
  <c r="H1189" i="19"/>
  <c r="H1190" i="19"/>
  <c r="H1191" i="19"/>
  <c r="H1192" i="19"/>
  <c r="H1193" i="19"/>
  <c r="H1194" i="19"/>
  <c r="H1195" i="19"/>
  <c r="H1196" i="19"/>
  <c r="H1197" i="19"/>
  <c r="H1198" i="19"/>
  <c r="H1199" i="19"/>
  <c r="H1200" i="19"/>
  <c r="H1201" i="19"/>
  <c r="H1202" i="19"/>
  <c r="H1203" i="19"/>
  <c r="H1204" i="19"/>
  <c r="H1205" i="19"/>
  <c r="H1206" i="19"/>
  <c r="H1207" i="19"/>
  <c r="H1208" i="19"/>
  <c r="H1209" i="19"/>
  <c r="H1210" i="19"/>
  <c r="H1211" i="19"/>
  <c r="H1212" i="19"/>
  <c r="H1213" i="19"/>
  <c r="H1214" i="19"/>
  <c r="H1215" i="19"/>
  <c r="H1216" i="19"/>
  <c r="H1217" i="19"/>
  <c r="H1218" i="19"/>
  <c r="H1219" i="19"/>
  <c r="H1220" i="19"/>
  <c r="H1221" i="19"/>
  <c r="H1222" i="19"/>
  <c r="H1223" i="19"/>
  <c r="H1224" i="19"/>
  <c r="H1225" i="19"/>
  <c r="H1226" i="19"/>
  <c r="H1227" i="19"/>
  <c r="H1228" i="19"/>
  <c r="H1229" i="19"/>
  <c r="H1230" i="19"/>
  <c r="H1231" i="19"/>
  <c r="H1232" i="19"/>
  <c r="H1233" i="19"/>
  <c r="H1234" i="19"/>
  <c r="H1235" i="19"/>
  <c r="H1236" i="19"/>
  <c r="H1237" i="19"/>
  <c r="H1238" i="19"/>
  <c r="H1239" i="19"/>
  <c r="H1240" i="19"/>
  <c r="H1241" i="19"/>
  <c r="H1242" i="19"/>
  <c r="H1243" i="19"/>
  <c r="H1244" i="19"/>
  <c r="H1245" i="19"/>
  <c r="H1246" i="19"/>
  <c r="H1247" i="19"/>
  <c r="H1248" i="19"/>
  <c r="H1249" i="19"/>
  <c r="H1250" i="19"/>
  <c r="H1251" i="19"/>
  <c r="H1252" i="19"/>
  <c r="H1253" i="19"/>
  <c r="H1254" i="19"/>
  <c r="H1255" i="19"/>
  <c r="H1256" i="19"/>
  <c r="H1257" i="19"/>
  <c r="H1258" i="19"/>
  <c r="H1259" i="19"/>
  <c r="H1260" i="19"/>
  <c r="H1261" i="19"/>
  <c r="H1262" i="19"/>
  <c r="H1263" i="19"/>
  <c r="H1264" i="19"/>
  <c r="H1265" i="19"/>
  <c r="H1266" i="19"/>
  <c r="H1267" i="19"/>
  <c r="H1268" i="19"/>
  <c r="H1269" i="19"/>
  <c r="H1270" i="19"/>
  <c r="H1271" i="19"/>
  <c r="H1272" i="19"/>
  <c r="H1273" i="19"/>
  <c r="H1274" i="19"/>
  <c r="H1275" i="19"/>
  <c r="H1276" i="19"/>
  <c r="H1277" i="19"/>
  <c r="H1278" i="19"/>
  <c r="H1279" i="19"/>
  <c r="H1280" i="19"/>
  <c r="H1281" i="19"/>
  <c r="H1282" i="19"/>
  <c r="H1283" i="19"/>
  <c r="H1284" i="19"/>
  <c r="H1285" i="19"/>
  <c r="H1286" i="19"/>
  <c r="H1287" i="19"/>
  <c r="H1288" i="19"/>
  <c r="H1289" i="19"/>
  <c r="H1290" i="19"/>
  <c r="H1291" i="19"/>
  <c r="H1292" i="19"/>
  <c r="H1293" i="19"/>
  <c r="H1294" i="19"/>
  <c r="H1295" i="19"/>
  <c r="H1296" i="19"/>
  <c r="H1297" i="19"/>
  <c r="H1298" i="19"/>
  <c r="H1299" i="19"/>
  <c r="H1300" i="19"/>
  <c r="H1301" i="19"/>
  <c r="H1302" i="19"/>
  <c r="H1303" i="19"/>
  <c r="H1304" i="19"/>
  <c r="H1305" i="19"/>
  <c r="H1306" i="19"/>
  <c r="H1307" i="19"/>
  <c r="H1308" i="19"/>
  <c r="H1309" i="19"/>
  <c r="H1310" i="19"/>
  <c r="H1311" i="19"/>
  <c r="H1312" i="19"/>
  <c r="H1313" i="19"/>
  <c r="H1314" i="19"/>
  <c r="H1315" i="19"/>
  <c r="H1316" i="19"/>
  <c r="H1317" i="19"/>
  <c r="H1318" i="19"/>
  <c r="H1319" i="19"/>
  <c r="H1320" i="19"/>
  <c r="H1321" i="19"/>
  <c r="H1322" i="19"/>
  <c r="H1323" i="19"/>
  <c r="H1324" i="19"/>
  <c r="H1325" i="19"/>
  <c r="H1326" i="19"/>
  <c r="H1327" i="19"/>
  <c r="H1328" i="19"/>
  <c r="H1329" i="19"/>
  <c r="H1330" i="19"/>
  <c r="H1331" i="19"/>
  <c r="H1332" i="19"/>
  <c r="H1333" i="19"/>
  <c r="H1334" i="19"/>
  <c r="H1335" i="19"/>
  <c r="H1336" i="19"/>
  <c r="H1337" i="19"/>
  <c r="H1338" i="19"/>
  <c r="H1339" i="19"/>
  <c r="H1340" i="19"/>
  <c r="H1341" i="19"/>
  <c r="H1342" i="19"/>
  <c r="H1343" i="19"/>
  <c r="H1344" i="19"/>
  <c r="H1345" i="19"/>
  <c r="H1346" i="19"/>
  <c r="H1347" i="19"/>
  <c r="H1348" i="19"/>
  <c r="H1349" i="19"/>
  <c r="H1350" i="19"/>
  <c r="H1351" i="19"/>
  <c r="H1352" i="19"/>
  <c r="H1353" i="19"/>
  <c r="H1354" i="19"/>
  <c r="H1355" i="19"/>
  <c r="H1356" i="19"/>
  <c r="H1357" i="19"/>
  <c r="H1358" i="19"/>
  <c r="H1359" i="19"/>
  <c r="H1360" i="19"/>
  <c r="H1361" i="19"/>
  <c r="H1362" i="19"/>
  <c r="H1363" i="19"/>
  <c r="H1364" i="19"/>
  <c r="H1365" i="19"/>
  <c r="H1366" i="19"/>
  <c r="H1367" i="19"/>
  <c r="H1368" i="19"/>
  <c r="H1369" i="19"/>
  <c r="H1370" i="19"/>
  <c r="H1371" i="19"/>
  <c r="H1372" i="19"/>
  <c r="H1373" i="19"/>
  <c r="H1374" i="19"/>
  <c r="H1375" i="19"/>
  <c r="H1376" i="19"/>
  <c r="H1377" i="19"/>
  <c r="H1378" i="19"/>
  <c r="H1379" i="19"/>
  <c r="H1380" i="19"/>
  <c r="H1381" i="19"/>
  <c r="H1382" i="19"/>
  <c r="H1383" i="19"/>
  <c r="H1384" i="19"/>
  <c r="H1385" i="19"/>
  <c r="H1386" i="19"/>
  <c r="H1387" i="19"/>
  <c r="H1388" i="19"/>
  <c r="H1389" i="19"/>
  <c r="H1390" i="19"/>
  <c r="H1391" i="19"/>
  <c r="H1392" i="19"/>
  <c r="H1393" i="19"/>
  <c r="H1394" i="19"/>
  <c r="H1395" i="19"/>
  <c r="H1396" i="19"/>
  <c r="H1397" i="19"/>
  <c r="H1398" i="19"/>
  <c r="H1399" i="19"/>
  <c r="H1400" i="19"/>
  <c r="H1401" i="19"/>
  <c r="H1402" i="19"/>
  <c r="H1403" i="19"/>
  <c r="H1404" i="19"/>
  <c r="H1405" i="19"/>
  <c r="H1406" i="19"/>
  <c r="H1407" i="19"/>
  <c r="H1408" i="19"/>
  <c r="H1409" i="19"/>
  <c r="H1410" i="19"/>
  <c r="H1411" i="19"/>
  <c r="H1412" i="19"/>
  <c r="H1413" i="19"/>
  <c r="H1414" i="19"/>
  <c r="H1415" i="19"/>
  <c r="H1416" i="19"/>
  <c r="H1417" i="19"/>
  <c r="H1418" i="19"/>
  <c r="H1419" i="19"/>
  <c r="H1420" i="19"/>
  <c r="H1421" i="19"/>
  <c r="H1422" i="19"/>
  <c r="H1423" i="19"/>
  <c r="H1424" i="19"/>
  <c r="H1425" i="19"/>
  <c r="H1426" i="19"/>
  <c r="H1427" i="19"/>
  <c r="H1428" i="19"/>
  <c r="H1429" i="19"/>
  <c r="H1430" i="19"/>
  <c r="H1431" i="19"/>
  <c r="H1432" i="19"/>
  <c r="H1433" i="19"/>
  <c r="H1434" i="19"/>
  <c r="H1435" i="19"/>
  <c r="H1436" i="19"/>
  <c r="H1437" i="19"/>
  <c r="H1438" i="19"/>
  <c r="H1439" i="19"/>
  <c r="H1440" i="19"/>
  <c r="H1441" i="19"/>
  <c r="H1442" i="19"/>
  <c r="H1443" i="19"/>
  <c r="H1444" i="19"/>
  <c r="H1445" i="19"/>
  <c r="H1446" i="19"/>
  <c r="H1447" i="19"/>
  <c r="H1448" i="19"/>
  <c r="H1449" i="19"/>
  <c r="H1450" i="19"/>
  <c r="H1451" i="19"/>
  <c r="H1452" i="19"/>
  <c r="H1453" i="19"/>
  <c r="H1454" i="19"/>
  <c r="H1455" i="19"/>
  <c r="H1456" i="19"/>
  <c r="H1457" i="19"/>
  <c r="H1458" i="19"/>
  <c r="H1459" i="19"/>
  <c r="H1460" i="19"/>
  <c r="H1461" i="19"/>
  <c r="H1462" i="19"/>
  <c r="H1463" i="19"/>
  <c r="H1464" i="19"/>
  <c r="H1465" i="19"/>
  <c r="H1466" i="19"/>
  <c r="H1467" i="19"/>
  <c r="H1468" i="19"/>
  <c r="H1469" i="19"/>
  <c r="H1470" i="19"/>
  <c r="H1471" i="19"/>
  <c r="H1472" i="19"/>
  <c r="H1473" i="19"/>
  <c r="H1474" i="19"/>
  <c r="H1475" i="19"/>
  <c r="H1476" i="19"/>
  <c r="H1477" i="19"/>
  <c r="H1478" i="19"/>
  <c r="H1479" i="19"/>
  <c r="H1480" i="19"/>
  <c r="H1481" i="19"/>
  <c r="H1482" i="19"/>
  <c r="H1483" i="19"/>
  <c r="H1484" i="19"/>
  <c r="H1485" i="19"/>
  <c r="H1486" i="19"/>
  <c r="H1487" i="19"/>
  <c r="H1488" i="19"/>
  <c r="H1489" i="19"/>
  <c r="H1490" i="19"/>
  <c r="H1491" i="19"/>
  <c r="H1492" i="19"/>
  <c r="H1493" i="19"/>
  <c r="H1494" i="19"/>
  <c r="H1495" i="19"/>
  <c r="H1496" i="19"/>
  <c r="H1497" i="19"/>
  <c r="H1498" i="19"/>
  <c r="H1499" i="19"/>
  <c r="H1500" i="19"/>
  <c r="H1501" i="19"/>
  <c r="H1502" i="19"/>
  <c r="H1503" i="19"/>
  <c r="H1504" i="19"/>
  <c r="H1505" i="19"/>
  <c r="H1506" i="19"/>
  <c r="H1507" i="19"/>
  <c r="H1508" i="19"/>
  <c r="H1509" i="19"/>
  <c r="H1510" i="19"/>
  <c r="H1511" i="19"/>
  <c r="H1512" i="19"/>
  <c r="H1513" i="19"/>
  <c r="H1514" i="19"/>
  <c r="H1515" i="19"/>
  <c r="H1516" i="19"/>
  <c r="H1517" i="19"/>
  <c r="H1518" i="19"/>
  <c r="H1519" i="19"/>
  <c r="H1520" i="19"/>
  <c r="H1521" i="19"/>
  <c r="H1522" i="19"/>
  <c r="H1523" i="19"/>
  <c r="H1524" i="19"/>
  <c r="H1525" i="19"/>
  <c r="H1526" i="19"/>
  <c r="H1527" i="19"/>
  <c r="H1532" i="19"/>
  <c r="H1533" i="19"/>
  <c r="H1534" i="19"/>
  <c r="H1535" i="19"/>
  <c r="H1536" i="19"/>
  <c r="H1537" i="19"/>
  <c r="H1538" i="19"/>
  <c r="H1539" i="19"/>
  <c r="H1540" i="19"/>
  <c r="H1541" i="19"/>
  <c r="H1542" i="19"/>
  <c r="H1543" i="19"/>
  <c r="H1544" i="19"/>
  <c r="H1545" i="19"/>
  <c r="H1546" i="19"/>
  <c r="H1547" i="19"/>
  <c r="H1548" i="19"/>
  <c r="H1549" i="19"/>
  <c r="H1550" i="19"/>
  <c r="H1551" i="19"/>
  <c r="H1552" i="19"/>
  <c r="H1553" i="19"/>
  <c r="H1554" i="19"/>
  <c r="H1555" i="19"/>
  <c r="H1556" i="19"/>
  <c r="H1557" i="19"/>
  <c r="H1558" i="19"/>
  <c r="H1559" i="19"/>
  <c r="H1560" i="19"/>
  <c r="H1561" i="19"/>
  <c r="H1562" i="19"/>
  <c r="H1563" i="19"/>
  <c r="H1564" i="19"/>
  <c r="H1565" i="19"/>
  <c r="H1566" i="19"/>
  <c r="H1567" i="19"/>
  <c r="H1568" i="19"/>
  <c r="H1569" i="19"/>
  <c r="H1570" i="19"/>
  <c r="H1571" i="19"/>
  <c r="H1572" i="19"/>
  <c r="H1573" i="19"/>
  <c r="H1574" i="19"/>
  <c r="H1575" i="19"/>
  <c r="H1576" i="19"/>
  <c r="H1577" i="19"/>
  <c r="H1578" i="19"/>
  <c r="H1579" i="19"/>
  <c r="H1580" i="19"/>
  <c r="H1581" i="19"/>
  <c r="H1582" i="19"/>
  <c r="H1583" i="19"/>
  <c r="H1584" i="19"/>
  <c r="H1585" i="19"/>
  <c r="H1586" i="19"/>
  <c r="H1587" i="19"/>
  <c r="H1588" i="19"/>
  <c r="H1589" i="19"/>
  <c r="H1590" i="19"/>
  <c r="H1591" i="19"/>
  <c r="H1592" i="19"/>
  <c r="H1593" i="19"/>
  <c r="H1594" i="19"/>
  <c r="H1595" i="19"/>
  <c r="H1596" i="19"/>
  <c r="H1597" i="19"/>
  <c r="H1598" i="19"/>
  <c r="H1599" i="19"/>
  <c r="H1600" i="19"/>
  <c r="H1601" i="19"/>
  <c r="H1602" i="19"/>
  <c r="H1603" i="19"/>
  <c r="H1604" i="19"/>
  <c r="H1605" i="19"/>
  <c r="H1606" i="19"/>
  <c r="H1607" i="19"/>
  <c r="H1608" i="19"/>
  <c r="H1609" i="19"/>
  <c r="H1610" i="19"/>
  <c r="H1611" i="19"/>
  <c r="H1612" i="19"/>
  <c r="H1613" i="19"/>
  <c r="H1614" i="19"/>
  <c r="H1615" i="19"/>
  <c r="H1616" i="19"/>
  <c r="H1617" i="19"/>
  <c r="H1618" i="19"/>
  <c r="H1619" i="19"/>
  <c r="H1620" i="19"/>
  <c r="H1621" i="19"/>
  <c r="H1622" i="19"/>
  <c r="H1623" i="19"/>
  <c r="H1624" i="19"/>
  <c r="H1625" i="19"/>
  <c r="H1626" i="19"/>
  <c r="H1627" i="19"/>
  <c r="H1628" i="19"/>
  <c r="H1629" i="19"/>
  <c r="H1630" i="19"/>
  <c r="H1631" i="19"/>
  <c r="H1632" i="19"/>
  <c r="H1633" i="19"/>
  <c r="H1634" i="19"/>
  <c r="H1635" i="19"/>
  <c r="H1636" i="19"/>
  <c r="H1637" i="19"/>
  <c r="H1638" i="19"/>
  <c r="H1639" i="19"/>
  <c r="H1640" i="19"/>
  <c r="H1641" i="19"/>
  <c r="H1642" i="19"/>
  <c r="H1643" i="19"/>
  <c r="H1644" i="19"/>
  <c r="H1645" i="19"/>
  <c r="H1646" i="19"/>
  <c r="H1647" i="19"/>
  <c r="H1648" i="19"/>
  <c r="H1649" i="19"/>
  <c r="H1650" i="19"/>
  <c r="H1651" i="19"/>
  <c r="H1652" i="19"/>
  <c r="H1653" i="19"/>
  <c r="H1654" i="19"/>
  <c r="H1655" i="19"/>
  <c r="H1656" i="19"/>
  <c r="H1657" i="19"/>
  <c r="H1658" i="19"/>
  <c r="H1659" i="19"/>
  <c r="H1660" i="19"/>
  <c r="H1661" i="19"/>
  <c r="H1662" i="19"/>
  <c r="H1663" i="19"/>
  <c r="H1664" i="19"/>
  <c r="H1665" i="19"/>
  <c r="H1666" i="19"/>
  <c r="H1667" i="19"/>
  <c r="H1668" i="19"/>
  <c r="H1669" i="19"/>
  <c r="H1670" i="19"/>
  <c r="H1671" i="19"/>
  <c r="H1672" i="19"/>
  <c r="H1673" i="19"/>
  <c r="H1674" i="19"/>
  <c r="H1675" i="19"/>
  <c r="H1676" i="19"/>
  <c r="H1677" i="19"/>
  <c r="H1678" i="19"/>
  <c r="H1679" i="19"/>
  <c r="H1680" i="19"/>
  <c r="H1681" i="19"/>
  <c r="H1682" i="19"/>
  <c r="H1683" i="19"/>
  <c r="H1684" i="19"/>
  <c r="H1685" i="19"/>
  <c r="H1686" i="19"/>
  <c r="H1687" i="19"/>
  <c r="H1688" i="19"/>
  <c r="H1689" i="19"/>
  <c r="H1690" i="19"/>
  <c r="H1691" i="19"/>
  <c r="H1692" i="19"/>
  <c r="H1693" i="19"/>
  <c r="H1694" i="19"/>
  <c r="H1695" i="19"/>
  <c r="H1696" i="19"/>
  <c r="H1697" i="19"/>
  <c r="H1698" i="19"/>
  <c r="H1699" i="19"/>
  <c r="H1700" i="19"/>
  <c r="H1701" i="19"/>
  <c r="H1702" i="19"/>
  <c r="H1703" i="19"/>
  <c r="H1704" i="19"/>
  <c r="H1705" i="19"/>
  <c r="H1706" i="19"/>
  <c r="H1707" i="19"/>
  <c r="H1708" i="19"/>
  <c r="H1709" i="19"/>
  <c r="H1710" i="19"/>
  <c r="H1711" i="19"/>
  <c r="H1712" i="19"/>
  <c r="H1713" i="19"/>
  <c r="H1714" i="19"/>
  <c r="H1715" i="19"/>
  <c r="H1716" i="19"/>
  <c r="H1717" i="19"/>
  <c r="H1718" i="19"/>
  <c r="H1719" i="19"/>
  <c r="H1720" i="19"/>
  <c r="H1721" i="19"/>
  <c r="H1722" i="19"/>
  <c r="H1723" i="19"/>
  <c r="H1724" i="19"/>
  <c r="H1725" i="19"/>
  <c r="H1726" i="19"/>
  <c r="H1727" i="19"/>
  <c r="H1728" i="19"/>
  <c r="H1729" i="19"/>
  <c r="H1730" i="19"/>
  <c r="H1731" i="19"/>
  <c r="H1732" i="19"/>
  <c r="H1733" i="19"/>
  <c r="H1734" i="19"/>
  <c r="H1735" i="19"/>
  <c r="H1736" i="19"/>
  <c r="H1737" i="19"/>
  <c r="H1738" i="19"/>
  <c r="H1739" i="19"/>
  <c r="H1740" i="19"/>
  <c r="H1741" i="19"/>
  <c r="H1742" i="19"/>
  <c r="H1743" i="19"/>
  <c r="H1744" i="19"/>
  <c r="H1745" i="19"/>
  <c r="H1746" i="19"/>
  <c r="H1747" i="19"/>
  <c r="H1748" i="19"/>
  <c r="H1749" i="19"/>
  <c r="H1750" i="19"/>
  <c r="H1751" i="19"/>
  <c r="H1752" i="19"/>
  <c r="H1753" i="19"/>
  <c r="H1754" i="19"/>
  <c r="H1755" i="19"/>
  <c r="H1756" i="19"/>
  <c r="H1757" i="19"/>
  <c r="H1758" i="19"/>
  <c r="H5" i="19"/>
  <c r="K50" i="20"/>
  <c r="L50" i="20"/>
  <c r="I740" i="22"/>
  <c r="D169" i="21"/>
  <c r="I169" i="21"/>
  <c r="I3" i="22"/>
  <c r="I4" i="22"/>
  <c r="I5" i="22"/>
  <c r="I6" i="22"/>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361" i="22"/>
  <c r="I362" i="22"/>
  <c r="I363" i="22"/>
  <c r="I364" i="22"/>
  <c r="I365" i="22"/>
  <c r="I366" i="22"/>
  <c r="I367" i="22"/>
  <c r="I368" i="22"/>
  <c r="I369" i="22"/>
  <c r="I370" i="22"/>
  <c r="I371" i="22"/>
  <c r="I372" i="22"/>
  <c r="I373" i="22"/>
  <c r="I374" i="22"/>
  <c r="I375" i="22"/>
  <c r="I376" i="22"/>
  <c r="I377" i="22"/>
  <c r="I378" i="22"/>
  <c r="I379" i="22"/>
  <c r="I380" i="22"/>
  <c r="I381" i="22"/>
  <c r="I382" i="22"/>
  <c r="I383" i="22"/>
  <c r="I384" i="22"/>
  <c r="I385" i="22"/>
  <c r="I386" i="22"/>
  <c r="I387" i="22"/>
  <c r="I388" i="22"/>
  <c r="I389" i="22"/>
  <c r="I390" i="22"/>
  <c r="I391" i="22"/>
  <c r="I392" i="22"/>
  <c r="I393" i="22"/>
  <c r="I394" i="22"/>
  <c r="I395" i="22"/>
  <c r="I396" i="22"/>
  <c r="I397" i="22"/>
  <c r="I398" i="22"/>
  <c r="I399" i="22"/>
  <c r="I400" i="22"/>
  <c r="I401" i="22"/>
  <c r="I402" i="22"/>
  <c r="I403" i="22"/>
  <c r="I404" i="22"/>
  <c r="I405" i="22"/>
  <c r="I406" i="22"/>
  <c r="I407" i="22"/>
  <c r="I408" i="22"/>
  <c r="I409" i="22"/>
  <c r="I410" i="22"/>
  <c r="I411" i="22"/>
  <c r="I412" i="22"/>
  <c r="I413" i="22"/>
  <c r="I414" i="22"/>
  <c r="I415" i="22"/>
  <c r="I416" i="22"/>
  <c r="I417" i="22"/>
  <c r="I418" i="22"/>
  <c r="I419" i="22"/>
  <c r="I420" i="22"/>
  <c r="I421" i="22"/>
  <c r="I422" i="22"/>
  <c r="I423" i="22"/>
  <c r="I424" i="22"/>
  <c r="I425" i="22"/>
  <c r="I426" i="22"/>
  <c r="I427" i="22"/>
  <c r="I428" i="22"/>
  <c r="I429" i="22"/>
  <c r="I430" i="22"/>
  <c r="I431" i="22"/>
  <c r="I432" i="22"/>
  <c r="I433" i="22"/>
  <c r="I434" i="22"/>
  <c r="I435" i="22"/>
  <c r="I436" i="22"/>
  <c r="I437" i="22"/>
  <c r="I438" i="22"/>
  <c r="I439" i="22"/>
  <c r="I440" i="22"/>
  <c r="I441" i="22"/>
  <c r="I442" i="22"/>
  <c r="I443" i="22"/>
  <c r="I444" i="22"/>
  <c r="I445" i="22"/>
  <c r="I446" i="22"/>
  <c r="I447" i="22"/>
  <c r="I448" i="22"/>
  <c r="I449" i="22"/>
  <c r="I450" i="22"/>
  <c r="I451" i="22"/>
  <c r="I452" i="22"/>
  <c r="I453" i="22"/>
  <c r="I454" i="22"/>
  <c r="I455" i="22"/>
  <c r="I456" i="22"/>
  <c r="I457" i="22"/>
  <c r="I458" i="22"/>
  <c r="I459" i="22"/>
  <c r="I460" i="22"/>
  <c r="I461" i="22"/>
  <c r="I462" i="22"/>
  <c r="I463" i="22"/>
  <c r="I464" i="22"/>
  <c r="I465" i="22"/>
  <c r="I466" i="22"/>
  <c r="I467" i="22"/>
  <c r="I468" i="22"/>
  <c r="I469" i="22"/>
  <c r="I470" i="22"/>
  <c r="I471" i="22"/>
  <c r="I472" i="22"/>
  <c r="I473" i="22"/>
  <c r="I474" i="22"/>
  <c r="I475" i="22"/>
  <c r="I476" i="22"/>
  <c r="I477" i="22"/>
  <c r="I478" i="22"/>
  <c r="I479" i="22"/>
  <c r="I480" i="22"/>
  <c r="I481" i="22"/>
  <c r="I482" i="22"/>
  <c r="I483" i="22"/>
  <c r="I484" i="22"/>
  <c r="I485" i="22"/>
  <c r="I486" i="22"/>
  <c r="I487" i="22"/>
  <c r="I488" i="22"/>
  <c r="I489" i="22"/>
  <c r="I490" i="22"/>
  <c r="I491" i="22"/>
  <c r="I492" i="22"/>
  <c r="I493" i="22"/>
  <c r="I494" i="22"/>
  <c r="I495" i="22"/>
  <c r="I496" i="22"/>
  <c r="I497" i="22"/>
  <c r="I498" i="22"/>
  <c r="I499" i="22"/>
  <c r="I500" i="22"/>
  <c r="I501" i="22"/>
  <c r="I502" i="22"/>
  <c r="I503" i="22"/>
  <c r="I504" i="22"/>
  <c r="I505" i="22"/>
  <c r="I506" i="22"/>
  <c r="I507" i="22"/>
  <c r="I508" i="22"/>
  <c r="I509" i="22"/>
  <c r="I510" i="22"/>
  <c r="I511" i="22"/>
  <c r="I512" i="22"/>
  <c r="I513" i="22"/>
  <c r="I514" i="22"/>
  <c r="I515" i="22"/>
  <c r="I516" i="22"/>
  <c r="I517" i="22"/>
  <c r="I518" i="22"/>
  <c r="I519" i="22"/>
  <c r="I520" i="22"/>
  <c r="I521" i="22"/>
  <c r="I522" i="22"/>
  <c r="I523" i="22"/>
  <c r="I524" i="22"/>
  <c r="I525" i="22"/>
  <c r="I526" i="22"/>
  <c r="I527" i="22"/>
  <c r="I528" i="22"/>
  <c r="I529" i="22"/>
  <c r="I530" i="22"/>
  <c r="I531" i="22"/>
  <c r="I532" i="22"/>
  <c r="I533" i="22"/>
  <c r="I534" i="22"/>
  <c r="I535" i="22"/>
  <c r="I536" i="22"/>
  <c r="I537" i="22"/>
  <c r="I538" i="22"/>
  <c r="I539" i="22"/>
  <c r="I540" i="22"/>
  <c r="I541" i="22"/>
  <c r="I542" i="22"/>
  <c r="I543" i="22"/>
  <c r="I544" i="22"/>
  <c r="I545" i="22"/>
  <c r="I546" i="22"/>
  <c r="I547" i="22"/>
  <c r="I548" i="22"/>
  <c r="I549" i="22"/>
  <c r="I550" i="22"/>
  <c r="I551" i="22"/>
  <c r="I552" i="22"/>
  <c r="I553" i="22"/>
  <c r="I554" i="22"/>
  <c r="I555" i="22"/>
  <c r="I556" i="22"/>
  <c r="I557" i="22"/>
  <c r="I558" i="22"/>
  <c r="I559" i="22"/>
  <c r="I560" i="22"/>
  <c r="I561" i="22"/>
  <c r="I562" i="22"/>
  <c r="I563" i="22"/>
  <c r="I564" i="22"/>
  <c r="I565" i="22"/>
  <c r="I566" i="22"/>
  <c r="I567" i="22"/>
  <c r="I568" i="22"/>
  <c r="I569" i="22"/>
  <c r="I570" i="22"/>
  <c r="I571" i="22"/>
  <c r="I572" i="22"/>
  <c r="I573" i="22"/>
  <c r="I574" i="22"/>
  <c r="I575" i="22"/>
  <c r="I576" i="22"/>
  <c r="I577" i="22"/>
  <c r="I578" i="22"/>
  <c r="I579" i="22"/>
  <c r="I580" i="22"/>
  <c r="I581" i="22"/>
  <c r="I582" i="22"/>
  <c r="I583" i="22"/>
  <c r="I584" i="22"/>
  <c r="I585" i="22"/>
  <c r="I586" i="22"/>
  <c r="I587" i="22"/>
  <c r="I588" i="22"/>
  <c r="I589" i="22"/>
  <c r="I590" i="22"/>
  <c r="I591" i="22"/>
  <c r="I592" i="22"/>
  <c r="I593" i="22"/>
  <c r="I594" i="22"/>
  <c r="I595" i="22"/>
  <c r="I596" i="22"/>
  <c r="I597" i="22"/>
  <c r="I598" i="22"/>
  <c r="I599" i="22"/>
  <c r="I600" i="22"/>
  <c r="I601" i="22"/>
  <c r="I602" i="22"/>
  <c r="I603" i="22"/>
  <c r="I604" i="22"/>
  <c r="I605" i="22"/>
  <c r="I606" i="22"/>
  <c r="I607" i="22"/>
  <c r="I608" i="22"/>
  <c r="I609" i="22"/>
  <c r="I610" i="22"/>
  <c r="I611" i="22"/>
  <c r="I612" i="22"/>
  <c r="I613" i="22"/>
  <c r="I614" i="22"/>
  <c r="I615" i="22"/>
  <c r="I616" i="22"/>
  <c r="I617" i="22"/>
  <c r="I618" i="22"/>
  <c r="I619" i="22"/>
  <c r="I620" i="22"/>
  <c r="I621" i="22"/>
  <c r="I622" i="22"/>
  <c r="I623" i="22"/>
  <c r="I624" i="22"/>
  <c r="I625" i="22"/>
  <c r="I626" i="22"/>
  <c r="I627" i="22"/>
  <c r="I628" i="22"/>
  <c r="I629" i="22"/>
  <c r="I630" i="22"/>
  <c r="I631" i="22"/>
  <c r="I632" i="22"/>
  <c r="I633" i="22"/>
  <c r="I634" i="22"/>
  <c r="I635" i="22"/>
  <c r="I636" i="22"/>
  <c r="I637" i="22"/>
  <c r="I638" i="22"/>
  <c r="I639" i="22"/>
  <c r="I640" i="22"/>
  <c r="I641" i="22"/>
  <c r="I642" i="22"/>
  <c r="I643" i="22"/>
  <c r="I644" i="22"/>
  <c r="I645" i="22"/>
  <c r="I646" i="22"/>
  <c r="I647" i="22"/>
  <c r="I648" i="22"/>
  <c r="I649" i="22"/>
  <c r="I650" i="22"/>
  <c r="I651" i="22"/>
  <c r="I652" i="22"/>
  <c r="I653" i="22"/>
  <c r="I654" i="22"/>
  <c r="I655" i="22"/>
  <c r="I656" i="22"/>
  <c r="I657" i="22"/>
  <c r="I658" i="22"/>
  <c r="I659" i="22"/>
  <c r="I660" i="22"/>
  <c r="I661" i="22"/>
  <c r="I662" i="22"/>
  <c r="I663" i="22"/>
  <c r="I664" i="22"/>
  <c r="I665" i="22"/>
  <c r="I666" i="22"/>
  <c r="I667" i="22"/>
  <c r="I668" i="22"/>
  <c r="I677" i="22"/>
  <c r="I678" i="22"/>
  <c r="I679" i="22"/>
  <c r="I680" i="22"/>
  <c r="I681" i="22"/>
  <c r="I682" i="22"/>
  <c r="I683" i="22"/>
  <c r="I684" i="22"/>
  <c r="I685" i="22"/>
  <c r="I686" i="22"/>
  <c r="I687" i="22"/>
  <c r="I688" i="22"/>
  <c r="I689" i="22"/>
  <c r="I690" i="22"/>
  <c r="I691" i="22"/>
  <c r="I692" i="22"/>
  <c r="I693" i="22"/>
  <c r="I694" i="22"/>
  <c r="I695" i="22"/>
  <c r="I696" i="22"/>
  <c r="I697" i="22"/>
  <c r="I698" i="22"/>
  <c r="I699" i="22"/>
  <c r="I700" i="22"/>
  <c r="I701" i="22"/>
  <c r="I702" i="22"/>
  <c r="I703" i="22"/>
  <c r="I704" i="22"/>
  <c r="I705" i="22"/>
  <c r="I706" i="22"/>
  <c r="I707" i="22"/>
  <c r="I708" i="22"/>
  <c r="I709" i="22"/>
  <c r="I710" i="22"/>
  <c r="I711" i="22"/>
  <c r="I712" i="22"/>
  <c r="I713" i="22"/>
  <c r="I714" i="22"/>
  <c r="I715" i="22"/>
  <c r="I716" i="22"/>
  <c r="I717" i="22"/>
  <c r="I718" i="22"/>
  <c r="I719" i="22"/>
  <c r="I720" i="22"/>
  <c r="I721" i="22"/>
  <c r="I722" i="22"/>
  <c r="I723" i="22"/>
  <c r="I724" i="22"/>
  <c r="I725" i="22"/>
  <c r="I726" i="22"/>
  <c r="I727" i="22"/>
  <c r="I728" i="22"/>
  <c r="I729" i="22"/>
  <c r="I730" i="22"/>
  <c r="I731" i="22"/>
  <c r="I732" i="22"/>
  <c r="I733" i="22"/>
  <c r="I734" i="22"/>
  <c r="I735" i="22"/>
  <c r="I736" i="22"/>
  <c r="I737" i="22"/>
  <c r="I738" i="22"/>
  <c r="I739" i="22"/>
  <c r="I741" i="22"/>
  <c r="I742" i="22"/>
  <c r="I743" i="22"/>
  <c r="I744" i="22"/>
  <c r="I745" i="22"/>
  <c r="I746" i="22"/>
  <c r="I747" i="22"/>
  <c r="I748" i="22"/>
  <c r="I749" i="22"/>
  <c r="I750" i="22"/>
  <c r="I751" i="22"/>
  <c r="I752" i="22"/>
  <c r="I753" i="22"/>
  <c r="I754" i="22"/>
  <c r="I755" i="22"/>
  <c r="I756" i="22"/>
  <c r="I757" i="22"/>
  <c r="I758" i="22"/>
  <c r="I759" i="22"/>
  <c r="I760" i="22"/>
  <c r="I761" i="22"/>
  <c r="I762" i="22"/>
  <c r="I763" i="22"/>
  <c r="I764" i="22"/>
  <c r="I765" i="22"/>
  <c r="I766" i="22"/>
  <c r="I767" i="22"/>
  <c r="I768" i="22"/>
  <c r="I769" i="22"/>
  <c r="I770" i="22"/>
  <c r="I771" i="22"/>
  <c r="I772" i="22"/>
  <c r="I773" i="22"/>
  <c r="I774" i="22"/>
  <c r="I775" i="22"/>
  <c r="I776" i="22"/>
  <c r="I777" i="22"/>
  <c r="I778" i="22"/>
  <c r="I779" i="22"/>
  <c r="I780" i="22"/>
  <c r="I781" i="22"/>
  <c r="I782" i="22"/>
  <c r="I783" i="22"/>
  <c r="I784" i="22"/>
  <c r="I785" i="22"/>
  <c r="I786" i="22"/>
  <c r="I787" i="22"/>
  <c r="I788" i="22"/>
  <c r="I789" i="22"/>
  <c r="I790" i="22"/>
  <c r="I791" i="22"/>
  <c r="I792" i="22"/>
  <c r="I793" i="22"/>
  <c r="I794" i="22"/>
  <c r="I795" i="22"/>
  <c r="I796" i="22"/>
  <c r="I797" i="22"/>
  <c r="I798" i="22"/>
  <c r="I799" i="22"/>
  <c r="I800" i="22"/>
  <c r="I801" i="22"/>
  <c r="I802" i="22"/>
  <c r="I803" i="22"/>
  <c r="I804" i="22"/>
  <c r="I805" i="22"/>
  <c r="I806" i="22"/>
  <c r="I807" i="22"/>
  <c r="I808" i="22"/>
  <c r="I809" i="22"/>
  <c r="I810" i="22"/>
  <c r="I811" i="22"/>
  <c r="I812" i="22"/>
  <c r="I813" i="22"/>
  <c r="I814" i="22"/>
  <c r="I815" i="22"/>
  <c r="I816" i="22"/>
  <c r="I817" i="22"/>
  <c r="I818" i="22"/>
  <c r="I819" i="22"/>
  <c r="I820" i="22"/>
  <c r="I821" i="22"/>
  <c r="I822" i="22"/>
  <c r="I823" i="22"/>
  <c r="I824" i="22"/>
  <c r="I825" i="22"/>
  <c r="I826" i="22"/>
  <c r="I827" i="22"/>
  <c r="I828" i="22"/>
  <c r="I829" i="22"/>
  <c r="I830" i="22"/>
  <c r="I831" i="22"/>
  <c r="I832" i="22"/>
  <c r="I833" i="22"/>
  <c r="I834" i="22"/>
  <c r="I835" i="22"/>
  <c r="I836" i="22"/>
  <c r="I837" i="22"/>
  <c r="I838" i="22"/>
  <c r="I839" i="22"/>
  <c r="I840" i="22"/>
  <c r="I841" i="22"/>
  <c r="I842" i="22"/>
  <c r="I843" i="22"/>
  <c r="I844" i="22"/>
  <c r="I845" i="22"/>
  <c r="I846" i="22"/>
  <c r="I847" i="22"/>
  <c r="I848" i="22"/>
  <c r="I849" i="22"/>
  <c r="I850" i="22"/>
  <c r="I851" i="22"/>
  <c r="I852" i="22"/>
  <c r="I853" i="22"/>
  <c r="I854" i="22"/>
  <c r="I855" i="22"/>
  <c r="I856" i="22"/>
  <c r="I857" i="22"/>
  <c r="I858" i="22"/>
  <c r="I859" i="22"/>
  <c r="I860" i="22"/>
  <c r="I861" i="22"/>
  <c r="I862" i="22"/>
  <c r="I863" i="22"/>
  <c r="I864" i="22"/>
  <c r="I865" i="22"/>
  <c r="I866" i="22"/>
  <c r="I867" i="22"/>
  <c r="I868" i="22"/>
  <c r="I869" i="22"/>
  <c r="I870" i="22"/>
  <c r="I871" i="22"/>
  <c r="I872" i="22"/>
  <c r="I873" i="22"/>
  <c r="I874" i="22"/>
  <c r="I875" i="22"/>
  <c r="I876" i="22"/>
  <c r="I877" i="22"/>
  <c r="I878" i="22"/>
  <c r="I879" i="22"/>
  <c r="I880" i="22"/>
  <c r="I881" i="22"/>
  <c r="I882" i="22"/>
  <c r="I883" i="22"/>
  <c r="I884" i="22"/>
  <c r="I885" i="22"/>
  <c r="I886" i="22"/>
  <c r="I887" i="22"/>
  <c r="I888" i="22"/>
  <c r="I889" i="22"/>
  <c r="I890" i="22"/>
  <c r="I891" i="22"/>
  <c r="I892" i="22"/>
  <c r="I893" i="22"/>
  <c r="I894" i="22"/>
  <c r="I895" i="22"/>
  <c r="I896" i="22"/>
  <c r="I897" i="22"/>
  <c r="I898" i="22"/>
  <c r="I899" i="22"/>
  <c r="I900" i="22"/>
  <c r="I901" i="22"/>
  <c r="I902" i="22"/>
  <c r="I903" i="22"/>
  <c r="I904" i="22"/>
  <c r="I905" i="22"/>
  <c r="I906" i="22"/>
  <c r="I907" i="22"/>
  <c r="I908" i="22"/>
  <c r="I909" i="22"/>
  <c r="I910" i="22"/>
  <c r="I911" i="22"/>
  <c r="I912" i="22"/>
  <c r="I913" i="22"/>
  <c r="I914" i="22"/>
  <c r="I915" i="22"/>
  <c r="I916" i="22"/>
  <c r="I917" i="22"/>
  <c r="I918" i="22"/>
  <c r="I919" i="22"/>
  <c r="I920" i="22"/>
  <c r="I921" i="22"/>
  <c r="I922" i="22"/>
  <c r="I923" i="22"/>
  <c r="I924" i="22"/>
  <c r="I925" i="22"/>
  <c r="I926" i="22"/>
  <c r="I927" i="22"/>
  <c r="I928" i="22"/>
  <c r="I929" i="22"/>
  <c r="I930" i="22"/>
  <c r="I931" i="22"/>
  <c r="I932" i="22"/>
  <c r="I933" i="22"/>
  <c r="I934" i="22"/>
  <c r="I935" i="22"/>
  <c r="I936" i="22"/>
  <c r="I937" i="22"/>
  <c r="I938" i="22"/>
  <c r="I939" i="22"/>
  <c r="I940" i="22"/>
  <c r="I941" i="22"/>
  <c r="I942" i="22"/>
  <c r="I943" i="22"/>
  <c r="I944" i="22"/>
  <c r="I945" i="22"/>
  <c r="I946" i="22"/>
  <c r="I947" i="22"/>
  <c r="I948" i="22"/>
  <c r="I949" i="22"/>
  <c r="I950" i="22"/>
  <c r="I951" i="22"/>
  <c r="I952" i="22"/>
  <c r="I953" i="22"/>
  <c r="I954" i="22"/>
  <c r="I955" i="22"/>
  <c r="I956" i="22"/>
  <c r="I962" i="22"/>
  <c r="I963" i="22"/>
  <c r="I964" i="22"/>
  <c r="I965" i="22"/>
  <c r="I966" i="22"/>
  <c r="I967" i="22"/>
  <c r="I968" i="22"/>
  <c r="I969" i="22"/>
  <c r="I970" i="22"/>
  <c r="I971" i="22"/>
  <c r="I972" i="22"/>
  <c r="I973" i="22"/>
  <c r="I974" i="22"/>
  <c r="I975" i="22"/>
  <c r="I976" i="22"/>
  <c r="I977" i="22"/>
  <c r="I978" i="22"/>
  <c r="I979" i="22"/>
  <c r="I980" i="22"/>
  <c r="I981" i="22"/>
  <c r="I982" i="22"/>
  <c r="I983" i="22"/>
  <c r="I984" i="22"/>
  <c r="I985" i="22"/>
  <c r="I986" i="22"/>
  <c r="I987" i="22"/>
  <c r="I988" i="22"/>
  <c r="I989" i="22"/>
  <c r="I990" i="22"/>
  <c r="I991" i="22"/>
  <c r="I992" i="22"/>
  <c r="I993" i="22"/>
  <c r="I994" i="22"/>
  <c r="I995" i="22"/>
  <c r="I996" i="22"/>
  <c r="I997" i="22"/>
  <c r="I998" i="22"/>
  <c r="I999" i="22"/>
  <c r="I1000" i="22"/>
  <c r="I1001" i="22"/>
  <c r="I1002" i="22"/>
  <c r="I1003" i="22"/>
  <c r="I1004" i="22"/>
  <c r="I1005" i="22"/>
  <c r="I1006" i="22"/>
  <c r="I1007" i="22"/>
  <c r="I1008" i="22"/>
  <c r="I1009" i="22"/>
  <c r="I1010" i="22"/>
  <c r="I1011" i="22"/>
  <c r="I1012" i="22"/>
  <c r="I1013" i="22"/>
  <c r="I1014" i="22"/>
  <c r="I1015" i="22"/>
  <c r="I1016" i="22"/>
  <c r="I1017" i="22"/>
  <c r="I1018" i="22"/>
  <c r="I1019" i="22"/>
  <c r="I1020" i="22"/>
  <c r="I1021" i="22"/>
  <c r="I1022" i="22"/>
  <c r="I1023" i="22"/>
  <c r="I1024" i="22"/>
  <c r="I1025" i="22"/>
  <c r="I1026" i="22"/>
  <c r="I1027" i="22"/>
  <c r="I1028" i="22"/>
  <c r="I1029" i="22"/>
  <c r="I1030" i="22"/>
  <c r="I1031" i="22"/>
  <c r="I1032" i="22"/>
  <c r="I1033" i="22"/>
  <c r="I1034" i="22"/>
  <c r="I1035" i="22"/>
  <c r="I1036" i="22"/>
  <c r="I1037" i="22"/>
  <c r="I1038" i="22"/>
  <c r="I1039" i="22"/>
  <c r="I1040" i="22"/>
  <c r="I1041" i="22"/>
  <c r="I1042" i="22"/>
  <c r="I1043" i="22"/>
  <c r="I1044" i="22"/>
  <c r="I1045" i="22"/>
  <c r="I1046" i="22"/>
  <c r="I1047" i="22"/>
  <c r="I1048" i="22"/>
  <c r="I1049" i="22"/>
  <c r="I1050" i="22"/>
  <c r="I1051" i="22"/>
  <c r="I1052" i="22"/>
  <c r="I1053" i="22"/>
  <c r="I1054" i="22"/>
  <c r="I1055" i="22"/>
  <c r="I1056" i="22"/>
  <c r="I1057" i="22"/>
  <c r="I1058" i="22"/>
  <c r="I1059" i="22"/>
  <c r="I1060" i="22"/>
  <c r="I1061" i="22"/>
  <c r="I1062" i="22"/>
  <c r="I1063" i="22"/>
  <c r="I1064" i="22"/>
  <c r="I1065" i="22"/>
  <c r="I1066" i="22"/>
  <c r="I1067" i="22"/>
  <c r="I1068" i="22"/>
  <c r="I1069" i="22"/>
  <c r="I1070" i="22"/>
  <c r="I1071" i="22"/>
  <c r="I1072" i="22"/>
  <c r="I1073" i="22"/>
  <c r="I1074" i="22"/>
  <c r="I1075" i="22"/>
  <c r="I1076" i="22"/>
  <c r="I1077" i="22"/>
  <c r="I1078" i="22"/>
  <c r="I1079" i="22"/>
  <c r="I1080" i="22"/>
  <c r="I1081" i="22"/>
  <c r="I1082" i="22"/>
  <c r="I1083" i="22"/>
  <c r="I1084" i="22"/>
  <c r="I1085" i="22"/>
  <c r="I1086" i="22"/>
  <c r="I1087" i="22"/>
  <c r="I1088" i="22"/>
  <c r="I1089" i="22"/>
  <c r="I1090" i="22"/>
  <c r="I1091" i="22"/>
  <c r="I1092" i="22"/>
  <c r="I1093" i="22"/>
  <c r="I1094" i="22"/>
  <c r="I1095" i="22"/>
  <c r="I1096" i="22"/>
  <c r="I1097" i="22"/>
  <c r="I1098" i="22"/>
  <c r="I1099" i="22"/>
  <c r="I1100" i="22"/>
  <c r="I1101" i="22"/>
  <c r="I1102" i="22"/>
  <c r="I1103" i="22"/>
  <c r="I1104" i="22"/>
  <c r="I1105" i="22"/>
  <c r="I1106" i="22"/>
  <c r="I1107" i="22"/>
  <c r="I1108" i="22"/>
  <c r="I1109" i="22"/>
  <c r="I1110" i="22"/>
  <c r="I1111" i="22"/>
  <c r="I1112" i="22"/>
  <c r="I1113" i="22"/>
  <c r="I1114" i="22"/>
  <c r="I1115" i="22"/>
  <c r="I1116" i="22"/>
  <c r="I1117" i="22"/>
  <c r="I1118" i="22"/>
  <c r="I1119" i="22"/>
  <c r="I1120" i="22"/>
  <c r="I1121" i="22"/>
  <c r="I1122" i="22"/>
  <c r="I1123" i="22"/>
  <c r="I1124" i="22"/>
  <c r="I1125" i="22"/>
  <c r="I1126" i="22"/>
  <c r="I1127" i="22"/>
  <c r="I1128" i="22"/>
  <c r="I1129" i="22"/>
  <c r="I1130" i="22"/>
  <c r="I1131" i="22"/>
  <c r="I1132" i="22"/>
  <c r="I1133" i="22"/>
  <c r="I1134" i="22"/>
  <c r="I1135" i="22"/>
  <c r="I1136" i="22"/>
  <c r="I1137" i="22"/>
  <c r="I1138" i="22"/>
  <c r="I1139" i="22"/>
  <c r="I1140" i="22"/>
  <c r="I1141" i="22"/>
  <c r="I1142" i="22"/>
  <c r="I1143" i="22"/>
  <c r="I1144" i="22"/>
  <c r="I1145" i="22"/>
  <c r="I1146" i="22"/>
  <c r="I1147" i="22"/>
  <c r="I1148" i="22"/>
  <c r="I1149" i="22"/>
  <c r="I1150" i="22"/>
  <c r="I1151" i="22"/>
  <c r="I1152" i="22"/>
  <c r="I1153" i="22"/>
  <c r="I1154" i="22"/>
  <c r="I1155" i="22"/>
  <c r="I1156" i="22"/>
  <c r="I1157" i="22"/>
  <c r="I1158" i="22"/>
  <c r="I1159" i="22"/>
  <c r="I1160" i="22"/>
  <c r="I1161" i="22"/>
  <c r="I1162" i="22"/>
  <c r="I1163" i="22"/>
  <c r="I1164" i="22"/>
  <c r="I1165" i="22"/>
  <c r="I1166" i="22"/>
  <c r="I1167" i="22"/>
  <c r="I1168" i="22"/>
  <c r="I1169" i="22"/>
  <c r="I1170" i="22"/>
  <c r="I1171" i="22"/>
  <c r="I1172" i="22"/>
  <c r="I1173" i="22"/>
  <c r="I1174" i="22"/>
  <c r="I1175" i="22"/>
  <c r="I1176" i="22"/>
  <c r="I1177" i="22"/>
  <c r="I1178" i="22"/>
  <c r="I1179" i="22"/>
  <c r="I1180" i="22"/>
  <c r="I1181" i="22"/>
  <c r="I1182" i="22"/>
  <c r="I1183" i="22"/>
  <c r="I1184" i="22"/>
  <c r="I1185" i="22"/>
  <c r="I1186" i="22"/>
  <c r="I1187" i="22"/>
  <c r="I1188" i="22"/>
  <c r="I1189" i="22"/>
  <c r="I1190" i="22"/>
  <c r="I1191" i="22"/>
  <c r="I1192" i="22"/>
  <c r="I1193" i="22"/>
  <c r="I1194" i="22"/>
  <c r="I1195" i="22"/>
  <c r="I1196" i="22"/>
  <c r="I1197" i="22"/>
  <c r="I1198" i="22"/>
  <c r="I1199" i="22"/>
  <c r="I1200" i="22"/>
  <c r="I1201" i="22"/>
  <c r="I1202" i="22"/>
  <c r="I1203" i="22"/>
  <c r="I1204" i="22"/>
  <c r="I1205" i="22"/>
  <c r="I1206" i="22"/>
  <c r="I1207" i="22"/>
  <c r="I1208" i="22"/>
  <c r="I1209" i="22"/>
  <c r="I1210" i="22"/>
  <c r="I1211" i="22"/>
  <c r="I1212" i="22"/>
  <c r="I1213" i="22"/>
  <c r="I1214" i="22"/>
  <c r="I1215" i="22"/>
  <c r="I1216" i="22"/>
  <c r="I1217" i="22"/>
  <c r="I1218" i="22"/>
  <c r="I1219" i="22"/>
  <c r="I1220" i="22"/>
  <c r="I1221" i="22"/>
  <c r="I1222" i="22"/>
  <c r="I1223" i="22"/>
  <c r="I1224" i="22"/>
  <c r="I1225" i="22"/>
  <c r="I1226" i="22"/>
  <c r="I1227" i="22"/>
  <c r="I1228" i="22"/>
  <c r="I1229" i="22"/>
  <c r="I1230" i="22"/>
  <c r="I1231" i="22"/>
  <c r="I1232" i="22"/>
  <c r="I1233" i="22"/>
  <c r="I1234" i="22"/>
  <c r="I1235" i="22"/>
  <c r="I1236" i="22"/>
  <c r="I1237" i="22"/>
  <c r="I1238" i="22"/>
  <c r="I1239" i="22"/>
  <c r="I1240" i="22"/>
  <c r="I1241" i="22"/>
  <c r="I1242" i="22"/>
  <c r="I1243" i="22"/>
  <c r="I1244" i="22"/>
  <c r="I1245" i="22"/>
  <c r="I1246" i="22"/>
  <c r="I1247" i="22"/>
  <c r="I1248" i="22"/>
  <c r="I1249" i="22"/>
  <c r="I1250" i="22"/>
  <c r="I1251" i="22"/>
  <c r="I1252" i="22"/>
  <c r="I1253" i="22"/>
  <c r="I1254" i="22"/>
  <c r="I1255" i="22"/>
  <c r="I1256" i="22"/>
  <c r="I1257" i="22"/>
  <c r="I1258" i="22"/>
  <c r="I1259" i="22"/>
  <c r="I1260" i="22"/>
  <c r="I1261" i="22"/>
  <c r="I1262" i="22"/>
  <c r="I1263" i="22"/>
  <c r="I1264" i="22"/>
  <c r="I1265" i="22"/>
  <c r="I1266" i="22"/>
  <c r="I1267" i="22"/>
  <c r="I1268" i="22"/>
  <c r="I1269" i="22"/>
  <c r="I1270" i="22"/>
  <c r="I1271" i="22"/>
  <c r="I1272" i="22"/>
  <c r="I1273" i="22"/>
  <c r="I1274" i="22"/>
  <c r="I1275" i="22"/>
  <c r="I1276" i="22"/>
  <c r="I1277" i="22"/>
  <c r="I1278" i="22"/>
  <c r="I1279" i="22"/>
  <c r="I1280" i="22"/>
  <c r="I1281" i="22"/>
  <c r="I1282" i="22"/>
  <c r="I1283" i="22"/>
  <c r="I1284" i="22"/>
  <c r="I1285" i="22"/>
  <c r="I1286" i="22"/>
  <c r="I1287" i="22"/>
  <c r="I1288" i="22"/>
  <c r="I1289" i="22"/>
  <c r="I1290" i="22"/>
  <c r="I1291" i="22"/>
  <c r="I1292" i="22"/>
  <c r="I1293" i="22"/>
  <c r="I1294" i="22"/>
  <c r="I1295" i="22"/>
  <c r="I1296" i="22"/>
  <c r="I1297" i="22"/>
  <c r="I1298" i="22"/>
  <c r="I1299" i="22"/>
  <c r="I1300" i="22"/>
  <c r="I1301" i="22"/>
  <c r="I1302" i="22"/>
  <c r="I1303" i="22"/>
  <c r="I1304" i="22"/>
  <c r="I1305" i="22"/>
  <c r="I1306" i="22"/>
  <c r="I1307" i="22"/>
  <c r="I1308" i="22"/>
  <c r="I1309" i="22"/>
  <c r="I1310" i="22"/>
  <c r="I1311" i="22"/>
  <c r="I1312" i="22"/>
  <c r="I1313" i="22"/>
  <c r="I1314" i="22"/>
  <c r="I1315" i="22"/>
  <c r="I1316" i="22"/>
  <c r="I1317" i="22"/>
  <c r="I1318" i="22"/>
  <c r="I1319" i="22"/>
  <c r="I1320" i="22"/>
  <c r="I1321" i="22"/>
  <c r="I1322" i="22"/>
  <c r="I1323" i="22"/>
  <c r="I1324" i="22"/>
  <c r="I1325" i="22"/>
  <c r="I1326" i="22"/>
  <c r="I1327" i="22"/>
  <c r="I1328" i="22"/>
  <c r="I1329" i="22"/>
  <c r="I1330" i="22"/>
  <c r="I1331" i="22"/>
  <c r="I1332" i="22"/>
  <c r="I1333" i="22"/>
  <c r="I1334" i="22"/>
  <c r="I1335" i="22"/>
  <c r="I1336" i="22"/>
  <c r="I1337" i="22"/>
  <c r="I1338" i="22"/>
  <c r="I1339" i="22"/>
  <c r="I1340" i="22"/>
  <c r="I1341" i="22"/>
  <c r="I1342" i="22"/>
  <c r="I1343" i="22"/>
  <c r="I1344" i="22"/>
  <c r="I1345" i="22"/>
  <c r="I1346" i="22"/>
  <c r="I1347" i="22"/>
  <c r="I1348" i="22"/>
  <c r="I1349" i="22"/>
  <c r="I1350" i="22"/>
  <c r="I1351" i="22"/>
  <c r="I1352" i="22"/>
  <c r="I1353" i="22"/>
  <c r="I1354" i="22"/>
  <c r="I1355" i="22"/>
  <c r="I1356" i="22"/>
  <c r="I1357" i="22"/>
  <c r="I1358" i="22"/>
  <c r="I1359" i="22"/>
  <c r="I1360" i="22"/>
  <c r="I1361" i="22"/>
  <c r="I1362" i="22"/>
  <c r="I1363" i="22"/>
  <c r="I1364" i="22"/>
  <c r="I1365" i="22"/>
  <c r="I1366" i="22"/>
  <c r="I1367" i="22"/>
  <c r="I1368" i="22"/>
  <c r="I1369" i="22"/>
  <c r="I1370" i="22"/>
  <c r="I1371" i="22"/>
  <c r="I1372" i="22"/>
  <c r="I1373" i="22"/>
  <c r="I1374" i="22"/>
  <c r="I1375" i="22"/>
  <c r="I1376" i="22"/>
  <c r="I1377" i="22"/>
  <c r="I1378" i="22"/>
  <c r="I1379" i="22"/>
  <c r="I1380" i="22"/>
  <c r="I1381" i="22"/>
  <c r="I1382" i="22"/>
  <c r="I1383" i="22"/>
  <c r="I1384" i="22"/>
  <c r="I1385" i="22"/>
  <c r="I1386" i="22"/>
  <c r="I1387" i="22"/>
  <c r="I1388" i="22"/>
  <c r="I1389" i="22"/>
  <c r="I1390" i="22"/>
  <c r="I1391" i="22"/>
  <c r="I1392" i="22"/>
  <c r="I1393" i="22"/>
  <c r="I1394" i="22"/>
  <c r="I1395" i="22"/>
  <c r="I1396" i="22"/>
  <c r="I1397" i="22"/>
  <c r="I1398" i="22"/>
  <c r="I1399" i="22"/>
  <c r="I1400" i="22"/>
  <c r="I1401" i="22"/>
  <c r="I1402" i="22"/>
  <c r="I1403" i="22"/>
  <c r="I1404" i="22"/>
  <c r="I1405" i="22"/>
  <c r="I1406" i="22"/>
  <c r="I1407" i="22"/>
  <c r="I1408" i="22"/>
  <c r="I1409" i="22"/>
  <c r="I1410" i="22"/>
  <c r="I1411" i="22"/>
  <c r="I1412" i="22"/>
  <c r="I1413" i="22"/>
  <c r="I1414" i="22"/>
  <c r="I1415" i="22"/>
  <c r="I1416" i="22"/>
  <c r="I1417" i="22"/>
  <c r="I1418" i="22"/>
  <c r="I1419" i="22"/>
  <c r="I1420" i="22"/>
  <c r="I1421" i="22"/>
  <c r="I1422" i="22"/>
  <c r="I1423" i="22"/>
  <c r="I1424" i="22"/>
  <c r="I1425" i="22"/>
  <c r="I1426" i="22"/>
  <c r="I1427" i="22"/>
  <c r="I1428" i="22"/>
  <c r="I1429" i="22"/>
  <c r="I1430" i="22"/>
  <c r="I1431" i="22"/>
  <c r="I1432" i="22"/>
  <c r="I1433" i="22"/>
  <c r="I1434" i="22"/>
  <c r="I1435" i="22"/>
  <c r="I1436" i="22"/>
  <c r="I1437" i="22"/>
  <c r="I1438" i="22"/>
  <c r="I1439" i="22"/>
  <c r="I1440" i="22"/>
  <c r="I1441" i="22"/>
  <c r="I1442" i="22"/>
  <c r="I1443" i="22"/>
  <c r="I1444" i="22"/>
  <c r="I1445" i="22"/>
  <c r="I1446" i="22"/>
  <c r="I1447" i="22"/>
  <c r="I1448" i="22"/>
  <c r="I1449" i="22"/>
  <c r="I1450" i="22"/>
  <c r="I1451" i="22"/>
  <c r="I1452" i="22"/>
  <c r="I1453" i="22"/>
  <c r="I1454" i="22"/>
  <c r="I1455" i="22"/>
  <c r="I1456" i="22"/>
  <c r="I1457" i="22"/>
  <c r="I1458" i="22"/>
  <c r="I1459" i="22"/>
  <c r="I1460" i="22"/>
  <c r="I1461" i="22"/>
  <c r="I1462" i="22"/>
  <c r="I1463" i="22"/>
  <c r="I1464" i="22"/>
  <c r="I1465" i="22"/>
  <c r="I1466" i="22"/>
  <c r="I1467" i="22"/>
  <c r="I1468" i="22"/>
  <c r="I1469" i="22"/>
  <c r="I1470" i="22"/>
  <c r="I1471" i="22"/>
  <c r="I1472" i="22"/>
  <c r="I1473" i="22"/>
  <c r="I1474" i="22"/>
  <c r="I1475" i="22"/>
  <c r="I1476" i="22"/>
  <c r="I1477" i="22"/>
  <c r="I1478" i="22"/>
  <c r="I1479" i="22"/>
  <c r="I1480" i="22"/>
  <c r="I1481" i="22"/>
  <c r="I1482" i="22"/>
  <c r="I1483" i="22"/>
  <c r="I1484" i="22"/>
  <c r="I1485" i="22"/>
  <c r="I1486" i="22"/>
  <c r="I1487" i="22"/>
  <c r="I1488" i="22"/>
  <c r="I1489" i="22"/>
  <c r="I1490" i="22"/>
  <c r="I1491" i="22"/>
  <c r="I1492" i="22"/>
  <c r="I1493" i="22"/>
  <c r="I1494" i="22"/>
  <c r="I1495" i="22"/>
  <c r="I1496" i="22"/>
  <c r="I1497" i="22"/>
  <c r="I1498" i="22"/>
  <c r="I1499" i="22"/>
  <c r="I1500" i="22"/>
  <c r="I1501" i="22"/>
  <c r="I1502" i="22"/>
  <c r="I1503" i="22"/>
  <c r="I1504" i="22"/>
  <c r="I1505" i="22"/>
  <c r="I1506" i="22"/>
  <c r="I1507" i="22"/>
  <c r="I1508" i="22"/>
  <c r="I1509" i="22"/>
  <c r="I1510" i="22"/>
  <c r="I1511" i="22"/>
  <c r="I1512" i="22"/>
  <c r="I1513" i="22"/>
  <c r="I1514" i="22"/>
  <c r="I1515" i="22"/>
  <c r="I1516" i="22"/>
  <c r="I1517" i="22"/>
  <c r="I1518" i="22"/>
  <c r="I1519" i="22"/>
  <c r="I1520" i="22"/>
  <c r="I1521" i="22"/>
  <c r="I1522" i="22"/>
  <c r="I1523" i="22"/>
  <c r="I1524" i="22"/>
  <c r="I1525" i="22"/>
  <c r="I1530" i="22"/>
  <c r="I1531" i="22"/>
  <c r="I1532" i="22"/>
  <c r="I1533" i="22"/>
  <c r="I1534" i="22"/>
  <c r="I1535" i="22"/>
  <c r="I1536" i="22"/>
  <c r="I1537" i="22"/>
  <c r="I1538" i="22"/>
  <c r="I1539" i="22"/>
  <c r="I1540" i="22"/>
  <c r="I1541" i="22"/>
  <c r="I1542" i="22"/>
  <c r="I1543" i="22"/>
  <c r="I1544" i="22"/>
  <c r="I1545" i="22"/>
  <c r="I1546" i="22"/>
  <c r="I1547" i="22"/>
  <c r="I1548" i="22"/>
  <c r="I1549" i="22"/>
  <c r="I1550" i="22"/>
  <c r="I1551" i="22"/>
  <c r="I1552" i="22"/>
  <c r="I1553" i="22"/>
  <c r="I1554" i="22"/>
  <c r="I1555" i="22"/>
  <c r="I1556" i="22"/>
  <c r="I1557" i="22"/>
  <c r="I1558" i="22"/>
  <c r="I1559" i="22"/>
  <c r="I1560" i="22"/>
  <c r="I1561" i="22"/>
  <c r="I1562" i="22"/>
  <c r="I1563" i="22"/>
  <c r="I1564" i="22"/>
  <c r="I1565" i="22"/>
  <c r="I1566" i="22"/>
  <c r="I1567" i="22"/>
  <c r="I1568" i="22"/>
  <c r="I1569" i="22"/>
  <c r="I1570" i="22"/>
  <c r="I1571" i="22"/>
  <c r="I1572" i="22"/>
  <c r="I1573" i="22"/>
  <c r="I1574" i="22"/>
  <c r="I1575" i="22"/>
  <c r="I1576" i="22"/>
  <c r="I1577" i="22"/>
  <c r="I1578" i="22"/>
  <c r="I1579" i="22"/>
  <c r="I1580" i="22"/>
  <c r="I1581" i="22"/>
  <c r="I1582" i="22"/>
  <c r="I1583" i="22"/>
  <c r="I1584" i="22"/>
  <c r="I1585" i="22"/>
  <c r="I1586" i="22"/>
  <c r="I1587" i="22"/>
  <c r="I1588" i="22"/>
  <c r="I1589" i="22"/>
  <c r="I1590" i="22"/>
  <c r="I1591" i="22"/>
  <c r="I1592" i="22"/>
  <c r="I1593" i="22"/>
  <c r="I1594" i="22"/>
  <c r="I1595" i="22"/>
  <c r="I1596" i="22"/>
  <c r="I1597" i="22"/>
  <c r="I1598" i="22"/>
  <c r="I1599" i="22"/>
  <c r="I1600" i="22"/>
  <c r="I1601" i="22"/>
  <c r="I1602" i="22"/>
  <c r="I1603" i="22"/>
  <c r="I1604" i="22"/>
  <c r="I1605" i="22"/>
  <c r="I1606" i="22"/>
  <c r="I1607" i="22"/>
  <c r="I1608" i="22"/>
  <c r="I1609" i="22"/>
  <c r="I1610" i="22"/>
  <c r="I1611" i="22"/>
  <c r="I1612" i="22"/>
  <c r="I1613" i="22"/>
  <c r="I1614" i="22"/>
  <c r="I1615" i="22"/>
  <c r="I1616" i="22"/>
  <c r="I1617" i="22"/>
  <c r="I1618" i="22"/>
  <c r="I1619" i="22"/>
  <c r="I1620" i="22"/>
  <c r="I1621" i="22"/>
  <c r="I1622" i="22"/>
  <c r="I1623" i="22"/>
  <c r="I1624" i="22"/>
  <c r="I1625" i="22"/>
  <c r="I1626" i="22"/>
  <c r="I1627" i="22"/>
  <c r="I1628" i="22"/>
  <c r="I1629" i="22"/>
  <c r="I1630" i="22"/>
  <c r="I1631" i="22"/>
  <c r="I1632" i="22"/>
  <c r="I1633" i="22"/>
  <c r="I1634" i="22"/>
  <c r="I1635" i="22"/>
  <c r="I1636" i="22"/>
  <c r="I1637" i="22"/>
  <c r="I1638" i="22"/>
  <c r="I1639" i="22"/>
  <c r="I1640" i="22"/>
  <c r="I1641" i="22"/>
  <c r="I1642" i="22"/>
  <c r="I1643" i="22"/>
  <c r="I1644" i="22"/>
  <c r="I1645" i="22"/>
  <c r="I1646" i="22"/>
  <c r="I1647" i="22"/>
  <c r="I1648" i="22"/>
  <c r="I1649" i="22"/>
  <c r="I1650" i="22"/>
  <c r="I1651" i="22"/>
  <c r="I1652" i="22"/>
  <c r="I1653" i="22"/>
  <c r="I1654" i="22"/>
  <c r="I1655" i="22"/>
  <c r="I1656" i="22"/>
  <c r="I1657" i="22"/>
  <c r="I1658" i="22"/>
  <c r="I1659" i="22"/>
  <c r="I1660" i="22"/>
  <c r="I1661" i="22"/>
  <c r="I1662" i="22"/>
  <c r="I1663" i="22"/>
  <c r="I1664" i="22"/>
  <c r="I1665" i="22"/>
  <c r="I1666" i="22"/>
  <c r="I1667" i="22"/>
  <c r="I1668" i="22"/>
  <c r="I1669" i="22"/>
  <c r="I1670" i="22"/>
  <c r="I1671" i="22"/>
  <c r="I1672" i="22"/>
  <c r="I1673" i="22"/>
  <c r="I1674" i="22"/>
  <c r="I1675" i="22"/>
  <c r="I1676" i="22"/>
  <c r="I1677" i="22"/>
  <c r="I1678" i="22"/>
  <c r="I1679" i="22"/>
  <c r="I1680" i="22"/>
  <c r="I1681" i="22"/>
  <c r="I1682" i="22"/>
  <c r="I1683" i="22"/>
  <c r="I1684" i="22"/>
  <c r="I1685" i="22"/>
  <c r="I1686" i="22"/>
  <c r="I1687" i="22"/>
  <c r="I1688" i="22"/>
  <c r="I1689" i="22"/>
  <c r="I1690" i="22"/>
  <c r="I1691" i="22"/>
  <c r="I1692" i="22"/>
  <c r="I1693" i="22"/>
  <c r="I1694" i="22"/>
  <c r="I1695" i="22"/>
  <c r="I1696" i="22"/>
  <c r="I1697" i="22"/>
  <c r="I1698" i="22"/>
  <c r="I1699" i="22"/>
  <c r="I1700" i="22"/>
  <c r="I1701" i="22"/>
  <c r="I1702" i="22"/>
  <c r="I1703" i="22"/>
  <c r="I1704" i="22"/>
  <c r="I1705" i="22"/>
  <c r="I1706" i="22"/>
  <c r="I1707" i="22"/>
  <c r="I1708" i="22"/>
  <c r="I1709" i="22"/>
  <c r="I1710" i="22"/>
  <c r="I1711" i="22"/>
  <c r="I1712" i="22"/>
  <c r="I1713" i="22"/>
  <c r="I1714" i="22"/>
  <c r="I1715" i="22"/>
  <c r="I1716" i="22"/>
  <c r="I1717" i="22"/>
  <c r="I1718" i="22"/>
  <c r="I1719" i="22"/>
  <c r="I1720" i="22"/>
  <c r="I1721" i="22"/>
  <c r="I1722" i="22"/>
  <c r="I1723" i="22"/>
  <c r="I1724" i="22"/>
  <c r="I1725" i="22"/>
  <c r="I1726" i="22"/>
  <c r="I1727" i="22"/>
  <c r="I1728" i="22"/>
  <c r="I1729" i="22"/>
  <c r="I1730" i="22"/>
  <c r="I1731" i="22"/>
  <c r="I1732" i="22"/>
  <c r="I1733" i="22"/>
  <c r="I1734" i="22"/>
  <c r="I1735" i="22"/>
  <c r="I1736" i="22"/>
  <c r="I1737" i="22"/>
  <c r="I1738" i="22"/>
  <c r="I1739" i="22"/>
  <c r="I1740" i="22"/>
  <c r="I1741" i="22"/>
  <c r="I1742" i="22"/>
  <c r="I1743" i="22"/>
  <c r="I1744" i="22"/>
  <c r="I1745" i="22"/>
  <c r="I1746" i="22"/>
  <c r="I1747" i="22"/>
  <c r="I1748" i="22"/>
  <c r="I1749" i="22"/>
  <c r="I1750" i="22"/>
  <c r="I1751" i="22"/>
  <c r="I1752" i="22"/>
  <c r="I1753" i="22"/>
  <c r="I1754" i="22"/>
  <c r="I1755" i="22"/>
  <c r="I1756" i="22"/>
  <c r="J169" i="21"/>
  <c r="K169" i="21"/>
  <c r="L169" i="21"/>
  <c r="D170" i="21"/>
  <c r="I170" i="21"/>
  <c r="J170" i="21"/>
  <c r="K170" i="21"/>
  <c r="L170" i="21"/>
  <c r="D5" i="21"/>
  <c r="Y5" i="21"/>
  <c r="D4" i="21"/>
  <c r="Y4" i="21"/>
  <c r="D3" i="21"/>
  <c r="Y3" i="21"/>
  <c r="D2" i="21"/>
  <c r="Y2" i="21"/>
  <c r="X5" i="21"/>
  <c r="W5" i="21"/>
  <c r="V5" i="21"/>
  <c r="U5" i="21"/>
  <c r="T5" i="21"/>
  <c r="S5" i="21"/>
  <c r="R5" i="21"/>
  <c r="Q5" i="21"/>
  <c r="P5" i="21"/>
  <c r="O5" i="21"/>
  <c r="N5" i="21"/>
  <c r="M5" i="21"/>
  <c r="L5" i="21"/>
  <c r="K5" i="21"/>
  <c r="J5" i="21"/>
  <c r="X4" i="21"/>
  <c r="W4" i="21"/>
  <c r="V4" i="21"/>
  <c r="U4" i="21"/>
  <c r="T4" i="21"/>
  <c r="S4" i="21"/>
  <c r="R4" i="21"/>
  <c r="Q4" i="21"/>
  <c r="P4" i="21"/>
  <c r="O4" i="21"/>
  <c r="N4" i="21"/>
  <c r="M4" i="21"/>
  <c r="L4" i="21"/>
  <c r="K4" i="21"/>
  <c r="J4" i="21"/>
  <c r="X3" i="21"/>
  <c r="W3" i="21"/>
  <c r="V3" i="21"/>
  <c r="U3" i="21"/>
  <c r="T3" i="21"/>
  <c r="S3" i="21"/>
  <c r="R3" i="21"/>
  <c r="Q3" i="21"/>
  <c r="P3" i="21"/>
  <c r="O3" i="21"/>
  <c r="N3" i="21"/>
  <c r="M3" i="21"/>
  <c r="L3" i="21"/>
  <c r="K3" i="21"/>
  <c r="J3" i="21"/>
  <c r="X2" i="21"/>
  <c r="W2" i="21"/>
  <c r="V2" i="21"/>
  <c r="U2" i="21"/>
  <c r="T2" i="21"/>
  <c r="S2" i="21"/>
  <c r="R2" i="21"/>
  <c r="Q2" i="21"/>
  <c r="P2" i="21"/>
  <c r="O2" i="21"/>
  <c r="N2" i="21"/>
  <c r="M2" i="21"/>
  <c r="L2" i="21"/>
  <c r="K2" i="21"/>
  <c r="J2" i="21"/>
  <c r="D7" i="21"/>
  <c r="P7" i="21"/>
  <c r="Q7" i="21"/>
  <c r="R7" i="21"/>
  <c r="D8" i="21"/>
  <c r="P8" i="21"/>
  <c r="Q8" i="21"/>
  <c r="R8" i="21"/>
  <c r="D9" i="21"/>
  <c r="P9" i="21"/>
  <c r="Q9" i="21"/>
  <c r="R9" i="21"/>
  <c r="D10" i="21"/>
  <c r="P10" i="21"/>
  <c r="Q10" i="21"/>
  <c r="R10" i="21"/>
  <c r="D11" i="21"/>
  <c r="P11" i="21"/>
  <c r="Q11" i="21"/>
  <c r="R11" i="21"/>
  <c r="D12" i="21"/>
  <c r="P12" i="21"/>
  <c r="Q12" i="21"/>
  <c r="R12" i="21"/>
  <c r="D13" i="21"/>
  <c r="P13" i="21"/>
  <c r="Q13" i="21"/>
  <c r="R13" i="21"/>
  <c r="D14" i="21"/>
  <c r="P14" i="21"/>
  <c r="Q14" i="21"/>
  <c r="R14" i="21"/>
  <c r="D15" i="21"/>
  <c r="P15" i="21"/>
  <c r="Q15" i="21"/>
  <c r="R15" i="21"/>
  <c r="D16" i="21"/>
  <c r="P16" i="21"/>
  <c r="Q16" i="21"/>
  <c r="R16" i="21"/>
  <c r="D17" i="21"/>
  <c r="P17" i="21"/>
  <c r="Q17" i="21"/>
  <c r="R17" i="21"/>
  <c r="D18" i="21"/>
  <c r="P18" i="21"/>
  <c r="Q18" i="21"/>
  <c r="R18" i="21"/>
  <c r="D19" i="21"/>
  <c r="P19" i="21"/>
  <c r="Q19" i="21"/>
  <c r="R19" i="21"/>
  <c r="D20" i="21"/>
  <c r="P20" i="21"/>
  <c r="Q20" i="21"/>
  <c r="R20" i="21"/>
  <c r="D21" i="21"/>
  <c r="P21" i="21"/>
  <c r="Q21" i="21"/>
  <c r="R21" i="21"/>
  <c r="D22" i="21"/>
  <c r="P22" i="21"/>
  <c r="Q22" i="21"/>
  <c r="R22" i="21"/>
  <c r="D23" i="21"/>
  <c r="P23" i="21"/>
  <c r="Q23" i="21"/>
  <c r="R23" i="21"/>
  <c r="D24" i="21"/>
  <c r="P24" i="21"/>
  <c r="Q24" i="21"/>
  <c r="R24" i="21"/>
  <c r="D25" i="21"/>
  <c r="P25" i="21"/>
  <c r="Q25" i="21"/>
  <c r="R25" i="21"/>
  <c r="D26" i="21"/>
  <c r="P26" i="21"/>
  <c r="Q26" i="21"/>
  <c r="R26" i="21"/>
  <c r="D27" i="21"/>
  <c r="P27" i="21"/>
  <c r="Q27" i="21"/>
  <c r="R27" i="21"/>
  <c r="D28" i="21"/>
  <c r="P28" i="21"/>
  <c r="Q28" i="21"/>
  <c r="R28" i="21"/>
  <c r="D29" i="21"/>
  <c r="P29" i="21"/>
  <c r="Q29" i="21"/>
  <c r="R29" i="21"/>
  <c r="D30" i="21"/>
  <c r="P30" i="21"/>
  <c r="Q30" i="21"/>
  <c r="R30" i="21"/>
  <c r="D31" i="21"/>
  <c r="P31" i="21"/>
  <c r="Q31" i="21"/>
  <c r="R31" i="21"/>
  <c r="D32" i="21"/>
  <c r="P32" i="21"/>
  <c r="Q32" i="21"/>
  <c r="R32" i="21"/>
  <c r="D33" i="21"/>
  <c r="P33" i="21"/>
  <c r="Q33" i="21"/>
  <c r="R33" i="21"/>
  <c r="D34" i="21"/>
  <c r="P34" i="21"/>
  <c r="Q34" i="21"/>
  <c r="R34" i="21"/>
  <c r="D35" i="21"/>
  <c r="P35" i="21"/>
  <c r="Q35" i="21"/>
  <c r="R35" i="21"/>
  <c r="D36" i="21"/>
  <c r="P36" i="21"/>
  <c r="Q36" i="21"/>
  <c r="R36" i="21"/>
  <c r="D37" i="21"/>
  <c r="P37" i="21"/>
  <c r="Q37" i="21"/>
  <c r="R37" i="21"/>
  <c r="D38" i="21"/>
  <c r="P38" i="21"/>
  <c r="Q38" i="21"/>
  <c r="R38" i="21"/>
  <c r="D39" i="21"/>
  <c r="P39" i="21"/>
  <c r="Q39" i="21"/>
  <c r="R39" i="21"/>
  <c r="D40" i="21"/>
  <c r="P40" i="21"/>
  <c r="Q40" i="21"/>
  <c r="R40" i="21"/>
  <c r="D41" i="21"/>
  <c r="P41" i="21"/>
  <c r="Q41" i="21"/>
  <c r="R41" i="21"/>
  <c r="D42" i="21"/>
  <c r="P42" i="21"/>
  <c r="Q42" i="21"/>
  <c r="R42" i="21"/>
  <c r="D43" i="21"/>
  <c r="P43" i="21"/>
  <c r="Q43" i="21"/>
  <c r="R43" i="21"/>
  <c r="D44" i="21"/>
  <c r="P44" i="21"/>
  <c r="Q44" i="21"/>
  <c r="R44" i="21"/>
  <c r="D45" i="21"/>
  <c r="P45" i="21"/>
  <c r="Q45" i="21"/>
  <c r="R45" i="21"/>
  <c r="D46" i="21"/>
  <c r="P46" i="21"/>
  <c r="Q46" i="21"/>
  <c r="R46" i="21"/>
  <c r="D47" i="21"/>
  <c r="P47" i="21"/>
  <c r="Q47" i="21"/>
  <c r="R47" i="21"/>
  <c r="D48" i="21"/>
  <c r="P48" i="21"/>
  <c r="Q48" i="21"/>
  <c r="R48" i="21"/>
  <c r="D49" i="21"/>
  <c r="P49" i="21"/>
  <c r="Q49" i="21"/>
  <c r="R49" i="21"/>
  <c r="D50" i="21"/>
  <c r="P50" i="21"/>
  <c r="Q50" i="21"/>
  <c r="R50" i="21"/>
  <c r="D51" i="21"/>
  <c r="P51" i="21"/>
  <c r="Q51" i="21"/>
  <c r="R51" i="21"/>
  <c r="D52" i="21"/>
  <c r="P52" i="21"/>
  <c r="Q52" i="21"/>
  <c r="R52" i="21"/>
  <c r="D53" i="21"/>
  <c r="P53" i="21"/>
  <c r="Q53" i="21"/>
  <c r="R53" i="21"/>
  <c r="D54" i="21"/>
  <c r="P54" i="21"/>
  <c r="Q54" i="21"/>
  <c r="R54" i="21"/>
  <c r="D55" i="21"/>
  <c r="P55" i="21"/>
  <c r="Q55" i="21"/>
  <c r="R55" i="21"/>
  <c r="D56" i="21"/>
  <c r="P56" i="21"/>
  <c r="Q56" i="21"/>
  <c r="R56" i="21"/>
  <c r="D57" i="21"/>
  <c r="P57" i="21"/>
  <c r="Q57" i="21"/>
  <c r="R57" i="21"/>
  <c r="D58" i="21"/>
  <c r="P58" i="21"/>
  <c r="Q58" i="21"/>
  <c r="R58" i="21"/>
  <c r="D59" i="21"/>
  <c r="P59" i="21"/>
  <c r="Q59" i="21"/>
  <c r="R59" i="21"/>
  <c r="D60" i="21"/>
  <c r="P60" i="21"/>
  <c r="Q60" i="21"/>
  <c r="R60" i="21"/>
  <c r="D61" i="21"/>
  <c r="P61" i="21"/>
  <c r="Q61" i="21"/>
  <c r="R61" i="21"/>
  <c r="D62" i="21"/>
  <c r="P62" i="21"/>
  <c r="Q62" i="21"/>
  <c r="R62" i="21"/>
  <c r="D63" i="21"/>
  <c r="P63" i="21"/>
  <c r="Q63" i="21"/>
  <c r="R63" i="21"/>
  <c r="D64" i="21"/>
  <c r="P64" i="21"/>
  <c r="Q64" i="21"/>
  <c r="R64" i="21"/>
  <c r="D65" i="21"/>
  <c r="P65" i="21"/>
  <c r="Q65" i="21"/>
  <c r="R65" i="21"/>
  <c r="D66" i="21"/>
  <c r="P66" i="21"/>
  <c r="Q66" i="21"/>
  <c r="R66" i="21"/>
  <c r="D67" i="21"/>
  <c r="P67" i="21"/>
  <c r="Q67" i="21"/>
  <c r="R67" i="21"/>
  <c r="D68" i="21"/>
  <c r="P68" i="21"/>
  <c r="Q68" i="21"/>
  <c r="R68" i="21"/>
  <c r="D69" i="21"/>
  <c r="P69" i="21"/>
  <c r="Q69" i="21"/>
  <c r="R69" i="21"/>
  <c r="D70" i="21"/>
  <c r="P70" i="21"/>
  <c r="Q70" i="21"/>
  <c r="R70" i="21"/>
  <c r="D71" i="21"/>
  <c r="P71" i="21"/>
  <c r="Q71" i="21"/>
  <c r="R71" i="21"/>
  <c r="D72" i="21"/>
  <c r="P72" i="21"/>
  <c r="Q72" i="21"/>
  <c r="R72" i="21"/>
  <c r="D73" i="21"/>
  <c r="P73" i="21"/>
  <c r="Q73" i="21"/>
  <c r="R73" i="21"/>
  <c r="D74" i="21"/>
  <c r="P74" i="21"/>
  <c r="Q74" i="21"/>
  <c r="R74" i="21"/>
  <c r="D75" i="21"/>
  <c r="P75" i="21"/>
  <c r="Q75" i="21"/>
  <c r="R75" i="21"/>
  <c r="D76" i="21"/>
  <c r="P76" i="21"/>
  <c r="Q76" i="21"/>
  <c r="R76" i="21"/>
  <c r="D77" i="21"/>
  <c r="P77" i="21"/>
  <c r="Q77" i="21"/>
  <c r="R77" i="21"/>
  <c r="D78" i="21"/>
  <c r="P78" i="21"/>
  <c r="Q78" i="21"/>
  <c r="R78" i="21"/>
  <c r="D79" i="21"/>
  <c r="P79" i="21"/>
  <c r="Q79" i="21"/>
  <c r="R79" i="21"/>
  <c r="D80" i="21"/>
  <c r="P80" i="21"/>
  <c r="Q80" i="21"/>
  <c r="R80" i="21"/>
  <c r="D81" i="21"/>
  <c r="P81" i="21"/>
  <c r="Q81" i="21"/>
  <c r="R81" i="21"/>
  <c r="D82" i="21"/>
  <c r="P82" i="21"/>
  <c r="Q82" i="21"/>
  <c r="R82" i="21"/>
  <c r="D83" i="21"/>
  <c r="P83" i="21"/>
  <c r="Q83" i="21"/>
  <c r="R83" i="21"/>
  <c r="D84" i="21"/>
  <c r="P84" i="21"/>
  <c r="Q84" i="21"/>
  <c r="R84" i="21"/>
  <c r="D85" i="21"/>
  <c r="P85" i="21"/>
  <c r="Q85" i="21"/>
  <c r="R85" i="21"/>
  <c r="D86" i="21"/>
  <c r="P86" i="21"/>
  <c r="Q86" i="21"/>
  <c r="R86" i="21"/>
  <c r="D87" i="21"/>
  <c r="P87" i="21"/>
  <c r="Q87" i="21"/>
  <c r="R87" i="21"/>
  <c r="D88" i="21"/>
  <c r="P88" i="21"/>
  <c r="Q88" i="21"/>
  <c r="R88" i="21"/>
  <c r="D89" i="21"/>
  <c r="P89" i="21"/>
  <c r="Q89" i="21"/>
  <c r="R89" i="21"/>
  <c r="D90" i="21"/>
  <c r="P90" i="21"/>
  <c r="Q90" i="21"/>
  <c r="R90" i="21"/>
  <c r="D91" i="21"/>
  <c r="P91" i="21"/>
  <c r="Q91" i="21"/>
  <c r="R91" i="21"/>
  <c r="D92" i="21"/>
  <c r="P92" i="21"/>
  <c r="Q92" i="21"/>
  <c r="R92" i="21"/>
  <c r="D93" i="21"/>
  <c r="P93" i="21"/>
  <c r="Q93" i="21"/>
  <c r="R93" i="21"/>
  <c r="D94" i="21"/>
  <c r="P94" i="21"/>
  <c r="Q94" i="21"/>
  <c r="R94" i="21"/>
  <c r="D95" i="21"/>
  <c r="P95" i="21"/>
  <c r="Q95" i="21"/>
  <c r="R95" i="21"/>
  <c r="D96" i="21"/>
  <c r="P96" i="21"/>
  <c r="Q96" i="21"/>
  <c r="R96" i="21"/>
  <c r="D97" i="21"/>
  <c r="P97" i="21"/>
  <c r="Q97" i="21"/>
  <c r="R97" i="21"/>
  <c r="D98" i="21"/>
  <c r="P98" i="21"/>
  <c r="Q98" i="21"/>
  <c r="R98" i="21"/>
  <c r="D99" i="21"/>
  <c r="P99" i="21"/>
  <c r="Q99" i="21"/>
  <c r="R99" i="21"/>
  <c r="D100" i="21"/>
  <c r="P100" i="21"/>
  <c r="Q100" i="21"/>
  <c r="R100" i="21"/>
  <c r="D101" i="21"/>
  <c r="P101" i="21"/>
  <c r="Q101" i="21"/>
  <c r="R101" i="21"/>
  <c r="D102" i="21"/>
  <c r="P102" i="21"/>
  <c r="Q102" i="21"/>
  <c r="R102" i="21"/>
  <c r="D103" i="21"/>
  <c r="P103" i="21"/>
  <c r="Q103" i="21"/>
  <c r="R103" i="21"/>
  <c r="D104" i="21"/>
  <c r="P104" i="21"/>
  <c r="Q104" i="21"/>
  <c r="R104" i="21"/>
  <c r="D105" i="21"/>
  <c r="P105" i="21"/>
  <c r="Q105" i="21"/>
  <c r="R105" i="21"/>
  <c r="D106" i="21"/>
  <c r="P106" i="21"/>
  <c r="Q106" i="21"/>
  <c r="R106" i="21"/>
  <c r="D107" i="21"/>
  <c r="P107" i="21"/>
  <c r="Q107" i="21"/>
  <c r="R107" i="21"/>
  <c r="D108" i="21"/>
  <c r="P108" i="21"/>
  <c r="Q108" i="21"/>
  <c r="R108" i="21"/>
  <c r="D109" i="21"/>
  <c r="P109" i="21"/>
  <c r="Q109" i="21"/>
  <c r="R109" i="21"/>
  <c r="D110" i="21"/>
  <c r="P110" i="21"/>
  <c r="Q110" i="21"/>
  <c r="R110" i="21"/>
  <c r="D111" i="21"/>
  <c r="P111" i="21"/>
  <c r="Q111" i="21"/>
  <c r="R111" i="21"/>
  <c r="D112" i="21"/>
  <c r="P112" i="21"/>
  <c r="Q112" i="21"/>
  <c r="R112" i="21"/>
  <c r="D113" i="21"/>
  <c r="P113" i="21"/>
  <c r="Q113" i="21"/>
  <c r="R113" i="21"/>
  <c r="D114" i="21"/>
  <c r="P114" i="21"/>
  <c r="Q114" i="21"/>
  <c r="R114" i="21"/>
  <c r="D115" i="21"/>
  <c r="P115" i="21"/>
  <c r="Q115" i="21"/>
  <c r="R115" i="21"/>
  <c r="D116" i="21"/>
  <c r="P116" i="21"/>
  <c r="Q116" i="21"/>
  <c r="R116" i="21"/>
  <c r="D117" i="21"/>
  <c r="P117" i="21"/>
  <c r="Q117" i="21"/>
  <c r="R117" i="21"/>
  <c r="D118" i="21"/>
  <c r="P118" i="21"/>
  <c r="Q118" i="21"/>
  <c r="R118" i="21"/>
  <c r="D119" i="21"/>
  <c r="P119" i="21"/>
  <c r="Q119" i="21"/>
  <c r="R119" i="21"/>
  <c r="D120" i="21"/>
  <c r="P120" i="21"/>
  <c r="Q120" i="21"/>
  <c r="R120" i="21"/>
  <c r="D121" i="21"/>
  <c r="P121" i="21"/>
  <c r="Q121" i="21"/>
  <c r="R121" i="21"/>
  <c r="D122" i="21"/>
  <c r="P122" i="21"/>
  <c r="Q122" i="21"/>
  <c r="R122" i="21"/>
  <c r="D123" i="21"/>
  <c r="P123" i="21"/>
  <c r="Q123" i="21"/>
  <c r="R123" i="21"/>
  <c r="D124" i="21"/>
  <c r="P124" i="21"/>
  <c r="Q124" i="21"/>
  <c r="R124" i="21"/>
  <c r="D125" i="21"/>
  <c r="P125" i="21"/>
  <c r="Q125" i="21"/>
  <c r="R125" i="21"/>
  <c r="D126" i="21"/>
  <c r="P126" i="21"/>
  <c r="Q126" i="21"/>
  <c r="R126" i="21"/>
  <c r="D127" i="21"/>
  <c r="P127" i="21"/>
  <c r="Q127" i="21"/>
  <c r="R127" i="21"/>
  <c r="D128" i="21"/>
  <c r="P128" i="21"/>
  <c r="Q128" i="21"/>
  <c r="R128" i="21"/>
  <c r="D129" i="21"/>
  <c r="P129" i="21"/>
  <c r="Q129" i="21"/>
  <c r="R129" i="21"/>
  <c r="D130" i="21"/>
  <c r="P130" i="21"/>
  <c r="Q130" i="21"/>
  <c r="R130" i="21"/>
  <c r="D131" i="21"/>
  <c r="P131" i="21"/>
  <c r="Q131" i="21"/>
  <c r="R131" i="21"/>
  <c r="D132" i="21"/>
  <c r="P132" i="21"/>
  <c r="Q132" i="21"/>
  <c r="R132" i="21"/>
  <c r="D133" i="21"/>
  <c r="P133" i="21"/>
  <c r="Q133" i="21"/>
  <c r="R133" i="21"/>
  <c r="D134" i="21"/>
  <c r="P134" i="21"/>
  <c r="Q134" i="21"/>
  <c r="R134" i="21"/>
  <c r="D135" i="21"/>
  <c r="P135" i="21"/>
  <c r="Q135" i="21"/>
  <c r="R135" i="21"/>
  <c r="D136" i="21"/>
  <c r="P136" i="21"/>
  <c r="Q136" i="21"/>
  <c r="R136" i="21"/>
  <c r="D137" i="21"/>
  <c r="P137" i="21"/>
  <c r="Q137" i="21"/>
  <c r="R137" i="21"/>
  <c r="D138" i="21"/>
  <c r="P138" i="21"/>
  <c r="Q138" i="21"/>
  <c r="R138" i="21"/>
  <c r="D139" i="21"/>
  <c r="P139" i="21"/>
  <c r="Q139" i="21"/>
  <c r="R139" i="21"/>
  <c r="D140" i="21"/>
  <c r="P140" i="21"/>
  <c r="Q140" i="21"/>
  <c r="R140" i="21"/>
  <c r="D141" i="21"/>
  <c r="P141" i="21"/>
  <c r="Q141" i="21"/>
  <c r="R141" i="21"/>
  <c r="D142" i="21"/>
  <c r="P142" i="21"/>
  <c r="Q142" i="21"/>
  <c r="R142" i="21"/>
  <c r="D143" i="21"/>
  <c r="P143" i="21"/>
  <c r="Q143" i="21"/>
  <c r="R143" i="21"/>
  <c r="D144" i="21"/>
  <c r="P144" i="21"/>
  <c r="Q144" i="21"/>
  <c r="R144" i="21"/>
  <c r="D145" i="21"/>
  <c r="P145" i="21"/>
  <c r="Q145" i="21"/>
  <c r="R145" i="21"/>
  <c r="D146" i="21"/>
  <c r="P146" i="21"/>
  <c r="Q146" i="21"/>
  <c r="R146" i="21"/>
  <c r="D147" i="21"/>
  <c r="P147" i="21"/>
  <c r="Q147" i="21"/>
  <c r="R147" i="21"/>
  <c r="D148" i="21"/>
  <c r="P148" i="21"/>
  <c r="Q148" i="21"/>
  <c r="R148" i="21"/>
  <c r="D149" i="21"/>
  <c r="P149" i="21"/>
  <c r="Q149" i="21"/>
  <c r="R149" i="21"/>
  <c r="D150" i="21"/>
  <c r="P150" i="21"/>
  <c r="Q150" i="21"/>
  <c r="R150" i="21"/>
  <c r="D151" i="21"/>
  <c r="P151" i="21"/>
  <c r="Q151" i="21"/>
  <c r="R151" i="21"/>
  <c r="D152" i="21"/>
  <c r="P152" i="21"/>
  <c r="Q152" i="21"/>
  <c r="R152" i="21"/>
  <c r="D153" i="21"/>
  <c r="P153" i="21"/>
  <c r="Q153" i="21"/>
  <c r="R153" i="21"/>
  <c r="D154" i="21"/>
  <c r="P154" i="21"/>
  <c r="Q154" i="21"/>
  <c r="R154" i="21"/>
  <c r="D155" i="21"/>
  <c r="P155" i="21"/>
  <c r="Q155" i="21"/>
  <c r="R155" i="21"/>
  <c r="D156" i="21"/>
  <c r="P156" i="21"/>
  <c r="Q156" i="21"/>
  <c r="R156" i="21"/>
  <c r="D157" i="21"/>
  <c r="P157" i="21"/>
  <c r="Q157" i="21"/>
  <c r="R157" i="21"/>
  <c r="D158" i="21"/>
  <c r="P158" i="21"/>
  <c r="Q158" i="21"/>
  <c r="R158" i="21"/>
  <c r="D159" i="21"/>
  <c r="P159" i="21"/>
  <c r="Q159" i="21"/>
  <c r="R159" i="21"/>
  <c r="D160" i="21"/>
  <c r="P160" i="21"/>
  <c r="Q160" i="21"/>
  <c r="R160" i="21"/>
  <c r="D161" i="21"/>
  <c r="P161" i="21"/>
  <c r="Q161" i="21"/>
  <c r="R161" i="21"/>
  <c r="D162" i="21"/>
  <c r="P162" i="21"/>
  <c r="Q162" i="21"/>
  <c r="R162" i="21"/>
  <c r="D163" i="21"/>
  <c r="P163" i="21"/>
  <c r="Q163" i="21"/>
  <c r="R163" i="21"/>
  <c r="D164" i="21"/>
  <c r="P164" i="21"/>
  <c r="Q164" i="21"/>
  <c r="R164" i="21"/>
  <c r="D165" i="21"/>
  <c r="P165" i="21"/>
  <c r="Q165" i="21"/>
  <c r="R165" i="21"/>
  <c r="D166" i="21"/>
  <c r="P166" i="21"/>
  <c r="Q166" i="21"/>
  <c r="R166" i="21"/>
  <c r="D167" i="21"/>
  <c r="P167" i="21"/>
  <c r="Q167" i="21"/>
  <c r="R167" i="21"/>
  <c r="D168" i="21"/>
  <c r="P168" i="21"/>
  <c r="Q168" i="21"/>
  <c r="R168" i="21"/>
  <c r="P169" i="21"/>
  <c r="Q169" i="21"/>
  <c r="R169" i="21"/>
  <c r="P170" i="21"/>
  <c r="Q170" i="21"/>
  <c r="R170" i="21"/>
  <c r="D171" i="21"/>
  <c r="P171" i="21"/>
  <c r="Q171" i="21"/>
  <c r="R171" i="21"/>
  <c r="D172" i="21"/>
  <c r="P172" i="21"/>
  <c r="Q172" i="21"/>
  <c r="R172" i="21"/>
  <c r="D173" i="21"/>
  <c r="P173" i="21"/>
  <c r="Q173" i="21"/>
  <c r="R173" i="21"/>
  <c r="D174" i="21"/>
  <c r="P174" i="21"/>
  <c r="Q174" i="21"/>
  <c r="R174" i="21"/>
  <c r="D175" i="21"/>
  <c r="P175" i="21"/>
  <c r="Q175" i="21"/>
  <c r="R175" i="21"/>
  <c r="D176" i="21"/>
  <c r="P176" i="21"/>
  <c r="Q176" i="21"/>
  <c r="R176" i="21"/>
  <c r="D177" i="21"/>
  <c r="P177" i="21"/>
  <c r="Q177" i="21"/>
  <c r="R177" i="21"/>
  <c r="D178" i="21"/>
  <c r="P178" i="21"/>
  <c r="Q178" i="21"/>
  <c r="R178" i="21"/>
  <c r="D179" i="21"/>
  <c r="P179" i="21"/>
  <c r="Q179" i="21"/>
  <c r="R179" i="21"/>
  <c r="D180" i="21"/>
  <c r="P180" i="21"/>
  <c r="Q180" i="21"/>
  <c r="R180" i="21"/>
  <c r="D181" i="21"/>
  <c r="P181" i="21"/>
  <c r="Q181" i="21"/>
  <c r="R181" i="21"/>
  <c r="D182" i="21"/>
  <c r="P182" i="21"/>
  <c r="Q182" i="21"/>
  <c r="R182" i="21"/>
  <c r="D183" i="21"/>
  <c r="P183" i="21"/>
  <c r="Q183" i="21"/>
  <c r="R183" i="21"/>
  <c r="D184" i="21"/>
  <c r="P184" i="21"/>
  <c r="Q184" i="21"/>
  <c r="R184" i="21"/>
  <c r="D185" i="21"/>
  <c r="P185" i="21"/>
  <c r="Q185" i="21"/>
  <c r="R185" i="21"/>
  <c r="D186" i="21"/>
  <c r="P186" i="21"/>
  <c r="Q186" i="21"/>
  <c r="R186" i="21"/>
  <c r="D187" i="21"/>
  <c r="P187" i="21"/>
  <c r="Q187" i="21"/>
  <c r="R187" i="21"/>
  <c r="D188" i="21"/>
  <c r="P188" i="21"/>
  <c r="Q188" i="21"/>
  <c r="R188" i="21"/>
  <c r="D189" i="21"/>
  <c r="P189" i="21"/>
  <c r="Q189" i="21"/>
  <c r="R189" i="21"/>
  <c r="D190" i="21"/>
  <c r="P190" i="21"/>
  <c r="Q190" i="21"/>
  <c r="R190" i="21"/>
  <c r="D191" i="21"/>
  <c r="P191" i="21"/>
  <c r="Q191" i="21"/>
  <c r="R191" i="21"/>
  <c r="D192" i="21"/>
  <c r="P192" i="21"/>
  <c r="Q192" i="21"/>
  <c r="R192" i="21"/>
  <c r="D193" i="21"/>
  <c r="P193" i="21"/>
  <c r="Q193" i="21"/>
  <c r="R193" i="21"/>
  <c r="D194" i="21"/>
  <c r="P194" i="21"/>
  <c r="Q194" i="21"/>
  <c r="R194" i="21"/>
  <c r="D195" i="21"/>
  <c r="P195" i="21"/>
  <c r="Q195" i="21"/>
  <c r="R195" i="21"/>
  <c r="D196" i="21"/>
  <c r="P196" i="21"/>
  <c r="Q196" i="21"/>
  <c r="R196" i="21"/>
  <c r="D197" i="21"/>
  <c r="P197" i="21"/>
  <c r="Q197" i="21"/>
  <c r="R197" i="21"/>
  <c r="D198" i="21"/>
  <c r="P198" i="21"/>
  <c r="Q198" i="21"/>
  <c r="R198" i="21"/>
  <c r="D199" i="21"/>
  <c r="P199" i="21"/>
  <c r="Q199" i="21"/>
  <c r="R199" i="21"/>
  <c r="D200" i="21"/>
  <c r="P200" i="21"/>
  <c r="Q200" i="21"/>
  <c r="R200" i="21"/>
  <c r="D201" i="21"/>
  <c r="P201" i="21"/>
  <c r="Q201" i="21"/>
  <c r="R201" i="21"/>
  <c r="D202" i="21"/>
  <c r="P202" i="21"/>
  <c r="Q202" i="21"/>
  <c r="R202" i="21"/>
  <c r="D203" i="21"/>
  <c r="P203" i="21"/>
  <c r="Q203" i="21"/>
  <c r="R203" i="21"/>
  <c r="D204" i="21"/>
  <c r="P204" i="21"/>
  <c r="Q204" i="21"/>
  <c r="R204" i="21"/>
  <c r="D205" i="21"/>
  <c r="P205" i="21"/>
  <c r="Q205" i="21"/>
  <c r="R205" i="21"/>
  <c r="D206" i="21"/>
  <c r="P206" i="21"/>
  <c r="Q206" i="21"/>
  <c r="R206" i="21"/>
  <c r="D207" i="21"/>
  <c r="P207" i="21"/>
  <c r="Q207" i="21"/>
  <c r="R207" i="21"/>
  <c r="D208" i="21"/>
  <c r="P208" i="21"/>
  <c r="Q208" i="21"/>
  <c r="R208" i="21"/>
  <c r="D209" i="21"/>
  <c r="P209" i="21"/>
  <c r="Q209" i="21"/>
  <c r="R209" i="21"/>
  <c r="D210" i="21"/>
  <c r="P210" i="21"/>
  <c r="Q210" i="21"/>
  <c r="R210" i="21"/>
  <c r="D211" i="21"/>
  <c r="P211" i="21"/>
  <c r="Q211" i="21"/>
  <c r="R211" i="21"/>
  <c r="D212" i="21"/>
  <c r="P212" i="21"/>
  <c r="Q212" i="21"/>
  <c r="R212" i="21"/>
  <c r="D213" i="21"/>
  <c r="P213" i="21"/>
  <c r="Q213" i="21"/>
  <c r="R213" i="21"/>
  <c r="D214" i="21"/>
  <c r="P214" i="21"/>
  <c r="Q214" i="21"/>
  <c r="R214" i="21"/>
  <c r="D215" i="21"/>
  <c r="P215" i="21"/>
  <c r="Q215" i="21"/>
  <c r="R215" i="21"/>
  <c r="D216" i="21"/>
  <c r="P216" i="21"/>
  <c r="Q216" i="21"/>
  <c r="R216" i="21"/>
  <c r="D217" i="21"/>
  <c r="P217" i="21"/>
  <c r="Q217" i="21"/>
  <c r="R217" i="21"/>
  <c r="D218" i="21"/>
  <c r="P218" i="21"/>
  <c r="Q218" i="21"/>
  <c r="R218" i="21"/>
  <c r="D219" i="21"/>
  <c r="P219" i="21"/>
  <c r="Q219" i="21"/>
  <c r="R219" i="21"/>
  <c r="D220" i="21"/>
  <c r="P220" i="21"/>
  <c r="Q220" i="21"/>
  <c r="R220" i="21"/>
  <c r="D221" i="21"/>
  <c r="P221" i="21"/>
  <c r="Q221" i="21"/>
  <c r="R221" i="21"/>
  <c r="D222" i="21"/>
  <c r="P222" i="21"/>
  <c r="Q222" i="21"/>
  <c r="R222" i="21"/>
  <c r="D223" i="21"/>
  <c r="P223" i="21"/>
  <c r="Q223" i="21"/>
  <c r="R223" i="21"/>
  <c r="D224" i="21"/>
  <c r="P224" i="21"/>
  <c r="Q224" i="21"/>
  <c r="R224" i="21"/>
  <c r="D225" i="21"/>
  <c r="P225" i="21"/>
  <c r="Q225" i="21"/>
  <c r="R225" i="21"/>
  <c r="D226" i="21"/>
  <c r="P226" i="21"/>
  <c r="Q226" i="21"/>
  <c r="R226" i="21"/>
  <c r="D227" i="21"/>
  <c r="P227" i="21"/>
  <c r="Q227" i="21"/>
  <c r="R227" i="21"/>
  <c r="D228" i="21"/>
  <c r="P228" i="21"/>
  <c r="Q228" i="21"/>
  <c r="R228" i="21"/>
  <c r="D229" i="21"/>
  <c r="P229" i="21"/>
  <c r="Q229" i="21"/>
  <c r="R229" i="21"/>
  <c r="D230" i="21"/>
  <c r="P230" i="21"/>
  <c r="Q230" i="21"/>
  <c r="R230" i="21"/>
  <c r="D231" i="21"/>
  <c r="P231" i="21"/>
  <c r="Q231" i="21"/>
  <c r="R231" i="21"/>
  <c r="D232" i="21"/>
  <c r="P232" i="21"/>
  <c r="Q232" i="21"/>
  <c r="R232" i="21"/>
  <c r="D233" i="21"/>
  <c r="P233" i="21"/>
  <c r="Q233" i="21"/>
  <c r="R233" i="21"/>
  <c r="D234" i="21"/>
  <c r="P234" i="21"/>
  <c r="Q234" i="21"/>
  <c r="R234" i="21"/>
  <c r="D235" i="21"/>
  <c r="P235" i="21"/>
  <c r="Q235" i="21"/>
  <c r="R235" i="21"/>
  <c r="D236" i="21"/>
  <c r="P236" i="21"/>
  <c r="Q236" i="21"/>
  <c r="R236" i="21"/>
  <c r="D237" i="21"/>
  <c r="P237" i="21"/>
  <c r="Q237" i="21"/>
  <c r="R237" i="21"/>
  <c r="D238" i="21"/>
  <c r="P238" i="21"/>
  <c r="Q238" i="21"/>
  <c r="R238" i="21"/>
  <c r="D239" i="21"/>
  <c r="P239" i="21"/>
  <c r="Q239" i="21"/>
  <c r="R239" i="21"/>
  <c r="D240" i="21"/>
  <c r="P240" i="21"/>
  <c r="Q240" i="21"/>
  <c r="R240" i="21"/>
  <c r="D241" i="21"/>
  <c r="P241" i="21"/>
  <c r="Q241" i="21"/>
  <c r="R241" i="21"/>
  <c r="D242" i="21"/>
  <c r="P242" i="21"/>
  <c r="Q242" i="21"/>
  <c r="R242" i="21"/>
  <c r="D243" i="21"/>
  <c r="P243" i="21"/>
  <c r="Q243" i="21"/>
  <c r="R243" i="21"/>
  <c r="D244" i="21"/>
  <c r="P244" i="21"/>
  <c r="Q244" i="21"/>
  <c r="R244" i="21"/>
  <c r="D245" i="21"/>
  <c r="P245" i="21"/>
  <c r="Q245" i="21"/>
  <c r="R245" i="21"/>
  <c r="D246" i="21"/>
  <c r="P246" i="21"/>
  <c r="Q246" i="21"/>
  <c r="R246" i="21"/>
  <c r="D247" i="21"/>
  <c r="P247" i="21"/>
  <c r="Q247" i="21"/>
  <c r="R247" i="21"/>
  <c r="D248" i="21"/>
  <c r="P248" i="21"/>
  <c r="Q248" i="21"/>
  <c r="R248" i="21"/>
  <c r="D249" i="21"/>
  <c r="P249" i="21"/>
  <c r="Q249" i="21"/>
  <c r="R249" i="21"/>
  <c r="D250" i="21"/>
  <c r="P250" i="21"/>
  <c r="Q250" i="21"/>
  <c r="R250" i="21"/>
  <c r="D251" i="21"/>
  <c r="P251" i="21"/>
  <c r="Q251" i="21"/>
  <c r="R251" i="21"/>
  <c r="D252" i="21"/>
  <c r="P252" i="21"/>
  <c r="Q252" i="21"/>
  <c r="R252" i="21"/>
  <c r="D253" i="21"/>
  <c r="P253" i="21"/>
  <c r="Q253" i="21"/>
  <c r="R253" i="21"/>
  <c r="D254" i="21"/>
  <c r="P254" i="21"/>
  <c r="Q254" i="21"/>
  <c r="R254" i="21"/>
  <c r="D255" i="21"/>
  <c r="P255" i="21"/>
  <c r="Q255" i="21"/>
  <c r="R255" i="21"/>
  <c r="D256" i="21"/>
  <c r="P256" i="21"/>
  <c r="Q256" i="21"/>
  <c r="R256" i="21"/>
  <c r="D257" i="21"/>
  <c r="P257" i="21"/>
  <c r="Q257" i="21"/>
  <c r="R257" i="21"/>
  <c r="D258" i="21"/>
  <c r="P258" i="21"/>
  <c r="Q258" i="21"/>
  <c r="R258" i="21"/>
  <c r="D259" i="21"/>
  <c r="P259" i="21"/>
  <c r="Q259" i="21"/>
  <c r="R259" i="21"/>
  <c r="D260" i="21"/>
  <c r="P260" i="21"/>
  <c r="Q260" i="21"/>
  <c r="R260" i="21"/>
  <c r="D261" i="21"/>
  <c r="P261" i="21"/>
  <c r="Q261" i="21"/>
  <c r="R261" i="21"/>
  <c r="D262" i="21"/>
  <c r="P262" i="21"/>
  <c r="Q262" i="21"/>
  <c r="R262" i="21"/>
  <c r="D263" i="21"/>
  <c r="P263" i="21"/>
  <c r="Q263" i="21"/>
  <c r="R263" i="21"/>
  <c r="D264" i="21"/>
  <c r="P264" i="21"/>
  <c r="Q264" i="21"/>
  <c r="R264" i="21"/>
  <c r="D265" i="21"/>
  <c r="P265" i="21"/>
  <c r="Q265" i="21"/>
  <c r="R265" i="21"/>
  <c r="D266" i="21"/>
  <c r="P266" i="21"/>
  <c r="Q266" i="21"/>
  <c r="R266" i="21"/>
  <c r="D267" i="21"/>
  <c r="P267" i="21"/>
  <c r="Q267" i="21"/>
  <c r="R267" i="21"/>
  <c r="D268" i="21"/>
  <c r="P268" i="21"/>
  <c r="Q268" i="21"/>
  <c r="R268" i="21"/>
  <c r="D269" i="21"/>
  <c r="P269" i="21"/>
  <c r="Q269" i="21"/>
  <c r="R269" i="21"/>
  <c r="D270" i="21"/>
  <c r="P270" i="21"/>
  <c r="Q270" i="21"/>
  <c r="R270" i="21"/>
  <c r="D271" i="21"/>
  <c r="P271" i="21"/>
  <c r="Q271" i="21"/>
  <c r="R271" i="21"/>
  <c r="D272" i="21"/>
  <c r="P272" i="21"/>
  <c r="Q272" i="21"/>
  <c r="R272" i="21"/>
  <c r="D273" i="21"/>
  <c r="P273" i="21"/>
  <c r="Q273" i="21"/>
  <c r="R273" i="21"/>
  <c r="D274" i="21"/>
  <c r="P274" i="21"/>
  <c r="Q274" i="21"/>
  <c r="R274" i="21"/>
  <c r="D275" i="21"/>
  <c r="P275" i="21"/>
  <c r="Q275" i="21"/>
  <c r="R275" i="21"/>
  <c r="D276" i="21"/>
  <c r="P276" i="21"/>
  <c r="Q276" i="21"/>
  <c r="R276" i="21"/>
  <c r="D277" i="21"/>
  <c r="P277" i="21"/>
  <c r="Q277" i="21"/>
  <c r="R277" i="21"/>
  <c r="D278" i="21"/>
  <c r="P278" i="21"/>
  <c r="Q278" i="21"/>
  <c r="R278" i="21"/>
  <c r="D279" i="21"/>
  <c r="P279" i="21"/>
  <c r="Q279" i="21"/>
  <c r="R279" i="21"/>
  <c r="D280" i="21"/>
  <c r="P280" i="21"/>
  <c r="Q280" i="21"/>
  <c r="R280" i="21"/>
  <c r="D281" i="21"/>
  <c r="P281" i="21"/>
  <c r="Q281" i="21"/>
  <c r="R281" i="21"/>
  <c r="D282" i="21"/>
  <c r="P282" i="21"/>
  <c r="Q282" i="21"/>
  <c r="R282" i="21"/>
  <c r="D283" i="21"/>
  <c r="P283" i="21"/>
  <c r="Q283" i="21"/>
  <c r="R283" i="21"/>
  <c r="D284" i="21"/>
  <c r="P284" i="21"/>
  <c r="Q284" i="21"/>
  <c r="R284" i="21"/>
  <c r="D285" i="21"/>
  <c r="P285" i="21"/>
  <c r="Q285" i="21"/>
  <c r="R285" i="21"/>
  <c r="D286" i="21"/>
  <c r="P286" i="21"/>
  <c r="Q286" i="21"/>
  <c r="R286" i="21"/>
  <c r="D287" i="21"/>
  <c r="P287" i="21"/>
  <c r="Q287" i="21"/>
  <c r="R287" i="21"/>
  <c r="D288" i="21"/>
  <c r="P288" i="21"/>
  <c r="Q288" i="21"/>
  <c r="R288" i="21"/>
  <c r="D289" i="21"/>
  <c r="P289" i="21"/>
  <c r="Q289" i="21"/>
  <c r="R289" i="21"/>
  <c r="D290" i="21"/>
  <c r="P290" i="21"/>
  <c r="Q290" i="21"/>
  <c r="R290" i="21"/>
  <c r="D291" i="21"/>
  <c r="P291" i="21"/>
  <c r="Q291" i="21"/>
  <c r="R291" i="21"/>
  <c r="D292" i="21"/>
  <c r="P292" i="21"/>
  <c r="Q292" i="21"/>
  <c r="R292" i="21"/>
  <c r="D293" i="21"/>
  <c r="P293" i="21"/>
  <c r="Q293" i="21"/>
  <c r="R293" i="21"/>
  <c r="D294" i="21"/>
  <c r="P294" i="21"/>
  <c r="Q294" i="21"/>
  <c r="R294" i="21"/>
  <c r="D295" i="21"/>
  <c r="P295" i="21"/>
  <c r="Q295" i="21"/>
  <c r="R295" i="21"/>
  <c r="D296" i="21"/>
  <c r="P296" i="21"/>
  <c r="Q296" i="21"/>
  <c r="R296" i="21"/>
  <c r="D297" i="21"/>
  <c r="P297" i="21"/>
  <c r="Q297" i="21"/>
  <c r="R297" i="21"/>
  <c r="D298" i="21"/>
  <c r="P298" i="21"/>
  <c r="Q298" i="21"/>
  <c r="R298" i="21"/>
  <c r="D299" i="21"/>
  <c r="P299" i="21"/>
  <c r="Q299" i="21"/>
  <c r="R299" i="21"/>
  <c r="D300" i="21"/>
  <c r="P300" i="21"/>
  <c r="Q300" i="21"/>
  <c r="R300" i="21"/>
  <c r="D301" i="21"/>
  <c r="P301" i="21"/>
  <c r="Q301" i="21"/>
  <c r="R301" i="21"/>
  <c r="D302" i="21"/>
  <c r="P302" i="21"/>
  <c r="Q302" i="21"/>
  <c r="R302" i="21"/>
  <c r="D303" i="21"/>
  <c r="P303" i="21"/>
  <c r="Q303" i="21"/>
  <c r="R303" i="21"/>
  <c r="D304" i="21"/>
  <c r="P304" i="21"/>
  <c r="Q304" i="21"/>
  <c r="R304" i="21"/>
  <c r="D305" i="21"/>
  <c r="P305" i="21"/>
  <c r="Q305" i="21"/>
  <c r="R305" i="21"/>
  <c r="D306" i="21"/>
  <c r="P306" i="21"/>
  <c r="Q306" i="21"/>
  <c r="R306" i="21"/>
  <c r="D307" i="21"/>
  <c r="P307" i="21"/>
  <c r="Q307" i="21"/>
  <c r="R307" i="21"/>
  <c r="D308" i="21"/>
  <c r="P308" i="21"/>
  <c r="Q308" i="21"/>
  <c r="R308" i="21"/>
  <c r="D309" i="21"/>
  <c r="P309" i="21"/>
  <c r="Q309" i="21"/>
  <c r="R309" i="21"/>
  <c r="D310" i="21"/>
  <c r="P310" i="21"/>
  <c r="Q310" i="21"/>
  <c r="R310" i="21"/>
  <c r="D311" i="21"/>
  <c r="P311" i="21"/>
  <c r="Q311" i="21"/>
  <c r="R311" i="21"/>
  <c r="D312" i="21"/>
  <c r="P312" i="21"/>
  <c r="Q312" i="21"/>
  <c r="R312" i="21"/>
  <c r="D313" i="21"/>
  <c r="P313" i="21"/>
  <c r="Q313" i="21"/>
  <c r="R313" i="21"/>
  <c r="D314" i="21"/>
  <c r="P314" i="21"/>
  <c r="Q314" i="21"/>
  <c r="R314" i="21"/>
  <c r="P315" i="21"/>
  <c r="Q315" i="21"/>
  <c r="R315" i="21"/>
  <c r="D316" i="21"/>
  <c r="P316" i="21"/>
  <c r="Q316" i="21"/>
  <c r="R316" i="21"/>
  <c r="D317" i="21"/>
  <c r="P317" i="21"/>
  <c r="Q317" i="21"/>
  <c r="R317" i="21"/>
  <c r="D318" i="21"/>
  <c r="P318" i="21"/>
  <c r="Q318" i="21"/>
  <c r="R318" i="21"/>
  <c r="D319" i="21"/>
  <c r="P319" i="21"/>
  <c r="Q319" i="21"/>
  <c r="R319" i="21"/>
  <c r="D320" i="21"/>
  <c r="P320" i="21"/>
  <c r="Q320" i="21"/>
  <c r="R320" i="21"/>
  <c r="D321" i="21"/>
  <c r="P321" i="21"/>
  <c r="Q321" i="21"/>
  <c r="R321" i="21"/>
  <c r="D322" i="21"/>
  <c r="P322" i="21"/>
  <c r="Q322" i="21"/>
  <c r="R322" i="21"/>
  <c r="D323" i="21"/>
  <c r="P323" i="21"/>
  <c r="Q323" i="21"/>
  <c r="R323" i="21"/>
  <c r="D324" i="21"/>
  <c r="P324" i="21"/>
  <c r="Q324" i="21"/>
  <c r="R324" i="21"/>
  <c r="D325" i="21"/>
  <c r="P325" i="21"/>
  <c r="Q325" i="21"/>
  <c r="R325" i="21"/>
  <c r="D326" i="21"/>
  <c r="P326" i="21"/>
  <c r="Q326" i="21"/>
  <c r="R326" i="21"/>
  <c r="D327" i="21"/>
  <c r="P327" i="21"/>
  <c r="Q327" i="21"/>
  <c r="R327" i="21"/>
  <c r="D328" i="21"/>
  <c r="P328" i="21"/>
  <c r="Q328" i="21"/>
  <c r="R328" i="21"/>
  <c r="D329" i="21"/>
  <c r="P329" i="21"/>
  <c r="Q329" i="21"/>
  <c r="R329" i="21"/>
  <c r="D330" i="21"/>
  <c r="P330" i="21"/>
  <c r="Q330" i="21"/>
  <c r="R330" i="21"/>
  <c r="D331" i="21"/>
  <c r="P331" i="21"/>
  <c r="Q331" i="21"/>
  <c r="R331" i="21"/>
  <c r="D332" i="21"/>
  <c r="P332" i="21"/>
  <c r="Q332" i="21"/>
  <c r="R332" i="21"/>
  <c r="D333" i="21"/>
  <c r="P333" i="21"/>
  <c r="Q333" i="21"/>
  <c r="R333" i="21"/>
  <c r="D334" i="21"/>
  <c r="P334" i="21"/>
  <c r="Q334" i="21"/>
  <c r="R334" i="21"/>
  <c r="D335" i="21"/>
  <c r="P335" i="21"/>
  <c r="Q335" i="21"/>
  <c r="R335" i="21"/>
  <c r="D336" i="21"/>
  <c r="P336" i="21"/>
  <c r="Q336" i="21"/>
  <c r="R336" i="21"/>
  <c r="D337" i="21"/>
  <c r="P337" i="21"/>
  <c r="Q337" i="21"/>
  <c r="R337" i="21"/>
  <c r="D338" i="21"/>
  <c r="P338" i="21"/>
  <c r="Q338" i="21"/>
  <c r="R338" i="21"/>
  <c r="D339" i="21"/>
  <c r="P339" i="21"/>
  <c r="Q339" i="21"/>
  <c r="R339" i="21"/>
  <c r="D340" i="21"/>
  <c r="P340" i="21"/>
  <c r="Q340" i="21"/>
  <c r="R340" i="21"/>
  <c r="D341" i="21"/>
  <c r="P341" i="21"/>
  <c r="Q341" i="21"/>
  <c r="R341" i="21"/>
  <c r="D342" i="21"/>
  <c r="P342" i="21"/>
  <c r="Q342" i="21"/>
  <c r="R342" i="21"/>
  <c r="D343" i="21"/>
  <c r="P343" i="21"/>
  <c r="Q343" i="21"/>
  <c r="R343" i="21"/>
  <c r="D344" i="21"/>
  <c r="P344" i="21"/>
  <c r="Q344" i="21"/>
  <c r="R344" i="21"/>
  <c r="D345" i="21"/>
  <c r="P345" i="21"/>
  <c r="Q345" i="21"/>
  <c r="R345" i="21"/>
  <c r="D346" i="21"/>
  <c r="P346" i="21"/>
  <c r="Q346" i="21"/>
  <c r="R346" i="21"/>
  <c r="D347" i="21"/>
  <c r="P347" i="21"/>
  <c r="Q347" i="21"/>
  <c r="R347" i="21"/>
  <c r="D348" i="21"/>
  <c r="P348" i="21"/>
  <c r="Q348" i="21"/>
  <c r="R348" i="21"/>
  <c r="D349" i="21"/>
  <c r="P349" i="21"/>
  <c r="Q349" i="21"/>
  <c r="R349" i="21"/>
  <c r="D350" i="21"/>
  <c r="P350" i="21"/>
  <c r="Q350" i="21"/>
  <c r="R350" i="21"/>
  <c r="D351" i="21"/>
  <c r="P351" i="21"/>
  <c r="Q351" i="21"/>
  <c r="R351" i="21"/>
  <c r="D352" i="21"/>
  <c r="P352" i="21"/>
  <c r="Q352" i="21"/>
  <c r="R352" i="21"/>
  <c r="D353" i="21"/>
  <c r="P353" i="21"/>
  <c r="Q353" i="21"/>
  <c r="R353" i="21"/>
  <c r="D354" i="21"/>
  <c r="P354" i="21"/>
  <c r="Q354" i="21"/>
  <c r="R354" i="21"/>
  <c r="D355" i="21"/>
  <c r="P355" i="21"/>
  <c r="Q355" i="21"/>
  <c r="R355" i="21"/>
  <c r="D356" i="21"/>
  <c r="P356" i="21"/>
  <c r="Q356" i="21"/>
  <c r="R356" i="21"/>
  <c r="D357" i="21"/>
  <c r="P357" i="21"/>
  <c r="Q357" i="21"/>
  <c r="R357" i="21"/>
  <c r="D358" i="21"/>
  <c r="P358" i="21"/>
  <c r="Q358" i="21"/>
  <c r="R358" i="21"/>
  <c r="D359" i="21"/>
  <c r="P359" i="21"/>
  <c r="Q359" i="21"/>
  <c r="R359" i="21"/>
  <c r="D360" i="21"/>
  <c r="P360" i="21"/>
  <c r="Q360" i="21"/>
  <c r="R360" i="21"/>
  <c r="D361" i="21"/>
  <c r="P361" i="21"/>
  <c r="Q361" i="21"/>
  <c r="R361" i="21"/>
  <c r="D362" i="21"/>
  <c r="P362" i="21"/>
  <c r="Q362" i="21"/>
  <c r="R362" i="21"/>
  <c r="D363" i="21"/>
  <c r="P363" i="21"/>
  <c r="Q363" i="21"/>
  <c r="R363" i="21"/>
  <c r="D364" i="21"/>
  <c r="P364" i="21"/>
  <c r="Q364" i="21"/>
  <c r="R364" i="21"/>
  <c r="D365" i="21"/>
  <c r="P365" i="21"/>
  <c r="Q365" i="21"/>
  <c r="R365" i="21"/>
  <c r="D366" i="21"/>
  <c r="P366" i="21"/>
  <c r="Q366" i="21"/>
  <c r="R366" i="21"/>
  <c r="D367" i="21"/>
  <c r="P367" i="21"/>
  <c r="Q367" i="21"/>
  <c r="R367" i="21"/>
  <c r="D368" i="21"/>
  <c r="P368" i="21"/>
  <c r="Q368" i="21"/>
  <c r="R368" i="21"/>
  <c r="D369" i="21"/>
  <c r="P369" i="21"/>
  <c r="Q369" i="21"/>
  <c r="R369" i="21"/>
  <c r="D370" i="21"/>
  <c r="P370" i="21"/>
  <c r="Q370" i="21"/>
  <c r="R370" i="21"/>
  <c r="D371" i="21"/>
  <c r="P371" i="21"/>
  <c r="Q371" i="21"/>
  <c r="R371" i="21"/>
  <c r="D372" i="21"/>
  <c r="P372" i="21"/>
  <c r="Q372" i="21"/>
  <c r="R372" i="21"/>
  <c r="D373" i="21"/>
  <c r="P373" i="21"/>
  <c r="Q373" i="21"/>
  <c r="R373" i="21"/>
  <c r="D374" i="21"/>
  <c r="P374" i="21"/>
  <c r="Q374" i="21"/>
  <c r="R374" i="21"/>
  <c r="D375" i="21"/>
  <c r="P375" i="21"/>
  <c r="Q375" i="21"/>
  <c r="R375" i="21"/>
  <c r="D376" i="21"/>
  <c r="P376" i="21"/>
  <c r="Q376" i="21"/>
  <c r="R376" i="21"/>
  <c r="D377" i="21"/>
  <c r="P377" i="21"/>
  <c r="Q377" i="21"/>
  <c r="R377" i="21"/>
  <c r="D378" i="21"/>
  <c r="P378" i="21"/>
  <c r="Q378" i="21"/>
  <c r="R378" i="21"/>
  <c r="D379" i="21"/>
  <c r="P379" i="21"/>
  <c r="Q379" i="21"/>
  <c r="R379" i="21"/>
  <c r="D380" i="21"/>
  <c r="P380" i="21"/>
  <c r="Q380" i="21"/>
  <c r="R380" i="21"/>
  <c r="D381" i="21"/>
  <c r="P381" i="21"/>
  <c r="Q381" i="21"/>
  <c r="R381" i="21"/>
  <c r="D382" i="21"/>
  <c r="P382" i="21"/>
  <c r="Q382" i="21"/>
  <c r="R382" i="21"/>
  <c r="D383" i="21"/>
  <c r="P383" i="21"/>
  <c r="Q383" i="21"/>
  <c r="R383" i="21"/>
  <c r="D384" i="21"/>
  <c r="P384" i="21"/>
  <c r="Q384" i="21"/>
  <c r="R384" i="21"/>
  <c r="D385" i="21"/>
  <c r="P385" i="21"/>
  <c r="Q385" i="21"/>
  <c r="R385" i="21"/>
  <c r="D386" i="21"/>
  <c r="P386" i="21"/>
  <c r="Q386" i="21"/>
  <c r="R386" i="21"/>
  <c r="D387" i="21"/>
  <c r="P387" i="21"/>
  <c r="Q387" i="21"/>
  <c r="R387" i="21"/>
  <c r="D388" i="21"/>
  <c r="P388" i="21"/>
  <c r="Q388" i="21"/>
  <c r="R388" i="21"/>
  <c r="D389" i="21"/>
  <c r="P389" i="21"/>
  <c r="Q389" i="21"/>
  <c r="R389" i="21"/>
  <c r="D390" i="21"/>
  <c r="P390" i="21"/>
  <c r="Q390" i="21"/>
  <c r="R390" i="21"/>
  <c r="D391" i="21"/>
  <c r="P391" i="21"/>
  <c r="Q391" i="21"/>
  <c r="R391" i="21"/>
  <c r="D392" i="21"/>
  <c r="P392" i="21"/>
  <c r="Q392" i="21"/>
  <c r="R392" i="21"/>
  <c r="D393" i="21"/>
  <c r="P393" i="21"/>
  <c r="Q393" i="21"/>
  <c r="R393" i="21"/>
  <c r="D394" i="21"/>
  <c r="P394" i="21"/>
  <c r="Q394" i="21"/>
  <c r="R394" i="21"/>
  <c r="D395" i="21"/>
  <c r="P395" i="21"/>
  <c r="Q395" i="21"/>
  <c r="R395" i="21"/>
  <c r="D396" i="21"/>
  <c r="P396" i="21"/>
  <c r="Q396" i="21"/>
  <c r="R396" i="21"/>
  <c r="D397" i="21"/>
  <c r="P397" i="21"/>
  <c r="Q397" i="21"/>
  <c r="R397" i="21"/>
  <c r="D398" i="21"/>
  <c r="P398" i="21"/>
  <c r="Q398" i="21"/>
  <c r="R398" i="21"/>
  <c r="D399" i="21"/>
  <c r="P399" i="21"/>
  <c r="Q399" i="21"/>
  <c r="R399" i="21"/>
  <c r="D400" i="21"/>
  <c r="P400" i="21"/>
  <c r="Q400" i="21"/>
  <c r="R400" i="21"/>
  <c r="D401" i="21"/>
  <c r="P401" i="21"/>
  <c r="Q401" i="21"/>
  <c r="R401" i="21"/>
  <c r="D402" i="21"/>
  <c r="P402" i="21"/>
  <c r="Q402" i="21"/>
  <c r="R402" i="21"/>
  <c r="D6" i="21"/>
  <c r="R6" i="21"/>
  <c r="Q6" i="21"/>
  <c r="M7" i="21"/>
  <c r="N7" i="21"/>
  <c r="O7" i="21"/>
  <c r="M8" i="21"/>
  <c r="N8" i="21"/>
  <c r="O8" i="21"/>
  <c r="M9" i="21"/>
  <c r="N9" i="21"/>
  <c r="O9" i="21"/>
  <c r="M10" i="21"/>
  <c r="N10" i="21"/>
  <c r="O10" i="21"/>
  <c r="M11" i="21"/>
  <c r="N11" i="21"/>
  <c r="O11" i="21"/>
  <c r="M12" i="21"/>
  <c r="N12" i="21"/>
  <c r="O12" i="21"/>
  <c r="M13" i="21"/>
  <c r="N13" i="21"/>
  <c r="O13" i="21"/>
  <c r="M14" i="21"/>
  <c r="N14" i="21"/>
  <c r="O14" i="21"/>
  <c r="M15" i="21"/>
  <c r="N15" i="21"/>
  <c r="O15" i="21"/>
  <c r="M16" i="21"/>
  <c r="N16" i="21"/>
  <c r="O16" i="21"/>
  <c r="M17" i="21"/>
  <c r="N17" i="21"/>
  <c r="O17" i="21"/>
  <c r="M18" i="21"/>
  <c r="N18" i="21"/>
  <c r="O18" i="21"/>
  <c r="M19" i="21"/>
  <c r="N19" i="21"/>
  <c r="O19" i="21"/>
  <c r="M20" i="21"/>
  <c r="N20" i="21"/>
  <c r="O20" i="21"/>
  <c r="M21" i="21"/>
  <c r="N21" i="21"/>
  <c r="O21" i="21"/>
  <c r="M22" i="21"/>
  <c r="N22" i="21"/>
  <c r="O22" i="21"/>
  <c r="M23" i="21"/>
  <c r="N23" i="21"/>
  <c r="O23" i="21"/>
  <c r="M24" i="21"/>
  <c r="N24" i="21"/>
  <c r="O24" i="21"/>
  <c r="M25" i="21"/>
  <c r="N25" i="21"/>
  <c r="O25" i="21"/>
  <c r="M26" i="21"/>
  <c r="N26" i="21"/>
  <c r="O26" i="21"/>
  <c r="M27" i="21"/>
  <c r="N27" i="21"/>
  <c r="O27" i="21"/>
  <c r="M28" i="21"/>
  <c r="N28" i="21"/>
  <c r="O28" i="21"/>
  <c r="M29" i="21"/>
  <c r="N29" i="21"/>
  <c r="O29" i="21"/>
  <c r="M30" i="21"/>
  <c r="N30" i="21"/>
  <c r="O30" i="21"/>
  <c r="M31" i="21"/>
  <c r="N31" i="21"/>
  <c r="O31" i="21"/>
  <c r="M32" i="21"/>
  <c r="N32" i="21"/>
  <c r="O32" i="21"/>
  <c r="M33" i="21"/>
  <c r="N33" i="21"/>
  <c r="O33" i="21"/>
  <c r="M34" i="21"/>
  <c r="N34" i="21"/>
  <c r="O34" i="21"/>
  <c r="M35" i="21"/>
  <c r="N35" i="21"/>
  <c r="O35" i="21"/>
  <c r="M36" i="21"/>
  <c r="N36" i="21"/>
  <c r="O36" i="21"/>
  <c r="M37" i="21"/>
  <c r="N37" i="21"/>
  <c r="O37" i="21"/>
  <c r="M38" i="21"/>
  <c r="N38" i="21"/>
  <c r="O38" i="21"/>
  <c r="M39" i="21"/>
  <c r="N39" i="21"/>
  <c r="O39" i="21"/>
  <c r="M40" i="21"/>
  <c r="N40" i="21"/>
  <c r="O40" i="21"/>
  <c r="M41" i="21"/>
  <c r="N41" i="21"/>
  <c r="O41" i="21"/>
  <c r="M42" i="21"/>
  <c r="N42" i="21"/>
  <c r="O42" i="21"/>
  <c r="M43" i="21"/>
  <c r="N43" i="21"/>
  <c r="O43" i="21"/>
  <c r="M44" i="21"/>
  <c r="N44" i="21"/>
  <c r="O44" i="21"/>
  <c r="M45" i="21"/>
  <c r="N45" i="21"/>
  <c r="O45" i="21"/>
  <c r="M46" i="21"/>
  <c r="N46" i="21"/>
  <c r="O46" i="21"/>
  <c r="M47" i="21"/>
  <c r="N47" i="21"/>
  <c r="O47" i="21"/>
  <c r="M48" i="21"/>
  <c r="N48" i="21"/>
  <c r="O48" i="21"/>
  <c r="M49" i="21"/>
  <c r="N49" i="21"/>
  <c r="O49" i="21"/>
  <c r="M50" i="21"/>
  <c r="N50" i="21"/>
  <c r="O50" i="21"/>
  <c r="M51" i="21"/>
  <c r="N51" i="21"/>
  <c r="O51" i="21"/>
  <c r="M52" i="21"/>
  <c r="N52" i="21"/>
  <c r="O52" i="21"/>
  <c r="M53" i="21"/>
  <c r="N53" i="21"/>
  <c r="O53" i="21"/>
  <c r="M54" i="21"/>
  <c r="N54" i="21"/>
  <c r="O54" i="21"/>
  <c r="M55" i="21"/>
  <c r="N55" i="21"/>
  <c r="O55" i="21"/>
  <c r="M56" i="21"/>
  <c r="N56" i="21"/>
  <c r="O56" i="21"/>
  <c r="M57" i="21"/>
  <c r="N57" i="21"/>
  <c r="O57" i="21"/>
  <c r="M58" i="21"/>
  <c r="N58" i="21"/>
  <c r="O58" i="21"/>
  <c r="M59" i="21"/>
  <c r="N59" i="21"/>
  <c r="O59" i="21"/>
  <c r="M60" i="21"/>
  <c r="N60" i="21"/>
  <c r="O60" i="21"/>
  <c r="M61" i="21"/>
  <c r="N61" i="21"/>
  <c r="O61" i="21"/>
  <c r="M62" i="21"/>
  <c r="N62" i="21"/>
  <c r="O62" i="21"/>
  <c r="M63" i="21"/>
  <c r="N63" i="21"/>
  <c r="O63" i="21"/>
  <c r="M64" i="21"/>
  <c r="N64" i="21"/>
  <c r="O64" i="21"/>
  <c r="M65" i="21"/>
  <c r="N65" i="21"/>
  <c r="O65" i="21"/>
  <c r="M66" i="21"/>
  <c r="N66" i="21"/>
  <c r="O66" i="21"/>
  <c r="M67" i="21"/>
  <c r="N67" i="21"/>
  <c r="O67" i="21"/>
  <c r="M68" i="21"/>
  <c r="N68" i="21"/>
  <c r="O68" i="21"/>
  <c r="M69" i="21"/>
  <c r="N69" i="21"/>
  <c r="O69" i="21"/>
  <c r="M70" i="21"/>
  <c r="N70" i="21"/>
  <c r="O70" i="21"/>
  <c r="M71" i="21"/>
  <c r="N71" i="21"/>
  <c r="O71" i="21"/>
  <c r="M72" i="21"/>
  <c r="N72" i="21"/>
  <c r="O72" i="21"/>
  <c r="M73" i="21"/>
  <c r="N73" i="21"/>
  <c r="O73" i="21"/>
  <c r="M74" i="21"/>
  <c r="N74" i="21"/>
  <c r="O74" i="21"/>
  <c r="M75" i="21"/>
  <c r="N75" i="21"/>
  <c r="O75" i="21"/>
  <c r="M76" i="21"/>
  <c r="N76" i="21"/>
  <c r="O76" i="21"/>
  <c r="M77" i="21"/>
  <c r="N77" i="21"/>
  <c r="O77" i="21"/>
  <c r="M78" i="21"/>
  <c r="N78" i="21"/>
  <c r="O78" i="21"/>
  <c r="M79" i="21"/>
  <c r="N79" i="21"/>
  <c r="O79" i="21"/>
  <c r="M80" i="21"/>
  <c r="N80" i="21"/>
  <c r="O80" i="21"/>
  <c r="M81" i="21"/>
  <c r="N81" i="21"/>
  <c r="O81" i="21"/>
  <c r="M82" i="21"/>
  <c r="N82" i="21"/>
  <c r="O82" i="21"/>
  <c r="M83" i="21"/>
  <c r="N83" i="21"/>
  <c r="O83" i="21"/>
  <c r="M84" i="21"/>
  <c r="N84" i="21"/>
  <c r="O84" i="21"/>
  <c r="M85" i="21"/>
  <c r="N85" i="21"/>
  <c r="O85" i="21"/>
  <c r="M86" i="21"/>
  <c r="N86" i="21"/>
  <c r="O86" i="21"/>
  <c r="M87" i="21"/>
  <c r="N87" i="21"/>
  <c r="O87" i="21"/>
  <c r="M88" i="21"/>
  <c r="N88" i="21"/>
  <c r="O88" i="21"/>
  <c r="M89" i="21"/>
  <c r="N89" i="21"/>
  <c r="O89" i="21"/>
  <c r="M90" i="21"/>
  <c r="N90" i="21"/>
  <c r="O90" i="21"/>
  <c r="M91" i="21"/>
  <c r="N91" i="21"/>
  <c r="O91" i="21"/>
  <c r="M92" i="21"/>
  <c r="N92" i="21"/>
  <c r="O92" i="21"/>
  <c r="M93" i="21"/>
  <c r="N93" i="21"/>
  <c r="O93" i="21"/>
  <c r="M94" i="21"/>
  <c r="N94" i="21"/>
  <c r="O94" i="21"/>
  <c r="M95" i="21"/>
  <c r="N95" i="21"/>
  <c r="O95" i="21"/>
  <c r="M96" i="21"/>
  <c r="N96" i="21"/>
  <c r="O96" i="21"/>
  <c r="M97" i="21"/>
  <c r="N97" i="21"/>
  <c r="O97" i="21"/>
  <c r="M98" i="21"/>
  <c r="N98" i="21"/>
  <c r="O98" i="21"/>
  <c r="M99" i="21"/>
  <c r="N99" i="21"/>
  <c r="O99" i="21"/>
  <c r="M100" i="21"/>
  <c r="N100" i="21"/>
  <c r="O100" i="21"/>
  <c r="M101" i="21"/>
  <c r="N101" i="21"/>
  <c r="O101" i="21"/>
  <c r="M102" i="21"/>
  <c r="N102" i="21"/>
  <c r="O102" i="21"/>
  <c r="M103" i="21"/>
  <c r="N103" i="21"/>
  <c r="O103" i="21"/>
  <c r="M104" i="21"/>
  <c r="N104" i="21"/>
  <c r="O104" i="21"/>
  <c r="M105" i="21"/>
  <c r="N105" i="21"/>
  <c r="O105" i="21"/>
  <c r="M106" i="21"/>
  <c r="N106" i="21"/>
  <c r="O106" i="21"/>
  <c r="M107" i="21"/>
  <c r="N107" i="21"/>
  <c r="O107" i="21"/>
  <c r="M108" i="21"/>
  <c r="N108" i="21"/>
  <c r="O108" i="21"/>
  <c r="M109" i="21"/>
  <c r="N109" i="21"/>
  <c r="O109" i="21"/>
  <c r="M110" i="21"/>
  <c r="N110" i="21"/>
  <c r="O110" i="21"/>
  <c r="M111" i="21"/>
  <c r="N111" i="21"/>
  <c r="O111" i="21"/>
  <c r="M112" i="21"/>
  <c r="N112" i="21"/>
  <c r="O112" i="21"/>
  <c r="M113" i="21"/>
  <c r="N113" i="21"/>
  <c r="O113" i="21"/>
  <c r="M114" i="21"/>
  <c r="N114" i="21"/>
  <c r="O114" i="21"/>
  <c r="M115" i="21"/>
  <c r="N115" i="21"/>
  <c r="O115" i="21"/>
  <c r="M116" i="21"/>
  <c r="N116" i="21"/>
  <c r="O116" i="21"/>
  <c r="M117" i="21"/>
  <c r="N117" i="21"/>
  <c r="O117" i="21"/>
  <c r="M118" i="21"/>
  <c r="N118" i="21"/>
  <c r="O118" i="21"/>
  <c r="M119" i="21"/>
  <c r="N119" i="21"/>
  <c r="O119" i="21"/>
  <c r="M120" i="21"/>
  <c r="N120" i="21"/>
  <c r="O120" i="21"/>
  <c r="M121" i="21"/>
  <c r="N121" i="21"/>
  <c r="O121" i="21"/>
  <c r="M122" i="21"/>
  <c r="N122" i="21"/>
  <c r="O122" i="21"/>
  <c r="M123" i="21"/>
  <c r="N123" i="21"/>
  <c r="O123" i="21"/>
  <c r="M124" i="21"/>
  <c r="N124" i="21"/>
  <c r="O124" i="21"/>
  <c r="M125" i="21"/>
  <c r="N125" i="21"/>
  <c r="O125" i="21"/>
  <c r="M126" i="21"/>
  <c r="N126" i="21"/>
  <c r="O126" i="21"/>
  <c r="M127" i="21"/>
  <c r="N127" i="21"/>
  <c r="O127" i="21"/>
  <c r="M128" i="21"/>
  <c r="N128" i="21"/>
  <c r="O128" i="21"/>
  <c r="M129" i="21"/>
  <c r="N129" i="21"/>
  <c r="O129" i="21"/>
  <c r="M130" i="21"/>
  <c r="N130" i="21"/>
  <c r="O130" i="21"/>
  <c r="M131" i="21"/>
  <c r="N131" i="21"/>
  <c r="O131" i="21"/>
  <c r="M132" i="21"/>
  <c r="N132" i="21"/>
  <c r="O132" i="21"/>
  <c r="M133" i="21"/>
  <c r="N133" i="21"/>
  <c r="O133" i="21"/>
  <c r="M134" i="21"/>
  <c r="N134" i="21"/>
  <c r="O134" i="21"/>
  <c r="M135" i="21"/>
  <c r="N135" i="21"/>
  <c r="O135" i="21"/>
  <c r="M136" i="21"/>
  <c r="N136" i="21"/>
  <c r="O136" i="21"/>
  <c r="M137" i="21"/>
  <c r="N137" i="21"/>
  <c r="O137" i="21"/>
  <c r="M138" i="21"/>
  <c r="N138" i="21"/>
  <c r="O138" i="21"/>
  <c r="M139" i="21"/>
  <c r="N139" i="21"/>
  <c r="O139" i="21"/>
  <c r="M140" i="21"/>
  <c r="N140" i="21"/>
  <c r="O140" i="21"/>
  <c r="M141" i="21"/>
  <c r="N141" i="21"/>
  <c r="O141" i="21"/>
  <c r="M142" i="21"/>
  <c r="N142" i="21"/>
  <c r="O142" i="21"/>
  <c r="M143" i="21"/>
  <c r="N143" i="21"/>
  <c r="O143" i="21"/>
  <c r="M144" i="21"/>
  <c r="N144" i="21"/>
  <c r="O144" i="21"/>
  <c r="M145" i="21"/>
  <c r="N145" i="21"/>
  <c r="O145" i="21"/>
  <c r="M146" i="21"/>
  <c r="N146" i="21"/>
  <c r="O146" i="21"/>
  <c r="M147" i="21"/>
  <c r="N147" i="21"/>
  <c r="O147" i="21"/>
  <c r="M148" i="21"/>
  <c r="N148" i="21"/>
  <c r="O148" i="21"/>
  <c r="M149" i="21"/>
  <c r="N149" i="21"/>
  <c r="O149" i="21"/>
  <c r="M150" i="21"/>
  <c r="N150" i="21"/>
  <c r="O150" i="21"/>
  <c r="M151" i="21"/>
  <c r="N151" i="21"/>
  <c r="O151" i="21"/>
  <c r="M152" i="21"/>
  <c r="N152" i="21"/>
  <c r="O152" i="21"/>
  <c r="M153" i="21"/>
  <c r="N153" i="21"/>
  <c r="O153" i="21"/>
  <c r="M154" i="21"/>
  <c r="N154" i="21"/>
  <c r="O154" i="21"/>
  <c r="M155" i="21"/>
  <c r="N155" i="21"/>
  <c r="O155" i="21"/>
  <c r="M156" i="21"/>
  <c r="N156" i="21"/>
  <c r="O156" i="21"/>
  <c r="M157" i="21"/>
  <c r="N157" i="21"/>
  <c r="O157" i="21"/>
  <c r="M158" i="21"/>
  <c r="N158" i="21"/>
  <c r="O158" i="21"/>
  <c r="M159" i="21"/>
  <c r="N159" i="21"/>
  <c r="O159" i="21"/>
  <c r="M160" i="21"/>
  <c r="N160" i="21"/>
  <c r="O160" i="21"/>
  <c r="M161" i="21"/>
  <c r="N161" i="21"/>
  <c r="O161" i="21"/>
  <c r="M162" i="21"/>
  <c r="N162" i="21"/>
  <c r="O162" i="21"/>
  <c r="M163" i="21"/>
  <c r="N163" i="21"/>
  <c r="O163" i="21"/>
  <c r="M164" i="21"/>
  <c r="N164" i="21"/>
  <c r="O164" i="21"/>
  <c r="M165" i="21"/>
  <c r="N165" i="21"/>
  <c r="O165" i="21"/>
  <c r="M166" i="21"/>
  <c r="N166" i="21"/>
  <c r="O166" i="21"/>
  <c r="M167" i="21"/>
  <c r="N167" i="21"/>
  <c r="O167" i="21"/>
  <c r="M168" i="21"/>
  <c r="N168" i="21"/>
  <c r="O168" i="21"/>
  <c r="M169" i="21"/>
  <c r="N169" i="21"/>
  <c r="O169" i="21"/>
  <c r="M170" i="21"/>
  <c r="N170" i="21"/>
  <c r="O170" i="21"/>
  <c r="M171" i="21"/>
  <c r="N171" i="21"/>
  <c r="O171" i="21"/>
  <c r="M172" i="21"/>
  <c r="N172" i="21"/>
  <c r="O172" i="21"/>
  <c r="M173" i="21"/>
  <c r="N173" i="21"/>
  <c r="O173" i="21"/>
  <c r="M174" i="21"/>
  <c r="N174" i="21"/>
  <c r="O174" i="21"/>
  <c r="M175" i="21"/>
  <c r="N175" i="21"/>
  <c r="O175" i="21"/>
  <c r="M176" i="21"/>
  <c r="N176" i="21"/>
  <c r="O176" i="21"/>
  <c r="M177" i="21"/>
  <c r="N177" i="21"/>
  <c r="O177" i="21"/>
  <c r="M178" i="21"/>
  <c r="N178" i="21"/>
  <c r="O178" i="21"/>
  <c r="M179" i="21"/>
  <c r="N179" i="21"/>
  <c r="O179" i="21"/>
  <c r="M180" i="21"/>
  <c r="N180" i="21"/>
  <c r="O180" i="21"/>
  <c r="M181" i="21"/>
  <c r="N181" i="21"/>
  <c r="O181" i="21"/>
  <c r="M182" i="21"/>
  <c r="N182" i="21"/>
  <c r="O182" i="21"/>
  <c r="M183" i="21"/>
  <c r="N183" i="21"/>
  <c r="O183" i="21"/>
  <c r="M184" i="21"/>
  <c r="N184" i="21"/>
  <c r="O184" i="21"/>
  <c r="M185" i="21"/>
  <c r="N185" i="21"/>
  <c r="O185" i="21"/>
  <c r="M186" i="21"/>
  <c r="N186" i="21"/>
  <c r="O186" i="21"/>
  <c r="M187" i="21"/>
  <c r="N187" i="21"/>
  <c r="O187" i="21"/>
  <c r="M188" i="21"/>
  <c r="N188" i="21"/>
  <c r="O188" i="21"/>
  <c r="M189" i="21"/>
  <c r="N189" i="21"/>
  <c r="O189" i="21"/>
  <c r="M190" i="21"/>
  <c r="N190" i="21"/>
  <c r="O190" i="21"/>
  <c r="M191" i="21"/>
  <c r="N191" i="21"/>
  <c r="O191" i="21"/>
  <c r="M192" i="21"/>
  <c r="N192" i="21"/>
  <c r="O192" i="21"/>
  <c r="M193" i="21"/>
  <c r="N193" i="21"/>
  <c r="O193" i="21"/>
  <c r="M194" i="21"/>
  <c r="N194" i="21"/>
  <c r="O194" i="21"/>
  <c r="M195" i="21"/>
  <c r="N195" i="21"/>
  <c r="O195" i="21"/>
  <c r="M196" i="21"/>
  <c r="N196" i="21"/>
  <c r="O196" i="21"/>
  <c r="M197" i="21"/>
  <c r="N197" i="21"/>
  <c r="O197" i="21"/>
  <c r="M198" i="21"/>
  <c r="N198" i="21"/>
  <c r="O198" i="21"/>
  <c r="M199" i="21"/>
  <c r="N199" i="21"/>
  <c r="O199" i="21"/>
  <c r="M200" i="21"/>
  <c r="N200" i="21"/>
  <c r="O200" i="21"/>
  <c r="M201" i="21"/>
  <c r="N201" i="21"/>
  <c r="O201" i="21"/>
  <c r="M202" i="21"/>
  <c r="N202" i="21"/>
  <c r="O202" i="21"/>
  <c r="M203" i="21"/>
  <c r="N203" i="21"/>
  <c r="O203" i="21"/>
  <c r="M204" i="21"/>
  <c r="N204" i="21"/>
  <c r="O204" i="21"/>
  <c r="M205" i="21"/>
  <c r="N205" i="21"/>
  <c r="O205" i="21"/>
  <c r="M206" i="21"/>
  <c r="N206" i="21"/>
  <c r="O206" i="21"/>
  <c r="M207" i="21"/>
  <c r="N207" i="21"/>
  <c r="O207" i="21"/>
  <c r="M208" i="21"/>
  <c r="N208" i="21"/>
  <c r="O208" i="21"/>
  <c r="M209" i="21"/>
  <c r="N209" i="21"/>
  <c r="O209" i="21"/>
  <c r="M210" i="21"/>
  <c r="N210" i="21"/>
  <c r="O210" i="21"/>
  <c r="M211" i="21"/>
  <c r="N211" i="21"/>
  <c r="O211" i="21"/>
  <c r="M212" i="21"/>
  <c r="N212" i="21"/>
  <c r="O212" i="21"/>
  <c r="M213" i="21"/>
  <c r="N213" i="21"/>
  <c r="O213" i="21"/>
  <c r="M214" i="21"/>
  <c r="N214" i="21"/>
  <c r="O214" i="21"/>
  <c r="M215" i="21"/>
  <c r="N215" i="21"/>
  <c r="O215" i="21"/>
  <c r="M216" i="21"/>
  <c r="N216" i="21"/>
  <c r="O216" i="21"/>
  <c r="M217" i="21"/>
  <c r="N217" i="21"/>
  <c r="O217" i="21"/>
  <c r="M218" i="21"/>
  <c r="N218" i="21"/>
  <c r="O218" i="21"/>
  <c r="M219" i="21"/>
  <c r="N219" i="21"/>
  <c r="O219" i="21"/>
  <c r="M220" i="21"/>
  <c r="N220" i="21"/>
  <c r="O220" i="21"/>
  <c r="M221" i="21"/>
  <c r="N221" i="21"/>
  <c r="O221" i="21"/>
  <c r="M222" i="21"/>
  <c r="N222" i="21"/>
  <c r="O222" i="21"/>
  <c r="M223" i="21"/>
  <c r="N223" i="21"/>
  <c r="O223" i="21"/>
  <c r="M224" i="21"/>
  <c r="N224" i="21"/>
  <c r="O224" i="21"/>
  <c r="M225" i="21"/>
  <c r="N225" i="21"/>
  <c r="O225" i="21"/>
  <c r="M226" i="21"/>
  <c r="N226" i="21"/>
  <c r="O226" i="21"/>
  <c r="M227" i="21"/>
  <c r="N227" i="21"/>
  <c r="O227" i="21"/>
  <c r="M228" i="21"/>
  <c r="N228" i="21"/>
  <c r="O228" i="21"/>
  <c r="M229" i="21"/>
  <c r="N229" i="21"/>
  <c r="O229" i="21"/>
  <c r="M230" i="21"/>
  <c r="N230" i="21"/>
  <c r="O230" i="21"/>
  <c r="M231" i="21"/>
  <c r="N231" i="21"/>
  <c r="O231" i="21"/>
  <c r="M232" i="21"/>
  <c r="N232" i="21"/>
  <c r="O232" i="21"/>
  <c r="M233" i="21"/>
  <c r="N233" i="21"/>
  <c r="O233" i="21"/>
  <c r="M234" i="21"/>
  <c r="N234" i="21"/>
  <c r="O234" i="21"/>
  <c r="M235" i="21"/>
  <c r="N235" i="21"/>
  <c r="O235" i="21"/>
  <c r="M236" i="21"/>
  <c r="N236" i="21"/>
  <c r="O236" i="21"/>
  <c r="M237" i="21"/>
  <c r="N237" i="21"/>
  <c r="O237" i="21"/>
  <c r="M238" i="21"/>
  <c r="N238" i="21"/>
  <c r="O238" i="21"/>
  <c r="M239" i="21"/>
  <c r="N239" i="21"/>
  <c r="O239" i="21"/>
  <c r="M240" i="21"/>
  <c r="N240" i="21"/>
  <c r="O240" i="21"/>
  <c r="M241" i="21"/>
  <c r="N241" i="21"/>
  <c r="O241" i="21"/>
  <c r="M242" i="21"/>
  <c r="N242" i="21"/>
  <c r="O242" i="21"/>
  <c r="M243" i="21"/>
  <c r="N243" i="21"/>
  <c r="O243" i="21"/>
  <c r="M244" i="21"/>
  <c r="N244" i="21"/>
  <c r="O244" i="21"/>
  <c r="M245" i="21"/>
  <c r="N245" i="21"/>
  <c r="O245" i="21"/>
  <c r="M246" i="21"/>
  <c r="N246" i="21"/>
  <c r="O246" i="21"/>
  <c r="M247" i="21"/>
  <c r="N247" i="21"/>
  <c r="O247" i="21"/>
  <c r="M248" i="21"/>
  <c r="N248" i="21"/>
  <c r="O248" i="21"/>
  <c r="M249" i="21"/>
  <c r="N249" i="21"/>
  <c r="O249" i="21"/>
  <c r="M250" i="21"/>
  <c r="N250" i="21"/>
  <c r="O250" i="21"/>
  <c r="M251" i="21"/>
  <c r="N251" i="21"/>
  <c r="O251" i="21"/>
  <c r="M252" i="21"/>
  <c r="N252" i="21"/>
  <c r="O252" i="21"/>
  <c r="M253" i="21"/>
  <c r="N253" i="21"/>
  <c r="O253" i="21"/>
  <c r="M254" i="21"/>
  <c r="N254" i="21"/>
  <c r="O254" i="21"/>
  <c r="M255" i="21"/>
  <c r="N255" i="21"/>
  <c r="O255" i="21"/>
  <c r="M256" i="21"/>
  <c r="N256" i="21"/>
  <c r="O256" i="21"/>
  <c r="M257" i="21"/>
  <c r="N257" i="21"/>
  <c r="O257" i="21"/>
  <c r="M258" i="21"/>
  <c r="N258" i="21"/>
  <c r="O258" i="21"/>
  <c r="M259" i="21"/>
  <c r="N259" i="21"/>
  <c r="O259" i="21"/>
  <c r="M260" i="21"/>
  <c r="N260" i="21"/>
  <c r="O260" i="21"/>
  <c r="M261" i="21"/>
  <c r="N261" i="21"/>
  <c r="O261" i="21"/>
  <c r="M262" i="21"/>
  <c r="N262" i="21"/>
  <c r="O262" i="21"/>
  <c r="M263" i="21"/>
  <c r="N263" i="21"/>
  <c r="O263" i="21"/>
  <c r="M264" i="21"/>
  <c r="N264" i="21"/>
  <c r="O264" i="21"/>
  <c r="M265" i="21"/>
  <c r="N265" i="21"/>
  <c r="O265" i="21"/>
  <c r="M266" i="21"/>
  <c r="N266" i="21"/>
  <c r="O266" i="21"/>
  <c r="M267" i="21"/>
  <c r="N267" i="21"/>
  <c r="O267" i="21"/>
  <c r="M268" i="21"/>
  <c r="N268" i="21"/>
  <c r="O268" i="21"/>
  <c r="M269" i="21"/>
  <c r="N269" i="21"/>
  <c r="O269" i="21"/>
  <c r="M270" i="21"/>
  <c r="N270" i="21"/>
  <c r="O270" i="21"/>
  <c r="M271" i="21"/>
  <c r="N271" i="21"/>
  <c r="O271" i="21"/>
  <c r="M272" i="21"/>
  <c r="N272" i="21"/>
  <c r="O272" i="21"/>
  <c r="M273" i="21"/>
  <c r="N273" i="21"/>
  <c r="O273" i="21"/>
  <c r="M274" i="21"/>
  <c r="N274" i="21"/>
  <c r="O274" i="21"/>
  <c r="M275" i="21"/>
  <c r="N275" i="21"/>
  <c r="O275" i="21"/>
  <c r="M276" i="21"/>
  <c r="N276" i="21"/>
  <c r="O276" i="21"/>
  <c r="M277" i="21"/>
  <c r="N277" i="21"/>
  <c r="O277" i="21"/>
  <c r="M278" i="21"/>
  <c r="N278" i="21"/>
  <c r="O278" i="21"/>
  <c r="M279" i="21"/>
  <c r="N279" i="21"/>
  <c r="O279" i="21"/>
  <c r="M280" i="21"/>
  <c r="N280" i="21"/>
  <c r="O280" i="21"/>
  <c r="M281" i="21"/>
  <c r="N281" i="21"/>
  <c r="O281" i="21"/>
  <c r="M282" i="21"/>
  <c r="N282" i="21"/>
  <c r="O282" i="21"/>
  <c r="M283" i="21"/>
  <c r="N283" i="21"/>
  <c r="O283" i="21"/>
  <c r="M284" i="21"/>
  <c r="N284" i="21"/>
  <c r="O284" i="21"/>
  <c r="M285" i="21"/>
  <c r="N285" i="21"/>
  <c r="O285" i="21"/>
  <c r="M286" i="21"/>
  <c r="N286" i="21"/>
  <c r="O286" i="21"/>
  <c r="M287" i="21"/>
  <c r="N287" i="21"/>
  <c r="O287" i="21"/>
  <c r="M288" i="21"/>
  <c r="N288" i="21"/>
  <c r="O288" i="21"/>
  <c r="M289" i="21"/>
  <c r="N289" i="21"/>
  <c r="O289" i="21"/>
  <c r="M290" i="21"/>
  <c r="N290" i="21"/>
  <c r="O290" i="21"/>
  <c r="M291" i="21"/>
  <c r="N291" i="21"/>
  <c r="O291" i="21"/>
  <c r="M292" i="21"/>
  <c r="N292" i="21"/>
  <c r="O292" i="21"/>
  <c r="M293" i="21"/>
  <c r="N293" i="21"/>
  <c r="O293" i="21"/>
  <c r="M294" i="21"/>
  <c r="N294" i="21"/>
  <c r="O294" i="21"/>
  <c r="M295" i="21"/>
  <c r="N295" i="21"/>
  <c r="O295" i="21"/>
  <c r="M296" i="21"/>
  <c r="N296" i="21"/>
  <c r="O296" i="21"/>
  <c r="M297" i="21"/>
  <c r="N297" i="21"/>
  <c r="O297" i="21"/>
  <c r="M298" i="21"/>
  <c r="N298" i="21"/>
  <c r="O298" i="21"/>
  <c r="M299" i="21"/>
  <c r="N299" i="21"/>
  <c r="O299" i="21"/>
  <c r="M300" i="21"/>
  <c r="N300" i="21"/>
  <c r="O300" i="21"/>
  <c r="M301" i="21"/>
  <c r="N301" i="21"/>
  <c r="O301" i="21"/>
  <c r="M302" i="21"/>
  <c r="N302" i="21"/>
  <c r="O302" i="21"/>
  <c r="M303" i="21"/>
  <c r="N303" i="21"/>
  <c r="O303" i="21"/>
  <c r="M304" i="21"/>
  <c r="N304" i="21"/>
  <c r="O304" i="21"/>
  <c r="M305" i="21"/>
  <c r="N305" i="21"/>
  <c r="O305" i="21"/>
  <c r="M306" i="21"/>
  <c r="N306" i="21"/>
  <c r="O306" i="21"/>
  <c r="M307" i="21"/>
  <c r="N307" i="21"/>
  <c r="O307" i="21"/>
  <c r="M308" i="21"/>
  <c r="N308" i="21"/>
  <c r="O308" i="21"/>
  <c r="M309" i="21"/>
  <c r="N309" i="21"/>
  <c r="O309" i="21"/>
  <c r="M310" i="21"/>
  <c r="N310" i="21"/>
  <c r="O310" i="21"/>
  <c r="M311" i="21"/>
  <c r="N311" i="21"/>
  <c r="O311" i="21"/>
  <c r="M312" i="21"/>
  <c r="N312" i="21"/>
  <c r="O312" i="21"/>
  <c r="M313" i="21"/>
  <c r="N313" i="21"/>
  <c r="O313" i="21"/>
  <c r="M314" i="21"/>
  <c r="N314" i="21"/>
  <c r="O314" i="21"/>
  <c r="M315" i="21"/>
  <c r="N315" i="21"/>
  <c r="O315" i="21"/>
  <c r="M316" i="21"/>
  <c r="N316" i="21"/>
  <c r="O316" i="21"/>
  <c r="M317" i="21"/>
  <c r="N317" i="21"/>
  <c r="O317" i="21"/>
  <c r="M318" i="21"/>
  <c r="N318" i="21"/>
  <c r="O318" i="21"/>
  <c r="M319" i="21"/>
  <c r="N319" i="21"/>
  <c r="O319" i="21"/>
  <c r="M320" i="21"/>
  <c r="N320" i="21"/>
  <c r="O320" i="21"/>
  <c r="M321" i="21"/>
  <c r="N321" i="21"/>
  <c r="O321" i="21"/>
  <c r="M322" i="21"/>
  <c r="N322" i="21"/>
  <c r="O322" i="21"/>
  <c r="M323" i="21"/>
  <c r="N323" i="21"/>
  <c r="O323" i="21"/>
  <c r="M324" i="21"/>
  <c r="N324" i="21"/>
  <c r="O324" i="21"/>
  <c r="M325" i="21"/>
  <c r="N325" i="21"/>
  <c r="O325" i="21"/>
  <c r="M326" i="21"/>
  <c r="N326" i="21"/>
  <c r="O326" i="21"/>
  <c r="M327" i="21"/>
  <c r="N327" i="21"/>
  <c r="O327" i="21"/>
  <c r="M328" i="21"/>
  <c r="N328" i="21"/>
  <c r="O328" i="21"/>
  <c r="M329" i="21"/>
  <c r="N329" i="21"/>
  <c r="O329" i="21"/>
  <c r="M330" i="21"/>
  <c r="N330" i="21"/>
  <c r="O330" i="21"/>
  <c r="M331" i="21"/>
  <c r="N331" i="21"/>
  <c r="O331" i="21"/>
  <c r="M332" i="21"/>
  <c r="N332" i="21"/>
  <c r="O332" i="21"/>
  <c r="M333" i="21"/>
  <c r="N333" i="21"/>
  <c r="O333" i="21"/>
  <c r="M334" i="21"/>
  <c r="N334" i="21"/>
  <c r="O334" i="21"/>
  <c r="M335" i="21"/>
  <c r="N335" i="21"/>
  <c r="O335" i="21"/>
  <c r="M336" i="21"/>
  <c r="N336" i="21"/>
  <c r="O336" i="21"/>
  <c r="M337" i="21"/>
  <c r="N337" i="21"/>
  <c r="O337" i="21"/>
  <c r="M338" i="21"/>
  <c r="N338" i="21"/>
  <c r="O338" i="21"/>
  <c r="M339" i="21"/>
  <c r="N339" i="21"/>
  <c r="O339" i="21"/>
  <c r="M340" i="21"/>
  <c r="N340" i="21"/>
  <c r="O340" i="21"/>
  <c r="M341" i="21"/>
  <c r="N341" i="21"/>
  <c r="O341" i="21"/>
  <c r="M342" i="21"/>
  <c r="N342" i="21"/>
  <c r="O342" i="21"/>
  <c r="M343" i="21"/>
  <c r="N343" i="21"/>
  <c r="O343" i="21"/>
  <c r="M344" i="21"/>
  <c r="N344" i="21"/>
  <c r="O344" i="21"/>
  <c r="M345" i="21"/>
  <c r="N345" i="21"/>
  <c r="O345" i="21"/>
  <c r="M346" i="21"/>
  <c r="N346" i="21"/>
  <c r="O346" i="21"/>
  <c r="M347" i="21"/>
  <c r="N347" i="21"/>
  <c r="O347" i="21"/>
  <c r="M348" i="21"/>
  <c r="N348" i="21"/>
  <c r="O348" i="21"/>
  <c r="M349" i="21"/>
  <c r="N349" i="21"/>
  <c r="O349" i="21"/>
  <c r="M350" i="21"/>
  <c r="N350" i="21"/>
  <c r="O350" i="21"/>
  <c r="M351" i="21"/>
  <c r="N351" i="21"/>
  <c r="O351" i="21"/>
  <c r="M352" i="21"/>
  <c r="N352" i="21"/>
  <c r="O352" i="21"/>
  <c r="M353" i="21"/>
  <c r="N353" i="21"/>
  <c r="O353" i="21"/>
  <c r="M354" i="21"/>
  <c r="N354" i="21"/>
  <c r="O354" i="21"/>
  <c r="M355" i="21"/>
  <c r="N355" i="21"/>
  <c r="O355" i="21"/>
  <c r="M356" i="21"/>
  <c r="N356" i="21"/>
  <c r="O356" i="21"/>
  <c r="M357" i="21"/>
  <c r="N357" i="21"/>
  <c r="O357" i="21"/>
  <c r="M358" i="21"/>
  <c r="N358" i="21"/>
  <c r="O358" i="21"/>
  <c r="M359" i="21"/>
  <c r="N359" i="21"/>
  <c r="O359" i="21"/>
  <c r="M360" i="21"/>
  <c r="N360" i="21"/>
  <c r="O360" i="21"/>
  <c r="M361" i="21"/>
  <c r="N361" i="21"/>
  <c r="O361" i="21"/>
  <c r="M362" i="21"/>
  <c r="N362" i="21"/>
  <c r="O362" i="21"/>
  <c r="M363" i="21"/>
  <c r="N363" i="21"/>
  <c r="O363" i="21"/>
  <c r="M364" i="21"/>
  <c r="N364" i="21"/>
  <c r="O364" i="21"/>
  <c r="M365" i="21"/>
  <c r="N365" i="21"/>
  <c r="O365" i="21"/>
  <c r="M366" i="21"/>
  <c r="N366" i="21"/>
  <c r="O366" i="21"/>
  <c r="M367" i="21"/>
  <c r="N367" i="21"/>
  <c r="O367" i="21"/>
  <c r="M368" i="21"/>
  <c r="N368" i="21"/>
  <c r="O368" i="21"/>
  <c r="M369" i="21"/>
  <c r="N369" i="21"/>
  <c r="O369" i="21"/>
  <c r="M370" i="21"/>
  <c r="N370" i="21"/>
  <c r="O370" i="21"/>
  <c r="M371" i="21"/>
  <c r="N371" i="21"/>
  <c r="O371" i="21"/>
  <c r="M372" i="21"/>
  <c r="N372" i="21"/>
  <c r="O372" i="21"/>
  <c r="M373" i="21"/>
  <c r="N373" i="21"/>
  <c r="O373" i="21"/>
  <c r="M374" i="21"/>
  <c r="N374" i="21"/>
  <c r="O374" i="21"/>
  <c r="M375" i="21"/>
  <c r="N375" i="21"/>
  <c r="O375" i="21"/>
  <c r="M376" i="21"/>
  <c r="N376" i="21"/>
  <c r="O376" i="21"/>
  <c r="M377" i="21"/>
  <c r="N377" i="21"/>
  <c r="O377" i="21"/>
  <c r="M378" i="21"/>
  <c r="N378" i="21"/>
  <c r="O378" i="21"/>
  <c r="M379" i="21"/>
  <c r="N379" i="21"/>
  <c r="O379" i="21"/>
  <c r="M380" i="21"/>
  <c r="N380" i="21"/>
  <c r="O380" i="21"/>
  <c r="M381" i="21"/>
  <c r="N381" i="21"/>
  <c r="O381" i="21"/>
  <c r="M382" i="21"/>
  <c r="N382" i="21"/>
  <c r="O382" i="21"/>
  <c r="M383" i="21"/>
  <c r="N383" i="21"/>
  <c r="O383" i="21"/>
  <c r="M384" i="21"/>
  <c r="N384" i="21"/>
  <c r="O384" i="21"/>
  <c r="M385" i="21"/>
  <c r="N385" i="21"/>
  <c r="O385" i="21"/>
  <c r="M386" i="21"/>
  <c r="N386" i="21"/>
  <c r="O386" i="21"/>
  <c r="M387" i="21"/>
  <c r="N387" i="21"/>
  <c r="O387" i="21"/>
  <c r="M388" i="21"/>
  <c r="N388" i="21"/>
  <c r="O388" i="21"/>
  <c r="M389" i="21"/>
  <c r="N389" i="21"/>
  <c r="O389" i="21"/>
  <c r="M390" i="21"/>
  <c r="N390" i="21"/>
  <c r="O390" i="21"/>
  <c r="M391" i="21"/>
  <c r="N391" i="21"/>
  <c r="O391" i="21"/>
  <c r="M392" i="21"/>
  <c r="N392" i="21"/>
  <c r="O392" i="21"/>
  <c r="M393" i="21"/>
  <c r="N393" i="21"/>
  <c r="O393" i="21"/>
  <c r="M394" i="21"/>
  <c r="N394" i="21"/>
  <c r="O394" i="21"/>
  <c r="M395" i="21"/>
  <c r="N395" i="21"/>
  <c r="O395" i="21"/>
  <c r="M396" i="21"/>
  <c r="N396" i="21"/>
  <c r="O396" i="21"/>
  <c r="M397" i="21"/>
  <c r="N397" i="21"/>
  <c r="O397" i="21"/>
  <c r="M398" i="21"/>
  <c r="N398" i="21"/>
  <c r="O398" i="21"/>
  <c r="M399" i="21"/>
  <c r="N399" i="21"/>
  <c r="O399" i="21"/>
  <c r="M400" i="21"/>
  <c r="N400" i="21"/>
  <c r="O400" i="21"/>
  <c r="M401" i="21"/>
  <c r="N401" i="21"/>
  <c r="O401" i="21"/>
  <c r="M402" i="21"/>
  <c r="N402" i="21"/>
  <c r="O402" i="21"/>
  <c r="O6" i="21"/>
  <c r="N6" i="21"/>
  <c r="V7" i="21"/>
  <c r="W7" i="21"/>
  <c r="X7" i="21"/>
  <c r="V8" i="21"/>
  <c r="W8" i="21"/>
  <c r="X8" i="21"/>
  <c r="V9" i="21"/>
  <c r="W9" i="21"/>
  <c r="X9" i="21"/>
  <c r="V10" i="21"/>
  <c r="W10" i="21"/>
  <c r="X10" i="21"/>
  <c r="V11" i="21"/>
  <c r="W11" i="21"/>
  <c r="X11" i="21"/>
  <c r="V12" i="21"/>
  <c r="W12" i="21"/>
  <c r="X12" i="21"/>
  <c r="V13" i="21"/>
  <c r="W13" i="21"/>
  <c r="X13" i="21"/>
  <c r="V14" i="21"/>
  <c r="W14" i="21"/>
  <c r="X14" i="21"/>
  <c r="V15" i="21"/>
  <c r="W15" i="21"/>
  <c r="X15" i="21"/>
  <c r="V16" i="21"/>
  <c r="W16" i="21"/>
  <c r="X16" i="21"/>
  <c r="V17" i="21"/>
  <c r="W17" i="21"/>
  <c r="X17" i="21"/>
  <c r="V18" i="21"/>
  <c r="W18" i="21"/>
  <c r="X18" i="21"/>
  <c r="V19" i="21"/>
  <c r="W19" i="21"/>
  <c r="X19" i="21"/>
  <c r="V20" i="21"/>
  <c r="W20" i="21"/>
  <c r="X20" i="21"/>
  <c r="V21" i="21"/>
  <c r="W21" i="21"/>
  <c r="X21" i="21"/>
  <c r="V22" i="21"/>
  <c r="W22" i="21"/>
  <c r="X22" i="21"/>
  <c r="V23" i="21"/>
  <c r="W23" i="21"/>
  <c r="X23" i="21"/>
  <c r="V24" i="21"/>
  <c r="W24" i="21"/>
  <c r="X24" i="21"/>
  <c r="V25" i="21"/>
  <c r="W25" i="21"/>
  <c r="X25" i="21"/>
  <c r="V26" i="21"/>
  <c r="W26" i="21"/>
  <c r="X26" i="21"/>
  <c r="V27" i="21"/>
  <c r="W27" i="21"/>
  <c r="X27" i="21"/>
  <c r="V28" i="21"/>
  <c r="W28" i="21"/>
  <c r="X28" i="21"/>
  <c r="V29" i="21"/>
  <c r="W29" i="21"/>
  <c r="X29" i="21"/>
  <c r="V30" i="21"/>
  <c r="W30" i="21"/>
  <c r="X30" i="21"/>
  <c r="V31" i="21"/>
  <c r="W31" i="21"/>
  <c r="X31" i="21"/>
  <c r="V32" i="21"/>
  <c r="W32" i="21"/>
  <c r="X32" i="21"/>
  <c r="V33" i="21"/>
  <c r="W33" i="21"/>
  <c r="X33" i="21"/>
  <c r="V34" i="21"/>
  <c r="W34" i="21"/>
  <c r="X34" i="21"/>
  <c r="V35" i="21"/>
  <c r="W35" i="21"/>
  <c r="X35" i="21"/>
  <c r="V36" i="21"/>
  <c r="W36" i="21"/>
  <c r="X36" i="21"/>
  <c r="V37" i="21"/>
  <c r="W37" i="21"/>
  <c r="X37" i="21"/>
  <c r="V38" i="21"/>
  <c r="W38" i="21"/>
  <c r="X38" i="21"/>
  <c r="V39" i="21"/>
  <c r="W39" i="21"/>
  <c r="X39" i="21"/>
  <c r="V40" i="21"/>
  <c r="W40" i="21"/>
  <c r="X40" i="21"/>
  <c r="V41" i="21"/>
  <c r="W41" i="21"/>
  <c r="X41" i="21"/>
  <c r="V42" i="21"/>
  <c r="W42" i="21"/>
  <c r="X42" i="21"/>
  <c r="V43" i="21"/>
  <c r="W43" i="21"/>
  <c r="X43" i="21"/>
  <c r="V44" i="21"/>
  <c r="W44" i="21"/>
  <c r="X44" i="21"/>
  <c r="V45" i="21"/>
  <c r="W45" i="21"/>
  <c r="X45" i="21"/>
  <c r="V46" i="21"/>
  <c r="W46" i="21"/>
  <c r="X46" i="21"/>
  <c r="V47" i="21"/>
  <c r="W47" i="21"/>
  <c r="X47" i="21"/>
  <c r="V48" i="21"/>
  <c r="W48" i="21"/>
  <c r="X48" i="21"/>
  <c r="V49" i="21"/>
  <c r="W49" i="21"/>
  <c r="X49" i="21"/>
  <c r="V50" i="21"/>
  <c r="W50" i="21"/>
  <c r="X50" i="21"/>
  <c r="V51" i="21"/>
  <c r="W51" i="21"/>
  <c r="X51" i="21"/>
  <c r="V52" i="21"/>
  <c r="W52" i="21"/>
  <c r="X52" i="21"/>
  <c r="V53" i="21"/>
  <c r="W53" i="21"/>
  <c r="X53" i="21"/>
  <c r="V54" i="21"/>
  <c r="W54" i="21"/>
  <c r="X54" i="21"/>
  <c r="V55" i="21"/>
  <c r="W55" i="21"/>
  <c r="X55" i="21"/>
  <c r="V56" i="21"/>
  <c r="W56" i="21"/>
  <c r="X56" i="21"/>
  <c r="V57" i="21"/>
  <c r="W57" i="21"/>
  <c r="X57" i="21"/>
  <c r="V58" i="21"/>
  <c r="W58" i="21"/>
  <c r="X58" i="21"/>
  <c r="V59" i="21"/>
  <c r="W59" i="21"/>
  <c r="X59" i="21"/>
  <c r="V60" i="21"/>
  <c r="W60" i="21"/>
  <c r="X60" i="21"/>
  <c r="V61" i="21"/>
  <c r="W61" i="21"/>
  <c r="X61" i="21"/>
  <c r="V62" i="21"/>
  <c r="W62" i="21"/>
  <c r="X62" i="21"/>
  <c r="V63" i="21"/>
  <c r="W63" i="21"/>
  <c r="X63" i="21"/>
  <c r="V64" i="21"/>
  <c r="W64" i="21"/>
  <c r="X64" i="21"/>
  <c r="V65" i="21"/>
  <c r="W65" i="21"/>
  <c r="X65" i="21"/>
  <c r="V66" i="21"/>
  <c r="W66" i="21"/>
  <c r="X66" i="21"/>
  <c r="V67" i="21"/>
  <c r="W67" i="21"/>
  <c r="X67" i="21"/>
  <c r="V68" i="21"/>
  <c r="W68" i="21"/>
  <c r="X68" i="21"/>
  <c r="V69" i="21"/>
  <c r="W69" i="21"/>
  <c r="X69" i="21"/>
  <c r="V70" i="21"/>
  <c r="W70" i="21"/>
  <c r="X70" i="21"/>
  <c r="V71" i="21"/>
  <c r="W71" i="21"/>
  <c r="X71" i="21"/>
  <c r="V72" i="21"/>
  <c r="W72" i="21"/>
  <c r="X72" i="21"/>
  <c r="V73" i="21"/>
  <c r="W73" i="21"/>
  <c r="X73" i="21"/>
  <c r="V74" i="21"/>
  <c r="W74" i="21"/>
  <c r="X74" i="21"/>
  <c r="V75" i="21"/>
  <c r="W75" i="21"/>
  <c r="X75" i="21"/>
  <c r="V76" i="21"/>
  <c r="W76" i="21"/>
  <c r="X76" i="21"/>
  <c r="V77" i="21"/>
  <c r="W77" i="21"/>
  <c r="X77" i="21"/>
  <c r="V78" i="21"/>
  <c r="W78" i="21"/>
  <c r="X78" i="21"/>
  <c r="V79" i="21"/>
  <c r="W79" i="21"/>
  <c r="X79" i="21"/>
  <c r="V80" i="21"/>
  <c r="W80" i="21"/>
  <c r="X80" i="21"/>
  <c r="V81" i="21"/>
  <c r="W81" i="21"/>
  <c r="X81" i="21"/>
  <c r="V82" i="21"/>
  <c r="W82" i="21"/>
  <c r="X82" i="21"/>
  <c r="V83" i="21"/>
  <c r="W83" i="21"/>
  <c r="X83" i="21"/>
  <c r="V84" i="21"/>
  <c r="W84" i="21"/>
  <c r="X84" i="21"/>
  <c r="V85" i="21"/>
  <c r="W85" i="21"/>
  <c r="X85" i="21"/>
  <c r="V86" i="21"/>
  <c r="W86" i="21"/>
  <c r="X86" i="21"/>
  <c r="V87" i="21"/>
  <c r="W87" i="21"/>
  <c r="X87" i="21"/>
  <c r="V88" i="21"/>
  <c r="W88" i="21"/>
  <c r="X88" i="21"/>
  <c r="V89" i="21"/>
  <c r="W89" i="21"/>
  <c r="X89" i="21"/>
  <c r="V90" i="21"/>
  <c r="W90" i="21"/>
  <c r="X90" i="21"/>
  <c r="V91" i="21"/>
  <c r="W91" i="21"/>
  <c r="X91" i="21"/>
  <c r="V92" i="21"/>
  <c r="W92" i="21"/>
  <c r="X92" i="21"/>
  <c r="V93" i="21"/>
  <c r="W93" i="21"/>
  <c r="X93" i="21"/>
  <c r="V94" i="21"/>
  <c r="W94" i="21"/>
  <c r="X94" i="21"/>
  <c r="V95" i="21"/>
  <c r="W95" i="21"/>
  <c r="X95" i="21"/>
  <c r="V96" i="21"/>
  <c r="W96" i="21"/>
  <c r="X96" i="21"/>
  <c r="V97" i="21"/>
  <c r="W97" i="21"/>
  <c r="X97" i="21"/>
  <c r="V98" i="21"/>
  <c r="W98" i="21"/>
  <c r="X98" i="21"/>
  <c r="V99" i="21"/>
  <c r="W99" i="21"/>
  <c r="X99" i="21"/>
  <c r="V100" i="21"/>
  <c r="W100" i="21"/>
  <c r="X100" i="21"/>
  <c r="V101" i="21"/>
  <c r="W101" i="21"/>
  <c r="X101" i="21"/>
  <c r="V102" i="21"/>
  <c r="W102" i="21"/>
  <c r="X102" i="21"/>
  <c r="V103" i="21"/>
  <c r="W103" i="21"/>
  <c r="X103" i="21"/>
  <c r="V104" i="21"/>
  <c r="W104" i="21"/>
  <c r="X104" i="21"/>
  <c r="V105" i="21"/>
  <c r="W105" i="21"/>
  <c r="X105" i="21"/>
  <c r="V106" i="21"/>
  <c r="W106" i="21"/>
  <c r="X106" i="21"/>
  <c r="V107" i="21"/>
  <c r="W107" i="21"/>
  <c r="X107" i="21"/>
  <c r="V108" i="21"/>
  <c r="W108" i="21"/>
  <c r="X108" i="21"/>
  <c r="V109" i="21"/>
  <c r="W109" i="21"/>
  <c r="X109" i="21"/>
  <c r="V110" i="21"/>
  <c r="W110" i="21"/>
  <c r="X110" i="21"/>
  <c r="V111" i="21"/>
  <c r="W111" i="21"/>
  <c r="X111" i="21"/>
  <c r="V112" i="21"/>
  <c r="W112" i="21"/>
  <c r="X112" i="21"/>
  <c r="V113" i="21"/>
  <c r="W113" i="21"/>
  <c r="X113" i="21"/>
  <c r="V114" i="21"/>
  <c r="W114" i="21"/>
  <c r="X114" i="21"/>
  <c r="V115" i="21"/>
  <c r="W115" i="21"/>
  <c r="X115" i="21"/>
  <c r="V116" i="21"/>
  <c r="W116" i="21"/>
  <c r="X116" i="21"/>
  <c r="V117" i="21"/>
  <c r="W117" i="21"/>
  <c r="X117" i="21"/>
  <c r="V118" i="21"/>
  <c r="W118" i="21"/>
  <c r="X118" i="21"/>
  <c r="V119" i="21"/>
  <c r="W119" i="21"/>
  <c r="X119" i="21"/>
  <c r="V120" i="21"/>
  <c r="W120" i="21"/>
  <c r="X120" i="21"/>
  <c r="V121" i="21"/>
  <c r="W121" i="21"/>
  <c r="X121" i="21"/>
  <c r="V122" i="21"/>
  <c r="W122" i="21"/>
  <c r="X122" i="21"/>
  <c r="V123" i="21"/>
  <c r="W123" i="21"/>
  <c r="X123" i="21"/>
  <c r="V124" i="21"/>
  <c r="W124" i="21"/>
  <c r="X124" i="21"/>
  <c r="V125" i="21"/>
  <c r="W125" i="21"/>
  <c r="X125" i="21"/>
  <c r="V126" i="21"/>
  <c r="W126" i="21"/>
  <c r="X126" i="21"/>
  <c r="V127" i="21"/>
  <c r="W127" i="21"/>
  <c r="X127" i="21"/>
  <c r="V128" i="21"/>
  <c r="W128" i="21"/>
  <c r="X128" i="21"/>
  <c r="V129" i="21"/>
  <c r="W129" i="21"/>
  <c r="X129" i="21"/>
  <c r="V130" i="21"/>
  <c r="W130" i="21"/>
  <c r="X130" i="21"/>
  <c r="V131" i="21"/>
  <c r="W131" i="21"/>
  <c r="X131" i="21"/>
  <c r="V132" i="21"/>
  <c r="W132" i="21"/>
  <c r="X132" i="21"/>
  <c r="V133" i="21"/>
  <c r="W133" i="21"/>
  <c r="X133" i="21"/>
  <c r="V134" i="21"/>
  <c r="W134" i="21"/>
  <c r="X134" i="21"/>
  <c r="V135" i="21"/>
  <c r="W135" i="21"/>
  <c r="X135" i="21"/>
  <c r="V136" i="21"/>
  <c r="W136" i="21"/>
  <c r="X136" i="21"/>
  <c r="V137" i="21"/>
  <c r="W137" i="21"/>
  <c r="X137" i="21"/>
  <c r="V138" i="21"/>
  <c r="W138" i="21"/>
  <c r="X138" i="21"/>
  <c r="V139" i="21"/>
  <c r="W139" i="21"/>
  <c r="X139" i="21"/>
  <c r="V140" i="21"/>
  <c r="W140" i="21"/>
  <c r="X140" i="21"/>
  <c r="V141" i="21"/>
  <c r="W141" i="21"/>
  <c r="X141" i="21"/>
  <c r="V142" i="21"/>
  <c r="W142" i="21"/>
  <c r="X142" i="21"/>
  <c r="V143" i="21"/>
  <c r="W143" i="21"/>
  <c r="X143" i="21"/>
  <c r="V144" i="21"/>
  <c r="W144" i="21"/>
  <c r="X144" i="21"/>
  <c r="V145" i="21"/>
  <c r="W145" i="21"/>
  <c r="X145" i="21"/>
  <c r="V146" i="21"/>
  <c r="W146" i="21"/>
  <c r="X146" i="21"/>
  <c r="V147" i="21"/>
  <c r="W147" i="21"/>
  <c r="X147" i="21"/>
  <c r="V148" i="21"/>
  <c r="W148" i="21"/>
  <c r="X148" i="21"/>
  <c r="V149" i="21"/>
  <c r="W149" i="21"/>
  <c r="X149" i="21"/>
  <c r="V150" i="21"/>
  <c r="W150" i="21"/>
  <c r="X150" i="21"/>
  <c r="V151" i="21"/>
  <c r="W151" i="21"/>
  <c r="X151" i="21"/>
  <c r="V152" i="21"/>
  <c r="W152" i="21"/>
  <c r="X152" i="21"/>
  <c r="V153" i="21"/>
  <c r="W153" i="21"/>
  <c r="X153" i="21"/>
  <c r="V154" i="21"/>
  <c r="W154" i="21"/>
  <c r="X154" i="21"/>
  <c r="V155" i="21"/>
  <c r="W155" i="21"/>
  <c r="X155" i="21"/>
  <c r="V156" i="21"/>
  <c r="W156" i="21"/>
  <c r="X156" i="21"/>
  <c r="V157" i="21"/>
  <c r="W157" i="21"/>
  <c r="X157" i="21"/>
  <c r="V158" i="21"/>
  <c r="W158" i="21"/>
  <c r="X158" i="21"/>
  <c r="V159" i="21"/>
  <c r="W159" i="21"/>
  <c r="X159" i="21"/>
  <c r="V160" i="21"/>
  <c r="W160" i="21"/>
  <c r="X160" i="21"/>
  <c r="V161" i="21"/>
  <c r="W161" i="21"/>
  <c r="X161" i="21"/>
  <c r="V162" i="21"/>
  <c r="W162" i="21"/>
  <c r="X162" i="21"/>
  <c r="V163" i="21"/>
  <c r="W163" i="21"/>
  <c r="X163" i="21"/>
  <c r="V164" i="21"/>
  <c r="W164" i="21"/>
  <c r="X164" i="21"/>
  <c r="V165" i="21"/>
  <c r="W165" i="21"/>
  <c r="X165" i="21"/>
  <c r="V166" i="21"/>
  <c r="W166" i="21"/>
  <c r="X166" i="21"/>
  <c r="V167" i="21"/>
  <c r="W167" i="21"/>
  <c r="X167" i="21"/>
  <c r="V168" i="21"/>
  <c r="W168" i="21"/>
  <c r="X168" i="21"/>
  <c r="V169" i="21"/>
  <c r="W169" i="21"/>
  <c r="X169" i="21"/>
  <c r="V170" i="21"/>
  <c r="W170" i="21"/>
  <c r="X170" i="21"/>
  <c r="V171" i="21"/>
  <c r="W171" i="21"/>
  <c r="X171" i="21"/>
  <c r="V172" i="21"/>
  <c r="W172" i="21"/>
  <c r="X172" i="21"/>
  <c r="V173" i="21"/>
  <c r="W173" i="21"/>
  <c r="X173" i="21"/>
  <c r="V174" i="21"/>
  <c r="W174" i="21"/>
  <c r="X174" i="21"/>
  <c r="V175" i="21"/>
  <c r="W175" i="21"/>
  <c r="X175" i="21"/>
  <c r="V176" i="21"/>
  <c r="W176" i="21"/>
  <c r="X176" i="21"/>
  <c r="V177" i="21"/>
  <c r="W177" i="21"/>
  <c r="X177" i="21"/>
  <c r="V178" i="21"/>
  <c r="W178" i="21"/>
  <c r="X178" i="21"/>
  <c r="V179" i="21"/>
  <c r="W179" i="21"/>
  <c r="X179" i="21"/>
  <c r="V180" i="21"/>
  <c r="W180" i="21"/>
  <c r="X180" i="21"/>
  <c r="V181" i="21"/>
  <c r="W181" i="21"/>
  <c r="X181" i="21"/>
  <c r="V182" i="21"/>
  <c r="W182" i="21"/>
  <c r="X182" i="21"/>
  <c r="V183" i="21"/>
  <c r="W183" i="21"/>
  <c r="X183" i="21"/>
  <c r="V184" i="21"/>
  <c r="W184" i="21"/>
  <c r="X184" i="21"/>
  <c r="V185" i="21"/>
  <c r="W185" i="21"/>
  <c r="X185" i="21"/>
  <c r="V186" i="21"/>
  <c r="W186" i="21"/>
  <c r="X186" i="21"/>
  <c r="V187" i="21"/>
  <c r="W187" i="21"/>
  <c r="X187" i="21"/>
  <c r="V188" i="21"/>
  <c r="W188" i="21"/>
  <c r="X188" i="21"/>
  <c r="V189" i="21"/>
  <c r="W189" i="21"/>
  <c r="X189" i="21"/>
  <c r="V190" i="21"/>
  <c r="W190" i="21"/>
  <c r="X190" i="21"/>
  <c r="V191" i="21"/>
  <c r="W191" i="21"/>
  <c r="X191" i="21"/>
  <c r="V192" i="21"/>
  <c r="W192" i="21"/>
  <c r="X192" i="21"/>
  <c r="V193" i="21"/>
  <c r="W193" i="21"/>
  <c r="X193" i="21"/>
  <c r="V194" i="21"/>
  <c r="W194" i="21"/>
  <c r="X194" i="21"/>
  <c r="V195" i="21"/>
  <c r="W195" i="21"/>
  <c r="X195" i="21"/>
  <c r="V196" i="21"/>
  <c r="W196" i="21"/>
  <c r="X196" i="21"/>
  <c r="V197" i="21"/>
  <c r="W197" i="21"/>
  <c r="X197" i="21"/>
  <c r="V198" i="21"/>
  <c r="W198" i="21"/>
  <c r="X198" i="21"/>
  <c r="V199" i="21"/>
  <c r="W199" i="21"/>
  <c r="X199" i="21"/>
  <c r="V200" i="21"/>
  <c r="W200" i="21"/>
  <c r="X200" i="21"/>
  <c r="V201" i="21"/>
  <c r="W201" i="21"/>
  <c r="X201" i="21"/>
  <c r="V202" i="21"/>
  <c r="W202" i="21"/>
  <c r="X202" i="21"/>
  <c r="V203" i="21"/>
  <c r="W203" i="21"/>
  <c r="X203" i="21"/>
  <c r="V204" i="21"/>
  <c r="W204" i="21"/>
  <c r="X204" i="21"/>
  <c r="V205" i="21"/>
  <c r="W205" i="21"/>
  <c r="X205" i="21"/>
  <c r="V206" i="21"/>
  <c r="W206" i="21"/>
  <c r="X206" i="21"/>
  <c r="V207" i="21"/>
  <c r="W207" i="21"/>
  <c r="X207" i="21"/>
  <c r="V208" i="21"/>
  <c r="W208" i="21"/>
  <c r="X208" i="21"/>
  <c r="V209" i="21"/>
  <c r="W209" i="21"/>
  <c r="X209" i="21"/>
  <c r="V210" i="21"/>
  <c r="W210" i="21"/>
  <c r="X210" i="21"/>
  <c r="V211" i="21"/>
  <c r="W211" i="21"/>
  <c r="X211" i="21"/>
  <c r="V212" i="21"/>
  <c r="W212" i="21"/>
  <c r="X212" i="21"/>
  <c r="V213" i="21"/>
  <c r="W213" i="21"/>
  <c r="X213" i="21"/>
  <c r="V214" i="21"/>
  <c r="W214" i="21"/>
  <c r="X214" i="21"/>
  <c r="V215" i="21"/>
  <c r="W215" i="21"/>
  <c r="X215" i="21"/>
  <c r="V216" i="21"/>
  <c r="W216" i="21"/>
  <c r="X216" i="21"/>
  <c r="V217" i="21"/>
  <c r="W217" i="21"/>
  <c r="X217" i="21"/>
  <c r="V218" i="21"/>
  <c r="W218" i="21"/>
  <c r="X218" i="21"/>
  <c r="V219" i="21"/>
  <c r="W219" i="21"/>
  <c r="X219" i="21"/>
  <c r="V220" i="21"/>
  <c r="W220" i="21"/>
  <c r="X220" i="21"/>
  <c r="V221" i="21"/>
  <c r="W221" i="21"/>
  <c r="X221" i="21"/>
  <c r="V222" i="21"/>
  <c r="W222" i="21"/>
  <c r="X222" i="21"/>
  <c r="V223" i="21"/>
  <c r="W223" i="21"/>
  <c r="X223" i="21"/>
  <c r="V224" i="21"/>
  <c r="W224" i="21"/>
  <c r="X224" i="21"/>
  <c r="V225" i="21"/>
  <c r="W225" i="21"/>
  <c r="X225" i="21"/>
  <c r="V226" i="21"/>
  <c r="W226" i="21"/>
  <c r="X226" i="21"/>
  <c r="V227" i="21"/>
  <c r="W227" i="21"/>
  <c r="X227" i="21"/>
  <c r="V228" i="21"/>
  <c r="W228" i="21"/>
  <c r="X228" i="21"/>
  <c r="V229" i="21"/>
  <c r="W229" i="21"/>
  <c r="X229" i="21"/>
  <c r="V230" i="21"/>
  <c r="W230" i="21"/>
  <c r="X230" i="21"/>
  <c r="V231" i="21"/>
  <c r="W231" i="21"/>
  <c r="X231" i="21"/>
  <c r="V232" i="21"/>
  <c r="W232" i="21"/>
  <c r="X232" i="21"/>
  <c r="V233" i="21"/>
  <c r="W233" i="21"/>
  <c r="X233" i="21"/>
  <c r="V234" i="21"/>
  <c r="W234" i="21"/>
  <c r="X234" i="21"/>
  <c r="V235" i="21"/>
  <c r="W235" i="21"/>
  <c r="X235" i="21"/>
  <c r="V236" i="21"/>
  <c r="W236" i="21"/>
  <c r="X236" i="21"/>
  <c r="V237" i="21"/>
  <c r="W237" i="21"/>
  <c r="X237" i="21"/>
  <c r="V238" i="21"/>
  <c r="W238" i="21"/>
  <c r="X238" i="21"/>
  <c r="V239" i="21"/>
  <c r="W239" i="21"/>
  <c r="X239" i="21"/>
  <c r="V240" i="21"/>
  <c r="W240" i="21"/>
  <c r="X240" i="21"/>
  <c r="V241" i="21"/>
  <c r="W241" i="21"/>
  <c r="X241" i="21"/>
  <c r="V242" i="21"/>
  <c r="W242" i="21"/>
  <c r="X242" i="21"/>
  <c r="V243" i="21"/>
  <c r="W243" i="21"/>
  <c r="X243" i="21"/>
  <c r="V244" i="21"/>
  <c r="W244" i="21"/>
  <c r="X244" i="21"/>
  <c r="V245" i="21"/>
  <c r="W245" i="21"/>
  <c r="X245" i="21"/>
  <c r="V246" i="21"/>
  <c r="W246" i="21"/>
  <c r="X246" i="21"/>
  <c r="V247" i="21"/>
  <c r="W247" i="21"/>
  <c r="X247" i="21"/>
  <c r="V248" i="21"/>
  <c r="W248" i="21"/>
  <c r="X248" i="21"/>
  <c r="V249" i="21"/>
  <c r="W249" i="21"/>
  <c r="X249" i="21"/>
  <c r="V250" i="21"/>
  <c r="W250" i="21"/>
  <c r="X250" i="21"/>
  <c r="V251" i="21"/>
  <c r="W251" i="21"/>
  <c r="X251" i="21"/>
  <c r="V252" i="21"/>
  <c r="W252" i="21"/>
  <c r="X252" i="21"/>
  <c r="V253" i="21"/>
  <c r="W253" i="21"/>
  <c r="X253" i="21"/>
  <c r="V254" i="21"/>
  <c r="W254" i="21"/>
  <c r="X254" i="21"/>
  <c r="V255" i="21"/>
  <c r="W255" i="21"/>
  <c r="X255" i="21"/>
  <c r="V256" i="21"/>
  <c r="W256" i="21"/>
  <c r="X256" i="21"/>
  <c r="V257" i="21"/>
  <c r="W257" i="21"/>
  <c r="X257" i="21"/>
  <c r="V258" i="21"/>
  <c r="W258" i="21"/>
  <c r="X258" i="21"/>
  <c r="V259" i="21"/>
  <c r="W259" i="21"/>
  <c r="X259" i="21"/>
  <c r="V260" i="21"/>
  <c r="W260" i="21"/>
  <c r="X260" i="21"/>
  <c r="V261" i="21"/>
  <c r="W261" i="21"/>
  <c r="X261" i="21"/>
  <c r="V262" i="21"/>
  <c r="W262" i="21"/>
  <c r="X262" i="21"/>
  <c r="V263" i="21"/>
  <c r="W263" i="21"/>
  <c r="X263" i="21"/>
  <c r="V264" i="21"/>
  <c r="W264" i="21"/>
  <c r="X264" i="21"/>
  <c r="V265" i="21"/>
  <c r="W265" i="21"/>
  <c r="X265" i="21"/>
  <c r="V266" i="21"/>
  <c r="W266" i="21"/>
  <c r="X266" i="21"/>
  <c r="V267" i="21"/>
  <c r="W267" i="21"/>
  <c r="X267" i="21"/>
  <c r="V268" i="21"/>
  <c r="W268" i="21"/>
  <c r="X268" i="21"/>
  <c r="V269" i="21"/>
  <c r="W269" i="21"/>
  <c r="X269" i="21"/>
  <c r="V270" i="21"/>
  <c r="W270" i="21"/>
  <c r="X270" i="21"/>
  <c r="V271" i="21"/>
  <c r="W271" i="21"/>
  <c r="X271" i="21"/>
  <c r="V272" i="21"/>
  <c r="W272" i="21"/>
  <c r="X272" i="21"/>
  <c r="V273" i="21"/>
  <c r="W273" i="21"/>
  <c r="X273" i="21"/>
  <c r="V274" i="21"/>
  <c r="W274" i="21"/>
  <c r="X274" i="21"/>
  <c r="V275" i="21"/>
  <c r="W275" i="21"/>
  <c r="X275" i="21"/>
  <c r="V276" i="21"/>
  <c r="W276" i="21"/>
  <c r="X276" i="21"/>
  <c r="V277" i="21"/>
  <c r="W277" i="21"/>
  <c r="X277" i="21"/>
  <c r="V278" i="21"/>
  <c r="W278" i="21"/>
  <c r="X278" i="21"/>
  <c r="V279" i="21"/>
  <c r="W279" i="21"/>
  <c r="X279" i="21"/>
  <c r="V280" i="21"/>
  <c r="W280" i="21"/>
  <c r="X280" i="21"/>
  <c r="V281" i="21"/>
  <c r="W281" i="21"/>
  <c r="X281" i="21"/>
  <c r="V282" i="21"/>
  <c r="W282" i="21"/>
  <c r="X282" i="21"/>
  <c r="V283" i="21"/>
  <c r="W283" i="21"/>
  <c r="X283" i="21"/>
  <c r="V284" i="21"/>
  <c r="W284" i="21"/>
  <c r="X284" i="21"/>
  <c r="V285" i="21"/>
  <c r="W285" i="21"/>
  <c r="X285" i="21"/>
  <c r="V286" i="21"/>
  <c r="W286" i="21"/>
  <c r="X286" i="21"/>
  <c r="V287" i="21"/>
  <c r="W287" i="21"/>
  <c r="X287" i="21"/>
  <c r="V288" i="21"/>
  <c r="W288" i="21"/>
  <c r="X288" i="21"/>
  <c r="V289" i="21"/>
  <c r="W289" i="21"/>
  <c r="X289" i="21"/>
  <c r="V290" i="21"/>
  <c r="W290" i="21"/>
  <c r="X290" i="21"/>
  <c r="V291" i="21"/>
  <c r="W291" i="21"/>
  <c r="X291" i="21"/>
  <c r="V292" i="21"/>
  <c r="W292" i="21"/>
  <c r="X292" i="21"/>
  <c r="V293" i="21"/>
  <c r="W293" i="21"/>
  <c r="X293" i="21"/>
  <c r="V294" i="21"/>
  <c r="W294" i="21"/>
  <c r="X294" i="21"/>
  <c r="V295" i="21"/>
  <c r="W295" i="21"/>
  <c r="X295" i="21"/>
  <c r="V296" i="21"/>
  <c r="W296" i="21"/>
  <c r="X296" i="21"/>
  <c r="V297" i="21"/>
  <c r="W297" i="21"/>
  <c r="X297" i="21"/>
  <c r="V298" i="21"/>
  <c r="W298" i="21"/>
  <c r="X298" i="21"/>
  <c r="V299" i="21"/>
  <c r="W299" i="21"/>
  <c r="X299" i="21"/>
  <c r="V300" i="21"/>
  <c r="W300" i="21"/>
  <c r="X300" i="21"/>
  <c r="V301" i="21"/>
  <c r="W301" i="21"/>
  <c r="X301" i="21"/>
  <c r="V302" i="21"/>
  <c r="W302" i="21"/>
  <c r="X302" i="21"/>
  <c r="V303" i="21"/>
  <c r="W303" i="21"/>
  <c r="X303" i="21"/>
  <c r="V304" i="21"/>
  <c r="W304" i="21"/>
  <c r="X304" i="21"/>
  <c r="V305" i="21"/>
  <c r="W305" i="21"/>
  <c r="X305" i="21"/>
  <c r="V306" i="21"/>
  <c r="W306" i="21"/>
  <c r="X306" i="21"/>
  <c r="V307" i="21"/>
  <c r="W307" i="21"/>
  <c r="X307" i="21"/>
  <c r="V308" i="21"/>
  <c r="W308" i="21"/>
  <c r="X308" i="21"/>
  <c r="V309" i="21"/>
  <c r="W309" i="21"/>
  <c r="X309" i="21"/>
  <c r="V310" i="21"/>
  <c r="W310" i="21"/>
  <c r="X310" i="21"/>
  <c r="V311" i="21"/>
  <c r="W311" i="21"/>
  <c r="X311" i="21"/>
  <c r="V312" i="21"/>
  <c r="W312" i="21"/>
  <c r="X312" i="21"/>
  <c r="V313" i="21"/>
  <c r="W313" i="21"/>
  <c r="X313" i="21"/>
  <c r="V314" i="21"/>
  <c r="W314" i="21"/>
  <c r="X314" i="21"/>
  <c r="V315" i="21"/>
  <c r="W315" i="21"/>
  <c r="X315" i="21"/>
  <c r="V316" i="21"/>
  <c r="W316" i="21"/>
  <c r="X316" i="21"/>
  <c r="V317" i="21"/>
  <c r="W317" i="21"/>
  <c r="X317" i="21"/>
  <c r="V318" i="21"/>
  <c r="W318" i="21"/>
  <c r="X318" i="21"/>
  <c r="V319" i="21"/>
  <c r="W319" i="21"/>
  <c r="X319" i="21"/>
  <c r="V320" i="21"/>
  <c r="W320" i="21"/>
  <c r="X320" i="21"/>
  <c r="V321" i="21"/>
  <c r="W321" i="21"/>
  <c r="X321" i="21"/>
  <c r="V322" i="21"/>
  <c r="W322" i="21"/>
  <c r="X322" i="21"/>
  <c r="V323" i="21"/>
  <c r="W323" i="21"/>
  <c r="X323" i="21"/>
  <c r="V324" i="21"/>
  <c r="W324" i="21"/>
  <c r="X324" i="21"/>
  <c r="V325" i="21"/>
  <c r="W325" i="21"/>
  <c r="X325" i="21"/>
  <c r="V326" i="21"/>
  <c r="W326" i="21"/>
  <c r="X326" i="21"/>
  <c r="V327" i="21"/>
  <c r="W327" i="21"/>
  <c r="X327" i="21"/>
  <c r="V328" i="21"/>
  <c r="W328" i="21"/>
  <c r="X328" i="21"/>
  <c r="V329" i="21"/>
  <c r="W329" i="21"/>
  <c r="X329" i="21"/>
  <c r="V330" i="21"/>
  <c r="W330" i="21"/>
  <c r="X330" i="21"/>
  <c r="V331" i="21"/>
  <c r="W331" i="21"/>
  <c r="X331" i="21"/>
  <c r="V332" i="21"/>
  <c r="W332" i="21"/>
  <c r="X332" i="21"/>
  <c r="V333" i="21"/>
  <c r="W333" i="21"/>
  <c r="X333" i="21"/>
  <c r="V334" i="21"/>
  <c r="W334" i="21"/>
  <c r="X334" i="21"/>
  <c r="V335" i="21"/>
  <c r="W335" i="21"/>
  <c r="X335" i="21"/>
  <c r="V336" i="21"/>
  <c r="W336" i="21"/>
  <c r="X336" i="21"/>
  <c r="V337" i="21"/>
  <c r="W337" i="21"/>
  <c r="X337" i="21"/>
  <c r="V338" i="21"/>
  <c r="W338" i="21"/>
  <c r="X338" i="21"/>
  <c r="V339" i="21"/>
  <c r="W339" i="21"/>
  <c r="X339" i="21"/>
  <c r="V340" i="21"/>
  <c r="W340" i="21"/>
  <c r="X340" i="21"/>
  <c r="V341" i="21"/>
  <c r="W341" i="21"/>
  <c r="X341" i="21"/>
  <c r="V342" i="21"/>
  <c r="W342" i="21"/>
  <c r="X342" i="21"/>
  <c r="V343" i="21"/>
  <c r="W343" i="21"/>
  <c r="X343" i="21"/>
  <c r="V344" i="21"/>
  <c r="W344" i="21"/>
  <c r="X344" i="21"/>
  <c r="V345" i="21"/>
  <c r="W345" i="21"/>
  <c r="X345" i="21"/>
  <c r="V346" i="21"/>
  <c r="W346" i="21"/>
  <c r="X346" i="21"/>
  <c r="V347" i="21"/>
  <c r="W347" i="21"/>
  <c r="X347" i="21"/>
  <c r="V348" i="21"/>
  <c r="W348" i="21"/>
  <c r="X348" i="21"/>
  <c r="V349" i="21"/>
  <c r="W349" i="21"/>
  <c r="X349" i="21"/>
  <c r="V350" i="21"/>
  <c r="W350" i="21"/>
  <c r="X350" i="21"/>
  <c r="V351" i="21"/>
  <c r="W351" i="21"/>
  <c r="X351" i="21"/>
  <c r="V352" i="21"/>
  <c r="W352" i="21"/>
  <c r="X352" i="21"/>
  <c r="V353" i="21"/>
  <c r="W353" i="21"/>
  <c r="X353" i="21"/>
  <c r="V354" i="21"/>
  <c r="W354" i="21"/>
  <c r="X354" i="21"/>
  <c r="V355" i="21"/>
  <c r="W355" i="21"/>
  <c r="X355" i="21"/>
  <c r="V356" i="21"/>
  <c r="W356" i="21"/>
  <c r="X356" i="21"/>
  <c r="V357" i="21"/>
  <c r="W357" i="21"/>
  <c r="X357" i="21"/>
  <c r="V358" i="21"/>
  <c r="W358" i="21"/>
  <c r="X358" i="21"/>
  <c r="V359" i="21"/>
  <c r="W359" i="21"/>
  <c r="X359" i="21"/>
  <c r="V360" i="21"/>
  <c r="W360" i="21"/>
  <c r="X360" i="21"/>
  <c r="V361" i="21"/>
  <c r="W361" i="21"/>
  <c r="X361" i="21"/>
  <c r="V362" i="21"/>
  <c r="W362" i="21"/>
  <c r="X362" i="21"/>
  <c r="V363" i="21"/>
  <c r="W363" i="21"/>
  <c r="X363" i="21"/>
  <c r="V364" i="21"/>
  <c r="W364" i="21"/>
  <c r="X364" i="21"/>
  <c r="V365" i="21"/>
  <c r="W365" i="21"/>
  <c r="X365" i="21"/>
  <c r="V366" i="21"/>
  <c r="W366" i="21"/>
  <c r="X366" i="21"/>
  <c r="V367" i="21"/>
  <c r="W367" i="21"/>
  <c r="X367" i="21"/>
  <c r="V368" i="21"/>
  <c r="W368" i="21"/>
  <c r="X368" i="21"/>
  <c r="V369" i="21"/>
  <c r="W369" i="21"/>
  <c r="X369" i="21"/>
  <c r="V370" i="21"/>
  <c r="W370" i="21"/>
  <c r="X370" i="21"/>
  <c r="V371" i="21"/>
  <c r="W371" i="21"/>
  <c r="X371" i="21"/>
  <c r="V372" i="21"/>
  <c r="W372" i="21"/>
  <c r="X372" i="21"/>
  <c r="V373" i="21"/>
  <c r="W373" i="21"/>
  <c r="X373" i="21"/>
  <c r="V374" i="21"/>
  <c r="W374" i="21"/>
  <c r="X374" i="21"/>
  <c r="V375" i="21"/>
  <c r="W375" i="21"/>
  <c r="X375" i="21"/>
  <c r="V376" i="21"/>
  <c r="W376" i="21"/>
  <c r="X376" i="21"/>
  <c r="V377" i="21"/>
  <c r="W377" i="21"/>
  <c r="X377" i="21"/>
  <c r="V378" i="21"/>
  <c r="W378" i="21"/>
  <c r="X378" i="21"/>
  <c r="V379" i="21"/>
  <c r="W379" i="21"/>
  <c r="X379" i="21"/>
  <c r="V380" i="21"/>
  <c r="W380" i="21"/>
  <c r="X380" i="21"/>
  <c r="V381" i="21"/>
  <c r="W381" i="21"/>
  <c r="X381" i="21"/>
  <c r="V382" i="21"/>
  <c r="W382" i="21"/>
  <c r="X382" i="21"/>
  <c r="V383" i="21"/>
  <c r="W383" i="21"/>
  <c r="X383" i="21"/>
  <c r="V384" i="21"/>
  <c r="W384" i="21"/>
  <c r="X384" i="21"/>
  <c r="V385" i="21"/>
  <c r="W385" i="21"/>
  <c r="X385" i="21"/>
  <c r="V386" i="21"/>
  <c r="W386" i="21"/>
  <c r="X386" i="21"/>
  <c r="V387" i="21"/>
  <c r="W387" i="21"/>
  <c r="X387" i="21"/>
  <c r="V388" i="21"/>
  <c r="W388" i="21"/>
  <c r="X388" i="21"/>
  <c r="V389" i="21"/>
  <c r="W389" i="21"/>
  <c r="X389" i="21"/>
  <c r="V390" i="21"/>
  <c r="W390" i="21"/>
  <c r="X390" i="21"/>
  <c r="V391" i="21"/>
  <c r="W391" i="21"/>
  <c r="X391" i="21"/>
  <c r="V392" i="21"/>
  <c r="W392" i="21"/>
  <c r="X392" i="21"/>
  <c r="V393" i="21"/>
  <c r="W393" i="21"/>
  <c r="X393" i="21"/>
  <c r="V394" i="21"/>
  <c r="W394" i="21"/>
  <c r="X394" i="21"/>
  <c r="V395" i="21"/>
  <c r="W395" i="21"/>
  <c r="X395" i="21"/>
  <c r="V396" i="21"/>
  <c r="W396" i="21"/>
  <c r="X396" i="21"/>
  <c r="V397" i="21"/>
  <c r="W397" i="21"/>
  <c r="X397" i="21"/>
  <c r="V398" i="21"/>
  <c r="W398" i="21"/>
  <c r="X398" i="21"/>
  <c r="V399" i="21"/>
  <c r="W399" i="21"/>
  <c r="X399" i="21"/>
  <c r="V400" i="21"/>
  <c r="W400" i="21"/>
  <c r="X400" i="21"/>
  <c r="V401" i="21"/>
  <c r="W401" i="21"/>
  <c r="X401" i="21"/>
  <c r="V402" i="21"/>
  <c r="W402" i="21"/>
  <c r="X402" i="21"/>
  <c r="X6" i="21"/>
  <c r="W6" i="21"/>
  <c r="V6" i="21"/>
  <c r="S7" i="21"/>
  <c r="T7" i="21"/>
  <c r="U7" i="21"/>
  <c r="S8" i="21"/>
  <c r="T8" i="21"/>
  <c r="U8" i="21"/>
  <c r="S9" i="21"/>
  <c r="T9" i="21"/>
  <c r="U9" i="21"/>
  <c r="S10" i="21"/>
  <c r="T10" i="21"/>
  <c r="U10" i="21"/>
  <c r="S11" i="21"/>
  <c r="T11" i="21"/>
  <c r="U11" i="21"/>
  <c r="S12" i="21"/>
  <c r="T12" i="21"/>
  <c r="U12" i="21"/>
  <c r="S13" i="21"/>
  <c r="T13" i="21"/>
  <c r="U13" i="21"/>
  <c r="S14" i="21"/>
  <c r="T14" i="21"/>
  <c r="U14" i="21"/>
  <c r="S15" i="21"/>
  <c r="T15" i="21"/>
  <c r="U15" i="21"/>
  <c r="S16" i="21"/>
  <c r="T16" i="21"/>
  <c r="U16" i="21"/>
  <c r="S17" i="21"/>
  <c r="T17" i="21"/>
  <c r="U17" i="21"/>
  <c r="S18" i="21"/>
  <c r="T18" i="21"/>
  <c r="U18" i="21"/>
  <c r="S19" i="21"/>
  <c r="T19" i="21"/>
  <c r="U19" i="21"/>
  <c r="S20" i="21"/>
  <c r="T20" i="21"/>
  <c r="U20" i="21"/>
  <c r="S21" i="21"/>
  <c r="T21" i="21"/>
  <c r="U21" i="21"/>
  <c r="S22" i="21"/>
  <c r="T22" i="21"/>
  <c r="U22" i="21"/>
  <c r="S23" i="21"/>
  <c r="T23" i="21"/>
  <c r="U23" i="21"/>
  <c r="S24" i="21"/>
  <c r="T24" i="21"/>
  <c r="U24" i="21"/>
  <c r="S25" i="21"/>
  <c r="T25" i="21"/>
  <c r="U25" i="21"/>
  <c r="S26" i="21"/>
  <c r="T26" i="21"/>
  <c r="U26" i="21"/>
  <c r="S27" i="21"/>
  <c r="T27" i="21"/>
  <c r="U27" i="21"/>
  <c r="S28" i="21"/>
  <c r="T28" i="21"/>
  <c r="U28" i="21"/>
  <c r="S29" i="21"/>
  <c r="T29" i="21"/>
  <c r="U29" i="21"/>
  <c r="S30" i="21"/>
  <c r="T30" i="21"/>
  <c r="U30" i="21"/>
  <c r="S31" i="21"/>
  <c r="T31" i="21"/>
  <c r="U31" i="21"/>
  <c r="S32" i="21"/>
  <c r="T32" i="21"/>
  <c r="U32" i="21"/>
  <c r="S33" i="21"/>
  <c r="T33" i="21"/>
  <c r="U33" i="21"/>
  <c r="S34" i="21"/>
  <c r="T34" i="21"/>
  <c r="U34" i="21"/>
  <c r="S35" i="21"/>
  <c r="T35" i="21"/>
  <c r="U35" i="21"/>
  <c r="S36" i="21"/>
  <c r="T36" i="21"/>
  <c r="U36" i="21"/>
  <c r="S37" i="21"/>
  <c r="T37" i="21"/>
  <c r="U37" i="21"/>
  <c r="S38" i="21"/>
  <c r="T38" i="21"/>
  <c r="U38" i="21"/>
  <c r="S39" i="21"/>
  <c r="T39" i="21"/>
  <c r="U39" i="21"/>
  <c r="S40" i="21"/>
  <c r="T40" i="21"/>
  <c r="U40" i="21"/>
  <c r="S41" i="21"/>
  <c r="T41" i="21"/>
  <c r="U41" i="21"/>
  <c r="S42" i="21"/>
  <c r="T42" i="21"/>
  <c r="U42" i="21"/>
  <c r="S43" i="21"/>
  <c r="T43" i="21"/>
  <c r="U43" i="21"/>
  <c r="S44" i="21"/>
  <c r="T44" i="21"/>
  <c r="U44" i="21"/>
  <c r="S45" i="21"/>
  <c r="T45" i="21"/>
  <c r="U45" i="21"/>
  <c r="S46" i="21"/>
  <c r="T46" i="21"/>
  <c r="U46" i="21"/>
  <c r="S47" i="21"/>
  <c r="T47" i="21"/>
  <c r="U47" i="21"/>
  <c r="S48" i="21"/>
  <c r="T48" i="21"/>
  <c r="U48" i="21"/>
  <c r="S49" i="21"/>
  <c r="T49" i="21"/>
  <c r="U49" i="21"/>
  <c r="S50" i="21"/>
  <c r="T50" i="21"/>
  <c r="U50" i="21"/>
  <c r="S51" i="21"/>
  <c r="T51" i="21"/>
  <c r="U51" i="21"/>
  <c r="S52" i="21"/>
  <c r="T52" i="21"/>
  <c r="U52" i="21"/>
  <c r="S53" i="21"/>
  <c r="T53" i="21"/>
  <c r="U53" i="21"/>
  <c r="S54" i="21"/>
  <c r="T54" i="21"/>
  <c r="U54" i="21"/>
  <c r="S55" i="21"/>
  <c r="T55" i="21"/>
  <c r="U55" i="21"/>
  <c r="S56" i="21"/>
  <c r="T56" i="21"/>
  <c r="U56" i="21"/>
  <c r="S57" i="21"/>
  <c r="T57" i="21"/>
  <c r="U57" i="21"/>
  <c r="S58" i="21"/>
  <c r="T58" i="21"/>
  <c r="U58" i="21"/>
  <c r="S59" i="21"/>
  <c r="T59" i="21"/>
  <c r="U59" i="21"/>
  <c r="S60" i="21"/>
  <c r="T60" i="21"/>
  <c r="U60" i="21"/>
  <c r="S61" i="21"/>
  <c r="T61" i="21"/>
  <c r="U61" i="21"/>
  <c r="S62" i="21"/>
  <c r="T62" i="21"/>
  <c r="U62" i="21"/>
  <c r="S63" i="21"/>
  <c r="T63" i="21"/>
  <c r="U63" i="21"/>
  <c r="S64" i="21"/>
  <c r="T64" i="21"/>
  <c r="U64" i="21"/>
  <c r="S65" i="21"/>
  <c r="T65" i="21"/>
  <c r="U65" i="21"/>
  <c r="S66" i="21"/>
  <c r="T66" i="21"/>
  <c r="U66" i="21"/>
  <c r="S67" i="21"/>
  <c r="T67" i="21"/>
  <c r="U67" i="21"/>
  <c r="S68" i="21"/>
  <c r="T68" i="21"/>
  <c r="U68" i="21"/>
  <c r="S69" i="21"/>
  <c r="T69" i="21"/>
  <c r="U69" i="21"/>
  <c r="S70" i="21"/>
  <c r="T70" i="21"/>
  <c r="U70" i="21"/>
  <c r="S71" i="21"/>
  <c r="T71" i="21"/>
  <c r="U71" i="21"/>
  <c r="S72" i="21"/>
  <c r="T72" i="21"/>
  <c r="U72" i="21"/>
  <c r="S73" i="21"/>
  <c r="T73" i="21"/>
  <c r="U73" i="21"/>
  <c r="S74" i="21"/>
  <c r="T74" i="21"/>
  <c r="U74" i="21"/>
  <c r="S75" i="21"/>
  <c r="T75" i="21"/>
  <c r="U75" i="21"/>
  <c r="S76" i="21"/>
  <c r="T76" i="21"/>
  <c r="U76" i="21"/>
  <c r="S77" i="21"/>
  <c r="T77" i="21"/>
  <c r="U77" i="21"/>
  <c r="S78" i="21"/>
  <c r="T78" i="21"/>
  <c r="U78" i="21"/>
  <c r="S79" i="21"/>
  <c r="T79" i="21"/>
  <c r="U79" i="21"/>
  <c r="S80" i="21"/>
  <c r="T80" i="21"/>
  <c r="U80" i="21"/>
  <c r="S81" i="21"/>
  <c r="T81" i="21"/>
  <c r="U81" i="21"/>
  <c r="S82" i="21"/>
  <c r="T82" i="21"/>
  <c r="U82" i="21"/>
  <c r="S83" i="21"/>
  <c r="T83" i="21"/>
  <c r="U83" i="21"/>
  <c r="S84" i="21"/>
  <c r="T84" i="21"/>
  <c r="U84" i="21"/>
  <c r="S85" i="21"/>
  <c r="T85" i="21"/>
  <c r="U85" i="21"/>
  <c r="S86" i="21"/>
  <c r="T86" i="21"/>
  <c r="U86" i="21"/>
  <c r="S87" i="21"/>
  <c r="T87" i="21"/>
  <c r="U87" i="21"/>
  <c r="S88" i="21"/>
  <c r="T88" i="21"/>
  <c r="U88" i="21"/>
  <c r="S89" i="21"/>
  <c r="T89" i="21"/>
  <c r="U89" i="21"/>
  <c r="S90" i="21"/>
  <c r="T90" i="21"/>
  <c r="U90" i="21"/>
  <c r="S91" i="21"/>
  <c r="T91" i="21"/>
  <c r="U91" i="21"/>
  <c r="S92" i="21"/>
  <c r="T92" i="21"/>
  <c r="U92" i="21"/>
  <c r="S93" i="21"/>
  <c r="T93" i="21"/>
  <c r="U93" i="21"/>
  <c r="S94" i="21"/>
  <c r="T94" i="21"/>
  <c r="U94" i="21"/>
  <c r="S95" i="21"/>
  <c r="T95" i="21"/>
  <c r="U95" i="21"/>
  <c r="S96" i="21"/>
  <c r="T96" i="21"/>
  <c r="U96" i="21"/>
  <c r="S97" i="21"/>
  <c r="T97" i="21"/>
  <c r="U97" i="21"/>
  <c r="S98" i="21"/>
  <c r="T98" i="21"/>
  <c r="U98" i="21"/>
  <c r="S99" i="21"/>
  <c r="T99" i="21"/>
  <c r="U99" i="21"/>
  <c r="S100" i="21"/>
  <c r="T100" i="21"/>
  <c r="U100" i="21"/>
  <c r="S101" i="21"/>
  <c r="T101" i="21"/>
  <c r="U101" i="21"/>
  <c r="S102" i="21"/>
  <c r="T102" i="21"/>
  <c r="U102" i="21"/>
  <c r="S103" i="21"/>
  <c r="T103" i="21"/>
  <c r="U103" i="21"/>
  <c r="S104" i="21"/>
  <c r="T104" i="21"/>
  <c r="U104" i="21"/>
  <c r="S105" i="21"/>
  <c r="T105" i="21"/>
  <c r="U105" i="21"/>
  <c r="S106" i="21"/>
  <c r="T106" i="21"/>
  <c r="U106" i="21"/>
  <c r="S107" i="21"/>
  <c r="T107" i="21"/>
  <c r="U107" i="21"/>
  <c r="S108" i="21"/>
  <c r="T108" i="21"/>
  <c r="U108" i="21"/>
  <c r="S109" i="21"/>
  <c r="T109" i="21"/>
  <c r="U109" i="21"/>
  <c r="S110" i="21"/>
  <c r="T110" i="21"/>
  <c r="U110" i="21"/>
  <c r="S111" i="21"/>
  <c r="T111" i="21"/>
  <c r="U111" i="21"/>
  <c r="S112" i="21"/>
  <c r="T112" i="21"/>
  <c r="U112" i="21"/>
  <c r="S113" i="21"/>
  <c r="T113" i="21"/>
  <c r="U113" i="21"/>
  <c r="S114" i="21"/>
  <c r="T114" i="21"/>
  <c r="U114" i="21"/>
  <c r="S115" i="21"/>
  <c r="T115" i="21"/>
  <c r="U115" i="21"/>
  <c r="S116" i="21"/>
  <c r="T116" i="21"/>
  <c r="U116" i="21"/>
  <c r="S117" i="21"/>
  <c r="T117" i="21"/>
  <c r="U117" i="21"/>
  <c r="S118" i="21"/>
  <c r="T118" i="21"/>
  <c r="U118" i="21"/>
  <c r="S119" i="21"/>
  <c r="T119" i="21"/>
  <c r="U119" i="21"/>
  <c r="S120" i="21"/>
  <c r="T120" i="21"/>
  <c r="U120" i="21"/>
  <c r="S121" i="21"/>
  <c r="T121" i="21"/>
  <c r="U121" i="21"/>
  <c r="S122" i="21"/>
  <c r="T122" i="21"/>
  <c r="U122" i="21"/>
  <c r="S123" i="21"/>
  <c r="T123" i="21"/>
  <c r="U123" i="21"/>
  <c r="S124" i="21"/>
  <c r="T124" i="21"/>
  <c r="U124" i="21"/>
  <c r="S125" i="21"/>
  <c r="T125" i="21"/>
  <c r="U125" i="21"/>
  <c r="S126" i="21"/>
  <c r="T126" i="21"/>
  <c r="U126" i="21"/>
  <c r="S127" i="21"/>
  <c r="T127" i="21"/>
  <c r="U127" i="21"/>
  <c r="S128" i="21"/>
  <c r="T128" i="21"/>
  <c r="U128" i="21"/>
  <c r="S129" i="21"/>
  <c r="T129" i="21"/>
  <c r="U129" i="21"/>
  <c r="S130" i="21"/>
  <c r="T130" i="21"/>
  <c r="U130" i="21"/>
  <c r="S131" i="21"/>
  <c r="T131" i="21"/>
  <c r="U131" i="21"/>
  <c r="S132" i="21"/>
  <c r="T132" i="21"/>
  <c r="U132" i="21"/>
  <c r="S133" i="21"/>
  <c r="T133" i="21"/>
  <c r="U133" i="21"/>
  <c r="S134" i="21"/>
  <c r="T134" i="21"/>
  <c r="U134" i="21"/>
  <c r="S135" i="21"/>
  <c r="T135" i="21"/>
  <c r="U135" i="21"/>
  <c r="S136" i="21"/>
  <c r="T136" i="21"/>
  <c r="U136" i="21"/>
  <c r="S137" i="21"/>
  <c r="T137" i="21"/>
  <c r="U137" i="21"/>
  <c r="S138" i="21"/>
  <c r="T138" i="21"/>
  <c r="U138" i="21"/>
  <c r="S139" i="21"/>
  <c r="T139" i="21"/>
  <c r="U139" i="21"/>
  <c r="S140" i="21"/>
  <c r="T140" i="21"/>
  <c r="U140" i="21"/>
  <c r="S141" i="21"/>
  <c r="T141" i="21"/>
  <c r="U141" i="21"/>
  <c r="S142" i="21"/>
  <c r="T142" i="21"/>
  <c r="U142" i="21"/>
  <c r="S143" i="21"/>
  <c r="T143" i="21"/>
  <c r="U143" i="21"/>
  <c r="S144" i="21"/>
  <c r="T144" i="21"/>
  <c r="U144" i="21"/>
  <c r="S145" i="21"/>
  <c r="T145" i="21"/>
  <c r="U145" i="21"/>
  <c r="S146" i="21"/>
  <c r="T146" i="21"/>
  <c r="U146" i="21"/>
  <c r="S147" i="21"/>
  <c r="T147" i="21"/>
  <c r="U147" i="21"/>
  <c r="S148" i="21"/>
  <c r="T148" i="21"/>
  <c r="U148" i="21"/>
  <c r="S149" i="21"/>
  <c r="T149" i="21"/>
  <c r="U149" i="21"/>
  <c r="S150" i="21"/>
  <c r="T150" i="21"/>
  <c r="U150" i="21"/>
  <c r="S151" i="21"/>
  <c r="T151" i="21"/>
  <c r="U151" i="21"/>
  <c r="S152" i="21"/>
  <c r="T152" i="21"/>
  <c r="U152" i="21"/>
  <c r="S153" i="21"/>
  <c r="T153" i="21"/>
  <c r="U153" i="21"/>
  <c r="S154" i="21"/>
  <c r="T154" i="21"/>
  <c r="U154" i="21"/>
  <c r="S155" i="21"/>
  <c r="T155" i="21"/>
  <c r="U155" i="21"/>
  <c r="S156" i="21"/>
  <c r="T156" i="21"/>
  <c r="U156" i="21"/>
  <c r="S157" i="21"/>
  <c r="T157" i="21"/>
  <c r="U157" i="21"/>
  <c r="S158" i="21"/>
  <c r="T158" i="21"/>
  <c r="U158" i="21"/>
  <c r="S159" i="21"/>
  <c r="T159" i="21"/>
  <c r="U159" i="21"/>
  <c r="S160" i="21"/>
  <c r="T160" i="21"/>
  <c r="U160" i="21"/>
  <c r="S161" i="21"/>
  <c r="T161" i="21"/>
  <c r="U161" i="21"/>
  <c r="S162" i="21"/>
  <c r="T162" i="21"/>
  <c r="U162" i="21"/>
  <c r="S163" i="21"/>
  <c r="T163" i="21"/>
  <c r="U163" i="21"/>
  <c r="S164" i="21"/>
  <c r="T164" i="21"/>
  <c r="U164" i="21"/>
  <c r="S165" i="21"/>
  <c r="T165" i="21"/>
  <c r="U165" i="21"/>
  <c r="S166" i="21"/>
  <c r="T166" i="21"/>
  <c r="U166" i="21"/>
  <c r="S167" i="21"/>
  <c r="T167" i="21"/>
  <c r="U167" i="21"/>
  <c r="S168" i="21"/>
  <c r="T168" i="21"/>
  <c r="U168" i="21"/>
  <c r="S169" i="21"/>
  <c r="T169" i="21"/>
  <c r="U169" i="21"/>
  <c r="S170" i="21"/>
  <c r="T170" i="21"/>
  <c r="U170" i="21"/>
  <c r="S171" i="21"/>
  <c r="T171" i="21"/>
  <c r="U171" i="21"/>
  <c r="S172" i="21"/>
  <c r="T172" i="21"/>
  <c r="U172" i="21"/>
  <c r="S173" i="21"/>
  <c r="T173" i="21"/>
  <c r="U173" i="21"/>
  <c r="S174" i="21"/>
  <c r="T174" i="21"/>
  <c r="U174" i="21"/>
  <c r="S175" i="21"/>
  <c r="T175" i="21"/>
  <c r="U175" i="21"/>
  <c r="S176" i="21"/>
  <c r="T176" i="21"/>
  <c r="U176" i="21"/>
  <c r="S177" i="21"/>
  <c r="T177" i="21"/>
  <c r="U177" i="21"/>
  <c r="S178" i="21"/>
  <c r="T178" i="21"/>
  <c r="U178" i="21"/>
  <c r="S179" i="21"/>
  <c r="T179" i="21"/>
  <c r="U179" i="21"/>
  <c r="S180" i="21"/>
  <c r="T180" i="21"/>
  <c r="U180" i="21"/>
  <c r="S181" i="21"/>
  <c r="T181" i="21"/>
  <c r="U181" i="21"/>
  <c r="S182" i="21"/>
  <c r="T182" i="21"/>
  <c r="U182" i="21"/>
  <c r="S183" i="21"/>
  <c r="T183" i="21"/>
  <c r="U183" i="21"/>
  <c r="S184" i="21"/>
  <c r="T184" i="21"/>
  <c r="U184" i="21"/>
  <c r="S185" i="21"/>
  <c r="T185" i="21"/>
  <c r="U185" i="21"/>
  <c r="S186" i="21"/>
  <c r="T186" i="21"/>
  <c r="U186" i="21"/>
  <c r="S187" i="21"/>
  <c r="T187" i="21"/>
  <c r="U187" i="21"/>
  <c r="S188" i="21"/>
  <c r="T188" i="21"/>
  <c r="U188" i="21"/>
  <c r="S189" i="21"/>
  <c r="T189" i="21"/>
  <c r="U189" i="21"/>
  <c r="S190" i="21"/>
  <c r="T190" i="21"/>
  <c r="U190" i="21"/>
  <c r="S191" i="21"/>
  <c r="T191" i="21"/>
  <c r="U191" i="21"/>
  <c r="S192" i="21"/>
  <c r="T192" i="21"/>
  <c r="U192" i="21"/>
  <c r="S193" i="21"/>
  <c r="T193" i="21"/>
  <c r="U193" i="21"/>
  <c r="S194" i="21"/>
  <c r="T194" i="21"/>
  <c r="U194" i="21"/>
  <c r="S195" i="21"/>
  <c r="T195" i="21"/>
  <c r="U195" i="21"/>
  <c r="S196" i="21"/>
  <c r="T196" i="21"/>
  <c r="U196" i="21"/>
  <c r="S197" i="21"/>
  <c r="T197" i="21"/>
  <c r="U197" i="21"/>
  <c r="S198" i="21"/>
  <c r="T198" i="21"/>
  <c r="U198" i="21"/>
  <c r="S199" i="21"/>
  <c r="T199" i="21"/>
  <c r="U199" i="21"/>
  <c r="S200" i="21"/>
  <c r="T200" i="21"/>
  <c r="U200" i="21"/>
  <c r="S201" i="21"/>
  <c r="T201" i="21"/>
  <c r="U201" i="21"/>
  <c r="S202" i="21"/>
  <c r="T202" i="21"/>
  <c r="U202" i="21"/>
  <c r="S203" i="21"/>
  <c r="T203" i="21"/>
  <c r="U203" i="21"/>
  <c r="S204" i="21"/>
  <c r="T204" i="21"/>
  <c r="U204" i="21"/>
  <c r="S205" i="21"/>
  <c r="T205" i="21"/>
  <c r="U205" i="21"/>
  <c r="S206" i="21"/>
  <c r="T206" i="21"/>
  <c r="U206" i="21"/>
  <c r="S207" i="21"/>
  <c r="T207" i="21"/>
  <c r="U207" i="21"/>
  <c r="S208" i="21"/>
  <c r="T208" i="21"/>
  <c r="U208" i="21"/>
  <c r="S209" i="21"/>
  <c r="T209" i="21"/>
  <c r="U209" i="21"/>
  <c r="S210" i="21"/>
  <c r="T210" i="21"/>
  <c r="U210" i="21"/>
  <c r="S211" i="21"/>
  <c r="T211" i="21"/>
  <c r="U211" i="21"/>
  <c r="S212" i="21"/>
  <c r="T212" i="21"/>
  <c r="U212" i="21"/>
  <c r="S213" i="21"/>
  <c r="T213" i="21"/>
  <c r="U213" i="21"/>
  <c r="S214" i="21"/>
  <c r="T214" i="21"/>
  <c r="U214" i="21"/>
  <c r="S215" i="21"/>
  <c r="T215" i="21"/>
  <c r="U215" i="21"/>
  <c r="S216" i="21"/>
  <c r="T216" i="21"/>
  <c r="U216" i="21"/>
  <c r="S217" i="21"/>
  <c r="T217" i="21"/>
  <c r="U217" i="21"/>
  <c r="S218" i="21"/>
  <c r="T218" i="21"/>
  <c r="U218" i="21"/>
  <c r="S219" i="21"/>
  <c r="T219" i="21"/>
  <c r="U219" i="21"/>
  <c r="S220" i="21"/>
  <c r="T220" i="21"/>
  <c r="U220" i="21"/>
  <c r="S221" i="21"/>
  <c r="T221" i="21"/>
  <c r="U221" i="21"/>
  <c r="S222" i="21"/>
  <c r="T222" i="21"/>
  <c r="U222" i="21"/>
  <c r="S223" i="21"/>
  <c r="T223" i="21"/>
  <c r="U223" i="21"/>
  <c r="S224" i="21"/>
  <c r="T224" i="21"/>
  <c r="U224" i="21"/>
  <c r="S225" i="21"/>
  <c r="T225" i="21"/>
  <c r="U225" i="21"/>
  <c r="S226" i="21"/>
  <c r="T226" i="21"/>
  <c r="U226" i="21"/>
  <c r="S227" i="21"/>
  <c r="T227" i="21"/>
  <c r="U227" i="21"/>
  <c r="S228" i="21"/>
  <c r="T228" i="21"/>
  <c r="U228" i="21"/>
  <c r="S229" i="21"/>
  <c r="T229" i="21"/>
  <c r="U229" i="21"/>
  <c r="S230" i="21"/>
  <c r="T230" i="21"/>
  <c r="U230" i="21"/>
  <c r="S231" i="21"/>
  <c r="T231" i="21"/>
  <c r="U231" i="21"/>
  <c r="S232" i="21"/>
  <c r="T232" i="21"/>
  <c r="U232" i="21"/>
  <c r="S233" i="21"/>
  <c r="T233" i="21"/>
  <c r="U233" i="21"/>
  <c r="S234" i="21"/>
  <c r="T234" i="21"/>
  <c r="U234" i="21"/>
  <c r="S235" i="21"/>
  <c r="T235" i="21"/>
  <c r="U235" i="21"/>
  <c r="S236" i="21"/>
  <c r="T236" i="21"/>
  <c r="U236" i="21"/>
  <c r="S237" i="21"/>
  <c r="T237" i="21"/>
  <c r="U237" i="21"/>
  <c r="S238" i="21"/>
  <c r="T238" i="21"/>
  <c r="U238" i="21"/>
  <c r="S239" i="21"/>
  <c r="T239" i="21"/>
  <c r="U239" i="21"/>
  <c r="S240" i="21"/>
  <c r="T240" i="21"/>
  <c r="U240" i="21"/>
  <c r="S241" i="21"/>
  <c r="T241" i="21"/>
  <c r="U241" i="21"/>
  <c r="S242" i="21"/>
  <c r="T242" i="21"/>
  <c r="U242" i="21"/>
  <c r="S243" i="21"/>
  <c r="T243" i="21"/>
  <c r="U243" i="21"/>
  <c r="S244" i="21"/>
  <c r="T244" i="21"/>
  <c r="U244" i="21"/>
  <c r="S245" i="21"/>
  <c r="T245" i="21"/>
  <c r="U245" i="21"/>
  <c r="S246" i="21"/>
  <c r="T246" i="21"/>
  <c r="U246" i="21"/>
  <c r="S247" i="21"/>
  <c r="T247" i="21"/>
  <c r="U247" i="21"/>
  <c r="S248" i="21"/>
  <c r="T248" i="21"/>
  <c r="U248" i="21"/>
  <c r="S249" i="21"/>
  <c r="T249" i="21"/>
  <c r="U249" i="21"/>
  <c r="S250" i="21"/>
  <c r="T250" i="21"/>
  <c r="U250" i="21"/>
  <c r="S251" i="21"/>
  <c r="T251" i="21"/>
  <c r="U251" i="21"/>
  <c r="S252" i="21"/>
  <c r="T252" i="21"/>
  <c r="U252" i="21"/>
  <c r="S253" i="21"/>
  <c r="T253" i="21"/>
  <c r="U253" i="21"/>
  <c r="S254" i="21"/>
  <c r="T254" i="21"/>
  <c r="U254" i="21"/>
  <c r="S255" i="21"/>
  <c r="T255" i="21"/>
  <c r="U255" i="21"/>
  <c r="S256" i="21"/>
  <c r="T256" i="21"/>
  <c r="U256" i="21"/>
  <c r="S257" i="21"/>
  <c r="T257" i="21"/>
  <c r="U257" i="21"/>
  <c r="S258" i="21"/>
  <c r="T258" i="21"/>
  <c r="U258" i="21"/>
  <c r="S259" i="21"/>
  <c r="T259" i="21"/>
  <c r="U259" i="21"/>
  <c r="S260" i="21"/>
  <c r="T260" i="21"/>
  <c r="U260" i="21"/>
  <c r="S261" i="21"/>
  <c r="T261" i="21"/>
  <c r="U261" i="21"/>
  <c r="S262" i="21"/>
  <c r="T262" i="21"/>
  <c r="U262" i="21"/>
  <c r="S263" i="21"/>
  <c r="T263" i="21"/>
  <c r="U263" i="21"/>
  <c r="S264" i="21"/>
  <c r="T264" i="21"/>
  <c r="U264" i="21"/>
  <c r="S265" i="21"/>
  <c r="T265" i="21"/>
  <c r="U265" i="21"/>
  <c r="S266" i="21"/>
  <c r="T266" i="21"/>
  <c r="U266" i="21"/>
  <c r="S267" i="21"/>
  <c r="T267" i="21"/>
  <c r="U267" i="21"/>
  <c r="S268" i="21"/>
  <c r="T268" i="21"/>
  <c r="U268" i="21"/>
  <c r="S269" i="21"/>
  <c r="T269" i="21"/>
  <c r="U269" i="21"/>
  <c r="S270" i="21"/>
  <c r="T270" i="21"/>
  <c r="U270" i="21"/>
  <c r="S271" i="21"/>
  <c r="T271" i="21"/>
  <c r="U271" i="21"/>
  <c r="S272" i="21"/>
  <c r="T272" i="21"/>
  <c r="U272" i="21"/>
  <c r="S273" i="21"/>
  <c r="T273" i="21"/>
  <c r="U273" i="21"/>
  <c r="S274" i="21"/>
  <c r="T274" i="21"/>
  <c r="U274" i="21"/>
  <c r="S275" i="21"/>
  <c r="T275" i="21"/>
  <c r="U275" i="21"/>
  <c r="S276" i="21"/>
  <c r="T276" i="21"/>
  <c r="U276" i="21"/>
  <c r="S277" i="21"/>
  <c r="T277" i="21"/>
  <c r="U277" i="21"/>
  <c r="S278" i="21"/>
  <c r="T278" i="21"/>
  <c r="U278" i="21"/>
  <c r="S279" i="21"/>
  <c r="T279" i="21"/>
  <c r="U279" i="21"/>
  <c r="S280" i="21"/>
  <c r="T280" i="21"/>
  <c r="U280" i="21"/>
  <c r="S281" i="21"/>
  <c r="T281" i="21"/>
  <c r="U281" i="21"/>
  <c r="S282" i="21"/>
  <c r="T282" i="21"/>
  <c r="U282" i="21"/>
  <c r="S283" i="21"/>
  <c r="T283" i="21"/>
  <c r="U283" i="21"/>
  <c r="S284" i="21"/>
  <c r="T284" i="21"/>
  <c r="U284" i="21"/>
  <c r="S285" i="21"/>
  <c r="T285" i="21"/>
  <c r="U285" i="21"/>
  <c r="S286" i="21"/>
  <c r="T286" i="21"/>
  <c r="U286" i="21"/>
  <c r="S287" i="21"/>
  <c r="T287" i="21"/>
  <c r="U287" i="21"/>
  <c r="S288" i="21"/>
  <c r="T288" i="21"/>
  <c r="U288" i="21"/>
  <c r="S289" i="21"/>
  <c r="T289" i="21"/>
  <c r="U289" i="21"/>
  <c r="S290" i="21"/>
  <c r="T290" i="21"/>
  <c r="U290" i="21"/>
  <c r="S291" i="21"/>
  <c r="T291" i="21"/>
  <c r="U291" i="21"/>
  <c r="S292" i="21"/>
  <c r="T292" i="21"/>
  <c r="U292" i="21"/>
  <c r="S293" i="21"/>
  <c r="T293" i="21"/>
  <c r="U293" i="21"/>
  <c r="S294" i="21"/>
  <c r="T294" i="21"/>
  <c r="U294" i="21"/>
  <c r="S295" i="21"/>
  <c r="T295" i="21"/>
  <c r="U295" i="21"/>
  <c r="S296" i="21"/>
  <c r="T296" i="21"/>
  <c r="U296" i="21"/>
  <c r="S297" i="21"/>
  <c r="T297" i="21"/>
  <c r="U297" i="21"/>
  <c r="S298" i="21"/>
  <c r="T298" i="21"/>
  <c r="U298" i="21"/>
  <c r="S299" i="21"/>
  <c r="T299" i="21"/>
  <c r="U299" i="21"/>
  <c r="S300" i="21"/>
  <c r="T300" i="21"/>
  <c r="U300" i="21"/>
  <c r="S301" i="21"/>
  <c r="T301" i="21"/>
  <c r="U301" i="21"/>
  <c r="S302" i="21"/>
  <c r="T302" i="21"/>
  <c r="U302" i="21"/>
  <c r="S303" i="21"/>
  <c r="T303" i="21"/>
  <c r="U303" i="21"/>
  <c r="S304" i="21"/>
  <c r="T304" i="21"/>
  <c r="U304" i="21"/>
  <c r="S305" i="21"/>
  <c r="T305" i="21"/>
  <c r="U305" i="21"/>
  <c r="S306" i="21"/>
  <c r="T306" i="21"/>
  <c r="U306" i="21"/>
  <c r="S307" i="21"/>
  <c r="T307" i="21"/>
  <c r="U307" i="21"/>
  <c r="S308" i="21"/>
  <c r="T308" i="21"/>
  <c r="U308" i="21"/>
  <c r="S309" i="21"/>
  <c r="T309" i="21"/>
  <c r="U309" i="21"/>
  <c r="S310" i="21"/>
  <c r="T310" i="21"/>
  <c r="U310" i="21"/>
  <c r="S311" i="21"/>
  <c r="T311" i="21"/>
  <c r="U311" i="21"/>
  <c r="S312" i="21"/>
  <c r="T312" i="21"/>
  <c r="U312" i="21"/>
  <c r="S313" i="21"/>
  <c r="T313" i="21"/>
  <c r="U313" i="21"/>
  <c r="S314" i="21"/>
  <c r="T314" i="21"/>
  <c r="U314" i="21"/>
  <c r="S315" i="21"/>
  <c r="T315" i="21"/>
  <c r="U315" i="21"/>
  <c r="S316" i="21"/>
  <c r="T316" i="21"/>
  <c r="U316" i="21"/>
  <c r="S317" i="21"/>
  <c r="T317" i="21"/>
  <c r="U317" i="21"/>
  <c r="S318" i="21"/>
  <c r="T318" i="21"/>
  <c r="U318" i="21"/>
  <c r="S319" i="21"/>
  <c r="T319" i="21"/>
  <c r="U319" i="21"/>
  <c r="S320" i="21"/>
  <c r="T320" i="21"/>
  <c r="U320" i="21"/>
  <c r="S321" i="21"/>
  <c r="T321" i="21"/>
  <c r="U321" i="21"/>
  <c r="S322" i="21"/>
  <c r="T322" i="21"/>
  <c r="U322" i="21"/>
  <c r="S323" i="21"/>
  <c r="T323" i="21"/>
  <c r="U323" i="21"/>
  <c r="S324" i="21"/>
  <c r="T324" i="21"/>
  <c r="U324" i="21"/>
  <c r="S325" i="21"/>
  <c r="T325" i="21"/>
  <c r="U325" i="21"/>
  <c r="S326" i="21"/>
  <c r="T326" i="21"/>
  <c r="U326" i="21"/>
  <c r="S327" i="21"/>
  <c r="T327" i="21"/>
  <c r="U327" i="21"/>
  <c r="S328" i="21"/>
  <c r="T328" i="21"/>
  <c r="U328" i="21"/>
  <c r="S329" i="21"/>
  <c r="T329" i="21"/>
  <c r="U329" i="21"/>
  <c r="S330" i="21"/>
  <c r="T330" i="21"/>
  <c r="U330" i="21"/>
  <c r="S331" i="21"/>
  <c r="T331" i="21"/>
  <c r="U331" i="21"/>
  <c r="S332" i="21"/>
  <c r="T332" i="21"/>
  <c r="U332" i="21"/>
  <c r="S333" i="21"/>
  <c r="T333" i="21"/>
  <c r="U333" i="21"/>
  <c r="S334" i="21"/>
  <c r="T334" i="21"/>
  <c r="U334" i="21"/>
  <c r="S335" i="21"/>
  <c r="T335" i="21"/>
  <c r="U335" i="21"/>
  <c r="S336" i="21"/>
  <c r="T336" i="21"/>
  <c r="U336" i="21"/>
  <c r="S337" i="21"/>
  <c r="T337" i="21"/>
  <c r="U337" i="21"/>
  <c r="S338" i="21"/>
  <c r="T338" i="21"/>
  <c r="U338" i="21"/>
  <c r="S339" i="21"/>
  <c r="T339" i="21"/>
  <c r="U339" i="21"/>
  <c r="S340" i="21"/>
  <c r="T340" i="21"/>
  <c r="U340" i="21"/>
  <c r="S341" i="21"/>
  <c r="T341" i="21"/>
  <c r="U341" i="21"/>
  <c r="S342" i="21"/>
  <c r="T342" i="21"/>
  <c r="U342" i="21"/>
  <c r="S343" i="21"/>
  <c r="T343" i="21"/>
  <c r="U343" i="21"/>
  <c r="S344" i="21"/>
  <c r="T344" i="21"/>
  <c r="U344" i="21"/>
  <c r="S345" i="21"/>
  <c r="T345" i="21"/>
  <c r="U345" i="21"/>
  <c r="S346" i="21"/>
  <c r="T346" i="21"/>
  <c r="U346" i="21"/>
  <c r="S347" i="21"/>
  <c r="T347" i="21"/>
  <c r="U347" i="21"/>
  <c r="S348" i="21"/>
  <c r="T348" i="21"/>
  <c r="U348" i="21"/>
  <c r="S349" i="21"/>
  <c r="T349" i="21"/>
  <c r="U349" i="21"/>
  <c r="S350" i="21"/>
  <c r="T350" i="21"/>
  <c r="U350" i="21"/>
  <c r="S351" i="21"/>
  <c r="T351" i="21"/>
  <c r="U351" i="21"/>
  <c r="S352" i="21"/>
  <c r="T352" i="21"/>
  <c r="U352" i="21"/>
  <c r="S353" i="21"/>
  <c r="T353" i="21"/>
  <c r="U353" i="21"/>
  <c r="S354" i="21"/>
  <c r="T354" i="21"/>
  <c r="U354" i="21"/>
  <c r="S355" i="21"/>
  <c r="T355" i="21"/>
  <c r="U355" i="21"/>
  <c r="S356" i="21"/>
  <c r="T356" i="21"/>
  <c r="U356" i="21"/>
  <c r="S357" i="21"/>
  <c r="T357" i="21"/>
  <c r="U357" i="21"/>
  <c r="S358" i="21"/>
  <c r="T358" i="21"/>
  <c r="U358" i="21"/>
  <c r="S359" i="21"/>
  <c r="T359" i="21"/>
  <c r="U359" i="21"/>
  <c r="S360" i="21"/>
  <c r="T360" i="21"/>
  <c r="U360" i="21"/>
  <c r="S361" i="21"/>
  <c r="T361" i="21"/>
  <c r="U361" i="21"/>
  <c r="S362" i="21"/>
  <c r="T362" i="21"/>
  <c r="U362" i="21"/>
  <c r="S363" i="21"/>
  <c r="T363" i="21"/>
  <c r="U363" i="21"/>
  <c r="S364" i="21"/>
  <c r="T364" i="21"/>
  <c r="U364" i="21"/>
  <c r="S365" i="21"/>
  <c r="T365" i="21"/>
  <c r="U365" i="21"/>
  <c r="S366" i="21"/>
  <c r="T366" i="21"/>
  <c r="U366" i="21"/>
  <c r="S367" i="21"/>
  <c r="T367" i="21"/>
  <c r="U367" i="21"/>
  <c r="S368" i="21"/>
  <c r="T368" i="21"/>
  <c r="U368" i="21"/>
  <c r="S369" i="21"/>
  <c r="T369" i="21"/>
  <c r="U369" i="21"/>
  <c r="S370" i="21"/>
  <c r="T370" i="21"/>
  <c r="U370" i="21"/>
  <c r="S371" i="21"/>
  <c r="T371" i="21"/>
  <c r="U371" i="21"/>
  <c r="S372" i="21"/>
  <c r="T372" i="21"/>
  <c r="U372" i="21"/>
  <c r="S373" i="21"/>
  <c r="T373" i="21"/>
  <c r="U373" i="21"/>
  <c r="S374" i="21"/>
  <c r="T374" i="21"/>
  <c r="U374" i="21"/>
  <c r="S375" i="21"/>
  <c r="T375" i="21"/>
  <c r="U375" i="21"/>
  <c r="S376" i="21"/>
  <c r="T376" i="21"/>
  <c r="U376" i="21"/>
  <c r="S377" i="21"/>
  <c r="T377" i="21"/>
  <c r="U377" i="21"/>
  <c r="S378" i="21"/>
  <c r="T378" i="21"/>
  <c r="U378" i="21"/>
  <c r="S379" i="21"/>
  <c r="T379" i="21"/>
  <c r="U379" i="21"/>
  <c r="S380" i="21"/>
  <c r="T380" i="21"/>
  <c r="U380" i="21"/>
  <c r="S381" i="21"/>
  <c r="T381" i="21"/>
  <c r="U381" i="21"/>
  <c r="S382" i="21"/>
  <c r="T382" i="21"/>
  <c r="U382" i="21"/>
  <c r="S383" i="21"/>
  <c r="T383" i="21"/>
  <c r="U383" i="21"/>
  <c r="S384" i="21"/>
  <c r="T384" i="21"/>
  <c r="U384" i="21"/>
  <c r="S385" i="21"/>
  <c r="T385" i="21"/>
  <c r="U385" i="21"/>
  <c r="S386" i="21"/>
  <c r="T386" i="21"/>
  <c r="U386" i="21"/>
  <c r="S387" i="21"/>
  <c r="T387" i="21"/>
  <c r="U387" i="21"/>
  <c r="S388" i="21"/>
  <c r="T388" i="21"/>
  <c r="U388" i="21"/>
  <c r="S389" i="21"/>
  <c r="T389" i="21"/>
  <c r="U389" i="21"/>
  <c r="S390" i="21"/>
  <c r="T390" i="21"/>
  <c r="U390" i="21"/>
  <c r="S391" i="21"/>
  <c r="T391" i="21"/>
  <c r="U391" i="21"/>
  <c r="S392" i="21"/>
  <c r="T392" i="21"/>
  <c r="U392" i="21"/>
  <c r="S393" i="21"/>
  <c r="T393" i="21"/>
  <c r="U393" i="21"/>
  <c r="S394" i="21"/>
  <c r="T394" i="21"/>
  <c r="U394" i="21"/>
  <c r="S395" i="21"/>
  <c r="T395" i="21"/>
  <c r="U395" i="21"/>
  <c r="S396" i="21"/>
  <c r="T396" i="21"/>
  <c r="U396" i="21"/>
  <c r="S397" i="21"/>
  <c r="T397" i="21"/>
  <c r="U397" i="21"/>
  <c r="S398" i="21"/>
  <c r="T398" i="21"/>
  <c r="U398" i="21"/>
  <c r="S399" i="21"/>
  <c r="T399" i="21"/>
  <c r="U399" i="21"/>
  <c r="S400" i="21"/>
  <c r="T400" i="21"/>
  <c r="U400" i="21"/>
  <c r="S401" i="21"/>
  <c r="T401" i="21"/>
  <c r="U401" i="21"/>
  <c r="S402" i="21"/>
  <c r="T402" i="21"/>
  <c r="U402" i="21"/>
  <c r="U6" i="21"/>
  <c r="T6" i="21"/>
  <c r="S6" i="21"/>
  <c r="P6" i="21"/>
  <c r="M6" i="21"/>
  <c r="J7" i="21"/>
  <c r="K7" i="21"/>
  <c r="L7" i="21"/>
  <c r="J8" i="21"/>
  <c r="K8" i="21"/>
  <c r="L8" i="21"/>
  <c r="J9" i="21"/>
  <c r="K9" i="21"/>
  <c r="L9" i="21"/>
  <c r="J10" i="21"/>
  <c r="K10" i="21"/>
  <c r="L10" i="21"/>
  <c r="J11" i="21"/>
  <c r="K11" i="21"/>
  <c r="L11" i="21"/>
  <c r="J12" i="21"/>
  <c r="K12" i="21"/>
  <c r="L12" i="21"/>
  <c r="J13" i="21"/>
  <c r="K13" i="21"/>
  <c r="L13" i="21"/>
  <c r="J14" i="21"/>
  <c r="K14" i="21"/>
  <c r="L14" i="21"/>
  <c r="J15" i="21"/>
  <c r="K15" i="21"/>
  <c r="L15" i="21"/>
  <c r="J16" i="21"/>
  <c r="K16" i="21"/>
  <c r="L16" i="21"/>
  <c r="J17" i="21"/>
  <c r="K17" i="21"/>
  <c r="L17" i="21"/>
  <c r="J18" i="21"/>
  <c r="K18" i="21"/>
  <c r="L18" i="21"/>
  <c r="J19" i="21"/>
  <c r="K19" i="21"/>
  <c r="L19" i="21"/>
  <c r="J20" i="21"/>
  <c r="K20" i="21"/>
  <c r="L20" i="21"/>
  <c r="J21" i="21"/>
  <c r="K21" i="21"/>
  <c r="L21" i="21"/>
  <c r="J22" i="21"/>
  <c r="K22" i="21"/>
  <c r="L22" i="21"/>
  <c r="J23" i="21"/>
  <c r="K23" i="21"/>
  <c r="L23" i="21"/>
  <c r="J24" i="21"/>
  <c r="K24" i="21"/>
  <c r="L24" i="21"/>
  <c r="J25" i="21"/>
  <c r="K25" i="21"/>
  <c r="L25" i="21"/>
  <c r="J26" i="21"/>
  <c r="K26" i="21"/>
  <c r="L26" i="21"/>
  <c r="J27" i="21"/>
  <c r="K27" i="21"/>
  <c r="L27" i="21"/>
  <c r="J28" i="21"/>
  <c r="K28" i="21"/>
  <c r="L28" i="21"/>
  <c r="J29" i="21"/>
  <c r="K29" i="21"/>
  <c r="L29" i="21"/>
  <c r="J30" i="21"/>
  <c r="K30" i="21"/>
  <c r="L30" i="21"/>
  <c r="J31" i="21"/>
  <c r="K31" i="21"/>
  <c r="L31" i="21"/>
  <c r="J32" i="21"/>
  <c r="K32" i="21"/>
  <c r="L32" i="21"/>
  <c r="J33" i="21"/>
  <c r="K33" i="21"/>
  <c r="L33" i="21"/>
  <c r="J34" i="21"/>
  <c r="K34" i="21"/>
  <c r="L34" i="21"/>
  <c r="J35" i="21"/>
  <c r="K35" i="21"/>
  <c r="L35" i="21"/>
  <c r="J36" i="21"/>
  <c r="K36" i="21"/>
  <c r="L36" i="21"/>
  <c r="J37" i="21"/>
  <c r="K37" i="21"/>
  <c r="L37" i="21"/>
  <c r="J38" i="21"/>
  <c r="K38" i="21"/>
  <c r="L38" i="21"/>
  <c r="J39" i="21"/>
  <c r="K39" i="21"/>
  <c r="L39" i="21"/>
  <c r="J40" i="21"/>
  <c r="K40" i="21"/>
  <c r="L40" i="21"/>
  <c r="J41" i="21"/>
  <c r="K41" i="21"/>
  <c r="L41" i="21"/>
  <c r="J42" i="21"/>
  <c r="K42" i="21"/>
  <c r="L42" i="21"/>
  <c r="J43" i="21"/>
  <c r="K43" i="21"/>
  <c r="L43" i="21"/>
  <c r="J44" i="21"/>
  <c r="K44" i="21"/>
  <c r="L44" i="21"/>
  <c r="J45" i="21"/>
  <c r="K45" i="21"/>
  <c r="L45" i="21"/>
  <c r="J46" i="21"/>
  <c r="K46" i="21"/>
  <c r="L46" i="21"/>
  <c r="J47" i="21"/>
  <c r="K47" i="21"/>
  <c r="L47" i="21"/>
  <c r="J48" i="21"/>
  <c r="K48" i="21"/>
  <c r="L48" i="21"/>
  <c r="J49" i="21"/>
  <c r="K49" i="21"/>
  <c r="L49" i="21"/>
  <c r="J50" i="21"/>
  <c r="K50" i="21"/>
  <c r="L50" i="21"/>
  <c r="J51" i="21"/>
  <c r="K51" i="21"/>
  <c r="L51" i="21"/>
  <c r="J52" i="21"/>
  <c r="K52" i="21"/>
  <c r="L52" i="21"/>
  <c r="J53" i="21"/>
  <c r="K53" i="21"/>
  <c r="L53" i="21"/>
  <c r="J54" i="21"/>
  <c r="K54" i="21"/>
  <c r="L54" i="21"/>
  <c r="J55" i="21"/>
  <c r="K55" i="21"/>
  <c r="L55" i="21"/>
  <c r="J56" i="21"/>
  <c r="K56" i="21"/>
  <c r="L56" i="21"/>
  <c r="J57" i="21"/>
  <c r="K57" i="21"/>
  <c r="L57" i="21"/>
  <c r="J58" i="21"/>
  <c r="K58" i="21"/>
  <c r="L58" i="21"/>
  <c r="J59" i="21"/>
  <c r="K59" i="21"/>
  <c r="L59" i="21"/>
  <c r="J60" i="21"/>
  <c r="K60" i="21"/>
  <c r="L60" i="21"/>
  <c r="J61" i="21"/>
  <c r="K61" i="21"/>
  <c r="L61" i="21"/>
  <c r="J62" i="21"/>
  <c r="K62" i="21"/>
  <c r="L62" i="21"/>
  <c r="J63" i="21"/>
  <c r="K63" i="21"/>
  <c r="L63" i="21"/>
  <c r="J64" i="21"/>
  <c r="K64" i="21"/>
  <c r="L64" i="21"/>
  <c r="J65" i="21"/>
  <c r="K65" i="21"/>
  <c r="L65" i="21"/>
  <c r="J66" i="21"/>
  <c r="K66" i="21"/>
  <c r="L66" i="21"/>
  <c r="J67" i="21"/>
  <c r="K67" i="21"/>
  <c r="L67" i="21"/>
  <c r="J68" i="21"/>
  <c r="K68" i="21"/>
  <c r="L68" i="21"/>
  <c r="J69" i="21"/>
  <c r="K69" i="21"/>
  <c r="L69" i="21"/>
  <c r="J70" i="21"/>
  <c r="K70" i="21"/>
  <c r="L70" i="21"/>
  <c r="J71" i="21"/>
  <c r="K71" i="21"/>
  <c r="L71" i="21"/>
  <c r="J72" i="21"/>
  <c r="K72" i="21"/>
  <c r="L72" i="21"/>
  <c r="J73" i="21"/>
  <c r="K73" i="21"/>
  <c r="L73" i="21"/>
  <c r="J74" i="21"/>
  <c r="K74" i="21"/>
  <c r="L74" i="21"/>
  <c r="J75" i="21"/>
  <c r="K75" i="21"/>
  <c r="L75" i="21"/>
  <c r="J76" i="21"/>
  <c r="K76" i="21"/>
  <c r="L76" i="21"/>
  <c r="J77" i="21"/>
  <c r="K77" i="21"/>
  <c r="L77" i="21"/>
  <c r="J78" i="21"/>
  <c r="K78" i="21"/>
  <c r="L78" i="21"/>
  <c r="J79" i="21"/>
  <c r="K79" i="21"/>
  <c r="L79" i="21"/>
  <c r="J80" i="21"/>
  <c r="K80" i="21"/>
  <c r="L80" i="21"/>
  <c r="J81" i="21"/>
  <c r="K81" i="21"/>
  <c r="L81" i="21"/>
  <c r="J82" i="21"/>
  <c r="K82" i="21"/>
  <c r="L82" i="21"/>
  <c r="J83" i="21"/>
  <c r="K83" i="21"/>
  <c r="L83" i="21"/>
  <c r="J84" i="21"/>
  <c r="K84" i="21"/>
  <c r="L84" i="21"/>
  <c r="J85" i="21"/>
  <c r="K85" i="21"/>
  <c r="L85" i="21"/>
  <c r="J86" i="21"/>
  <c r="K86" i="21"/>
  <c r="L86" i="21"/>
  <c r="J87" i="21"/>
  <c r="K87" i="21"/>
  <c r="L87" i="21"/>
  <c r="J88" i="21"/>
  <c r="K88" i="21"/>
  <c r="L88" i="21"/>
  <c r="J89" i="21"/>
  <c r="K89" i="21"/>
  <c r="L89" i="21"/>
  <c r="J90" i="21"/>
  <c r="K90" i="21"/>
  <c r="L90" i="21"/>
  <c r="J91" i="21"/>
  <c r="K91" i="21"/>
  <c r="L91" i="21"/>
  <c r="J92" i="21"/>
  <c r="K92" i="21"/>
  <c r="L92" i="21"/>
  <c r="J93" i="21"/>
  <c r="K93" i="21"/>
  <c r="L93" i="21"/>
  <c r="J94" i="21"/>
  <c r="K94" i="21"/>
  <c r="L94" i="21"/>
  <c r="J95" i="21"/>
  <c r="K95" i="21"/>
  <c r="L95" i="21"/>
  <c r="J96" i="21"/>
  <c r="K96" i="21"/>
  <c r="L96" i="21"/>
  <c r="J97" i="21"/>
  <c r="K97" i="21"/>
  <c r="L97" i="21"/>
  <c r="J98" i="21"/>
  <c r="K98" i="21"/>
  <c r="L98" i="21"/>
  <c r="J99" i="21"/>
  <c r="K99" i="21"/>
  <c r="L99" i="21"/>
  <c r="J100" i="21"/>
  <c r="K100" i="21"/>
  <c r="L100" i="21"/>
  <c r="J101" i="21"/>
  <c r="K101" i="21"/>
  <c r="L101" i="21"/>
  <c r="J102" i="21"/>
  <c r="K102" i="21"/>
  <c r="L102" i="21"/>
  <c r="J103" i="21"/>
  <c r="K103" i="21"/>
  <c r="L103" i="21"/>
  <c r="J104" i="21"/>
  <c r="K104" i="21"/>
  <c r="L104" i="21"/>
  <c r="J105" i="21"/>
  <c r="K105" i="21"/>
  <c r="L105" i="21"/>
  <c r="J106" i="21"/>
  <c r="K106" i="21"/>
  <c r="L106" i="21"/>
  <c r="J107" i="21"/>
  <c r="K107" i="21"/>
  <c r="L107" i="21"/>
  <c r="J108" i="21"/>
  <c r="K108" i="21"/>
  <c r="L108" i="21"/>
  <c r="J109" i="21"/>
  <c r="K109" i="21"/>
  <c r="L109" i="21"/>
  <c r="J110" i="21"/>
  <c r="K110" i="21"/>
  <c r="L110" i="21"/>
  <c r="J111" i="21"/>
  <c r="K111" i="21"/>
  <c r="L111" i="21"/>
  <c r="J112" i="21"/>
  <c r="K112" i="21"/>
  <c r="L112" i="21"/>
  <c r="J113" i="21"/>
  <c r="K113" i="21"/>
  <c r="L113" i="21"/>
  <c r="J114" i="21"/>
  <c r="K114" i="21"/>
  <c r="L114" i="21"/>
  <c r="J115" i="21"/>
  <c r="K115" i="21"/>
  <c r="L115" i="21"/>
  <c r="J116" i="21"/>
  <c r="K116" i="21"/>
  <c r="L116" i="21"/>
  <c r="J117" i="21"/>
  <c r="K117" i="21"/>
  <c r="L117" i="21"/>
  <c r="J118" i="21"/>
  <c r="K118" i="21"/>
  <c r="L118" i="21"/>
  <c r="J119" i="21"/>
  <c r="K119" i="21"/>
  <c r="L119" i="21"/>
  <c r="J120" i="21"/>
  <c r="K120" i="21"/>
  <c r="L120" i="21"/>
  <c r="J121" i="21"/>
  <c r="K121" i="21"/>
  <c r="L121" i="21"/>
  <c r="J122" i="21"/>
  <c r="K122" i="21"/>
  <c r="L122" i="21"/>
  <c r="J123" i="21"/>
  <c r="K123" i="21"/>
  <c r="L123" i="21"/>
  <c r="J124" i="21"/>
  <c r="K124" i="21"/>
  <c r="L124" i="21"/>
  <c r="J125" i="21"/>
  <c r="K125" i="21"/>
  <c r="L125" i="21"/>
  <c r="J126" i="21"/>
  <c r="K126" i="21"/>
  <c r="L126" i="21"/>
  <c r="J127" i="21"/>
  <c r="K127" i="21"/>
  <c r="L127" i="21"/>
  <c r="J128" i="21"/>
  <c r="K128" i="21"/>
  <c r="L128" i="21"/>
  <c r="J129" i="21"/>
  <c r="K129" i="21"/>
  <c r="L129" i="21"/>
  <c r="J130" i="21"/>
  <c r="K130" i="21"/>
  <c r="L130" i="21"/>
  <c r="J131" i="21"/>
  <c r="K131" i="21"/>
  <c r="L131" i="21"/>
  <c r="J132" i="21"/>
  <c r="K132" i="21"/>
  <c r="L132" i="21"/>
  <c r="J133" i="21"/>
  <c r="K133" i="21"/>
  <c r="L133" i="21"/>
  <c r="J134" i="21"/>
  <c r="K134" i="21"/>
  <c r="L134" i="21"/>
  <c r="J135" i="21"/>
  <c r="K135" i="21"/>
  <c r="L135" i="21"/>
  <c r="J136" i="21"/>
  <c r="K136" i="21"/>
  <c r="L136" i="21"/>
  <c r="J137" i="21"/>
  <c r="K137" i="21"/>
  <c r="L137" i="21"/>
  <c r="J138" i="21"/>
  <c r="K138" i="21"/>
  <c r="L138" i="21"/>
  <c r="J139" i="21"/>
  <c r="K139" i="21"/>
  <c r="L139" i="21"/>
  <c r="J140" i="21"/>
  <c r="K140" i="21"/>
  <c r="L140" i="21"/>
  <c r="J141" i="21"/>
  <c r="K141" i="21"/>
  <c r="L141" i="21"/>
  <c r="J142" i="21"/>
  <c r="K142" i="21"/>
  <c r="L142" i="21"/>
  <c r="J143" i="21"/>
  <c r="K143" i="21"/>
  <c r="L143" i="21"/>
  <c r="J144" i="21"/>
  <c r="K144" i="21"/>
  <c r="L144" i="21"/>
  <c r="J145" i="21"/>
  <c r="K145" i="21"/>
  <c r="L145" i="21"/>
  <c r="J146" i="21"/>
  <c r="K146" i="21"/>
  <c r="L146" i="21"/>
  <c r="J147" i="21"/>
  <c r="K147" i="21"/>
  <c r="L147" i="21"/>
  <c r="J148" i="21"/>
  <c r="K148" i="21"/>
  <c r="L148" i="21"/>
  <c r="J149" i="21"/>
  <c r="K149" i="21"/>
  <c r="L149" i="21"/>
  <c r="J150" i="21"/>
  <c r="K150" i="21"/>
  <c r="L150" i="21"/>
  <c r="J151" i="21"/>
  <c r="K151" i="21"/>
  <c r="L151" i="21"/>
  <c r="J152" i="21"/>
  <c r="K152" i="21"/>
  <c r="L152" i="21"/>
  <c r="J153" i="21"/>
  <c r="K153" i="21"/>
  <c r="L153" i="21"/>
  <c r="J154" i="21"/>
  <c r="K154" i="21"/>
  <c r="L154" i="21"/>
  <c r="J155" i="21"/>
  <c r="K155" i="21"/>
  <c r="L155" i="21"/>
  <c r="J156" i="21"/>
  <c r="K156" i="21"/>
  <c r="L156" i="21"/>
  <c r="J157" i="21"/>
  <c r="K157" i="21"/>
  <c r="L157" i="21"/>
  <c r="J158" i="21"/>
  <c r="K158" i="21"/>
  <c r="L158" i="21"/>
  <c r="J159" i="21"/>
  <c r="K159" i="21"/>
  <c r="L159" i="21"/>
  <c r="J160" i="21"/>
  <c r="K160" i="21"/>
  <c r="L160" i="21"/>
  <c r="J161" i="21"/>
  <c r="K161" i="21"/>
  <c r="L161" i="21"/>
  <c r="J162" i="21"/>
  <c r="K162" i="21"/>
  <c r="L162" i="21"/>
  <c r="J163" i="21"/>
  <c r="K163" i="21"/>
  <c r="L163" i="21"/>
  <c r="J164" i="21"/>
  <c r="K164" i="21"/>
  <c r="L164" i="21"/>
  <c r="J165" i="21"/>
  <c r="K165" i="21"/>
  <c r="L165" i="21"/>
  <c r="J166" i="21"/>
  <c r="K166" i="21"/>
  <c r="L166" i="21"/>
  <c r="J167" i="21"/>
  <c r="K167" i="21"/>
  <c r="L167" i="21"/>
  <c r="J168" i="21"/>
  <c r="K168" i="21"/>
  <c r="L168" i="21"/>
  <c r="J171" i="21"/>
  <c r="K171" i="21"/>
  <c r="L171" i="21"/>
  <c r="J172" i="21"/>
  <c r="K172" i="21"/>
  <c r="L172" i="21"/>
  <c r="J173" i="21"/>
  <c r="K173" i="21"/>
  <c r="L173" i="21"/>
  <c r="J174" i="21"/>
  <c r="K174" i="21"/>
  <c r="L174" i="21"/>
  <c r="J175" i="21"/>
  <c r="K175" i="21"/>
  <c r="L175" i="21"/>
  <c r="J176" i="21"/>
  <c r="K176" i="21"/>
  <c r="L176" i="21"/>
  <c r="J177" i="21"/>
  <c r="K177" i="21"/>
  <c r="L177" i="21"/>
  <c r="J178" i="21"/>
  <c r="K178" i="21"/>
  <c r="L178" i="21"/>
  <c r="J179" i="21"/>
  <c r="K179" i="21"/>
  <c r="L179" i="21"/>
  <c r="J180" i="21"/>
  <c r="K180" i="21"/>
  <c r="L180" i="21"/>
  <c r="J181" i="21"/>
  <c r="K181" i="21"/>
  <c r="L181" i="21"/>
  <c r="J182" i="21"/>
  <c r="K182" i="21"/>
  <c r="L182" i="21"/>
  <c r="J183" i="21"/>
  <c r="K183" i="21"/>
  <c r="L183" i="21"/>
  <c r="J184" i="21"/>
  <c r="K184" i="21"/>
  <c r="L184" i="21"/>
  <c r="J185" i="21"/>
  <c r="K185" i="21"/>
  <c r="L185" i="21"/>
  <c r="J186" i="21"/>
  <c r="K186" i="21"/>
  <c r="L186" i="21"/>
  <c r="J187" i="21"/>
  <c r="K187" i="21"/>
  <c r="L187" i="21"/>
  <c r="J188" i="21"/>
  <c r="K188" i="21"/>
  <c r="L188" i="21"/>
  <c r="J189" i="21"/>
  <c r="K189" i="21"/>
  <c r="L189" i="21"/>
  <c r="J190" i="21"/>
  <c r="K190" i="21"/>
  <c r="L190" i="21"/>
  <c r="J191" i="21"/>
  <c r="K191" i="21"/>
  <c r="L191" i="21"/>
  <c r="J192" i="21"/>
  <c r="K192" i="21"/>
  <c r="L192" i="21"/>
  <c r="J193" i="21"/>
  <c r="K193" i="21"/>
  <c r="L193" i="21"/>
  <c r="J194" i="21"/>
  <c r="K194" i="21"/>
  <c r="L194" i="21"/>
  <c r="J195" i="21"/>
  <c r="K195" i="21"/>
  <c r="L195" i="21"/>
  <c r="J196" i="21"/>
  <c r="K196" i="21"/>
  <c r="L196" i="21"/>
  <c r="J197" i="21"/>
  <c r="K197" i="21"/>
  <c r="L197" i="21"/>
  <c r="J198" i="21"/>
  <c r="K198" i="21"/>
  <c r="L198" i="21"/>
  <c r="J199" i="21"/>
  <c r="K199" i="21"/>
  <c r="L199" i="21"/>
  <c r="J200" i="21"/>
  <c r="K200" i="21"/>
  <c r="L200" i="21"/>
  <c r="J201" i="21"/>
  <c r="K201" i="21"/>
  <c r="L201" i="21"/>
  <c r="J202" i="21"/>
  <c r="K202" i="21"/>
  <c r="L202" i="21"/>
  <c r="J203" i="21"/>
  <c r="K203" i="21"/>
  <c r="L203" i="21"/>
  <c r="J204" i="21"/>
  <c r="K204" i="21"/>
  <c r="L204" i="21"/>
  <c r="J205" i="21"/>
  <c r="K205" i="21"/>
  <c r="L205" i="21"/>
  <c r="J206" i="21"/>
  <c r="K206" i="21"/>
  <c r="L206" i="21"/>
  <c r="J207" i="21"/>
  <c r="K207" i="21"/>
  <c r="L207" i="21"/>
  <c r="J208" i="21"/>
  <c r="K208" i="21"/>
  <c r="L208" i="21"/>
  <c r="J209" i="21"/>
  <c r="K209" i="21"/>
  <c r="L209" i="21"/>
  <c r="J210" i="21"/>
  <c r="K210" i="21"/>
  <c r="L210" i="21"/>
  <c r="J211" i="21"/>
  <c r="K211" i="21"/>
  <c r="L211" i="21"/>
  <c r="J212" i="21"/>
  <c r="K212" i="21"/>
  <c r="L212" i="21"/>
  <c r="J213" i="21"/>
  <c r="K213" i="21"/>
  <c r="L213" i="21"/>
  <c r="J214" i="21"/>
  <c r="K214" i="21"/>
  <c r="L214" i="21"/>
  <c r="J215" i="21"/>
  <c r="K215" i="21"/>
  <c r="L215" i="21"/>
  <c r="J216" i="21"/>
  <c r="K216" i="21"/>
  <c r="L216" i="21"/>
  <c r="J217" i="21"/>
  <c r="K217" i="21"/>
  <c r="L217" i="21"/>
  <c r="J218" i="21"/>
  <c r="K218" i="21"/>
  <c r="L218" i="21"/>
  <c r="J219" i="21"/>
  <c r="K219" i="21"/>
  <c r="L219" i="21"/>
  <c r="J220" i="21"/>
  <c r="K220" i="21"/>
  <c r="L220" i="21"/>
  <c r="J221" i="21"/>
  <c r="K221" i="21"/>
  <c r="L221" i="21"/>
  <c r="J222" i="21"/>
  <c r="K222" i="21"/>
  <c r="L222" i="21"/>
  <c r="J223" i="21"/>
  <c r="K223" i="21"/>
  <c r="L223" i="21"/>
  <c r="J224" i="21"/>
  <c r="K224" i="21"/>
  <c r="L224" i="21"/>
  <c r="J225" i="21"/>
  <c r="K225" i="21"/>
  <c r="L225" i="21"/>
  <c r="J226" i="21"/>
  <c r="K226" i="21"/>
  <c r="L226" i="21"/>
  <c r="J227" i="21"/>
  <c r="K227" i="21"/>
  <c r="L227" i="21"/>
  <c r="J228" i="21"/>
  <c r="K228" i="21"/>
  <c r="L228" i="21"/>
  <c r="J229" i="21"/>
  <c r="K229" i="21"/>
  <c r="L229" i="21"/>
  <c r="J230" i="21"/>
  <c r="K230" i="21"/>
  <c r="L230" i="21"/>
  <c r="J231" i="21"/>
  <c r="K231" i="21"/>
  <c r="L231" i="21"/>
  <c r="J232" i="21"/>
  <c r="K232" i="21"/>
  <c r="L232" i="21"/>
  <c r="J233" i="21"/>
  <c r="K233" i="21"/>
  <c r="L233" i="21"/>
  <c r="J234" i="21"/>
  <c r="K234" i="21"/>
  <c r="L234" i="21"/>
  <c r="J235" i="21"/>
  <c r="K235" i="21"/>
  <c r="L235" i="21"/>
  <c r="J236" i="21"/>
  <c r="K236" i="21"/>
  <c r="L236" i="21"/>
  <c r="J237" i="21"/>
  <c r="K237" i="21"/>
  <c r="L237" i="21"/>
  <c r="J238" i="21"/>
  <c r="K238" i="21"/>
  <c r="L238" i="21"/>
  <c r="J239" i="21"/>
  <c r="K239" i="21"/>
  <c r="L239" i="21"/>
  <c r="J240" i="21"/>
  <c r="K240" i="21"/>
  <c r="L240" i="21"/>
  <c r="J241" i="21"/>
  <c r="K241" i="21"/>
  <c r="L241" i="21"/>
  <c r="J242" i="21"/>
  <c r="K242" i="21"/>
  <c r="L242" i="21"/>
  <c r="J243" i="21"/>
  <c r="K243" i="21"/>
  <c r="L243" i="21"/>
  <c r="J244" i="21"/>
  <c r="K244" i="21"/>
  <c r="L244" i="21"/>
  <c r="J245" i="21"/>
  <c r="K245" i="21"/>
  <c r="L245" i="21"/>
  <c r="J246" i="21"/>
  <c r="K246" i="21"/>
  <c r="L246" i="21"/>
  <c r="J247" i="21"/>
  <c r="K247" i="21"/>
  <c r="L247" i="21"/>
  <c r="J248" i="21"/>
  <c r="K248" i="21"/>
  <c r="L248" i="21"/>
  <c r="J249" i="21"/>
  <c r="K249" i="21"/>
  <c r="L249" i="21"/>
  <c r="J250" i="21"/>
  <c r="K250" i="21"/>
  <c r="L250" i="21"/>
  <c r="J251" i="21"/>
  <c r="K251" i="21"/>
  <c r="L251" i="21"/>
  <c r="J252" i="21"/>
  <c r="K252" i="21"/>
  <c r="L252" i="21"/>
  <c r="J253" i="21"/>
  <c r="K253" i="21"/>
  <c r="L253" i="21"/>
  <c r="J254" i="21"/>
  <c r="K254" i="21"/>
  <c r="L254" i="21"/>
  <c r="J255" i="21"/>
  <c r="K255" i="21"/>
  <c r="L255" i="21"/>
  <c r="J256" i="21"/>
  <c r="K256" i="21"/>
  <c r="L256" i="21"/>
  <c r="J257" i="21"/>
  <c r="K257" i="21"/>
  <c r="L257" i="21"/>
  <c r="J258" i="21"/>
  <c r="K258" i="21"/>
  <c r="L258" i="21"/>
  <c r="J259" i="21"/>
  <c r="K259" i="21"/>
  <c r="L259" i="21"/>
  <c r="J260" i="21"/>
  <c r="K260" i="21"/>
  <c r="L260" i="21"/>
  <c r="J261" i="21"/>
  <c r="K261" i="21"/>
  <c r="L261" i="21"/>
  <c r="J262" i="21"/>
  <c r="K262" i="21"/>
  <c r="L262" i="21"/>
  <c r="J263" i="21"/>
  <c r="K263" i="21"/>
  <c r="L263" i="21"/>
  <c r="J264" i="21"/>
  <c r="K264" i="21"/>
  <c r="L264" i="21"/>
  <c r="J265" i="21"/>
  <c r="K265" i="21"/>
  <c r="L265" i="21"/>
  <c r="J266" i="21"/>
  <c r="K266" i="21"/>
  <c r="L266" i="21"/>
  <c r="J267" i="21"/>
  <c r="K267" i="21"/>
  <c r="L267" i="21"/>
  <c r="J268" i="21"/>
  <c r="K268" i="21"/>
  <c r="L268" i="21"/>
  <c r="J269" i="21"/>
  <c r="K269" i="21"/>
  <c r="L269" i="21"/>
  <c r="J270" i="21"/>
  <c r="K270" i="21"/>
  <c r="L270" i="21"/>
  <c r="J271" i="21"/>
  <c r="K271" i="21"/>
  <c r="L271" i="21"/>
  <c r="J272" i="21"/>
  <c r="K272" i="21"/>
  <c r="L272" i="21"/>
  <c r="J273" i="21"/>
  <c r="K273" i="21"/>
  <c r="L273" i="21"/>
  <c r="J274" i="21"/>
  <c r="K274" i="21"/>
  <c r="L274" i="21"/>
  <c r="J275" i="21"/>
  <c r="K275" i="21"/>
  <c r="L275" i="21"/>
  <c r="J276" i="21"/>
  <c r="K276" i="21"/>
  <c r="L276" i="21"/>
  <c r="J277" i="21"/>
  <c r="K277" i="21"/>
  <c r="L277" i="21"/>
  <c r="J278" i="21"/>
  <c r="K278" i="21"/>
  <c r="L278" i="21"/>
  <c r="J279" i="21"/>
  <c r="K279" i="21"/>
  <c r="L279" i="21"/>
  <c r="J280" i="21"/>
  <c r="K280" i="21"/>
  <c r="L280" i="21"/>
  <c r="J281" i="21"/>
  <c r="K281" i="21"/>
  <c r="L281" i="21"/>
  <c r="J282" i="21"/>
  <c r="K282" i="21"/>
  <c r="L282" i="21"/>
  <c r="J283" i="21"/>
  <c r="K283" i="21"/>
  <c r="L283" i="21"/>
  <c r="J284" i="21"/>
  <c r="K284" i="21"/>
  <c r="L284" i="21"/>
  <c r="J285" i="21"/>
  <c r="K285" i="21"/>
  <c r="L285" i="21"/>
  <c r="J286" i="21"/>
  <c r="K286" i="21"/>
  <c r="L286" i="21"/>
  <c r="J287" i="21"/>
  <c r="K287" i="21"/>
  <c r="L287" i="21"/>
  <c r="J288" i="21"/>
  <c r="K288" i="21"/>
  <c r="L288" i="21"/>
  <c r="J289" i="21"/>
  <c r="K289" i="21"/>
  <c r="L289" i="21"/>
  <c r="J290" i="21"/>
  <c r="K290" i="21"/>
  <c r="L290" i="21"/>
  <c r="J291" i="21"/>
  <c r="K291" i="21"/>
  <c r="L291" i="21"/>
  <c r="J292" i="21"/>
  <c r="K292" i="21"/>
  <c r="L292" i="21"/>
  <c r="J293" i="21"/>
  <c r="K293" i="21"/>
  <c r="L293" i="21"/>
  <c r="J294" i="21"/>
  <c r="K294" i="21"/>
  <c r="L294" i="21"/>
  <c r="J295" i="21"/>
  <c r="K295" i="21"/>
  <c r="L295" i="21"/>
  <c r="J296" i="21"/>
  <c r="K296" i="21"/>
  <c r="L296" i="21"/>
  <c r="J297" i="21"/>
  <c r="K297" i="21"/>
  <c r="L297" i="21"/>
  <c r="J298" i="21"/>
  <c r="K298" i="21"/>
  <c r="L298" i="21"/>
  <c r="J299" i="21"/>
  <c r="K299" i="21"/>
  <c r="L299" i="21"/>
  <c r="J300" i="21"/>
  <c r="K300" i="21"/>
  <c r="L300" i="21"/>
  <c r="J301" i="21"/>
  <c r="K301" i="21"/>
  <c r="L301" i="21"/>
  <c r="J302" i="21"/>
  <c r="K302" i="21"/>
  <c r="L302" i="21"/>
  <c r="J303" i="21"/>
  <c r="K303" i="21"/>
  <c r="L303" i="21"/>
  <c r="J304" i="21"/>
  <c r="K304" i="21"/>
  <c r="L304" i="21"/>
  <c r="J305" i="21"/>
  <c r="K305" i="21"/>
  <c r="L305" i="21"/>
  <c r="J306" i="21"/>
  <c r="K306" i="21"/>
  <c r="L306" i="21"/>
  <c r="J307" i="21"/>
  <c r="K307" i="21"/>
  <c r="L307" i="21"/>
  <c r="J308" i="21"/>
  <c r="K308" i="21"/>
  <c r="L308" i="21"/>
  <c r="J309" i="21"/>
  <c r="K309" i="21"/>
  <c r="L309" i="21"/>
  <c r="J310" i="21"/>
  <c r="K310" i="21"/>
  <c r="L310" i="21"/>
  <c r="J311" i="21"/>
  <c r="K311" i="21"/>
  <c r="L311" i="21"/>
  <c r="J312" i="21"/>
  <c r="K312" i="21"/>
  <c r="L312" i="21"/>
  <c r="J313" i="21"/>
  <c r="K313" i="21"/>
  <c r="L313" i="21"/>
  <c r="J314" i="21"/>
  <c r="K314" i="21"/>
  <c r="L314" i="21"/>
  <c r="J315" i="21"/>
  <c r="K315" i="21"/>
  <c r="L315" i="21"/>
  <c r="J316" i="21"/>
  <c r="K316" i="21"/>
  <c r="L316" i="21"/>
  <c r="J317" i="21"/>
  <c r="K317" i="21"/>
  <c r="L317" i="21"/>
  <c r="J318" i="21"/>
  <c r="K318" i="21"/>
  <c r="L318" i="21"/>
  <c r="J319" i="21"/>
  <c r="K319" i="21"/>
  <c r="L319" i="21"/>
  <c r="J320" i="21"/>
  <c r="K320" i="21"/>
  <c r="L320" i="21"/>
  <c r="J321" i="21"/>
  <c r="K321" i="21"/>
  <c r="L321" i="21"/>
  <c r="J322" i="21"/>
  <c r="K322" i="21"/>
  <c r="L322" i="21"/>
  <c r="J323" i="21"/>
  <c r="K323" i="21"/>
  <c r="L323" i="21"/>
  <c r="J324" i="21"/>
  <c r="K324" i="21"/>
  <c r="L324" i="21"/>
  <c r="J325" i="21"/>
  <c r="K325" i="21"/>
  <c r="L325" i="21"/>
  <c r="J326" i="21"/>
  <c r="K326" i="21"/>
  <c r="L326" i="21"/>
  <c r="J327" i="21"/>
  <c r="K327" i="21"/>
  <c r="L327" i="21"/>
  <c r="J328" i="21"/>
  <c r="K328" i="21"/>
  <c r="L328" i="21"/>
  <c r="J329" i="21"/>
  <c r="K329" i="21"/>
  <c r="L329" i="21"/>
  <c r="J330" i="21"/>
  <c r="K330" i="21"/>
  <c r="L330" i="21"/>
  <c r="J331" i="21"/>
  <c r="K331" i="21"/>
  <c r="L331" i="21"/>
  <c r="J332" i="21"/>
  <c r="K332" i="21"/>
  <c r="L332" i="21"/>
  <c r="J333" i="21"/>
  <c r="K333" i="21"/>
  <c r="L333" i="21"/>
  <c r="J334" i="21"/>
  <c r="K334" i="21"/>
  <c r="L334" i="21"/>
  <c r="J335" i="21"/>
  <c r="K335" i="21"/>
  <c r="L335" i="21"/>
  <c r="J336" i="21"/>
  <c r="K336" i="21"/>
  <c r="L336" i="21"/>
  <c r="J337" i="21"/>
  <c r="K337" i="21"/>
  <c r="L337" i="21"/>
  <c r="J338" i="21"/>
  <c r="K338" i="21"/>
  <c r="L338" i="21"/>
  <c r="J339" i="21"/>
  <c r="K339" i="21"/>
  <c r="L339" i="21"/>
  <c r="J340" i="21"/>
  <c r="K340" i="21"/>
  <c r="L340" i="21"/>
  <c r="J341" i="21"/>
  <c r="K341" i="21"/>
  <c r="L341" i="21"/>
  <c r="J342" i="21"/>
  <c r="K342" i="21"/>
  <c r="L342" i="21"/>
  <c r="J343" i="21"/>
  <c r="K343" i="21"/>
  <c r="L343" i="21"/>
  <c r="J344" i="21"/>
  <c r="K344" i="21"/>
  <c r="L344" i="21"/>
  <c r="J345" i="21"/>
  <c r="K345" i="21"/>
  <c r="L345" i="21"/>
  <c r="J346" i="21"/>
  <c r="K346" i="21"/>
  <c r="L346" i="21"/>
  <c r="J347" i="21"/>
  <c r="K347" i="21"/>
  <c r="L347" i="21"/>
  <c r="J348" i="21"/>
  <c r="K348" i="21"/>
  <c r="L348" i="21"/>
  <c r="J349" i="21"/>
  <c r="K349" i="21"/>
  <c r="L349" i="21"/>
  <c r="J350" i="21"/>
  <c r="K350" i="21"/>
  <c r="L350" i="21"/>
  <c r="J351" i="21"/>
  <c r="K351" i="21"/>
  <c r="L351" i="21"/>
  <c r="J352" i="21"/>
  <c r="K352" i="21"/>
  <c r="L352" i="21"/>
  <c r="J353" i="21"/>
  <c r="K353" i="21"/>
  <c r="L353" i="21"/>
  <c r="J354" i="21"/>
  <c r="K354" i="21"/>
  <c r="L354" i="21"/>
  <c r="J355" i="21"/>
  <c r="K355" i="21"/>
  <c r="L355" i="21"/>
  <c r="J356" i="21"/>
  <c r="K356" i="21"/>
  <c r="L356" i="21"/>
  <c r="J357" i="21"/>
  <c r="K357" i="21"/>
  <c r="L357" i="21"/>
  <c r="J358" i="21"/>
  <c r="K358" i="21"/>
  <c r="L358" i="21"/>
  <c r="J359" i="21"/>
  <c r="K359" i="21"/>
  <c r="L359" i="21"/>
  <c r="J360" i="21"/>
  <c r="K360" i="21"/>
  <c r="L360" i="21"/>
  <c r="J361" i="21"/>
  <c r="K361" i="21"/>
  <c r="L361" i="21"/>
  <c r="J362" i="21"/>
  <c r="K362" i="21"/>
  <c r="L362" i="21"/>
  <c r="J363" i="21"/>
  <c r="K363" i="21"/>
  <c r="L363" i="21"/>
  <c r="J364" i="21"/>
  <c r="K364" i="21"/>
  <c r="L364" i="21"/>
  <c r="J365" i="21"/>
  <c r="K365" i="21"/>
  <c r="L365" i="21"/>
  <c r="J366" i="21"/>
  <c r="K366" i="21"/>
  <c r="L366" i="21"/>
  <c r="J367" i="21"/>
  <c r="K367" i="21"/>
  <c r="L367" i="21"/>
  <c r="J368" i="21"/>
  <c r="K368" i="21"/>
  <c r="L368" i="21"/>
  <c r="J369" i="21"/>
  <c r="K369" i="21"/>
  <c r="L369" i="21"/>
  <c r="J370" i="21"/>
  <c r="K370" i="21"/>
  <c r="L370" i="21"/>
  <c r="J371" i="21"/>
  <c r="K371" i="21"/>
  <c r="L371" i="21"/>
  <c r="J372" i="21"/>
  <c r="K372" i="21"/>
  <c r="L372" i="21"/>
  <c r="J373" i="21"/>
  <c r="K373" i="21"/>
  <c r="L373" i="21"/>
  <c r="J374" i="21"/>
  <c r="K374" i="21"/>
  <c r="L374" i="21"/>
  <c r="J375" i="21"/>
  <c r="K375" i="21"/>
  <c r="L375" i="21"/>
  <c r="J376" i="21"/>
  <c r="K376" i="21"/>
  <c r="L376" i="21"/>
  <c r="J377" i="21"/>
  <c r="K377" i="21"/>
  <c r="L377" i="21"/>
  <c r="J378" i="21"/>
  <c r="K378" i="21"/>
  <c r="L378" i="21"/>
  <c r="J379" i="21"/>
  <c r="K379" i="21"/>
  <c r="L379" i="21"/>
  <c r="J380" i="21"/>
  <c r="K380" i="21"/>
  <c r="L380" i="21"/>
  <c r="J381" i="21"/>
  <c r="K381" i="21"/>
  <c r="L381" i="21"/>
  <c r="J382" i="21"/>
  <c r="K382" i="21"/>
  <c r="L382" i="21"/>
  <c r="J383" i="21"/>
  <c r="K383" i="21"/>
  <c r="L383" i="21"/>
  <c r="J384" i="21"/>
  <c r="K384" i="21"/>
  <c r="L384" i="21"/>
  <c r="J385" i="21"/>
  <c r="K385" i="21"/>
  <c r="L385" i="21"/>
  <c r="J386" i="21"/>
  <c r="K386" i="21"/>
  <c r="L386" i="21"/>
  <c r="J387" i="21"/>
  <c r="K387" i="21"/>
  <c r="L387" i="21"/>
  <c r="J388" i="21"/>
  <c r="K388" i="21"/>
  <c r="L388" i="21"/>
  <c r="J389" i="21"/>
  <c r="K389" i="21"/>
  <c r="L389" i="21"/>
  <c r="J390" i="21"/>
  <c r="K390" i="21"/>
  <c r="L390" i="21"/>
  <c r="J391" i="21"/>
  <c r="K391" i="21"/>
  <c r="L391" i="21"/>
  <c r="J392" i="21"/>
  <c r="K392" i="21"/>
  <c r="L392" i="21"/>
  <c r="J393" i="21"/>
  <c r="K393" i="21"/>
  <c r="L393" i="21"/>
  <c r="J394" i="21"/>
  <c r="K394" i="21"/>
  <c r="L394" i="21"/>
  <c r="J395" i="21"/>
  <c r="K395" i="21"/>
  <c r="L395" i="21"/>
  <c r="J396" i="21"/>
  <c r="K396" i="21"/>
  <c r="L396" i="21"/>
  <c r="J397" i="21"/>
  <c r="K397" i="21"/>
  <c r="L397" i="21"/>
  <c r="J398" i="21"/>
  <c r="K398" i="21"/>
  <c r="L398" i="21"/>
  <c r="J399" i="21"/>
  <c r="K399" i="21"/>
  <c r="L399" i="21"/>
  <c r="J400" i="21"/>
  <c r="K400" i="21"/>
  <c r="L400" i="21"/>
  <c r="J401" i="21"/>
  <c r="K401" i="21"/>
  <c r="L401" i="21"/>
  <c r="J402" i="21"/>
  <c r="K402" i="21"/>
  <c r="L402" i="21"/>
  <c r="L6" i="21"/>
  <c r="K6" i="21"/>
  <c r="J6"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4" i="21"/>
  <c r="I85" i="21"/>
  <c r="I86" i="21"/>
  <c r="I87" i="21"/>
  <c r="I88" i="21"/>
  <c r="I89" i="21"/>
  <c r="I90" i="21"/>
  <c r="I91" i="21"/>
  <c r="I92" i="21"/>
  <c r="I93" i="21"/>
  <c r="I94" i="21"/>
  <c r="I95" i="21"/>
  <c r="I96" i="21"/>
  <c r="I97" i="21"/>
  <c r="I98" i="21"/>
  <c r="I99" i="21"/>
  <c r="I100" i="21"/>
  <c r="I101" i="21"/>
  <c r="I102" i="21"/>
  <c r="I103" i="21"/>
  <c r="I104" i="21"/>
  <c r="I105" i="21"/>
  <c r="I106" i="21"/>
  <c r="I107" i="21"/>
  <c r="I108" i="21"/>
  <c r="I109"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I161" i="21"/>
  <c r="I162" i="21"/>
  <c r="I163" i="21"/>
  <c r="I164" i="21"/>
  <c r="I165" i="21"/>
  <c r="I166" i="21"/>
  <c r="I167" i="21"/>
  <c r="I168"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378" i="21"/>
  <c r="I379" i="21"/>
  <c r="I380" i="21"/>
  <c r="I381" i="21"/>
  <c r="I382" i="21"/>
  <c r="I383" i="21"/>
  <c r="I384" i="21"/>
  <c r="I385" i="21"/>
  <c r="I386" i="21"/>
  <c r="I387" i="21"/>
  <c r="I388" i="21"/>
  <c r="I389" i="21"/>
  <c r="I390" i="21"/>
  <c r="I391" i="21"/>
  <c r="I392" i="21"/>
  <c r="I393" i="21"/>
  <c r="I394" i="21"/>
  <c r="I395" i="21"/>
  <c r="I396" i="21"/>
  <c r="I397" i="21"/>
  <c r="I398" i="21"/>
  <c r="I399" i="21"/>
  <c r="I400" i="21"/>
  <c r="I401" i="21"/>
  <c r="I402" i="21"/>
  <c r="I6"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8" i="21"/>
  <c r="Y119" i="21"/>
  <c r="Y120" i="21"/>
  <c r="Y121" i="21"/>
  <c r="Y122" i="21"/>
  <c r="Y123" i="21"/>
  <c r="Y124" i="21"/>
  <c r="Y125" i="21"/>
  <c r="Y126" i="21"/>
  <c r="Y127" i="21"/>
  <c r="Y128" i="21"/>
  <c r="Y129" i="21"/>
  <c r="Y130" i="21"/>
  <c r="Y131" i="21"/>
  <c r="Y132" i="21"/>
  <c r="Y133" i="21"/>
  <c r="Y134" i="21"/>
  <c r="Y135" i="21"/>
  <c r="Y136" i="21"/>
  <c r="Y137" i="21"/>
  <c r="Y138" i="21"/>
  <c r="Y139" i="21"/>
  <c r="Y140" i="21"/>
  <c r="Y141" i="21"/>
  <c r="Y142" i="21"/>
  <c r="Y143" i="21"/>
  <c r="Y144" i="21"/>
  <c r="Y145" i="21"/>
  <c r="Y146" i="21"/>
  <c r="Y147" i="21"/>
  <c r="Y148" i="21"/>
  <c r="Y149" i="21"/>
  <c r="Y150" i="21"/>
  <c r="Y151" i="21"/>
  <c r="Y152" i="21"/>
  <c r="Y153" i="21"/>
  <c r="Y154" i="21"/>
  <c r="Y155" i="21"/>
  <c r="Y156" i="21"/>
  <c r="Y157" i="21"/>
  <c r="Y158" i="21"/>
  <c r="Y159" i="21"/>
  <c r="Y160" i="21"/>
  <c r="Y161" i="21"/>
  <c r="Y162" i="21"/>
  <c r="Y163" i="21"/>
  <c r="Y164" i="21"/>
  <c r="Y165" i="21"/>
  <c r="Y166" i="21"/>
  <c r="Y167" i="21"/>
  <c r="Y168" i="21"/>
  <c r="Y169" i="21"/>
  <c r="Y170" i="21"/>
  <c r="Y171" i="21"/>
  <c r="Y172" i="21"/>
  <c r="Y173" i="21"/>
  <c r="Y174" i="21"/>
  <c r="Y175" i="21"/>
  <c r="Y176" i="21"/>
  <c r="Y177" i="21"/>
  <c r="Y178" i="21"/>
  <c r="Y179" i="21"/>
  <c r="Y180" i="21"/>
  <c r="Y181" i="21"/>
  <c r="Y182" i="21"/>
  <c r="Y183" i="21"/>
  <c r="Y184" i="21"/>
  <c r="Y185" i="21"/>
  <c r="Y186" i="21"/>
  <c r="Y187" i="21"/>
  <c r="Y188" i="21"/>
  <c r="Y189" i="21"/>
  <c r="Y190" i="21"/>
  <c r="Y191" i="21"/>
  <c r="Y192" i="21"/>
  <c r="Y193" i="21"/>
  <c r="Y194" i="21"/>
  <c r="Y195" i="21"/>
  <c r="Y196" i="21"/>
  <c r="Y197" i="21"/>
  <c r="Y198" i="21"/>
  <c r="Y199" i="21"/>
  <c r="Y200" i="21"/>
  <c r="Y201" i="21"/>
  <c r="Y202" i="21"/>
  <c r="Y203" i="21"/>
  <c r="Y204" i="21"/>
  <c r="Y205" i="21"/>
  <c r="Y206" i="21"/>
  <c r="Y207" i="21"/>
  <c r="Y208" i="21"/>
  <c r="Y209" i="21"/>
  <c r="Y210" i="21"/>
  <c r="Y211" i="21"/>
  <c r="Y212" i="21"/>
  <c r="Y213" i="21"/>
  <c r="Y214" i="21"/>
  <c r="Y215" i="21"/>
  <c r="Y216" i="21"/>
  <c r="Y217" i="21"/>
  <c r="Y218" i="21"/>
  <c r="Y219" i="21"/>
  <c r="Y220" i="21"/>
  <c r="Y221" i="21"/>
  <c r="Y222" i="21"/>
  <c r="Y223" i="21"/>
  <c r="Y224" i="21"/>
  <c r="Y225" i="21"/>
  <c r="Y226" i="21"/>
  <c r="Y227" i="21"/>
  <c r="Y228" i="21"/>
  <c r="Y229" i="21"/>
  <c r="Y230" i="21"/>
  <c r="Y231" i="21"/>
  <c r="Y232" i="21"/>
  <c r="Y233" i="21"/>
  <c r="Y234" i="21"/>
  <c r="Y235" i="21"/>
  <c r="Y236" i="21"/>
  <c r="Y237" i="21"/>
  <c r="Y238" i="21"/>
  <c r="Y239" i="21"/>
  <c r="Y240" i="21"/>
  <c r="Y241" i="21"/>
  <c r="Y242" i="21"/>
  <c r="Y243" i="21"/>
  <c r="Y244" i="21"/>
  <c r="Y245" i="21"/>
  <c r="Y246" i="21"/>
  <c r="Y247" i="21"/>
  <c r="Y248" i="21"/>
  <c r="Y249" i="21"/>
  <c r="Y250" i="21"/>
  <c r="Y251" i="21"/>
  <c r="Y252" i="21"/>
  <c r="Y253" i="21"/>
  <c r="Y254" i="21"/>
  <c r="Y255" i="21"/>
  <c r="Y256" i="21"/>
  <c r="Y257" i="21"/>
  <c r="Y258" i="21"/>
  <c r="Y259" i="21"/>
  <c r="Y260" i="21"/>
  <c r="Y261" i="21"/>
  <c r="Y262" i="21"/>
  <c r="Y263" i="21"/>
  <c r="Y264" i="21"/>
  <c r="Y265" i="21"/>
  <c r="Y266" i="21"/>
  <c r="Y267" i="21"/>
  <c r="Y268" i="21"/>
  <c r="Y269" i="21"/>
  <c r="Y270" i="21"/>
  <c r="Y271" i="21"/>
  <c r="Y272" i="21"/>
  <c r="Y273" i="21"/>
  <c r="Y274" i="21"/>
  <c r="Y275" i="21"/>
  <c r="Y276" i="21"/>
  <c r="Y277" i="21"/>
  <c r="Y278" i="21"/>
  <c r="Y279" i="21"/>
  <c r="Y280" i="21"/>
  <c r="Y281" i="21"/>
  <c r="Y282" i="21"/>
  <c r="Y283" i="21"/>
  <c r="Y284" i="21"/>
  <c r="Y285" i="21"/>
  <c r="Y286" i="21"/>
  <c r="Y287" i="21"/>
  <c r="Y288" i="21"/>
  <c r="Y289" i="21"/>
  <c r="Y290" i="21"/>
  <c r="Y291" i="21"/>
  <c r="Y292" i="21"/>
  <c r="Y293" i="21"/>
  <c r="Y294" i="21"/>
  <c r="Y295" i="21"/>
  <c r="Y296" i="21"/>
  <c r="Y297" i="21"/>
  <c r="Y298" i="21"/>
  <c r="Y299" i="21"/>
  <c r="Y300" i="21"/>
  <c r="Y301" i="21"/>
  <c r="Y302" i="21"/>
  <c r="Y303" i="21"/>
  <c r="Y304" i="21"/>
  <c r="Y305" i="21"/>
  <c r="Y306" i="21"/>
  <c r="Y307" i="21"/>
  <c r="Y308" i="21"/>
  <c r="Y309" i="21"/>
  <c r="Y310" i="21"/>
  <c r="Y311" i="21"/>
  <c r="Y312" i="21"/>
  <c r="Y313" i="21"/>
  <c r="Y314" i="21"/>
  <c r="Y315" i="21"/>
  <c r="Y316" i="21"/>
  <c r="Y317" i="21"/>
  <c r="Y318" i="21"/>
  <c r="Y319" i="21"/>
  <c r="Y320" i="21"/>
  <c r="Y321" i="21"/>
  <c r="Y322" i="21"/>
  <c r="Y323" i="21"/>
  <c r="Y324" i="21"/>
  <c r="Y325" i="21"/>
  <c r="Y326" i="21"/>
  <c r="Y327" i="21"/>
  <c r="Y328" i="21"/>
  <c r="Y329" i="21"/>
  <c r="Y330" i="21"/>
  <c r="Y331" i="21"/>
  <c r="Y332" i="21"/>
  <c r="Y333" i="21"/>
  <c r="Y334" i="21"/>
  <c r="Y335" i="21"/>
  <c r="Y336" i="21"/>
  <c r="Y337" i="21"/>
  <c r="Y338" i="21"/>
  <c r="Y339" i="21"/>
  <c r="Y340" i="21"/>
  <c r="Y341" i="21"/>
  <c r="Y342" i="21"/>
  <c r="Y343" i="21"/>
  <c r="Y344" i="21"/>
  <c r="Y345" i="21"/>
  <c r="Y346" i="21"/>
  <c r="Y347" i="21"/>
  <c r="Y348" i="21"/>
  <c r="Y349" i="21"/>
  <c r="Y350" i="21"/>
  <c r="Y351" i="21"/>
  <c r="Y352" i="21"/>
  <c r="Y353" i="21"/>
  <c r="Y354" i="21"/>
  <c r="Y355" i="21"/>
  <c r="Y356" i="21"/>
  <c r="Y357" i="21"/>
  <c r="Y358" i="21"/>
  <c r="Y359" i="21"/>
  <c r="Y360" i="21"/>
  <c r="Y361" i="21"/>
  <c r="Y362" i="21"/>
  <c r="Y363" i="21"/>
  <c r="Y364" i="21"/>
  <c r="Y365" i="21"/>
  <c r="Y366" i="21"/>
  <c r="Y367" i="21"/>
  <c r="Y368" i="21"/>
  <c r="Y369" i="21"/>
  <c r="Y370" i="21"/>
  <c r="Y371" i="21"/>
  <c r="Y372" i="21"/>
  <c r="Y373" i="21"/>
  <c r="Y374" i="21"/>
  <c r="Y375" i="21"/>
  <c r="Y376" i="21"/>
  <c r="Y377" i="21"/>
  <c r="Y378" i="21"/>
  <c r="Y379" i="21"/>
  <c r="Y380" i="21"/>
  <c r="Y381" i="21"/>
  <c r="Y382" i="21"/>
  <c r="Y383" i="21"/>
  <c r="Y384" i="21"/>
  <c r="Y385" i="21"/>
  <c r="Y386" i="21"/>
  <c r="Y387" i="21"/>
  <c r="Y388" i="21"/>
  <c r="Y389" i="21"/>
  <c r="Y390" i="21"/>
  <c r="Y391" i="21"/>
  <c r="Y392" i="21"/>
  <c r="Y393" i="21"/>
  <c r="Y394" i="21"/>
  <c r="Y395" i="21"/>
  <c r="Y396" i="21"/>
  <c r="Y397" i="21"/>
  <c r="Y398" i="21"/>
  <c r="Y399" i="21"/>
  <c r="Y400" i="21"/>
  <c r="Y401" i="21"/>
  <c r="Y402" i="21"/>
  <c r="Y442" i="21"/>
  <c r="Y443" i="21"/>
  <c r="Y444" i="21"/>
  <c r="Y445" i="21"/>
  <c r="Y446" i="21"/>
  <c r="Y447" i="21"/>
  <c r="Y448" i="21"/>
  <c r="Y449" i="21"/>
  <c r="Y450" i="21"/>
  <c r="Y451" i="21"/>
  <c r="Y452" i="21"/>
  <c r="Y453" i="21"/>
  <c r="Y454" i="21"/>
  <c r="Y455" i="21"/>
  <c r="Y456" i="21"/>
  <c r="Y457" i="21"/>
  <c r="Y458" i="21"/>
  <c r="Y459" i="21"/>
  <c r="Y460" i="21"/>
  <c r="Y461" i="21"/>
  <c r="Y462" i="21"/>
  <c r="Y463" i="21"/>
  <c r="Y464" i="21"/>
  <c r="Y465" i="21"/>
  <c r="Y466" i="21"/>
  <c r="Y467" i="21"/>
  <c r="Y468" i="21"/>
  <c r="Y469" i="21"/>
  <c r="Y470" i="21"/>
  <c r="Y471" i="21"/>
  <c r="Y472" i="21"/>
  <c r="Y473" i="21"/>
  <c r="Y474" i="21"/>
  <c r="Y475" i="21"/>
  <c r="Y476" i="21"/>
  <c r="Y477" i="21"/>
  <c r="Y478" i="21"/>
  <c r="Y479" i="21"/>
  <c r="Y480" i="21"/>
  <c r="Y481" i="21"/>
  <c r="Y482" i="21"/>
  <c r="Y483" i="21"/>
  <c r="Y484" i="21"/>
  <c r="Y485" i="21"/>
  <c r="Y486" i="21"/>
  <c r="Y487" i="21"/>
  <c r="Y488" i="21"/>
  <c r="Y489" i="21"/>
  <c r="Y490" i="21"/>
  <c r="Y491" i="21"/>
  <c r="Y492" i="21"/>
  <c r="Y493" i="21"/>
  <c r="Y494" i="21"/>
  <c r="Y495" i="21"/>
  <c r="Y496" i="21"/>
  <c r="Y497" i="21"/>
  <c r="Y498" i="21"/>
  <c r="Y499" i="21"/>
  <c r="Y500" i="21"/>
  <c r="Y501" i="21"/>
  <c r="Y502" i="21"/>
  <c r="Y503" i="21"/>
  <c r="Y504" i="21"/>
  <c r="Y505" i="21"/>
  <c r="Y506" i="21"/>
  <c r="Y507" i="21"/>
  <c r="Y508" i="21"/>
  <c r="Y509" i="21"/>
  <c r="Y510" i="21"/>
  <c r="Y511" i="21"/>
  <c r="Y512" i="21"/>
  <c r="Y513" i="21"/>
  <c r="Y514" i="21"/>
  <c r="Y515" i="21"/>
  <c r="Y516" i="21"/>
  <c r="Y517" i="21"/>
  <c r="Y518" i="21"/>
  <c r="Y519" i="21"/>
  <c r="Y520" i="21"/>
  <c r="Y521" i="21"/>
  <c r="Y522" i="21"/>
  <c r="Y523" i="21"/>
  <c r="Y524" i="21"/>
  <c r="Y525" i="21"/>
  <c r="Y526" i="21"/>
  <c r="Y527" i="21"/>
  <c r="Y528" i="21"/>
  <c r="Y529" i="21"/>
  <c r="Y530" i="21"/>
  <c r="Y531" i="21"/>
  <c r="Y532" i="21"/>
  <c r="Y533" i="21"/>
  <c r="Y534" i="21"/>
  <c r="Y535" i="21"/>
  <c r="Y536" i="21"/>
  <c r="Y537" i="21"/>
  <c r="Y538" i="21"/>
  <c r="Y539" i="21"/>
  <c r="Y540" i="21"/>
  <c r="Y541" i="21"/>
  <c r="Y542" i="21"/>
  <c r="Y543" i="21"/>
  <c r="Y544" i="21"/>
  <c r="Y545" i="21"/>
  <c r="Y546" i="21"/>
  <c r="Y547" i="21"/>
  <c r="Y548" i="21"/>
  <c r="Y549" i="21"/>
  <c r="Y550" i="21"/>
  <c r="Y551" i="21"/>
  <c r="Y552" i="21"/>
  <c r="Y553" i="21"/>
  <c r="Y554" i="21"/>
  <c r="Y555" i="21"/>
  <c r="Y556" i="21"/>
  <c r="Y557" i="21"/>
  <c r="Y558" i="21"/>
  <c r="Y559" i="21"/>
  <c r="Y560" i="21"/>
  <c r="Y561" i="21"/>
  <c r="Y562" i="21"/>
  <c r="Y563" i="21"/>
  <c r="Y564" i="21"/>
  <c r="Y565" i="21"/>
  <c r="K55" i="20"/>
  <c r="K56" i="20"/>
  <c r="K57" i="20"/>
  <c r="K58" i="20"/>
  <c r="K59" i="20"/>
  <c r="K60" i="20"/>
  <c r="L59" i="20"/>
  <c r="L65" i="20"/>
  <c r="K65" i="20"/>
  <c r="L64" i="20"/>
  <c r="K64" i="20"/>
  <c r="L63" i="20"/>
  <c r="K63" i="20"/>
  <c r="L62" i="20"/>
  <c r="K62" i="20"/>
  <c r="L61" i="20"/>
  <c r="K61" i="20"/>
  <c r="L58" i="20"/>
  <c r="L57" i="20"/>
  <c r="L56" i="20"/>
  <c r="L55" i="20"/>
  <c r="I66" i="20"/>
  <c r="I60" i="20"/>
  <c r="I54" i="20"/>
  <c r="I67" i="20"/>
  <c r="L66" i="20"/>
  <c r="K66" i="20"/>
  <c r="L60" i="20"/>
  <c r="L53" i="20"/>
  <c r="L52" i="20"/>
  <c r="L51" i="20"/>
  <c r="K53" i="20"/>
  <c r="K52" i="20"/>
  <c r="K51" i="20"/>
  <c r="L49" i="20"/>
  <c r="K49" i="20"/>
  <c r="K54" i="20"/>
  <c r="L54" i="20"/>
</calcChain>
</file>

<file path=xl/sharedStrings.xml><?xml version="1.0" encoding="utf-8"?>
<sst xmlns="http://schemas.openxmlformats.org/spreadsheetml/2006/main" count="47154" uniqueCount="1627">
  <si>
    <t>ICDP Exp/Hole number</t>
  </si>
  <si>
    <t>Chikyu Exp/Hole number</t>
  </si>
  <si>
    <t>Core</t>
  </si>
  <si>
    <t>Section</t>
  </si>
  <si>
    <t>Interval top (cm)</t>
  </si>
  <si>
    <t>Interval bottom (cm)</t>
  </si>
  <si>
    <t>Top depth (m downhole)</t>
  </si>
  <si>
    <t>Bottom depth (m downhole)</t>
  </si>
  <si>
    <t>patchy</t>
  </si>
  <si>
    <t>Core-Section</t>
  </si>
  <si>
    <t>Microcrystalline 0.1-0.2mm</t>
  </si>
  <si>
    <t>Fine grained 0.2-1mm</t>
  </si>
  <si>
    <t>Medium grained 1-5mm</t>
  </si>
  <si>
    <t>Coarse grained 5-30mm</t>
  </si>
  <si>
    <t xml:space="preserve"> irregular</t>
  </si>
  <si>
    <t xml:space="preserve"> planar</t>
  </si>
  <si>
    <t xml:space="preserve"> curved</t>
  </si>
  <si>
    <t xml:space="preserve"> anastomosing</t>
  </si>
  <si>
    <t>massive</t>
  </si>
  <si>
    <t>vuggy</t>
  </si>
  <si>
    <t>crack seal</t>
  </si>
  <si>
    <t>sheared</t>
  </si>
  <si>
    <t>overgrowth</t>
  </si>
  <si>
    <t>brecciated</t>
  </si>
  <si>
    <t>Date Stamp</t>
  </si>
  <si>
    <t>Scientist Initials</t>
  </si>
  <si>
    <t>unknown</t>
  </si>
  <si>
    <t>magnesite</t>
  </si>
  <si>
    <t>dolomite</t>
  </si>
  <si>
    <t>antitaxial</t>
  </si>
  <si>
    <t>quartz</t>
  </si>
  <si>
    <t>carbonate</t>
  </si>
  <si>
    <t>calcite</t>
  </si>
  <si>
    <t>serpentine</t>
  </si>
  <si>
    <t>magnetite</t>
  </si>
  <si>
    <t>hematite</t>
  </si>
  <si>
    <t>antigorite</t>
  </si>
  <si>
    <t>chrysotile</t>
  </si>
  <si>
    <t>lizardite</t>
  </si>
  <si>
    <t>chlorite</t>
  </si>
  <si>
    <t>equigranular</t>
  </si>
  <si>
    <t>seriate/gradual across a range</t>
  </si>
  <si>
    <t>carb-qtz</t>
  </si>
  <si>
    <t>cross-fiber</t>
  </si>
  <si>
    <t>laminated/foliated</t>
  </si>
  <si>
    <t>Fe-oxides+qtz</t>
  </si>
  <si>
    <t>Fe-oxides+carb</t>
  </si>
  <si>
    <t>prehnite</t>
  </si>
  <si>
    <t>zeolite</t>
  </si>
  <si>
    <t>color contrast</t>
  </si>
  <si>
    <t>vein contact geometry</t>
  </si>
  <si>
    <t>en echelon</t>
  </si>
  <si>
    <t>splaying</t>
  </si>
  <si>
    <t>sheared contact</t>
  </si>
  <si>
    <t>polymineralic</t>
  </si>
  <si>
    <t>albite</t>
  </si>
  <si>
    <t>other!</t>
  </si>
  <si>
    <t>vug filling minerals</t>
  </si>
  <si>
    <t>protoserpentine</t>
  </si>
  <si>
    <t>opaque oxides</t>
  </si>
  <si>
    <t>iron oxy-hydroxides</t>
  </si>
  <si>
    <t>sulfide</t>
  </si>
  <si>
    <t>chalcopyrite</t>
  </si>
  <si>
    <t>pyrite</t>
  </si>
  <si>
    <t>anyhydrite</t>
  </si>
  <si>
    <t>gypsum</t>
  </si>
  <si>
    <t>apatite</t>
  </si>
  <si>
    <t>opal</t>
  </si>
  <si>
    <t>chalcedony</t>
  </si>
  <si>
    <t>titanate/sphene</t>
  </si>
  <si>
    <t>laumontite</t>
  </si>
  <si>
    <t>clinozoisite</t>
  </si>
  <si>
    <t>epidote</t>
  </si>
  <si>
    <t>smectite, illite etc</t>
  </si>
  <si>
    <t>pumpellyite</t>
  </si>
  <si>
    <t>crossite</t>
  </si>
  <si>
    <t>actinolite</t>
  </si>
  <si>
    <t>amphibole (undefined)</t>
  </si>
  <si>
    <t xml:space="preserve"> </t>
  </si>
  <si>
    <t>notes</t>
  </si>
  <si>
    <t>vein characteristics 1</t>
  </si>
  <si>
    <t>vein characteristics 2</t>
  </si>
  <si>
    <t>vein width, mm</t>
  </si>
  <si>
    <t>vein grain size</t>
  </si>
  <si>
    <t>vein grain size rank</t>
  </si>
  <si>
    <t>vein grain size variability</t>
  </si>
  <si>
    <t>vein contact type</t>
  </si>
  <si>
    <t>mag-dol</t>
  </si>
  <si>
    <t>carb+serp</t>
  </si>
  <si>
    <t>zoned</t>
  </si>
  <si>
    <t>foliated contact</t>
  </si>
  <si>
    <t>other vein minerals</t>
  </si>
  <si>
    <t>folded</t>
  </si>
  <si>
    <t>riebeckite</t>
  </si>
  <si>
    <t>graphite</t>
  </si>
  <si>
    <t>vein petrology summary for VCD</t>
  </si>
  <si>
    <t>vein</t>
  </si>
  <si>
    <t>halo width, mm</t>
  </si>
  <si>
    <t>barite</t>
  </si>
  <si>
    <t xml:space="preserve"> vein mineral assemblage</t>
  </si>
  <si>
    <t>stilbite</t>
  </si>
  <si>
    <t>fuchsite/muscovite</t>
  </si>
  <si>
    <t>overall vein type</t>
  </si>
  <si>
    <t>total should be 100%!!!</t>
  </si>
  <si>
    <t>other mineral %</t>
  </si>
  <si>
    <t>OVERVIEW</t>
  </si>
  <si>
    <t>Vein or vein set</t>
  </si>
  <si>
    <t>Of potential interest for report</t>
  </si>
  <si>
    <t>talc</t>
  </si>
  <si>
    <t>undeterminable</t>
  </si>
  <si>
    <t>bi-modal</t>
  </si>
  <si>
    <t>multi-modal</t>
  </si>
  <si>
    <t>vein set</t>
  </si>
  <si>
    <t>Halo Colour</t>
  </si>
  <si>
    <t>Valid interval bottom?</t>
  </si>
  <si>
    <t>5057-4B</t>
  </si>
  <si>
    <t>805-C5704B</t>
  </si>
  <si>
    <t>mag-qtz</t>
  </si>
  <si>
    <t>dark red</t>
  </si>
  <si>
    <t>irregular</t>
  </si>
  <si>
    <t>anastomosing</t>
  </si>
  <si>
    <t>17/08/2017</t>
  </si>
  <si>
    <t>CM-AJ</t>
  </si>
  <si>
    <t>AJ-JdO</t>
  </si>
  <si>
    <t>17/08/2018</t>
  </si>
  <si>
    <t>17/08/2019</t>
  </si>
  <si>
    <t>≤1 mm</t>
  </si>
  <si>
    <t>≤3 mm</t>
  </si>
  <si>
    <t>10 mm</t>
  </si>
  <si>
    <t>≤4 mm</t>
  </si>
  <si>
    <t>1 mm</t>
  </si>
  <si>
    <t>1-2 mm</t>
  </si>
  <si>
    <t>1-5 mm</t>
  </si>
  <si>
    <t>1mm</t>
  </si>
  <si>
    <t>5 mm</t>
  </si>
  <si>
    <t>fine grained 0.2-1mm</t>
  </si>
  <si>
    <t>4 mm</t>
  </si>
  <si>
    <t>oVERVIEW</t>
  </si>
  <si>
    <t>1-10 mm</t>
  </si>
  <si>
    <t>1-15 mm</t>
  </si>
  <si>
    <t>1-3 mm</t>
  </si>
  <si>
    <t>≤5 mm</t>
  </si>
  <si>
    <t>medium grained 1-5mm</t>
  </si>
  <si>
    <t>grey unknown</t>
  </si>
  <si>
    <t>Dominated by sub-mm red goethite veins, minor coarse magnesite-quartz  veins at bottom of piece</t>
  </si>
  <si>
    <t>Some veins are disrupted  by brecciation of host rock</t>
  </si>
  <si>
    <t>Dominated by sub-mm red goethite veins, locally coalescing in brecciated areas, minor coarse magnesite-quartz  veins at bottom of piece disrupted by rock brecciation</t>
  </si>
  <si>
    <t>Dominated by sub-mm red goethite veins, minor coarse magnesite-quartz  veins. 1 cm wide, white zoned vein with sparry dolomite on margin at 67 cm.</t>
  </si>
  <si>
    <t>Dominated by sub-mm red goethite veins, minor coarse magnesite-quartz  veins at bottom of piece disrupted by rock brecciation. Zoned quartz (Chalcedony?)-Sparry Dolomite vein at 30 cm</t>
  </si>
  <si>
    <t>Dominated by sub-mm red goethite veins, locally forming wider veins in brecciated areas, minor coarse magnesite-quartz  veins  disrupted by rock brecciation at the bottom of piece</t>
  </si>
  <si>
    <t>Strongly deformed from 0-15 cm</t>
  </si>
  <si>
    <t>Shallow dipping at 30 cm</t>
  </si>
  <si>
    <t>Vertical vein running most of section</t>
  </si>
  <si>
    <t>Dominated by sub-mm red goethite veins, locally forming wider veins in brecciated areas, minor coarse magnesite-quartz  veins prominently deformed at top of section</t>
  </si>
  <si>
    <t>deformed and whispy</t>
  </si>
  <si>
    <t>merges into the qtz magnesite set</t>
  </si>
  <si>
    <t>Anastomizing red vein network not visible rather more continious planar network. Qtz magnesite veins whispy and deformed.</t>
  </si>
  <si>
    <t>Carb-qtz veins are short (2cm) remanants following brecciation and deformation</t>
  </si>
  <si>
    <t>Dominated by sub-mm red goethite veins, locally forming wider veins in brecciated areas. Description only to 33 cm, did not describe highly weathered zone below</t>
  </si>
  <si>
    <t>Dominated by sub-mm red goethite veins, minor coarse magnesite-quartz  veins broken due to brecciation</t>
  </si>
  <si>
    <t>Dominated by sub-mm red goethite veins, minor coarse magnesite-quartz  veins fragments abundant in upper portion of core due to brecciation</t>
  </si>
  <si>
    <t>Dominated by sub-mm red goethite veins, minor coarse magnesite-quartz veins fragments abundant. Late red, steep goethite veins with brecciated wall rock fragments.</t>
  </si>
  <si>
    <t>Associated with weathered horizon at 62 cm</t>
  </si>
  <si>
    <t>Uppermost vein is strongly weathered; similar vein at the base of piece</t>
  </si>
  <si>
    <t>Dominated by sub-mm red goethite veins, very late steep magnesite veins.</t>
  </si>
  <si>
    <t>Dominated by sub-mm red goethite veins, very late steep magnesite veins. Vein at 30 com has  possible crack seal tecture. Magnesite veins below 45 cm highlly irregular</t>
  </si>
  <si>
    <t>Dominated by sub-mm red goethite veins, multiple complex vein sets cut section</t>
  </si>
  <si>
    <t>Dominated by sub-mm red goethite veins, a later red goethite veinset brecciated with wall rock fragments</t>
  </si>
  <si>
    <t>Pink colour</t>
  </si>
  <si>
    <t>Dominated by sub-mm red goethite veins, a later red goethite veinset brecciated with wall rock fragments. Two  sets of quartz-carb veins, one with disticntive pink colour</t>
  </si>
  <si>
    <t>Pink to yellow colour. Local brecciation</t>
  </si>
  <si>
    <t>sub horizontal</t>
  </si>
  <si>
    <t>section broken along larger vein in set</t>
  </si>
  <si>
    <t xml:space="preserve"> Veining is pervasive, abundant sub-mm red goethite veins and irregular quartz-carbonate veins</t>
  </si>
  <si>
    <t xml:space="preserve">Pink to yellow colour. </t>
  </si>
  <si>
    <t>section broken along uppermost vein in set</t>
  </si>
  <si>
    <t>Dominated by sub-mm red goethite veins.</t>
  </si>
  <si>
    <t>Proportion of Carb-Oxide varies along set</t>
  </si>
  <si>
    <t xml:space="preserve"> Veining is pervasive, abundant sub-mm red goethite veins and irregular quartz-carbonate veins. Prominent set of carbonate Fe-Oxide veins with regular dip below 40 cm.</t>
  </si>
  <si>
    <t>Fragments of veins within brecciated domain</t>
  </si>
  <si>
    <t xml:space="preserve"> Veining is pervasive, abundant sub-mm red goethite veins and irregular quartz-carbonate veins. Prominent set of carbonate Fe-Oxide veins continues down to 30 cm. Below 30 cm Carbonste-Quartz veins are fragmented in host rock breccia</t>
  </si>
  <si>
    <t>Fragments of veins  brecciated until 35 cm. Hem distribution highly irregular.</t>
  </si>
  <si>
    <t xml:space="preserve"> Veining is pervasive, abundant sub-mm red goethite veins and irregular quartz-carbonate veins. Prominent, coarse quartz-carbonate veins toward bottom of section, brecciated above about 30 cm</t>
  </si>
  <si>
    <t>From very regular, nearlly planar on top to defomed and fragmented in breccia at bottom of section.</t>
  </si>
  <si>
    <t xml:space="preserve"> Veining is pervasive, abundant sub-mm red goethite veins and irregular quartz-carbonate veins. Prominent, coarse quartz-carbonate veins toward bottom of section, brecciated below  79 cm</t>
  </si>
  <si>
    <t>Veins are bleached to light pink colour below 61 cm</t>
  </si>
  <si>
    <t>Pervasive chaotic veining, veins and host rock appear lighter pink  (bealched?) below 60 cm</t>
  </si>
  <si>
    <t>Pink coloured in the top 18 cm</t>
  </si>
  <si>
    <t>Veins and host rock appear lighter pink  (bleached?) below 60 cm</t>
  </si>
  <si>
    <t>Veins are bleached to light pink colour down to 18 cm</t>
  </si>
  <si>
    <t>Below 35 cm deformed and disrupted to fragments</t>
  </si>
  <si>
    <t>Veins and host rock appear lighter pink  (bleached?) up to 18 cm. Below that typical red coloration for veins and hostr rocks resumes</t>
  </si>
  <si>
    <t>Coarse equivalent of fine red veins elsewhere ?</t>
  </si>
  <si>
    <t>Section contains least veined interval observed so far.</t>
  </si>
  <si>
    <t>Magnesite occurs with Fe-Oxd from 62 cm down. More planar and discret compared to the typical set before</t>
  </si>
  <si>
    <t>The Fe-Oxd veins form distinct anastamosing swarms that locally contain magnesite</t>
  </si>
  <si>
    <t>Red veining less pronounced, complex wispy bands and layers apparent in listveneite, these were not described as veins</t>
  </si>
  <si>
    <t>Locally planar, dicret set at 40-50 cm</t>
  </si>
  <si>
    <t>Red veining dominant, complex wispy bands and layers apparent in listveneite, these were not described as veins</t>
  </si>
  <si>
    <t>Wide range in texture of Magnesite veins. Net veins, multiple re opened veins with and without vugs, and anastmosing examples all occur</t>
  </si>
  <si>
    <t>Dominated by sub-mm red goethite veins. Wide variation in texture of Quartz-Carbonate veins</t>
  </si>
  <si>
    <t>&lt; 1mm</t>
  </si>
  <si>
    <t>&lt; 1 mm</t>
  </si>
  <si>
    <t>grey</t>
  </si>
  <si>
    <t>red</t>
  </si>
  <si>
    <t>2 mm</t>
  </si>
  <si>
    <t>≤2 mm</t>
  </si>
  <si>
    <t>15 mm</t>
  </si>
  <si>
    <t>4mm</t>
  </si>
  <si>
    <t>3 mm</t>
  </si>
  <si>
    <t>≤10 mm</t>
  </si>
  <si>
    <t>20 mm</t>
  </si>
  <si>
    <t>50 mm</t>
  </si>
  <si>
    <t>breccia fragments</t>
  </si>
  <si>
    <t>Sub-paralell set</t>
  </si>
  <si>
    <t>Red veining dominant</t>
  </si>
  <si>
    <t>Veins show heterogeneous pink  coloration</t>
  </si>
  <si>
    <t>Prominent zoned thin late vein</t>
  </si>
  <si>
    <t>Red veins dominant, abundant irregular Qtz-Magnesite veins, locally pink</t>
  </si>
  <si>
    <t>Most of the section is breccia containing only thin red veins and perhaps Qtz-Mag vein fragments</t>
  </si>
  <si>
    <t>Multiple generations , some steeply dipping</t>
  </si>
  <si>
    <t>Red veins dominant</t>
  </si>
  <si>
    <t>Multiple generations , early wispy irregular, cut by later carbonate veins</t>
  </si>
  <si>
    <t>Composite vein with multiple generations large carbonate crystals and brecciated intervals</t>
  </si>
  <si>
    <t>Red veins dominant, multiple generations Qtz-Magnesite veins</t>
  </si>
  <si>
    <t>Unknown green mineral in band that could be part of post listveneite banding</t>
  </si>
  <si>
    <t>2 veins, one is in the bottom pof the piece</t>
  </si>
  <si>
    <t>Some veins show heterogenous pink coloration</t>
  </si>
  <si>
    <t>There is a 45-51 cm large Qtz-Carb segregation</t>
  </si>
  <si>
    <t>Red veins dominant, Qtz-Magn veins are deformed and offset</t>
  </si>
  <si>
    <t xml:space="preserve">From 60 cm to bottom of section red veins becomne more discret and oriented </t>
  </si>
  <si>
    <t>Red veins dominant, Qtz-Magn veins are deformed and offset, red veins more discret and oriented towards the bottom of the seciton</t>
  </si>
  <si>
    <t xml:space="preserve">Red veins become more discret and oriented </t>
  </si>
  <si>
    <t>towards the bottom of the seciton</t>
  </si>
  <si>
    <t>There are multiple crosscutting generations</t>
  </si>
  <si>
    <t>section highly weathered; red veins indistinct; carb+qz veins weather bold</t>
  </si>
  <si>
    <t>section highly weathered; carb+qz veins weather bold</t>
  </si>
  <si>
    <t>red veins less intense</t>
  </si>
  <si>
    <t>only 2 carb-qz veins</t>
  </si>
  <si>
    <t>veining much less intense</t>
  </si>
  <si>
    <t>Qtz-Carb veins continue less intense</t>
  </si>
  <si>
    <t>veining continues less intense</t>
  </si>
  <si>
    <t>There are multiple crosscutting generations, some veins are pink</t>
  </si>
  <si>
    <t xml:space="preserve">Red veins dominate, less intense at top of section. Multiple generations Qtz-Carb veins </t>
  </si>
  <si>
    <t>Some veins are pink</t>
  </si>
  <si>
    <t>Composite vein with multiple generations large carbonate crystals and goethite selvages</t>
  </si>
  <si>
    <t xml:space="preserve">Red veins dominate. Multiple generations Qtz-Carb veins </t>
  </si>
  <si>
    <t>Some veins have pink bands next to host rock</t>
  </si>
  <si>
    <t>Red veins still dominant. Notable zoned 1-2 cm carbonate filled cavities</t>
  </si>
  <si>
    <t>Multiple generations</t>
  </si>
  <si>
    <t>Red veins still dominant. Carb-Qtz veining continuos less intense</t>
  </si>
  <si>
    <t xml:space="preserve">Intensity of red staining associated with this veinset decreases significantly below 50 cm although the associated microvein netwrk persists </t>
  </si>
  <si>
    <t xml:space="preserve">Intensity of red staining associated with Fe-Oxd-Hidroxd veinset decreases significantly below 50 cm although the associated microvein network persists </t>
  </si>
  <si>
    <t xml:space="preserve">Intensity of red staining associated with this veinset increases significantly below 15 cm although the associated microvein network is still prseent </t>
  </si>
  <si>
    <t>Multiple generations; abundance increases significantly to bottom of section</t>
  </si>
  <si>
    <t>Intensity of red staining associated with Fe-Oxd-Hidroxd veinset increases significantly below 15 cm ; associated microvein network persists throughout. Intensity of cqrb-qz veins increases to bottom of section</t>
  </si>
  <si>
    <t>Multiple generations, locally vuggy</t>
  </si>
  <si>
    <t xml:space="preserve">Red veins  dominant. </t>
  </si>
  <si>
    <t>Red veins locally up to 5 mm in top 20 cm, forming discret, irregular network</t>
  </si>
  <si>
    <t>Multiple generations, locally pink coloured</t>
  </si>
  <si>
    <t>Red veins dominant locally up to 5 mm in top 20 cm, forming discret, irregular network</t>
  </si>
  <si>
    <t>Red veins locally up to 5 mm in top 12 cm, forming discret, irregular network</t>
  </si>
  <si>
    <t>One vein has been reopened and has red material on center</t>
  </si>
  <si>
    <t>Red veins  dominant locally up to 5 mm in top 12 cm, forming discret, irregular network</t>
  </si>
  <si>
    <t>Red veins locally up to 5 mm in top 8 cm, forming discret, irregular network</t>
  </si>
  <si>
    <t>Locally veins are pink coloured, there are multiple generation of Qtz-Carb veins</t>
  </si>
  <si>
    <t>Red veins predominate</t>
  </si>
  <si>
    <t>Locally veins are pink coloured,  multiple generation , wispy</t>
  </si>
  <si>
    <t>sparse</t>
  </si>
  <si>
    <t>Red veins and carb-qz veins sparse</t>
  </si>
  <si>
    <t>microvein network no longer red, but persists as grey vein mesh. Assume mag+qz but too fine to tell for sure.</t>
  </si>
  <si>
    <t>Thick vein with large magnesite halo and inclusions</t>
  </si>
  <si>
    <t xml:space="preserve">microvein network no longer red, but persists as grey vein mesh. </t>
  </si>
  <si>
    <t>microvein network no longer red, but persists as grey vein mesh. Assume mag+qz but too fine to tell for sure. The red network reappears as such in the lower portion of the core</t>
  </si>
  <si>
    <t xml:space="preserve">Overall, microvein network no longer red, but persists as grey vein mesh, resuming  on the bottom on core and midle section where massive serp pseudomorphs transition to banded listv in upper 30 cm. Banding in Listv locally stained red, looks like wispy veining but not was not described as such. </t>
  </si>
  <si>
    <t>Red veining pervasive, multiple  generations of Qtz-carb veins</t>
  </si>
  <si>
    <t>Multiple planar subparalell veinlets</t>
  </si>
  <si>
    <t>Locally coalesce to more continuous netwrk</t>
  </si>
  <si>
    <t xml:space="preserve">Multiple  generations, locally pink coloured.  </t>
  </si>
  <si>
    <t>Veins fragmented by brecciation and maybe faulting. Multiple generations, latest one vuggy</t>
  </si>
  <si>
    <t>Red veins predominant, Qtz-Carb  vein set locally faulted and brecciated</t>
  </si>
  <si>
    <t>Between 27-37  veins are present but no red staining is visible</t>
  </si>
  <si>
    <t>Multiple generations, color variations., possible crack seal texture at 15 cm</t>
  </si>
  <si>
    <t>Red veins predominant, Between 27-37  veins are present but no red staining is visible. multiple generations Qtz-Carb  veins.</t>
  </si>
  <si>
    <t>Local Hem filling</t>
  </si>
  <si>
    <t>Multiple generations, color variations</t>
  </si>
  <si>
    <t>Beutifull vein exhibiting  distinctive color banding, locally vuggy interior and wall rock fragments</t>
  </si>
  <si>
    <t>Red veins predominant, Qtz-Carb veins not as abundant as above</t>
  </si>
  <si>
    <t>Locally coalesce into larger structures; at 10 cm fracture along red vein set has unknown green mineral coating</t>
  </si>
  <si>
    <t>Locally vuggy</t>
  </si>
  <si>
    <t>Red veins predominant, Qtz-Carb veins decreasing in abundance</t>
  </si>
  <si>
    <t>large vugs, with botriodial magnesite termination. Looks loke a geode</t>
  </si>
  <si>
    <t>Wispy and pink, defining the foliation in the rock. We still do not know if these features represent open space filled by minerals or are bands in the listv. Similar features have been observed higher in the hole, but have not been described; here they are particularlly well developed</t>
  </si>
  <si>
    <t>Well developed listv foliation , which may represent veins and especially well developed magnesite crystals in late vuggy veins</t>
  </si>
  <si>
    <t>Red veins well developed, core too weathered for aditional observations</t>
  </si>
  <si>
    <t>Only a few are present</t>
  </si>
  <si>
    <t>Highly section, veins dificult to id</t>
  </si>
  <si>
    <t xml:space="preserve">Veins are folded </t>
  </si>
  <si>
    <t>3mm vugs</t>
  </si>
  <si>
    <t xml:space="preserve">Wispy and pink, defining the foliation in the rock. We still do not know if these features represent open space filled by minerals or are bands in the listv. </t>
  </si>
  <si>
    <t>Well developed listv foliation , which may represent veins, otherwise remarkabilly unveined</t>
  </si>
  <si>
    <t>CM-DZ</t>
  </si>
  <si>
    <t>microcrystalline 0.1-0.2mm</t>
  </si>
  <si>
    <t>≤20 mm</t>
  </si>
  <si>
    <t>≤7 mm</t>
  </si>
  <si>
    <t>≤15 mm</t>
  </si>
  <si>
    <t>≤ 10 mm</t>
  </si>
  <si>
    <t>≤ 5 mm</t>
  </si>
  <si>
    <t>Hematite</t>
  </si>
  <si>
    <t>≤ 20 mm</t>
  </si>
  <si>
    <t>≤8 mm</t>
  </si>
  <si>
    <t>≤ 3 mm</t>
  </si>
  <si>
    <t>≤ 8 mm</t>
  </si>
  <si>
    <t>≤ 25 mm</t>
  </si>
  <si>
    <t>≤ 6 mm</t>
  </si>
  <si>
    <t>≤0.5 mm</t>
  </si>
  <si>
    <t xml:space="preserve">Redish pink, defining the foliation in the rock. We still do not know if these features represent open space filled by minerals or are bands in the listv. </t>
  </si>
  <si>
    <t>later than qtz-carb pink veins</t>
  </si>
  <si>
    <t>thick veins yelowish colour locally banded</t>
  </si>
  <si>
    <t xml:space="preserve">latest generation, hyaline to light grey appearance, vugs up to 7 mm </t>
  </si>
  <si>
    <t>Redish pink, Qtz-Carb bands defining the foliation in the rock, crosscut by sucessevelly later Mag-Qtz and vuggy dolomite vein sets</t>
  </si>
  <si>
    <t xml:space="preserve">Redish pink, defining the foliation in the rock. </t>
  </si>
  <si>
    <t>latest generation, hyaline to light grey appearance, vugs up to 10 mm but core is broken</t>
  </si>
  <si>
    <t>Redish pink, Qtz-Carb bands defining the foliation in the rock, crosscut by later vuggy Dol-Mag vuggy veins</t>
  </si>
  <si>
    <t>thick veins yelowish white</t>
  </si>
  <si>
    <t>locally associated to brecciation, slight zonation , dolomite rich tips. Direction maybe subparalell to Mag-Qtz veins or completlelly discordant</t>
  </si>
  <si>
    <t>Redish pink, Qtz-Carb bands defining the foliation in the rock, crosscut by sucessevelly later Mag-Qtz and vuggy Dol-Mag vein sets</t>
  </si>
  <si>
    <t xml:space="preserve">Redish pink, roughlly defining the foliation in the rock. </t>
  </si>
  <si>
    <t>Zonation evident in some veins , white borders and more hyalin cores</t>
  </si>
  <si>
    <t>Redish pink, Qtz-Carb bands roughlly defining the foliation in the rock, crosscut by sucessevelly later Mag-Qtz+/-Dol and vuggy Dol-Mag vein sets</t>
  </si>
  <si>
    <t>yelowish white</t>
  </si>
  <si>
    <t>Redish pink, Qtz-Carb bands roughlly defining the foliation in the rock, crosscut by sucessevelly later Mag-Qtz+/-Dol and vuggy Dol-Mag vein sets. Several silicification (chalcedony?) patches  earler than dol veins</t>
  </si>
  <si>
    <t>Zonation evident in some veins , white borders and more hyalin cores.  Locally wall rock brecciarion</t>
  </si>
  <si>
    <t>Description is for the vein at 11 cm, there is a second vuggy pacth subparalell which seems to be dominated by Fe-Oxd-Mag? Vug on uper vein lined by mineral spheres</t>
  </si>
  <si>
    <t xml:space="preserve">Redish pink, Qtz-Carb bands roughlly defining the foliation in the rock, crosscut by sucessevelly later vuggy Dol-Mag , and Dol-Unknown vein sets. </t>
  </si>
  <si>
    <t>Network present but no red colour below 36 cm</t>
  </si>
  <si>
    <t>Yellowish cores</t>
  </si>
  <si>
    <t>Brecciation of wall rock associated</t>
  </si>
  <si>
    <t>Fe-Oxyhydroxd network present but no red colour below 36 cm, croscut bt Qurtz-Mag and later Mag-Dol veins</t>
  </si>
  <si>
    <t>Network present but no red colour. Red colour back below 59 cm</t>
  </si>
  <si>
    <t>More dificult to distinguish due to paler background</t>
  </si>
  <si>
    <t>Net veins are white down to 59 cm after that resume usual red coloration</t>
  </si>
  <si>
    <t>Network present but  red colour present intermitentlly</t>
  </si>
  <si>
    <t>Net veins red coloration is intermitent troughout. Crosscut by later Qtz-Mag veins</t>
  </si>
  <si>
    <t xml:space="preserve">Red coloration back </t>
  </si>
  <si>
    <t>Observed  on top 10 cm of core</t>
  </si>
  <si>
    <t>Mostly consisting of a series of alighned vugs with white borders and hyalin cores from 45 cm to bottom. These are the later sets, crosscuting even the Fe-Hyrdr breccia vein</t>
  </si>
  <si>
    <t xml:space="preserve">Net veins network has resumed its typical red coloration. </t>
  </si>
  <si>
    <t>Locally fragmented</t>
  </si>
  <si>
    <t>Thin grey veinlets, will develop into vugs and from 42 cm to end of core a large fracture lined by buetifull red dolomite crystals</t>
  </si>
  <si>
    <t>Red veins predominate. Section is fragmented by late Dol-filled subvertical vein and cavities.</t>
  </si>
  <si>
    <t>Redish pink, roughlly defining the foliation in the rock. Brecciated from 33 cm up</t>
  </si>
  <si>
    <t>Thin grey veinlets, will develop into vugs; top of core is in part of large fracture lined by buetifull red dolomite crystals seen in previous section</t>
  </si>
  <si>
    <t>Red to pinkish bands defining the listv foliation are back. Red veins predominate,  late Dol-filled subvertical vein and cavities sill seen</t>
  </si>
  <si>
    <t>Some Dol is composition as it is fizzed after scratching. Evidences of multiple openings with trails of wall rocks paralell included in vein. Very important set, fanning from large vein from 45 cm down</t>
  </si>
  <si>
    <t>Thin grey veinlets, locally develop into vugs</t>
  </si>
  <si>
    <t xml:space="preserve">Red to pinkish bands defining the listv foliation. Red veins predominate,  very thick Mag-Qtz veins,  few  Mag-Dol subvertical veins loally vuggy </t>
  </si>
  <si>
    <t>Redish pink, roughlly defining the foliation in the rock, significantly disrupted by brecciation on top 33 cm</t>
  </si>
  <si>
    <t>Anastomosing</t>
  </si>
  <si>
    <t>mostly very haylin on the bottom, typical veins can be found on upper 10 cm</t>
  </si>
  <si>
    <t>Seem to be coalescing vugs</t>
  </si>
  <si>
    <t>Red to pinkish bands defining the listv foliation are distrupted by brecciation. Quartz magnetite, subordinate red veins, and late dolomite veins predominate</t>
  </si>
  <si>
    <t>Only visible as broken vein fragments following brecciation</t>
  </si>
  <si>
    <t>Vuggy and zoned, contains large fracture at 43-68 cm lined by euhedral dolomite crystals. Some veins merge with Fe-oxide brecciated veins.</t>
  </si>
  <si>
    <t>Some veins merge with dolomite brecciated veins. Significant part of breccia vein is outlining the dolomite fracture described above.</t>
  </si>
  <si>
    <t>Red veins dominant, quartz-magnesite present only as remenants after brecciation, dolomite magnesite with vuggy domains and fractures associated with late brecciation.</t>
  </si>
  <si>
    <t>Redish pink, roughlly defining the foliation in the rock, significantly disrupted by brecciation below 17 cm</t>
  </si>
  <si>
    <t>Multiple generations with various witdhs</t>
  </si>
  <si>
    <t>Vuggy and zoned, multiple generations</t>
  </si>
  <si>
    <t>Red veins dominant, dolomite magnesite with vuggy domains</t>
  </si>
  <si>
    <t>sub parallel to length of section, discontinuous</t>
  </si>
  <si>
    <t>predate dolomite brecciated veins but brecciate mag qz veins</t>
  </si>
  <si>
    <t>Red veins dominant, sub vertical dolomite magnesite with vuggy domains</t>
  </si>
  <si>
    <t>Redish pink, roughlly defining the foliation in the rock.</t>
  </si>
  <si>
    <t>Multiple generations with various widths, locally stained yellow</t>
  </si>
  <si>
    <t>Vuggy and zoned</t>
  </si>
  <si>
    <t>Much lower abundance of this vein type relative to previous section, multiple generations</t>
  </si>
  <si>
    <t>Section is discontinious on either side due to vug spanning core width</t>
  </si>
  <si>
    <t xml:space="preserve">Red veins dominant, open dolomite magnesite vein disc shaped </t>
  </si>
  <si>
    <t>Prominent foliation parallel veins and fine red net veins, no magnesite quartz veins apparent</t>
  </si>
  <si>
    <t>Vein minerals uncertian, define mesh texture in serp pseudomorph, locally coasesce to thoughgoing bands, strong color variations, possible protolistvenite formation</t>
  </si>
  <si>
    <t>Apear to be equivalent to Fe oxy-hydroxy veins above without the red staining.</t>
  </si>
  <si>
    <t>Highly irregular veins, locally splayed with pale green serp(?) selvage</t>
  </si>
  <si>
    <t>Multiple generations of magnesite quartz veins</t>
  </si>
  <si>
    <t>Highly irregular veins</t>
  </si>
  <si>
    <t>Highly weathered overall, multiple magnesite-quartz vein generations in proto-listvenite.</t>
  </si>
  <si>
    <t>Multiple generations, highly irregular veins, with strong color variation- black grey and greenish white</t>
  </si>
  <si>
    <t>Sub horizontal vein cutting carb-serp veinset, possibly first hint within serpentinite of listvenite to come</t>
  </si>
  <si>
    <t>Abundant irregular carb-serp veins, cut by one mag quartz vein near top of section.</t>
  </si>
  <si>
    <t>Red stained vein, mineral ID uncertain- possibly another magnesite quartz vein</t>
  </si>
  <si>
    <t>Red stained veins, mineral ID uncertain- possibly  magnesite quartz veins</t>
  </si>
  <si>
    <t>Abundant irregular carb-serp veins, cut by one mag quartz vein near bottom of section.</t>
  </si>
  <si>
    <t>Red stained vein, possibly similar to magnesite quartz veins above, but no quartz here</t>
  </si>
  <si>
    <t>Abundant irregular carb-serp veins,  locally deformed and foliation defining. Cut by one red stained carbonate vein near top of section.</t>
  </si>
  <si>
    <t>Abundant irregular serp and carb-serp veins, locally deformed and foliation defining</t>
  </si>
  <si>
    <t>Abundant irregular serp and carb-serp veins.</t>
  </si>
  <si>
    <t>Thin, anastomosing sub-mm black serp veins</t>
  </si>
  <si>
    <t>Grey carbonate veining associated with subhorizontal grey breccia zone</t>
  </si>
  <si>
    <t>Two subhorizontal veins, lower vein, above break in section which apppears to be associated with possible alt related rubble beneath</t>
  </si>
  <si>
    <t>Abundant irregular serp and carb-serp veins, higher level of uncertianty in observations due to rock being rubble</t>
  </si>
  <si>
    <t>Highly irregular veins filled by silica phase, color ranges from light green to translucent grey, branching and splaying.</t>
  </si>
  <si>
    <t>Abundant irregular serp and carb-serp veins, one prominent possible quartz veinset towards bottom of section</t>
  </si>
  <si>
    <t>Highly irregular veins filled by silica phase, color more white than previous, branching and splaying.</t>
  </si>
  <si>
    <t>One set associated with breccia zone at 13- 18 cm, one red vein in centre of grey breccia zone at 39 cm.</t>
  </si>
  <si>
    <t>Highly irregular veins filled by silica phase, associated with carbonate, branching and splaying, colors are light green to grey. One fine silica rich vein associated with red veins at 14 cm.</t>
  </si>
  <si>
    <t>Abundant irregular serp and carb-serp veins, set of irregular quartz veins with associated carbonate.</t>
  </si>
  <si>
    <t>CM</t>
  </si>
  <si>
    <t>≤.5 mm</t>
  </si>
  <si>
    <t>up to 50 mm</t>
  </si>
  <si>
    <t>7 mm</t>
  </si>
  <si>
    <t>8 mm</t>
  </si>
  <si>
    <t>30 mm</t>
  </si>
  <si>
    <t>&gt;10 mm</t>
  </si>
  <si>
    <t>unknown green</t>
  </si>
  <si>
    <t>set of very thin greenish veins, too small to determine mineralogy, very soft so assumed serp</t>
  </si>
  <si>
    <t>Abundant irregular serp and carb-serp veins. Prominent set of very thin, densely spaced, inclined light green serp(?) veins begins at 10 cm and persists to bottom of section</t>
  </si>
  <si>
    <t>2 transluscent quartz veins, locally with terminations into open space (see 46 cm). Upper vein is thick and massive. Lower vein (67-80) is irregular, curved</t>
  </si>
  <si>
    <t>Abundant irregular serp and carb-serp veins. Prominent set of very thin, densely spaced, inclined light green serp(?) veins. Notable late quartz veins.</t>
  </si>
  <si>
    <t>Quartz veins form within some preexisting serp+carb veins</t>
  </si>
  <si>
    <t>Abundant irregular serp and carb-serp veins. Prominent set of very thin, densely spaced, inclined light green serp(?) veins. Late quartz veins in centers of some serp-carb veins</t>
  </si>
  <si>
    <t>Very thin greenish veins, too small to determine mineralogy, very soft so assumed serp. Form regularly oriented set above 33 cm; zone below is deformed, brecciated and though veins persist their orientations are no longer regular</t>
  </si>
  <si>
    <t>Vein minerals uncertain, define mesh texture in serp pseudomorph</t>
  </si>
  <si>
    <t xml:space="preserve">Vein at listvenite-serpentinite contact. Graphite in host rock selvage? </t>
  </si>
  <si>
    <t>Abundant irregular serp and carb-serp veins. Prominent set of very thin, densely spaced, inclined light green serp(?) veins ends at 33 cm in deformed serpentinite. Mag(+qz?) mesh veins in lowermost green serp. Magnesite-quartz vein at contact between listvenite and serpentinite</t>
  </si>
  <si>
    <t>dense, red-stained, thin net veins</t>
  </si>
  <si>
    <t>color variations from white to pink to brick red</t>
  </si>
  <si>
    <t>subvertical branching carb-qz vein, seems later than above veins, local red staining</t>
  </si>
  <si>
    <t>2 veins, lower one vuggy with dol terminations</t>
  </si>
  <si>
    <t>Section dominated by thin wispy, anastomosing red veins and larger irregular mag-qz veins</t>
  </si>
  <si>
    <t>Multiple generations, color variations from white to pink to brick red</t>
  </si>
  <si>
    <t>Red stained dol bearing vein</t>
  </si>
  <si>
    <t>dense, red-stained, thin net veins. Locally white to pink, more regular, widely spaced (48-67 cm)</t>
  </si>
  <si>
    <t>Set of grey, inclined, sort of planar carb-qz veins</t>
  </si>
  <si>
    <t>dol terminations into open space</t>
  </si>
  <si>
    <t>Section dominated by thin wispy, anastomosing red veins. White/grey zone in middle of section lacks red staining of earliest thin veins</t>
  </si>
  <si>
    <t>dense, red-stained, thin net veins.</t>
  </si>
  <si>
    <t>Set of consistently oriented, inclined, sort of planar dol-qz veins</t>
  </si>
  <si>
    <t>X</t>
  </si>
  <si>
    <t>locally developed thin green halos</t>
  </si>
  <si>
    <t>dol-qz veins become greenish, filled by unknown green mineral and prominent (though not abundant) graphite. Slightly shallower dip, but still consistent, can see topmost vein is branched, upper branch has same orientation as dol veins above. Minor Fe oxide (staining?)</t>
  </si>
  <si>
    <t>green platy mineral on fracture surface, minor Fe oxide</t>
  </si>
  <si>
    <t>White carb graphite vein, same orientation as graphite bearing veins above, but  no green mineral here in white bleached looking listvenite</t>
  </si>
  <si>
    <t>Section dominated by thin wispy, anastomosing red veins at top. Prominent regularly oriented dol qz veins become carb+graphite veins with unknown green mineral and Fe-oxide.</t>
  </si>
  <si>
    <t>dense, red-stained, thin net veins. Present but not red stained 0-10 cm. Some lighter pink color in fuchsite rich zone</t>
  </si>
  <si>
    <t>Multiple generations, white and then later pink with red staining</t>
  </si>
  <si>
    <t xml:space="preserve">unknown green mineral in haloes at 17-28 cm. From there to </t>
  </si>
  <si>
    <t>White carb graphite vein above 10 cm, next vein down in this set filled by graphite w green haloes (spectacular!). Veins below to 50 cm are locally vuggy, mostly carb quartz. Graphite disappears. Vein at 50 cm has yellow red halo.</t>
  </si>
  <si>
    <t>Prominent late carb-qz-graphite veins, one filled almost completely by graphite, green halos.</t>
  </si>
  <si>
    <t>locally developed red Fe ox haloes</t>
  </si>
  <si>
    <t>Multiple generations, white, grey, pink</t>
  </si>
  <si>
    <t>hematite in wall rock</t>
  </si>
  <si>
    <t>Thin red stained, late carb veins, locally offset early mag-qz veins, locally hematite in wall rock</t>
  </si>
  <si>
    <t>Locally vuggy late dol-mag veins, some Fe ox on margins, some Fe ox staining</t>
  </si>
  <si>
    <t>Section dominated by thin wispy, anastomosing red veins. Grow lighter pink down section</t>
  </si>
  <si>
    <t>dense, pink thin net veins.</t>
  </si>
  <si>
    <t>pink thin carb qz veins with hematite flakes</t>
  </si>
  <si>
    <t>Two late white dol-mag veins</t>
  </si>
  <si>
    <t>Thin net veins in this section are pink, wall rock has hematite. One carb-qz vein set contains hem flakes</t>
  </si>
  <si>
    <t>wispy, discontinuous hem veins, especially between 28-45</t>
  </si>
  <si>
    <t>&lt;1 mm</t>
  </si>
  <si>
    <t>thin carb qz veins with rare hematite flakes</t>
  </si>
  <si>
    <t>Thin net veins in this section are pink, wall rock has hematite. Distinctive thin wispy hematite veins are early in vein sequence</t>
  </si>
  <si>
    <t>wispy, discontinuous early hem veins</t>
  </si>
  <si>
    <t>late red stained thin anastomosing veins</t>
  </si>
  <si>
    <t>hematite?</t>
  </si>
  <si>
    <t>carb-qz veins with weathered oxide in margins locally</t>
  </si>
  <si>
    <t>Red, thin net veins, wall rock has hematite. Early thin wispy hematite veins</t>
  </si>
  <si>
    <t>Dense, red-stained, thin net veins.</t>
  </si>
  <si>
    <t>carb-qz veins with rare hematite, highly zoned, multiply reopened and filled w local crack seal textures</t>
  </si>
  <si>
    <t>Late red, thin net veins predominate</t>
  </si>
  <si>
    <t>Dense, red-stained, thin net veins. Coalescing to more throughgoing thin red vein sets</t>
  </si>
  <si>
    <t xml:space="preserve"> red, thin net veins predominate</t>
  </si>
  <si>
    <t>Dense, thin net veins. Color varies from red to white, correlates with overall color of listvenite. No Fe ox where white</t>
  </si>
  <si>
    <t>Multiple generations. Veins broken by brecciation and included in bx as fragments</t>
  </si>
  <si>
    <t>yellowish dolomite along vein walls, then mag + qz</t>
  </si>
  <si>
    <t>Chiefly white listvenite, contains abundant fine white mag+qz net veins. Prominent zoned dol+mag+qz late veins</t>
  </si>
  <si>
    <t>Multiple generations.</t>
  </si>
  <si>
    <t>Gorgeous zoned veins, segregations, and vugs, intervals of yellowish dolomite, white mag+qz.</t>
  </si>
  <si>
    <t>Prominent zoned dol+mag+qz late patches, veins and segregations</t>
  </si>
  <si>
    <t>Dense, thin net veins. Color varies from red to pink (in fuchsite rich listvenite)</t>
  </si>
  <si>
    <t>white mag+qz vein, minor yellowish dolomite</t>
  </si>
  <si>
    <t>Multiple generations. Grey, white, pink</t>
  </si>
  <si>
    <t xml:space="preserve"> Yellow carbonate vein. Like dolomite above but does not fizz when scratched</t>
  </si>
  <si>
    <t>wispy, discontinuous early hem vein</t>
  </si>
  <si>
    <t xml:space="preserve"> red, thin net veins predominate, locally red to pink in fuchsite rich patches</t>
  </si>
  <si>
    <t xml:space="preserve">Multiple generations. Grey, white, pink. Many with hematite too </t>
  </si>
  <si>
    <t>Irregular complex carb qz veins cut and offset by late thin grey carb vein</t>
  </si>
  <si>
    <t>thin grey vein offsets veins above, breccia fragments, minor hematite</t>
  </si>
  <si>
    <t xml:space="preserve"> red, thin net veins predominate. Complex carbonate qz veins with cc, dol?, magnesite, cut and offset by thin carbonate filled vein w brecciated wall rock fragments</t>
  </si>
  <si>
    <t>.1 mm</t>
  </si>
  <si>
    <t>thin hematite ± magnesite vein, appears late</t>
  </si>
  <si>
    <t>Dense, thin net veins. Color varies from red to pink. Locally deformed and flat lying in foliated shear(?) zones at 4-6 and 21-23 cm</t>
  </si>
  <si>
    <t xml:space="preserve">Multiple generations. Grey, white, pink. </t>
  </si>
  <si>
    <t>Laarge white segregation w yellow pink patches. No fizzing</t>
  </si>
  <si>
    <t xml:space="preserve"> red, thin net veins predominate. Large white to yellow mag+qz segregation</t>
  </si>
  <si>
    <t>Dense, thin net veins. Color varies from red to pink to white</t>
  </si>
  <si>
    <t xml:space="preserve">Multiple generations. Grey, white, pink.  </t>
  </si>
  <si>
    <t xml:space="preserve"> thin net veins predominate, color varies red to pink to white</t>
  </si>
  <si>
    <t>One main generation of strongly varying width. Grey, white. Branching networks, highly irregular</t>
  </si>
  <si>
    <t xml:space="preserve"> complex carb+qz veining in fuchsite rich listvenite. Thin net veins and thick irregular branching networks</t>
  </si>
  <si>
    <t>grey carb vein w breccia fragments, cuts carb+qz veins</t>
  </si>
  <si>
    <t xml:space="preserve"> complex carb+qz veining in fuchsite rich listvenite. Thin net veins cut by multiple generations of irregular mag+qz veins</t>
  </si>
  <si>
    <t>Multiple generations, white, grey, pink.</t>
  </si>
  <si>
    <t>Multiple generations, white, grey, pink. Thick pink veins have red hem(?) at margins</t>
  </si>
  <si>
    <t>Dense, thin net veins. Color varies from red to pink to white above 40 cm; dark red below</t>
  </si>
  <si>
    <t>Fe oxide centers, carb grows out from center</t>
  </si>
  <si>
    <t>Late carb vein w red Feoxide stained carb on margin</t>
  </si>
  <si>
    <t xml:space="preserve"> complex carb+qz veining in fuchsite rich listvenite, w thin net veins cut by multiple generations of irregular mag+qz veins. Excellent antitaxial growth textures especially in red stained listvenite below 40 cm</t>
  </si>
  <si>
    <t xml:space="preserve">Dense, thin red stained net veins. </t>
  </si>
  <si>
    <t>Multiple generations, early veins fragmented, folded.</t>
  </si>
  <si>
    <t>Complex zoned vein at top of section, zoned from pink fine grained carb fill w breccia fragments to botryoidal carb growing into open space</t>
  </si>
  <si>
    <t>Dominated by strongly red-stained fine mag+qz  veins.</t>
  </si>
  <si>
    <t>Multiple generations, mostly pink magnesite rich</t>
  </si>
  <si>
    <t>Zoned carb vein w yellowish Fe oxyhydrox at margins</t>
  </si>
  <si>
    <t>Coarse magnesite crystals in pink veins growing across veins and possibly antitaxial from trace Fe ox centers</t>
  </si>
  <si>
    <t>Thin grey dolomite veins cutting all other veins</t>
  </si>
  <si>
    <t>Dominated by strongly red-stained fine mag+qz  veins and thicker pink cross-fiber magnesite veins</t>
  </si>
  <si>
    <t>Dense, thin red stained net veins only visible below 45 cm; above is complex metasomatic rock dominated by coarse magnesite (see below)</t>
  </si>
  <si>
    <t>Mostly pink magnesite rich, difficult to discern quartz, or age relations</t>
  </si>
  <si>
    <t>Coarse magnesite crystals growing across irregular subvertical veins with ambiguous crosscutting relations; local white carb patches</t>
  </si>
  <si>
    <t>Prominent coarse cross fiber magnesite in irregular subvertical veins</t>
  </si>
  <si>
    <t>Late white veins, locally branching</t>
  </si>
  <si>
    <t>black</t>
  </si>
  <si>
    <t>JDO-AJ</t>
  </si>
  <si>
    <t>&lt;1mm</t>
  </si>
  <si>
    <t>6 mm</t>
  </si>
  <si>
    <t>25 mm</t>
  </si>
  <si>
    <t>14 mm</t>
  </si>
  <si>
    <t>12 mm</t>
  </si>
  <si>
    <t>&lt;15 mm</t>
  </si>
  <si>
    <t>&lt;5mm</t>
  </si>
  <si>
    <t>&lt;10mm</t>
  </si>
  <si>
    <t>50mm</t>
  </si>
  <si>
    <t>&lt;15mm</t>
  </si>
  <si>
    <t>&lt;20mm</t>
  </si>
  <si>
    <t>&lt; 11 mm</t>
  </si>
  <si>
    <t>&lt; 25 mm</t>
  </si>
  <si>
    <t>20mm</t>
  </si>
  <si>
    <t>&lt;30mm</t>
  </si>
  <si>
    <t>&lt; 5mm</t>
  </si>
  <si>
    <t>&lt; 5 mm</t>
  </si>
  <si>
    <t>&lt;6mm</t>
  </si>
  <si>
    <t>&lt; 15 mm</t>
  </si>
  <si>
    <t>&lt; 6mm</t>
  </si>
  <si>
    <t>&lt; 10mm</t>
  </si>
  <si>
    <t>&lt; 2mm</t>
  </si>
  <si>
    <t>&lt; 8 mm</t>
  </si>
  <si>
    <t>&lt; 25mm</t>
  </si>
  <si>
    <t>&lt; 10 mm</t>
  </si>
  <si>
    <t>&lt; 40 mm</t>
  </si>
  <si>
    <t>&lt; 23 mm</t>
  </si>
  <si>
    <t>&lt; 3mm</t>
  </si>
  <si>
    <t>&lt; 3 mm</t>
  </si>
  <si>
    <t>Ankerite</t>
  </si>
  <si>
    <t>rock fragments</t>
  </si>
  <si>
    <t>Net veins with red infilling, although colour not pervasive</t>
  </si>
  <si>
    <t>Most veins are a subparalell, cuved set, from which perpendicular veinlets brach out and merge with the netveins They are mostly pink  coloiured. Some fragments of white veins dismmeberred on breccia</t>
  </si>
  <si>
    <t>Pink Qtz-Carb veins  forming a subparalell, cuved set, that seems to merge with the netveins. Sevetal fractures with vuggy dolomite. Milimmetric hjalo in net veins.</t>
  </si>
  <si>
    <t xml:space="preserve">Net veins with pale pink infilling. </t>
  </si>
  <si>
    <t>White color mostly. Maybe a few earlier pink color.</t>
  </si>
  <si>
    <t>Strongly orange color maybe ankerite</t>
  </si>
  <si>
    <t xml:space="preserve">Dense network of pink varb oxide veins dominates. </t>
  </si>
  <si>
    <t>Dark red</t>
  </si>
  <si>
    <t>Veins appear as fine anastomizing network of veins, pink veinlets in midle set in whiter groundmass and becoming greenish white towards host rock</t>
  </si>
  <si>
    <t>Set of open space infillings with wall rcok fragments forming large cavities to irregular veins.</t>
  </si>
  <si>
    <t>Prescense of zone vein anastomizng vein qtz cartobnate veins et grading from pink to green white.</t>
  </si>
  <si>
    <t>Between 19 and 21 ccm</t>
  </si>
  <si>
    <t>white splaying veins</t>
  </si>
  <si>
    <t>Brown yellow</t>
  </si>
  <si>
    <t>Several coexisting generations of carbonate veins on top of net veins.</t>
  </si>
  <si>
    <t>Veins are zoned with white cores and red edges.</t>
  </si>
  <si>
    <t>Late stage veins</t>
  </si>
  <si>
    <t>Net veins predominate. Qtz carbonate anastomizng character</t>
  </si>
  <si>
    <t>Back to massive qtz-carbonate vein without halos</t>
  </si>
  <si>
    <t>Net veins wmostly red again</t>
  </si>
  <si>
    <t>Very rhick veins on this section</t>
  </si>
  <si>
    <t>Net veins back  to red. Qtz carbomnate thick veins with out halo are back</t>
  </si>
  <si>
    <t>Very pale on this seciton</t>
  </si>
  <si>
    <t>Up to 3 mm veins with grey halo.</t>
  </si>
  <si>
    <t>Background veins with nooxides. Prescense of qtz-carbonate veins with halos</t>
  </si>
  <si>
    <t>Red again</t>
  </si>
  <si>
    <t>Background veins are back to red.</t>
  </si>
  <si>
    <t>Very intense red backroung from 0 to 36 cm. Pale pinkin bottom of section</t>
  </si>
  <si>
    <t>Patchy and highly irregular.</t>
  </si>
  <si>
    <t>Background veins are red on top and pale in bottom. Qtz-carb batchy an irregular very few of them.</t>
  </si>
  <si>
    <t>Mix of pink and red</t>
  </si>
  <si>
    <t>Veins appear as fine anastomizing network of veins pink and red wirth thin black halos.</t>
  </si>
  <si>
    <t>Evident only from 20 to 30.</t>
  </si>
  <si>
    <t>Backgtound veins are carbonate dominated. Prescence of  a set of veins that appear as fine anastomizing network of veins pink and red wirth thin black halos. Prominent example at 45 cm.</t>
  </si>
  <si>
    <t xml:space="preserve">Backgtound veins are carbonate dominated. Prescence of  a set of veins that appear as fine anastomizing network of veins pink and red wirth thin black halos. </t>
  </si>
  <si>
    <t>Fault filled vein. Dies at 58 cm.</t>
  </si>
  <si>
    <t>Dark pink</t>
  </si>
  <si>
    <t>76-78 cm</t>
  </si>
  <si>
    <t>Backgtound veins are carbonate dominated. Prescence of  a set of qtz-carb veins that appear as fine anastomizing network of veins pink and red veins.</t>
  </si>
  <si>
    <t>Dark pink color</t>
  </si>
  <si>
    <t>Highly fragmented by deformation.</t>
  </si>
  <si>
    <t>Highly fragmented by deformation. Multiple generation salmon color. Some have dark pink halo</t>
  </si>
  <si>
    <t xml:space="preserve">Highly deformed. Bsackground veins are back to carker colors. </t>
  </si>
  <si>
    <t>Top of ection is really similar to previous one. From 26 to 45 cm background veins become brick red again.</t>
  </si>
  <si>
    <t>Fragments of veins</t>
  </si>
  <si>
    <t>All section dark pinkcolour likelly assocaitee with matrix of breccia, fragments of Qtz Car veins</t>
  </si>
  <si>
    <t>Fragments of veins there are fiber texture, deep red color.</t>
  </si>
  <si>
    <t>little fizz</t>
  </si>
  <si>
    <t>All section deep red colour likelly associtee with matrix of breccia, fragments of Qtz Car veins. Wider veins restart at 50 cm.</t>
  </si>
  <si>
    <t>Earliest generation has fibers. Non fibours has 1mm halos</t>
  </si>
  <si>
    <t>5 cm breccia from 64 cm to bottom of section</t>
  </si>
  <si>
    <t>All section deep red colour likelly associtee with matrix of breccia, fragments of Qtz Car veins. 5 cm thick breccia toeards bottom of section</t>
  </si>
  <si>
    <t>Deep red</t>
  </si>
  <si>
    <t>Present as fragments, of large veins white colour or more continuous,  red stained veins</t>
  </si>
  <si>
    <t xml:space="preserve">Iregular patches of breccia </t>
  </si>
  <si>
    <t xml:space="preserve">All section deep red colour </t>
  </si>
  <si>
    <t>Deep red, grades into dark pink 49 cm</t>
  </si>
  <si>
    <t>Earlier generations are deep red colour, become white colour</t>
  </si>
  <si>
    <t>Patchy white, pink and green vein</t>
  </si>
  <si>
    <t>Network red veins predominate untill 59 cm, then turn dark pink; features for Qtz-Carb veins vary accordingly. Patches of orange color along a gfracture that may be ankerite or goethite precipitsation</t>
  </si>
  <si>
    <t>Blocky veins white colour, locally fragmente</t>
  </si>
  <si>
    <t>Network dark pink veins predominates , many Qtz-Carb pink veins with mm dark pink haloes</t>
  </si>
  <si>
    <t>Network dark pink veins predominates , many Qtz-Carb pink veins without haloes</t>
  </si>
  <si>
    <t>Veins appear as fine anastomizing network of veins pink and red and  locally have thin black halos.</t>
  </si>
  <si>
    <t>Blocky veins white colour, some green patches</t>
  </si>
  <si>
    <t>This is a very beutifull core!! Crosscult by  dark pink net veins and larger composite (anastamosed cores) Qtz-Mgt veins</t>
  </si>
  <si>
    <t>Blocky veins white colour, bands vary from white to pinkish</t>
  </si>
  <si>
    <t>Discrete veins that appear as oriented minerals of the matrix but eventually have a thin infilling</t>
  </si>
  <si>
    <t>Network dark pink veins predominates , many Qtz-Carb blocky pink veins without haloes</t>
  </si>
  <si>
    <t>Dark pink, becoming deep red at the bottom</t>
  </si>
  <si>
    <t>Pink wispy veins that make up the foliatin in the rock, we are unsure if they represent open space filling</t>
  </si>
  <si>
    <t>Veins appear as fine anastomizing network of  pink and red  veinlets</t>
  </si>
  <si>
    <t>Network dark pink veins predominates and become deep red at the bottom, many Qtz-Carb  pink veins paralell to host rock foliation</t>
  </si>
  <si>
    <t>Dark pink, becoming deep red at the top</t>
  </si>
  <si>
    <t>Pink and red bands may be partkly staining</t>
  </si>
  <si>
    <t>Dominanted by large Mg-Qtz pink (white and red stained ?) veins, and deep red netwrk veins at the bottom</t>
  </si>
  <si>
    <t>Pink to red colour</t>
  </si>
  <si>
    <t>Wispy to blocky veins that appear as fine anastomizing network of veins pink and white  with irregular dark pink halo. Become more massive at bottom but does not seem to be a different vein set</t>
  </si>
  <si>
    <t>Dark pink network veins and multiple whispy and laminated to massive and blocky pink -white Qtz carb veins</t>
  </si>
  <si>
    <t>Red colour</t>
  </si>
  <si>
    <t>Blocky vein that appear as fine anastomizing network of veins pink and white  with irregular dark pink halo.</t>
  </si>
  <si>
    <t>Subhorizonatl to steeply dipping fractures with crest shaped dolomite crystals. All graoundmass is intenslly red in the this area although a proper halo cannot be defined</t>
  </si>
  <si>
    <t>Pink network veins and Qtz-Carb foliation paralell veins dominate on top. Remaining core is very oxidised in the area crosscut by Dol linned fractures</t>
  </si>
  <si>
    <t>Red to pink colour</t>
  </si>
  <si>
    <t>Pink-red network veins and Qtz-Carb foliation paralell veins dominate</t>
  </si>
  <si>
    <t>White to yelow, comb structure, locally patchy</t>
  </si>
  <si>
    <t>Pink coloured cement of brecciated zonw</t>
  </si>
  <si>
    <t>Pink-red network veins and Qtz-Carb foliation paralell veins dominate. Several breccia veins</t>
  </si>
  <si>
    <t>White to yelow,comb structure, locally patchy</t>
  </si>
  <si>
    <t>Pink-red network veins and Qtz-Carb foliation paralell veins dominate. Abundant late qtz carbonate veins</t>
  </si>
  <si>
    <t>Pink veins patchy toward bottom.</t>
  </si>
  <si>
    <t>White to yelow colour, comb structure</t>
  </si>
  <si>
    <t>Pink-red network veins and Qtz-Carb orange to white veins dominate.</t>
  </si>
  <si>
    <t xml:space="preserve">Pink veins patchy toward bottom. Fragmente in the top 23 cm. </t>
  </si>
  <si>
    <t>White to yelow colour between, comb structure</t>
  </si>
  <si>
    <t>Pink-red network veins and Qtz-Carb orange to white veins dominate the section.</t>
  </si>
  <si>
    <t>Veins appear as fine anastomizing network of veins pink, red with local green. L\ocally have thin black halos.</t>
  </si>
  <si>
    <t>Pink veins patchy toward bottom.  Highly dismmebered between 71 and 80 cm.</t>
  </si>
  <si>
    <t>Deep pink background veins. Fibtrous qtz magnetiste domintate the core in the top half patchy dismembered qtz carbonate in bottom half.</t>
  </si>
  <si>
    <t>Veins appear as fine anastomizing network of veins pink, red with local green. Locally have thin black halos.</t>
  </si>
  <si>
    <t>Pink veins patchy toward bottom.  Highly dismmebered in top of section</t>
  </si>
  <si>
    <t>Orange to yellow late stage carbonate vein. Comb structure.</t>
  </si>
  <si>
    <t>Deep pink background veins dominate the core.</t>
  </si>
  <si>
    <t>Veins appear as fine anastomizing network of veins pink, red with local green. Lot of interlaminated fuchsite. Huge patch between 56 and 52 cm.</t>
  </si>
  <si>
    <t>Deep pink background veins. Huge fibrious patchiu vein dominates the core from 28 to 52 cm.</t>
  </si>
  <si>
    <t>Steeply dipping fractures with crest shaped dolomite crystals.  Graoundmass is intenslly red in the this area although a proper halo cannot be defined</t>
  </si>
  <si>
    <t>White-Pink laminated veins dominate from 0-29 cm. From there to bottom dominated by backgroiund veins</t>
  </si>
  <si>
    <t>AJ-JDO</t>
  </si>
  <si>
    <t>&lt; 20 mm</t>
  </si>
  <si>
    <t>&lt; 4 mm</t>
  </si>
  <si>
    <t>&lt; 16 mm</t>
  </si>
  <si>
    <t>&lt; 12 mm</t>
  </si>
  <si>
    <t>&lt; 50 mm</t>
  </si>
  <si>
    <t>&lt; 6 mm</t>
  </si>
  <si>
    <t>&lt; 7 mm</t>
  </si>
  <si>
    <t>&lt; 2 mm</t>
  </si>
  <si>
    <t>&lt; 35 mm</t>
  </si>
  <si>
    <t>&lt; 30 mm</t>
  </si>
  <si>
    <t>&lt;75 mm</t>
  </si>
  <si>
    <t>&lt;45 mm</t>
  </si>
  <si>
    <t>&lt; 17 mm</t>
  </si>
  <si>
    <t>&lt;10 mm</t>
  </si>
  <si>
    <t>&lt; 12mm</t>
  </si>
  <si>
    <t>&lt; 50mm</t>
  </si>
  <si>
    <t>&lt; 20mm</t>
  </si>
  <si>
    <t>&lt; 13 mm</t>
  </si>
  <si>
    <t>&lt; 18mm</t>
  </si>
  <si>
    <t>&lt;170 mm</t>
  </si>
  <si>
    <t>&lt;20 mm</t>
  </si>
  <si>
    <t>&lt;7 mm</t>
  </si>
  <si>
    <t>&lt;3mm</t>
  </si>
  <si>
    <t>chrysopase</t>
  </si>
  <si>
    <t>Listvenite/Serpenetinite contact</t>
  </si>
  <si>
    <t>Pink rim, green core</t>
  </si>
  <si>
    <t>Late white-grey veins</t>
  </si>
  <si>
    <t>background pink veins dominate, chrysopase bearing veins crosscut by later generation Mag-Qtz</t>
  </si>
  <si>
    <t>black selvage</t>
  </si>
  <si>
    <t>Pink rim not develped , green patches, black selvages</t>
  </si>
  <si>
    <t>dark red selvage</t>
  </si>
  <si>
    <t>Strong pink, black selvage</t>
  </si>
  <si>
    <t>background pink veins dominate, chrysopase bearing veins crosscut by later generation pink Mag-Qtz</t>
  </si>
  <si>
    <t>0.5 mm</t>
  </si>
  <si>
    <t xml:space="preserve">dark red </t>
  </si>
  <si>
    <t>background pink veins dominate, pink Mag-Qtz and orange carbonate late veis</t>
  </si>
  <si>
    <t>White</t>
  </si>
  <si>
    <t>Matrix of breccia, fragments inside rare</t>
  </si>
  <si>
    <t>background pink veins dominate, pink Mag-Qtz and orange carbonate late veins, Qtz rich veins associted to breccia</t>
  </si>
  <si>
    <t>Seem to be be infiltration of Oxi-hydroxds to the matrix. Red in color</t>
  </si>
  <si>
    <t>background pink veins dominate, orange carbonate late veins, Qtz rich veins associted to breccia</t>
  </si>
  <si>
    <t>background pink veins dominate, orange carbonate late veins</t>
  </si>
  <si>
    <t>White to pink laminated.</t>
  </si>
  <si>
    <t>background pink veins dominate, orange carbonate late veins. Laminated qwtz-carbonate</t>
  </si>
  <si>
    <t>Yellow to white, black selvage</t>
  </si>
  <si>
    <t>background pink veins dominate, orange carbonate late veins. Laminated qwtz-carbonate.  Chrysopase veins reappear</t>
  </si>
  <si>
    <t>Almost white</t>
  </si>
  <si>
    <t>Pink rim not develped , green patches, black selvages, orange patches</t>
  </si>
  <si>
    <t xml:space="preserve">White </t>
  </si>
  <si>
    <t>Orange to yellow late stage carbonate vein. Comb structure. Disrupted</t>
  </si>
  <si>
    <t>QTz carb and chrysopase bearing veins form very large irregular patches  probably due to deformation. Background is white.</t>
  </si>
  <si>
    <t>Pink pathches. There is small black selvage</t>
  </si>
  <si>
    <t>gray halo</t>
  </si>
  <si>
    <t>Completely white</t>
  </si>
  <si>
    <t>White background qtz mgs veins with similar characteristics.</t>
  </si>
  <si>
    <t>Almost white with oink color in the top of core.</t>
  </si>
  <si>
    <t>Some have a gray halo.</t>
  </si>
  <si>
    <t>White background. Vdery textured mgs-qtz. Possible graphit on top of core.</t>
  </si>
  <si>
    <t>Gray halo</t>
  </si>
  <si>
    <t>Pink core , green patches. Outlined by a 2 mm green veinlet</t>
  </si>
  <si>
    <t>White background. Hem (possible graphite?) at 56 cm.</t>
  </si>
  <si>
    <t xml:space="preserve">Orange to yellow late stage carbonate vein. Comb structure. </t>
  </si>
  <si>
    <t>Swarm of veins submillimetrci anastomozing.</t>
  </si>
  <si>
    <t>White background. Large crysopase vein set and swarm of Hem (possible graphite?) veinlets.</t>
  </si>
  <si>
    <t xml:space="preserve">Almost white </t>
  </si>
  <si>
    <t xml:space="preserve">Zoned veins </t>
  </si>
  <si>
    <t>White background.  Hem (possible graphite?) vein</t>
  </si>
  <si>
    <t>Veins appear as fine anastomizing network of veins pink and red wirth gray halos. Towards the bottom they are disrupted by deformation.</t>
  </si>
  <si>
    <t>Very diffuse patche area</t>
  </si>
  <si>
    <t>Large patch, filling cavity fringe of magnesite with infill of dolomite.</t>
  </si>
  <si>
    <t>White background. Hem (possible graphite?) vein sets. Pink qtz mag veins.</t>
  </si>
  <si>
    <t>Almost white with oink color in the top of core becomes pink after mdipoint.</t>
  </si>
  <si>
    <t>Deformed</t>
  </si>
  <si>
    <t>White background in top of core change to red in bottom. Highly disrupted in the bottom of core. Hem (possible graphite?)</t>
  </si>
  <si>
    <t>Mostly pink</t>
  </si>
  <si>
    <t>Pink background in throughout core. Hem (possible graphite?)</t>
  </si>
  <si>
    <t>Appear only as fragments</t>
  </si>
  <si>
    <t>Subparallel</t>
  </si>
  <si>
    <t>Brecciated section with fragments of qtz carbonate and carbonate veins.</t>
  </si>
  <si>
    <t>Mostly pink below 30 cm.</t>
  </si>
  <si>
    <t>Curved</t>
  </si>
  <si>
    <t>Brecciated section with fragments of qtz carbonate and carbonate veins. Background changes from greenish white to pink at 20 cm.</t>
  </si>
  <si>
    <t>Becomes red below 32 cm.</t>
  </si>
  <si>
    <t>Breacciated core background red below 32 cm. White and orange qtz carbonte veins.\</t>
  </si>
  <si>
    <t xml:space="preserve">Deformed pink fibrous </t>
  </si>
  <si>
    <t>Brecciated with deep pink background. Multiple set of mag-qtz veins (some laminated). Late orange carbonate veins and patches.</t>
  </si>
  <si>
    <t>Dark pink, section from 32 to 44 is white.</t>
  </si>
  <si>
    <t xml:space="preserve">Brecciated veins with wall rock fragments </t>
  </si>
  <si>
    <t xml:space="preserve">Section dominated by breccia. Late carbonate veins </t>
  </si>
  <si>
    <t>Massive white with yellow patches</t>
  </si>
  <si>
    <t>Brecciated section, pink background, blocky Qtz-Mag and late orange carbonate</t>
  </si>
  <si>
    <t>Massive white blocky veins</t>
  </si>
  <si>
    <t>veinlets</t>
  </si>
  <si>
    <t>Listv oxidised  from the dolomite</t>
  </si>
  <si>
    <t>Greenish colour</t>
  </si>
  <si>
    <t>Brecciated section, pink background, blocky Qtz-Mag and late orange carbonate = Vuggy Dol veins that account for oxidation of rock</t>
  </si>
  <si>
    <t xml:space="preserve">Massive white </t>
  </si>
  <si>
    <t>Dark pink lamination that may  be foliation or early veining has reaperd. Cores still brecciated, various types (pinl foliated and white blocky) Qtz-Magt veins</t>
  </si>
  <si>
    <t>Orange to yellow late stage carbonate patch</t>
  </si>
  <si>
    <t>Dark pink lamination that may  be foliation or early veining has reapeard. Cores still deformed, less brecciated. Late pink foliated orange Carb veins</t>
  </si>
  <si>
    <t xml:space="preserve">Dark pink lamination not so evident again. Multiple generatuins of Qtz-Carb veins, latest is orange fibours </t>
  </si>
  <si>
    <t>Massive white sometimes with pink borders</t>
  </si>
  <si>
    <t>Dark pink lamination not so evident again. Multiple generations of Qtz-Carb veins. Anastamosing Hem veinlets (possible graphite) ONE PATCH OF MOST LIKELLY GRAPHITE</t>
  </si>
  <si>
    <t>Massive white , halo more expressive in incipient veins seems to disapear as vein grows</t>
  </si>
  <si>
    <t>Veins appear as fine anastomizing network of veins pink and red with thin black halos.</t>
  </si>
  <si>
    <t xml:space="preserve">Dark pink lamination on the bottom of core . Multiple generations of Qtz-Carb veins, latest is orange fibours </t>
  </si>
  <si>
    <t>Pink wispy veins that make up the foliatin in the rock, we are unsure if they represent open space filling. Less well defined between 30-62cm</t>
  </si>
  <si>
    <t xml:space="preserve">Dark pink lamination on the bottom and top \of core . Multiple generations of Qtz-Carb veins, latest is orange fibours </t>
  </si>
  <si>
    <t>Pink background dominates, multiple generations of Qtz-Carb. Veins</t>
  </si>
  <si>
    <t>Massive white and pink</t>
  </si>
  <si>
    <t xml:space="preserve">Pink dark backghround dominates and intensifies, multiple generations of Qtz-Carb veins, latest is orange fibours </t>
  </si>
  <si>
    <t>Massive white and yellow due to staining</t>
  </si>
  <si>
    <t xml:space="preserve">Pink dark backghround dominates, multiple generations of Qtz-Carb veins, latest is orange fibours </t>
  </si>
  <si>
    <t>Massive white, yellow veins</t>
  </si>
  <si>
    <t xml:space="preserve">Dark pink lamination on the top of core . Multiple generations of Qtz-Carb veins. </t>
  </si>
  <si>
    <t>Reaction front between listvenite and serpentinite</t>
  </si>
  <si>
    <t>Patchy pink and orange</t>
  </si>
  <si>
    <t>Qtz carbonate vein along the transition between serpentinite and listvenite.</t>
  </si>
  <si>
    <t>Carbonate veins in serpentinite</t>
  </si>
  <si>
    <t>Anastomising vein set of serpentine veins after transition</t>
  </si>
  <si>
    <t>Transition from listvenite to serpentinite is banded. Qtz veins close to contact.</t>
  </si>
  <si>
    <t>Anastomising vein set Carbonate veins in serpentinite</t>
  </si>
  <si>
    <t>Anastomising vein set Serpentine veins after transition</t>
  </si>
  <si>
    <t>Massive serperntinite with mutliple set of serpetine and carbonate veines</t>
  </si>
  <si>
    <t>≤640 mm</t>
  </si>
  <si>
    <t>≤12 mm</t>
  </si>
  <si>
    <t>&lt;30 mm</t>
  </si>
  <si>
    <t>&lt;12 mm</t>
  </si>
  <si>
    <t>&lt;3 mm</t>
  </si>
  <si>
    <t>&lt;2 mm</t>
  </si>
  <si>
    <t>&lt;12mm</t>
  </si>
  <si>
    <t>&lt;14mm</t>
  </si>
  <si>
    <t>&lt;4 mm</t>
  </si>
  <si>
    <t>&lt;5 mm</t>
  </si>
  <si>
    <t>Grey carbonate +serp vein w minor hem filling adjacent fractures</t>
  </si>
  <si>
    <t>Multiple generations, highly irregular veins, with strong color variation- black grey and greenish white. Veins in top 13 cm have hematite</t>
  </si>
  <si>
    <t>carbonate + serp associated with shear bands, locally offset and folded</t>
  </si>
  <si>
    <t>Abundant irregular serp and carb-serp veins. Strong deformation: shearing, folding and offsets of veins</t>
  </si>
  <si>
    <t>Thin, anastomosing sub-mm black serp veins, strongly deformed</t>
  </si>
  <si>
    <t>thin white veins, strongly deformed</t>
  </si>
  <si>
    <t>Dense, thin red stained net veins.  Color varies with depth in section, strongly deformed troughout</t>
  </si>
  <si>
    <t>Late white veins locally brecciated</t>
  </si>
  <si>
    <t>Transitions to serp to list marked by variation in vein type, strongly deformed below contact</t>
  </si>
  <si>
    <t>Dense, thin red stained net veins.  Strongly deformed throughout</t>
  </si>
  <si>
    <t>Locally brecciated, locally banded fined grained bands</t>
  </si>
  <si>
    <t>Late but locally offset by latest movement. Locally yellow</t>
  </si>
  <si>
    <t>Veins irregular and disrupted in this highly brecciated intervals</t>
  </si>
  <si>
    <t>Veins irregular and disrupted in this highly brecciated interval</t>
  </si>
  <si>
    <t>Fine grained hematite rich bands</t>
  </si>
  <si>
    <t>Dense, thin red stained net veins, colour varying troughout section.  Strongly deformed throughout</t>
  </si>
  <si>
    <t>Fine grained hematite rich bands with brecciated wall rock fragments</t>
  </si>
  <si>
    <t>Locally deformed</t>
  </si>
  <si>
    <t>Locally contain wall rock fragments</t>
  </si>
  <si>
    <t>One giant zoned and multiply reopened vein with wall rock inclusions, locally strong banding.  Moder lode of veins!</t>
  </si>
  <si>
    <t>Crosscut the large moderlode vein</t>
  </si>
  <si>
    <t>Section contains motherlode like Qtz-Carb vein, more than half a meter wide</t>
  </si>
  <si>
    <t>Locally forming irregular patches</t>
  </si>
  <si>
    <t>Brecciated fine grained hematite rich bands</t>
  </si>
  <si>
    <t>Locally deformed and with offsets</t>
  </si>
  <si>
    <t xml:space="preserve"> fine grained hematite rich bands</t>
  </si>
  <si>
    <t xml:space="preserve">Dense, thin mostly black colored net veins. </t>
  </si>
  <si>
    <t>Locally contain wall rock fragments and deformed</t>
  </si>
  <si>
    <t>Net veins appear mostly as black coloured. Veins irregular and disrupted. Mag-qtz veins mgiht be there but rock is highly sheared and identification is difficult.</t>
  </si>
  <si>
    <t>Very deformed, scarce</t>
  </si>
  <si>
    <t xml:space="preserve"> fine grained hematite rich band</t>
  </si>
  <si>
    <t>Net veins appear mostly as black, earlier veins very deformed</t>
  </si>
  <si>
    <t>brecciated fine grained hematite rich bands</t>
  </si>
  <si>
    <t>Mostly aligned patches</t>
  </si>
  <si>
    <t>Upper part is intenslly stained in red. From 22-34 is highly fragmented and from 24-bottom just faulf gauge</t>
  </si>
  <si>
    <t>Highly folded</t>
  </si>
  <si>
    <t>Postdates epidotes hihlgy dismembered.</t>
  </si>
  <si>
    <t>chlorite found in fractires along pieces</t>
  </si>
  <si>
    <t>Highly fracture core with epidote veins and minos quartz and chlorite.</t>
  </si>
  <si>
    <t>Patches. Epidote chlorite rims</t>
  </si>
  <si>
    <t>Veins described to 39 cm. No observations below 39 due to fault zone.</t>
  </si>
  <si>
    <t>Patches. chlorite rims</t>
  </si>
  <si>
    <t>Veins described to 47 cm. No observations below 347 due to fault zone.</t>
  </si>
  <si>
    <t>0.2 mm</t>
  </si>
  <si>
    <t>white</t>
  </si>
  <si>
    <t>Veins described between 7 and 52 cm. No observations below 52 core is ruble.</t>
  </si>
  <si>
    <t>Incipient segregation probably</t>
  </si>
  <si>
    <t>Irregular quartz veins dismember with epidote and chlorite rims. Minor epidote and chlorite veins.</t>
  </si>
  <si>
    <t>Highly folded white unknow mineral rim at 74 to 75 cm.</t>
  </si>
  <si>
    <t>Patches. Epidote chlorite rims. Pink colored.</t>
  </si>
  <si>
    <t xml:space="preserve">Highly folded </t>
  </si>
  <si>
    <t>Irregular quartz veins dismember with epidote and chlorite rims. Calcite segregation subnparralle to foliation.</t>
  </si>
  <si>
    <t>Folded, offset</t>
  </si>
  <si>
    <t>.5 mm</t>
  </si>
  <si>
    <t>Black veins with hematite halos</t>
  </si>
  <si>
    <t>Irregular dismembered quartz veins, folded epidote veins. Chlorite veins with hematite halos</t>
  </si>
  <si>
    <t>Patchy. Epidote chlorite rims</t>
  </si>
  <si>
    <t>Branching anastomsing dark green to black</t>
  </si>
  <si>
    <t>Irregular dismembered quartz veins, minor folded epidote veins. Abundant anastomosing chlorite veins</t>
  </si>
  <si>
    <t>Associated with offsets, shearing in host rock</t>
  </si>
  <si>
    <t>Late, thin qz chlorite veins</t>
  </si>
  <si>
    <t>Epidote veins abundant near shear zones in section. Abundant chlorite veins locally brecciate section</t>
  </si>
  <si>
    <t>Branching anastomsing dark green to black; locally with epidote</t>
  </si>
  <si>
    <t>Late, thin qz veins; vein at 92-96 cm contains hematite</t>
  </si>
  <si>
    <t>Dominated by branching, anastomosing dark chlorite veins</t>
  </si>
  <si>
    <t>Epidote veins cut foliation, but are deformed</t>
  </si>
  <si>
    <t>Branching anastomsing dark green to black. Multiple generations</t>
  </si>
  <si>
    <t>Late, thin qz veins locally contain hematite</t>
  </si>
  <si>
    <t>Abundant chlorite veins locally brecciate section</t>
  </si>
  <si>
    <t>deformed epidote + quartz veins and segregations</t>
  </si>
  <si>
    <t>Weak veining in highly folded metabasalt and metasediment</t>
  </si>
  <si>
    <t>Late, thin qz veins with minor chlorite</t>
  </si>
  <si>
    <t>Late, thin qz veins with minor chlorite, locally contain hematite</t>
  </si>
  <si>
    <t>Patchy. Epidote chlorite rims. Some contain pink calcite</t>
  </si>
  <si>
    <t>locally brecciate host rock, some associated with hematite(?) and calcite</t>
  </si>
  <si>
    <t>Black mineral with calcite and epidote, and locally with late quartz veins: hematite(?) Hem is seen in folded metasedimentary layers</t>
  </si>
  <si>
    <t>Dominated by late chlorite and quartz veins</t>
  </si>
  <si>
    <t>Dominated by late chlorite veins</t>
  </si>
  <si>
    <t>Patchy segregations</t>
  </si>
  <si>
    <t>Irregular dismembered quartz veins, minor folded epidote veins. Abundant anastamosing chlorite veins</t>
  </si>
  <si>
    <t>chlorite veins, locally with calcite, form regular dense set at top of section</t>
  </si>
  <si>
    <t>&lt;18 mm</t>
  </si>
  <si>
    <t>&lt;13 mm</t>
  </si>
  <si>
    <t>&lt;8 mm</t>
  </si>
  <si>
    <t>&lt;9 mm</t>
  </si>
  <si>
    <t>&lt;22 mm</t>
  </si>
  <si>
    <t>&lt;25 mm</t>
  </si>
  <si>
    <t>&lt;19 mm</t>
  </si>
  <si>
    <t>&lt;17 mm</t>
  </si>
  <si>
    <t>&lt;6 mm</t>
  </si>
  <si>
    <t>&lt;16 mm</t>
  </si>
  <si>
    <t>&lt;2mm</t>
  </si>
  <si>
    <t>&lt;4mm</t>
  </si>
  <si>
    <t>&lt;11 mm</t>
  </si>
  <si>
    <t>&lt;110 mm</t>
  </si>
  <si>
    <t>4  mm</t>
  </si>
  <si>
    <t>sulfides</t>
  </si>
  <si>
    <t>garnet</t>
  </si>
  <si>
    <t>Patchy segregations. Chlorite rims</t>
  </si>
  <si>
    <t>Visually folded intermix qith qtz and chlorite. Multiple generations</t>
  </si>
  <si>
    <t xml:space="preserve">Branching anastomsing dark green to black. Multiple generations. </t>
  </si>
  <si>
    <t>Late vein hematite rims calcite core with disseminated sulfides.</t>
  </si>
  <si>
    <t xml:space="preserve">Vein of hematite and calcite with associated dissiminated sulfides. Irregular dismembered quartz veins. Abundant anastamosing chlorite veins. </t>
  </si>
  <si>
    <t>Late calcite veins associated with brecciation</t>
  </si>
  <si>
    <t>Irregular anastomosing Clh veins, minor Ep and Qtz, late calcite veins associated with brecciation</t>
  </si>
  <si>
    <t>Irregular anastomosing Chl veins,abundant Ep and Qtz, late calcite veins associated with brecciation</t>
  </si>
  <si>
    <t>Late calcite veins associated with brecciation, including wall rock fragments</t>
  </si>
  <si>
    <t>Irregular anastomosing Chl veins,abundant Ep and Qtz, late calcite veins associated with brecciation. Sulfide, not clear associated to veins or groundmass</t>
  </si>
  <si>
    <t>Deformed by shearingintermix qith qtz and chlorite. Multiple generations</t>
  </si>
  <si>
    <t>Branching anastomsing dark green to black. Multiple generations.  Locally mixed with a soft dark mineral aggregate</t>
  </si>
  <si>
    <t>Vein of hematite and calcite with associated dissiminated sulfides. Irregular dismembered quartz veins. Chl and Ep intenselly deformed by shearing</t>
  </si>
  <si>
    <t>Deformed by shearing, includes breccia fragments, intermix with qtz and chlorite. Multiple generations</t>
  </si>
  <si>
    <t xml:space="preserve">Branching anastomsing dark green to black. Multiple generations.  </t>
  </si>
  <si>
    <t>Visually folded intermix qith qtz and chlrote</t>
  </si>
  <si>
    <t>Late vein</t>
  </si>
  <si>
    <t>Epidote dominates de section. Irregular dismembered quartz veins,. Abundant anastamosing chlorite veins</t>
  </si>
  <si>
    <t>Branching anastomsing dark green to black. Multiple generations. Between 54 and 55 right side of core 9 mm patch mixed with soft mineral</t>
  </si>
  <si>
    <t xml:space="preserve">Irregular dismembered quartz veins. Abundant anastamosing chlorite veins. </t>
  </si>
  <si>
    <t>Irregular dismembered quartz veins. Abundant anastamosing chlorite veins. Minor epidote</t>
  </si>
  <si>
    <t>Irregular dismembered quartz veins. Abundant anastamosing chlorite veins. Minor epidote. Late cruved chlortie calcite vein.</t>
  </si>
  <si>
    <t>Irregular dismembered quartz veins. Abundant anastamosing chlorite veins and  epidote</t>
  </si>
  <si>
    <t>Patchy segregations. Chlorite rims. Calcite intergrown with Qtz</t>
  </si>
  <si>
    <t xml:space="preserve">Patchy segregations. Chlorite rims. </t>
  </si>
  <si>
    <t>Associted dissiminated sulfides</t>
  </si>
  <si>
    <t>Irregular dismembered quartz veins. Abundant anastamosing chlorite veins, minor  epidote. Hematite veins with associated sulphide</t>
  </si>
  <si>
    <t>Irregular dismembered quartz veins. Abundant anastamosing chlorite veins,  Hematite veins with associated sulphide</t>
  </si>
  <si>
    <t>Patchy quartz, abundant anastamosing Chl veins, late Qtz vein towards top of the core</t>
  </si>
  <si>
    <t>Multiple generations. Wider set of veins intermixed with qtz from 18 to 28 cm.</t>
  </si>
  <si>
    <t>Late vein filling crack</t>
  </si>
  <si>
    <t xml:space="preserve">Irregular dismembered quartz veins. </t>
  </si>
  <si>
    <t>Patchy segregations. Chlorite rims. Chalcopyrite associated with them</t>
  </si>
  <si>
    <t>Diffuse patch</t>
  </si>
  <si>
    <t>Irregular dismembered quartz veins dominate the section.</t>
  </si>
  <si>
    <t>Chlorite veinlets and hematite vein with halo.</t>
  </si>
  <si>
    <t xml:space="preserve">Multiple generations. </t>
  </si>
  <si>
    <t>Chlorite dominates section. Several diffuse folded epidote rich areas that look like bandng rather than veins.</t>
  </si>
  <si>
    <t>Patchy segregations. Mostly associated with epidote.</t>
  </si>
  <si>
    <t>Multiple generations. Dark patches</t>
  </si>
  <si>
    <t>Brecciated</t>
  </si>
  <si>
    <t>Large ammounts of epidote intermixed with quartz.</t>
  </si>
  <si>
    <t>Along epidote veins</t>
  </si>
  <si>
    <t>Patchy segregations. Mostly associated with epidote. Some yelow pinkish will be XRD (Fp??Prehn??)</t>
  </si>
  <si>
    <t xml:space="preserve">Patchy segregations. Mostly associated with epidote. </t>
  </si>
  <si>
    <t>Diffuse patches and bands around quartz</t>
  </si>
  <si>
    <t>Scarce, mostly as rims in some Qtz veins</t>
  </si>
  <si>
    <t>Late veinlet linned by Chl</t>
  </si>
  <si>
    <t>Large amounts of epidote intermixed with quartz, Chl very subordinate, possible Gt associate with Qtz</t>
  </si>
  <si>
    <t>Patchy segregations. Mostly associated with epidote. Garnte maybe associated with Qtz-Chl at 20 cm</t>
  </si>
  <si>
    <t>Patchy segregations. Associated with epidote and Chl</t>
  </si>
  <si>
    <t>Some late veins with ptigmatic folding</t>
  </si>
  <si>
    <t>Net veins and discrete planar veins</t>
  </si>
  <si>
    <t xml:space="preserve">Large amounts of epidote, late calcite-Chl vein at bottom of core, </t>
  </si>
  <si>
    <t>Late vein hematite rims calcite core</t>
  </si>
  <si>
    <t>Patchy quartz, abundant anastamosing Chl veins, late calcite-hematite veins towards bottomof the core</t>
  </si>
  <si>
    <t>Visually folded intermix qith qtz and chlorite. Multiple generations. Gt maybe present</t>
  </si>
  <si>
    <t>Late vein hematite rims calcite core. Variable proportions of Hem and Calcite. Few sulphide associated</t>
  </si>
  <si>
    <t xml:space="preserve"> Quartz scarce, abundant anastamosing Epidote and wider Chl veins, late calcite-hematite veins </t>
  </si>
  <si>
    <t>Visually folded intermix qith qtz and chlorite. Multiple generations. Garnet maybe present</t>
  </si>
  <si>
    <t xml:space="preserve"> Higher density of folded qurtz patches, highly defomed epidote</t>
  </si>
  <si>
    <t>Very thin  segregations. Chlorite rims</t>
  </si>
  <si>
    <t>Dissiminated patches with possible garnet</t>
  </si>
  <si>
    <t>Dominated by epidotewith assocaited garnet ? With very litlle qtz</t>
  </si>
  <si>
    <t>Highlly deformed with associated Gt</t>
  </si>
  <si>
    <t>Section dominated by Chl, with dissiminated patches of Qtz</t>
  </si>
  <si>
    <t>Section dominated by Ep with dissiminated patches of Qtz</t>
  </si>
  <si>
    <t>Very wide veinn from 52 to 64 cm.</t>
  </si>
  <si>
    <t>Section dominated by Ep with dissiminated patches of Qtz. Large late calcite vein at 51 cm.</t>
  </si>
  <si>
    <t>Folded veins</t>
  </si>
  <si>
    <t>Late veinlet linned by Chl. On top section they are disrupted by faulting.</t>
  </si>
  <si>
    <t>Section dominated by layeting with few vein except for thin chlorite and late calcite veins.</t>
  </si>
  <si>
    <t>Section dominated by epidote veins, highly deformed. Disseminated qtz patches.</t>
  </si>
  <si>
    <t>Brecc fragments</t>
  </si>
  <si>
    <t>Section dominated by breccia with patches of epidote. Disseminated apatches of quartz and chlorite veins.</t>
  </si>
  <si>
    <t>&lt;24 mm</t>
  </si>
  <si>
    <t>&lt;70 mm</t>
  </si>
  <si>
    <t>&lt;55 mm</t>
  </si>
  <si>
    <t>&lt;115 mm</t>
  </si>
  <si>
    <t>&gt;25 mm</t>
  </si>
  <si>
    <t>&gt;20 mm</t>
  </si>
  <si>
    <t>sulphide</t>
  </si>
  <si>
    <t>Brecciated section, epidote dominates</t>
  </si>
  <si>
    <t>Band of anastamosed  veinlets outlining margins of brecciated zones, branching into breccia proper</t>
  </si>
  <si>
    <t>Section has patvches of hem veins usually assicited to brecciation</t>
  </si>
  <si>
    <t>Very folded intermix qith qtz and chlorite. Multiple generations</t>
  </si>
  <si>
    <t xml:space="preserve"> Some are deformed, sub paralell to the lamination, thus intergrown with Chl+Ep</t>
  </si>
  <si>
    <t>Section has patches of hem veins usually assoiciated to brecciation. Calcite veins paralell to folition</t>
  </si>
  <si>
    <t>Very folded intermix with qtz and chlorite. Multiple generations</t>
  </si>
  <si>
    <t>Thin vein outlining large clast</t>
  </si>
  <si>
    <t>Epidote dominates, with some late calcite-hem veins,  hem outlining clast</t>
  </si>
  <si>
    <t>Anastamosed veins in the matrix of the breccia</t>
  </si>
  <si>
    <t>Late vein hematite rims calcite core with disseminated sulfides. Slighlty defomed</t>
  </si>
  <si>
    <t xml:space="preserve">Breccia domintes highly deformed section, abundant dissiminated Qtz patches </t>
  </si>
  <si>
    <t xml:space="preserve">Locally en echelon system dark green to black. Multiple generations. </t>
  </si>
  <si>
    <t>Diffuse anastamosed  veinlets within the brecciated zones</t>
  </si>
  <si>
    <t>Dominant Chl en echelon veinlets, minor Qtz, Ep and Calc veins</t>
  </si>
  <si>
    <t>Dominant Chl-Ep</t>
  </si>
  <si>
    <t>Locally folded, mostlly foliated intermix with qtz and chlorite. Multiple generations</t>
  </si>
  <si>
    <t>Small late pacthy vein</t>
  </si>
  <si>
    <t>Epidote dominates, very litle Qtz</t>
  </si>
  <si>
    <t>Locally folded, intermix with qtz and chlorite. Multiple generations</t>
  </si>
  <si>
    <t>Late vein with chorite rims</t>
  </si>
  <si>
    <t>Section dominated by defomed foliation with locally folded epidote vins</t>
  </si>
  <si>
    <t>Late vein hematite rims calcite core. Slighlty defomed</t>
  </si>
  <si>
    <t xml:space="preserve">From 20-32 dominated by Hem alone. </t>
  </si>
  <si>
    <t>Epidote dominates, very litle Qtz, wider Hem-Carb veins</t>
  </si>
  <si>
    <t>Branching anastomsing dark green to black. Multiple generations. Locally with minor Calcite</t>
  </si>
  <si>
    <t>Highlly brecciated section. Epidote dominates, very litle Qtz</t>
  </si>
  <si>
    <t>Branching anastomsing dark green to black. Multiple generations. Larger vein 64-67 cm</t>
  </si>
  <si>
    <t>Slightly brecciated section. Epidote dominates</t>
  </si>
  <si>
    <t>Epidote dominates, very litle Qtz, no late veining</t>
  </si>
  <si>
    <t>Up to 15 mm Qtz patches, very thin hairline Cc veins</t>
  </si>
  <si>
    <t>Epidote dominates, no late veining</t>
  </si>
  <si>
    <t>Folded, locally foliated intermix with qtz and chlorite. Multiple generations</t>
  </si>
  <si>
    <t>Branching anastomsing dark green to black. Multiple generations. Thick patch 48-50 cm</t>
  </si>
  <si>
    <t>Foliated locally folded intermix with qtz and chlorite. Multiple generations</t>
  </si>
  <si>
    <t>Epidote dominates, very litle Qtz, early laminated calcite</t>
  </si>
  <si>
    <t>Epidote dominates, very litle Qtz, some late Chl-Calcite</t>
  </si>
  <si>
    <t>Epidote dominates</t>
  </si>
  <si>
    <t xml:space="preserve"> Yelowish colour, sub paralell to the lamination, thus intergrown with Chl+Ep</t>
  </si>
  <si>
    <t>Band of anastamosed  veinlets, some sulphide associated</t>
  </si>
  <si>
    <t>Late stage with Chl rims</t>
  </si>
  <si>
    <t>Epidote dominates, late multistage veining</t>
  </si>
  <si>
    <t>Epidote as fine grained patches that cover most of the setion</t>
  </si>
  <si>
    <t>Subparalell to foliatio</t>
  </si>
  <si>
    <t>Epidote dominates as very large diffuse patches few quartz and chlorite</t>
  </si>
  <si>
    <t xml:space="preserve">Very large vein with sheared contacts </t>
  </si>
  <si>
    <t>Epidote as anastamosed veinsets and also in a pachy, vuggy-like structures (fiamme? Vesicles?)</t>
  </si>
  <si>
    <t>Epidote dominates as bands anastamosed and in patches (fiamme? Vesicles?)  . Quartz as single 10 cm vein with matrix inclusions.few quartz and chlorite</t>
  </si>
  <si>
    <t>Epidote  occuring as large patches, surrounding 2 mm flattened structures  and as vuggy-like structures suggesting preexistent vesicles</t>
  </si>
  <si>
    <t>Epidote dominates as large patches (40 cm) and in small patches like vug infillings  (fiamme? Vesicles?). Quartz very scarce</t>
  </si>
  <si>
    <t>Epidote  occuring as large patches, surrounding 2 mm flattened elements (some pacthes the structures are less flatened)  and as bands of anastamosing veinlets</t>
  </si>
  <si>
    <t xml:space="preserve">Epidote dominates as large patches (40 cm) and in bands of anastamosing veinlet </t>
  </si>
  <si>
    <t>Epidote  dominates most of the core either as lamianted or flattened lenses. Some veins occur along the core</t>
  </si>
  <si>
    <t>Branching anastomsing dark green to black. Multiple generations. Some look like flattened discs</t>
  </si>
  <si>
    <t>Epidote  dominates as large patches, strongly laminated, thick folded calcite veins</t>
  </si>
  <si>
    <t xml:space="preserve">Epidote  dominates most of the core either as laminated or flattened lenses. </t>
  </si>
  <si>
    <t>Epidote  dominates as large patches sometimes occur as more disorganize features, Few lens shaped epidote domains. Strongly laminated, thick folded calcite</t>
  </si>
  <si>
    <t>Epidote  domiantes most of the core either lamianted or flattened lenses hard to establish dimensions.</t>
  </si>
  <si>
    <t>Epidote dominates as large patches (40 cm) and in bands of anastamosing veinlet .</t>
  </si>
  <si>
    <t>Small vein</t>
  </si>
  <si>
    <t>Epidote dominates as large patches (40 cm) and in bands of anastamosing veinlets. Epoidote domnated matrix.</t>
  </si>
  <si>
    <t>&lt;31 mm</t>
  </si>
  <si>
    <t xml:space="preserve">Epidote  very abundant either as laminated domains or flattened lenses. </t>
  </si>
  <si>
    <t>Late calcite vein with chlorite rims</t>
  </si>
  <si>
    <t xml:space="preserve">Epidote  dominates most of the core either as lamianted domains or flattened lenses. </t>
  </si>
  <si>
    <t>Branching anastomsing dark green to black. Multiple generations.  Large patch of chlorite at 24 cm</t>
  </si>
  <si>
    <t>2 cm wide calcite-chlorite vein from 28-38 cm</t>
  </si>
  <si>
    <t>Epidote  dominates most of the core either as laminated domains or flattened lenses. Large calcite-Chl vein</t>
  </si>
  <si>
    <t>Epidote  dominates most of the core either as laminated domains or flattened lenses. Very litlle Qtz and calcite</t>
  </si>
  <si>
    <t>Epidote  dominates most of the core either as laminated domains or flattened lenses. No Qtz and calcite</t>
  </si>
  <si>
    <t xml:space="preserve">Epidote  dominates most of the core either as laminated domains or flattened lenses. Very litlle Qtz </t>
  </si>
  <si>
    <t>Calcite subparalell to foliation</t>
  </si>
  <si>
    <t xml:space="preserve">Epidote  dominates most of the core either as laminated domains or flattened lenses. No Qtz </t>
  </si>
  <si>
    <t>Patchy epidote, more scarce than previous section</t>
  </si>
  <si>
    <t>Less veins than in previous sections. Patchy epidote, scarce compared to before</t>
  </si>
  <si>
    <t>thin sulphide veins, some folded</t>
  </si>
  <si>
    <t>Little veining in the section, sulphide veins present</t>
  </si>
  <si>
    <t>Patchy epidote, more scarce than previous section. Abubdant from 23-35 cm.</t>
  </si>
  <si>
    <t>Little veining in the section, patchy epidote from 23-35 cm</t>
  </si>
  <si>
    <t xml:space="preserve">Small patches </t>
  </si>
  <si>
    <t>Little veining in the section, prominent of Qtz-Chl-Ep at 14-17 cm</t>
  </si>
  <si>
    <t>Scarce veinining, no epidote</t>
  </si>
  <si>
    <t>Patchy epidote, generally scarce</t>
  </si>
  <si>
    <t>Late calcite vein with chlorite rims, some have associated sulfide. Red mineral not ID on core</t>
  </si>
  <si>
    <t>Scarce veinining, many sulphides dissiminated in groundmass as well as in calcite-chl veins</t>
  </si>
  <si>
    <t>Late calcite vein with chlorite rims, some have associated sulfide</t>
  </si>
  <si>
    <t>Set of 2 veins of eldspar (Ab ? Alk-Fp?) at 32 and 82 cm, discordant with foliation</t>
  </si>
  <si>
    <t>Section contains veins of Feldspar s.l. plus usual set of veins</t>
  </si>
  <si>
    <t>green</t>
  </si>
  <si>
    <t>Laminated epidote veins, few with chl haloes. generally scarce</t>
  </si>
  <si>
    <t>Little veining in the section,  vein with haloes at 46-48 cm (epidote??)</t>
  </si>
  <si>
    <t>Branching anastomsing dark green to black. Multiple generations.  Small patch at 37-37 cm</t>
  </si>
  <si>
    <t>P{lanar epidote veins</t>
  </si>
  <si>
    <t>Little veining in the section,  no Qtz</t>
  </si>
  <si>
    <t>Irregular with diffuse borders</t>
  </si>
  <si>
    <t>Occurs as veins and what seem to have been vesicles.</t>
  </si>
  <si>
    <t>Wide zone of white vesicle like structures (feldspar?)</t>
  </si>
  <si>
    <t>Core is dominated by white vesicle like structures (feldspar?) 2 mm wide and 4 mm long.</t>
  </si>
  <si>
    <t>Intermixed with epidote</t>
  </si>
  <si>
    <t xml:space="preserve">From 0 to 32 dominated by albite clasts? Few veinlets of feldspar otherwise no veining. </t>
  </si>
  <si>
    <t>Intermixed with albite?</t>
  </si>
  <si>
    <t>Little veining. Chlorite and calcite very thin veinlets. Extremely hoogeneous rock</t>
  </si>
  <si>
    <t>Epidote reappears mostly as diffuse areas and small veinlets. Veinign mostly calcite and chlorite. Qtz scarce.</t>
  </si>
  <si>
    <t>Composite vein with albite? Qtz and epidote with patchy texutre</t>
  </si>
  <si>
    <t>Composite vein with albite? Qtz and epidote with patchy texutre. Most of the veins are folded, prescense of sulfice along veins.</t>
  </si>
  <si>
    <t>Composite vein with albite? Qtz and epidote with patchy texutre. Most of the veins are folded, prescense of sulfide along veins.</t>
  </si>
  <si>
    <t>Very little veins in this seciton. Thin qtz, chrliotie and peidote present with minor patches of calcite.</t>
  </si>
  <si>
    <t>Late vein with clacite core and qtz rims.</t>
  </si>
  <si>
    <t xml:space="preserve">Composite vein with albite? And Qtz  </t>
  </si>
  <si>
    <t>Patchy laminated calcite with folded albite veins.</t>
  </si>
  <si>
    <t>Folded calcite core and qtz rims.</t>
  </si>
  <si>
    <t>Core has low amount of veins. Dominated by folded qtz-calcite veins.</t>
  </si>
  <si>
    <t>Calcite aptches with chlroite rims</t>
  </si>
  <si>
    <t>Folded felsdpar in top 15 cm less folded below. Patchy calcite and late qtz breccia vein.</t>
  </si>
  <si>
    <t>Early albite, qtz and chalcite- chlorite veins heterogeneously folded cross cut by late clacite vein.</t>
  </si>
  <si>
    <t>Thi n albite, qtz veins predominate. Late calcite and early qtz. Net chlorite veins.</t>
  </si>
  <si>
    <t>Albite, patchy qtz, diffuse. Epidote, net chlrotie veins and early calcite present o the core. EOH</t>
  </si>
  <si>
    <t>carb-ox</t>
  </si>
  <si>
    <t>4-2</t>
  </si>
  <si>
    <t>6-1</t>
  </si>
  <si>
    <t>7-1</t>
  </si>
  <si>
    <t>7-2</t>
  </si>
  <si>
    <t>7-3</t>
  </si>
  <si>
    <t>7-4</t>
  </si>
  <si>
    <t>8-1</t>
  </si>
  <si>
    <t>8-2</t>
  </si>
  <si>
    <t>8-3</t>
  </si>
  <si>
    <t>8-4</t>
  </si>
  <si>
    <t>8-5</t>
  </si>
  <si>
    <t>9-1</t>
  </si>
  <si>
    <t>9-2</t>
  </si>
  <si>
    <t>9-3</t>
  </si>
  <si>
    <t>9-4</t>
  </si>
  <si>
    <t>10-1</t>
  </si>
  <si>
    <t>10-2</t>
  </si>
  <si>
    <t>11-1</t>
  </si>
  <si>
    <t>11-2</t>
  </si>
  <si>
    <t>12-1</t>
  </si>
  <si>
    <t>12-2</t>
  </si>
  <si>
    <t>12-3</t>
  </si>
  <si>
    <t>12-4</t>
  </si>
  <si>
    <t>13-1</t>
  </si>
  <si>
    <t>13-2</t>
  </si>
  <si>
    <t>13-3</t>
  </si>
  <si>
    <t>13-4</t>
  </si>
  <si>
    <t>14-1</t>
  </si>
  <si>
    <t>14-2</t>
  </si>
  <si>
    <t>14-3</t>
  </si>
  <si>
    <t>15-1</t>
  </si>
  <si>
    <t>15-2</t>
  </si>
  <si>
    <t>16-1</t>
  </si>
  <si>
    <t>16-2</t>
  </si>
  <si>
    <t>16-3</t>
  </si>
  <si>
    <t>16-4</t>
  </si>
  <si>
    <t>17-1</t>
  </si>
  <si>
    <t>17-2</t>
  </si>
  <si>
    <t>17-3</t>
  </si>
  <si>
    <t>17-4</t>
  </si>
  <si>
    <t>18-1</t>
  </si>
  <si>
    <t>18-2</t>
  </si>
  <si>
    <t>18-3</t>
  </si>
  <si>
    <t>19-1</t>
  </si>
  <si>
    <t>19-2</t>
  </si>
  <si>
    <t>19-3</t>
  </si>
  <si>
    <t>19-4</t>
  </si>
  <si>
    <t>20-1</t>
  </si>
  <si>
    <t>20-2</t>
  </si>
  <si>
    <t>20-3</t>
  </si>
  <si>
    <t>20-4</t>
  </si>
  <si>
    <t>21-1</t>
  </si>
  <si>
    <t>21-2</t>
  </si>
  <si>
    <t>21-3</t>
  </si>
  <si>
    <t>21-4</t>
  </si>
  <si>
    <t>22-1</t>
  </si>
  <si>
    <t>22-2</t>
  </si>
  <si>
    <t>22-3</t>
  </si>
  <si>
    <t>22-4</t>
  </si>
  <si>
    <t>23-1</t>
  </si>
  <si>
    <t>24-1</t>
  </si>
  <si>
    <t>24-2</t>
  </si>
  <si>
    <t>24-3</t>
  </si>
  <si>
    <t>25-1</t>
  </si>
  <si>
    <t>25-2</t>
  </si>
  <si>
    <t>25-3</t>
  </si>
  <si>
    <t>25-4</t>
  </si>
  <si>
    <t>26-1</t>
  </si>
  <si>
    <t>26-2</t>
  </si>
  <si>
    <t>26-3</t>
  </si>
  <si>
    <t>26-4</t>
  </si>
  <si>
    <t>27-1</t>
  </si>
  <si>
    <t>27-2</t>
  </si>
  <si>
    <t>28-1</t>
  </si>
  <si>
    <t>28-2</t>
  </si>
  <si>
    <t>29-1</t>
  </si>
  <si>
    <t>30-1</t>
  </si>
  <si>
    <t>30-2</t>
  </si>
  <si>
    <t>30-3</t>
  </si>
  <si>
    <t>31-1</t>
  </si>
  <si>
    <t>31-2</t>
  </si>
  <si>
    <t>31-3</t>
  </si>
  <si>
    <t>31-4</t>
  </si>
  <si>
    <t>32-1</t>
  </si>
  <si>
    <t>32-2</t>
  </si>
  <si>
    <t>32-3</t>
  </si>
  <si>
    <t>32-4</t>
  </si>
  <si>
    <t>33-1</t>
  </si>
  <si>
    <t>33-2</t>
  </si>
  <si>
    <t>34-1</t>
  </si>
  <si>
    <t>35-1</t>
  </si>
  <si>
    <t>35-2</t>
  </si>
  <si>
    <t>36-1</t>
  </si>
  <si>
    <t>36-2</t>
  </si>
  <si>
    <t>36-3</t>
  </si>
  <si>
    <t>36-4</t>
  </si>
  <si>
    <t>37-1</t>
  </si>
  <si>
    <t>37-2</t>
  </si>
  <si>
    <t>37-3</t>
  </si>
  <si>
    <t>37-4</t>
  </si>
  <si>
    <t>38-1</t>
  </si>
  <si>
    <t>38-2</t>
  </si>
  <si>
    <t>38-3</t>
  </si>
  <si>
    <t>38-4</t>
  </si>
  <si>
    <t>39-1</t>
  </si>
  <si>
    <t>39-2</t>
  </si>
  <si>
    <t>39-3</t>
  </si>
  <si>
    <t>39-4</t>
  </si>
  <si>
    <t>40-1</t>
  </si>
  <si>
    <t>40-2</t>
  </si>
  <si>
    <t>40-3</t>
  </si>
  <si>
    <t>41-1</t>
  </si>
  <si>
    <t>41-2</t>
  </si>
  <si>
    <t>41-3</t>
  </si>
  <si>
    <t>41-4</t>
  </si>
  <si>
    <t>42-1</t>
  </si>
  <si>
    <t>42-2</t>
  </si>
  <si>
    <t>42-3</t>
  </si>
  <si>
    <t>42-4</t>
  </si>
  <si>
    <t>42-5</t>
  </si>
  <si>
    <t>43-1</t>
  </si>
  <si>
    <t>43-2</t>
  </si>
  <si>
    <t>43-3</t>
  </si>
  <si>
    <t>43-4</t>
  </si>
  <si>
    <t>43-5</t>
  </si>
  <si>
    <t>44-1</t>
  </si>
  <si>
    <t>44-2</t>
  </si>
  <si>
    <t>44-3</t>
  </si>
  <si>
    <t>44-4</t>
  </si>
  <si>
    <t>45-1</t>
  </si>
  <si>
    <t>45-2</t>
  </si>
  <si>
    <t>45-3</t>
  </si>
  <si>
    <t>45-4</t>
  </si>
  <si>
    <t>46-1</t>
  </si>
  <si>
    <t>46-2</t>
  </si>
  <si>
    <t>46-3</t>
  </si>
  <si>
    <t>46-4</t>
  </si>
  <si>
    <t>47-1</t>
  </si>
  <si>
    <t>47-2</t>
  </si>
  <si>
    <t>47-3</t>
  </si>
  <si>
    <t>47-4</t>
  </si>
  <si>
    <t>48-1</t>
  </si>
  <si>
    <t>48-2</t>
  </si>
  <si>
    <t>48-3</t>
  </si>
  <si>
    <t>49-1</t>
  </si>
  <si>
    <t>49-2</t>
  </si>
  <si>
    <t>50-1</t>
  </si>
  <si>
    <t>50-2</t>
  </si>
  <si>
    <t>50-3</t>
  </si>
  <si>
    <t>50-4</t>
  </si>
  <si>
    <t>51-1</t>
  </si>
  <si>
    <t>51-2</t>
  </si>
  <si>
    <t>51-3</t>
  </si>
  <si>
    <t>51-4</t>
  </si>
  <si>
    <t>52-1</t>
  </si>
  <si>
    <t>52-2</t>
  </si>
  <si>
    <t>52-3</t>
  </si>
  <si>
    <t>52-4</t>
  </si>
  <si>
    <t>52-5</t>
  </si>
  <si>
    <t>53-1</t>
  </si>
  <si>
    <t>53-2</t>
  </si>
  <si>
    <t>53-3</t>
  </si>
  <si>
    <t>54-1</t>
  </si>
  <si>
    <t>54-2</t>
  </si>
  <si>
    <t>54-3</t>
  </si>
  <si>
    <t>54-4</t>
  </si>
  <si>
    <t>55-1</t>
  </si>
  <si>
    <t>55-2</t>
  </si>
  <si>
    <t>55-3</t>
  </si>
  <si>
    <t>55-4</t>
  </si>
  <si>
    <t>56-1</t>
  </si>
  <si>
    <t>56-2</t>
  </si>
  <si>
    <t>56-3</t>
  </si>
  <si>
    <t>56-4</t>
  </si>
  <si>
    <t>57-1</t>
  </si>
  <si>
    <t>58-1</t>
  </si>
  <si>
    <t>58-2</t>
  </si>
  <si>
    <t>58-3</t>
  </si>
  <si>
    <t>58-4</t>
  </si>
  <si>
    <t>59-1</t>
  </si>
  <si>
    <t>59-2</t>
  </si>
  <si>
    <t>59-3</t>
  </si>
  <si>
    <t>59-4</t>
  </si>
  <si>
    <t>60-1</t>
  </si>
  <si>
    <t>60-2</t>
  </si>
  <si>
    <t>60-3</t>
  </si>
  <si>
    <t>60-4</t>
  </si>
  <si>
    <t>61-1</t>
  </si>
  <si>
    <t>61-2</t>
  </si>
  <si>
    <t>61-3</t>
  </si>
  <si>
    <t>61-4</t>
  </si>
  <si>
    <t>62-1</t>
  </si>
  <si>
    <t>62-2</t>
  </si>
  <si>
    <t>62-3</t>
  </si>
  <si>
    <t>62-4</t>
  </si>
  <si>
    <t>63-1</t>
  </si>
  <si>
    <t>63-2</t>
  </si>
  <si>
    <t>63-3</t>
  </si>
  <si>
    <t>63-4</t>
  </si>
  <si>
    <t>64-1</t>
  </si>
  <si>
    <t>64-2</t>
  </si>
  <si>
    <t>64-3</t>
  </si>
  <si>
    <t>64-4</t>
  </si>
  <si>
    <t>65-1</t>
  </si>
  <si>
    <t>65-2</t>
  </si>
  <si>
    <t>65-3</t>
  </si>
  <si>
    <t>65-4</t>
  </si>
  <si>
    <t>66-1</t>
  </si>
  <si>
    <t>66-2</t>
  </si>
  <si>
    <t>66-3</t>
  </si>
  <si>
    <t>66-4</t>
  </si>
  <si>
    <t>67-1</t>
  </si>
  <si>
    <t>67-2</t>
  </si>
  <si>
    <t>67-3</t>
  </si>
  <si>
    <t>67-4</t>
  </si>
  <si>
    <t>68-1</t>
  </si>
  <si>
    <t>68-2</t>
  </si>
  <si>
    <t>68-3</t>
  </si>
  <si>
    <t>68-4</t>
  </si>
  <si>
    <t>69-1</t>
  </si>
  <si>
    <t>69-2</t>
  </si>
  <si>
    <t>69-3</t>
  </si>
  <si>
    <t>69-4</t>
  </si>
  <si>
    <t>70-1</t>
  </si>
  <si>
    <t>70-2</t>
  </si>
  <si>
    <t>70-3</t>
  </si>
  <si>
    <t>71-1</t>
  </si>
  <si>
    <t>71-2</t>
  </si>
  <si>
    <t>71-3</t>
  </si>
  <si>
    <t>71-4</t>
  </si>
  <si>
    <t>72-1</t>
  </si>
  <si>
    <t>72-2</t>
  </si>
  <si>
    <t>72-3</t>
  </si>
  <si>
    <t>72-4</t>
  </si>
  <si>
    <t>73-1</t>
  </si>
  <si>
    <t>73-2</t>
  </si>
  <si>
    <t>73-3</t>
  </si>
  <si>
    <t>73-4</t>
  </si>
  <si>
    <t>74-1</t>
  </si>
  <si>
    <t>74-2</t>
  </si>
  <si>
    <t>74-3</t>
  </si>
  <si>
    <t>74-4</t>
  </si>
  <si>
    <t>75-1</t>
  </si>
  <si>
    <t>75-2</t>
  </si>
  <si>
    <t>75-3</t>
  </si>
  <si>
    <t>75-4</t>
  </si>
  <si>
    <t>76-1</t>
  </si>
  <si>
    <t>76-2</t>
  </si>
  <si>
    <t>76-3</t>
  </si>
  <si>
    <t>76-4</t>
  </si>
  <si>
    <t>77-1</t>
  </si>
  <si>
    <t>77-2</t>
  </si>
  <si>
    <t>77-3</t>
  </si>
  <si>
    <t>77-4</t>
  </si>
  <si>
    <t>78-1</t>
  </si>
  <si>
    <t>78-2</t>
  </si>
  <si>
    <t>78-3</t>
  </si>
  <si>
    <t>79-1</t>
  </si>
  <si>
    <t>79-2</t>
  </si>
  <si>
    <t>80-1</t>
  </si>
  <si>
    <t>81-1</t>
  </si>
  <si>
    <t>82-1</t>
  </si>
  <si>
    <t>82-2</t>
  </si>
  <si>
    <t>82-3</t>
  </si>
  <si>
    <t>83-1</t>
  </si>
  <si>
    <t>84-1</t>
  </si>
  <si>
    <t>84-2</t>
  </si>
  <si>
    <t>84-3</t>
  </si>
  <si>
    <t>85-1</t>
  </si>
  <si>
    <t>86-1</t>
  </si>
  <si>
    <t>86-2</t>
  </si>
  <si>
    <t>86-3</t>
  </si>
  <si>
    <t>86-4</t>
  </si>
  <si>
    <t>87-1</t>
  </si>
  <si>
    <t>87-2</t>
  </si>
  <si>
    <t>87-3</t>
  </si>
  <si>
    <t>87-4</t>
  </si>
  <si>
    <t>88-1</t>
  </si>
  <si>
    <t>88-2</t>
  </si>
  <si>
    <t>88-3</t>
  </si>
  <si>
    <t>88-4</t>
  </si>
  <si>
    <t>89-1</t>
  </si>
  <si>
    <t>89-2</t>
  </si>
  <si>
    <t>89-3</t>
  </si>
  <si>
    <t>89-4</t>
  </si>
  <si>
    <t>90-1</t>
  </si>
  <si>
    <t>90-2</t>
  </si>
  <si>
    <t>90-3</t>
  </si>
  <si>
    <t>91-1</t>
  </si>
  <si>
    <t>92-1</t>
  </si>
  <si>
    <t>92-2</t>
  </si>
  <si>
    <t>92-3</t>
  </si>
  <si>
    <t>92-4</t>
  </si>
  <si>
    <t>93-1</t>
  </si>
  <si>
    <t>93-2</t>
  </si>
  <si>
    <t>93-3</t>
  </si>
  <si>
    <t>94-1</t>
  </si>
  <si>
    <t>95-1</t>
  </si>
  <si>
    <t>95-2</t>
  </si>
  <si>
    <t>95-3</t>
  </si>
  <si>
    <t>95-4</t>
  </si>
  <si>
    <t>96-1</t>
  </si>
  <si>
    <t>96-2</t>
  </si>
  <si>
    <t>96-3</t>
  </si>
  <si>
    <t>96-4</t>
  </si>
  <si>
    <t>97-2</t>
  </si>
  <si>
    <t>97-3</t>
  </si>
  <si>
    <t>97-4</t>
  </si>
  <si>
    <t>98-1</t>
  </si>
  <si>
    <t>98-2</t>
  </si>
  <si>
    <t>98-3</t>
  </si>
  <si>
    <t>98-4</t>
  </si>
  <si>
    <t>99-1</t>
  </si>
  <si>
    <t>99-2</t>
  </si>
  <si>
    <t>99-3</t>
  </si>
  <si>
    <t>99-4</t>
  </si>
  <si>
    <t>100-1</t>
  </si>
  <si>
    <t>100-2</t>
  </si>
  <si>
    <t>100-3</t>
  </si>
  <si>
    <t>100-4</t>
  </si>
  <si>
    <t>101-1</t>
  </si>
  <si>
    <t>101-2</t>
  </si>
  <si>
    <t>101-3</t>
  </si>
  <si>
    <t>101-4</t>
  </si>
  <si>
    <t>102-1</t>
  </si>
  <si>
    <t>102-2</t>
  </si>
  <si>
    <t>102-3</t>
  </si>
  <si>
    <t>102-4</t>
  </si>
  <si>
    <t>103-1</t>
  </si>
  <si>
    <t>103-2</t>
  </si>
  <si>
    <t>103-3</t>
  </si>
  <si>
    <t>103-4</t>
  </si>
  <si>
    <t>104-1</t>
  </si>
  <si>
    <t>104-2</t>
  </si>
  <si>
    <t>104-3</t>
  </si>
  <si>
    <t>104-4</t>
  </si>
  <si>
    <t>105-1</t>
  </si>
  <si>
    <t>105-2</t>
  </si>
  <si>
    <t>105-3</t>
  </si>
  <si>
    <t>105-4</t>
  </si>
  <si>
    <t>106-1</t>
  </si>
  <si>
    <t>106-2</t>
  </si>
  <si>
    <t>106-3</t>
  </si>
  <si>
    <t>107-1</t>
  </si>
  <si>
    <t>108-2</t>
  </si>
  <si>
    <t>108-3</t>
  </si>
  <si>
    <t>108-4</t>
  </si>
  <si>
    <t>109-1</t>
  </si>
  <si>
    <t>109-2</t>
  </si>
  <si>
    <t>109-3</t>
  </si>
  <si>
    <t>109-4</t>
  </si>
  <si>
    <t>110-1</t>
  </si>
  <si>
    <t>110-2</t>
  </si>
  <si>
    <t>110-3</t>
  </si>
  <si>
    <t>110-4</t>
  </si>
  <si>
    <t>111-1</t>
  </si>
  <si>
    <t>111-2</t>
  </si>
  <si>
    <t>111-3</t>
  </si>
  <si>
    <t>111-4</t>
  </si>
  <si>
    <t>112-1</t>
  </si>
  <si>
    <t>112-2</t>
  </si>
  <si>
    <t>113-1</t>
  </si>
  <si>
    <t>113-2</t>
  </si>
  <si>
    <t>114-1</t>
  </si>
  <si>
    <t>115-1</t>
  </si>
  <si>
    <t>115-2</t>
  </si>
  <si>
    <t>115-3</t>
  </si>
  <si>
    <t>116-1</t>
  </si>
  <si>
    <t>116-2</t>
  </si>
  <si>
    <t>116-3</t>
  </si>
  <si>
    <t>116-4</t>
  </si>
  <si>
    <t>117-1</t>
  </si>
  <si>
    <t>118-1</t>
  </si>
  <si>
    <t>118-2</t>
  </si>
  <si>
    <t>118-3</t>
  </si>
  <si>
    <t>119-1</t>
  </si>
  <si>
    <t>120-1</t>
  </si>
  <si>
    <t>120-2</t>
  </si>
  <si>
    <t>121-1</t>
  </si>
  <si>
    <t>121-2</t>
  </si>
  <si>
    <t>122-1</t>
  </si>
  <si>
    <t>123-1</t>
  </si>
  <si>
    <t>123-2</t>
  </si>
  <si>
    <t>124-1</t>
  </si>
  <si>
    <t>124-2</t>
  </si>
  <si>
    <t>125-1</t>
  </si>
  <si>
    <t>125-2</t>
  </si>
  <si>
    <t>125-3</t>
  </si>
  <si>
    <t>125-4</t>
  </si>
  <si>
    <t>126-1</t>
  </si>
  <si>
    <t>126-2</t>
  </si>
  <si>
    <t>Rocks type</t>
  </si>
  <si>
    <t>Listveneite</t>
  </si>
  <si>
    <t>Serpentinite</t>
  </si>
  <si>
    <t>Sole</t>
  </si>
  <si>
    <t>VEIN #</t>
  </si>
  <si>
    <t>VEIN TYPE</t>
  </si>
  <si>
    <t>O</t>
  </si>
  <si>
    <t>CARB-OXD</t>
  </si>
  <si>
    <t>LATE CARB</t>
  </si>
  <si>
    <t>OTHER</t>
  </si>
  <si>
    <t>CARBONATE</t>
  </si>
  <si>
    <t>CARB-QTZ</t>
  </si>
  <si>
    <t>CATEGORY</t>
  </si>
  <si>
    <t>NUMBER</t>
  </si>
  <si>
    <t>SUGGESTED CHANGE</t>
  </si>
  <si>
    <t>CARB</t>
  </si>
  <si>
    <t>NUMBER VEINS IN CATEGORY (#)</t>
  </si>
  <si>
    <t>TO CHECK</t>
  </si>
  <si>
    <t>carb-oxd</t>
  </si>
  <si>
    <t>VEIN TYPES TO VALIDATE</t>
  </si>
  <si>
    <t>LITHOLOGY</t>
  </si>
  <si>
    <t>Fe-oxides+carb (breccias and hem bands)</t>
  </si>
  <si>
    <t>other! (Crysopase, Serp bearinng…)</t>
  </si>
  <si>
    <t>polimineralic</t>
  </si>
  <si>
    <t xml:space="preserve">keep , must refer in report </t>
  </si>
  <si>
    <t>calcite (top of core, 1 entrry)</t>
  </si>
  <si>
    <t>Dolomite (mostly vuggy)</t>
  </si>
  <si>
    <t>mag-dol (marked as vuggy, late stage, terminations, stained)</t>
  </si>
  <si>
    <t>carbonate (orange, yellow, comb structure, ankerite etc)</t>
  </si>
  <si>
    <t>Mag-qtz (multiple generations, great variety)</t>
  </si>
  <si>
    <t>Mag-qtz (laminated , with dissiminated fuchite, maybe crysopase)</t>
  </si>
  <si>
    <t>Described as pink and making up the foliation, are they early mag???</t>
  </si>
  <si>
    <t>mag-Qtz (motherlode) its dolomite ?</t>
  </si>
  <si>
    <t>Carb-Quartz</t>
  </si>
  <si>
    <t>LISTVENEITE TOTAL (lithol)</t>
  </si>
  <si>
    <t>SERP-MESH</t>
  </si>
  <si>
    <t>SERP</t>
  </si>
  <si>
    <t>SERPENTINITE TOTAL (lithol)</t>
  </si>
  <si>
    <t>QUARTZ</t>
  </si>
  <si>
    <t>FELDSPAR</t>
  </si>
  <si>
    <t>EPIDOTE</t>
  </si>
  <si>
    <t>CHLORITE</t>
  </si>
  <si>
    <t xml:space="preserve">OTHER </t>
  </si>
  <si>
    <t>TOTAL VEINS</t>
  </si>
  <si>
    <t>Serp</t>
  </si>
  <si>
    <t>SERPENTINE</t>
  </si>
  <si>
    <t>SERP MESH</t>
  </si>
  <si>
    <t>Carb+Qtz (3)</t>
  </si>
  <si>
    <t>carbonate (13)</t>
  </si>
  <si>
    <t>Mag+Qtz (6)</t>
  </si>
  <si>
    <t>Quartz</t>
  </si>
  <si>
    <t>Quartz (8)</t>
  </si>
  <si>
    <t>Albite</t>
  </si>
  <si>
    <t>Epidote</t>
  </si>
  <si>
    <t>Chlorite</t>
  </si>
  <si>
    <t>Calcite  (early, foliated/folded) ca 30</t>
  </si>
  <si>
    <t>Calcite (late, often with Chl or Hem) ca 60</t>
  </si>
  <si>
    <t>Hem (5)</t>
  </si>
  <si>
    <t>Other (Calc-Chl-Sulph) 1</t>
  </si>
  <si>
    <t>Fe-oxides+carb (Calc-Hem-=/- Suph) ca 17</t>
  </si>
  <si>
    <t>Carb-Qtz (4)</t>
  </si>
  <si>
    <t>Hematite (anastamosed veins often in breccias ) 8</t>
  </si>
  <si>
    <t>Rock type</t>
  </si>
  <si>
    <t>VEIN 1</t>
  </si>
  <si>
    <t>VEIN 2</t>
  </si>
  <si>
    <t>VEIN 3</t>
  </si>
  <si>
    <t>VEIN 4</t>
  </si>
  <si>
    <t>VEIN 5</t>
  </si>
  <si>
    <t>CORE</t>
  </si>
  <si>
    <t>SECTION</t>
  </si>
  <si>
    <t>vein1 top</t>
  </si>
  <si>
    <t>vein1 bottom</t>
  </si>
  <si>
    <t>vein2 bottom</t>
  </si>
  <si>
    <t>vein3 top</t>
  </si>
  <si>
    <t>vein3 bottom</t>
  </si>
  <si>
    <t>vein4 top</t>
  </si>
  <si>
    <t>vein4 bottom</t>
  </si>
  <si>
    <t>vein5 top</t>
  </si>
  <si>
    <t>vein5 bottom</t>
  </si>
  <si>
    <t>Polymineralic (1)</t>
  </si>
  <si>
    <t>carb-oxd (Serp with the description like "set of very thin greenish veins, too small to determine mineralogy, very soft so assumed serp")</t>
  </si>
  <si>
    <t>Carb+srp</t>
  </si>
  <si>
    <t>SOLE TOTAL (lithol)</t>
  </si>
  <si>
    <t>Notes of changes</t>
  </si>
  <si>
    <t>Several were marked as later than qtz-carb pink veins</t>
  </si>
  <si>
    <t>Moved from Carb-Qtz</t>
  </si>
  <si>
    <t>Moved from Qtz-Carb</t>
  </si>
  <si>
    <t>Carb-Quartz (multiple generations, great variety)</t>
  </si>
  <si>
    <t>A few were netveins, most were  breccia features probb late veining where Fe-Oxds was predominant</t>
  </si>
  <si>
    <t>Added new entries (time stampped of Mesh because were not originally included)</t>
  </si>
  <si>
    <t>Carb-Oxd (late Oxd veins and breccias)</t>
  </si>
  <si>
    <t>Several were marked as later than qtz-carb pink veins were kept</t>
  </si>
  <si>
    <t>SECTION AND TYPE</t>
  </si>
  <si>
    <t>LITHOLOGIE</t>
  </si>
  <si>
    <t>Rubble</t>
  </si>
  <si>
    <t>No</t>
  </si>
  <si>
    <t>OTHER NOTES</t>
  </si>
  <si>
    <t>53-4</t>
  </si>
  <si>
    <t>53-5</t>
  </si>
  <si>
    <t>70-4</t>
  </si>
  <si>
    <t>97-1</t>
  </si>
  <si>
    <t>Was in orrectlly labelled as 97-2</t>
  </si>
  <si>
    <t>Had depths and core lenght wrong</t>
  </si>
  <si>
    <t>108-1</t>
  </si>
  <si>
    <t>Epidote dominates,  no Qtz early laminated calcite</t>
  </si>
  <si>
    <t>Laminated/foliated</t>
  </si>
  <si>
    <t>1-1</t>
  </si>
  <si>
    <t/>
  </si>
  <si>
    <t>2-1</t>
  </si>
  <si>
    <t>3-1</t>
  </si>
  <si>
    <t>4-1</t>
  </si>
  <si>
    <t>5-1</t>
  </si>
  <si>
    <t>XS</t>
  </si>
  <si>
    <t>Overwriten or not logged? LOGGED BASED ON CORE SCANS</t>
  </si>
  <si>
    <t>Logged on core during report</t>
  </si>
  <si>
    <t>logged on core during report</t>
  </si>
  <si>
    <t>JDO</t>
  </si>
  <si>
    <t>VEIN TYPES VALIDATED ON CORE LOG</t>
  </si>
  <si>
    <t>Dense, thin red stained net veins becoming pink towards bottom of core</t>
  </si>
  <si>
    <t>Late vein with open vugs filled with dolomite with breccia clast in the rims.</t>
  </si>
  <si>
    <t>Dominated by strongly red-stained fine mag+qz veins becoming pink towards bottom of core.</t>
  </si>
  <si>
    <t>Late vein with open vugs filled with dolomite.</t>
  </si>
  <si>
    <t>Dominated by strongly red-stained fine mag+qz veins becoming pink towards bottom of core. Core is highly fractured.</t>
  </si>
  <si>
    <t>CARB-OXD (1)</t>
  </si>
  <si>
    <t>CARBONATE (2)</t>
  </si>
  <si>
    <t>CARB-QTZ (3)</t>
  </si>
  <si>
    <t>LATE CARB (4)</t>
  </si>
  <si>
    <t>OTHER (5)</t>
  </si>
  <si>
    <t>SERP-MESH (6)</t>
  </si>
  <si>
    <t>SERPENTINE (7)</t>
  </si>
  <si>
    <t>CARB-OXD (8)</t>
  </si>
  <si>
    <t>CARBONATE (9)</t>
  </si>
  <si>
    <t>OTHER (10)</t>
  </si>
  <si>
    <t>QUARTZ (11)</t>
  </si>
  <si>
    <t>FELDSPAR (12)</t>
  </si>
  <si>
    <t>EPIDOTE (13)</t>
  </si>
  <si>
    <t>CHLORITE (14)</t>
  </si>
  <si>
    <t>OTHER (15)</t>
  </si>
  <si>
    <t>63-2
63-3
63-4
64-1</t>
  </si>
  <si>
    <t>Vein of Mag-Qtz were in others</t>
  </si>
  <si>
    <t>Supplemental Table BT1_ST1. Vein log, Hole BT1B.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</si>
</sst>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family val="2"/>
      <scheme val="minor"/>
    </font>
    <font>
      <sz val="12"/>
      <color theme="1"/>
      <name val="Calibri"/>
      <family val="2"/>
      <scheme val="minor"/>
    </font>
    <font>
      <u/>
      <sz val="11"/>
      <color theme="10"/>
      <name val="Calibri"/>
      <family val="2"/>
      <scheme val="minor"/>
    </font>
    <font>
      <u/>
      <sz val="11"/>
      <color theme="11"/>
      <name val="Calibri"/>
      <family val="2"/>
      <scheme val="minor"/>
    </font>
    <font>
      <sz val="12"/>
      <color rgb="FF000000"/>
      <name val="Calibri"/>
      <family val="2"/>
      <scheme val="minor"/>
    </font>
    <font>
      <i/>
      <sz val="12"/>
      <color theme="1"/>
      <name val="Calibri"/>
      <family val="2"/>
      <scheme val="minor"/>
    </font>
    <font>
      <sz val="12"/>
      <color rgb="FFFF0000"/>
      <name val="Calibri"/>
      <family val="2"/>
      <scheme val="minor"/>
    </font>
    <font>
      <sz val="12"/>
      <color theme="1"/>
      <name val="Arial"/>
      <family val="2"/>
    </font>
    <font>
      <sz val="12"/>
      <color rgb="FFFF0000"/>
      <name val="Arial"/>
      <family val="2"/>
    </font>
    <font>
      <sz val="12"/>
      <name val="Arial"/>
      <family val="2"/>
    </font>
    <font>
      <sz val="12"/>
      <color theme="1"/>
      <name val="Calibri"/>
      <family val="2"/>
    </font>
    <font>
      <sz val="12"/>
      <color rgb="FFFF0000"/>
      <name val="Calibri"/>
      <family val="2"/>
    </font>
    <font>
      <sz val="12"/>
      <name val="Calibri"/>
      <family val="2"/>
    </font>
    <font>
      <sz val="12"/>
      <name val="Calibri"/>
      <family val="2"/>
      <scheme val="minor"/>
    </font>
    <font>
      <b/>
      <sz val="12"/>
      <color theme="1"/>
      <name val="Calibri"/>
      <family val="2"/>
    </font>
    <font>
      <b/>
      <sz val="12"/>
      <color theme="1"/>
      <name val="Arial"/>
      <family val="2"/>
    </font>
    <font>
      <b/>
      <sz val="12"/>
      <name val="Calibri"/>
      <family val="2"/>
    </font>
    <font>
      <b/>
      <sz val="12"/>
      <name val="Arial"/>
      <family val="2"/>
    </font>
    <font>
      <b/>
      <sz val="12"/>
      <name val="Calibri"/>
      <family val="2"/>
      <scheme val="minor"/>
    </font>
    <font>
      <b/>
      <sz val="12"/>
      <color theme="1"/>
      <name val="Calibri"/>
      <family val="2"/>
      <scheme val="minor"/>
    </font>
    <font>
      <sz val="12"/>
      <color theme="8"/>
      <name val="Calibri"/>
      <family val="2"/>
    </font>
    <font>
      <sz val="12"/>
      <color rgb="FF7030A0"/>
      <name val="Calibri"/>
      <family val="2"/>
    </font>
    <font>
      <b/>
      <sz val="11"/>
      <color theme="1"/>
      <name val="Calibri"/>
      <scheme val="minor"/>
    </font>
    <font>
      <sz val="11"/>
      <color rgb="FF000000"/>
      <name val="Calibri"/>
      <family val="2"/>
      <scheme val="minor"/>
    </font>
    <font>
      <b/>
      <sz val="12"/>
      <color rgb="FF000000"/>
      <name val="Arial"/>
      <family val="2"/>
    </font>
    <font>
      <sz val="10"/>
      <color indexed="8"/>
      <name val="Arial"/>
      <family val="2"/>
    </font>
    <font>
      <sz val="11"/>
      <color theme="1"/>
      <name val="Calibri"/>
      <family val="2"/>
    </font>
    <font>
      <sz val="12"/>
      <color rgb="FF7030A0"/>
      <name val="Calibri"/>
      <family val="2"/>
      <scheme val="minor"/>
    </font>
    <font>
      <sz val="12"/>
      <color theme="8"/>
      <name val="Calibri"/>
      <family val="2"/>
      <scheme val="minor"/>
    </font>
  </fonts>
  <fills count="11">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249977111117893"/>
        <bgColor rgb="FF000000"/>
      </patternFill>
    </fill>
    <fill>
      <patternFill patternType="solid">
        <fgColor theme="5"/>
        <bgColor indexed="64"/>
      </patternFill>
    </fill>
    <fill>
      <patternFill patternType="solid">
        <fgColor theme="0" tint="-0.34998626667073579"/>
        <bgColor indexed="64"/>
      </patternFill>
    </fill>
  </fills>
  <borders count="5">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medium">
        <color auto="1"/>
      </bottom>
      <diagonal/>
    </border>
  </borders>
  <cellStyleXfs count="23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5"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242">
    <xf numFmtId="0" fontId="0" fillId="0" borderId="0" xfId="0"/>
    <xf numFmtId="0" fontId="1" fillId="0" borderId="0" xfId="0" applyFont="1" applyFill="1" applyBorder="1"/>
    <xf numFmtId="0" fontId="1" fillId="0" borderId="0" xfId="0" applyFont="1" applyFill="1" applyBorder="1" applyAlignment="1">
      <alignment horizontal="center"/>
    </xf>
    <xf numFmtId="0" fontId="7" fillId="0" borderId="0" xfId="0" applyFont="1" applyFill="1" applyBorder="1" applyAlignment="1">
      <alignment horizontal="center" vertical="center" wrapText="1"/>
    </xf>
    <xf numFmtId="0" fontId="10" fillId="0" borderId="0" xfId="0" applyFont="1" applyFill="1" applyBorder="1"/>
    <xf numFmtId="2" fontId="12" fillId="0" borderId="0" xfId="0" applyNumberFormat="1" applyFont="1" applyFill="1" applyBorder="1" applyAlignment="1"/>
    <xf numFmtId="0" fontId="1" fillId="0" borderId="0" xfId="0" applyFont="1" applyBorder="1"/>
    <xf numFmtId="14" fontId="1" fillId="0" borderId="0" xfId="0" applyNumberFormat="1" applyFont="1" applyBorder="1"/>
    <xf numFmtId="14" fontId="10" fillId="0" borderId="0" xfId="0" applyNumberFormat="1" applyFont="1" applyFill="1" applyBorder="1"/>
    <xf numFmtId="14" fontId="1" fillId="0" borderId="0" xfId="0" applyNumberFormat="1" applyFont="1" applyFill="1" applyBorder="1"/>
    <xf numFmtId="0" fontId="10" fillId="0" borderId="0" xfId="0" applyFont="1" applyBorder="1"/>
    <xf numFmtId="0" fontId="1" fillId="0" borderId="0" xfId="0" applyFont="1" applyBorder="1" applyAlignment="1">
      <alignment horizontal="center"/>
    </xf>
    <xf numFmtId="0" fontId="11" fillId="0" borderId="0" xfId="0" applyFont="1" applyFill="1" applyBorder="1" applyAlignment="1">
      <alignment horizontal="center"/>
    </xf>
    <xf numFmtId="0" fontId="10" fillId="0" borderId="0" xfId="0" applyFont="1" applyFill="1" applyBorder="1" applyAlignment="1">
      <alignment horizontal="center" vertical="center"/>
    </xf>
    <xf numFmtId="2" fontId="11" fillId="0" borderId="0" xfId="0" applyNumberFormat="1" applyFont="1" applyFill="1" applyBorder="1" applyAlignment="1">
      <alignment horizontal="center" vertical="center" wrapText="1"/>
    </xf>
    <xf numFmtId="2" fontId="10" fillId="0" borderId="0" xfId="0" applyNumberFormat="1" applyFont="1" applyFill="1" applyBorder="1" applyAlignment="1">
      <alignment horizontal="center" vertical="center" wrapText="1"/>
    </xf>
    <xf numFmtId="2" fontId="12" fillId="0" borderId="0" xfId="0" applyNumberFormat="1" applyFont="1" applyFill="1" applyBorder="1" applyAlignment="1">
      <alignment horizontal="center"/>
    </xf>
    <xf numFmtId="2" fontId="13" fillId="0" borderId="0" xfId="0" applyNumberFormat="1" applyFont="1" applyBorder="1"/>
    <xf numFmtId="1" fontId="11" fillId="0" borderId="0" xfId="0" applyNumberFormat="1" applyFont="1" applyFill="1" applyBorder="1" applyAlignment="1">
      <alignment wrapText="1"/>
    </xf>
    <xf numFmtId="14" fontId="10" fillId="0" borderId="0" xfId="0" applyNumberFormat="1" applyFont="1" applyBorder="1"/>
    <xf numFmtId="0" fontId="10" fillId="0" borderId="0" xfId="0" applyFont="1" applyBorder="1" applyAlignment="1">
      <alignment horizontal="center"/>
    </xf>
    <xf numFmtId="0" fontId="11" fillId="0" borderId="0" xfId="0" applyFont="1" applyFill="1" applyBorder="1" applyAlignment="1">
      <alignment horizontal="center" wrapText="1"/>
    </xf>
    <xf numFmtId="0" fontId="10" fillId="0" borderId="0" xfId="0" applyFont="1" applyFill="1" applyBorder="1" applyAlignment="1">
      <alignment horizontal="center" wrapText="1"/>
    </xf>
    <xf numFmtId="0" fontId="12" fillId="0" borderId="0" xfId="0" applyFont="1" applyFill="1" applyBorder="1" applyAlignment="1">
      <alignment horizontal="center" wrapText="1"/>
    </xf>
    <xf numFmtId="0" fontId="12" fillId="0" borderId="0" xfId="0" applyFont="1" applyFill="1" applyBorder="1" applyAlignment="1">
      <alignment wrapText="1"/>
    </xf>
    <xf numFmtId="0" fontId="11" fillId="0" borderId="0" xfId="0" applyFont="1" applyFill="1" applyBorder="1" applyAlignment="1">
      <alignment wrapText="1"/>
    </xf>
    <xf numFmtId="0" fontId="12" fillId="0" borderId="0" xfId="0" applyFont="1" applyFill="1" applyBorder="1" applyAlignment="1"/>
    <xf numFmtId="0" fontId="8" fillId="0"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textRotation="90"/>
    </xf>
    <xf numFmtId="0" fontId="9" fillId="0" borderId="0" xfId="0" applyFont="1" applyFill="1" applyBorder="1" applyAlignment="1" applyProtection="1">
      <alignment horizontal="center" vertical="center" wrapText="1"/>
      <protection locked="0"/>
    </xf>
    <xf numFmtId="2" fontId="10" fillId="0" borderId="0" xfId="0" applyNumberFormat="1" applyFont="1" applyFill="1" applyBorder="1" applyAlignment="1">
      <alignment horizontal="center" wrapText="1"/>
    </xf>
    <xf numFmtId="0" fontId="10" fillId="2" borderId="0" xfId="0" applyFont="1" applyFill="1" applyBorder="1" applyAlignment="1"/>
    <xf numFmtId="0" fontId="10" fillId="0" borderId="0" xfId="0" applyFont="1" applyFill="1" applyBorder="1" applyAlignment="1"/>
    <xf numFmtId="14" fontId="4" fillId="0" borderId="0" xfId="0" applyNumberFormat="1" applyFont="1" applyBorder="1"/>
    <xf numFmtId="0" fontId="4" fillId="0" borderId="0" xfId="0" applyFont="1" applyBorder="1"/>
    <xf numFmtId="0" fontId="4" fillId="0" borderId="0" xfId="0" applyFont="1" applyBorder="1" applyAlignment="1">
      <alignment horizontal="center"/>
    </xf>
    <xf numFmtId="0" fontId="5" fillId="0" borderId="0" xfId="0" applyFont="1" applyBorder="1" applyAlignment="1">
      <alignment horizontal="center"/>
    </xf>
    <xf numFmtId="0" fontId="10" fillId="3" borderId="0" xfId="0" applyFont="1" applyFill="1" applyBorder="1"/>
    <xf numFmtId="2" fontId="13" fillId="0" borderId="0" xfId="0" applyNumberFormat="1" applyFont="1" applyFill="1" applyBorder="1"/>
    <xf numFmtId="0" fontId="10" fillId="4" borderId="0" xfId="0" applyFont="1" applyFill="1" applyBorder="1"/>
    <xf numFmtId="0" fontId="10" fillId="4" borderId="0" xfId="0" applyFont="1" applyFill="1" applyBorder="1" applyAlignment="1">
      <alignment horizontal="center"/>
    </xf>
    <xf numFmtId="0" fontId="11" fillId="4" borderId="0" xfId="0" applyFont="1" applyFill="1" applyBorder="1" applyAlignment="1">
      <alignment horizontal="center"/>
    </xf>
    <xf numFmtId="2" fontId="11" fillId="4" borderId="0" xfId="0" applyNumberFormat="1" applyFont="1" applyFill="1" applyBorder="1" applyAlignment="1">
      <alignment horizontal="center" vertical="center" wrapText="1"/>
    </xf>
    <xf numFmtId="2" fontId="10" fillId="4" borderId="0" xfId="0" applyNumberFormat="1" applyFont="1" applyFill="1" applyBorder="1" applyAlignment="1">
      <alignment horizontal="center" wrapText="1"/>
    </xf>
    <xf numFmtId="2" fontId="12" fillId="4" borderId="0" xfId="0" applyNumberFormat="1" applyFont="1" applyFill="1" applyBorder="1" applyAlignment="1">
      <alignment horizontal="center"/>
    </xf>
    <xf numFmtId="2" fontId="12" fillId="4" borderId="0" xfId="0" applyNumberFormat="1" applyFont="1" applyFill="1" applyBorder="1" applyAlignment="1"/>
    <xf numFmtId="1" fontId="11" fillId="4" borderId="0" xfId="0" applyNumberFormat="1" applyFont="1" applyFill="1" applyBorder="1" applyAlignment="1">
      <alignment wrapText="1"/>
    </xf>
    <xf numFmtId="0" fontId="14" fillId="0" borderId="0" xfId="0" applyFont="1" applyFill="1" applyBorder="1"/>
    <xf numFmtId="0" fontId="15" fillId="0" borderId="0" xfId="0" applyFont="1" applyFill="1" applyBorder="1" applyAlignment="1">
      <alignment horizontal="center" vertical="center" wrapText="1"/>
    </xf>
    <xf numFmtId="0" fontId="14" fillId="4" borderId="0" xfId="0" applyFont="1" applyFill="1" applyBorder="1"/>
    <xf numFmtId="0" fontId="20" fillId="0" borderId="0" xfId="0" applyFont="1" applyFill="1" applyBorder="1"/>
    <xf numFmtId="0" fontId="21" fillId="0" borderId="0" xfId="0" applyFont="1" applyFill="1" applyBorder="1"/>
    <xf numFmtId="0" fontId="21" fillId="0" borderId="0" xfId="0" applyFont="1" applyFill="1" applyBorder="1" applyAlignment="1"/>
    <xf numFmtId="0" fontId="0" fillId="0" borderId="0" xfId="0" applyFill="1"/>
    <xf numFmtId="0" fontId="22" fillId="0" borderId="0" xfId="0" applyFont="1" applyFill="1"/>
    <xf numFmtId="0" fontId="0" fillId="0" borderId="0" xfId="0" applyFont="1" applyFill="1"/>
    <xf numFmtId="0" fontId="0" fillId="0" borderId="0" xfId="0" applyFont="1" applyFill="1" applyAlignment="1">
      <alignment horizontal="center"/>
    </xf>
    <xf numFmtId="0" fontId="0" fillId="0" borderId="0" xfId="0" applyFill="1" applyAlignment="1">
      <alignment horizontal="center" vertical="center" wrapText="1"/>
    </xf>
    <xf numFmtId="0" fontId="0" fillId="0" borderId="0" xfId="0" applyFill="1" applyAlignment="1">
      <alignment horizontal="center"/>
    </xf>
    <xf numFmtId="0" fontId="1" fillId="0" borderId="0" xfId="0" applyFont="1" applyFill="1" applyBorder="1" applyAlignment="1">
      <alignment horizontal="left"/>
    </xf>
    <xf numFmtId="0" fontId="22" fillId="0" borderId="1" xfId="0" applyFont="1" applyFill="1" applyBorder="1" applyAlignment="1">
      <alignment horizontal="center" vertical="center" wrapText="1"/>
    </xf>
    <xf numFmtId="0" fontId="0" fillId="0" borderId="2" xfId="0" applyFont="1" applyFill="1" applyBorder="1"/>
    <xf numFmtId="0" fontId="0" fillId="0" borderId="2" xfId="0" applyFont="1" applyFill="1" applyBorder="1" applyAlignment="1">
      <alignment horizontal="center"/>
    </xf>
    <xf numFmtId="0" fontId="0" fillId="0" borderId="0" xfId="0" applyFont="1" applyFill="1" applyBorder="1" applyAlignment="1">
      <alignment horizontal="right"/>
    </xf>
    <xf numFmtId="0" fontId="0" fillId="0" borderId="0" xfId="0" applyFont="1" applyFill="1" applyBorder="1" applyAlignment="1">
      <alignment horizontal="center"/>
    </xf>
    <xf numFmtId="0" fontId="22" fillId="0" borderId="1" xfId="0" applyFont="1" applyFill="1" applyBorder="1" applyAlignment="1">
      <alignment horizontal="right"/>
    </xf>
    <xf numFmtId="1" fontId="22" fillId="0" borderId="1" xfId="0" applyNumberFormat="1" applyFont="1" applyFill="1" applyBorder="1" applyAlignment="1">
      <alignment horizontal="center"/>
    </xf>
    <xf numFmtId="0" fontId="22" fillId="0" borderId="1" xfId="0" applyFont="1" applyFill="1" applyBorder="1"/>
    <xf numFmtId="0" fontId="22" fillId="0" borderId="1" xfId="0" applyFont="1" applyFill="1" applyBorder="1" applyAlignment="1">
      <alignment horizontal="center"/>
    </xf>
    <xf numFmtId="0" fontId="22" fillId="0" borderId="2" xfId="0" applyFont="1" applyFill="1" applyBorder="1" applyAlignment="1">
      <alignment horizontal="center" vertical="center" wrapText="1"/>
    </xf>
    <xf numFmtId="0" fontId="0" fillId="0" borderId="0" xfId="0" applyFont="1" applyFill="1" applyBorder="1"/>
    <xf numFmtId="1" fontId="22" fillId="0" borderId="0" xfId="0" applyNumberFormat="1" applyFont="1" applyFill="1" applyAlignment="1">
      <alignment horizontal="center"/>
    </xf>
    <xf numFmtId="0" fontId="22" fillId="0" borderId="0" xfId="0" applyFont="1" applyFill="1" applyBorder="1" applyAlignment="1">
      <alignment horizontal="right"/>
    </xf>
    <xf numFmtId="0" fontId="0" fillId="0" borderId="0" xfId="0" applyFont="1" applyFill="1" applyBorder="1" applyAlignment="1">
      <alignment horizontal="left"/>
    </xf>
    <xf numFmtId="0" fontId="0" fillId="0" borderId="2" xfId="0" applyFill="1" applyBorder="1"/>
    <xf numFmtId="0" fontId="0" fillId="0" borderId="2" xfId="0" applyFill="1" applyBorder="1" applyAlignment="1">
      <alignment horizontal="center"/>
    </xf>
    <xf numFmtId="0" fontId="0" fillId="0" borderId="0" xfId="0" applyFill="1" applyBorder="1"/>
    <xf numFmtId="1" fontId="10" fillId="0" borderId="0" xfId="0" applyNumberFormat="1" applyFont="1" applyFill="1" applyBorder="1" applyAlignment="1">
      <alignment wrapText="1"/>
    </xf>
    <xf numFmtId="2" fontId="10" fillId="0" borderId="0" xfId="0" applyNumberFormat="1" applyFont="1" applyFill="1" applyBorder="1" applyAlignment="1">
      <alignment horizontal="center"/>
    </xf>
    <xf numFmtId="2" fontId="10" fillId="0" borderId="0" xfId="0" applyNumberFormat="1" applyFont="1" applyFill="1" applyBorder="1" applyAlignment="1"/>
    <xf numFmtId="0" fontId="0" fillId="0" borderId="2" xfId="0" applyFont="1" applyFill="1" applyBorder="1" applyAlignment="1">
      <alignment horizontal="left"/>
    </xf>
    <xf numFmtId="0" fontId="10" fillId="0" borderId="0" xfId="0" applyFont="1" applyFill="1" applyBorder="1" applyAlignment="1">
      <alignment horizontal="center"/>
    </xf>
    <xf numFmtId="0" fontId="23" fillId="0" borderId="0" xfId="0" applyFont="1" applyAlignment="1">
      <alignment horizontal="left"/>
    </xf>
    <xf numFmtId="0" fontId="23" fillId="0" borderId="0" xfId="0" applyFont="1" applyAlignment="1">
      <alignment horizontal="center"/>
    </xf>
    <xf numFmtId="0" fontId="23" fillId="0" borderId="0" xfId="0" applyFont="1" applyBorder="1" applyAlignment="1">
      <alignment horizontal="left"/>
    </xf>
    <xf numFmtId="0" fontId="23" fillId="0" borderId="0" xfId="0" applyFont="1" applyBorder="1" applyAlignment="1">
      <alignment horizontal="center"/>
    </xf>
    <xf numFmtId="0" fontId="24"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1" fontId="17" fillId="3" borderId="1" xfId="0" applyNumberFormat="1" applyFont="1" applyFill="1" applyBorder="1" applyAlignment="1">
      <alignment horizontal="center" vertical="center" wrapText="1"/>
    </xf>
    <xf numFmtId="0" fontId="22" fillId="0" borderId="1" xfId="0" applyFont="1" applyBorder="1"/>
    <xf numFmtId="0" fontId="0" fillId="0" borderId="1" xfId="0" applyFill="1" applyBorder="1"/>
    <xf numFmtId="0" fontId="0" fillId="0" borderId="3" xfId="0" applyFill="1" applyBorder="1"/>
    <xf numFmtId="0" fontId="0" fillId="0" borderId="3" xfId="0" applyFill="1" applyBorder="1" applyAlignment="1">
      <alignment horizontal="center"/>
    </xf>
    <xf numFmtId="0" fontId="0" fillId="0" borderId="0" xfId="0" applyFill="1" applyBorder="1" applyAlignment="1">
      <alignment horizontal="center"/>
    </xf>
    <xf numFmtId="2" fontId="1" fillId="0" borderId="0" xfId="0" applyNumberFormat="1" applyFont="1" applyBorder="1"/>
    <xf numFmtId="0" fontId="0" fillId="0" borderId="3" xfId="0" applyFont="1" applyFill="1" applyBorder="1" applyAlignment="1">
      <alignment horizontal="left"/>
    </xf>
    <xf numFmtId="0" fontId="0" fillId="0" borderId="3" xfId="0" applyFont="1" applyFill="1" applyBorder="1" applyAlignment="1">
      <alignment horizontal="center"/>
    </xf>
    <xf numFmtId="0" fontId="0" fillId="0" borderId="3" xfId="0" applyFont="1" applyFill="1" applyBorder="1"/>
    <xf numFmtId="0" fontId="0" fillId="0" borderId="1" xfId="0" applyFont="1" applyFill="1" applyBorder="1" applyAlignment="1">
      <alignment horizontal="left"/>
    </xf>
    <xf numFmtId="0" fontId="0" fillId="0" borderId="1" xfId="0" applyFont="1" applyFill="1" applyBorder="1" applyAlignment="1">
      <alignment horizontal="center"/>
    </xf>
    <xf numFmtId="0" fontId="0" fillId="0" borderId="1" xfId="0" applyFont="1" applyFill="1" applyBorder="1"/>
    <xf numFmtId="0" fontId="10" fillId="0" borderId="0" xfId="0" applyFont="1" applyFill="1" applyBorder="1" applyAlignment="1">
      <alignment horizontal="center"/>
    </xf>
    <xf numFmtId="2" fontId="12" fillId="0" borderId="3" xfId="0" applyNumberFormat="1" applyFont="1" applyFill="1" applyBorder="1" applyAlignment="1">
      <alignment horizontal="left"/>
    </xf>
    <xf numFmtId="0" fontId="0" fillId="0" borderId="4" xfId="0" applyFill="1" applyBorder="1"/>
    <xf numFmtId="0" fontId="0" fillId="0" borderId="4" xfId="0" applyFill="1" applyBorder="1" applyAlignment="1">
      <alignment horizontal="center"/>
    </xf>
    <xf numFmtId="14" fontId="10" fillId="5" borderId="0" xfId="0" applyNumberFormat="1" applyFont="1" applyFill="1" applyBorder="1"/>
    <xf numFmtId="0" fontId="0" fillId="0" borderId="4" xfId="0" applyFont="1" applyFill="1" applyBorder="1" applyAlignment="1">
      <alignment horizontal="left"/>
    </xf>
    <xf numFmtId="0" fontId="0" fillId="0" borderId="4" xfId="0" applyFont="1" applyFill="1" applyBorder="1" applyAlignment="1">
      <alignment horizontal="center"/>
    </xf>
    <xf numFmtId="0" fontId="0" fillId="0" borderId="4" xfId="0" applyFont="1" applyFill="1" applyBorder="1"/>
    <xf numFmtId="0" fontId="23" fillId="0" borderId="4" xfId="0" applyFont="1" applyBorder="1" applyAlignment="1">
      <alignment horizontal="left"/>
    </xf>
    <xf numFmtId="0" fontId="17" fillId="0" borderId="1" xfId="0" applyFont="1" applyFill="1" applyBorder="1" applyAlignment="1" applyProtection="1">
      <alignment horizontal="left" vertical="center" wrapText="1"/>
      <protection locked="0"/>
    </xf>
    <xf numFmtId="0" fontId="0" fillId="0" borderId="0" xfId="0" applyFill="1" applyAlignment="1">
      <alignment horizontal="left"/>
    </xf>
    <xf numFmtId="0" fontId="0" fillId="0" borderId="0" xfId="0" applyAlignment="1">
      <alignment horizontal="left"/>
    </xf>
    <xf numFmtId="0" fontId="15" fillId="3" borderId="1" xfId="0" applyFont="1" applyFill="1" applyBorder="1" applyAlignment="1">
      <alignment horizontal="center" vertical="center" wrapText="1"/>
    </xf>
    <xf numFmtId="0" fontId="11" fillId="0" borderId="0" xfId="0" applyFont="1" applyFill="1" applyBorder="1"/>
    <xf numFmtId="0" fontId="11" fillId="0" borderId="0" xfId="0" applyFont="1" applyFill="1" applyBorder="1" applyAlignment="1">
      <alignment horizontal="center" vertical="center"/>
    </xf>
    <xf numFmtId="0" fontId="11" fillId="4" borderId="0" xfId="0" applyFont="1" applyFill="1" applyBorder="1" applyAlignment="1">
      <alignment horizontal="center" vertical="center"/>
    </xf>
    <xf numFmtId="0" fontId="0" fillId="6" borderId="0" xfId="0" applyFill="1"/>
    <xf numFmtId="0" fontId="0" fillId="6" borderId="0" xfId="0" applyFill="1" applyAlignment="1">
      <alignment horizontal="left"/>
    </xf>
    <xf numFmtId="164" fontId="15" fillId="0" borderId="1" xfId="0" applyNumberFormat="1" applyFont="1" applyFill="1" applyBorder="1" applyAlignment="1">
      <alignment horizontal="center" vertical="center" wrapText="1"/>
    </xf>
    <xf numFmtId="164" fontId="0" fillId="0" borderId="0" xfId="0" applyNumberFormat="1"/>
    <xf numFmtId="164" fontId="0" fillId="6" borderId="0" xfId="0" applyNumberFormat="1" applyFill="1"/>
    <xf numFmtId="164" fontId="0" fillId="0" borderId="0" xfId="0" applyNumberFormat="1" applyFill="1"/>
    <xf numFmtId="164" fontId="17" fillId="3" borderId="1" xfId="0" applyNumberFormat="1" applyFont="1" applyFill="1" applyBorder="1" applyAlignment="1">
      <alignment horizontal="center" vertical="center" wrapText="1"/>
    </xf>
    <xf numFmtId="164" fontId="25" fillId="0" borderId="0" xfId="219" applyNumberFormat="1" applyFont="1"/>
    <xf numFmtId="164" fontId="25" fillId="6" borderId="0" xfId="219" applyNumberFormat="1" applyFont="1" applyFill="1"/>
    <xf numFmtId="164" fontId="25" fillId="0" borderId="0" xfId="219" applyNumberFormat="1" applyFont="1" applyFill="1"/>
    <xf numFmtId="0" fontId="16" fillId="7" borderId="0" xfId="0" applyFont="1" applyFill="1" applyBorder="1" applyAlignment="1">
      <alignment horizontal="center" wrapText="1"/>
    </xf>
    <xf numFmtId="1" fontId="16" fillId="7" borderId="0" xfId="0" applyNumberFormat="1" applyFont="1" applyFill="1" applyBorder="1" applyAlignment="1">
      <alignment horizontal="center" wrapText="1"/>
    </xf>
    <xf numFmtId="0" fontId="17" fillId="7" borderId="0" xfId="0" applyFont="1" applyFill="1" applyBorder="1" applyAlignment="1">
      <alignment horizontal="center" vertical="center" wrapText="1"/>
    </xf>
    <xf numFmtId="1" fontId="17" fillId="7" borderId="0" xfId="0" applyNumberFormat="1" applyFont="1" applyFill="1" applyBorder="1" applyAlignment="1">
      <alignment horizontal="center" vertical="center" wrapText="1"/>
    </xf>
    <xf numFmtId="2" fontId="16" fillId="7" borderId="0" xfId="0" applyNumberFormat="1" applyFont="1" applyFill="1" applyBorder="1" applyAlignment="1">
      <alignment horizontal="center"/>
    </xf>
    <xf numFmtId="1" fontId="16" fillId="7" borderId="0" xfId="0" applyNumberFormat="1" applyFont="1" applyFill="1" applyBorder="1" applyAlignment="1">
      <alignment horizontal="center"/>
    </xf>
    <xf numFmtId="2" fontId="12" fillId="7" borderId="0" xfId="0" applyNumberFormat="1" applyFont="1" applyFill="1" applyBorder="1" applyAlignment="1">
      <alignment horizontal="center"/>
    </xf>
    <xf numFmtId="1" fontId="1" fillId="7" borderId="0" xfId="0" applyNumberFormat="1" applyFont="1" applyFill="1" applyBorder="1" applyAlignment="1">
      <alignment horizontal="center"/>
    </xf>
    <xf numFmtId="2" fontId="14" fillId="7" borderId="0" xfId="0" applyNumberFormat="1" applyFont="1" applyFill="1" applyBorder="1" applyAlignment="1">
      <alignment horizontal="center"/>
    </xf>
    <xf numFmtId="1" fontId="14" fillId="7" borderId="0" xfId="0" applyNumberFormat="1" applyFont="1" applyFill="1" applyBorder="1" applyAlignment="1">
      <alignment horizontal="center"/>
    </xf>
    <xf numFmtId="0" fontId="1" fillId="7" borderId="0" xfId="0" applyFont="1" applyFill="1" applyBorder="1" applyAlignment="1">
      <alignment horizontal="center"/>
    </xf>
    <xf numFmtId="0" fontId="19" fillId="7" borderId="0" xfId="0" applyFont="1" applyFill="1" applyBorder="1" applyAlignment="1">
      <alignment horizontal="center"/>
    </xf>
    <xf numFmtId="1" fontId="19" fillId="7" borderId="0" xfId="0" applyNumberFormat="1" applyFont="1" applyFill="1" applyBorder="1" applyAlignment="1">
      <alignment horizontal="center"/>
    </xf>
    <xf numFmtId="2" fontId="18" fillId="7" borderId="0" xfId="0" applyNumberFormat="1" applyFont="1" applyFill="1" applyBorder="1" applyAlignment="1">
      <alignment horizontal="center"/>
    </xf>
    <xf numFmtId="1" fontId="18" fillId="7" borderId="0" xfId="0" applyNumberFormat="1" applyFont="1" applyFill="1" applyBorder="1" applyAlignment="1">
      <alignment horizontal="center"/>
    </xf>
    <xf numFmtId="2" fontId="18" fillId="8" borderId="0" xfId="0" applyNumberFormat="1" applyFont="1" applyFill="1" applyAlignment="1">
      <alignment horizontal="center"/>
    </xf>
    <xf numFmtId="1" fontId="18" fillId="8" borderId="0" xfId="0" applyNumberFormat="1" applyFont="1" applyFill="1" applyAlignment="1">
      <alignment horizontal="center"/>
    </xf>
    <xf numFmtId="0" fontId="4" fillId="0" borderId="0" xfId="0" applyFont="1"/>
    <xf numFmtId="0" fontId="10" fillId="3" borderId="0" xfId="0" applyFont="1" applyFill="1" applyBorder="1" applyAlignment="1">
      <alignment textRotation="90"/>
    </xf>
    <xf numFmtId="0" fontId="21" fillId="3" borderId="0" xfId="0" applyFont="1" applyFill="1" applyBorder="1"/>
    <xf numFmtId="0" fontId="20" fillId="3" borderId="0" xfId="0" applyFont="1" applyFill="1" applyBorder="1"/>
    <xf numFmtId="2" fontId="12" fillId="3" borderId="0" xfId="0" applyNumberFormat="1" applyFont="1" applyFill="1" applyBorder="1" applyAlignment="1"/>
    <xf numFmtId="0" fontId="10" fillId="3" borderId="0" xfId="0" applyFont="1" applyFill="1" applyBorder="1" applyAlignment="1"/>
    <xf numFmtId="0" fontId="21" fillId="3" borderId="0" xfId="0" applyFont="1" applyFill="1" applyBorder="1" applyAlignment="1"/>
    <xf numFmtId="0" fontId="4" fillId="0" borderId="0" xfId="0" applyFont="1" applyFill="1"/>
    <xf numFmtId="0" fontId="10" fillId="7" borderId="0" xfId="0" applyFont="1" applyFill="1" applyBorder="1" applyAlignment="1">
      <alignment horizontal="center"/>
    </xf>
    <xf numFmtId="0" fontId="0" fillId="9" borderId="0" xfId="0" applyFill="1"/>
    <xf numFmtId="0" fontId="0" fillId="10" borderId="0" xfId="0" applyFill="1"/>
    <xf numFmtId="0" fontId="0" fillId="4" borderId="0" xfId="0" applyFill="1"/>
    <xf numFmtId="0" fontId="15" fillId="0" borderId="1" xfId="0" applyFont="1" applyFill="1" applyBorder="1" applyAlignment="1">
      <alignment horizontal="center" vertical="center" textRotation="90" wrapText="1"/>
    </xf>
    <xf numFmtId="164" fontId="15" fillId="0" borderId="1" xfId="0" applyNumberFormat="1" applyFont="1" applyFill="1" applyBorder="1" applyAlignment="1">
      <alignment horizontal="center" vertical="center" textRotation="90" wrapText="1"/>
    </xf>
    <xf numFmtId="1" fontId="17" fillId="9" borderId="1" xfId="0" applyNumberFormat="1" applyFont="1" applyFill="1" applyBorder="1" applyAlignment="1">
      <alignment horizontal="center" vertical="center" textRotation="90" wrapText="1"/>
    </xf>
    <xf numFmtId="1" fontId="17" fillId="10" borderId="1" xfId="0" applyNumberFormat="1" applyFont="1" applyFill="1" applyBorder="1" applyAlignment="1">
      <alignment horizontal="center" vertical="center" textRotation="90" wrapText="1"/>
    </xf>
    <xf numFmtId="1" fontId="17" fillId="4" borderId="1" xfId="0" applyNumberFormat="1" applyFont="1" applyFill="1" applyBorder="1" applyAlignment="1">
      <alignment horizontal="center" vertical="center" textRotation="90" wrapText="1"/>
    </xf>
    <xf numFmtId="0" fontId="22" fillId="0" borderId="1" xfId="0" applyFont="1" applyBorder="1" applyAlignment="1">
      <alignment textRotation="90"/>
    </xf>
    <xf numFmtId="14" fontId="0" fillId="0" borderId="0" xfId="0" applyNumberFormat="1" applyFill="1"/>
    <xf numFmtId="0" fontId="26" fillId="0" borderId="0" xfId="0" applyFont="1" applyFill="1"/>
    <xf numFmtId="0" fontId="1" fillId="0" borderId="0" xfId="0" applyFont="1" applyBorder="1" applyAlignment="1">
      <alignment horizontal="left"/>
    </xf>
    <xf numFmtId="0" fontId="4" fillId="0" borderId="0" xfId="0" applyFont="1" applyBorder="1" applyAlignment="1">
      <alignment horizontal="left"/>
    </xf>
    <xf numFmtId="0" fontId="1" fillId="0" borderId="0" xfId="0" applyFont="1" applyBorder="1" applyAlignment="1"/>
    <xf numFmtId="0" fontId="4" fillId="0" borderId="0" xfId="0" applyFont="1" applyBorder="1" applyAlignment="1"/>
    <xf numFmtId="0" fontId="1" fillId="0" borderId="0" xfId="0" applyFont="1" applyFill="1" applyBorder="1" applyAlignment="1"/>
    <xf numFmtId="0" fontId="26" fillId="0" borderId="0" xfId="0" applyFont="1" applyFill="1" applyAlignment="1">
      <alignment horizontal="left"/>
    </xf>
    <xf numFmtId="0" fontId="26" fillId="0" borderId="0" xfId="0" applyFont="1" applyFill="1" applyAlignment="1">
      <alignment horizontal="left" indent="1"/>
    </xf>
    <xf numFmtId="0" fontId="1" fillId="0" borderId="0" xfId="0" applyFont="1" applyBorder="1" applyAlignment="1">
      <alignment horizontal="left" indent="1"/>
    </xf>
    <xf numFmtId="0" fontId="4" fillId="0" borderId="0" xfId="0" applyFont="1" applyBorder="1" applyAlignment="1">
      <alignment horizontal="left" indent="1"/>
    </xf>
    <xf numFmtId="0" fontId="1" fillId="0" borderId="0" xfId="0" applyFont="1" applyFill="1" applyBorder="1" applyAlignment="1">
      <alignment horizontal="left" indent="1"/>
    </xf>
    <xf numFmtId="0" fontId="0" fillId="0" borderId="0" xfId="0" applyFill="1" applyAlignment="1">
      <alignment horizontal="left" indent="1"/>
    </xf>
    <xf numFmtId="0" fontId="26" fillId="0" borderId="0" xfId="0" applyFont="1" applyFill="1" applyAlignment="1">
      <alignment horizontal="center"/>
    </xf>
    <xf numFmtId="0" fontId="0" fillId="0" borderId="0" xfId="0" applyFill="1" applyAlignment="1">
      <alignment wrapText="1"/>
    </xf>
    <xf numFmtId="2" fontId="13" fillId="7" borderId="0" xfId="0" applyNumberFormat="1" applyFont="1" applyFill="1" applyBorder="1" applyAlignment="1">
      <alignment horizontal="center"/>
    </xf>
    <xf numFmtId="1" fontId="13" fillId="7" borderId="0" xfId="0" applyNumberFormat="1" applyFont="1" applyFill="1" applyBorder="1" applyAlignment="1">
      <alignment horizontal="center"/>
    </xf>
    <xf numFmtId="2" fontId="13" fillId="8" borderId="0" xfId="0" applyNumberFormat="1" applyFont="1" applyFill="1" applyAlignment="1">
      <alignment horizontal="center"/>
    </xf>
    <xf numFmtId="1" fontId="13" fillId="8" borderId="0" xfId="0" applyNumberFormat="1" applyFont="1" applyFill="1" applyAlignment="1">
      <alignment horizontal="center"/>
    </xf>
    <xf numFmtId="0" fontId="6" fillId="0" borderId="0" xfId="0" applyFont="1" applyFill="1" applyBorder="1" applyAlignment="1">
      <alignment horizontal="left" indent="1"/>
    </xf>
    <xf numFmtId="0" fontId="6" fillId="0" borderId="0" xfId="0" applyFont="1" applyFill="1" applyBorder="1" applyAlignment="1">
      <alignment horizontal="center"/>
    </xf>
    <xf numFmtId="0" fontId="6" fillId="0" borderId="0" xfId="0" applyFont="1" applyFill="1" applyBorder="1" applyAlignment="1">
      <alignment horizontal="center" wrapText="1"/>
    </xf>
    <xf numFmtId="0" fontId="1" fillId="0" borderId="0" xfId="0" applyFont="1" applyFill="1" applyBorder="1" applyAlignment="1">
      <alignment horizontal="center" wrapText="1"/>
    </xf>
    <xf numFmtId="0" fontId="13" fillId="0" borderId="0" xfId="0" applyFont="1" applyFill="1" applyBorder="1" applyAlignment="1">
      <alignment horizontal="center" wrapText="1"/>
    </xf>
    <xf numFmtId="0" fontId="13" fillId="7" borderId="0" xfId="0" applyFont="1" applyFill="1" applyBorder="1" applyAlignment="1">
      <alignment horizontal="center" wrapText="1"/>
    </xf>
    <xf numFmtId="1" fontId="13" fillId="7" borderId="0" xfId="0" applyNumberFormat="1" applyFont="1" applyFill="1" applyBorder="1" applyAlignment="1">
      <alignment horizontal="center" wrapText="1"/>
    </xf>
    <xf numFmtId="0" fontId="13" fillId="0" borderId="0" xfId="0" applyFont="1" applyFill="1" applyBorder="1" applyAlignment="1">
      <alignment wrapText="1"/>
    </xf>
    <xf numFmtId="0" fontId="6" fillId="0" borderId="0" xfId="0" applyFont="1" applyFill="1" applyBorder="1" applyAlignment="1">
      <alignment wrapText="1"/>
    </xf>
    <xf numFmtId="0" fontId="13" fillId="0" borderId="0" xfId="0" applyFont="1" applyFill="1" applyBorder="1" applyAlignment="1"/>
    <xf numFmtId="0" fontId="1" fillId="3" borderId="0" xfId="0" applyFont="1" applyFill="1" applyBorder="1"/>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6" fillId="0" borderId="0" xfId="0" applyFont="1" applyFill="1" applyBorder="1" applyAlignment="1">
      <alignment horizontal="left" vertical="center" wrapText="1" indent="1"/>
    </xf>
    <xf numFmtId="0" fontId="1" fillId="0" borderId="0" xfId="0" applyFont="1" applyFill="1" applyBorder="1" applyAlignment="1">
      <alignment horizontal="left" vertical="center" wrapText="1" indent="1"/>
    </xf>
    <xf numFmtId="0" fontId="6"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7" borderId="0" xfId="0" applyFont="1" applyFill="1" applyBorder="1" applyAlignment="1">
      <alignment horizontal="center" vertical="center" wrapText="1"/>
    </xf>
    <xf numFmtId="1" fontId="13" fillId="7" borderId="0" xfId="0" applyNumberFormat="1" applyFont="1" applyFill="1" applyBorder="1" applyAlignment="1">
      <alignment horizontal="center" vertical="center" wrapText="1"/>
    </xf>
    <xf numFmtId="0" fontId="1" fillId="3" borderId="0" xfId="0" applyFont="1" applyFill="1" applyBorder="1" applyAlignment="1">
      <alignment textRotation="90"/>
    </xf>
    <xf numFmtId="0" fontId="1" fillId="0" borderId="0" xfId="0" applyFont="1" applyFill="1" applyBorder="1" applyAlignment="1">
      <alignment textRotation="90"/>
    </xf>
    <xf numFmtId="0" fontId="13" fillId="0" borderId="0" xfId="0" applyFont="1" applyFill="1" applyBorder="1" applyAlignment="1" applyProtection="1">
      <alignment horizontal="center" vertical="center" wrapText="1"/>
      <protection locked="0"/>
    </xf>
    <xf numFmtId="0" fontId="1" fillId="0" borderId="0" xfId="0" applyFont="1" applyFill="1" applyBorder="1" applyAlignment="1">
      <alignment horizontal="left" vertical="center" indent="1"/>
    </xf>
    <xf numFmtId="0" fontId="6" fillId="0" borderId="0" xfId="0" applyFont="1" applyFill="1" applyBorder="1" applyAlignment="1">
      <alignment horizontal="center" vertical="center"/>
    </xf>
    <xf numFmtId="2" fontId="6" fillId="0" borderId="0" xfId="0" applyNumberFormat="1" applyFont="1" applyFill="1" applyBorder="1" applyAlignment="1">
      <alignment horizontal="center" vertical="center" wrapText="1"/>
    </xf>
    <xf numFmtId="2" fontId="1" fillId="0" borderId="0" xfId="0" applyNumberFormat="1" applyFont="1" applyFill="1" applyBorder="1" applyAlignment="1">
      <alignment horizontal="center" vertical="center" wrapText="1"/>
    </xf>
    <xf numFmtId="2" fontId="13" fillId="0" borderId="0" xfId="0" applyNumberFormat="1" applyFont="1" applyFill="1" applyBorder="1" applyAlignment="1">
      <alignment horizontal="center"/>
    </xf>
    <xf numFmtId="2" fontId="13" fillId="0" borderId="0" xfId="0" applyNumberFormat="1" applyFont="1" applyFill="1" applyBorder="1" applyAlignment="1"/>
    <xf numFmtId="1" fontId="6" fillId="0" borderId="0" xfId="0" applyNumberFormat="1" applyFont="1" applyFill="1" applyBorder="1" applyAlignment="1">
      <alignment wrapText="1"/>
    </xf>
    <xf numFmtId="2" fontId="1" fillId="7" borderId="0" xfId="0" applyNumberFormat="1" applyFont="1" applyFill="1" applyBorder="1" applyAlignment="1">
      <alignment horizontal="center"/>
    </xf>
    <xf numFmtId="2" fontId="1" fillId="0" borderId="0" xfId="0" applyNumberFormat="1" applyFont="1" applyFill="1" applyBorder="1" applyAlignment="1">
      <alignment horizontal="center"/>
    </xf>
    <xf numFmtId="2" fontId="1" fillId="0" borderId="0" xfId="0" applyNumberFormat="1" applyFont="1" applyFill="1" applyBorder="1" applyAlignment="1"/>
    <xf numFmtId="1" fontId="1" fillId="0" borderId="0" xfId="0" applyNumberFormat="1" applyFont="1" applyFill="1" applyBorder="1" applyAlignment="1">
      <alignment wrapText="1"/>
    </xf>
    <xf numFmtId="0" fontId="27" fillId="3" borderId="0" xfId="0" applyFont="1" applyFill="1" applyBorder="1"/>
    <xf numFmtId="0" fontId="27" fillId="0" borderId="0" xfId="0" applyFont="1" applyFill="1" applyBorder="1"/>
    <xf numFmtId="2" fontId="1" fillId="0" borderId="0" xfId="0" applyNumberFormat="1" applyFont="1" applyFill="1" applyBorder="1" applyAlignment="1">
      <alignment horizontal="center" wrapText="1"/>
    </xf>
    <xf numFmtId="0" fontId="28" fillId="3" borderId="0" xfId="0" applyFont="1" applyFill="1" applyBorder="1"/>
    <xf numFmtId="0" fontId="28" fillId="0" borderId="0" xfId="0" applyFont="1" applyFill="1" applyBorder="1"/>
    <xf numFmtId="2" fontId="13" fillId="3" borderId="0" xfId="0" applyNumberFormat="1" applyFont="1" applyFill="1" applyBorder="1" applyAlignment="1"/>
    <xf numFmtId="14" fontId="1" fillId="5" borderId="0" xfId="0" applyNumberFormat="1" applyFont="1" applyFill="1" applyBorder="1"/>
    <xf numFmtId="0" fontId="1" fillId="3" borderId="0" xfId="0" applyFont="1" applyFill="1" applyBorder="1" applyAlignment="1"/>
    <xf numFmtId="0" fontId="27" fillId="3" borderId="0" xfId="0" applyFont="1" applyFill="1" applyBorder="1" applyAlignment="1"/>
    <xf numFmtId="0" fontId="27" fillId="0" borderId="0" xfId="0" applyFont="1" applyFill="1" applyBorder="1" applyAlignment="1"/>
    <xf numFmtId="0" fontId="1" fillId="2" borderId="0" xfId="0" applyFont="1" applyFill="1" applyBorder="1" applyAlignment="1"/>
    <xf numFmtId="0" fontId="1" fillId="4" borderId="0" xfId="0" applyFont="1" applyFill="1" applyBorder="1"/>
    <xf numFmtId="0" fontId="1" fillId="4" borderId="0" xfId="0" applyFont="1" applyFill="1" applyBorder="1" applyAlignment="1">
      <alignment horizontal="left"/>
    </xf>
    <xf numFmtId="0" fontId="1" fillId="4" borderId="0" xfId="0" applyFont="1" applyFill="1" applyBorder="1" applyAlignment="1">
      <alignment horizontal="center"/>
    </xf>
    <xf numFmtId="0" fontId="1" fillId="4" borderId="0" xfId="0" applyFont="1" applyFill="1" applyBorder="1" applyAlignment="1"/>
    <xf numFmtId="0" fontId="6" fillId="4" borderId="0" xfId="0" applyFont="1" applyFill="1" applyBorder="1" applyAlignment="1">
      <alignment horizontal="left" indent="1"/>
    </xf>
    <xf numFmtId="0" fontId="1" fillId="4" borderId="0" xfId="0" applyFont="1" applyFill="1" applyBorder="1" applyAlignment="1">
      <alignment horizontal="left" indent="1"/>
    </xf>
    <xf numFmtId="0" fontId="6" fillId="4" borderId="0" xfId="0" applyFont="1" applyFill="1" applyBorder="1" applyAlignment="1">
      <alignment horizontal="center" vertical="center"/>
    </xf>
    <xf numFmtId="2" fontId="6" fillId="4" borderId="0" xfId="0" applyNumberFormat="1" applyFont="1" applyFill="1" applyBorder="1" applyAlignment="1">
      <alignment horizontal="center" vertical="center" wrapText="1"/>
    </xf>
    <xf numFmtId="2" fontId="1" fillId="4" borderId="0" xfId="0" applyNumberFormat="1" applyFont="1" applyFill="1" applyBorder="1" applyAlignment="1">
      <alignment horizontal="center" wrapText="1"/>
    </xf>
    <xf numFmtId="2" fontId="13" fillId="4" borderId="0" xfId="0" applyNumberFormat="1" applyFont="1" applyFill="1" applyBorder="1" applyAlignment="1">
      <alignment horizontal="center"/>
    </xf>
    <xf numFmtId="2" fontId="13" fillId="4" borderId="0" xfId="0" applyNumberFormat="1" applyFont="1" applyFill="1" applyBorder="1" applyAlignment="1"/>
    <xf numFmtId="1" fontId="6" fillId="4" borderId="0" xfId="0" applyNumberFormat="1" applyFont="1" applyFill="1" applyBorder="1" applyAlignment="1">
      <alignment wrapText="1"/>
    </xf>
    <xf numFmtId="0" fontId="1" fillId="0" borderId="0" xfId="0" applyFont="1" applyFill="1" applyBorder="1" applyAlignment="1">
      <alignment horizontal="center"/>
    </xf>
    <xf numFmtId="0" fontId="10" fillId="0" borderId="0" xfId="0" applyFont="1" applyFill="1" applyBorder="1" applyAlignment="1">
      <alignment horizontal="center"/>
    </xf>
  </cellXfs>
  <cellStyles count="23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Normal" xfId="0" builtinId="0"/>
    <cellStyle name="Normal_5057_OMAN_HOLES" xfId="219" xr:uid="{00000000-0005-0000-0000-0000E9000000}"/>
  </cellStyles>
  <dxfs count="1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140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9492796262703E-2"/>
          <c:y val="3.6092535928031799E-2"/>
          <c:w val="0.83354878285903"/>
          <c:h val="0.858360349166013"/>
        </c:manualLayout>
      </c:layout>
      <c:scatterChart>
        <c:scatterStyle val="lineMarker"/>
        <c:varyColors val="0"/>
        <c:ser>
          <c:idx val="0"/>
          <c:order val="0"/>
          <c:tx>
            <c:strRef>
              <c:f>PLOTS!$I$1</c:f>
              <c:strCache>
                <c:ptCount val="1"/>
                <c:pt idx="0">
                  <c:v>CARB-OXD (1)</c:v>
                </c:pt>
              </c:strCache>
            </c:strRef>
          </c:tx>
          <c:spPr>
            <a:ln w="31750">
              <a:noFill/>
            </a:ln>
          </c:spPr>
          <c:marker>
            <c:symbol val="circle"/>
            <c:size val="7"/>
            <c:spPr>
              <a:solidFill>
                <a:schemeClr val="accent2">
                  <a:lumMod val="50000"/>
                </a:schemeClr>
              </a:solidFill>
              <a:ln>
                <a:solidFill>
                  <a:schemeClr val="accent2">
                    <a:lumMod val="5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PLOTS!$I$2:$I$402</c:f>
              <c:numCache>
                <c:formatCode>General</c:formatCode>
                <c:ptCount val="401"/>
                <c:pt idx="0">
                  <c:v>0</c:v>
                </c:pt>
                <c:pt idx="1">
                  <c:v>0</c:v>
                </c:pt>
                <c:pt idx="2">
                  <c:v>0</c:v>
                </c:pt>
                <c:pt idx="3">
                  <c:v>0</c:v>
                </c:pt>
                <c:pt idx="4">
                  <c:v>1</c:v>
                </c:pt>
                <c:pt idx="5">
                  <c:v>0</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0</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0</c:v>
                </c:pt>
                <c:pt idx="186">
                  <c:v>0</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0</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51">
                  <c:v>1</c:v>
                </c:pt>
                <c:pt idx="252">
                  <c:v>1</c:v>
                </c:pt>
                <c:pt idx="253">
                  <c:v>1</c:v>
                </c:pt>
                <c:pt idx="254">
                  <c:v>0</c:v>
                </c:pt>
                <c:pt idx="255">
                  <c:v>1</c:v>
                </c:pt>
                <c:pt idx="256">
                  <c:v>1</c:v>
                </c:pt>
                <c:pt idx="257">
                  <c:v>1</c:v>
                </c:pt>
                <c:pt idx="258">
                  <c:v>1</c:v>
                </c:pt>
                <c:pt idx="259">
                  <c:v>1</c:v>
                </c:pt>
                <c:pt idx="260">
                  <c:v>1</c:v>
                </c:pt>
                <c:pt idx="261">
                  <c:v>1</c:v>
                </c:pt>
                <c:pt idx="262">
                  <c:v>1</c:v>
                </c:pt>
                <c:pt idx="263">
                  <c:v>1</c:v>
                </c:pt>
                <c:pt idx="264">
                  <c:v>1</c:v>
                </c:pt>
              </c:numCache>
            </c:numRef>
          </c:yVal>
          <c:smooth val="0"/>
          <c:extLst>
            <c:ext xmlns:c16="http://schemas.microsoft.com/office/drawing/2014/chart" uri="{C3380CC4-5D6E-409C-BE32-E72D297353CC}">
              <c16:uniqueId val="{00000000-B803-47DB-8104-CBC1E3E013C5}"/>
            </c:ext>
          </c:extLst>
        </c:ser>
        <c:ser>
          <c:idx val="1"/>
          <c:order val="1"/>
          <c:tx>
            <c:strRef>
              <c:f>PLOTS!$J$1</c:f>
              <c:strCache>
                <c:ptCount val="1"/>
                <c:pt idx="0">
                  <c:v>CARBONATE (2)</c:v>
                </c:pt>
              </c:strCache>
            </c:strRef>
          </c:tx>
          <c:spPr>
            <a:ln w="31750">
              <a:noFill/>
            </a:ln>
          </c:spPr>
          <c:marker>
            <c:symbol val="circle"/>
            <c:size val="7"/>
            <c:spPr>
              <a:solidFill>
                <a:schemeClr val="accent2">
                  <a:lumMod val="75000"/>
                </a:schemeClr>
              </a:solidFill>
              <a:ln>
                <a:solidFill>
                  <a:schemeClr val="accent2">
                    <a:lumMod val="75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PLOTS!$J$2:$J$402</c:f>
              <c:numCache>
                <c:formatCode>General</c:formatCode>
                <c:ptCount val="401"/>
                <c:pt idx="0">
                  <c:v>0</c:v>
                </c:pt>
                <c:pt idx="1">
                  <c:v>0</c:v>
                </c:pt>
                <c:pt idx="2">
                  <c:v>0</c:v>
                </c:pt>
                <c:pt idx="3">
                  <c:v>0</c:v>
                </c:pt>
                <c:pt idx="4">
                  <c:v>0</c:v>
                </c:pt>
                <c:pt idx="5">
                  <c:v>0</c:v>
                </c:pt>
                <c:pt idx="6">
                  <c:v>0</c:v>
                </c:pt>
                <c:pt idx="7">
                  <c:v>0</c:v>
                </c:pt>
                <c:pt idx="8">
                  <c:v>2</c:v>
                </c:pt>
                <c:pt idx="9">
                  <c:v>0</c:v>
                </c:pt>
                <c:pt idx="10">
                  <c:v>0</c:v>
                </c:pt>
                <c:pt idx="11">
                  <c:v>0</c:v>
                </c:pt>
                <c:pt idx="12">
                  <c:v>2</c:v>
                </c:pt>
                <c:pt idx="13">
                  <c:v>0</c:v>
                </c:pt>
                <c:pt idx="14">
                  <c:v>0</c:v>
                </c:pt>
                <c:pt idx="15">
                  <c:v>0</c:v>
                </c:pt>
                <c:pt idx="16">
                  <c:v>0</c:v>
                </c:pt>
                <c:pt idx="17">
                  <c:v>2</c:v>
                </c:pt>
                <c:pt idx="18">
                  <c:v>2</c:v>
                </c:pt>
                <c:pt idx="19">
                  <c:v>2</c:v>
                </c:pt>
                <c:pt idx="20">
                  <c:v>2</c:v>
                </c:pt>
                <c:pt idx="21">
                  <c:v>0</c:v>
                </c:pt>
                <c:pt idx="22">
                  <c:v>2</c:v>
                </c:pt>
                <c:pt idx="23">
                  <c:v>2</c:v>
                </c:pt>
                <c:pt idx="24">
                  <c:v>2</c:v>
                </c:pt>
                <c:pt idx="25">
                  <c:v>2</c:v>
                </c:pt>
                <c:pt idx="26">
                  <c:v>0</c:v>
                </c:pt>
                <c:pt idx="27">
                  <c:v>0</c:v>
                </c:pt>
                <c:pt idx="28">
                  <c:v>2</c:v>
                </c:pt>
                <c:pt idx="29">
                  <c:v>0</c:v>
                </c:pt>
                <c:pt idx="30">
                  <c:v>0</c:v>
                </c:pt>
                <c:pt idx="31">
                  <c:v>2</c:v>
                </c:pt>
                <c:pt idx="32">
                  <c:v>2</c:v>
                </c:pt>
                <c:pt idx="33">
                  <c:v>0</c:v>
                </c:pt>
                <c:pt idx="34">
                  <c:v>0</c:v>
                </c:pt>
                <c:pt idx="35">
                  <c:v>0</c:v>
                </c:pt>
                <c:pt idx="36">
                  <c:v>2</c:v>
                </c:pt>
                <c:pt idx="37">
                  <c:v>2</c:v>
                </c:pt>
                <c:pt idx="38">
                  <c:v>2</c:v>
                </c:pt>
                <c:pt idx="39">
                  <c:v>0</c:v>
                </c:pt>
                <c:pt idx="40">
                  <c:v>2</c:v>
                </c:pt>
                <c:pt idx="41">
                  <c:v>0</c:v>
                </c:pt>
                <c:pt idx="42">
                  <c:v>2</c:v>
                </c:pt>
                <c:pt idx="43">
                  <c:v>2</c:v>
                </c:pt>
                <c:pt idx="44">
                  <c:v>2</c:v>
                </c:pt>
                <c:pt idx="45">
                  <c:v>0</c:v>
                </c:pt>
                <c:pt idx="46">
                  <c:v>2</c:v>
                </c:pt>
                <c:pt idx="47">
                  <c:v>2</c:v>
                </c:pt>
                <c:pt idx="48">
                  <c:v>2</c:v>
                </c:pt>
                <c:pt idx="49">
                  <c:v>2</c:v>
                </c:pt>
                <c:pt idx="50">
                  <c:v>2</c:v>
                </c:pt>
                <c:pt idx="51">
                  <c:v>0</c:v>
                </c:pt>
                <c:pt idx="52">
                  <c:v>0</c:v>
                </c:pt>
                <c:pt idx="53">
                  <c:v>2</c:v>
                </c:pt>
                <c:pt idx="54">
                  <c:v>0</c:v>
                </c:pt>
                <c:pt idx="55">
                  <c:v>0</c:v>
                </c:pt>
                <c:pt idx="56">
                  <c:v>0</c:v>
                </c:pt>
                <c:pt idx="57">
                  <c:v>0</c:v>
                </c:pt>
                <c:pt idx="58">
                  <c:v>0</c:v>
                </c:pt>
                <c:pt idx="59">
                  <c:v>0</c:v>
                </c:pt>
                <c:pt idx="60">
                  <c:v>2</c:v>
                </c:pt>
                <c:pt idx="61">
                  <c:v>2</c:v>
                </c:pt>
                <c:pt idx="62">
                  <c:v>2</c:v>
                </c:pt>
                <c:pt idx="63">
                  <c:v>0</c:v>
                </c:pt>
                <c:pt idx="64">
                  <c:v>0</c:v>
                </c:pt>
                <c:pt idx="65">
                  <c:v>0</c:v>
                </c:pt>
                <c:pt idx="66">
                  <c:v>0</c:v>
                </c:pt>
                <c:pt idx="67">
                  <c:v>2</c:v>
                </c:pt>
                <c:pt idx="68">
                  <c:v>0</c:v>
                </c:pt>
                <c:pt idx="69">
                  <c:v>2</c:v>
                </c:pt>
                <c:pt idx="70">
                  <c:v>2</c:v>
                </c:pt>
                <c:pt idx="71">
                  <c:v>2</c:v>
                </c:pt>
                <c:pt idx="72">
                  <c:v>0</c:v>
                </c:pt>
                <c:pt idx="73">
                  <c:v>2</c:v>
                </c:pt>
                <c:pt idx="74">
                  <c:v>2</c:v>
                </c:pt>
                <c:pt idx="75">
                  <c:v>0</c:v>
                </c:pt>
                <c:pt idx="76">
                  <c:v>0</c:v>
                </c:pt>
                <c:pt idx="77">
                  <c:v>2</c:v>
                </c:pt>
                <c:pt idx="78">
                  <c:v>0</c:v>
                </c:pt>
                <c:pt idx="79">
                  <c:v>0</c:v>
                </c:pt>
                <c:pt idx="80">
                  <c:v>0</c:v>
                </c:pt>
                <c:pt idx="81">
                  <c:v>0</c:v>
                </c:pt>
                <c:pt idx="82">
                  <c:v>0</c:v>
                </c:pt>
                <c:pt idx="83">
                  <c:v>2</c:v>
                </c:pt>
                <c:pt idx="84">
                  <c:v>0</c:v>
                </c:pt>
                <c:pt idx="85">
                  <c:v>0</c:v>
                </c:pt>
                <c:pt idx="86">
                  <c:v>2</c:v>
                </c:pt>
                <c:pt idx="87">
                  <c:v>2</c:v>
                </c:pt>
                <c:pt idx="88">
                  <c:v>2</c:v>
                </c:pt>
                <c:pt idx="89">
                  <c:v>2</c:v>
                </c:pt>
                <c:pt idx="90">
                  <c:v>2</c:v>
                </c:pt>
                <c:pt idx="91">
                  <c:v>2</c:v>
                </c:pt>
                <c:pt idx="92">
                  <c:v>0</c:v>
                </c:pt>
                <c:pt idx="93">
                  <c:v>0</c:v>
                </c:pt>
                <c:pt idx="94">
                  <c:v>0</c:v>
                </c:pt>
                <c:pt idx="95">
                  <c:v>0</c:v>
                </c:pt>
                <c:pt idx="96">
                  <c:v>0</c:v>
                </c:pt>
                <c:pt idx="97">
                  <c:v>0</c:v>
                </c:pt>
                <c:pt idx="98">
                  <c:v>2</c:v>
                </c:pt>
                <c:pt idx="99">
                  <c:v>2</c:v>
                </c:pt>
                <c:pt idx="100">
                  <c:v>2</c:v>
                </c:pt>
                <c:pt idx="101">
                  <c:v>0</c:v>
                </c:pt>
                <c:pt idx="102">
                  <c:v>2</c:v>
                </c:pt>
                <c:pt idx="103">
                  <c:v>0</c:v>
                </c:pt>
                <c:pt idx="104">
                  <c:v>2</c:v>
                </c:pt>
                <c:pt idx="105">
                  <c:v>2</c:v>
                </c:pt>
                <c:pt idx="106">
                  <c:v>2</c:v>
                </c:pt>
                <c:pt idx="107">
                  <c:v>2</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2</c:v>
                </c:pt>
                <c:pt idx="165">
                  <c:v>2</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2</c:v>
                </c:pt>
                <c:pt idx="193">
                  <c:v>0</c:v>
                </c:pt>
                <c:pt idx="194">
                  <c:v>2</c:v>
                </c:pt>
                <c:pt idx="195">
                  <c:v>0</c:v>
                </c:pt>
                <c:pt idx="196">
                  <c:v>0</c:v>
                </c:pt>
                <c:pt idx="197">
                  <c:v>2</c:v>
                </c:pt>
                <c:pt idx="198">
                  <c:v>2</c:v>
                </c:pt>
                <c:pt idx="199">
                  <c:v>2</c:v>
                </c:pt>
                <c:pt idx="200">
                  <c:v>2</c:v>
                </c:pt>
                <c:pt idx="201">
                  <c:v>2</c:v>
                </c:pt>
                <c:pt idx="202">
                  <c:v>2</c:v>
                </c:pt>
                <c:pt idx="203">
                  <c:v>2</c:v>
                </c:pt>
                <c:pt idx="204">
                  <c:v>2</c:v>
                </c:pt>
                <c:pt idx="205">
                  <c:v>0</c:v>
                </c:pt>
                <c:pt idx="206">
                  <c:v>2</c:v>
                </c:pt>
                <c:pt idx="207">
                  <c:v>0</c:v>
                </c:pt>
                <c:pt idx="208">
                  <c:v>0</c:v>
                </c:pt>
                <c:pt idx="209">
                  <c:v>0</c:v>
                </c:pt>
                <c:pt idx="210">
                  <c:v>0</c:v>
                </c:pt>
                <c:pt idx="211">
                  <c:v>0</c:v>
                </c:pt>
                <c:pt idx="212">
                  <c:v>0</c:v>
                </c:pt>
                <c:pt idx="213">
                  <c:v>0</c:v>
                </c:pt>
                <c:pt idx="214">
                  <c:v>2</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2</c:v>
                </c:pt>
                <c:pt idx="233">
                  <c:v>2</c:v>
                </c:pt>
                <c:pt idx="234">
                  <c:v>2</c:v>
                </c:pt>
                <c:pt idx="235">
                  <c:v>2</c:v>
                </c:pt>
                <c:pt idx="236">
                  <c:v>2</c:v>
                </c:pt>
                <c:pt idx="237">
                  <c:v>2</c:v>
                </c:pt>
                <c:pt idx="238">
                  <c:v>2</c:v>
                </c:pt>
                <c:pt idx="239">
                  <c:v>0</c:v>
                </c:pt>
                <c:pt idx="240">
                  <c:v>0</c:v>
                </c:pt>
                <c:pt idx="241">
                  <c:v>0</c:v>
                </c:pt>
                <c:pt idx="242">
                  <c:v>2</c:v>
                </c:pt>
                <c:pt idx="243">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numCache>
            </c:numRef>
          </c:yVal>
          <c:smooth val="0"/>
          <c:extLst>
            <c:ext xmlns:c16="http://schemas.microsoft.com/office/drawing/2014/chart" uri="{C3380CC4-5D6E-409C-BE32-E72D297353CC}">
              <c16:uniqueId val="{00000001-B803-47DB-8104-CBC1E3E013C5}"/>
            </c:ext>
          </c:extLst>
        </c:ser>
        <c:ser>
          <c:idx val="2"/>
          <c:order val="2"/>
          <c:tx>
            <c:strRef>
              <c:f>PLOTS!$K$1</c:f>
              <c:strCache>
                <c:ptCount val="1"/>
                <c:pt idx="0">
                  <c:v>CARB-QTZ (3)</c:v>
                </c:pt>
              </c:strCache>
            </c:strRef>
          </c:tx>
          <c:spPr>
            <a:ln w="31750">
              <a:noFill/>
            </a:ln>
          </c:spPr>
          <c:marker>
            <c:symbol val="circle"/>
            <c:size val="7"/>
            <c:spPr>
              <a:solidFill>
                <a:schemeClr val="accent2">
                  <a:lumMod val="60000"/>
                  <a:lumOff val="40000"/>
                </a:schemeClr>
              </a:solidFill>
              <a:ln>
                <a:solidFill>
                  <a:schemeClr val="accent2">
                    <a:lumMod val="60000"/>
                    <a:lumOff val="4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PLOTS!$K$2:$K$402</c:f>
              <c:numCache>
                <c:formatCode>General</c:formatCode>
                <c:ptCount val="401"/>
                <c:pt idx="0">
                  <c:v>0</c:v>
                </c:pt>
                <c:pt idx="1">
                  <c:v>0</c:v>
                </c:pt>
                <c:pt idx="2">
                  <c:v>0</c:v>
                </c:pt>
                <c:pt idx="3">
                  <c:v>0</c:v>
                </c:pt>
                <c:pt idx="4">
                  <c:v>3</c:v>
                </c:pt>
                <c:pt idx="5">
                  <c:v>0</c:v>
                </c:pt>
                <c:pt idx="6">
                  <c:v>3</c:v>
                </c:pt>
                <c:pt idx="7">
                  <c:v>3</c:v>
                </c:pt>
                <c:pt idx="8">
                  <c:v>3</c:v>
                </c:pt>
                <c:pt idx="9">
                  <c:v>3</c:v>
                </c:pt>
                <c:pt idx="10">
                  <c:v>3</c:v>
                </c:pt>
                <c:pt idx="11">
                  <c:v>3</c:v>
                </c:pt>
                <c:pt idx="12">
                  <c:v>3</c:v>
                </c:pt>
                <c:pt idx="13">
                  <c:v>3</c:v>
                </c:pt>
                <c:pt idx="14">
                  <c:v>3</c:v>
                </c:pt>
                <c:pt idx="15">
                  <c:v>3</c:v>
                </c:pt>
                <c:pt idx="16">
                  <c:v>3</c:v>
                </c:pt>
                <c:pt idx="17">
                  <c:v>0</c:v>
                </c:pt>
                <c:pt idx="18">
                  <c:v>0</c:v>
                </c:pt>
                <c:pt idx="19">
                  <c:v>3</c:v>
                </c:pt>
                <c:pt idx="20">
                  <c:v>3</c:v>
                </c:pt>
                <c:pt idx="21">
                  <c:v>3</c:v>
                </c:pt>
                <c:pt idx="22">
                  <c:v>3</c:v>
                </c:pt>
                <c:pt idx="23">
                  <c:v>3</c:v>
                </c:pt>
                <c:pt idx="24">
                  <c:v>0</c:v>
                </c:pt>
                <c:pt idx="25">
                  <c:v>0</c:v>
                </c:pt>
                <c:pt idx="26">
                  <c:v>3</c:v>
                </c:pt>
                <c:pt idx="27">
                  <c:v>3</c:v>
                </c:pt>
                <c:pt idx="28">
                  <c:v>3</c:v>
                </c:pt>
                <c:pt idx="29">
                  <c:v>3</c:v>
                </c:pt>
                <c:pt idx="30">
                  <c:v>3</c:v>
                </c:pt>
                <c:pt idx="31">
                  <c:v>3</c:v>
                </c:pt>
                <c:pt idx="32">
                  <c:v>3</c:v>
                </c:pt>
                <c:pt idx="33">
                  <c:v>3</c:v>
                </c:pt>
                <c:pt idx="34">
                  <c:v>3</c:v>
                </c:pt>
                <c:pt idx="35">
                  <c:v>3</c:v>
                </c:pt>
                <c:pt idx="36">
                  <c:v>3</c:v>
                </c:pt>
                <c:pt idx="37">
                  <c:v>3</c:v>
                </c:pt>
                <c:pt idx="38">
                  <c:v>3</c:v>
                </c:pt>
                <c:pt idx="39">
                  <c:v>0</c:v>
                </c:pt>
                <c:pt idx="40">
                  <c:v>3</c:v>
                </c:pt>
                <c:pt idx="41">
                  <c:v>3</c:v>
                </c:pt>
                <c:pt idx="42">
                  <c:v>3</c:v>
                </c:pt>
                <c:pt idx="43">
                  <c:v>0</c:v>
                </c:pt>
                <c:pt idx="44">
                  <c:v>0</c:v>
                </c:pt>
                <c:pt idx="45">
                  <c:v>3</c:v>
                </c:pt>
                <c:pt idx="46">
                  <c:v>0</c:v>
                </c:pt>
                <c:pt idx="47">
                  <c:v>0</c:v>
                </c:pt>
                <c:pt idx="48">
                  <c:v>0</c:v>
                </c:pt>
                <c:pt idx="49">
                  <c:v>0</c:v>
                </c:pt>
                <c:pt idx="50">
                  <c:v>0</c:v>
                </c:pt>
                <c:pt idx="51">
                  <c:v>3</c:v>
                </c:pt>
                <c:pt idx="52">
                  <c:v>3</c:v>
                </c:pt>
                <c:pt idx="53">
                  <c:v>3</c:v>
                </c:pt>
                <c:pt idx="54">
                  <c:v>3</c:v>
                </c:pt>
                <c:pt idx="55">
                  <c:v>3</c:v>
                </c:pt>
                <c:pt idx="56">
                  <c:v>3</c:v>
                </c:pt>
                <c:pt idx="57">
                  <c:v>3</c:v>
                </c:pt>
                <c:pt idx="58">
                  <c:v>3</c:v>
                </c:pt>
                <c:pt idx="59">
                  <c:v>3</c:v>
                </c:pt>
                <c:pt idx="60">
                  <c:v>0</c:v>
                </c:pt>
                <c:pt idx="61">
                  <c:v>0</c:v>
                </c:pt>
                <c:pt idx="62">
                  <c:v>0</c:v>
                </c:pt>
                <c:pt idx="63">
                  <c:v>3</c:v>
                </c:pt>
                <c:pt idx="64">
                  <c:v>3</c:v>
                </c:pt>
                <c:pt idx="65">
                  <c:v>3</c:v>
                </c:pt>
                <c:pt idx="66">
                  <c:v>3</c:v>
                </c:pt>
                <c:pt idx="67">
                  <c:v>0</c:v>
                </c:pt>
                <c:pt idx="68">
                  <c:v>3</c:v>
                </c:pt>
                <c:pt idx="69">
                  <c:v>0</c:v>
                </c:pt>
                <c:pt idx="70">
                  <c:v>0</c:v>
                </c:pt>
                <c:pt idx="71">
                  <c:v>0</c:v>
                </c:pt>
                <c:pt idx="72">
                  <c:v>3</c:v>
                </c:pt>
                <c:pt idx="73">
                  <c:v>3</c:v>
                </c:pt>
                <c:pt idx="74">
                  <c:v>0</c:v>
                </c:pt>
                <c:pt idx="75">
                  <c:v>3</c:v>
                </c:pt>
                <c:pt idx="76">
                  <c:v>3</c:v>
                </c:pt>
                <c:pt idx="77">
                  <c:v>0</c:v>
                </c:pt>
                <c:pt idx="78">
                  <c:v>3</c:v>
                </c:pt>
                <c:pt idx="79">
                  <c:v>3</c:v>
                </c:pt>
                <c:pt idx="80">
                  <c:v>3</c:v>
                </c:pt>
                <c:pt idx="81">
                  <c:v>3</c:v>
                </c:pt>
                <c:pt idx="82">
                  <c:v>3</c:v>
                </c:pt>
                <c:pt idx="83">
                  <c:v>0</c:v>
                </c:pt>
                <c:pt idx="84">
                  <c:v>0</c:v>
                </c:pt>
                <c:pt idx="85">
                  <c:v>3</c:v>
                </c:pt>
                <c:pt idx="86">
                  <c:v>0</c:v>
                </c:pt>
                <c:pt idx="87">
                  <c:v>3</c:v>
                </c:pt>
                <c:pt idx="88">
                  <c:v>0</c:v>
                </c:pt>
                <c:pt idx="89">
                  <c:v>3</c:v>
                </c:pt>
                <c:pt idx="90">
                  <c:v>3</c:v>
                </c:pt>
                <c:pt idx="91">
                  <c:v>3</c:v>
                </c:pt>
                <c:pt idx="92">
                  <c:v>0</c:v>
                </c:pt>
                <c:pt idx="93">
                  <c:v>0</c:v>
                </c:pt>
                <c:pt idx="94">
                  <c:v>3</c:v>
                </c:pt>
                <c:pt idx="95">
                  <c:v>3</c:v>
                </c:pt>
                <c:pt idx="96">
                  <c:v>3</c:v>
                </c:pt>
                <c:pt idx="97">
                  <c:v>3</c:v>
                </c:pt>
                <c:pt idx="98">
                  <c:v>3</c:v>
                </c:pt>
                <c:pt idx="99">
                  <c:v>3</c:v>
                </c:pt>
                <c:pt idx="100">
                  <c:v>3</c:v>
                </c:pt>
                <c:pt idx="101">
                  <c:v>3</c:v>
                </c:pt>
                <c:pt idx="102">
                  <c:v>3</c:v>
                </c:pt>
                <c:pt idx="103">
                  <c:v>3</c:v>
                </c:pt>
                <c:pt idx="104">
                  <c:v>0</c:v>
                </c:pt>
                <c:pt idx="105">
                  <c:v>3</c:v>
                </c:pt>
                <c:pt idx="106">
                  <c:v>0</c:v>
                </c:pt>
                <c:pt idx="107">
                  <c:v>0</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0</c:v>
                </c:pt>
                <c:pt idx="196">
                  <c:v>3</c:v>
                </c:pt>
                <c:pt idx="197">
                  <c:v>3</c:v>
                </c:pt>
                <c:pt idx="198">
                  <c:v>0</c:v>
                </c:pt>
                <c:pt idx="199">
                  <c:v>0</c:v>
                </c:pt>
                <c:pt idx="200">
                  <c:v>0</c:v>
                </c:pt>
                <c:pt idx="201">
                  <c:v>0</c:v>
                </c:pt>
                <c:pt idx="202">
                  <c:v>0</c:v>
                </c:pt>
                <c:pt idx="203">
                  <c:v>3</c:v>
                </c:pt>
                <c:pt idx="204">
                  <c:v>3</c:v>
                </c:pt>
                <c:pt idx="205">
                  <c:v>3</c:v>
                </c:pt>
                <c:pt idx="206">
                  <c:v>3</c:v>
                </c:pt>
                <c:pt idx="207">
                  <c:v>3</c:v>
                </c:pt>
                <c:pt idx="208">
                  <c:v>3</c:v>
                </c:pt>
                <c:pt idx="209">
                  <c:v>3</c:v>
                </c:pt>
                <c:pt idx="210">
                  <c:v>3</c:v>
                </c:pt>
                <c:pt idx="211">
                  <c:v>3</c:v>
                </c:pt>
                <c:pt idx="212">
                  <c:v>0</c:v>
                </c:pt>
                <c:pt idx="213">
                  <c:v>0</c:v>
                </c:pt>
                <c:pt idx="214">
                  <c:v>0</c:v>
                </c:pt>
                <c:pt idx="215">
                  <c:v>0</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0</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numCache>
            </c:numRef>
          </c:yVal>
          <c:smooth val="0"/>
          <c:extLst>
            <c:ext xmlns:c16="http://schemas.microsoft.com/office/drawing/2014/chart" uri="{C3380CC4-5D6E-409C-BE32-E72D297353CC}">
              <c16:uniqueId val="{00000002-B803-47DB-8104-CBC1E3E013C5}"/>
            </c:ext>
          </c:extLst>
        </c:ser>
        <c:ser>
          <c:idx val="3"/>
          <c:order val="3"/>
          <c:tx>
            <c:strRef>
              <c:f>PLOTS!$L$1</c:f>
              <c:strCache>
                <c:ptCount val="1"/>
                <c:pt idx="0">
                  <c:v>LATE CARB (4)</c:v>
                </c:pt>
              </c:strCache>
            </c:strRef>
          </c:tx>
          <c:spPr>
            <a:ln w="31750">
              <a:noFill/>
            </a:ln>
          </c:spPr>
          <c:marker>
            <c:symbol val="circle"/>
            <c:size val="7"/>
            <c:spPr>
              <a:solidFill>
                <a:schemeClr val="accent2">
                  <a:lumMod val="40000"/>
                  <a:lumOff val="60000"/>
                </a:schemeClr>
              </a:solidFill>
              <a:ln>
                <a:solidFill>
                  <a:schemeClr val="accent2">
                    <a:lumMod val="40000"/>
                    <a:lumOff val="6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PLOTS!$L$2:$L$402</c:f>
              <c:numCache>
                <c:formatCode>General</c:formatCode>
                <c:ptCount val="401"/>
                <c:pt idx="0">
                  <c:v>0</c:v>
                </c:pt>
                <c:pt idx="1">
                  <c:v>0</c:v>
                </c:pt>
                <c:pt idx="2">
                  <c:v>0</c:v>
                </c:pt>
                <c:pt idx="3">
                  <c:v>0</c:v>
                </c:pt>
                <c:pt idx="4">
                  <c:v>4</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4</c:v>
                </c:pt>
                <c:pt idx="88">
                  <c:v>4</c:v>
                </c:pt>
                <c:pt idx="89">
                  <c:v>4</c:v>
                </c:pt>
                <c:pt idx="90">
                  <c:v>4</c:v>
                </c:pt>
                <c:pt idx="91">
                  <c:v>4</c:v>
                </c:pt>
                <c:pt idx="92">
                  <c:v>4</c:v>
                </c:pt>
                <c:pt idx="93">
                  <c:v>4</c:v>
                </c:pt>
                <c:pt idx="94">
                  <c:v>0</c:v>
                </c:pt>
                <c:pt idx="95">
                  <c:v>0</c:v>
                </c:pt>
                <c:pt idx="96">
                  <c:v>4</c:v>
                </c:pt>
                <c:pt idx="97">
                  <c:v>4</c:v>
                </c:pt>
                <c:pt idx="98">
                  <c:v>4</c:v>
                </c:pt>
                <c:pt idx="99">
                  <c:v>4</c:v>
                </c:pt>
                <c:pt idx="100">
                  <c:v>4</c:v>
                </c:pt>
                <c:pt idx="101">
                  <c:v>4</c:v>
                </c:pt>
                <c:pt idx="102">
                  <c:v>4</c:v>
                </c:pt>
                <c:pt idx="103">
                  <c:v>4</c:v>
                </c:pt>
                <c:pt idx="104">
                  <c:v>4</c:v>
                </c:pt>
                <c:pt idx="105">
                  <c:v>4</c:v>
                </c:pt>
                <c:pt idx="106">
                  <c:v>4</c:v>
                </c:pt>
                <c:pt idx="107">
                  <c:v>0</c:v>
                </c:pt>
                <c:pt idx="134">
                  <c:v>4</c:v>
                </c:pt>
                <c:pt idx="135">
                  <c:v>4</c:v>
                </c:pt>
                <c:pt idx="136">
                  <c:v>4</c:v>
                </c:pt>
                <c:pt idx="137">
                  <c:v>4</c:v>
                </c:pt>
                <c:pt idx="138">
                  <c:v>4</c:v>
                </c:pt>
                <c:pt idx="139">
                  <c:v>0</c:v>
                </c:pt>
                <c:pt idx="140">
                  <c:v>4</c:v>
                </c:pt>
                <c:pt idx="141">
                  <c:v>0</c:v>
                </c:pt>
                <c:pt idx="142">
                  <c:v>0</c:v>
                </c:pt>
                <c:pt idx="143">
                  <c:v>0</c:v>
                </c:pt>
                <c:pt idx="144">
                  <c:v>0</c:v>
                </c:pt>
                <c:pt idx="145">
                  <c:v>0</c:v>
                </c:pt>
                <c:pt idx="146">
                  <c:v>0</c:v>
                </c:pt>
                <c:pt idx="147">
                  <c:v>0</c:v>
                </c:pt>
                <c:pt idx="148">
                  <c:v>0</c:v>
                </c:pt>
                <c:pt idx="149">
                  <c:v>0</c:v>
                </c:pt>
                <c:pt idx="150">
                  <c:v>0</c:v>
                </c:pt>
                <c:pt idx="151">
                  <c:v>4</c:v>
                </c:pt>
                <c:pt idx="152">
                  <c:v>0</c:v>
                </c:pt>
                <c:pt idx="153">
                  <c:v>0</c:v>
                </c:pt>
                <c:pt idx="154">
                  <c:v>0</c:v>
                </c:pt>
                <c:pt idx="155">
                  <c:v>4</c:v>
                </c:pt>
                <c:pt idx="156">
                  <c:v>0</c:v>
                </c:pt>
                <c:pt idx="157">
                  <c:v>0</c:v>
                </c:pt>
                <c:pt idx="158">
                  <c:v>0</c:v>
                </c:pt>
                <c:pt idx="159">
                  <c:v>0</c:v>
                </c:pt>
                <c:pt idx="160">
                  <c:v>0</c:v>
                </c:pt>
                <c:pt idx="161">
                  <c:v>4</c:v>
                </c:pt>
                <c:pt idx="162">
                  <c:v>0</c:v>
                </c:pt>
                <c:pt idx="163">
                  <c:v>4</c:v>
                </c:pt>
                <c:pt idx="164">
                  <c:v>4</c:v>
                </c:pt>
                <c:pt idx="165">
                  <c:v>0</c:v>
                </c:pt>
                <c:pt idx="166">
                  <c:v>0</c:v>
                </c:pt>
                <c:pt idx="167">
                  <c:v>4</c:v>
                </c:pt>
                <c:pt idx="168">
                  <c:v>4</c:v>
                </c:pt>
                <c:pt idx="169">
                  <c:v>4</c:v>
                </c:pt>
                <c:pt idx="170">
                  <c:v>4</c:v>
                </c:pt>
                <c:pt idx="171">
                  <c:v>0</c:v>
                </c:pt>
                <c:pt idx="172">
                  <c:v>0</c:v>
                </c:pt>
                <c:pt idx="173">
                  <c:v>4</c:v>
                </c:pt>
                <c:pt idx="174">
                  <c:v>4</c:v>
                </c:pt>
                <c:pt idx="175">
                  <c:v>4</c:v>
                </c:pt>
                <c:pt idx="176">
                  <c:v>0</c:v>
                </c:pt>
                <c:pt idx="177">
                  <c:v>0</c:v>
                </c:pt>
                <c:pt idx="178">
                  <c:v>0</c:v>
                </c:pt>
                <c:pt idx="179">
                  <c:v>0</c:v>
                </c:pt>
                <c:pt idx="180">
                  <c:v>0</c:v>
                </c:pt>
                <c:pt idx="181">
                  <c:v>0</c:v>
                </c:pt>
                <c:pt idx="182">
                  <c:v>0</c:v>
                </c:pt>
                <c:pt idx="183">
                  <c:v>0</c:v>
                </c:pt>
                <c:pt idx="184">
                  <c:v>0</c:v>
                </c:pt>
                <c:pt idx="185">
                  <c:v>0</c:v>
                </c:pt>
                <c:pt idx="186">
                  <c:v>4</c:v>
                </c:pt>
                <c:pt idx="187">
                  <c:v>0</c:v>
                </c:pt>
                <c:pt idx="188">
                  <c:v>0</c:v>
                </c:pt>
                <c:pt idx="189">
                  <c:v>0</c:v>
                </c:pt>
                <c:pt idx="190">
                  <c:v>0</c:v>
                </c:pt>
                <c:pt idx="191">
                  <c:v>0</c:v>
                </c:pt>
                <c:pt idx="192">
                  <c:v>0</c:v>
                </c:pt>
                <c:pt idx="193">
                  <c:v>0</c:v>
                </c:pt>
                <c:pt idx="194">
                  <c:v>0</c:v>
                </c:pt>
                <c:pt idx="195">
                  <c:v>0</c:v>
                </c:pt>
                <c:pt idx="196">
                  <c:v>0</c:v>
                </c:pt>
                <c:pt idx="197">
                  <c:v>4</c:v>
                </c:pt>
                <c:pt idx="198">
                  <c:v>4</c:v>
                </c:pt>
                <c:pt idx="199">
                  <c:v>4</c:v>
                </c:pt>
                <c:pt idx="200">
                  <c:v>4</c:v>
                </c:pt>
                <c:pt idx="201">
                  <c:v>4</c:v>
                </c:pt>
                <c:pt idx="202">
                  <c:v>4</c:v>
                </c:pt>
                <c:pt idx="203">
                  <c:v>0</c:v>
                </c:pt>
                <c:pt idx="204">
                  <c:v>4</c:v>
                </c:pt>
                <c:pt idx="205">
                  <c:v>0</c:v>
                </c:pt>
                <c:pt idx="206">
                  <c:v>4</c:v>
                </c:pt>
                <c:pt idx="207">
                  <c:v>0</c:v>
                </c:pt>
                <c:pt idx="208">
                  <c:v>0</c:v>
                </c:pt>
                <c:pt idx="209">
                  <c:v>4</c:v>
                </c:pt>
                <c:pt idx="210">
                  <c:v>4</c:v>
                </c:pt>
                <c:pt idx="211">
                  <c:v>4</c:v>
                </c:pt>
                <c:pt idx="212">
                  <c:v>4</c:v>
                </c:pt>
                <c:pt idx="213">
                  <c:v>4</c:v>
                </c:pt>
                <c:pt idx="214">
                  <c:v>0</c:v>
                </c:pt>
                <c:pt idx="215">
                  <c:v>4</c:v>
                </c:pt>
                <c:pt idx="216">
                  <c:v>4</c:v>
                </c:pt>
                <c:pt idx="217">
                  <c:v>0</c:v>
                </c:pt>
                <c:pt idx="218">
                  <c:v>4</c:v>
                </c:pt>
                <c:pt idx="219">
                  <c:v>0</c:v>
                </c:pt>
                <c:pt idx="220">
                  <c:v>4</c:v>
                </c:pt>
                <c:pt idx="221">
                  <c:v>4</c:v>
                </c:pt>
                <c:pt idx="222">
                  <c:v>4</c:v>
                </c:pt>
                <c:pt idx="223">
                  <c:v>4</c:v>
                </c:pt>
                <c:pt idx="224">
                  <c:v>4</c:v>
                </c:pt>
                <c:pt idx="225">
                  <c:v>4</c:v>
                </c:pt>
                <c:pt idx="226">
                  <c:v>4</c:v>
                </c:pt>
                <c:pt idx="227">
                  <c:v>4</c:v>
                </c:pt>
                <c:pt idx="228">
                  <c:v>4</c:v>
                </c:pt>
                <c:pt idx="229">
                  <c:v>4</c:v>
                </c:pt>
                <c:pt idx="230">
                  <c:v>4</c:v>
                </c:pt>
                <c:pt idx="231">
                  <c:v>4</c:v>
                </c:pt>
                <c:pt idx="232">
                  <c:v>0</c:v>
                </c:pt>
                <c:pt idx="233">
                  <c:v>4</c:v>
                </c:pt>
                <c:pt idx="234">
                  <c:v>4</c:v>
                </c:pt>
                <c:pt idx="235">
                  <c:v>4</c:v>
                </c:pt>
                <c:pt idx="236">
                  <c:v>0</c:v>
                </c:pt>
                <c:pt idx="237">
                  <c:v>4</c:v>
                </c:pt>
                <c:pt idx="238">
                  <c:v>4</c:v>
                </c:pt>
                <c:pt idx="239">
                  <c:v>4</c:v>
                </c:pt>
                <c:pt idx="240">
                  <c:v>4</c:v>
                </c:pt>
                <c:pt idx="241">
                  <c:v>4</c:v>
                </c:pt>
                <c:pt idx="242">
                  <c:v>4</c:v>
                </c:pt>
                <c:pt idx="243">
                  <c:v>0</c:v>
                </c:pt>
                <c:pt idx="251">
                  <c:v>0</c:v>
                </c:pt>
                <c:pt idx="252">
                  <c:v>0</c:v>
                </c:pt>
                <c:pt idx="253">
                  <c:v>0</c:v>
                </c:pt>
                <c:pt idx="254">
                  <c:v>0</c:v>
                </c:pt>
                <c:pt idx="255">
                  <c:v>0</c:v>
                </c:pt>
                <c:pt idx="256">
                  <c:v>0</c:v>
                </c:pt>
                <c:pt idx="257">
                  <c:v>0</c:v>
                </c:pt>
                <c:pt idx="258">
                  <c:v>4</c:v>
                </c:pt>
                <c:pt idx="259">
                  <c:v>0</c:v>
                </c:pt>
                <c:pt idx="260">
                  <c:v>0</c:v>
                </c:pt>
                <c:pt idx="261">
                  <c:v>0</c:v>
                </c:pt>
                <c:pt idx="262">
                  <c:v>0</c:v>
                </c:pt>
                <c:pt idx="263">
                  <c:v>0</c:v>
                </c:pt>
                <c:pt idx="264">
                  <c:v>0</c:v>
                </c:pt>
              </c:numCache>
            </c:numRef>
          </c:yVal>
          <c:smooth val="0"/>
          <c:extLst>
            <c:ext xmlns:c16="http://schemas.microsoft.com/office/drawing/2014/chart" uri="{C3380CC4-5D6E-409C-BE32-E72D297353CC}">
              <c16:uniqueId val="{00000003-B803-47DB-8104-CBC1E3E013C5}"/>
            </c:ext>
          </c:extLst>
        </c:ser>
        <c:ser>
          <c:idx val="4"/>
          <c:order val="4"/>
          <c:tx>
            <c:strRef>
              <c:f>PLOTS!$M$1</c:f>
              <c:strCache>
                <c:ptCount val="1"/>
                <c:pt idx="0">
                  <c:v>OTHER (5)</c:v>
                </c:pt>
              </c:strCache>
            </c:strRef>
          </c:tx>
          <c:spPr>
            <a:ln w="31750">
              <a:noFill/>
            </a:ln>
          </c:spPr>
          <c:marker>
            <c:symbol val="circle"/>
            <c:size val="7"/>
            <c:spPr>
              <a:solidFill>
                <a:schemeClr val="accent2">
                  <a:lumMod val="20000"/>
                  <a:lumOff val="80000"/>
                </a:schemeClr>
              </a:solidFill>
              <a:ln>
                <a:solidFill>
                  <a:schemeClr val="accent2">
                    <a:lumMod val="20000"/>
                    <a:lumOff val="8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PLOTS!$M$2:$M$402</c:f>
              <c:numCache>
                <c:formatCode>General</c:formatCode>
                <c:ptCount val="401"/>
                <c:pt idx="0">
                  <c:v>0</c:v>
                </c:pt>
                <c:pt idx="1">
                  <c:v>0</c:v>
                </c:pt>
                <c:pt idx="2">
                  <c:v>0</c:v>
                </c:pt>
                <c:pt idx="3">
                  <c:v>0</c:v>
                </c:pt>
                <c:pt idx="4">
                  <c:v>0</c:v>
                </c:pt>
                <c:pt idx="5">
                  <c:v>0</c:v>
                </c:pt>
                <c:pt idx="6">
                  <c:v>0</c:v>
                </c:pt>
                <c:pt idx="7">
                  <c:v>0</c:v>
                </c:pt>
                <c:pt idx="8">
                  <c:v>5</c:v>
                </c:pt>
                <c:pt idx="9">
                  <c:v>5</c:v>
                </c:pt>
                <c:pt idx="10">
                  <c:v>0</c:v>
                </c:pt>
                <c:pt idx="11">
                  <c:v>0</c:v>
                </c:pt>
                <c:pt idx="12">
                  <c:v>0</c:v>
                </c:pt>
                <c:pt idx="13">
                  <c:v>0</c:v>
                </c:pt>
                <c:pt idx="14">
                  <c:v>0</c:v>
                </c:pt>
                <c:pt idx="15">
                  <c:v>5</c:v>
                </c:pt>
                <c:pt idx="16">
                  <c:v>5</c:v>
                </c:pt>
                <c:pt idx="17">
                  <c:v>0</c:v>
                </c:pt>
                <c:pt idx="18">
                  <c:v>0</c:v>
                </c:pt>
                <c:pt idx="19">
                  <c:v>0</c:v>
                </c:pt>
                <c:pt idx="20">
                  <c:v>5</c:v>
                </c:pt>
                <c:pt idx="21">
                  <c:v>5</c:v>
                </c:pt>
                <c:pt idx="22">
                  <c:v>5</c:v>
                </c:pt>
                <c:pt idx="23">
                  <c:v>5</c:v>
                </c:pt>
                <c:pt idx="24">
                  <c:v>5</c:v>
                </c:pt>
                <c:pt idx="25">
                  <c:v>5</c:v>
                </c:pt>
                <c:pt idx="26">
                  <c:v>5</c:v>
                </c:pt>
                <c:pt idx="27">
                  <c:v>5</c:v>
                </c:pt>
                <c:pt idx="28">
                  <c:v>0</c:v>
                </c:pt>
                <c:pt idx="29">
                  <c:v>5</c:v>
                </c:pt>
                <c:pt idx="30">
                  <c:v>5</c:v>
                </c:pt>
                <c:pt idx="31">
                  <c:v>0</c:v>
                </c:pt>
                <c:pt idx="32">
                  <c:v>0</c:v>
                </c:pt>
                <c:pt idx="33">
                  <c:v>5</c:v>
                </c:pt>
                <c:pt idx="34">
                  <c:v>0</c:v>
                </c:pt>
                <c:pt idx="35">
                  <c:v>0</c:v>
                </c:pt>
                <c:pt idx="36">
                  <c:v>0</c:v>
                </c:pt>
                <c:pt idx="37">
                  <c:v>0</c:v>
                </c:pt>
                <c:pt idx="38">
                  <c:v>5</c:v>
                </c:pt>
                <c:pt idx="39">
                  <c:v>5</c:v>
                </c:pt>
                <c:pt idx="40">
                  <c:v>5</c:v>
                </c:pt>
                <c:pt idx="41">
                  <c:v>5</c:v>
                </c:pt>
                <c:pt idx="42">
                  <c:v>0</c:v>
                </c:pt>
                <c:pt idx="43">
                  <c:v>5</c:v>
                </c:pt>
                <c:pt idx="44">
                  <c:v>5</c:v>
                </c:pt>
                <c:pt idx="45">
                  <c:v>5</c:v>
                </c:pt>
                <c:pt idx="46">
                  <c:v>0</c:v>
                </c:pt>
                <c:pt idx="47">
                  <c:v>5</c:v>
                </c:pt>
                <c:pt idx="48">
                  <c:v>5</c:v>
                </c:pt>
                <c:pt idx="49">
                  <c:v>5</c:v>
                </c:pt>
                <c:pt idx="50">
                  <c:v>0</c:v>
                </c:pt>
                <c:pt idx="51">
                  <c:v>5</c:v>
                </c:pt>
                <c:pt idx="52">
                  <c:v>0</c:v>
                </c:pt>
                <c:pt idx="53">
                  <c:v>0</c:v>
                </c:pt>
                <c:pt idx="54">
                  <c:v>5</c:v>
                </c:pt>
                <c:pt idx="55">
                  <c:v>0</c:v>
                </c:pt>
                <c:pt idx="56">
                  <c:v>0</c:v>
                </c:pt>
                <c:pt idx="57">
                  <c:v>0</c:v>
                </c:pt>
                <c:pt idx="58">
                  <c:v>0</c:v>
                </c:pt>
                <c:pt idx="59">
                  <c:v>5</c:v>
                </c:pt>
                <c:pt idx="60">
                  <c:v>0</c:v>
                </c:pt>
                <c:pt idx="61">
                  <c:v>5</c:v>
                </c:pt>
                <c:pt idx="62">
                  <c:v>0</c:v>
                </c:pt>
                <c:pt idx="63">
                  <c:v>0</c:v>
                </c:pt>
                <c:pt idx="64">
                  <c:v>0</c:v>
                </c:pt>
                <c:pt idx="65">
                  <c:v>0</c:v>
                </c:pt>
                <c:pt idx="66">
                  <c:v>0</c:v>
                </c:pt>
                <c:pt idx="67">
                  <c:v>0</c:v>
                </c:pt>
                <c:pt idx="68">
                  <c:v>0</c:v>
                </c:pt>
                <c:pt idx="69">
                  <c:v>0</c:v>
                </c:pt>
                <c:pt idx="70">
                  <c:v>0</c:v>
                </c:pt>
                <c:pt idx="71">
                  <c:v>5</c:v>
                </c:pt>
                <c:pt idx="72">
                  <c:v>0</c:v>
                </c:pt>
                <c:pt idx="73">
                  <c:v>0</c:v>
                </c:pt>
                <c:pt idx="74">
                  <c:v>5</c:v>
                </c:pt>
                <c:pt idx="75">
                  <c:v>0</c:v>
                </c:pt>
                <c:pt idx="76">
                  <c:v>0</c:v>
                </c:pt>
                <c:pt idx="77">
                  <c:v>0</c:v>
                </c:pt>
                <c:pt idx="78">
                  <c:v>5</c:v>
                </c:pt>
                <c:pt idx="79">
                  <c:v>0</c:v>
                </c:pt>
                <c:pt idx="80">
                  <c:v>0</c:v>
                </c:pt>
                <c:pt idx="81">
                  <c:v>5</c:v>
                </c:pt>
                <c:pt idx="82">
                  <c:v>0</c:v>
                </c:pt>
                <c:pt idx="83">
                  <c:v>0</c:v>
                </c:pt>
                <c:pt idx="84">
                  <c:v>0</c:v>
                </c:pt>
                <c:pt idx="85">
                  <c:v>0</c:v>
                </c:pt>
                <c:pt idx="86">
                  <c:v>0</c:v>
                </c:pt>
                <c:pt idx="87">
                  <c:v>0</c:v>
                </c:pt>
                <c:pt idx="88">
                  <c:v>0</c:v>
                </c:pt>
                <c:pt idx="89">
                  <c:v>0</c:v>
                </c:pt>
                <c:pt idx="90">
                  <c:v>0</c:v>
                </c:pt>
                <c:pt idx="91">
                  <c:v>5</c:v>
                </c:pt>
                <c:pt idx="92">
                  <c:v>5</c:v>
                </c:pt>
                <c:pt idx="93">
                  <c:v>0</c:v>
                </c:pt>
                <c:pt idx="94">
                  <c:v>5</c:v>
                </c:pt>
                <c:pt idx="95">
                  <c:v>5</c:v>
                </c:pt>
                <c:pt idx="96">
                  <c:v>5</c:v>
                </c:pt>
                <c:pt idx="97">
                  <c:v>0</c:v>
                </c:pt>
                <c:pt idx="98">
                  <c:v>0</c:v>
                </c:pt>
                <c:pt idx="99">
                  <c:v>0</c:v>
                </c:pt>
                <c:pt idx="100">
                  <c:v>5</c:v>
                </c:pt>
                <c:pt idx="101">
                  <c:v>5</c:v>
                </c:pt>
                <c:pt idx="102">
                  <c:v>0</c:v>
                </c:pt>
                <c:pt idx="103">
                  <c:v>5</c:v>
                </c:pt>
                <c:pt idx="104">
                  <c:v>0</c:v>
                </c:pt>
                <c:pt idx="105">
                  <c:v>0</c:v>
                </c:pt>
                <c:pt idx="106">
                  <c:v>0</c:v>
                </c:pt>
                <c:pt idx="107">
                  <c:v>0</c:v>
                </c:pt>
                <c:pt idx="134">
                  <c:v>0</c:v>
                </c:pt>
                <c:pt idx="135">
                  <c:v>0</c:v>
                </c:pt>
                <c:pt idx="136">
                  <c:v>0</c:v>
                </c:pt>
                <c:pt idx="137">
                  <c:v>0</c:v>
                </c:pt>
                <c:pt idx="138">
                  <c:v>5</c:v>
                </c:pt>
                <c:pt idx="139">
                  <c:v>5</c:v>
                </c:pt>
                <c:pt idx="140">
                  <c:v>0</c:v>
                </c:pt>
                <c:pt idx="141">
                  <c:v>0</c:v>
                </c:pt>
                <c:pt idx="142">
                  <c:v>0</c:v>
                </c:pt>
                <c:pt idx="143">
                  <c:v>0</c:v>
                </c:pt>
                <c:pt idx="144">
                  <c:v>5</c:v>
                </c:pt>
                <c:pt idx="145">
                  <c:v>5</c:v>
                </c:pt>
                <c:pt idx="146">
                  <c:v>0</c:v>
                </c:pt>
                <c:pt idx="147">
                  <c:v>0</c:v>
                </c:pt>
                <c:pt idx="148">
                  <c:v>0</c:v>
                </c:pt>
                <c:pt idx="149">
                  <c:v>0</c:v>
                </c:pt>
                <c:pt idx="150">
                  <c:v>0</c:v>
                </c:pt>
                <c:pt idx="151">
                  <c:v>5</c:v>
                </c:pt>
                <c:pt idx="152">
                  <c:v>5</c:v>
                </c:pt>
                <c:pt idx="153">
                  <c:v>5</c:v>
                </c:pt>
                <c:pt idx="154">
                  <c:v>5</c:v>
                </c:pt>
                <c:pt idx="155">
                  <c:v>0</c:v>
                </c:pt>
                <c:pt idx="156">
                  <c:v>0</c:v>
                </c:pt>
                <c:pt idx="157">
                  <c:v>0</c:v>
                </c:pt>
                <c:pt idx="158">
                  <c:v>0</c:v>
                </c:pt>
                <c:pt idx="159">
                  <c:v>0</c:v>
                </c:pt>
                <c:pt idx="160">
                  <c:v>0</c:v>
                </c:pt>
                <c:pt idx="161">
                  <c:v>5</c:v>
                </c:pt>
                <c:pt idx="162">
                  <c:v>5</c:v>
                </c:pt>
                <c:pt idx="163">
                  <c:v>0</c:v>
                </c:pt>
                <c:pt idx="164">
                  <c:v>0</c:v>
                </c:pt>
                <c:pt idx="165">
                  <c:v>0</c:v>
                </c:pt>
                <c:pt idx="166">
                  <c:v>0</c:v>
                </c:pt>
                <c:pt idx="167">
                  <c:v>0</c:v>
                </c:pt>
                <c:pt idx="168">
                  <c:v>0</c:v>
                </c:pt>
                <c:pt idx="169">
                  <c:v>0</c:v>
                </c:pt>
                <c:pt idx="170">
                  <c:v>0</c:v>
                </c:pt>
                <c:pt idx="171">
                  <c:v>0</c:v>
                </c:pt>
                <c:pt idx="172">
                  <c:v>0</c:v>
                </c:pt>
                <c:pt idx="173">
                  <c:v>5</c:v>
                </c:pt>
                <c:pt idx="174">
                  <c:v>0</c:v>
                </c:pt>
                <c:pt idx="175">
                  <c:v>0</c:v>
                </c:pt>
                <c:pt idx="176">
                  <c:v>0</c:v>
                </c:pt>
                <c:pt idx="177">
                  <c:v>0</c:v>
                </c:pt>
                <c:pt idx="178">
                  <c:v>0</c:v>
                </c:pt>
                <c:pt idx="179">
                  <c:v>0</c:v>
                </c:pt>
                <c:pt idx="180">
                  <c:v>0</c:v>
                </c:pt>
                <c:pt idx="181">
                  <c:v>0</c:v>
                </c:pt>
                <c:pt idx="182">
                  <c:v>5</c:v>
                </c:pt>
                <c:pt idx="183">
                  <c:v>0</c:v>
                </c:pt>
                <c:pt idx="184">
                  <c:v>0</c:v>
                </c:pt>
                <c:pt idx="185">
                  <c:v>5</c:v>
                </c:pt>
                <c:pt idx="186">
                  <c:v>5</c:v>
                </c:pt>
                <c:pt idx="187">
                  <c:v>5</c:v>
                </c:pt>
                <c:pt idx="188">
                  <c:v>5</c:v>
                </c:pt>
                <c:pt idx="189">
                  <c:v>0</c:v>
                </c:pt>
                <c:pt idx="190">
                  <c:v>0</c:v>
                </c:pt>
                <c:pt idx="191">
                  <c:v>0</c:v>
                </c:pt>
                <c:pt idx="192">
                  <c:v>0</c:v>
                </c:pt>
                <c:pt idx="193">
                  <c:v>5</c:v>
                </c:pt>
                <c:pt idx="194">
                  <c:v>0</c:v>
                </c:pt>
                <c:pt idx="195">
                  <c:v>0</c:v>
                </c:pt>
                <c:pt idx="196">
                  <c:v>0</c:v>
                </c:pt>
                <c:pt idx="197">
                  <c:v>0</c:v>
                </c:pt>
                <c:pt idx="198">
                  <c:v>0</c:v>
                </c:pt>
                <c:pt idx="199">
                  <c:v>5</c:v>
                </c:pt>
                <c:pt idx="200">
                  <c:v>0</c:v>
                </c:pt>
                <c:pt idx="201">
                  <c:v>0</c:v>
                </c:pt>
                <c:pt idx="202">
                  <c:v>0</c:v>
                </c:pt>
                <c:pt idx="203">
                  <c:v>5</c:v>
                </c:pt>
                <c:pt idx="204">
                  <c:v>5</c:v>
                </c:pt>
                <c:pt idx="205">
                  <c:v>5</c:v>
                </c:pt>
                <c:pt idx="206">
                  <c:v>5</c:v>
                </c:pt>
                <c:pt idx="207">
                  <c:v>5</c:v>
                </c:pt>
                <c:pt idx="208">
                  <c:v>5</c:v>
                </c:pt>
                <c:pt idx="209">
                  <c:v>0</c:v>
                </c:pt>
                <c:pt idx="210">
                  <c:v>0</c:v>
                </c:pt>
                <c:pt idx="211">
                  <c:v>0</c:v>
                </c:pt>
                <c:pt idx="212">
                  <c:v>0</c:v>
                </c:pt>
                <c:pt idx="213">
                  <c:v>0</c:v>
                </c:pt>
                <c:pt idx="214">
                  <c:v>0</c:v>
                </c:pt>
                <c:pt idx="215">
                  <c:v>5</c:v>
                </c:pt>
                <c:pt idx="216">
                  <c:v>5</c:v>
                </c:pt>
                <c:pt idx="217">
                  <c:v>0</c:v>
                </c:pt>
                <c:pt idx="218">
                  <c:v>5</c:v>
                </c:pt>
                <c:pt idx="219">
                  <c:v>5</c:v>
                </c:pt>
                <c:pt idx="220">
                  <c:v>5</c:v>
                </c:pt>
                <c:pt idx="221">
                  <c:v>5</c:v>
                </c:pt>
                <c:pt idx="222">
                  <c:v>5</c:v>
                </c:pt>
                <c:pt idx="223">
                  <c:v>5</c:v>
                </c:pt>
                <c:pt idx="224">
                  <c:v>5</c:v>
                </c:pt>
                <c:pt idx="225">
                  <c:v>0</c:v>
                </c:pt>
                <c:pt idx="226">
                  <c:v>0</c:v>
                </c:pt>
                <c:pt idx="227">
                  <c:v>0</c:v>
                </c:pt>
                <c:pt idx="228">
                  <c:v>0</c:v>
                </c:pt>
                <c:pt idx="229">
                  <c:v>0</c:v>
                </c:pt>
                <c:pt idx="230">
                  <c:v>0</c:v>
                </c:pt>
                <c:pt idx="231">
                  <c:v>5</c:v>
                </c:pt>
                <c:pt idx="232">
                  <c:v>0</c:v>
                </c:pt>
                <c:pt idx="233">
                  <c:v>0</c:v>
                </c:pt>
                <c:pt idx="234">
                  <c:v>0</c:v>
                </c:pt>
                <c:pt idx="235">
                  <c:v>0</c:v>
                </c:pt>
                <c:pt idx="236">
                  <c:v>5</c:v>
                </c:pt>
                <c:pt idx="237">
                  <c:v>0</c:v>
                </c:pt>
                <c:pt idx="238">
                  <c:v>5</c:v>
                </c:pt>
                <c:pt idx="239">
                  <c:v>5</c:v>
                </c:pt>
                <c:pt idx="240">
                  <c:v>0</c:v>
                </c:pt>
                <c:pt idx="241">
                  <c:v>0</c:v>
                </c:pt>
                <c:pt idx="242">
                  <c:v>0</c:v>
                </c:pt>
                <c:pt idx="243">
                  <c:v>0</c:v>
                </c:pt>
                <c:pt idx="251">
                  <c:v>5</c:v>
                </c:pt>
                <c:pt idx="252">
                  <c:v>5</c:v>
                </c:pt>
                <c:pt idx="253">
                  <c:v>5</c:v>
                </c:pt>
                <c:pt idx="254">
                  <c:v>5</c:v>
                </c:pt>
                <c:pt idx="255">
                  <c:v>5</c:v>
                </c:pt>
                <c:pt idx="256">
                  <c:v>5</c:v>
                </c:pt>
                <c:pt idx="257">
                  <c:v>5</c:v>
                </c:pt>
                <c:pt idx="258">
                  <c:v>5</c:v>
                </c:pt>
                <c:pt idx="259">
                  <c:v>5</c:v>
                </c:pt>
                <c:pt idx="260">
                  <c:v>5</c:v>
                </c:pt>
                <c:pt idx="261">
                  <c:v>0</c:v>
                </c:pt>
                <c:pt idx="262">
                  <c:v>5</c:v>
                </c:pt>
                <c:pt idx="263">
                  <c:v>5</c:v>
                </c:pt>
                <c:pt idx="264">
                  <c:v>5</c:v>
                </c:pt>
              </c:numCache>
            </c:numRef>
          </c:yVal>
          <c:smooth val="0"/>
          <c:extLst>
            <c:ext xmlns:c16="http://schemas.microsoft.com/office/drawing/2014/chart" uri="{C3380CC4-5D6E-409C-BE32-E72D297353CC}">
              <c16:uniqueId val="{00000004-B803-47DB-8104-CBC1E3E013C5}"/>
            </c:ext>
          </c:extLst>
        </c:ser>
        <c:ser>
          <c:idx val="5"/>
          <c:order val="5"/>
          <c:tx>
            <c:strRef>
              <c:f>PLOTS!$N$1</c:f>
              <c:strCache>
                <c:ptCount val="1"/>
                <c:pt idx="0">
                  <c:v>SERP-MESH (6)</c:v>
                </c:pt>
              </c:strCache>
            </c:strRef>
          </c:tx>
          <c:spPr>
            <a:ln w="19050">
              <a:noFill/>
            </a:ln>
          </c:spPr>
          <c:marker>
            <c:symbol val="circle"/>
            <c:size val="5"/>
            <c:spPr>
              <a:solidFill>
                <a:schemeClr val="accent1">
                  <a:lumMod val="50000"/>
                </a:schemeClr>
              </a:solidFill>
              <a:ln>
                <a:solidFill>
                  <a:schemeClr val="accent1">
                    <a:lumMod val="5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PLOTS!$N$2:$N$402</c:f>
              <c:numCache>
                <c:formatCode>General</c:formatCode>
                <c:ptCount val="401"/>
                <c:pt idx="0">
                  <c:v>0</c:v>
                </c:pt>
                <c:pt idx="1">
                  <c:v>0</c:v>
                </c:pt>
                <c:pt idx="2">
                  <c:v>0</c:v>
                </c:pt>
                <c:pt idx="3">
                  <c:v>0</c:v>
                </c:pt>
                <c:pt idx="5">
                  <c:v>0</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0</c:v>
                </c:pt>
                <c:pt idx="167">
                  <c:v>0</c:v>
                </c:pt>
                <c:pt idx="168">
                  <c:v>0</c:v>
                </c:pt>
                <c:pt idx="244">
                  <c:v>6</c:v>
                </c:pt>
                <c:pt idx="245">
                  <c:v>6</c:v>
                </c:pt>
                <c:pt idx="246">
                  <c:v>6</c:v>
                </c:pt>
                <c:pt idx="247">
                  <c:v>6</c:v>
                </c:pt>
                <c:pt idx="248">
                  <c:v>6</c:v>
                </c:pt>
                <c:pt idx="249">
                  <c:v>6</c:v>
                </c:pt>
                <c:pt idx="250">
                  <c:v>6</c:v>
                </c:pt>
              </c:numCache>
            </c:numRef>
          </c:yVal>
          <c:smooth val="0"/>
          <c:extLst>
            <c:ext xmlns:c16="http://schemas.microsoft.com/office/drawing/2014/chart" uri="{C3380CC4-5D6E-409C-BE32-E72D297353CC}">
              <c16:uniqueId val="{00000005-B803-47DB-8104-CBC1E3E013C5}"/>
            </c:ext>
          </c:extLst>
        </c:ser>
        <c:ser>
          <c:idx val="6"/>
          <c:order val="6"/>
          <c:tx>
            <c:strRef>
              <c:f>PLOTS!$O$1</c:f>
              <c:strCache>
                <c:ptCount val="1"/>
                <c:pt idx="0">
                  <c:v>SERPENTINE (7)</c:v>
                </c:pt>
              </c:strCache>
            </c:strRef>
          </c:tx>
          <c:spPr>
            <a:ln w="19050">
              <a:noFill/>
            </a:ln>
          </c:spPr>
          <c:marker>
            <c:symbol val="circle"/>
            <c:size val="5"/>
            <c:spPr>
              <a:solidFill>
                <a:schemeClr val="accent5"/>
              </a:solidFill>
              <a:ln>
                <a:solidFill>
                  <a:schemeClr val="accent5"/>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PLOTS!$O$2:$O$402</c:f>
              <c:numCache>
                <c:formatCode>General</c:formatCode>
                <c:ptCount val="401"/>
                <c:pt idx="0">
                  <c:v>0</c:v>
                </c:pt>
                <c:pt idx="1">
                  <c:v>0</c:v>
                </c:pt>
                <c:pt idx="2">
                  <c:v>0</c:v>
                </c:pt>
                <c:pt idx="3">
                  <c:v>0</c:v>
                </c:pt>
                <c:pt idx="5">
                  <c:v>0</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67">
                  <c:v>0</c:v>
                </c:pt>
                <c:pt idx="168">
                  <c:v>0</c:v>
                </c:pt>
                <c:pt idx="244">
                  <c:v>0</c:v>
                </c:pt>
                <c:pt idx="245">
                  <c:v>0</c:v>
                </c:pt>
                <c:pt idx="246">
                  <c:v>0</c:v>
                </c:pt>
                <c:pt idx="247">
                  <c:v>7</c:v>
                </c:pt>
                <c:pt idx="248">
                  <c:v>7</c:v>
                </c:pt>
                <c:pt idx="249">
                  <c:v>7</c:v>
                </c:pt>
                <c:pt idx="250">
                  <c:v>7</c:v>
                </c:pt>
              </c:numCache>
            </c:numRef>
          </c:yVal>
          <c:smooth val="0"/>
          <c:extLst>
            <c:ext xmlns:c16="http://schemas.microsoft.com/office/drawing/2014/chart" uri="{C3380CC4-5D6E-409C-BE32-E72D297353CC}">
              <c16:uniqueId val="{00000006-B803-47DB-8104-CBC1E3E013C5}"/>
            </c:ext>
          </c:extLst>
        </c:ser>
        <c:ser>
          <c:idx val="7"/>
          <c:order val="7"/>
          <c:tx>
            <c:strRef>
              <c:f>PLOTS!$P$1</c:f>
              <c:strCache>
                <c:ptCount val="1"/>
                <c:pt idx="0">
                  <c:v>CARB-OXD (8)</c:v>
                </c:pt>
              </c:strCache>
            </c:strRef>
          </c:tx>
          <c:spPr>
            <a:ln w="19050">
              <a:noFill/>
            </a:ln>
          </c:spPr>
          <c:marker>
            <c:symbol val="circle"/>
            <c:size val="7"/>
            <c:spPr>
              <a:solidFill>
                <a:schemeClr val="accent2">
                  <a:lumMod val="50000"/>
                </a:schemeClr>
              </a:solidFill>
              <a:ln>
                <a:solidFill>
                  <a:schemeClr val="accent2">
                    <a:lumMod val="5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PLOTS!$P$2:$P$402</c:f>
              <c:numCache>
                <c:formatCode>General</c:formatCode>
                <c:ptCount val="401"/>
                <c:pt idx="0">
                  <c:v>0</c:v>
                </c:pt>
                <c:pt idx="1">
                  <c:v>0</c:v>
                </c:pt>
                <c:pt idx="2">
                  <c:v>0</c:v>
                </c:pt>
                <c:pt idx="3">
                  <c:v>0</c:v>
                </c:pt>
                <c:pt idx="5">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8</c:v>
                </c:pt>
                <c:pt idx="130">
                  <c:v>8</c:v>
                </c:pt>
                <c:pt idx="131">
                  <c:v>8</c:v>
                </c:pt>
                <c:pt idx="132">
                  <c:v>0</c:v>
                </c:pt>
                <c:pt idx="133">
                  <c:v>8</c:v>
                </c:pt>
                <c:pt idx="167">
                  <c:v>0</c:v>
                </c:pt>
                <c:pt idx="168">
                  <c:v>0</c:v>
                </c:pt>
                <c:pt idx="244">
                  <c:v>0</c:v>
                </c:pt>
                <c:pt idx="245">
                  <c:v>0</c:v>
                </c:pt>
                <c:pt idx="246">
                  <c:v>0</c:v>
                </c:pt>
                <c:pt idx="247">
                  <c:v>0</c:v>
                </c:pt>
                <c:pt idx="248">
                  <c:v>0</c:v>
                </c:pt>
                <c:pt idx="249">
                  <c:v>0</c:v>
                </c:pt>
                <c:pt idx="250">
                  <c:v>8</c:v>
                </c:pt>
              </c:numCache>
            </c:numRef>
          </c:yVal>
          <c:smooth val="0"/>
          <c:extLst>
            <c:ext xmlns:c16="http://schemas.microsoft.com/office/drawing/2014/chart" uri="{C3380CC4-5D6E-409C-BE32-E72D297353CC}">
              <c16:uniqueId val="{00000007-B803-47DB-8104-CBC1E3E013C5}"/>
            </c:ext>
          </c:extLst>
        </c:ser>
        <c:ser>
          <c:idx val="8"/>
          <c:order val="8"/>
          <c:tx>
            <c:strRef>
              <c:f>PLOTS!$Q$1</c:f>
              <c:strCache>
                <c:ptCount val="1"/>
                <c:pt idx="0">
                  <c:v>CARBONATE (9)</c:v>
                </c:pt>
              </c:strCache>
            </c:strRef>
          </c:tx>
          <c:spPr>
            <a:ln w="19050">
              <a:noFill/>
            </a:ln>
          </c:spPr>
          <c:marker>
            <c:symbol val="circle"/>
            <c:size val="7"/>
            <c:spPr>
              <a:solidFill>
                <a:schemeClr val="accent1">
                  <a:lumMod val="40000"/>
                  <a:lumOff val="60000"/>
                </a:schemeClr>
              </a:solidFill>
              <a:ln>
                <a:solidFill>
                  <a:schemeClr val="accent1">
                    <a:lumMod val="40000"/>
                    <a:lumOff val="6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PLOTS!$Q$2:$Q$402</c:f>
              <c:numCache>
                <c:formatCode>General</c:formatCode>
                <c:ptCount val="401"/>
                <c:pt idx="0">
                  <c:v>0</c:v>
                </c:pt>
                <c:pt idx="1">
                  <c:v>0</c:v>
                </c:pt>
                <c:pt idx="2">
                  <c:v>0</c:v>
                </c:pt>
                <c:pt idx="3">
                  <c:v>0</c:v>
                </c:pt>
                <c:pt idx="5">
                  <c:v>0</c:v>
                </c:pt>
                <c:pt idx="108">
                  <c:v>9</c:v>
                </c:pt>
                <c:pt idx="109">
                  <c:v>9</c:v>
                </c:pt>
                <c:pt idx="110">
                  <c:v>9</c:v>
                </c:pt>
                <c:pt idx="111">
                  <c:v>9</c:v>
                </c:pt>
                <c:pt idx="112">
                  <c:v>9</c:v>
                </c:pt>
                <c:pt idx="113">
                  <c:v>0</c:v>
                </c:pt>
                <c:pt idx="114">
                  <c:v>0</c:v>
                </c:pt>
                <c:pt idx="115">
                  <c:v>9</c:v>
                </c:pt>
                <c:pt idx="116">
                  <c:v>0</c:v>
                </c:pt>
                <c:pt idx="117">
                  <c:v>0</c:v>
                </c:pt>
                <c:pt idx="118">
                  <c:v>0</c:v>
                </c:pt>
                <c:pt idx="119">
                  <c:v>9</c:v>
                </c:pt>
                <c:pt idx="120">
                  <c:v>0</c:v>
                </c:pt>
                <c:pt idx="121">
                  <c:v>0</c:v>
                </c:pt>
                <c:pt idx="122">
                  <c:v>0</c:v>
                </c:pt>
                <c:pt idx="123">
                  <c:v>0</c:v>
                </c:pt>
                <c:pt idx="124">
                  <c:v>0</c:v>
                </c:pt>
                <c:pt idx="125">
                  <c:v>0</c:v>
                </c:pt>
                <c:pt idx="126">
                  <c:v>0</c:v>
                </c:pt>
                <c:pt idx="127">
                  <c:v>0</c:v>
                </c:pt>
                <c:pt idx="128">
                  <c:v>0</c:v>
                </c:pt>
                <c:pt idx="129">
                  <c:v>9</c:v>
                </c:pt>
                <c:pt idx="130">
                  <c:v>0</c:v>
                </c:pt>
                <c:pt idx="131">
                  <c:v>0</c:v>
                </c:pt>
                <c:pt idx="132">
                  <c:v>0</c:v>
                </c:pt>
                <c:pt idx="133">
                  <c:v>9</c:v>
                </c:pt>
                <c:pt idx="167">
                  <c:v>0</c:v>
                </c:pt>
                <c:pt idx="168">
                  <c:v>0</c:v>
                </c:pt>
                <c:pt idx="244">
                  <c:v>9</c:v>
                </c:pt>
                <c:pt idx="245">
                  <c:v>9</c:v>
                </c:pt>
                <c:pt idx="246">
                  <c:v>9</c:v>
                </c:pt>
                <c:pt idx="247">
                  <c:v>9</c:v>
                </c:pt>
                <c:pt idx="248">
                  <c:v>0</c:v>
                </c:pt>
                <c:pt idx="249">
                  <c:v>9</c:v>
                </c:pt>
                <c:pt idx="250">
                  <c:v>0</c:v>
                </c:pt>
              </c:numCache>
            </c:numRef>
          </c:yVal>
          <c:smooth val="0"/>
          <c:extLst>
            <c:ext xmlns:c16="http://schemas.microsoft.com/office/drawing/2014/chart" uri="{C3380CC4-5D6E-409C-BE32-E72D297353CC}">
              <c16:uniqueId val="{00000008-B803-47DB-8104-CBC1E3E013C5}"/>
            </c:ext>
          </c:extLst>
        </c:ser>
        <c:ser>
          <c:idx val="9"/>
          <c:order val="9"/>
          <c:tx>
            <c:strRef>
              <c:f>PLOTS!$R$1</c:f>
              <c:strCache>
                <c:ptCount val="1"/>
                <c:pt idx="0">
                  <c:v>OTHER (10)</c:v>
                </c:pt>
              </c:strCache>
            </c:strRef>
          </c:tx>
          <c:spPr>
            <a:ln w="19050">
              <a:noFill/>
            </a:ln>
          </c:spPr>
          <c:marker>
            <c:symbol val="circle"/>
            <c:size val="7"/>
            <c:spPr>
              <a:solidFill>
                <a:schemeClr val="accent1">
                  <a:lumMod val="20000"/>
                  <a:lumOff val="80000"/>
                </a:schemeClr>
              </a:solidFill>
              <a:ln>
                <a:solidFill>
                  <a:schemeClr val="accent1">
                    <a:lumMod val="20000"/>
                    <a:lumOff val="8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PLOTS!$R$2:$R$402</c:f>
              <c:numCache>
                <c:formatCode>General</c:formatCode>
                <c:ptCount val="401"/>
                <c:pt idx="0">
                  <c:v>0</c:v>
                </c:pt>
                <c:pt idx="1">
                  <c:v>0</c:v>
                </c:pt>
                <c:pt idx="2">
                  <c:v>0</c:v>
                </c:pt>
                <c:pt idx="3">
                  <c:v>0</c:v>
                </c:pt>
                <c:pt idx="5">
                  <c:v>0</c:v>
                </c:pt>
                <c:pt idx="108">
                  <c:v>0</c:v>
                </c:pt>
                <c:pt idx="109">
                  <c:v>0</c:v>
                </c:pt>
                <c:pt idx="110">
                  <c:v>0</c:v>
                </c:pt>
                <c:pt idx="111">
                  <c:v>0</c:v>
                </c:pt>
                <c:pt idx="112">
                  <c:v>0</c:v>
                </c:pt>
                <c:pt idx="113">
                  <c:v>0</c:v>
                </c:pt>
                <c:pt idx="114">
                  <c:v>0</c:v>
                </c:pt>
                <c:pt idx="115">
                  <c:v>0</c:v>
                </c:pt>
                <c:pt idx="116">
                  <c:v>0</c:v>
                </c:pt>
                <c:pt idx="117">
                  <c:v>0</c:v>
                </c:pt>
                <c:pt idx="118">
                  <c:v>0</c:v>
                </c:pt>
                <c:pt idx="119">
                  <c:v>10</c:v>
                </c:pt>
                <c:pt idx="120">
                  <c:v>0</c:v>
                </c:pt>
                <c:pt idx="121">
                  <c:v>10</c:v>
                </c:pt>
                <c:pt idx="122">
                  <c:v>10</c:v>
                </c:pt>
                <c:pt idx="123">
                  <c:v>0</c:v>
                </c:pt>
                <c:pt idx="124">
                  <c:v>10</c:v>
                </c:pt>
                <c:pt idx="125">
                  <c:v>10</c:v>
                </c:pt>
                <c:pt idx="126">
                  <c:v>10</c:v>
                </c:pt>
                <c:pt idx="127">
                  <c:v>10</c:v>
                </c:pt>
                <c:pt idx="128">
                  <c:v>10</c:v>
                </c:pt>
                <c:pt idx="129">
                  <c:v>0</c:v>
                </c:pt>
                <c:pt idx="130">
                  <c:v>0</c:v>
                </c:pt>
                <c:pt idx="131">
                  <c:v>10</c:v>
                </c:pt>
                <c:pt idx="132">
                  <c:v>10</c:v>
                </c:pt>
                <c:pt idx="133">
                  <c:v>0</c:v>
                </c:pt>
                <c:pt idx="167">
                  <c:v>0</c:v>
                </c:pt>
                <c:pt idx="168">
                  <c:v>0</c:v>
                </c:pt>
                <c:pt idx="244">
                  <c:v>10</c:v>
                </c:pt>
                <c:pt idx="245">
                  <c:v>0</c:v>
                </c:pt>
                <c:pt idx="246">
                  <c:v>0</c:v>
                </c:pt>
                <c:pt idx="247">
                  <c:v>0</c:v>
                </c:pt>
                <c:pt idx="248">
                  <c:v>0</c:v>
                </c:pt>
                <c:pt idx="249">
                  <c:v>0</c:v>
                </c:pt>
                <c:pt idx="250">
                  <c:v>0</c:v>
                </c:pt>
              </c:numCache>
            </c:numRef>
          </c:yVal>
          <c:smooth val="0"/>
          <c:extLst>
            <c:ext xmlns:c16="http://schemas.microsoft.com/office/drawing/2014/chart" uri="{C3380CC4-5D6E-409C-BE32-E72D297353CC}">
              <c16:uniqueId val="{00000009-B803-47DB-8104-CBC1E3E013C5}"/>
            </c:ext>
          </c:extLst>
        </c:ser>
        <c:ser>
          <c:idx val="10"/>
          <c:order val="10"/>
          <c:tx>
            <c:strRef>
              <c:f>PLOTS!$S$1</c:f>
              <c:strCache>
                <c:ptCount val="1"/>
                <c:pt idx="0">
                  <c:v>QUARTZ (11)</c:v>
                </c:pt>
              </c:strCache>
            </c:strRef>
          </c:tx>
          <c:spPr>
            <a:ln w="19050">
              <a:noFill/>
            </a:ln>
          </c:spPr>
          <c:marker>
            <c:symbol val="circle"/>
            <c:size val="7"/>
            <c:spPr>
              <a:solidFill>
                <a:schemeClr val="accent6">
                  <a:lumMod val="50000"/>
                </a:schemeClr>
              </a:solidFill>
              <a:ln>
                <a:solidFill>
                  <a:schemeClr val="accent6">
                    <a:lumMod val="5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PLOTS!$S$2:$S$402</c:f>
              <c:numCache>
                <c:formatCode>General</c:formatCode>
                <c:ptCount val="401"/>
                <c:pt idx="0">
                  <c:v>0</c:v>
                </c:pt>
                <c:pt idx="1">
                  <c:v>0</c:v>
                </c:pt>
                <c:pt idx="2">
                  <c:v>0</c:v>
                </c:pt>
                <c:pt idx="3">
                  <c:v>0</c:v>
                </c:pt>
                <c:pt idx="5">
                  <c:v>0</c:v>
                </c:pt>
                <c:pt idx="167">
                  <c:v>0</c:v>
                </c:pt>
                <c:pt idx="168">
                  <c:v>0</c:v>
                </c:pt>
                <c:pt idx="265">
                  <c:v>11</c:v>
                </c:pt>
                <c:pt idx="266">
                  <c:v>11</c:v>
                </c:pt>
                <c:pt idx="267">
                  <c:v>11</c:v>
                </c:pt>
                <c:pt idx="268">
                  <c:v>11</c:v>
                </c:pt>
                <c:pt idx="269">
                  <c:v>11</c:v>
                </c:pt>
                <c:pt idx="270">
                  <c:v>11</c:v>
                </c:pt>
                <c:pt idx="271">
                  <c:v>11</c:v>
                </c:pt>
                <c:pt idx="272">
                  <c:v>11</c:v>
                </c:pt>
                <c:pt idx="273">
                  <c:v>11</c:v>
                </c:pt>
                <c:pt idx="274">
                  <c:v>11</c:v>
                </c:pt>
                <c:pt idx="275">
                  <c:v>11</c:v>
                </c:pt>
                <c:pt idx="276">
                  <c:v>11</c:v>
                </c:pt>
                <c:pt idx="277">
                  <c:v>11</c:v>
                </c:pt>
                <c:pt idx="278">
                  <c:v>11</c:v>
                </c:pt>
                <c:pt idx="279">
                  <c:v>11</c:v>
                </c:pt>
                <c:pt idx="280">
                  <c:v>11</c:v>
                </c:pt>
                <c:pt idx="281">
                  <c:v>11</c:v>
                </c:pt>
                <c:pt idx="282">
                  <c:v>11</c:v>
                </c:pt>
                <c:pt idx="283">
                  <c:v>11</c:v>
                </c:pt>
                <c:pt idx="284">
                  <c:v>11</c:v>
                </c:pt>
                <c:pt idx="285">
                  <c:v>11</c:v>
                </c:pt>
                <c:pt idx="286">
                  <c:v>11</c:v>
                </c:pt>
                <c:pt idx="287">
                  <c:v>11</c:v>
                </c:pt>
                <c:pt idx="288">
                  <c:v>11</c:v>
                </c:pt>
                <c:pt idx="289">
                  <c:v>11</c:v>
                </c:pt>
                <c:pt idx="290">
                  <c:v>11</c:v>
                </c:pt>
                <c:pt idx="291">
                  <c:v>11</c:v>
                </c:pt>
                <c:pt idx="292">
                  <c:v>11</c:v>
                </c:pt>
                <c:pt idx="293">
                  <c:v>11</c:v>
                </c:pt>
                <c:pt idx="294">
                  <c:v>11</c:v>
                </c:pt>
                <c:pt idx="295">
                  <c:v>11</c:v>
                </c:pt>
                <c:pt idx="296">
                  <c:v>11</c:v>
                </c:pt>
                <c:pt idx="297">
                  <c:v>11</c:v>
                </c:pt>
                <c:pt idx="298">
                  <c:v>11</c:v>
                </c:pt>
                <c:pt idx="299">
                  <c:v>11</c:v>
                </c:pt>
                <c:pt idx="300">
                  <c:v>11</c:v>
                </c:pt>
                <c:pt idx="301">
                  <c:v>0</c:v>
                </c:pt>
                <c:pt idx="302">
                  <c:v>11</c:v>
                </c:pt>
                <c:pt idx="303">
                  <c:v>11</c:v>
                </c:pt>
                <c:pt idx="304">
                  <c:v>11</c:v>
                </c:pt>
                <c:pt idx="305">
                  <c:v>11</c:v>
                </c:pt>
                <c:pt idx="306">
                  <c:v>11</c:v>
                </c:pt>
                <c:pt idx="307">
                  <c:v>11</c:v>
                </c:pt>
                <c:pt idx="308">
                  <c:v>11</c:v>
                </c:pt>
                <c:pt idx="309">
                  <c:v>11</c:v>
                </c:pt>
                <c:pt idx="310">
                  <c:v>11</c:v>
                </c:pt>
                <c:pt idx="311">
                  <c:v>11</c:v>
                </c:pt>
                <c:pt idx="312">
                  <c:v>11</c:v>
                </c:pt>
                <c:pt idx="313">
                  <c:v>11</c:v>
                </c:pt>
                <c:pt idx="314">
                  <c:v>11</c:v>
                </c:pt>
                <c:pt idx="315">
                  <c:v>11</c:v>
                </c:pt>
                <c:pt idx="316">
                  <c:v>11</c:v>
                </c:pt>
                <c:pt idx="317">
                  <c:v>11</c:v>
                </c:pt>
                <c:pt idx="318">
                  <c:v>11</c:v>
                </c:pt>
                <c:pt idx="319">
                  <c:v>11</c:v>
                </c:pt>
                <c:pt idx="320">
                  <c:v>11</c:v>
                </c:pt>
                <c:pt idx="321">
                  <c:v>11</c:v>
                </c:pt>
                <c:pt idx="322">
                  <c:v>11</c:v>
                </c:pt>
                <c:pt idx="323">
                  <c:v>11</c:v>
                </c:pt>
                <c:pt idx="324">
                  <c:v>11</c:v>
                </c:pt>
                <c:pt idx="325">
                  <c:v>11</c:v>
                </c:pt>
                <c:pt idx="326">
                  <c:v>11</c:v>
                </c:pt>
                <c:pt idx="327">
                  <c:v>11</c:v>
                </c:pt>
                <c:pt idx="328">
                  <c:v>11</c:v>
                </c:pt>
                <c:pt idx="329">
                  <c:v>11</c:v>
                </c:pt>
                <c:pt idx="330">
                  <c:v>11</c:v>
                </c:pt>
                <c:pt idx="331">
                  <c:v>11</c:v>
                </c:pt>
                <c:pt idx="332">
                  <c:v>11</c:v>
                </c:pt>
                <c:pt idx="333">
                  <c:v>11</c:v>
                </c:pt>
                <c:pt idx="334">
                  <c:v>11</c:v>
                </c:pt>
                <c:pt idx="335">
                  <c:v>11</c:v>
                </c:pt>
                <c:pt idx="336">
                  <c:v>11</c:v>
                </c:pt>
                <c:pt idx="337">
                  <c:v>11</c:v>
                </c:pt>
                <c:pt idx="338">
                  <c:v>11</c:v>
                </c:pt>
                <c:pt idx="339">
                  <c:v>11</c:v>
                </c:pt>
                <c:pt idx="340">
                  <c:v>11</c:v>
                </c:pt>
                <c:pt idx="341">
                  <c:v>11</c:v>
                </c:pt>
                <c:pt idx="342">
                  <c:v>11</c:v>
                </c:pt>
                <c:pt idx="343">
                  <c:v>11</c:v>
                </c:pt>
                <c:pt idx="344">
                  <c:v>11</c:v>
                </c:pt>
                <c:pt idx="345">
                  <c:v>11</c:v>
                </c:pt>
                <c:pt idx="346">
                  <c:v>11</c:v>
                </c:pt>
                <c:pt idx="347">
                  <c:v>11</c:v>
                </c:pt>
                <c:pt idx="348">
                  <c:v>11</c:v>
                </c:pt>
                <c:pt idx="349">
                  <c:v>11</c:v>
                </c:pt>
                <c:pt idx="350">
                  <c:v>11</c:v>
                </c:pt>
                <c:pt idx="351">
                  <c:v>11</c:v>
                </c:pt>
                <c:pt idx="352">
                  <c:v>11</c:v>
                </c:pt>
                <c:pt idx="353">
                  <c:v>0</c:v>
                </c:pt>
                <c:pt idx="354">
                  <c:v>11</c:v>
                </c:pt>
                <c:pt idx="355">
                  <c:v>11</c:v>
                </c:pt>
                <c:pt idx="356">
                  <c:v>11</c:v>
                </c:pt>
                <c:pt idx="357">
                  <c:v>11</c:v>
                </c:pt>
                <c:pt idx="358">
                  <c:v>11</c:v>
                </c:pt>
                <c:pt idx="359">
                  <c:v>11</c:v>
                </c:pt>
                <c:pt idx="360">
                  <c:v>11</c:v>
                </c:pt>
                <c:pt idx="361">
                  <c:v>11</c:v>
                </c:pt>
                <c:pt idx="362">
                  <c:v>11</c:v>
                </c:pt>
                <c:pt idx="363">
                  <c:v>0</c:v>
                </c:pt>
                <c:pt idx="364">
                  <c:v>0</c:v>
                </c:pt>
                <c:pt idx="365">
                  <c:v>11</c:v>
                </c:pt>
                <c:pt idx="366">
                  <c:v>0</c:v>
                </c:pt>
                <c:pt idx="367">
                  <c:v>11</c:v>
                </c:pt>
                <c:pt idx="368">
                  <c:v>11</c:v>
                </c:pt>
                <c:pt idx="369">
                  <c:v>11</c:v>
                </c:pt>
                <c:pt idx="370">
                  <c:v>11</c:v>
                </c:pt>
                <c:pt idx="371">
                  <c:v>11</c:v>
                </c:pt>
                <c:pt idx="372">
                  <c:v>0</c:v>
                </c:pt>
                <c:pt idx="373">
                  <c:v>11</c:v>
                </c:pt>
                <c:pt idx="374">
                  <c:v>0</c:v>
                </c:pt>
                <c:pt idx="375">
                  <c:v>0</c:v>
                </c:pt>
                <c:pt idx="376">
                  <c:v>0</c:v>
                </c:pt>
                <c:pt idx="377">
                  <c:v>11</c:v>
                </c:pt>
                <c:pt idx="378">
                  <c:v>0</c:v>
                </c:pt>
                <c:pt idx="379">
                  <c:v>0</c:v>
                </c:pt>
                <c:pt idx="380">
                  <c:v>11</c:v>
                </c:pt>
                <c:pt idx="381">
                  <c:v>11</c:v>
                </c:pt>
                <c:pt idx="382">
                  <c:v>11</c:v>
                </c:pt>
                <c:pt idx="383">
                  <c:v>11</c:v>
                </c:pt>
                <c:pt idx="384">
                  <c:v>11</c:v>
                </c:pt>
                <c:pt idx="385">
                  <c:v>0</c:v>
                </c:pt>
                <c:pt idx="386">
                  <c:v>0</c:v>
                </c:pt>
                <c:pt idx="387">
                  <c:v>0</c:v>
                </c:pt>
                <c:pt idx="388">
                  <c:v>11</c:v>
                </c:pt>
                <c:pt idx="389">
                  <c:v>0</c:v>
                </c:pt>
                <c:pt idx="390">
                  <c:v>11</c:v>
                </c:pt>
                <c:pt idx="391">
                  <c:v>11</c:v>
                </c:pt>
                <c:pt idx="392">
                  <c:v>11</c:v>
                </c:pt>
                <c:pt idx="393">
                  <c:v>0</c:v>
                </c:pt>
                <c:pt idx="394">
                  <c:v>11</c:v>
                </c:pt>
                <c:pt idx="395">
                  <c:v>11</c:v>
                </c:pt>
                <c:pt idx="396">
                  <c:v>0</c:v>
                </c:pt>
                <c:pt idx="397">
                  <c:v>11</c:v>
                </c:pt>
                <c:pt idx="398">
                  <c:v>11</c:v>
                </c:pt>
                <c:pt idx="399">
                  <c:v>11</c:v>
                </c:pt>
                <c:pt idx="400">
                  <c:v>11</c:v>
                </c:pt>
              </c:numCache>
            </c:numRef>
          </c:yVal>
          <c:smooth val="0"/>
          <c:extLst>
            <c:ext xmlns:c16="http://schemas.microsoft.com/office/drawing/2014/chart" uri="{C3380CC4-5D6E-409C-BE32-E72D297353CC}">
              <c16:uniqueId val="{0000000A-B803-47DB-8104-CBC1E3E013C5}"/>
            </c:ext>
          </c:extLst>
        </c:ser>
        <c:ser>
          <c:idx val="11"/>
          <c:order val="11"/>
          <c:tx>
            <c:strRef>
              <c:f>PLOTS!$T$1</c:f>
              <c:strCache>
                <c:ptCount val="1"/>
                <c:pt idx="0">
                  <c:v>FELDSPAR (12)</c:v>
                </c:pt>
              </c:strCache>
            </c:strRef>
          </c:tx>
          <c:spPr>
            <a:ln w="19050">
              <a:noFill/>
            </a:ln>
          </c:spPr>
          <c:marker>
            <c:symbol val="circle"/>
            <c:size val="6"/>
            <c:spPr>
              <a:solidFill>
                <a:schemeClr val="accent6">
                  <a:lumMod val="75000"/>
                </a:schemeClr>
              </a:solidFill>
              <a:ln>
                <a:solidFill>
                  <a:schemeClr val="accent6">
                    <a:lumMod val="75000"/>
                  </a:schemeClr>
                </a:solidFill>
              </a:ln>
            </c:spPr>
          </c:marker>
          <c:dPt>
            <c:idx val="395"/>
            <c:marker>
              <c:symbol val="circle"/>
              <c:size val="7"/>
            </c:marker>
            <c:bubble3D val="0"/>
            <c:extLst>
              <c:ext xmlns:c16="http://schemas.microsoft.com/office/drawing/2014/chart" uri="{C3380CC4-5D6E-409C-BE32-E72D297353CC}">
                <c16:uniqueId val="{0000000B-B803-47DB-8104-CBC1E3E013C5}"/>
              </c:ext>
            </c:extLst>
          </c:dPt>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PLOTS!$T$2:$T$402</c:f>
              <c:numCache>
                <c:formatCode>General</c:formatCode>
                <c:ptCount val="401"/>
                <c:pt idx="0">
                  <c:v>0</c:v>
                </c:pt>
                <c:pt idx="1">
                  <c:v>0</c:v>
                </c:pt>
                <c:pt idx="2">
                  <c:v>0</c:v>
                </c:pt>
                <c:pt idx="3">
                  <c:v>0</c:v>
                </c:pt>
                <c:pt idx="5">
                  <c:v>0</c:v>
                </c:pt>
                <c:pt idx="167">
                  <c:v>0</c:v>
                </c:pt>
                <c:pt idx="168">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12</c:v>
                </c:pt>
                <c:pt idx="384">
                  <c:v>0</c:v>
                </c:pt>
                <c:pt idx="385">
                  <c:v>0</c:v>
                </c:pt>
                <c:pt idx="386">
                  <c:v>12</c:v>
                </c:pt>
                <c:pt idx="387">
                  <c:v>12</c:v>
                </c:pt>
                <c:pt idx="388">
                  <c:v>12</c:v>
                </c:pt>
                <c:pt idx="389">
                  <c:v>12</c:v>
                </c:pt>
                <c:pt idx="390">
                  <c:v>0</c:v>
                </c:pt>
                <c:pt idx="391">
                  <c:v>0</c:v>
                </c:pt>
                <c:pt idx="392">
                  <c:v>12</c:v>
                </c:pt>
                <c:pt idx="393">
                  <c:v>12</c:v>
                </c:pt>
                <c:pt idx="394">
                  <c:v>0</c:v>
                </c:pt>
                <c:pt idx="395">
                  <c:v>12</c:v>
                </c:pt>
                <c:pt idx="396">
                  <c:v>12</c:v>
                </c:pt>
                <c:pt idx="397">
                  <c:v>12</c:v>
                </c:pt>
                <c:pt idx="398">
                  <c:v>12</c:v>
                </c:pt>
                <c:pt idx="399">
                  <c:v>12</c:v>
                </c:pt>
                <c:pt idx="400">
                  <c:v>12</c:v>
                </c:pt>
              </c:numCache>
            </c:numRef>
          </c:yVal>
          <c:smooth val="0"/>
          <c:extLst>
            <c:ext xmlns:c16="http://schemas.microsoft.com/office/drawing/2014/chart" uri="{C3380CC4-5D6E-409C-BE32-E72D297353CC}">
              <c16:uniqueId val="{0000000C-B803-47DB-8104-CBC1E3E013C5}"/>
            </c:ext>
          </c:extLst>
        </c:ser>
        <c:ser>
          <c:idx val="12"/>
          <c:order val="12"/>
          <c:tx>
            <c:strRef>
              <c:f>PLOTS!$U$1</c:f>
              <c:strCache>
                <c:ptCount val="1"/>
                <c:pt idx="0">
                  <c:v>EPIDOTE (13)</c:v>
                </c:pt>
              </c:strCache>
            </c:strRef>
          </c:tx>
          <c:spPr>
            <a:ln w="19050">
              <a:noFill/>
            </a:ln>
          </c:spPr>
          <c:marker>
            <c:symbol val="circle"/>
            <c:size val="7"/>
            <c:spPr>
              <a:solidFill>
                <a:schemeClr val="accent6"/>
              </a:solidFill>
              <a:ln>
                <a:solidFill>
                  <a:schemeClr val="accent6"/>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PLOTS!$U$2:$U$402</c:f>
              <c:numCache>
                <c:formatCode>General</c:formatCode>
                <c:ptCount val="401"/>
                <c:pt idx="0">
                  <c:v>0</c:v>
                </c:pt>
                <c:pt idx="1">
                  <c:v>0</c:v>
                </c:pt>
                <c:pt idx="2">
                  <c:v>0</c:v>
                </c:pt>
                <c:pt idx="3">
                  <c:v>0</c:v>
                </c:pt>
                <c:pt idx="5">
                  <c:v>0</c:v>
                </c:pt>
                <c:pt idx="167">
                  <c:v>0</c:v>
                </c:pt>
                <c:pt idx="168">
                  <c:v>0</c:v>
                </c:pt>
                <c:pt idx="265">
                  <c:v>13</c:v>
                </c:pt>
                <c:pt idx="266">
                  <c:v>13</c:v>
                </c:pt>
                <c:pt idx="267">
                  <c:v>0</c:v>
                </c:pt>
                <c:pt idx="268">
                  <c:v>13</c:v>
                </c:pt>
                <c:pt idx="269">
                  <c:v>13</c:v>
                </c:pt>
                <c:pt idx="270">
                  <c:v>13</c:v>
                </c:pt>
                <c:pt idx="271">
                  <c:v>13</c:v>
                </c:pt>
                <c:pt idx="272">
                  <c:v>13</c:v>
                </c:pt>
                <c:pt idx="273">
                  <c:v>13</c:v>
                </c:pt>
                <c:pt idx="274">
                  <c:v>13</c:v>
                </c:pt>
                <c:pt idx="275">
                  <c:v>0</c:v>
                </c:pt>
                <c:pt idx="276">
                  <c:v>13</c:v>
                </c:pt>
                <c:pt idx="277">
                  <c:v>13</c:v>
                </c:pt>
                <c:pt idx="278">
                  <c:v>13</c:v>
                </c:pt>
                <c:pt idx="279">
                  <c:v>13</c:v>
                </c:pt>
                <c:pt idx="280">
                  <c:v>13</c:v>
                </c:pt>
                <c:pt idx="281">
                  <c:v>0</c:v>
                </c:pt>
                <c:pt idx="282">
                  <c:v>13</c:v>
                </c:pt>
                <c:pt idx="283">
                  <c:v>13</c:v>
                </c:pt>
                <c:pt idx="284">
                  <c:v>0</c:v>
                </c:pt>
                <c:pt idx="285">
                  <c:v>13</c:v>
                </c:pt>
                <c:pt idx="286">
                  <c:v>13</c:v>
                </c:pt>
                <c:pt idx="287">
                  <c:v>13</c:v>
                </c:pt>
                <c:pt idx="288">
                  <c:v>13</c:v>
                </c:pt>
                <c:pt idx="289">
                  <c:v>13</c:v>
                </c:pt>
                <c:pt idx="290">
                  <c:v>13</c:v>
                </c:pt>
                <c:pt idx="291">
                  <c:v>13</c:v>
                </c:pt>
                <c:pt idx="292">
                  <c:v>13</c:v>
                </c:pt>
                <c:pt idx="293">
                  <c:v>13</c:v>
                </c:pt>
                <c:pt idx="294">
                  <c:v>13</c:v>
                </c:pt>
                <c:pt idx="295">
                  <c:v>13</c:v>
                </c:pt>
                <c:pt idx="296">
                  <c:v>13</c:v>
                </c:pt>
                <c:pt idx="297">
                  <c:v>13</c:v>
                </c:pt>
                <c:pt idx="298">
                  <c:v>13</c:v>
                </c:pt>
                <c:pt idx="299">
                  <c:v>13</c:v>
                </c:pt>
                <c:pt idx="300">
                  <c:v>13</c:v>
                </c:pt>
                <c:pt idx="301">
                  <c:v>13</c:v>
                </c:pt>
                <c:pt idx="302">
                  <c:v>13</c:v>
                </c:pt>
                <c:pt idx="303">
                  <c:v>13</c:v>
                </c:pt>
                <c:pt idx="304">
                  <c:v>13</c:v>
                </c:pt>
                <c:pt idx="305">
                  <c:v>13</c:v>
                </c:pt>
                <c:pt idx="306">
                  <c:v>13</c:v>
                </c:pt>
                <c:pt idx="307">
                  <c:v>13</c:v>
                </c:pt>
                <c:pt idx="308">
                  <c:v>0</c:v>
                </c:pt>
                <c:pt idx="309">
                  <c:v>13</c:v>
                </c:pt>
                <c:pt idx="310">
                  <c:v>13</c:v>
                </c:pt>
                <c:pt idx="311">
                  <c:v>13</c:v>
                </c:pt>
                <c:pt idx="312">
                  <c:v>13</c:v>
                </c:pt>
                <c:pt idx="313">
                  <c:v>13</c:v>
                </c:pt>
                <c:pt idx="314">
                  <c:v>13</c:v>
                </c:pt>
                <c:pt idx="315">
                  <c:v>13</c:v>
                </c:pt>
                <c:pt idx="316">
                  <c:v>13</c:v>
                </c:pt>
                <c:pt idx="317">
                  <c:v>13</c:v>
                </c:pt>
                <c:pt idx="318">
                  <c:v>13</c:v>
                </c:pt>
                <c:pt idx="319">
                  <c:v>13</c:v>
                </c:pt>
                <c:pt idx="320">
                  <c:v>13</c:v>
                </c:pt>
                <c:pt idx="321">
                  <c:v>13</c:v>
                </c:pt>
                <c:pt idx="322">
                  <c:v>13</c:v>
                </c:pt>
                <c:pt idx="323">
                  <c:v>13</c:v>
                </c:pt>
                <c:pt idx="324">
                  <c:v>13</c:v>
                </c:pt>
                <c:pt idx="325">
                  <c:v>13</c:v>
                </c:pt>
                <c:pt idx="326">
                  <c:v>13</c:v>
                </c:pt>
                <c:pt idx="327">
                  <c:v>13</c:v>
                </c:pt>
                <c:pt idx="328">
                  <c:v>13</c:v>
                </c:pt>
                <c:pt idx="329">
                  <c:v>13</c:v>
                </c:pt>
                <c:pt idx="330">
                  <c:v>13</c:v>
                </c:pt>
                <c:pt idx="331">
                  <c:v>13</c:v>
                </c:pt>
                <c:pt idx="332">
                  <c:v>13</c:v>
                </c:pt>
                <c:pt idx="333">
                  <c:v>13</c:v>
                </c:pt>
                <c:pt idx="334">
                  <c:v>13</c:v>
                </c:pt>
                <c:pt idx="335">
                  <c:v>13</c:v>
                </c:pt>
                <c:pt idx="336">
                  <c:v>13</c:v>
                </c:pt>
                <c:pt idx="337">
                  <c:v>13</c:v>
                </c:pt>
                <c:pt idx="338">
                  <c:v>13</c:v>
                </c:pt>
                <c:pt idx="339">
                  <c:v>13</c:v>
                </c:pt>
                <c:pt idx="340">
                  <c:v>13</c:v>
                </c:pt>
                <c:pt idx="341">
                  <c:v>13</c:v>
                </c:pt>
                <c:pt idx="342">
                  <c:v>13</c:v>
                </c:pt>
                <c:pt idx="343">
                  <c:v>13</c:v>
                </c:pt>
                <c:pt idx="344">
                  <c:v>13</c:v>
                </c:pt>
                <c:pt idx="345">
                  <c:v>13</c:v>
                </c:pt>
                <c:pt idx="346">
                  <c:v>13</c:v>
                </c:pt>
                <c:pt idx="347">
                  <c:v>13</c:v>
                </c:pt>
                <c:pt idx="348">
                  <c:v>13</c:v>
                </c:pt>
                <c:pt idx="349">
                  <c:v>13</c:v>
                </c:pt>
                <c:pt idx="350">
                  <c:v>13</c:v>
                </c:pt>
                <c:pt idx="351">
                  <c:v>13</c:v>
                </c:pt>
                <c:pt idx="352">
                  <c:v>13</c:v>
                </c:pt>
                <c:pt idx="353">
                  <c:v>13</c:v>
                </c:pt>
                <c:pt idx="354">
                  <c:v>13</c:v>
                </c:pt>
                <c:pt idx="355">
                  <c:v>13</c:v>
                </c:pt>
                <c:pt idx="356">
                  <c:v>13</c:v>
                </c:pt>
                <c:pt idx="357">
                  <c:v>13</c:v>
                </c:pt>
                <c:pt idx="358">
                  <c:v>13</c:v>
                </c:pt>
                <c:pt idx="359">
                  <c:v>13</c:v>
                </c:pt>
                <c:pt idx="360">
                  <c:v>13</c:v>
                </c:pt>
                <c:pt idx="361">
                  <c:v>13</c:v>
                </c:pt>
                <c:pt idx="362">
                  <c:v>13</c:v>
                </c:pt>
                <c:pt idx="363">
                  <c:v>13</c:v>
                </c:pt>
                <c:pt idx="364">
                  <c:v>13</c:v>
                </c:pt>
                <c:pt idx="365">
                  <c:v>13</c:v>
                </c:pt>
                <c:pt idx="366">
                  <c:v>13</c:v>
                </c:pt>
                <c:pt idx="367">
                  <c:v>13</c:v>
                </c:pt>
                <c:pt idx="368">
                  <c:v>13</c:v>
                </c:pt>
                <c:pt idx="369">
                  <c:v>13</c:v>
                </c:pt>
                <c:pt idx="370">
                  <c:v>13</c:v>
                </c:pt>
                <c:pt idx="371">
                  <c:v>13</c:v>
                </c:pt>
                <c:pt idx="372">
                  <c:v>13</c:v>
                </c:pt>
                <c:pt idx="373">
                  <c:v>13</c:v>
                </c:pt>
                <c:pt idx="374">
                  <c:v>13</c:v>
                </c:pt>
                <c:pt idx="375">
                  <c:v>13</c:v>
                </c:pt>
                <c:pt idx="376">
                  <c:v>13</c:v>
                </c:pt>
                <c:pt idx="377">
                  <c:v>13</c:v>
                </c:pt>
                <c:pt idx="378">
                  <c:v>13</c:v>
                </c:pt>
                <c:pt idx="379">
                  <c:v>13</c:v>
                </c:pt>
                <c:pt idx="380">
                  <c:v>13</c:v>
                </c:pt>
                <c:pt idx="381">
                  <c:v>0</c:v>
                </c:pt>
                <c:pt idx="382">
                  <c:v>13</c:v>
                </c:pt>
                <c:pt idx="383">
                  <c:v>13</c:v>
                </c:pt>
                <c:pt idx="384">
                  <c:v>13</c:v>
                </c:pt>
                <c:pt idx="385">
                  <c:v>13</c:v>
                </c:pt>
                <c:pt idx="386">
                  <c:v>13</c:v>
                </c:pt>
                <c:pt idx="387">
                  <c:v>13</c:v>
                </c:pt>
                <c:pt idx="388">
                  <c:v>0</c:v>
                </c:pt>
                <c:pt idx="389">
                  <c:v>0</c:v>
                </c:pt>
                <c:pt idx="390">
                  <c:v>13</c:v>
                </c:pt>
                <c:pt idx="391">
                  <c:v>13</c:v>
                </c:pt>
                <c:pt idx="392">
                  <c:v>13</c:v>
                </c:pt>
                <c:pt idx="393">
                  <c:v>13</c:v>
                </c:pt>
                <c:pt idx="394">
                  <c:v>13</c:v>
                </c:pt>
                <c:pt idx="395">
                  <c:v>13</c:v>
                </c:pt>
                <c:pt idx="396">
                  <c:v>0</c:v>
                </c:pt>
                <c:pt idx="397">
                  <c:v>0</c:v>
                </c:pt>
                <c:pt idx="398">
                  <c:v>13</c:v>
                </c:pt>
                <c:pt idx="399">
                  <c:v>0</c:v>
                </c:pt>
                <c:pt idx="400">
                  <c:v>13</c:v>
                </c:pt>
              </c:numCache>
            </c:numRef>
          </c:yVal>
          <c:smooth val="0"/>
          <c:extLst>
            <c:ext xmlns:c16="http://schemas.microsoft.com/office/drawing/2014/chart" uri="{C3380CC4-5D6E-409C-BE32-E72D297353CC}">
              <c16:uniqueId val="{0000000D-B803-47DB-8104-CBC1E3E013C5}"/>
            </c:ext>
          </c:extLst>
        </c:ser>
        <c:ser>
          <c:idx val="13"/>
          <c:order val="13"/>
          <c:tx>
            <c:strRef>
              <c:f>PLOTS!$V$1</c:f>
              <c:strCache>
                <c:ptCount val="1"/>
                <c:pt idx="0">
                  <c:v>CHLORITE (14)</c:v>
                </c:pt>
              </c:strCache>
            </c:strRef>
          </c:tx>
          <c:spPr>
            <a:ln w="19050">
              <a:noFill/>
            </a:ln>
          </c:spPr>
          <c:marker>
            <c:symbol val="circle"/>
            <c:size val="7"/>
            <c:spPr>
              <a:solidFill>
                <a:schemeClr val="accent6">
                  <a:lumMod val="60000"/>
                  <a:lumOff val="40000"/>
                </a:schemeClr>
              </a:solidFill>
              <a:ln>
                <a:solidFill>
                  <a:schemeClr val="accent6">
                    <a:lumMod val="60000"/>
                    <a:lumOff val="4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PLOTS!$V$2:$V$402</c:f>
              <c:numCache>
                <c:formatCode>General</c:formatCode>
                <c:ptCount val="401"/>
                <c:pt idx="0">
                  <c:v>0</c:v>
                </c:pt>
                <c:pt idx="1">
                  <c:v>0</c:v>
                </c:pt>
                <c:pt idx="2">
                  <c:v>0</c:v>
                </c:pt>
                <c:pt idx="3">
                  <c:v>0</c:v>
                </c:pt>
                <c:pt idx="5">
                  <c:v>0</c:v>
                </c:pt>
                <c:pt idx="167">
                  <c:v>0</c:v>
                </c:pt>
                <c:pt idx="168">
                  <c:v>0</c:v>
                </c:pt>
                <c:pt idx="265">
                  <c:v>14</c:v>
                </c:pt>
                <c:pt idx="266">
                  <c:v>0</c:v>
                </c:pt>
                <c:pt idx="267">
                  <c:v>14</c:v>
                </c:pt>
                <c:pt idx="268">
                  <c:v>14</c:v>
                </c:pt>
                <c:pt idx="269">
                  <c:v>14</c:v>
                </c:pt>
                <c:pt idx="270">
                  <c:v>0</c:v>
                </c:pt>
                <c:pt idx="271">
                  <c:v>0</c:v>
                </c:pt>
                <c:pt idx="272">
                  <c:v>14</c:v>
                </c:pt>
                <c:pt idx="273">
                  <c:v>14</c:v>
                </c:pt>
                <c:pt idx="274">
                  <c:v>14</c:v>
                </c:pt>
                <c:pt idx="275">
                  <c:v>14</c:v>
                </c:pt>
                <c:pt idx="276">
                  <c:v>14</c:v>
                </c:pt>
                <c:pt idx="277">
                  <c:v>14</c:v>
                </c:pt>
                <c:pt idx="278">
                  <c:v>14</c:v>
                </c:pt>
                <c:pt idx="279">
                  <c:v>14</c:v>
                </c:pt>
                <c:pt idx="280">
                  <c:v>14</c:v>
                </c:pt>
                <c:pt idx="281">
                  <c:v>14</c:v>
                </c:pt>
                <c:pt idx="282">
                  <c:v>14</c:v>
                </c:pt>
                <c:pt idx="283">
                  <c:v>14</c:v>
                </c:pt>
                <c:pt idx="284">
                  <c:v>14</c:v>
                </c:pt>
                <c:pt idx="285">
                  <c:v>14</c:v>
                </c:pt>
                <c:pt idx="286">
                  <c:v>14</c:v>
                </c:pt>
                <c:pt idx="287">
                  <c:v>14</c:v>
                </c:pt>
                <c:pt idx="288">
                  <c:v>14</c:v>
                </c:pt>
                <c:pt idx="289">
                  <c:v>14</c:v>
                </c:pt>
                <c:pt idx="290">
                  <c:v>14</c:v>
                </c:pt>
                <c:pt idx="291">
                  <c:v>14</c:v>
                </c:pt>
                <c:pt idx="292">
                  <c:v>14</c:v>
                </c:pt>
                <c:pt idx="293">
                  <c:v>14</c:v>
                </c:pt>
                <c:pt idx="294">
                  <c:v>14</c:v>
                </c:pt>
                <c:pt idx="295">
                  <c:v>14</c:v>
                </c:pt>
                <c:pt idx="296">
                  <c:v>14</c:v>
                </c:pt>
                <c:pt idx="297">
                  <c:v>14</c:v>
                </c:pt>
                <c:pt idx="298">
                  <c:v>14</c:v>
                </c:pt>
                <c:pt idx="299">
                  <c:v>14</c:v>
                </c:pt>
                <c:pt idx="300">
                  <c:v>14</c:v>
                </c:pt>
                <c:pt idx="301">
                  <c:v>14</c:v>
                </c:pt>
                <c:pt idx="302">
                  <c:v>14</c:v>
                </c:pt>
                <c:pt idx="303">
                  <c:v>14</c:v>
                </c:pt>
                <c:pt idx="304">
                  <c:v>14</c:v>
                </c:pt>
                <c:pt idx="305">
                  <c:v>14</c:v>
                </c:pt>
                <c:pt idx="306">
                  <c:v>14</c:v>
                </c:pt>
                <c:pt idx="307">
                  <c:v>14</c:v>
                </c:pt>
                <c:pt idx="308">
                  <c:v>14</c:v>
                </c:pt>
                <c:pt idx="309">
                  <c:v>14</c:v>
                </c:pt>
                <c:pt idx="310">
                  <c:v>14</c:v>
                </c:pt>
                <c:pt idx="311">
                  <c:v>14</c:v>
                </c:pt>
                <c:pt idx="312">
                  <c:v>14</c:v>
                </c:pt>
                <c:pt idx="313">
                  <c:v>14</c:v>
                </c:pt>
                <c:pt idx="314">
                  <c:v>14</c:v>
                </c:pt>
                <c:pt idx="315">
                  <c:v>14</c:v>
                </c:pt>
                <c:pt idx="316">
                  <c:v>14</c:v>
                </c:pt>
                <c:pt idx="317">
                  <c:v>14</c:v>
                </c:pt>
                <c:pt idx="318">
                  <c:v>14</c:v>
                </c:pt>
                <c:pt idx="319">
                  <c:v>14</c:v>
                </c:pt>
                <c:pt idx="320">
                  <c:v>14</c:v>
                </c:pt>
                <c:pt idx="321">
                  <c:v>14</c:v>
                </c:pt>
                <c:pt idx="322">
                  <c:v>14</c:v>
                </c:pt>
                <c:pt idx="323">
                  <c:v>14</c:v>
                </c:pt>
                <c:pt idx="324">
                  <c:v>14</c:v>
                </c:pt>
                <c:pt idx="325">
                  <c:v>14</c:v>
                </c:pt>
                <c:pt idx="326">
                  <c:v>14</c:v>
                </c:pt>
                <c:pt idx="327">
                  <c:v>14</c:v>
                </c:pt>
                <c:pt idx="328">
                  <c:v>14</c:v>
                </c:pt>
                <c:pt idx="329">
                  <c:v>14</c:v>
                </c:pt>
                <c:pt idx="330">
                  <c:v>14</c:v>
                </c:pt>
                <c:pt idx="331">
                  <c:v>14</c:v>
                </c:pt>
                <c:pt idx="332">
                  <c:v>14</c:v>
                </c:pt>
                <c:pt idx="333">
                  <c:v>14</c:v>
                </c:pt>
                <c:pt idx="334">
                  <c:v>14</c:v>
                </c:pt>
                <c:pt idx="335">
                  <c:v>14</c:v>
                </c:pt>
                <c:pt idx="336">
                  <c:v>14</c:v>
                </c:pt>
                <c:pt idx="337">
                  <c:v>14</c:v>
                </c:pt>
                <c:pt idx="338">
                  <c:v>14</c:v>
                </c:pt>
                <c:pt idx="339">
                  <c:v>14</c:v>
                </c:pt>
                <c:pt idx="340">
                  <c:v>14</c:v>
                </c:pt>
                <c:pt idx="341">
                  <c:v>14</c:v>
                </c:pt>
                <c:pt idx="342">
                  <c:v>14</c:v>
                </c:pt>
                <c:pt idx="343">
                  <c:v>14</c:v>
                </c:pt>
                <c:pt idx="344">
                  <c:v>14</c:v>
                </c:pt>
                <c:pt idx="345">
                  <c:v>14</c:v>
                </c:pt>
                <c:pt idx="346">
                  <c:v>14</c:v>
                </c:pt>
                <c:pt idx="347">
                  <c:v>14</c:v>
                </c:pt>
                <c:pt idx="348">
                  <c:v>14</c:v>
                </c:pt>
                <c:pt idx="349">
                  <c:v>14</c:v>
                </c:pt>
                <c:pt idx="350">
                  <c:v>14</c:v>
                </c:pt>
                <c:pt idx="351">
                  <c:v>14</c:v>
                </c:pt>
                <c:pt idx="352">
                  <c:v>14</c:v>
                </c:pt>
                <c:pt idx="353">
                  <c:v>14</c:v>
                </c:pt>
                <c:pt idx="354">
                  <c:v>14</c:v>
                </c:pt>
                <c:pt idx="355">
                  <c:v>14</c:v>
                </c:pt>
                <c:pt idx="356">
                  <c:v>14</c:v>
                </c:pt>
                <c:pt idx="357">
                  <c:v>14</c:v>
                </c:pt>
                <c:pt idx="358">
                  <c:v>14</c:v>
                </c:pt>
                <c:pt idx="359">
                  <c:v>14</c:v>
                </c:pt>
                <c:pt idx="360">
                  <c:v>14</c:v>
                </c:pt>
                <c:pt idx="361">
                  <c:v>14</c:v>
                </c:pt>
                <c:pt idx="362">
                  <c:v>14</c:v>
                </c:pt>
                <c:pt idx="363">
                  <c:v>14</c:v>
                </c:pt>
                <c:pt idx="364">
                  <c:v>14</c:v>
                </c:pt>
                <c:pt idx="365">
                  <c:v>14</c:v>
                </c:pt>
                <c:pt idx="366">
                  <c:v>14</c:v>
                </c:pt>
                <c:pt idx="367">
                  <c:v>14</c:v>
                </c:pt>
                <c:pt idx="368">
                  <c:v>14</c:v>
                </c:pt>
                <c:pt idx="369">
                  <c:v>14</c:v>
                </c:pt>
                <c:pt idx="370">
                  <c:v>14</c:v>
                </c:pt>
                <c:pt idx="371">
                  <c:v>14</c:v>
                </c:pt>
                <c:pt idx="372">
                  <c:v>14</c:v>
                </c:pt>
                <c:pt idx="373">
                  <c:v>14</c:v>
                </c:pt>
                <c:pt idx="374">
                  <c:v>14</c:v>
                </c:pt>
                <c:pt idx="375">
                  <c:v>14</c:v>
                </c:pt>
                <c:pt idx="376">
                  <c:v>14</c:v>
                </c:pt>
                <c:pt idx="377">
                  <c:v>14</c:v>
                </c:pt>
                <c:pt idx="378">
                  <c:v>14</c:v>
                </c:pt>
                <c:pt idx="379">
                  <c:v>14</c:v>
                </c:pt>
                <c:pt idx="380">
                  <c:v>14</c:v>
                </c:pt>
                <c:pt idx="381">
                  <c:v>14</c:v>
                </c:pt>
                <c:pt idx="382">
                  <c:v>14</c:v>
                </c:pt>
                <c:pt idx="383">
                  <c:v>14</c:v>
                </c:pt>
                <c:pt idx="384">
                  <c:v>14</c:v>
                </c:pt>
                <c:pt idx="385">
                  <c:v>14</c:v>
                </c:pt>
                <c:pt idx="386">
                  <c:v>14</c:v>
                </c:pt>
                <c:pt idx="387">
                  <c:v>14</c:v>
                </c:pt>
                <c:pt idx="388">
                  <c:v>14</c:v>
                </c:pt>
                <c:pt idx="389">
                  <c:v>14</c:v>
                </c:pt>
                <c:pt idx="390">
                  <c:v>14</c:v>
                </c:pt>
                <c:pt idx="391">
                  <c:v>14</c:v>
                </c:pt>
                <c:pt idx="392">
                  <c:v>14</c:v>
                </c:pt>
                <c:pt idx="393">
                  <c:v>14</c:v>
                </c:pt>
                <c:pt idx="394">
                  <c:v>14</c:v>
                </c:pt>
                <c:pt idx="395">
                  <c:v>14</c:v>
                </c:pt>
                <c:pt idx="396">
                  <c:v>14</c:v>
                </c:pt>
                <c:pt idx="397">
                  <c:v>14</c:v>
                </c:pt>
                <c:pt idx="398">
                  <c:v>14</c:v>
                </c:pt>
                <c:pt idx="399">
                  <c:v>14</c:v>
                </c:pt>
                <c:pt idx="400">
                  <c:v>14</c:v>
                </c:pt>
              </c:numCache>
            </c:numRef>
          </c:yVal>
          <c:smooth val="0"/>
          <c:extLst>
            <c:ext xmlns:c16="http://schemas.microsoft.com/office/drawing/2014/chart" uri="{C3380CC4-5D6E-409C-BE32-E72D297353CC}">
              <c16:uniqueId val="{0000000E-B803-47DB-8104-CBC1E3E013C5}"/>
            </c:ext>
          </c:extLst>
        </c:ser>
        <c:ser>
          <c:idx val="14"/>
          <c:order val="14"/>
          <c:tx>
            <c:strRef>
              <c:f>PLOTS!$W$1</c:f>
              <c:strCache>
                <c:ptCount val="1"/>
                <c:pt idx="0">
                  <c:v>OTHER (15)</c:v>
                </c:pt>
              </c:strCache>
            </c:strRef>
          </c:tx>
          <c:spPr>
            <a:ln w="19050">
              <a:noFill/>
            </a:ln>
          </c:spPr>
          <c:marker>
            <c:symbol val="circle"/>
            <c:size val="7"/>
            <c:spPr>
              <a:solidFill>
                <a:schemeClr val="accent6">
                  <a:lumMod val="40000"/>
                  <a:lumOff val="60000"/>
                </a:schemeClr>
              </a:solidFill>
              <a:ln>
                <a:solidFill>
                  <a:schemeClr val="accent6">
                    <a:lumMod val="40000"/>
                    <a:lumOff val="6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PLOTS!$W$2:$W$402</c:f>
              <c:numCache>
                <c:formatCode>General</c:formatCode>
                <c:ptCount val="401"/>
                <c:pt idx="0">
                  <c:v>0</c:v>
                </c:pt>
                <c:pt idx="1">
                  <c:v>0</c:v>
                </c:pt>
                <c:pt idx="2">
                  <c:v>0</c:v>
                </c:pt>
                <c:pt idx="3">
                  <c:v>0</c:v>
                </c:pt>
                <c:pt idx="4">
                  <c:v>0</c:v>
                </c:pt>
                <c:pt idx="5">
                  <c:v>0</c:v>
                </c:pt>
                <c:pt idx="167">
                  <c:v>0</c:v>
                </c:pt>
                <c:pt idx="168">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15</c:v>
                </c:pt>
                <c:pt idx="282">
                  <c:v>0</c:v>
                </c:pt>
                <c:pt idx="283">
                  <c:v>0</c:v>
                </c:pt>
                <c:pt idx="284">
                  <c:v>0</c:v>
                </c:pt>
                <c:pt idx="285">
                  <c:v>0</c:v>
                </c:pt>
                <c:pt idx="286">
                  <c:v>0</c:v>
                </c:pt>
                <c:pt idx="287">
                  <c:v>15</c:v>
                </c:pt>
                <c:pt idx="288">
                  <c:v>15</c:v>
                </c:pt>
                <c:pt idx="289">
                  <c:v>15</c:v>
                </c:pt>
                <c:pt idx="290">
                  <c:v>15</c:v>
                </c:pt>
                <c:pt idx="291">
                  <c:v>15</c:v>
                </c:pt>
                <c:pt idx="292">
                  <c:v>15</c:v>
                </c:pt>
                <c:pt idx="293">
                  <c:v>15</c:v>
                </c:pt>
                <c:pt idx="294">
                  <c:v>0</c:v>
                </c:pt>
                <c:pt idx="295">
                  <c:v>0</c:v>
                </c:pt>
                <c:pt idx="296">
                  <c:v>0</c:v>
                </c:pt>
                <c:pt idx="297">
                  <c:v>15</c:v>
                </c:pt>
                <c:pt idx="298">
                  <c:v>0</c:v>
                </c:pt>
                <c:pt idx="299">
                  <c:v>15</c:v>
                </c:pt>
                <c:pt idx="300">
                  <c:v>0</c:v>
                </c:pt>
                <c:pt idx="301">
                  <c:v>15</c:v>
                </c:pt>
                <c:pt idx="302">
                  <c:v>15</c:v>
                </c:pt>
                <c:pt idx="303">
                  <c:v>15</c:v>
                </c:pt>
                <c:pt idx="304">
                  <c:v>15</c:v>
                </c:pt>
                <c:pt idx="305">
                  <c:v>15</c:v>
                </c:pt>
                <c:pt idx="306">
                  <c:v>15</c:v>
                </c:pt>
                <c:pt idx="307">
                  <c:v>15</c:v>
                </c:pt>
                <c:pt idx="308">
                  <c:v>15</c:v>
                </c:pt>
                <c:pt idx="309">
                  <c:v>0</c:v>
                </c:pt>
                <c:pt idx="310">
                  <c:v>15</c:v>
                </c:pt>
                <c:pt idx="311">
                  <c:v>15</c:v>
                </c:pt>
                <c:pt idx="312">
                  <c:v>15</c:v>
                </c:pt>
                <c:pt idx="313">
                  <c:v>15</c:v>
                </c:pt>
                <c:pt idx="314">
                  <c:v>15</c:v>
                </c:pt>
                <c:pt idx="315">
                  <c:v>15</c:v>
                </c:pt>
                <c:pt idx="316">
                  <c:v>15</c:v>
                </c:pt>
                <c:pt idx="317">
                  <c:v>15</c:v>
                </c:pt>
                <c:pt idx="318">
                  <c:v>0</c:v>
                </c:pt>
                <c:pt idx="319">
                  <c:v>0</c:v>
                </c:pt>
                <c:pt idx="320">
                  <c:v>15</c:v>
                </c:pt>
                <c:pt idx="321">
                  <c:v>15</c:v>
                </c:pt>
                <c:pt idx="322">
                  <c:v>15</c:v>
                </c:pt>
                <c:pt idx="323">
                  <c:v>15</c:v>
                </c:pt>
                <c:pt idx="324">
                  <c:v>0</c:v>
                </c:pt>
                <c:pt idx="325">
                  <c:v>0</c:v>
                </c:pt>
                <c:pt idx="326">
                  <c:v>0</c:v>
                </c:pt>
                <c:pt idx="327">
                  <c:v>15</c:v>
                </c:pt>
                <c:pt idx="328">
                  <c:v>15</c:v>
                </c:pt>
                <c:pt idx="329">
                  <c:v>15</c:v>
                </c:pt>
                <c:pt idx="330">
                  <c:v>15</c:v>
                </c:pt>
                <c:pt idx="331">
                  <c:v>15</c:v>
                </c:pt>
                <c:pt idx="332">
                  <c:v>15</c:v>
                </c:pt>
                <c:pt idx="333">
                  <c:v>15</c:v>
                </c:pt>
                <c:pt idx="334">
                  <c:v>0</c:v>
                </c:pt>
                <c:pt idx="335">
                  <c:v>15</c:v>
                </c:pt>
                <c:pt idx="336">
                  <c:v>15</c:v>
                </c:pt>
                <c:pt idx="337">
                  <c:v>15</c:v>
                </c:pt>
                <c:pt idx="338">
                  <c:v>15</c:v>
                </c:pt>
                <c:pt idx="339">
                  <c:v>15</c:v>
                </c:pt>
                <c:pt idx="340">
                  <c:v>15</c:v>
                </c:pt>
                <c:pt idx="341">
                  <c:v>0</c:v>
                </c:pt>
                <c:pt idx="342">
                  <c:v>0</c:v>
                </c:pt>
                <c:pt idx="343">
                  <c:v>15</c:v>
                </c:pt>
                <c:pt idx="344">
                  <c:v>0</c:v>
                </c:pt>
                <c:pt idx="345">
                  <c:v>0</c:v>
                </c:pt>
                <c:pt idx="346">
                  <c:v>0</c:v>
                </c:pt>
                <c:pt idx="347">
                  <c:v>15</c:v>
                </c:pt>
                <c:pt idx="348">
                  <c:v>0</c:v>
                </c:pt>
                <c:pt idx="349">
                  <c:v>0</c:v>
                </c:pt>
                <c:pt idx="350">
                  <c:v>0</c:v>
                </c:pt>
                <c:pt idx="351">
                  <c:v>0</c:v>
                </c:pt>
                <c:pt idx="352">
                  <c:v>0</c:v>
                </c:pt>
                <c:pt idx="353">
                  <c:v>0</c:v>
                </c:pt>
                <c:pt idx="354">
                  <c:v>0</c:v>
                </c:pt>
                <c:pt idx="355">
                  <c:v>15</c:v>
                </c:pt>
                <c:pt idx="356">
                  <c:v>0</c:v>
                </c:pt>
                <c:pt idx="357">
                  <c:v>0</c:v>
                </c:pt>
                <c:pt idx="358">
                  <c:v>15</c:v>
                </c:pt>
                <c:pt idx="359">
                  <c:v>0</c:v>
                </c:pt>
                <c:pt idx="360">
                  <c:v>0</c:v>
                </c:pt>
                <c:pt idx="361">
                  <c:v>15</c:v>
                </c:pt>
                <c:pt idx="362">
                  <c:v>15</c:v>
                </c:pt>
                <c:pt idx="363">
                  <c:v>15</c:v>
                </c:pt>
                <c:pt idx="364">
                  <c:v>15</c:v>
                </c:pt>
                <c:pt idx="365">
                  <c:v>15</c:v>
                </c:pt>
                <c:pt idx="366">
                  <c:v>15</c:v>
                </c:pt>
                <c:pt idx="367">
                  <c:v>15</c:v>
                </c:pt>
                <c:pt idx="368">
                  <c:v>15</c:v>
                </c:pt>
                <c:pt idx="369">
                  <c:v>15</c:v>
                </c:pt>
                <c:pt idx="370">
                  <c:v>15</c:v>
                </c:pt>
                <c:pt idx="371">
                  <c:v>15</c:v>
                </c:pt>
                <c:pt idx="372">
                  <c:v>0</c:v>
                </c:pt>
                <c:pt idx="373">
                  <c:v>15</c:v>
                </c:pt>
                <c:pt idx="374">
                  <c:v>15</c:v>
                </c:pt>
                <c:pt idx="375">
                  <c:v>15</c:v>
                </c:pt>
                <c:pt idx="376">
                  <c:v>15</c:v>
                </c:pt>
                <c:pt idx="377">
                  <c:v>15</c:v>
                </c:pt>
                <c:pt idx="378">
                  <c:v>15</c:v>
                </c:pt>
                <c:pt idx="379">
                  <c:v>15</c:v>
                </c:pt>
                <c:pt idx="380">
                  <c:v>0</c:v>
                </c:pt>
                <c:pt idx="381">
                  <c:v>15</c:v>
                </c:pt>
                <c:pt idx="382">
                  <c:v>15</c:v>
                </c:pt>
                <c:pt idx="383">
                  <c:v>15</c:v>
                </c:pt>
                <c:pt idx="384">
                  <c:v>15</c:v>
                </c:pt>
                <c:pt idx="385">
                  <c:v>15</c:v>
                </c:pt>
                <c:pt idx="386">
                  <c:v>15</c:v>
                </c:pt>
                <c:pt idx="387">
                  <c:v>0</c:v>
                </c:pt>
                <c:pt idx="388">
                  <c:v>0</c:v>
                </c:pt>
                <c:pt idx="389">
                  <c:v>0</c:v>
                </c:pt>
                <c:pt idx="390">
                  <c:v>0</c:v>
                </c:pt>
                <c:pt idx="391">
                  <c:v>15</c:v>
                </c:pt>
                <c:pt idx="392">
                  <c:v>15</c:v>
                </c:pt>
                <c:pt idx="393">
                  <c:v>15</c:v>
                </c:pt>
                <c:pt idx="394">
                  <c:v>15</c:v>
                </c:pt>
                <c:pt idx="395">
                  <c:v>15</c:v>
                </c:pt>
                <c:pt idx="396">
                  <c:v>15</c:v>
                </c:pt>
                <c:pt idx="397">
                  <c:v>15</c:v>
                </c:pt>
                <c:pt idx="398">
                  <c:v>15</c:v>
                </c:pt>
                <c:pt idx="399">
                  <c:v>15</c:v>
                </c:pt>
                <c:pt idx="400">
                  <c:v>0</c:v>
                </c:pt>
              </c:numCache>
            </c:numRef>
          </c:yVal>
          <c:smooth val="0"/>
          <c:extLst>
            <c:ext xmlns:c16="http://schemas.microsoft.com/office/drawing/2014/chart" uri="{C3380CC4-5D6E-409C-BE32-E72D297353CC}">
              <c16:uniqueId val="{0000000F-B803-47DB-8104-CBC1E3E013C5}"/>
            </c:ext>
          </c:extLst>
        </c:ser>
        <c:dLbls>
          <c:showLegendKey val="0"/>
          <c:showVal val="0"/>
          <c:showCatName val="0"/>
          <c:showSerName val="0"/>
          <c:showPercent val="0"/>
          <c:showBubbleSize val="0"/>
        </c:dLbls>
        <c:axId val="-2064841640"/>
        <c:axId val="-2064836408"/>
      </c:scatterChart>
      <c:valAx>
        <c:axId val="-2064841640"/>
        <c:scaling>
          <c:orientation val="minMax"/>
          <c:max val="300"/>
        </c:scaling>
        <c:delete val="0"/>
        <c:axPos val="b"/>
        <c:title>
          <c:tx>
            <c:rich>
              <a:bodyPr/>
              <a:lstStyle/>
              <a:p>
                <a:pPr>
                  <a:defRPr/>
                </a:pPr>
                <a:r>
                  <a:rPr lang="en-US"/>
                  <a:t>Depth downhole (m)</a:t>
                </a:r>
              </a:p>
            </c:rich>
          </c:tx>
          <c:overlay val="0"/>
        </c:title>
        <c:numFmt formatCode="0" sourceLinked="0"/>
        <c:majorTickMark val="cross"/>
        <c:minorTickMark val="cross"/>
        <c:tickLblPos val="nextTo"/>
        <c:spPr>
          <a:ln/>
        </c:spPr>
        <c:crossAx val="-2064836408"/>
        <c:crosses val="autoZero"/>
        <c:crossBetween val="midCat"/>
      </c:valAx>
      <c:valAx>
        <c:axId val="-2064836408"/>
        <c:scaling>
          <c:orientation val="minMax"/>
          <c:max val="15"/>
          <c:min val="1"/>
        </c:scaling>
        <c:delete val="0"/>
        <c:axPos val="l"/>
        <c:numFmt formatCode="General" sourceLinked="0"/>
        <c:majorTickMark val="cross"/>
        <c:minorTickMark val="none"/>
        <c:tickLblPos val="nextTo"/>
        <c:spPr>
          <a:ln/>
        </c:spPr>
        <c:crossAx val="-2064841640"/>
        <c:crosses val="autoZero"/>
        <c:crossBetween val="midCat"/>
        <c:majorUnit val="1"/>
        <c:minorUnit val="1"/>
      </c:valAx>
      <c:spPr>
        <a:ln>
          <a:solidFill>
            <a:schemeClr val="tx1"/>
          </a:solidFill>
        </a:ln>
      </c:spPr>
    </c:plotArea>
    <c:legend>
      <c:legendPos val="r"/>
      <c:layout>
        <c:manualLayout>
          <c:xMode val="edge"/>
          <c:yMode val="edge"/>
          <c:x val="0.892941710228638"/>
          <c:y val="3.6392913591850901E-2"/>
          <c:w val="8.9812840417063694E-2"/>
          <c:h val="0.81651257883044603"/>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83146344740097E-2"/>
          <c:y val="5.1806011813564999E-2"/>
          <c:w val="0.83354878285903"/>
          <c:h val="0.83893208679165299"/>
        </c:manualLayout>
      </c:layout>
      <c:scatterChart>
        <c:scatterStyle val="lineMarker"/>
        <c:varyColors val="0"/>
        <c:ser>
          <c:idx val="0"/>
          <c:order val="0"/>
          <c:tx>
            <c:strRef>
              <c:f>PLOTS!$I$1</c:f>
              <c:strCache>
                <c:ptCount val="1"/>
                <c:pt idx="0">
                  <c:v>CARB-OXD (1)</c:v>
                </c:pt>
              </c:strCache>
            </c:strRef>
          </c:tx>
          <c:spPr>
            <a:ln w="31750">
              <a:noFill/>
            </a:ln>
          </c:spPr>
          <c:marker>
            <c:symbol val="circle"/>
            <c:size val="7"/>
            <c:spPr>
              <a:solidFill>
                <a:schemeClr val="accent2">
                  <a:lumMod val="50000"/>
                </a:schemeClr>
              </a:solidFill>
              <a:ln>
                <a:solidFill>
                  <a:schemeClr val="accent2">
                    <a:lumMod val="5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PLOTS!$I$2:$I$402</c:f>
              <c:numCache>
                <c:formatCode>General</c:formatCode>
                <c:ptCount val="401"/>
                <c:pt idx="0">
                  <c:v>0</c:v>
                </c:pt>
                <c:pt idx="1">
                  <c:v>0</c:v>
                </c:pt>
                <c:pt idx="2">
                  <c:v>0</c:v>
                </c:pt>
                <c:pt idx="3">
                  <c:v>0</c:v>
                </c:pt>
                <c:pt idx="4">
                  <c:v>1</c:v>
                </c:pt>
                <c:pt idx="5">
                  <c:v>0</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0</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0</c:v>
                </c:pt>
                <c:pt idx="186">
                  <c:v>0</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0</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51">
                  <c:v>1</c:v>
                </c:pt>
                <c:pt idx="252">
                  <c:v>1</c:v>
                </c:pt>
                <c:pt idx="253">
                  <c:v>1</c:v>
                </c:pt>
                <c:pt idx="254">
                  <c:v>0</c:v>
                </c:pt>
                <c:pt idx="255">
                  <c:v>1</c:v>
                </c:pt>
                <c:pt idx="256">
                  <c:v>1</c:v>
                </c:pt>
                <c:pt idx="257">
                  <c:v>1</c:v>
                </c:pt>
                <c:pt idx="258">
                  <c:v>1</c:v>
                </c:pt>
                <c:pt idx="259">
                  <c:v>1</c:v>
                </c:pt>
                <c:pt idx="260">
                  <c:v>1</c:v>
                </c:pt>
                <c:pt idx="261">
                  <c:v>1</c:v>
                </c:pt>
                <c:pt idx="262">
                  <c:v>1</c:v>
                </c:pt>
                <c:pt idx="263">
                  <c:v>1</c:v>
                </c:pt>
                <c:pt idx="264">
                  <c:v>1</c:v>
                </c:pt>
              </c:numCache>
            </c:numRef>
          </c:yVal>
          <c:smooth val="0"/>
          <c:extLst>
            <c:ext xmlns:c16="http://schemas.microsoft.com/office/drawing/2014/chart" uri="{C3380CC4-5D6E-409C-BE32-E72D297353CC}">
              <c16:uniqueId val="{00000000-3FCB-488C-9937-F97FD7B72122}"/>
            </c:ext>
          </c:extLst>
        </c:ser>
        <c:ser>
          <c:idx val="1"/>
          <c:order val="1"/>
          <c:tx>
            <c:strRef>
              <c:f>PLOTS!$J$1</c:f>
              <c:strCache>
                <c:ptCount val="1"/>
                <c:pt idx="0">
                  <c:v>CARBONATE (2)</c:v>
                </c:pt>
              </c:strCache>
            </c:strRef>
          </c:tx>
          <c:spPr>
            <a:ln w="31750">
              <a:noFill/>
            </a:ln>
          </c:spPr>
          <c:marker>
            <c:symbol val="circle"/>
            <c:size val="7"/>
            <c:spPr>
              <a:solidFill>
                <a:schemeClr val="accent2">
                  <a:lumMod val="75000"/>
                </a:schemeClr>
              </a:solidFill>
              <a:ln>
                <a:no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PLOTS!$J$2:$J$402</c:f>
              <c:numCache>
                <c:formatCode>General</c:formatCode>
                <c:ptCount val="401"/>
                <c:pt idx="0">
                  <c:v>0</c:v>
                </c:pt>
                <c:pt idx="1">
                  <c:v>0</c:v>
                </c:pt>
                <c:pt idx="2">
                  <c:v>0</c:v>
                </c:pt>
                <c:pt idx="3">
                  <c:v>0</c:v>
                </c:pt>
                <c:pt idx="4">
                  <c:v>0</c:v>
                </c:pt>
                <c:pt idx="5">
                  <c:v>0</c:v>
                </c:pt>
                <c:pt idx="6">
                  <c:v>0</c:v>
                </c:pt>
                <c:pt idx="7">
                  <c:v>0</c:v>
                </c:pt>
                <c:pt idx="8">
                  <c:v>2</c:v>
                </c:pt>
                <c:pt idx="9">
                  <c:v>0</c:v>
                </c:pt>
                <c:pt idx="10">
                  <c:v>0</c:v>
                </c:pt>
                <c:pt idx="11">
                  <c:v>0</c:v>
                </c:pt>
                <c:pt idx="12">
                  <c:v>2</c:v>
                </c:pt>
                <c:pt idx="13">
                  <c:v>0</c:v>
                </c:pt>
                <c:pt idx="14">
                  <c:v>0</c:v>
                </c:pt>
                <c:pt idx="15">
                  <c:v>0</c:v>
                </c:pt>
                <c:pt idx="16">
                  <c:v>0</c:v>
                </c:pt>
                <c:pt idx="17">
                  <c:v>2</c:v>
                </c:pt>
                <c:pt idx="18">
                  <c:v>2</c:v>
                </c:pt>
                <c:pt idx="19">
                  <c:v>2</c:v>
                </c:pt>
                <c:pt idx="20">
                  <c:v>2</c:v>
                </c:pt>
                <c:pt idx="21">
                  <c:v>0</c:v>
                </c:pt>
                <c:pt idx="22">
                  <c:v>2</c:v>
                </c:pt>
                <c:pt idx="23">
                  <c:v>2</c:v>
                </c:pt>
                <c:pt idx="24">
                  <c:v>2</c:v>
                </c:pt>
                <c:pt idx="25">
                  <c:v>2</c:v>
                </c:pt>
                <c:pt idx="26">
                  <c:v>0</c:v>
                </c:pt>
                <c:pt idx="27">
                  <c:v>0</c:v>
                </c:pt>
                <c:pt idx="28">
                  <c:v>2</c:v>
                </c:pt>
                <c:pt idx="29">
                  <c:v>0</c:v>
                </c:pt>
                <c:pt idx="30">
                  <c:v>0</c:v>
                </c:pt>
                <c:pt idx="31">
                  <c:v>2</c:v>
                </c:pt>
                <c:pt idx="32">
                  <c:v>2</c:v>
                </c:pt>
                <c:pt idx="33">
                  <c:v>0</c:v>
                </c:pt>
                <c:pt idx="34">
                  <c:v>0</c:v>
                </c:pt>
                <c:pt idx="35">
                  <c:v>0</c:v>
                </c:pt>
                <c:pt idx="36">
                  <c:v>2</c:v>
                </c:pt>
                <c:pt idx="37">
                  <c:v>2</c:v>
                </c:pt>
                <c:pt idx="38">
                  <c:v>2</c:v>
                </c:pt>
                <c:pt idx="39">
                  <c:v>0</c:v>
                </c:pt>
                <c:pt idx="40">
                  <c:v>2</c:v>
                </c:pt>
                <c:pt idx="41">
                  <c:v>0</c:v>
                </c:pt>
                <c:pt idx="42">
                  <c:v>2</c:v>
                </c:pt>
                <c:pt idx="43">
                  <c:v>2</c:v>
                </c:pt>
                <c:pt idx="44">
                  <c:v>2</c:v>
                </c:pt>
                <c:pt idx="45">
                  <c:v>0</c:v>
                </c:pt>
                <c:pt idx="46">
                  <c:v>2</c:v>
                </c:pt>
                <c:pt idx="47">
                  <c:v>2</c:v>
                </c:pt>
                <c:pt idx="48">
                  <c:v>2</c:v>
                </c:pt>
                <c:pt idx="49">
                  <c:v>2</c:v>
                </c:pt>
                <c:pt idx="50">
                  <c:v>2</c:v>
                </c:pt>
                <c:pt idx="51">
                  <c:v>0</c:v>
                </c:pt>
                <c:pt idx="52">
                  <c:v>0</c:v>
                </c:pt>
                <c:pt idx="53">
                  <c:v>2</c:v>
                </c:pt>
                <c:pt idx="54">
                  <c:v>0</c:v>
                </c:pt>
                <c:pt idx="55">
                  <c:v>0</c:v>
                </c:pt>
                <c:pt idx="56">
                  <c:v>0</c:v>
                </c:pt>
                <c:pt idx="57">
                  <c:v>0</c:v>
                </c:pt>
                <c:pt idx="58">
                  <c:v>0</c:v>
                </c:pt>
                <c:pt idx="59">
                  <c:v>0</c:v>
                </c:pt>
                <c:pt idx="60">
                  <c:v>2</c:v>
                </c:pt>
                <c:pt idx="61">
                  <c:v>2</c:v>
                </c:pt>
                <c:pt idx="62">
                  <c:v>2</c:v>
                </c:pt>
                <c:pt idx="63">
                  <c:v>0</c:v>
                </c:pt>
                <c:pt idx="64">
                  <c:v>0</c:v>
                </c:pt>
                <c:pt idx="65">
                  <c:v>0</c:v>
                </c:pt>
                <c:pt idx="66">
                  <c:v>0</c:v>
                </c:pt>
                <c:pt idx="67">
                  <c:v>2</c:v>
                </c:pt>
                <c:pt idx="68">
                  <c:v>0</c:v>
                </c:pt>
                <c:pt idx="69">
                  <c:v>2</c:v>
                </c:pt>
                <c:pt idx="70">
                  <c:v>2</c:v>
                </c:pt>
                <c:pt idx="71">
                  <c:v>2</c:v>
                </c:pt>
                <c:pt idx="72">
                  <c:v>0</c:v>
                </c:pt>
                <c:pt idx="73">
                  <c:v>2</c:v>
                </c:pt>
                <c:pt idx="74">
                  <c:v>2</c:v>
                </c:pt>
                <c:pt idx="75">
                  <c:v>0</c:v>
                </c:pt>
                <c:pt idx="76">
                  <c:v>0</c:v>
                </c:pt>
                <c:pt idx="77">
                  <c:v>2</c:v>
                </c:pt>
                <c:pt idx="78">
                  <c:v>0</c:v>
                </c:pt>
                <c:pt idx="79">
                  <c:v>0</c:v>
                </c:pt>
                <c:pt idx="80">
                  <c:v>0</c:v>
                </c:pt>
                <c:pt idx="81">
                  <c:v>0</c:v>
                </c:pt>
                <c:pt idx="82">
                  <c:v>0</c:v>
                </c:pt>
                <c:pt idx="83">
                  <c:v>2</c:v>
                </c:pt>
                <c:pt idx="84">
                  <c:v>0</c:v>
                </c:pt>
                <c:pt idx="85">
                  <c:v>0</c:v>
                </c:pt>
                <c:pt idx="86">
                  <c:v>2</c:v>
                </c:pt>
                <c:pt idx="87">
                  <c:v>2</c:v>
                </c:pt>
                <c:pt idx="88">
                  <c:v>2</c:v>
                </c:pt>
                <c:pt idx="89">
                  <c:v>2</c:v>
                </c:pt>
                <c:pt idx="90">
                  <c:v>2</c:v>
                </c:pt>
                <c:pt idx="91">
                  <c:v>2</c:v>
                </c:pt>
                <c:pt idx="92">
                  <c:v>0</c:v>
                </c:pt>
                <c:pt idx="93">
                  <c:v>0</c:v>
                </c:pt>
                <c:pt idx="94">
                  <c:v>0</c:v>
                </c:pt>
                <c:pt idx="95">
                  <c:v>0</c:v>
                </c:pt>
                <c:pt idx="96">
                  <c:v>0</c:v>
                </c:pt>
                <c:pt idx="97">
                  <c:v>0</c:v>
                </c:pt>
                <c:pt idx="98">
                  <c:v>2</c:v>
                </c:pt>
                <c:pt idx="99">
                  <c:v>2</c:v>
                </c:pt>
                <c:pt idx="100">
                  <c:v>2</c:v>
                </c:pt>
                <c:pt idx="101">
                  <c:v>0</c:v>
                </c:pt>
                <c:pt idx="102">
                  <c:v>2</c:v>
                </c:pt>
                <c:pt idx="103">
                  <c:v>0</c:v>
                </c:pt>
                <c:pt idx="104">
                  <c:v>2</c:v>
                </c:pt>
                <c:pt idx="105">
                  <c:v>2</c:v>
                </c:pt>
                <c:pt idx="106">
                  <c:v>2</c:v>
                </c:pt>
                <c:pt idx="107">
                  <c:v>2</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2</c:v>
                </c:pt>
                <c:pt idx="165">
                  <c:v>2</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2</c:v>
                </c:pt>
                <c:pt idx="193">
                  <c:v>0</c:v>
                </c:pt>
                <c:pt idx="194">
                  <c:v>2</c:v>
                </c:pt>
                <c:pt idx="195">
                  <c:v>0</c:v>
                </c:pt>
                <c:pt idx="196">
                  <c:v>0</c:v>
                </c:pt>
                <c:pt idx="197">
                  <c:v>2</c:v>
                </c:pt>
                <c:pt idx="198">
                  <c:v>2</c:v>
                </c:pt>
                <c:pt idx="199">
                  <c:v>2</c:v>
                </c:pt>
                <c:pt idx="200">
                  <c:v>2</c:v>
                </c:pt>
                <c:pt idx="201">
                  <c:v>2</c:v>
                </c:pt>
                <c:pt idx="202">
                  <c:v>2</c:v>
                </c:pt>
                <c:pt idx="203">
                  <c:v>2</c:v>
                </c:pt>
                <c:pt idx="204">
                  <c:v>2</c:v>
                </c:pt>
                <c:pt idx="205">
                  <c:v>0</c:v>
                </c:pt>
                <c:pt idx="206">
                  <c:v>2</c:v>
                </c:pt>
                <c:pt idx="207">
                  <c:v>0</c:v>
                </c:pt>
                <c:pt idx="208">
                  <c:v>0</c:v>
                </c:pt>
                <c:pt idx="209">
                  <c:v>0</c:v>
                </c:pt>
                <c:pt idx="210">
                  <c:v>0</c:v>
                </c:pt>
                <c:pt idx="211">
                  <c:v>0</c:v>
                </c:pt>
                <c:pt idx="212">
                  <c:v>0</c:v>
                </c:pt>
                <c:pt idx="213">
                  <c:v>0</c:v>
                </c:pt>
                <c:pt idx="214">
                  <c:v>2</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2</c:v>
                </c:pt>
                <c:pt idx="233">
                  <c:v>2</c:v>
                </c:pt>
                <c:pt idx="234">
                  <c:v>2</c:v>
                </c:pt>
                <c:pt idx="235">
                  <c:v>2</c:v>
                </c:pt>
                <c:pt idx="236">
                  <c:v>2</c:v>
                </c:pt>
                <c:pt idx="237">
                  <c:v>2</c:v>
                </c:pt>
                <c:pt idx="238">
                  <c:v>2</c:v>
                </c:pt>
                <c:pt idx="239">
                  <c:v>0</c:v>
                </c:pt>
                <c:pt idx="240">
                  <c:v>0</c:v>
                </c:pt>
                <c:pt idx="241">
                  <c:v>0</c:v>
                </c:pt>
                <c:pt idx="242">
                  <c:v>2</c:v>
                </c:pt>
                <c:pt idx="243">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numCache>
            </c:numRef>
          </c:yVal>
          <c:smooth val="0"/>
          <c:extLst>
            <c:ext xmlns:c16="http://schemas.microsoft.com/office/drawing/2014/chart" uri="{C3380CC4-5D6E-409C-BE32-E72D297353CC}">
              <c16:uniqueId val="{00000001-3FCB-488C-9937-F97FD7B72122}"/>
            </c:ext>
          </c:extLst>
        </c:ser>
        <c:ser>
          <c:idx val="2"/>
          <c:order val="2"/>
          <c:tx>
            <c:strRef>
              <c:f>PLOTS!$K$1</c:f>
              <c:strCache>
                <c:ptCount val="1"/>
                <c:pt idx="0">
                  <c:v>CARB-QTZ (3)</c:v>
                </c:pt>
              </c:strCache>
            </c:strRef>
          </c:tx>
          <c:spPr>
            <a:ln w="31750">
              <a:noFill/>
            </a:ln>
          </c:spPr>
          <c:marker>
            <c:symbol val="circle"/>
            <c:size val="7"/>
            <c:spPr>
              <a:solidFill>
                <a:schemeClr val="accent2">
                  <a:lumMod val="60000"/>
                  <a:lumOff val="40000"/>
                </a:schemeClr>
              </a:solidFill>
              <a:ln>
                <a:no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PLOTS!$K$2:$K$402</c:f>
              <c:numCache>
                <c:formatCode>General</c:formatCode>
                <c:ptCount val="401"/>
                <c:pt idx="0">
                  <c:v>0</c:v>
                </c:pt>
                <c:pt idx="1">
                  <c:v>0</c:v>
                </c:pt>
                <c:pt idx="2">
                  <c:v>0</c:v>
                </c:pt>
                <c:pt idx="3">
                  <c:v>0</c:v>
                </c:pt>
                <c:pt idx="4">
                  <c:v>3</c:v>
                </c:pt>
                <c:pt idx="5">
                  <c:v>0</c:v>
                </c:pt>
                <c:pt idx="6">
                  <c:v>3</c:v>
                </c:pt>
                <c:pt idx="7">
                  <c:v>3</c:v>
                </c:pt>
                <c:pt idx="8">
                  <c:v>3</c:v>
                </c:pt>
                <c:pt idx="9">
                  <c:v>3</c:v>
                </c:pt>
                <c:pt idx="10">
                  <c:v>3</c:v>
                </c:pt>
                <c:pt idx="11">
                  <c:v>3</c:v>
                </c:pt>
                <c:pt idx="12">
                  <c:v>3</c:v>
                </c:pt>
                <c:pt idx="13">
                  <c:v>3</c:v>
                </c:pt>
                <c:pt idx="14">
                  <c:v>3</c:v>
                </c:pt>
                <c:pt idx="15">
                  <c:v>3</c:v>
                </c:pt>
                <c:pt idx="16">
                  <c:v>3</c:v>
                </c:pt>
                <c:pt idx="17">
                  <c:v>0</c:v>
                </c:pt>
                <c:pt idx="18">
                  <c:v>0</c:v>
                </c:pt>
                <c:pt idx="19">
                  <c:v>3</c:v>
                </c:pt>
                <c:pt idx="20">
                  <c:v>3</c:v>
                </c:pt>
                <c:pt idx="21">
                  <c:v>3</c:v>
                </c:pt>
                <c:pt idx="22">
                  <c:v>3</c:v>
                </c:pt>
                <c:pt idx="23">
                  <c:v>3</c:v>
                </c:pt>
                <c:pt idx="24">
                  <c:v>0</c:v>
                </c:pt>
                <c:pt idx="25">
                  <c:v>0</c:v>
                </c:pt>
                <c:pt idx="26">
                  <c:v>3</c:v>
                </c:pt>
                <c:pt idx="27">
                  <c:v>3</c:v>
                </c:pt>
                <c:pt idx="28">
                  <c:v>3</c:v>
                </c:pt>
                <c:pt idx="29">
                  <c:v>3</c:v>
                </c:pt>
                <c:pt idx="30">
                  <c:v>3</c:v>
                </c:pt>
                <c:pt idx="31">
                  <c:v>3</c:v>
                </c:pt>
                <c:pt idx="32">
                  <c:v>3</c:v>
                </c:pt>
                <c:pt idx="33">
                  <c:v>3</c:v>
                </c:pt>
                <c:pt idx="34">
                  <c:v>3</c:v>
                </c:pt>
                <c:pt idx="35">
                  <c:v>3</c:v>
                </c:pt>
                <c:pt idx="36">
                  <c:v>3</c:v>
                </c:pt>
                <c:pt idx="37">
                  <c:v>3</c:v>
                </c:pt>
                <c:pt idx="38">
                  <c:v>3</c:v>
                </c:pt>
                <c:pt idx="39">
                  <c:v>0</c:v>
                </c:pt>
                <c:pt idx="40">
                  <c:v>3</c:v>
                </c:pt>
                <c:pt idx="41">
                  <c:v>3</c:v>
                </c:pt>
                <c:pt idx="42">
                  <c:v>3</c:v>
                </c:pt>
                <c:pt idx="43">
                  <c:v>0</c:v>
                </c:pt>
                <c:pt idx="44">
                  <c:v>0</c:v>
                </c:pt>
                <c:pt idx="45">
                  <c:v>3</c:v>
                </c:pt>
                <c:pt idx="46">
                  <c:v>0</c:v>
                </c:pt>
                <c:pt idx="47">
                  <c:v>0</c:v>
                </c:pt>
                <c:pt idx="48">
                  <c:v>0</c:v>
                </c:pt>
                <c:pt idx="49">
                  <c:v>0</c:v>
                </c:pt>
                <c:pt idx="50">
                  <c:v>0</c:v>
                </c:pt>
                <c:pt idx="51">
                  <c:v>3</c:v>
                </c:pt>
                <c:pt idx="52">
                  <c:v>3</c:v>
                </c:pt>
                <c:pt idx="53">
                  <c:v>3</c:v>
                </c:pt>
                <c:pt idx="54">
                  <c:v>3</c:v>
                </c:pt>
                <c:pt idx="55">
                  <c:v>3</c:v>
                </c:pt>
                <c:pt idx="56">
                  <c:v>3</c:v>
                </c:pt>
                <c:pt idx="57">
                  <c:v>3</c:v>
                </c:pt>
                <c:pt idx="58">
                  <c:v>3</c:v>
                </c:pt>
                <c:pt idx="59">
                  <c:v>3</c:v>
                </c:pt>
                <c:pt idx="60">
                  <c:v>0</c:v>
                </c:pt>
                <c:pt idx="61">
                  <c:v>0</c:v>
                </c:pt>
                <c:pt idx="62">
                  <c:v>0</c:v>
                </c:pt>
                <c:pt idx="63">
                  <c:v>3</c:v>
                </c:pt>
                <c:pt idx="64">
                  <c:v>3</c:v>
                </c:pt>
                <c:pt idx="65">
                  <c:v>3</c:v>
                </c:pt>
                <c:pt idx="66">
                  <c:v>3</c:v>
                </c:pt>
                <c:pt idx="67">
                  <c:v>0</c:v>
                </c:pt>
                <c:pt idx="68">
                  <c:v>3</c:v>
                </c:pt>
                <c:pt idx="69">
                  <c:v>0</c:v>
                </c:pt>
                <c:pt idx="70">
                  <c:v>0</c:v>
                </c:pt>
                <c:pt idx="71">
                  <c:v>0</c:v>
                </c:pt>
                <c:pt idx="72">
                  <c:v>3</c:v>
                </c:pt>
                <c:pt idx="73">
                  <c:v>3</c:v>
                </c:pt>
                <c:pt idx="74">
                  <c:v>0</c:v>
                </c:pt>
                <c:pt idx="75">
                  <c:v>3</c:v>
                </c:pt>
                <c:pt idx="76">
                  <c:v>3</c:v>
                </c:pt>
                <c:pt idx="77">
                  <c:v>0</c:v>
                </c:pt>
                <c:pt idx="78">
                  <c:v>3</c:v>
                </c:pt>
                <c:pt idx="79">
                  <c:v>3</c:v>
                </c:pt>
                <c:pt idx="80">
                  <c:v>3</c:v>
                </c:pt>
                <c:pt idx="81">
                  <c:v>3</c:v>
                </c:pt>
                <c:pt idx="82">
                  <c:v>3</c:v>
                </c:pt>
                <c:pt idx="83">
                  <c:v>0</c:v>
                </c:pt>
                <c:pt idx="84">
                  <c:v>0</c:v>
                </c:pt>
                <c:pt idx="85">
                  <c:v>3</c:v>
                </c:pt>
                <c:pt idx="86">
                  <c:v>0</c:v>
                </c:pt>
                <c:pt idx="87">
                  <c:v>3</c:v>
                </c:pt>
                <c:pt idx="88">
                  <c:v>0</c:v>
                </c:pt>
                <c:pt idx="89">
                  <c:v>3</c:v>
                </c:pt>
                <c:pt idx="90">
                  <c:v>3</c:v>
                </c:pt>
                <c:pt idx="91">
                  <c:v>3</c:v>
                </c:pt>
                <c:pt idx="92">
                  <c:v>0</c:v>
                </c:pt>
                <c:pt idx="93">
                  <c:v>0</c:v>
                </c:pt>
                <c:pt idx="94">
                  <c:v>3</c:v>
                </c:pt>
                <c:pt idx="95">
                  <c:v>3</c:v>
                </c:pt>
                <c:pt idx="96">
                  <c:v>3</c:v>
                </c:pt>
                <c:pt idx="97">
                  <c:v>3</c:v>
                </c:pt>
                <c:pt idx="98">
                  <c:v>3</c:v>
                </c:pt>
                <c:pt idx="99">
                  <c:v>3</c:v>
                </c:pt>
                <c:pt idx="100">
                  <c:v>3</c:v>
                </c:pt>
                <c:pt idx="101">
                  <c:v>3</c:v>
                </c:pt>
                <c:pt idx="102">
                  <c:v>3</c:v>
                </c:pt>
                <c:pt idx="103">
                  <c:v>3</c:v>
                </c:pt>
                <c:pt idx="104">
                  <c:v>0</c:v>
                </c:pt>
                <c:pt idx="105">
                  <c:v>3</c:v>
                </c:pt>
                <c:pt idx="106">
                  <c:v>0</c:v>
                </c:pt>
                <c:pt idx="107">
                  <c:v>0</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0</c:v>
                </c:pt>
                <c:pt idx="196">
                  <c:v>3</c:v>
                </c:pt>
                <c:pt idx="197">
                  <c:v>3</c:v>
                </c:pt>
                <c:pt idx="198">
                  <c:v>0</c:v>
                </c:pt>
                <c:pt idx="199">
                  <c:v>0</c:v>
                </c:pt>
                <c:pt idx="200">
                  <c:v>0</c:v>
                </c:pt>
                <c:pt idx="201">
                  <c:v>0</c:v>
                </c:pt>
                <c:pt idx="202">
                  <c:v>0</c:v>
                </c:pt>
                <c:pt idx="203">
                  <c:v>3</c:v>
                </c:pt>
                <c:pt idx="204">
                  <c:v>3</c:v>
                </c:pt>
                <c:pt idx="205">
                  <c:v>3</c:v>
                </c:pt>
                <c:pt idx="206">
                  <c:v>3</c:v>
                </c:pt>
                <c:pt idx="207">
                  <c:v>3</c:v>
                </c:pt>
                <c:pt idx="208">
                  <c:v>3</c:v>
                </c:pt>
                <c:pt idx="209">
                  <c:v>3</c:v>
                </c:pt>
                <c:pt idx="210">
                  <c:v>3</c:v>
                </c:pt>
                <c:pt idx="211">
                  <c:v>3</c:v>
                </c:pt>
                <c:pt idx="212">
                  <c:v>0</c:v>
                </c:pt>
                <c:pt idx="213">
                  <c:v>0</c:v>
                </c:pt>
                <c:pt idx="214">
                  <c:v>0</c:v>
                </c:pt>
                <c:pt idx="215">
                  <c:v>0</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0</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numCache>
            </c:numRef>
          </c:yVal>
          <c:smooth val="0"/>
          <c:extLst>
            <c:ext xmlns:c16="http://schemas.microsoft.com/office/drawing/2014/chart" uri="{C3380CC4-5D6E-409C-BE32-E72D297353CC}">
              <c16:uniqueId val="{00000002-3FCB-488C-9937-F97FD7B72122}"/>
            </c:ext>
          </c:extLst>
        </c:ser>
        <c:ser>
          <c:idx val="3"/>
          <c:order val="3"/>
          <c:tx>
            <c:strRef>
              <c:f>PLOTS!$L$1</c:f>
              <c:strCache>
                <c:ptCount val="1"/>
                <c:pt idx="0">
                  <c:v>LATE CARB (4)</c:v>
                </c:pt>
              </c:strCache>
            </c:strRef>
          </c:tx>
          <c:spPr>
            <a:ln w="31750">
              <a:noFill/>
            </a:ln>
          </c:spPr>
          <c:marker>
            <c:symbol val="circle"/>
            <c:size val="7"/>
            <c:spPr>
              <a:solidFill>
                <a:schemeClr val="accent2">
                  <a:lumMod val="40000"/>
                  <a:lumOff val="60000"/>
                </a:schemeClr>
              </a:solidFill>
              <a:ln>
                <a:no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PLOTS!$L$2:$L$402</c:f>
              <c:numCache>
                <c:formatCode>General</c:formatCode>
                <c:ptCount val="401"/>
                <c:pt idx="0">
                  <c:v>0</c:v>
                </c:pt>
                <c:pt idx="1">
                  <c:v>0</c:v>
                </c:pt>
                <c:pt idx="2">
                  <c:v>0</c:v>
                </c:pt>
                <c:pt idx="3">
                  <c:v>0</c:v>
                </c:pt>
                <c:pt idx="4">
                  <c:v>4</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4</c:v>
                </c:pt>
                <c:pt idx="88">
                  <c:v>4</c:v>
                </c:pt>
                <c:pt idx="89">
                  <c:v>4</c:v>
                </c:pt>
                <c:pt idx="90">
                  <c:v>4</c:v>
                </c:pt>
                <c:pt idx="91">
                  <c:v>4</c:v>
                </c:pt>
                <c:pt idx="92">
                  <c:v>4</c:v>
                </c:pt>
                <c:pt idx="93">
                  <c:v>4</c:v>
                </c:pt>
                <c:pt idx="94">
                  <c:v>0</c:v>
                </c:pt>
                <c:pt idx="95">
                  <c:v>0</c:v>
                </c:pt>
                <c:pt idx="96">
                  <c:v>4</c:v>
                </c:pt>
                <c:pt idx="97">
                  <c:v>4</c:v>
                </c:pt>
                <c:pt idx="98">
                  <c:v>4</c:v>
                </c:pt>
                <c:pt idx="99">
                  <c:v>4</c:v>
                </c:pt>
                <c:pt idx="100">
                  <c:v>4</c:v>
                </c:pt>
                <c:pt idx="101">
                  <c:v>4</c:v>
                </c:pt>
                <c:pt idx="102">
                  <c:v>4</c:v>
                </c:pt>
                <c:pt idx="103">
                  <c:v>4</c:v>
                </c:pt>
                <c:pt idx="104">
                  <c:v>4</c:v>
                </c:pt>
                <c:pt idx="105">
                  <c:v>4</c:v>
                </c:pt>
                <c:pt idx="106">
                  <c:v>4</c:v>
                </c:pt>
                <c:pt idx="107">
                  <c:v>0</c:v>
                </c:pt>
                <c:pt idx="134">
                  <c:v>4</c:v>
                </c:pt>
                <c:pt idx="135">
                  <c:v>4</c:v>
                </c:pt>
                <c:pt idx="136">
                  <c:v>4</c:v>
                </c:pt>
                <c:pt idx="137">
                  <c:v>4</c:v>
                </c:pt>
                <c:pt idx="138">
                  <c:v>4</c:v>
                </c:pt>
                <c:pt idx="139">
                  <c:v>0</c:v>
                </c:pt>
                <c:pt idx="140">
                  <c:v>4</c:v>
                </c:pt>
                <c:pt idx="141">
                  <c:v>0</c:v>
                </c:pt>
                <c:pt idx="142">
                  <c:v>0</c:v>
                </c:pt>
                <c:pt idx="143">
                  <c:v>0</c:v>
                </c:pt>
                <c:pt idx="144">
                  <c:v>0</c:v>
                </c:pt>
                <c:pt idx="145">
                  <c:v>0</c:v>
                </c:pt>
                <c:pt idx="146">
                  <c:v>0</c:v>
                </c:pt>
                <c:pt idx="147">
                  <c:v>0</c:v>
                </c:pt>
                <c:pt idx="148">
                  <c:v>0</c:v>
                </c:pt>
                <c:pt idx="149">
                  <c:v>0</c:v>
                </c:pt>
                <c:pt idx="150">
                  <c:v>0</c:v>
                </c:pt>
                <c:pt idx="151">
                  <c:v>4</c:v>
                </c:pt>
                <c:pt idx="152">
                  <c:v>0</c:v>
                </c:pt>
                <c:pt idx="153">
                  <c:v>0</c:v>
                </c:pt>
                <c:pt idx="154">
                  <c:v>0</c:v>
                </c:pt>
                <c:pt idx="155">
                  <c:v>4</c:v>
                </c:pt>
                <c:pt idx="156">
                  <c:v>0</c:v>
                </c:pt>
                <c:pt idx="157">
                  <c:v>0</c:v>
                </c:pt>
                <c:pt idx="158">
                  <c:v>0</c:v>
                </c:pt>
                <c:pt idx="159">
                  <c:v>0</c:v>
                </c:pt>
                <c:pt idx="160">
                  <c:v>0</c:v>
                </c:pt>
                <c:pt idx="161">
                  <c:v>4</c:v>
                </c:pt>
                <c:pt idx="162">
                  <c:v>0</c:v>
                </c:pt>
                <c:pt idx="163">
                  <c:v>4</c:v>
                </c:pt>
                <c:pt idx="164">
                  <c:v>4</c:v>
                </c:pt>
                <c:pt idx="165">
                  <c:v>0</c:v>
                </c:pt>
                <c:pt idx="166">
                  <c:v>0</c:v>
                </c:pt>
                <c:pt idx="167">
                  <c:v>4</c:v>
                </c:pt>
                <c:pt idx="168">
                  <c:v>4</c:v>
                </c:pt>
                <c:pt idx="169">
                  <c:v>4</c:v>
                </c:pt>
                <c:pt idx="170">
                  <c:v>4</c:v>
                </c:pt>
                <c:pt idx="171">
                  <c:v>0</c:v>
                </c:pt>
                <c:pt idx="172">
                  <c:v>0</c:v>
                </c:pt>
                <c:pt idx="173">
                  <c:v>4</c:v>
                </c:pt>
                <c:pt idx="174">
                  <c:v>4</c:v>
                </c:pt>
                <c:pt idx="175">
                  <c:v>4</c:v>
                </c:pt>
                <c:pt idx="176">
                  <c:v>0</c:v>
                </c:pt>
                <c:pt idx="177">
                  <c:v>0</c:v>
                </c:pt>
                <c:pt idx="178">
                  <c:v>0</c:v>
                </c:pt>
                <c:pt idx="179">
                  <c:v>0</c:v>
                </c:pt>
                <c:pt idx="180">
                  <c:v>0</c:v>
                </c:pt>
                <c:pt idx="181">
                  <c:v>0</c:v>
                </c:pt>
                <c:pt idx="182">
                  <c:v>0</c:v>
                </c:pt>
                <c:pt idx="183">
                  <c:v>0</c:v>
                </c:pt>
                <c:pt idx="184">
                  <c:v>0</c:v>
                </c:pt>
                <c:pt idx="185">
                  <c:v>0</c:v>
                </c:pt>
                <c:pt idx="186">
                  <c:v>4</c:v>
                </c:pt>
                <c:pt idx="187">
                  <c:v>0</c:v>
                </c:pt>
                <c:pt idx="188">
                  <c:v>0</c:v>
                </c:pt>
                <c:pt idx="189">
                  <c:v>0</c:v>
                </c:pt>
                <c:pt idx="190">
                  <c:v>0</c:v>
                </c:pt>
                <c:pt idx="191">
                  <c:v>0</c:v>
                </c:pt>
                <c:pt idx="192">
                  <c:v>0</c:v>
                </c:pt>
                <c:pt idx="193">
                  <c:v>0</c:v>
                </c:pt>
                <c:pt idx="194">
                  <c:v>0</c:v>
                </c:pt>
                <c:pt idx="195">
                  <c:v>0</c:v>
                </c:pt>
                <c:pt idx="196">
                  <c:v>0</c:v>
                </c:pt>
                <c:pt idx="197">
                  <c:v>4</c:v>
                </c:pt>
                <c:pt idx="198">
                  <c:v>4</c:v>
                </c:pt>
                <c:pt idx="199">
                  <c:v>4</c:v>
                </c:pt>
                <c:pt idx="200">
                  <c:v>4</c:v>
                </c:pt>
                <c:pt idx="201">
                  <c:v>4</c:v>
                </c:pt>
                <c:pt idx="202">
                  <c:v>4</c:v>
                </c:pt>
                <c:pt idx="203">
                  <c:v>0</c:v>
                </c:pt>
                <c:pt idx="204">
                  <c:v>4</c:v>
                </c:pt>
                <c:pt idx="205">
                  <c:v>0</c:v>
                </c:pt>
                <c:pt idx="206">
                  <c:v>4</c:v>
                </c:pt>
                <c:pt idx="207">
                  <c:v>0</c:v>
                </c:pt>
                <c:pt idx="208">
                  <c:v>0</c:v>
                </c:pt>
                <c:pt idx="209">
                  <c:v>4</c:v>
                </c:pt>
                <c:pt idx="210">
                  <c:v>4</c:v>
                </c:pt>
                <c:pt idx="211">
                  <c:v>4</c:v>
                </c:pt>
                <c:pt idx="212">
                  <c:v>4</c:v>
                </c:pt>
                <c:pt idx="213">
                  <c:v>4</c:v>
                </c:pt>
                <c:pt idx="214">
                  <c:v>0</c:v>
                </c:pt>
                <c:pt idx="215">
                  <c:v>4</c:v>
                </c:pt>
                <c:pt idx="216">
                  <c:v>4</c:v>
                </c:pt>
                <c:pt idx="217">
                  <c:v>0</c:v>
                </c:pt>
                <c:pt idx="218">
                  <c:v>4</c:v>
                </c:pt>
                <c:pt idx="219">
                  <c:v>0</c:v>
                </c:pt>
                <c:pt idx="220">
                  <c:v>4</c:v>
                </c:pt>
                <c:pt idx="221">
                  <c:v>4</c:v>
                </c:pt>
                <c:pt idx="222">
                  <c:v>4</c:v>
                </c:pt>
                <c:pt idx="223">
                  <c:v>4</c:v>
                </c:pt>
                <c:pt idx="224">
                  <c:v>4</c:v>
                </c:pt>
                <c:pt idx="225">
                  <c:v>4</c:v>
                </c:pt>
                <c:pt idx="226">
                  <c:v>4</c:v>
                </c:pt>
                <c:pt idx="227">
                  <c:v>4</c:v>
                </c:pt>
                <c:pt idx="228">
                  <c:v>4</c:v>
                </c:pt>
                <c:pt idx="229">
                  <c:v>4</c:v>
                </c:pt>
                <c:pt idx="230">
                  <c:v>4</c:v>
                </c:pt>
                <c:pt idx="231">
                  <c:v>4</c:v>
                </c:pt>
                <c:pt idx="232">
                  <c:v>0</c:v>
                </c:pt>
                <c:pt idx="233">
                  <c:v>4</c:v>
                </c:pt>
                <c:pt idx="234">
                  <c:v>4</c:v>
                </c:pt>
                <c:pt idx="235">
                  <c:v>4</c:v>
                </c:pt>
                <c:pt idx="236">
                  <c:v>0</c:v>
                </c:pt>
                <c:pt idx="237">
                  <c:v>4</c:v>
                </c:pt>
                <c:pt idx="238">
                  <c:v>4</c:v>
                </c:pt>
                <c:pt idx="239">
                  <c:v>4</c:v>
                </c:pt>
                <c:pt idx="240">
                  <c:v>4</c:v>
                </c:pt>
                <c:pt idx="241">
                  <c:v>4</c:v>
                </c:pt>
                <c:pt idx="242">
                  <c:v>4</c:v>
                </c:pt>
                <c:pt idx="243">
                  <c:v>0</c:v>
                </c:pt>
                <c:pt idx="251">
                  <c:v>0</c:v>
                </c:pt>
                <c:pt idx="252">
                  <c:v>0</c:v>
                </c:pt>
                <c:pt idx="253">
                  <c:v>0</c:v>
                </c:pt>
                <c:pt idx="254">
                  <c:v>0</c:v>
                </c:pt>
                <c:pt idx="255">
                  <c:v>0</c:v>
                </c:pt>
                <c:pt idx="256">
                  <c:v>0</c:v>
                </c:pt>
                <c:pt idx="257">
                  <c:v>0</c:v>
                </c:pt>
                <c:pt idx="258">
                  <c:v>4</c:v>
                </c:pt>
                <c:pt idx="259">
                  <c:v>0</c:v>
                </c:pt>
                <c:pt idx="260">
                  <c:v>0</c:v>
                </c:pt>
                <c:pt idx="261">
                  <c:v>0</c:v>
                </c:pt>
                <c:pt idx="262">
                  <c:v>0</c:v>
                </c:pt>
                <c:pt idx="263">
                  <c:v>0</c:v>
                </c:pt>
                <c:pt idx="264">
                  <c:v>0</c:v>
                </c:pt>
              </c:numCache>
            </c:numRef>
          </c:yVal>
          <c:smooth val="0"/>
          <c:extLst>
            <c:ext xmlns:c16="http://schemas.microsoft.com/office/drawing/2014/chart" uri="{C3380CC4-5D6E-409C-BE32-E72D297353CC}">
              <c16:uniqueId val="{00000003-3FCB-488C-9937-F97FD7B72122}"/>
            </c:ext>
          </c:extLst>
        </c:ser>
        <c:ser>
          <c:idx val="4"/>
          <c:order val="4"/>
          <c:tx>
            <c:strRef>
              <c:f>PLOTS!$M$1</c:f>
              <c:strCache>
                <c:ptCount val="1"/>
                <c:pt idx="0">
                  <c:v>OTHER (5)</c:v>
                </c:pt>
              </c:strCache>
            </c:strRef>
          </c:tx>
          <c:spPr>
            <a:ln w="31750">
              <a:noFill/>
            </a:ln>
          </c:spPr>
          <c:marker>
            <c:symbol val="circle"/>
            <c:size val="7"/>
            <c:spPr>
              <a:solidFill>
                <a:schemeClr val="accent2">
                  <a:lumMod val="20000"/>
                  <a:lumOff val="80000"/>
                </a:schemeClr>
              </a:solidFill>
              <a:ln>
                <a:no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PLOTS!$M$2:$M$402</c:f>
              <c:numCache>
                <c:formatCode>General</c:formatCode>
                <c:ptCount val="401"/>
                <c:pt idx="0">
                  <c:v>0</c:v>
                </c:pt>
                <c:pt idx="1">
                  <c:v>0</c:v>
                </c:pt>
                <c:pt idx="2">
                  <c:v>0</c:v>
                </c:pt>
                <c:pt idx="3">
                  <c:v>0</c:v>
                </c:pt>
                <c:pt idx="4">
                  <c:v>0</c:v>
                </c:pt>
                <c:pt idx="5">
                  <c:v>0</c:v>
                </c:pt>
                <c:pt idx="6">
                  <c:v>0</c:v>
                </c:pt>
                <c:pt idx="7">
                  <c:v>0</c:v>
                </c:pt>
                <c:pt idx="8">
                  <c:v>5</c:v>
                </c:pt>
                <c:pt idx="9">
                  <c:v>5</c:v>
                </c:pt>
                <c:pt idx="10">
                  <c:v>0</c:v>
                </c:pt>
                <c:pt idx="11">
                  <c:v>0</c:v>
                </c:pt>
                <c:pt idx="12">
                  <c:v>0</c:v>
                </c:pt>
                <c:pt idx="13">
                  <c:v>0</c:v>
                </c:pt>
                <c:pt idx="14">
                  <c:v>0</c:v>
                </c:pt>
                <c:pt idx="15">
                  <c:v>5</c:v>
                </c:pt>
                <c:pt idx="16">
                  <c:v>5</c:v>
                </c:pt>
                <c:pt idx="17">
                  <c:v>0</c:v>
                </c:pt>
                <c:pt idx="18">
                  <c:v>0</c:v>
                </c:pt>
                <c:pt idx="19">
                  <c:v>0</c:v>
                </c:pt>
                <c:pt idx="20">
                  <c:v>5</c:v>
                </c:pt>
                <c:pt idx="21">
                  <c:v>5</c:v>
                </c:pt>
                <c:pt idx="22">
                  <c:v>5</c:v>
                </c:pt>
                <c:pt idx="23">
                  <c:v>5</c:v>
                </c:pt>
                <c:pt idx="24">
                  <c:v>5</c:v>
                </c:pt>
                <c:pt idx="25">
                  <c:v>5</c:v>
                </c:pt>
                <c:pt idx="26">
                  <c:v>5</c:v>
                </c:pt>
                <c:pt idx="27">
                  <c:v>5</c:v>
                </c:pt>
                <c:pt idx="28">
                  <c:v>0</c:v>
                </c:pt>
                <c:pt idx="29">
                  <c:v>5</c:v>
                </c:pt>
                <c:pt idx="30">
                  <c:v>5</c:v>
                </c:pt>
                <c:pt idx="31">
                  <c:v>0</c:v>
                </c:pt>
                <c:pt idx="32">
                  <c:v>0</c:v>
                </c:pt>
                <c:pt idx="33">
                  <c:v>5</c:v>
                </c:pt>
                <c:pt idx="34">
                  <c:v>0</c:v>
                </c:pt>
                <c:pt idx="35">
                  <c:v>0</c:v>
                </c:pt>
                <c:pt idx="36">
                  <c:v>0</c:v>
                </c:pt>
                <c:pt idx="37">
                  <c:v>0</c:v>
                </c:pt>
                <c:pt idx="38">
                  <c:v>5</c:v>
                </c:pt>
                <c:pt idx="39">
                  <c:v>5</c:v>
                </c:pt>
                <c:pt idx="40">
                  <c:v>5</c:v>
                </c:pt>
                <c:pt idx="41">
                  <c:v>5</c:v>
                </c:pt>
                <c:pt idx="42">
                  <c:v>0</c:v>
                </c:pt>
                <c:pt idx="43">
                  <c:v>5</c:v>
                </c:pt>
                <c:pt idx="44">
                  <c:v>5</c:v>
                </c:pt>
                <c:pt idx="45">
                  <c:v>5</c:v>
                </c:pt>
                <c:pt idx="46">
                  <c:v>0</c:v>
                </c:pt>
                <c:pt idx="47">
                  <c:v>5</c:v>
                </c:pt>
                <c:pt idx="48">
                  <c:v>5</c:v>
                </c:pt>
                <c:pt idx="49">
                  <c:v>5</c:v>
                </c:pt>
                <c:pt idx="50">
                  <c:v>0</c:v>
                </c:pt>
                <c:pt idx="51">
                  <c:v>5</c:v>
                </c:pt>
                <c:pt idx="52">
                  <c:v>0</c:v>
                </c:pt>
                <c:pt idx="53">
                  <c:v>0</c:v>
                </c:pt>
                <c:pt idx="54">
                  <c:v>5</c:v>
                </c:pt>
                <c:pt idx="55">
                  <c:v>0</c:v>
                </c:pt>
                <c:pt idx="56">
                  <c:v>0</c:v>
                </c:pt>
                <c:pt idx="57">
                  <c:v>0</c:v>
                </c:pt>
                <c:pt idx="58">
                  <c:v>0</c:v>
                </c:pt>
                <c:pt idx="59">
                  <c:v>5</c:v>
                </c:pt>
                <c:pt idx="60">
                  <c:v>0</c:v>
                </c:pt>
                <c:pt idx="61">
                  <c:v>5</c:v>
                </c:pt>
                <c:pt idx="62">
                  <c:v>0</c:v>
                </c:pt>
                <c:pt idx="63">
                  <c:v>0</c:v>
                </c:pt>
                <c:pt idx="64">
                  <c:v>0</c:v>
                </c:pt>
                <c:pt idx="65">
                  <c:v>0</c:v>
                </c:pt>
                <c:pt idx="66">
                  <c:v>0</c:v>
                </c:pt>
                <c:pt idx="67">
                  <c:v>0</c:v>
                </c:pt>
                <c:pt idx="68">
                  <c:v>0</c:v>
                </c:pt>
                <c:pt idx="69">
                  <c:v>0</c:v>
                </c:pt>
                <c:pt idx="70">
                  <c:v>0</c:v>
                </c:pt>
                <c:pt idx="71">
                  <c:v>5</c:v>
                </c:pt>
                <c:pt idx="72">
                  <c:v>0</c:v>
                </c:pt>
                <c:pt idx="73">
                  <c:v>0</c:v>
                </c:pt>
                <c:pt idx="74">
                  <c:v>5</c:v>
                </c:pt>
                <c:pt idx="75">
                  <c:v>0</c:v>
                </c:pt>
                <c:pt idx="76">
                  <c:v>0</c:v>
                </c:pt>
                <c:pt idx="77">
                  <c:v>0</c:v>
                </c:pt>
                <c:pt idx="78">
                  <c:v>5</c:v>
                </c:pt>
                <c:pt idx="79">
                  <c:v>0</c:v>
                </c:pt>
                <c:pt idx="80">
                  <c:v>0</c:v>
                </c:pt>
                <c:pt idx="81">
                  <c:v>5</c:v>
                </c:pt>
                <c:pt idx="82">
                  <c:v>0</c:v>
                </c:pt>
                <c:pt idx="83">
                  <c:v>0</c:v>
                </c:pt>
                <c:pt idx="84">
                  <c:v>0</c:v>
                </c:pt>
                <c:pt idx="85">
                  <c:v>0</c:v>
                </c:pt>
                <c:pt idx="86">
                  <c:v>0</c:v>
                </c:pt>
                <c:pt idx="87">
                  <c:v>0</c:v>
                </c:pt>
                <c:pt idx="88">
                  <c:v>0</c:v>
                </c:pt>
                <c:pt idx="89">
                  <c:v>0</c:v>
                </c:pt>
                <c:pt idx="90">
                  <c:v>0</c:v>
                </c:pt>
                <c:pt idx="91">
                  <c:v>5</c:v>
                </c:pt>
                <c:pt idx="92">
                  <c:v>5</c:v>
                </c:pt>
                <c:pt idx="93">
                  <c:v>0</c:v>
                </c:pt>
                <c:pt idx="94">
                  <c:v>5</c:v>
                </c:pt>
                <c:pt idx="95">
                  <c:v>5</c:v>
                </c:pt>
                <c:pt idx="96">
                  <c:v>5</c:v>
                </c:pt>
                <c:pt idx="97">
                  <c:v>0</c:v>
                </c:pt>
                <c:pt idx="98">
                  <c:v>0</c:v>
                </c:pt>
                <c:pt idx="99">
                  <c:v>0</c:v>
                </c:pt>
                <c:pt idx="100">
                  <c:v>5</c:v>
                </c:pt>
                <c:pt idx="101">
                  <c:v>5</c:v>
                </c:pt>
                <c:pt idx="102">
                  <c:v>0</c:v>
                </c:pt>
                <c:pt idx="103">
                  <c:v>5</c:v>
                </c:pt>
                <c:pt idx="104">
                  <c:v>0</c:v>
                </c:pt>
                <c:pt idx="105">
                  <c:v>0</c:v>
                </c:pt>
                <c:pt idx="106">
                  <c:v>0</c:v>
                </c:pt>
                <c:pt idx="107">
                  <c:v>0</c:v>
                </c:pt>
                <c:pt idx="134">
                  <c:v>0</c:v>
                </c:pt>
                <c:pt idx="135">
                  <c:v>0</c:v>
                </c:pt>
                <c:pt idx="136">
                  <c:v>0</c:v>
                </c:pt>
                <c:pt idx="137">
                  <c:v>0</c:v>
                </c:pt>
                <c:pt idx="138">
                  <c:v>5</c:v>
                </c:pt>
                <c:pt idx="139">
                  <c:v>5</c:v>
                </c:pt>
                <c:pt idx="140">
                  <c:v>0</c:v>
                </c:pt>
                <c:pt idx="141">
                  <c:v>0</c:v>
                </c:pt>
                <c:pt idx="142">
                  <c:v>0</c:v>
                </c:pt>
                <c:pt idx="143">
                  <c:v>0</c:v>
                </c:pt>
                <c:pt idx="144">
                  <c:v>5</c:v>
                </c:pt>
                <c:pt idx="145">
                  <c:v>5</c:v>
                </c:pt>
                <c:pt idx="146">
                  <c:v>0</c:v>
                </c:pt>
                <c:pt idx="147">
                  <c:v>0</c:v>
                </c:pt>
                <c:pt idx="148">
                  <c:v>0</c:v>
                </c:pt>
                <c:pt idx="149">
                  <c:v>0</c:v>
                </c:pt>
                <c:pt idx="150">
                  <c:v>0</c:v>
                </c:pt>
                <c:pt idx="151">
                  <c:v>5</c:v>
                </c:pt>
                <c:pt idx="152">
                  <c:v>5</c:v>
                </c:pt>
                <c:pt idx="153">
                  <c:v>5</c:v>
                </c:pt>
                <c:pt idx="154">
                  <c:v>5</c:v>
                </c:pt>
                <c:pt idx="155">
                  <c:v>0</c:v>
                </c:pt>
                <c:pt idx="156">
                  <c:v>0</c:v>
                </c:pt>
                <c:pt idx="157">
                  <c:v>0</c:v>
                </c:pt>
                <c:pt idx="158">
                  <c:v>0</c:v>
                </c:pt>
                <c:pt idx="159">
                  <c:v>0</c:v>
                </c:pt>
                <c:pt idx="160">
                  <c:v>0</c:v>
                </c:pt>
                <c:pt idx="161">
                  <c:v>5</c:v>
                </c:pt>
                <c:pt idx="162">
                  <c:v>5</c:v>
                </c:pt>
                <c:pt idx="163">
                  <c:v>0</c:v>
                </c:pt>
                <c:pt idx="164">
                  <c:v>0</c:v>
                </c:pt>
                <c:pt idx="165">
                  <c:v>0</c:v>
                </c:pt>
                <c:pt idx="166">
                  <c:v>0</c:v>
                </c:pt>
                <c:pt idx="167">
                  <c:v>0</c:v>
                </c:pt>
                <c:pt idx="168">
                  <c:v>0</c:v>
                </c:pt>
                <c:pt idx="169">
                  <c:v>0</c:v>
                </c:pt>
                <c:pt idx="170">
                  <c:v>0</c:v>
                </c:pt>
                <c:pt idx="171">
                  <c:v>0</c:v>
                </c:pt>
                <c:pt idx="172">
                  <c:v>0</c:v>
                </c:pt>
                <c:pt idx="173">
                  <c:v>5</c:v>
                </c:pt>
                <c:pt idx="174">
                  <c:v>0</c:v>
                </c:pt>
                <c:pt idx="175">
                  <c:v>0</c:v>
                </c:pt>
                <c:pt idx="176">
                  <c:v>0</c:v>
                </c:pt>
                <c:pt idx="177">
                  <c:v>0</c:v>
                </c:pt>
                <c:pt idx="178">
                  <c:v>0</c:v>
                </c:pt>
                <c:pt idx="179">
                  <c:v>0</c:v>
                </c:pt>
                <c:pt idx="180">
                  <c:v>0</c:v>
                </c:pt>
                <c:pt idx="181">
                  <c:v>0</c:v>
                </c:pt>
                <c:pt idx="182">
                  <c:v>5</c:v>
                </c:pt>
                <c:pt idx="183">
                  <c:v>0</c:v>
                </c:pt>
                <c:pt idx="184">
                  <c:v>0</c:v>
                </c:pt>
                <c:pt idx="185">
                  <c:v>5</c:v>
                </c:pt>
                <c:pt idx="186">
                  <c:v>5</c:v>
                </c:pt>
                <c:pt idx="187">
                  <c:v>5</c:v>
                </c:pt>
                <c:pt idx="188">
                  <c:v>5</c:v>
                </c:pt>
                <c:pt idx="189">
                  <c:v>0</c:v>
                </c:pt>
                <c:pt idx="190">
                  <c:v>0</c:v>
                </c:pt>
                <c:pt idx="191">
                  <c:v>0</c:v>
                </c:pt>
                <c:pt idx="192">
                  <c:v>0</c:v>
                </c:pt>
                <c:pt idx="193">
                  <c:v>5</c:v>
                </c:pt>
                <c:pt idx="194">
                  <c:v>0</c:v>
                </c:pt>
                <c:pt idx="195">
                  <c:v>0</c:v>
                </c:pt>
                <c:pt idx="196">
                  <c:v>0</c:v>
                </c:pt>
                <c:pt idx="197">
                  <c:v>0</c:v>
                </c:pt>
                <c:pt idx="198">
                  <c:v>0</c:v>
                </c:pt>
                <c:pt idx="199">
                  <c:v>5</c:v>
                </c:pt>
                <c:pt idx="200">
                  <c:v>0</c:v>
                </c:pt>
                <c:pt idx="201">
                  <c:v>0</c:v>
                </c:pt>
                <c:pt idx="202">
                  <c:v>0</c:v>
                </c:pt>
                <c:pt idx="203">
                  <c:v>5</c:v>
                </c:pt>
                <c:pt idx="204">
                  <c:v>5</c:v>
                </c:pt>
                <c:pt idx="205">
                  <c:v>5</c:v>
                </c:pt>
                <c:pt idx="206">
                  <c:v>5</c:v>
                </c:pt>
                <c:pt idx="207">
                  <c:v>5</c:v>
                </c:pt>
                <c:pt idx="208">
                  <c:v>5</c:v>
                </c:pt>
                <c:pt idx="209">
                  <c:v>0</c:v>
                </c:pt>
                <c:pt idx="210">
                  <c:v>0</c:v>
                </c:pt>
                <c:pt idx="211">
                  <c:v>0</c:v>
                </c:pt>
                <c:pt idx="212">
                  <c:v>0</c:v>
                </c:pt>
                <c:pt idx="213">
                  <c:v>0</c:v>
                </c:pt>
                <c:pt idx="214">
                  <c:v>0</c:v>
                </c:pt>
                <c:pt idx="215">
                  <c:v>5</c:v>
                </c:pt>
                <c:pt idx="216">
                  <c:v>5</c:v>
                </c:pt>
                <c:pt idx="217">
                  <c:v>0</c:v>
                </c:pt>
                <c:pt idx="218">
                  <c:v>5</c:v>
                </c:pt>
                <c:pt idx="219">
                  <c:v>5</c:v>
                </c:pt>
                <c:pt idx="220">
                  <c:v>5</c:v>
                </c:pt>
                <c:pt idx="221">
                  <c:v>5</c:v>
                </c:pt>
                <c:pt idx="222">
                  <c:v>5</c:v>
                </c:pt>
                <c:pt idx="223">
                  <c:v>5</c:v>
                </c:pt>
                <c:pt idx="224">
                  <c:v>5</c:v>
                </c:pt>
                <c:pt idx="225">
                  <c:v>0</c:v>
                </c:pt>
                <c:pt idx="226">
                  <c:v>0</c:v>
                </c:pt>
                <c:pt idx="227">
                  <c:v>0</c:v>
                </c:pt>
                <c:pt idx="228">
                  <c:v>0</c:v>
                </c:pt>
                <c:pt idx="229">
                  <c:v>0</c:v>
                </c:pt>
                <c:pt idx="230">
                  <c:v>0</c:v>
                </c:pt>
                <c:pt idx="231">
                  <c:v>5</c:v>
                </c:pt>
                <c:pt idx="232">
                  <c:v>0</c:v>
                </c:pt>
                <c:pt idx="233">
                  <c:v>0</c:v>
                </c:pt>
                <c:pt idx="234">
                  <c:v>0</c:v>
                </c:pt>
                <c:pt idx="235">
                  <c:v>0</c:v>
                </c:pt>
                <c:pt idx="236">
                  <c:v>5</c:v>
                </c:pt>
                <c:pt idx="237">
                  <c:v>0</c:v>
                </c:pt>
                <c:pt idx="238">
                  <c:v>5</c:v>
                </c:pt>
                <c:pt idx="239">
                  <c:v>5</c:v>
                </c:pt>
                <c:pt idx="240">
                  <c:v>0</c:v>
                </c:pt>
                <c:pt idx="241">
                  <c:v>0</c:v>
                </c:pt>
                <c:pt idx="242">
                  <c:v>0</c:v>
                </c:pt>
                <c:pt idx="243">
                  <c:v>0</c:v>
                </c:pt>
                <c:pt idx="251">
                  <c:v>5</c:v>
                </c:pt>
                <c:pt idx="252">
                  <c:v>5</c:v>
                </c:pt>
                <c:pt idx="253">
                  <c:v>5</c:v>
                </c:pt>
                <c:pt idx="254">
                  <c:v>5</c:v>
                </c:pt>
                <c:pt idx="255">
                  <c:v>5</c:v>
                </c:pt>
                <c:pt idx="256">
                  <c:v>5</c:v>
                </c:pt>
                <c:pt idx="257">
                  <c:v>5</c:v>
                </c:pt>
                <c:pt idx="258">
                  <c:v>5</c:v>
                </c:pt>
                <c:pt idx="259">
                  <c:v>5</c:v>
                </c:pt>
                <c:pt idx="260">
                  <c:v>5</c:v>
                </c:pt>
                <c:pt idx="261">
                  <c:v>0</c:v>
                </c:pt>
                <c:pt idx="262">
                  <c:v>5</c:v>
                </c:pt>
                <c:pt idx="263">
                  <c:v>5</c:v>
                </c:pt>
                <c:pt idx="264">
                  <c:v>5</c:v>
                </c:pt>
              </c:numCache>
            </c:numRef>
          </c:yVal>
          <c:smooth val="0"/>
          <c:extLst>
            <c:ext xmlns:c16="http://schemas.microsoft.com/office/drawing/2014/chart" uri="{C3380CC4-5D6E-409C-BE32-E72D297353CC}">
              <c16:uniqueId val="{00000004-3FCB-488C-9937-F97FD7B72122}"/>
            </c:ext>
          </c:extLst>
        </c:ser>
        <c:ser>
          <c:idx val="5"/>
          <c:order val="5"/>
          <c:tx>
            <c:strRef>
              <c:f>PLOTS!$N$1</c:f>
              <c:strCache>
                <c:ptCount val="1"/>
                <c:pt idx="0">
                  <c:v>SERP-MESH (6)</c:v>
                </c:pt>
              </c:strCache>
            </c:strRef>
          </c:tx>
          <c:spPr>
            <a:ln w="19050">
              <a:noFill/>
            </a:ln>
          </c:spPr>
          <c:marker>
            <c:symbol val="circle"/>
            <c:size val="5"/>
            <c:spPr>
              <a:solidFill>
                <a:schemeClr val="accent1">
                  <a:lumMod val="50000"/>
                </a:schemeClr>
              </a:solidFill>
              <a:ln>
                <a:solidFill>
                  <a:schemeClr val="accent1">
                    <a:lumMod val="5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PLOTS!$N$2:$N$402</c:f>
              <c:numCache>
                <c:formatCode>General</c:formatCode>
                <c:ptCount val="401"/>
                <c:pt idx="0">
                  <c:v>0</c:v>
                </c:pt>
                <c:pt idx="1">
                  <c:v>0</c:v>
                </c:pt>
                <c:pt idx="2">
                  <c:v>0</c:v>
                </c:pt>
                <c:pt idx="3">
                  <c:v>0</c:v>
                </c:pt>
                <c:pt idx="5">
                  <c:v>0</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0</c:v>
                </c:pt>
                <c:pt idx="167">
                  <c:v>0</c:v>
                </c:pt>
                <c:pt idx="168">
                  <c:v>0</c:v>
                </c:pt>
                <c:pt idx="244">
                  <c:v>6</c:v>
                </c:pt>
                <c:pt idx="245">
                  <c:v>6</c:v>
                </c:pt>
                <c:pt idx="246">
                  <c:v>6</c:v>
                </c:pt>
                <c:pt idx="247">
                  <c:v>6</c:v>
                </c:pt>
                <c:pt idx="248">
                  <c:v>6</c:v>
                </c:pt>
                <c:pt idx="249">
                  <c:v>6</c:v>
                </c:pt>
                <c:pt idx="250">
                  <c:v>6</c:v>
                </c:pt>
              </c:numCache>
            </c:numRef>
          </c:yVal>
          <c:smooth val="0"/>
          <c:extLst>
            <c:ext xmlns:c16="http://schemas.microsoft.com/office/drawing/2014/chart" uri="{C3380CC4-5D6E-409C-BE32-E72D297353CC}">
              <c16:uniqueId val="{00000005-3FCB-488C-9937-F97FD7B72122}"/>
            </c:ext>
          </c:extLst>
        </c:ser>
        <c:ser>
          <c:idx val="6"/>
          <c:order val="6"/>
          <c:tx>
            <c:strRef>
              <c:f>PLOTS!$O$1</c:f>
              <c:strCache>
                <c:ptCount val="1"/>
                <c:pt idx="0">
                  <c:v>SERPENTINE (7)</c:v>
                </c:pt>
              </c:strCache>
            </c:strRef>
          </c:tx>
          <c:spPr>
            <a:ln w="19050">
              <a:noFill/>
            </a:ln>
          </c:spPr>
          <c:marker>
            <c:symbol val="circle"/>
            <c:size val="5"/>
            <c:spPr>
              <a:solidFill>
                <a:schemeClr val="accent5"/>
              </a:solidFill>
              <a:ln>
                <a:solidFill>
                  <a:schemeClr val="accent5"/>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PLOTS!$O$2:$O$402</c:f>
              <c:numCache>
                <c:formatCode>General</c:formatCode>
                <c:ptCount val="401"/>
                <c:pt idx="0">
                  <c:v>0</c:v>
                </c:pt>
                <c:pt idx="1">
                  <c:v>0</c:v>
                </c:pt>
                <c:pt idx="2">
                  <c:v>0</c:v>
                </c:pt>
                <c:pt idx="3">
                  <c:v>0</c:v>
                </c:pt>
                <c:pt idx="5">
                  <c:v>0</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67">
                  <c:v>0</c:v>
                </c:pt>
                <c:pt idx="168">
                  <c:v>0</c:v>
                </c:pt>
                <c:pt idx="244">
                  <c:v>0</c:v>
                </c:pt>
                <c:pt idx="245">
                  <c:v>0</c:v>
                </c:pt>
                <c:pt idx="246">
                  <c:v>0</c:v>
                </c:pt>
                <c:pt idx="247">
                  <c:v>7</c:v>
                </c:pt>
                <c:pt idx="248">
                  <c:v>7</c:v>
                </c:pt>
                <c:pt idx="249">
                  <c:v>7</c:v>
                </c:pt>
                <c:pt idx="250">
                  <c:v>7</c:v>
                </c:pt>
              </c:numCache>
            </c:numRef>
          </c:yVal>
          <c:smooth val="0"/>
          <c:extLst>
            <c:ext xmlns:c16="http://schemas.microsoft.com/office/drawing/2014/chart" uri="{C3380CC4-5D6E-409C-BE32-E72D297353CC}">
              <c16:uniqueId val="{00000006-3FCB-488C-9937-F97FD7B72122}"/>
            </c:ext>
          </c:extLst>
        </c:ser>
        <c:ser>
          <c:idx val="7"/>
          <c:order val="7"/>
          <c:tx>
            <c:strRef>
              <c:f>PLOTS!$P$1</c:f>
              <c:strCache>
                <c:ptCount val="1"/>
                <c:pt idx="0">
                  <c:v>CARB-OXD (8)</c:v>
                </c:pt>
              </c:strCache>
            </c:strRef>
          </c:tx>
          <c:spPr>
            <a:ln w="19050">
              <a:noFill/>
            </a:ln>
          </c:spPr>
          <c:marker>
            <c:symbol val="circle"/>
            <c:size val="7"/>
            <c:spPr>
              <a:solidFill>
                <a:schemeClr val="accent2">
                  <a:lumMod val="50000"/>
                </a:schemeClr>
              </a:solidFill>
              <a:ln>
                <a:solidFill>
                  <a:schemeClr val="accent2">
                    <a:lumMod val="5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PLOTS!$P$2:$P$402</c:f>
              <c:numCache>
                <c:formatCode>General</c:formatCode>
                <c:ptCount val="401"/>
                <c:pt idx="0">
                  <c:v>0</c:v>
                </c:pt>
                <c:pt idx="1">
                  <c:v>0</c:v>
                </c:pt>
                <c:pt idx="2">
                  <c:v>0</c:v>
                </c:pt>
                <c:pt idx="3">
                  <c:v>0</c:v>
                </c:pt>
                <c:pt idx="5">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8</c:v>
                </c:pt>
                <c:pt idx="130">
                  <c:v>8</c:v>
                </c:pt>
                <c:pt idx="131">
                  <c:v>8</c:v>
                </c:pt>
                <c:pt idx="132">
                  <c:v>0</c:v>
                </c:pt>
                <c:pt idx="133">
                  <c:v>8</c:v>
                </c:pt>
                <c:pt idx="167">
                  <c:v>0</c:v>
                </c:pt>
                <c:pt idx="168">
                  <c:v>0</c:v>
                </c:pt>
                <c:pt idx="244">
                  <c:v>0</c:v>
                </c:pt>
                <c:pt idx="245">
                  <c:v>0</c:v>
                </c:pt>
                <c:pt idx="246">
                  <c:v>0</c:v>
                </c:pt>
                <c:pt idx="247">
                  <c:v>0</c:v>
                </c:pt>
                <c:pt idx="248">
                  <c:v>0</c:v>
                </c:pt>
                <c:pt idx="249">
                  <c:v>0</c:v>
                </c:pt>
                <c:pt idx="250">
                  <c:v>8</c:v>
                </c:pt>
              </c:numCache>
            </c:numRef>
          </c:yVal>
          <c:smooth val="0"/>
          <c:extLst>
            <c:ext xmlns:c16="http://schemas.microsoft.com/office/drawing/2014/chart" uri="{C3380CC4-5D6E-409C-BE32-E72D297353CC}">
              <c16:uniqueId val="{00000007-3FCB-488C-9937-F97FD7B72122}"/>
            </c:ext>
          </c:extLst>
        </c:ser>
        <c:ser>
          <c:idx val="8"/>
          <c:order val="8"/>
          <c:tx>
            <c:strRef>
              <c:f>PLOTS!$Q$1</c:f>
              <c:strCache>
                <c:ptCount val="1"/>
                <c:pt idx="0">
                  <c:v>CARBONATE (9)</c:v>
                </c:pt>
              </c:strCache>
            </c:strRef>
          </c:tx>
          <c:spPr>
            <a:ln w="19050">
              <a:noFill/>
            </a:ln>
          </c:spPr>
          <c:marker>
            <c:symbol val="circle"/>
            <c:size val="7"/>
            <c:spPr>
              <a:solidFill>
                <a:schemeClr val="accent1">
                  <a:lumMod val="40000"/>
                  <a:lumOff val="60000"/>
                </a:schemeClr>
              </a:solidFill>
              <a:ln>
                <a:solidFill>
                  <a:schemeClr val="accent1">
                    <a:lumMod val="40000"/>
                    <a:lumOff val="6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PLOTS!$Q$2:$Q$402</c:f>
              <c:numCache>
                <c:formatCode>General</c:formatCode>
                <c:ptCount val="401"/>
                <c:pt idx="0">
                  <c:v>0</c:v>
                </c:pt>
                <c:pt idx="1">
                  <c:v>0</c:v>
                </c:pt>
                <c:pt idx="2">
                  <c:v>0</c:v>
                </c:pt>
                <c:pt idx="3">
                  <c:v>0</c:v>
                </c:pt>
                <c:pt idx="5">
                  <c:v>0</c:v>
                </c:pt>
                <c:pt idx="108">
                  <c:v>9</c:v>
                </c:pt>
                <c:pt idx="109">
                  <c:v>9</c:v>
                </c:pt>
                <c:pt idx="110">
                  <c:v>9</c:v>
                </c:pt>
                <c:pt idx="111">
                  <c:v>9</c:v>
                </c:pt>
                <c:pt idx="112">
                  <c:v>9</c:v>
                </c:pt>
                <c:pt idx="113">
                  <c:v>0</c:v>
                </c:pt>
                <c:pt idx="114">
                  <c:v>0</c:v>
                </c:pt>
                <c:pt idx="115">
                  <c:v>9</c:v>
                </c:pt>
                <c:pt idx="116">
                  <c:v>0</c:v>
                </c:pt>
                <c:pt idx="117">
                  <c:v>0</c:v>
                </c:pt>
                <c:pt idx="118">
                  <c:v>0</c:v>
                </c:pt>
                <c:pt idx="119">
                  <c:v>9</c:v>
                </c:pt>
                <c:pt idx="120">
                  <c:v>0</c:v>
                </c:pt>
                <c:pt idx="121">
                  <c:v>0</c:v>
                </c:pt>
                <c:pt idx="122">
                  <c:v>0</c:v>
                </c:pt>
                <c:pt idx="123">
                  <c:v>0</c:v>
                </c:pt>
                <c:pt idx="124">
                  <c:v>0</c:v>
                </c:pt>
                <c:pt idx="125">
                  <c:v>0</c:v>
                </c:pt>
                <c:pt idx="126">
                  <c:v>0</c:v>
                </c:pt>
                <c:pt idx="127">
                  <c:v>0</c:v>
                </c:pt>
                <c:pt idx="128">
                  <c:v>0</c:v>
                </c:pt>
                <c:pt idx="129">
                  <c:v>9</c:v>
                </c:pt>
                <c:pt idx="130">
                  <c:v>0</c:v>
                </c:pt>
                <c:pt idx="131">
                  <c:v>0</c:v>
                </c:pt>
                <c:pt idx="132">
                  <c:v>0</c:v>
                </c:pt>
                <c:pt idx="133">
                  <c:v>9</c:v>
                </c:pt>
                <c:pt idx="167">
                  <c:v>0</c:v>
                </c:pt>
                <c:pt idx="168">
                  <c:v>0</c:v>
                </c:pt>
                <c:pt idx="244">
                  <c:v>9</c:v>
                </c:pt>
                <c:pt idx="245">
                  <c:v>9</c:v>
                </c:pt>
                <c:pt idx="246">
                  <c:v>9</c:v>
                </c:pt>
                <c:pt idx="247">
                  <c:v>9</c:v>
                </c:pt>
                <c:pt idx="248">
                  <c:v>0</c:v>
                </c:pt>
                <c:pt idx="249">
                  <c:v>9</c:v>
                </c:pt>
                <c:pt idx="250">
                  <c:v>0</c:v>
                </c:pt>
              </c:numCache>
            </c:numRef>
          </c:yVal>
          <c:smooth val="0"/>
          <c:extLst>
            <c:ext xmlns:c16="http://schemas.microsoft.com/office/drawing/2014/chart" uri="{C3380CC4-5D6E-409C-BE32-E72D297353CC}">
              <c16:uniqueId val="{00000008-3FCB-488C-9937-F97FD7B72122}"/>
            </c:ext>
          </c:extLst>
        </c:ser>
        <c:ser>
          <c:idx val="9"/>
          <c:order val="9"/>
          <c:tx>
            <c:strRef>
              <c:f>PLOTS!$R$1</c:f>
              <c:strCache>
                <c:ptCount val="1"/>
                <c:pt idx="0">
                  <c:v>OTHER (10)</c:v>
                </c:pt>
              </c:strCache>
            </c:strRef>
          </c:tx>
          <c:spPr>
            <a:ln w="19050">
              <a:noFill/>
            </a:ln>
          </c:spPr>
          <c:marker>
            <c:symbol val="circle"/>
            <c:size val="7"/>
            <c:spPr>
              <a:solidFill>
                <a:schemeClr val="accent1">
                  <a:lumMod val="20000"/>
                  <a:lumOff val="80000"/>
                </a:schemeClr>
              </a:solidFill>
              <a:ln>
                <a:solidFill>
                  <a:schemeClr val="accent1">
                    <a:lumMod val="20000"/>
                    <a:lumOff val="8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PLOTS!$R$2:$R$402</c:f>
              <c:numCache>
                <c:formatCode>General</c:formatCode>
                <c:ptCount val="401"/>
                <c:pt idx="0">
                  <c:v>0</c:v>
                </c:pt>
                <c:pt idx="1">
                  <c:v>0</c:v>
                </c:pt>
                <c:pt idx="2">
                  <c:v>0</c:v>
                </c:pt>
                <c:pt idx="3">
                  <c:v>0</c:v>
                </c:pt>
                <c:pt idx="5">
                  <c:v>0</c:v>
                </c:pt>
                <c:pt idx="108">
                  <c:v>0</c:v>
                </c:pt>
                <c:pt idx="109">
                  <c:v>0</c:v>
                </c:pt>
                <c:pt idx="110">
                  <c:v>0</c:v>
                </c:pt>
                <c:pt idx="111">
                  <c:v>0</c:v>
                </c:pt>
                <c:pt idx="112">
                  <c:v>0</c:v>
                </c:pt>
                <c:pt idx="113">
                  <c:v>0</c:v>
                </c:pt>
                <c:pt idx="114">
                  <c:v>0</c:v>
                </c:pt>
                <c:pt idx="115">
                  <c:v>0</c:v>
                </c:pt>
                <c:pt idx="116">
                  <c:v>0</c:v>
                </c:pt>
                <c:pt idx="117">
                  <c:v>0</c:v>
                </c:pt>
                <c:pt idx="118">
                  <c:v>0</c:v>
                </c:pt>
                <c:pt idx="119">
                  <c:v>10</c:v>
                </c:pt>
                <c:pt idx="120">
                  <c:v>0</c:v>
                </c:pt>
                <c:pt idx="121">
                  <c:v>10</c:v>
                </c:pt>
                <c:pt idx="122">
                  <c:v>10</c:v>
                </c:pt>
                <c:pt idx="123">
                  <c:v>0</c:v>
                </c:pt>
                <c:pt idx="124">
                  <c:v>10</c:v>
                </c:pt>
                <c:pt idx="125">
                  <c:v>10</c:v>
                </c:pt>
                <c:pt idx="126">
                  <c:v>10</c:v>
                </c:pt>
                <c:pt idx="127">
                  <c:v>10</c:v>
                </c:pt>
                <c:pt idx="128">
                  <c:v>10</c:v>
                </c:pt>
                <c:pt idx="129">
                  <c:v>0</c:v>
                </c:pt>
                <c:pt idx="130">
                  <c:v>0</c:v>
                </c:pt>
                <c:pt idx="131">
                  <c:v>10</c:v>
                </c:pt>
                <c:pt idx="132">
                  <c:v>10</c:v>
                </c:pt>
                <c:pt idx="133">
                  <c:v>0</c:v>
                </c:pt>
                <c:pt idx="167">
                  <c:v>0</c:v>
                </c:pt>
                <c:pt idx="168">
                  <c:v>0</c:v>
                </c:pt>
                <c:pt idx="244">
                  <c:v>10</c:v>
                </c:pt>
                <c:pt idx="245">
                  <c:v>0</c:v>
                </c:pt>
                <c:pt idx="246">
                  <c:v>0</c:v>
                </c:pt>
                <c:pt idx="247">
                  <c:v>0</c:v>
                </c:pt>
                <c:pt idx="248">
                  <c:v>0</c:v>
                </c:pt>
                <c:pt idx="249">
                  <c:v>0</c:v>
                </c:pt>
                <c:pt idx="250">
                  <c:v>0</c:v>
                </c:pt>
              </c:numCache>
            </c:numRef>
          </c:yVal>
          <c:smooth val="0"/>
          <c:extLst>
            <c:ext xmlns:c16="http://schemas.microsoft.com/office/drawing/2014/chart" uri="{C3380CC4-5D6E-409C-BE32-E72D297353CC}">
              <c16:uniqueId val="{00000009-3FCB-488C-9937-F97FD7B72122}"/>
            </c:ext>
          </c:extLst>
        </c:ser>
        <c:ser>
          <c:idx val="10"/>
          <c:order val="10"/>
          <c:tx>
            <c:strRef>
              <c:f>PLOTS!$S$1</c:f>
              <c:strCache>
                <c:ptCount val="1"/>
                <c:pt idx="0">
                  <c:v>QUARTZ (11)</c:v>
                </c:pt>
              </c:strCache>
            </c:strRef>
          </c:tx>
          <c:spPr>
            <a:ln w="19050">
              <a:noFill/>
            </a:ln>
          </c:spPr>
          <c:marker>
            <c:symbol val="circle"/>
            <c:size val="7"/>
            <c:spPr>
              <a:solidFill>
                <a:schemeClr val="accent6">
                  <a:lumMod val="50000"/>
                </a:schemeClr>
              </a:solidFill>
              <a:ln>
                <a:solidFill>
                  <a:schemeClr val="accent6">
                    <a:lumMod val="5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PLOTS!$S$2:$S$402</c:f>
              <c:numCache>
                <c:formatCode>General</c:formatCode>
                <c:ptCount val="401"/>
                <c:pt idx="0">
                  <c:v>0</c:v>
                </c:pt>
                <c:pt idx="1">
                  <c:v>0</c:v>
                </c:pt>
                <c:pt idx="2">
                  <c:v>0</c:v>
                </c:pt>
                <c:pt idx="3">
                  <c:v>0</c:v>
                </c:pt>
                <c:pt idx="5">
                  <c:v>0</c:v>
                </c:pt>
                <c:pt idx="167">
                  <c:v>0</c:v>
                </c:pt>
                <c:pt idx="168">
                  <c:v>0</c:v>
                </c:pt>
                <c:pt idx="265">
                  <c:v>11</c:v>
                </c:pt>
                <c:pt idx="266">
                  <c:v>11</c:v>
                </c:pt>
                <c:pt idx="267">
                  <c:v>11</c:v>
                </c:pt>
                <c:pt idx="268">
                  <c:v>11</c:v>
                </c:pt>
                <c:pt idx="269">
                  <c:v>11</c:v>
                </c:pt>
                <c:pt idx="270">
                  <c:v>11</c:v>
                </c:pt>
                <c:pt idx="271">
                  <c:v>11</c:v>
                </c:pt>
                <c:pt idx="272">
                  <c:v>11</c:v>
                </c:pt>
                <c:pt idx="273">
                  <c:v>11</c:v>
                </c:pt>
                <c:pt idx="274">
                  <c:v>11</c:v>
                </c:pt>
                <c:pt idx="275">
                  <c:v>11</c:v>
                </c:pt>
                <c:pt idx="276">
                  <c:v>11</c:v>
                </c:pt>
                <c:pt idx="277">
                  <c:v>11</c:v>
                </c:pt>
                <c:pt idx="278">
                  <c:v>11</c:v>
                </c:pt>
                <c:pt idx="279">
                  <c:v>11</c:v>
                </c:pt>
                <c:pt idx="280">
                  <c:v>11</c:v>
                </c:pt>
                <c:pt idx="281">
                  <c:v>11</c:v>
                </c:pt>
                <c:pt idx="282">
                  <c:v>11</c:v>
                </c:pt>
                <c:pt idx="283">
                  <c:v>11</c:v>
                </c:pt>
                <c:pt idx="284">
                  <c:v>11</c:v>
                </c:pt>
                <c:pt idx="285">
                  <c:v>11</c:v>
                </c:pt>
                <c:pt idx="286">
                  <c:v>11</c:v>
                </c:pt>
                <c:pt idx="287">
                  <c:v>11</c:v>
                </c:pt>
                <c:pt idx="288">
                  <c:v>11</c:v>
                </c:pt>
                <c:pt idx="289">
                  <c:v>11</c:v>
                </c:pt>
                <c:pt idx="290">
                  <c:v>11</c:v>
                </c:pt>
                <c:pt idx="291">
                  <c:v>11</c:v>
                </c:pt>
                <c:pt idx="292">
                  <c:v>11</c:v>
                </c:pt>
                <c:pt idx="293">
                  <c:v>11</c:v>
                </c:pt>
                <c:pt idx="294">
                  <c:v>11</c:v>
                </c:pt>
                <c:pt idx="295">
                  <c:v>11</c:v>
                </c:pt>
                <c:pt idx="296">
                  <c:v>11</c:v>
                </c:pt>
                <c:pt idx="297">
                  <c:v>11</c:v>
                </c:pt>
                <c:pt idx="298">
                  <c:v>11</c:v>
                </c:pt>
                <c:pt idx="299">
                  <c:v>11</c:v>
                </c:pt>
                <c:pt idx="300">
                  <c:v>11</c:v>
                </c:pt>
                <c:pt idx="301">
                  <c:v>0</c:v>
                </c:pt>
                <c:pt idx="302">
                  <c:v>11</c:v>
                </c:pt>
                <c:pt idx="303">
                  <c:v>11</c:v>
                </c:pt>
                <c:pt idx="304">
                  <c:v>11</c:v>
                </c:pt>
                <c:pt idx="305">
                  <c:v>11</c:v>
                </c:pt>
                <c:pt idx="306">
                  <c:v>11</c:v>
                </c:pt>
                <c:pt idx="307">
                  <c:v>11</c:v>
                </c:pt>
                <c:pt idx="308">
                  <c:v>11</c:v>
                </c:pt>
                <c:pt idx="309">
                  <c:v>11</c:v>
                </c:pt>
                <c:pt idx="310">
                  <c:v>11</c:v>
                </c:pt>
                <c:pt idx="311">
                  <c:v>11</c:v>
                </c:pt>
                <c:pt idx="312">
                  <c:v>11</c:v>
                </c:pt>
                <c:pt idx="313">
                  <c:v>11</c:v>
                </c:pt>
                <c:pt idx="314">
                  <c:v>11</c:v>
                </c:pt>
                <c:pt idx="315">
                  <c:v>11</c:v>
                </c:pt>
                <c:pt idx="316">
                  <c:v>11</c:v>
                </c:pt>
                <c:pt idx="317">
                  <c:v>11</c:v>
                </c:pt>
                <c:pt idx="318">
                  <c:v>11</c:v>
                </c:pt>
                <c:pt idx="319">
                  <c:v>11</c:v>
                </c:pt>
                <c:pt idx="320">
                  <c:v>11</c:v>
                </c:pt>
                <c:pt idx="321">
                  <c:v>11</c:v>
                </c:pt>
                <c:pt idx="322">
                  <c:v>11</c:v>
                </c:pt>
                <c:pt idx="323">
                  <c:v>11</c:v>
                </c:pt>
                <c:pt idx="324">
                  <c:v>11</c:v>
                </c:pt>
                <c:pt idx="325">
                  <c:v>11</c:v>
                </c:pt>
                <c:pt idx="326">
                  <c:v>11</c:v>
                </c:pt>
                <c:pt idx="327">
                  <c:v>11</c:v>
                </c:pt>
                <c:pt idx="328">
                  <c:v>11</c:v>
                </c:pt>
                <c:pt idx="329">
                  <c:v>11</c:v>
                </c:pt>
                <c:pt idx="330">
                  <c:v>11</c:v>
                </c:pt>
                <c:pt idx="331">
                  <c:v>11</c:v>
                </c:pt>
                <c:pt idx="332">
                  <c:v>11</c:v>
                </c:pt>
                <c:pt idx="333">
                  <c:v>11</c:v>
                </c:pt>
                <c:pt idx="334">
                  <c:v>11</c:v>
                </c:pt>
                <c:pt idx="335">
                  <c:v>11</c:v>
                </c:pt>
                <c:pt idx="336">
                  <c:v>11</c:v>
                </c:pt>
                <c:pt idx="337">
                  <c:v>11</c:v>
                </c:pt>
                <c:pt idx="338">
                  <c:v>11</c:v>
                </c:pt>
                <c:pt idx="339">
                  <c:v>11</c:v>
                </c:pt>
                <c:pt idx="340">
                  <c:v>11</c:v>
                </c:pt>
                <c:pt idx="341">
                  <c:v>11</c:v>
                </c:pt>
                <c:pt idx="342">
                  <c:v>11</c:v>
                </c:pt>
                <c:pt idx="343">
                  <c:v>11</c:v>
                </c:pt>
                <c:pt idx="344">
                  <c:v>11</c:v>
                </c:pt>
                <c:pt idx="345">
                  <c:v>11</c:v>
                </c:pt>
                <c:pt idx="346">
                  <c:v>11</c:v>
                </c:pt>
                <c:pt idx="347">
                  <c:v>11</c:v>
                </c:pt>
                <c:pt idx="348">
                  <c:v>11</c:v>
                </c:pt>
                <c:pt idx="349">
                  <c:v>11</c:v>
                </c:pt>
                <c:pt idx="350">
                  <c:v>11</c:v>
                </c:pt>
                <c:pt idx="351">
                  <c:v>11</c:v>
                </c:pt>
                <c:pt idx="352">
                  <c:v>11</c:v>
                </c:pt>
                <c:pt idx="353">
                  <c:v>0</c:v>
                </c:pt>
                <c:pt idx="354">
                  <c:v>11</c:v>
                </c:pt>
                <c:pt idx="355">
                  <c:v>11</c:v>
                </c:pt>
                <c:pt idx="356">
                  <c:v>11</c:v>
                </c:pt>
                <c:pt idx="357">
                  <c:v>11</c:v>
                </c:pt>
                <c:pt idx="358">
                  <c:v>11</c:v>
                </c:pt>
                <c:pt idx="359">
                  <c:v>11</c:v>
                </c:pt>
                <c:pt idx="360">
                  <c:v>11</c:v>
                </c:pt>
                <c:pt idx="361">
                  <c:v>11</c:v>
                </c:pt>
                <c:pt idx="362">
                  <c:v>11</c:v>
                </c:pt>
                <c:pt idx="363">
                  <c:v>0</c:v>
                </c:pt>
                <c:pt idx="364">
                  <c:v>0</c:v>
                </c:pt>
                <c:pt idx="365">
                  <c:v>11</c:v>
                </c:pt>
                <c:pt idx="366">
                  <c:v>0</c:v>
                </c:pt>
                <c:pt idx="367">
                  <c:v>11</c:v>
                </c:pt>
                <c:pt idx="368">
                  <c:v>11</c:v>
                </c:pt>
                <c:pt idx="369">
                  <c:v>11</c:v>
                </c:pt>
                <c:pt idx="370">
                  <c:v>11</c:v>
                </c:pt>
                <c:pt idx="371">
                  <c:v>11</c:v>
                </c:pt>
                <c:pt idx="372">
                  <c:v>0</c:v>
                </c:pt>
                <c:pt idx="373">
                  <c:v>11</c:v>
                </c:pt>
                <c:pt idx="374">
                  <c:v>0</c:v>
                </c:pt>
                <c:pt idx="375">
                  <c:v>0</c:v>
                </c:pt>
                <c:pt idx="376">
                  <c:v>0</c:v>
                </c:pt>
                <c:pt idx="377">
                  <c:v>11</c:v>
                </c:pt>
                <c:pt idx="378">
                  <c:v>0</c:v>
                </c:pt>
                <c:pt idx="379">
                  <c:v>0</c:v>
                </c:pt>
                <c:pt idx="380">
                  <c:v>11</c:v>
                </c:pt>
                <c:pt idx="381">
                  <c:v>11</c:v>
                </c:pt>
                <c:pt idx="382">
                  <c:v>11</c:v>
                </c:pt>
                <c:pt idx="383">
                  <c:v>11</c:v>
                </c:pt>
                <c:pt idx="384">
                  <c:v>11</c:v>
                </c:pt>
                <c:pt idx="385">
                  <c:v>0</c:v>
                </c:pt>
                <c:pt idx="386">
                  <c:v>0</c:v>
                </c:pt>
                <c:pt idx="387">
                  <c:v>0</c:v>
                </c:pt>
                <c:pt idx="388">
                  <c:v>11</c:v>
                </c:pt>
                <c:pt idx="389">
                  <c:v>0</c:v>
                </c:pt>
                <c:pt idx="390">
                  <c:v>11</c:v>
                </c:pt>
                <c:pt idx="391">
                  <c:v>11</c:v>
                </c:pt>
                <c:pt idx="392">
                  <c:v>11</c:v>
                </c:pt>
                <c:pt idx="393">
                  <c:v>0</c:v>
                </c:pt>
                <c:pt idx="394">
                  <c:v>11</c:v>
                </c:pt>
                <c:pt idx="395">
                  <c:v>11</c:v>
                </c:pt>
                <c:pt idx="396">
                  <c:v>0</c:v>
                </c:pt>
                <c:pt idx="397">
                  <c:v>11</c:v>
                </c:pt>
                <c:pt idx="398">
                  <c:v>11</c:v>
                </c:pt>
                <c:pt idx="399">
                  <c:v>11</c:v>
                </c:pt>
                <c:pt idx="400">
                  <c:v>11</c:v>
                </c:pt>
              </c:numCache>
            </c:numRef>
          </c:yVal>
          <c:smooth val="0"/>
          <c:extLst>
            <c:ext xmlns:c16="http://schemas.microsoft.com/office/drawing/2014/chart" uri="{C3380CC4-5D6E-409C-BE32-E72D297353CC}">
              <c16:uniqueId val="{0000000A-3FCB-488C-9937-F97FD7B72122}"/>
            </c:ext>
          </c:extLst>
        </c:ser>
        <c:ser>
          <c:idx val="11"/>
          <c:order val="11"/>
          <c:tx>
            <c:strRef>
              <c:f>PLOTS!$T$1</c:f>
              <c:strCache>
                <c:ptCount val="1"/>
                <c:pt idx="0">
                  <c:v>FELDSPAR (12)</c:v>
                </c:pt>
              </c:strCache>
            </c:strRef>
          </c:tx>
          <c:spPr>
            <a:ln w="19050">
              <a:noFill/>
            </a:ln>
          </c:spPr>
          <c:marker>
            <c:symbol val="circle"/>
            <c:size val="6"/>
            <c:spPr>
              <a:solidFill>
                <a:schemeClr val="accent6">
                  <a:lumMod val="75000"/>
                </a:schemeClr>
              </a:solidFill>
              <a:ln>
                <a:solidFill>
                  <a:schemeClr val="accent6">
                    <a:lumMod val="75000"/>
                  </a:schemeClr>
                </a:solidFill>
              </a:ln>
            </c:spPr>
          </c:marker>
          <c:dPt>
            <c:idx val="395"/>
            <c:marker>
              <c:symbol val="circle"/>
              <c:size val="7"/>
            </c:marker>
            <c:bubble3D val="0"/>
            <c:extLst>
              <c:ext xmlns:c16="http://schemas.microsoft.com/office/drawing/2014/chart" uri="{C3380CC4-5D6E-409C-BE32-E72D297353CC}">
                <c16:uniqueId val="{0000000B-3FCB-488C-9937-F97FD7B72122}"/>
              </c:ext>
            </c:extLst>
          </c:dPt>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PLOTS!$T$2:$T$402</c:f>
              <c:numCache>
                <c:formatCode>General</c:formatCode>
                <c:ptCount val="401"/>
                <c:pt idx="0">
                  <c:v>0</c:v>
                </c:pt>
                <c:pt idx="1">
                  <c:v>0</c:v>
                </c:pt>
                <c:pt idx="2">
                  <c:v>0</c:v>
                </c:pt>
                <c:pt idx="3">
                  <c:v>0</c:v>
                </c:pt>
                <c:pt idx="5">
                  <c:v>0</c:v>
                </c:pt>
                <c:pt idx="167">
                  <c:v>0</c:v>
                </c:pt>
                <c:pt idx="168">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12</c:v>
                </c:pt>
                <c:pt idx="384">
                  <c:v>0</c:v>
                </c:pt>
                <c:pt idx="385">
                  <c:v>0</c:v>
                </c:pt>
                <c:pt idx="386">
                  <c:v>12</c:v>
                </c:pt>
                <c:pt idx="387">
                  <c:v>12</c:v>
                </c:pt>
                <c:pt idx="388">
                  <c:v>12</c:v>
                </c:pt>
                <c:pt idx="389">
                  <c:v>12</c:v>
                </c:pt>
                <c:pt idx="390">
                  <c:v>0</c:v>
                </c:pt>
                <c:pt idx="391">
                  <c:v>0</c:v>
                </c:pt>
                <c:pt idx="392">
                  <c:v>12</c:v>
                </c:pt>
                <c:pt idx="393">
                  <c:v>12</c:v>
                </c:pt>
                <c:pt idx="394">
                  <c:v>0</c:v>
                </c:pt>
                <c:pt idx="395">
                  <c:v>12</c:v>
                </c:pt>
                <c:pt idx="396">
                  <c:v>12</c:v>
                </c:pt>
                <c:pt idx="397">
                  <c:v>12</c:v>
                </c:pt>
                <c:pt idx="398">
                  <c:v>12</c:v>
                </c:pt>
                <c:pt idx="399">
                  <c:v>12</c:v>
                </c:pt>
                <c:pt idx="400">
                  <c:v>12</c:v>
                </c:pt>
              </c:numCache>
            </c:numRef>
          </c:yVal>
          <c:smooth val="0"/>
          <c:extLst>
            <c:ext xmlns:c16="http://schemas.microsoft.com/office/drawing/2014/chart" uri="{C3380CC4-5D6E-409C-BE32-E72D297353CC}">
              <c16:uniqueId val="{0000000C-3FCB-488C-9937-F97FD7B72122}"/>
            </c:ext>
          </c:extLst>
        </c:ser>
        <c:ser>
          <c:idx val="12"/>
          <c:order val="12"/>
          <c:tx>
            <c:strRef>
              <c:f>PLOTS!$U$1</c:f>
              <c:strCache>
                <c:ptCount val="1"/>
                <c:pt idx="0">
                  <c:v>EPIDOTE (13)</c:v>
                </c:pt>
              </c:strCache>
            </c:strRef>
          </c:tx>
          <c:spPr>
            <a:ln w="19050">
              <a:noFill/>
            </a:ln>
          </c:spPr>
          <c:marker>
            <c:symbol val="circle"/>
            <c:size val="7"/>
            <c:spPr>
              <a:solidFill>
                <a:schemeClr val="accent6"/>
              </a:solidFill>
              <a:ln>
                <a:solidFill>
                  <a:schemeClr val="accent6"/>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PLOTS!$U$2:$U$402</c:f>
              <c:numCache>
                <c:formatCode>General</c:formatCode>
                <c:ptCount val="401"/>
                <c:pt idx="0">
                  <c:v>0</c:v>
                </c:pt>
                <c:pt idx="1">
                  <c:v>0</c:v>
                </c:pt>
                <c:pt idx="2">
                  <c:v>0</c:v>
                </c:pt>
                <c:pt idx="3">
                  <c:v>0</c:v>
                </c:pt>
                <c:pt idx="5">
                  <c:v>0</c:v>
                </c:pt>
                <c:pt idx="167">
                  <c:v>0</c:v>
                </c:pt>
                <c:pt idx="168">
                  <c:v>0</c:v>
                </c:pt>
                <c:pt idx="265">
                  <c:v>13</c:v>
                </c:pt>
                <c:pt idx="266">
                  <c:v>13</c:v>
                </c:pt>
                <c:pt idx="267">
                  <c:v>0</c:v>
                </c:pt>
                <c:pt idx="268">
                  <c:v>13</c:v>
                </c:pt>
                <c:pt idx="269">
                  <c:v>13</c:v>
                </c:pt>
                <c:pt idx="270">
                  <c:v>13</c:v>
                </c:pt>
                <c:pt idx="271">
                  <c:v>13</c:v>
                </c:pt>
                <c:pt idx="272">
                  <c:v>13</c:v>
                </c:pt>
                <c:pt idx="273">
                  <c:v>13</c:v>
                </c:pt>
                <c:pt idx="274">
                  <c:v>13</c:v>
                </c:pt>
                <c:pt idx="275">
                  <c:v>0</c:v>
                </c:pt>
                <c:pt idx="276">
                  <c:v>13</c:v>
                </c:pt>
                <c:pt idx="277">
                  <c:v>13</c:v>
                </c:pt>
                <c:pt idx="278">
                  <c:v>13</c:v>
                </c:pt>
                <c:pt idx="279">
                  <c:v>13</c:v>
                </c:pt>
                <c:pt idx="280">
                  <c:v>13</c:v>
                </c:pt>
                <c:pt idx="281">
                  <c:v>0</c:v>
                </c:pt>
                <c:pt idx="282">
                  <c:v>13</c:v>
                </c:pt>
                <c:pt idx="283">
                  <c:v>13</c:v>
                </c:pt>
                <c:pt idx="284">
                  <c:v>0</c:v>
                </c:pt>
                <c:pt idx="285">
                  <c:v>13</c:v>
                </c:pt>
                <c:pt idx="286">
                  <c:v>13</c:v>
                </c:pt>
                <c:pt idx="287">
                  <c:v>13</c:v>
                </c:pt>
                <c:pt idx="288">
                  <c:v>13</c:v>
                </c:pt>
                <c:pt idx="289">
                  <c:v>13</c:v>
                </c:pt>
                <c:pt idx="290">
                  <c:v>13</c:v>
                </c:pt>
                <c:pt idx="291">
                  <c:v>13</c:v>
                </c:pt>
                <c:pt idx="292">
                  <c:v>13</c:v>
                </c:pt>
                <c:pt idx="293">
                  <c:v>13</c:v>
                </c:pt>
                <c:pt idx="294">
                  <c:v>13</c:v>
                </c:pt>
                <c:pt idx="295">
                  <c:v>13</c:v>
                </c:pt>
                <c:pt idx="296">
                  <c:v>13</c:v>
                </c:pt>
                <c:pt idx="297">
                  <c:v>13</c:v>
                </c:pt>
                <c:pt idx="298">
                  <c:v>13</c:v>
                </c:pt>
                <c:pt idx="299">
                  <c:v>13</c:v>
                </c:pt>
                <c:pt idx="300">
                  <c:v>13</c:v>
                </c:pt>
                <c:pt idx="301">
                  <c:v>13</c:v>
                </c:pt>
                <c:pt idx="302">
                  <c:v>13</c:v>
                </c:pt>
                <c:pt idx="303">
                  <c:v>13</c:v>
                </c:pt>
                <c:pt idx="304">
                  <c:v>13</c:v>
                </c:pt>
                <c:pt idx="305">
                  <c:v>13</c:v>
                </c:pt>
                <c:pt idx="306">
                  <c:v>13</c:v>
                </c:pt>
                <c:pt idx="307">
                  <c:v>13</c:v>
                </c:pt>
                <c:pt idx="308">
                  <c:v>0</c:v>
                </c:pt>
                <c:pt idx="309">
                  <c:v>13</c:v>
                </c:pt>
                <c:pt idx="310">
                  <c:v>13</c:v>
                </c:pt>
                <c:pt idx="311">
                  <c:v>13</c:v>
                </c:pt>
                <c:pt idx="312">
                  <c:v>13</c:v>
                </c:pt>
                <c:pt idx="313">
                  <c:v>13</c:v>
                </c:pt>
                <c:pt idx="314">
                  <c:v>13</c:v>
                </c:pt>
                <c:pt idx="315">
                  <c:v>13</c:v>
                </c:pt>
                <c:pt idx="316">
                  <c:v>13</c:v>
                </c:pt>
                <c:pt idx="317">
                  <c:v>13</c:v>
                </c:pt>
                <c:pt idx="318">
                  <c:v>13</c:v>
                </c:pt>
                <c:pt idx="319">
                  <c:v>13</c:v>
                </c:pt>
                <c:pt idx="320">
                  <c:v>13</c:v>
                </c:pt>
                <c:pt idx="321">
                  <c:v>13</c:v>
                </c:pt>
                <c:pt idx="322">
                  <c:v>13</c:v>
                </c:pt>
                <c:pt idx="323">
                  <c:v>13</c:v>
                </c:pt>
                <c:pt idx="324">
                  <c:v>13</c:v>
                </c:pt>
                <c:pt idx="325">
                  <c:v>13</c:v>
                </c:pt>
                <c:pt idx="326">
                  <c:v>13</c:v>
                </c:pt>
                <c:pt idx="327">
                  <c:v>13</c:v>
                </c:pt>
                <c:pt idx="328">
                  <c:v>13</c:v>
                </c:pt>
                <c:pt idx="329">
                  <c:v>13</c:v>
                </c:pt>
                <c:pt idx="330">
                  <c:v>13</c:v>
                </c:pt>
                <c:pt idx="331">
                  <c:v>13</c:v>
                </c:pt>
                <c:pt idx="332">
                  <c:v>13</c:v>
                </c:pt>
                <c:pt idx="333">
                  <c:v>13</c:v>
                </c:pt>
                <c:pt idx="334">
                  <c:v>13</c:v>
                </c:pt>
                <c:pt idx="335">
                  <c:v>13</c:v>
                </c:pt>
                <c:pt idx="336">
                  <c:v>13</c:v>
                </c:pt>
                <c:pt idx="337">
                  <c:v>13</c:v>
                </c:pt>
                <c:pt idx="338">
                  <c:v>13</c:v>
                </c:pt>
                <c:pt idx="339">
                  <c:v>13</c:v>
                </c:pt>
                <c:pt idx="340">
                  <c:v>13</c:v>
                </c:pt>
                <c:pt idx="341">
                  <c:v>13</c:v>
                </c:pt>
                <c:pt idx="342">
                  <c:v>13</c:v>
                </c:pt>
                <c:pt idx="343">
                  <c:v>13</c:v>
                </c:pt>
                <c:pt idx="344">
                  <c:v>13</c:v>
                </c:pt>
                <c:pt idx="345">
                  <c:v>13</c:v>
                </c:pt>
                <c:pt idx="346">
                  <c:v>13</c:v>
                </c:pt>
                <c:pt idx="347">
                  <c:v>13</c:v>
                </c:pt>
                <c:pt idx="348">
                  <c:v>13</c:v>
                </c:pt>
                <c:pt idx="349">
                  <c:v>13</c:v>
                </c:pt>
                <c:pt idx="350">
                  <c:v>13</c:v>
                </c:pt>
                <c:pt idx="351">
                  <c:v>13</c:v>
                </c:pt>
                <c:pt idx="352">
                  <c:v>13</c:v>
                </c:pt>
                <c:pt idx="353">
                  <c:v>13</c:v>
                </c:pt>
                <c:pt idx="354">
                  <c:v>13</c:v>
                </c:pt>
                <c:pt idx="355">
                  <c:v>13</c:v>
                </c:pt>
                <c:pt idx="356">
                  <c:v>13</c:v>
                </c:pt>
                <c:pt idx="357">
                  <c:v>13</c:v>
                </c:pt>
                <c:pt idx="358">
                  <c:v>13</c:v>
                </c:pt>
                <c:pt idx="359">
                  <c:v>13</c:v>
                </c:pt>
                <c:pt idx="360">
                  <c:v>13</c:v>
                </c:pt>
                <c:pt idx="361">
                  <c:v>13</c:v>
                </c:pt>
                <c:pt idx="362">
                  <c:v>13</c:v>
                </c:pt>
                <c:pt idx="363">
                  <c:v>13</c:v>
                </c:pt>
                <c:pt idx="364">
                  <c:v>13</c:v>
                </c:pt>
                <c:pt idx="365">
                  <c:v>13</c:v>
                </c:pt>
                <c:pt idx="366">
                  <c:v>13</c:v>
                </c:pt>
                <c:pt idx="367">
                  <c:v>13</c:v>
                </c:pt>
                <c:pt idx="368">
                  <c:v>13</c:v>
                </c:pt>
                <c:pt idx="369">
                  <c:v>13</c:v>
                </c:pt>
                <c:pt idx="370">
                  <c:v>13</c:v>
                </c:pt>
                <c:pt idx="371">
                  <c:v>13</c:v>
                </c:pt>
                <c:pt idx="372">
                  <c:v>13</c:v>
                </c:pt>
                <c:pt idx="373">
                  <c:v>13</c:v>
                </c:pt>
                <c:pt idx="374">
                  <c:v>13</c:v>
                </c:pt>
                <c:pt idx="375">
                  <c:v>13</c:v>
                </c:pt>
                <c:pt idx="376">
                  <c:v>13</c:v>
                </c:pt>
                <c:pt idx="377">
                  <c:v>13</c:v>
                </c:pt>
                <c:pt idx="378">
                  <c:v>13</c:v>
                </c:pt>
                <c:pt idx="379">
                  <c:v>13</c:v>
                </c:pt>
                <c:pt idx="380">
                  <c:v>13</c:v>
                </c:pt>
                <c:pt idx="381">
                  <c:v>0</c:v>
                </c:pt>
                <c:pt idx="382">
                  <c:v>13</c:v>
                </c:pt>
                <c:pt idx="383">
                  <c:v>13</c:v>
                </c:pt>
                <c:pt idx="384">
                  <c:v>13</c:v>
                </c:pt>
                <c:pt idx="385">
                  <c:v>13</c:v>
                </c:pt>
                <c:pt idx="386">
                  <c:v>13</c:v>
                </c:pt>
                <c:pt idx="387">
                  <c:v>13</c:v>
                </c:pt>
                <c:pt idx="388">
                  <c:v>0</c:v>
                </c:pt>
                <c:pt idx="389">
                  <c:v>0</c:v>
                </c:pt>
                <c:pt idx="390">
                  <c:v>13</c:v>
                </c:pt>
                <c:pt idx="391">
                  <c:v>13</c:v>
                </c:pt>
                <c:pt idx="392">
                  <c:v>13</c:v>
                </c:pt>
                <c:pt idx="393">
                  <c:v>13</c:v>
                </c:pt>
                <c:pt idx="394">
                  <c:v>13</c:v>
                </c:pt>
                <c:pt idx="395">
                  <c:v>13</c:v>
                </c:pt>
                <c:pt idx="396">
                  <c:v>0</c:v>
                </c:pt>
                <c:pt idx="397">
                  <c:v>0</c:v>
                </c:pt>
                <c:pt idx="398">
                  <c:v>13</c:v>
                </c:pt>
                <c:pt idx="399">
                  <c:v>0</c:v>
                </c:pt>
                <c:pt idx="400">
                  <c:v>13</c:v>
                </c:pt>
              </c:numCache>
            </c:numRef>
          </c:yVal>
          <c:smooth val="0"/>
          <c:extLst>
            <c:ext xmlns:c16="http://schemas.microsoft.com/office/drawing/2014/chart" uri="{C3380CC4-5D6E-409C-BE32-E72D297353CC}">
              <c16:uniqueId val="{0000000D-3FCB-488C-9937-F97FD7B72122}"/>
            </c:ext>
          </c:extLst>
        </c:ser>
        <c:ser>
          <c:idx val="13"/>
          <c:order val="13"/>
          <c:tx>
            <c:strRef>
              <c:f>PLOTS!$V$1</c:f>
              <c:strCache>
                <c:ptCount val="1"/>
                <c:pt idx="0">
                  <c:v>CHLORITE (14)</c:v>
                </c:pt>
              </c:strCache>
            </c:strRef>
          </c:tx>
          <c:spPr>
            <a:ln w="19050">
              <a:noFill/>
            </a:ln>
          </c:spPr>
          <c:marker>
            <c:symbol val="circle"/>
            <c:size val="7"/>
            <c:spPr>
              <a:solidFill>
                <a:schemeClr val="accent6">
                  <a:lumMod val="60000"/>
                  <a:lumOff val="40000"/>
                </a:schemeClr>
              </a:solidFill>
              <a:ln>
                <a:solidFill>
                  <a:schemeClr val="accent6">
                    <a:lumMod val="60000"/>
                    <a:lumOff val="4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PLOTS!$V$2:$V$402</c:f>
              <c:numCache>
                <c:formatCode>General</c:formatCode>
                <c:ptCount val="401"/>
                <c:pt idx="0">
                  <c:v>0</c:v>
                </c:pt>
                <c:pt idx="1">
                  <c:v>0</c:v>
                </c:pt>
                <c:pt idx="2">
                  <c:v>0</c:v>
                </c:pt>
                <c:pt idx="3">
                  <c:v>0</c:v>
                </c:pt>
                <c:pt idx="5">
                  <c:v>0</c:v>
                </c:pt>
                <c:pt idx="167">
                  <c:v>0</c:v>
                </c:pt>
                <c:pt idx="168">
                  <c:v>0</c:v>
                </c:pt>
                <c:pt idx="265">
                  <c:v>14</c:v>
                </c:pt>
                <c:pt idx="266">
                  <c:v>0</c:v>
                </c:pt>
                <c:pt idx="267">
                  <c:v>14</c:v>
                </c:pt>
                <c:pt idx="268">
                  <c:v>14</c:v>
                </c:pt>
                <c:pt idx="269">
                  <c:v>14</c:v>
                </c:pt>
                <c:pt idx="270">
                  <c:v>0</c:v>
                </c:pt>
                <c:pt idx="271">
                  <c:v>0</c:v>
                </c:pt>
                <c:pt idx="272">
                  <c:v>14</c:v>
                </c:pt>
                <c:pt idx="273">
                  <c:v>14</c:v>
                </c:pt>
                <c:pt idx="274">
                  <c:v>14</c:v>
                </c:pt>
                <c:pt idx="275">
                  <c:v>14</c:v>
                </c:pt>
                <c:pt idx="276">
                  <c:v>14</c:v>
                </c:pt>
                <c:pt idx="277">
                  <c:v>14</c:v>
                </c:pt>
                <c:pt idx="278">
                  <c:v>14</c:v>
                </c:pt>
                <c:pt idx="279">
                  <c:v>14</c:v>
                </c:pt>
                <c:pt idx="280">
                  <c:v>14</c:v>
                </c:pt>
                <c:pt idx="281">
                  <c:v>14</c:v>
                </c:pt>
                <c:pt idx="282">
                  <c:v>14</c:v>
                </c:pt>
                <c:pt idx="283">
                  <c:v>14</c:v>
                </c:pt>
                <c:pt idx="284">
                  <c:v>14</c:v>
                </c:pt>
                <c:pt idx="285">
                  <c:v>14</c:v>
                </c:pt>
                <c:pt idx="286">
                  <c:v>14</c:v>
                </c:pt>
                <c:pt idx="287">
                  <c:v>14</c:v>
                </c:pt>
                <c:pt idx="288">
                  <c:v>14</c:v>
                </c:pt>
                <c:pt idx="289">
                  <c:v>14</c:v>
                </c:pt>
                <c:pt idx="290">
                  <c:v>14</c:v>
                </c:pt>
                <c:pt idx="291">
                  <c:v>14</c:v>
                </c:pt>
                <c:pt idx="292">
                  <c:v>14</c:v>
                </c:pt>
                <c:pt idx="293">
                  <c:v>14</c:v>
                </c:pt>
                <c:pt idx="294">
                  <c:v>14</c:v>
                </c:pt>
                <c:pt idx="295">
                  <c:v>14</c:v>
                </c:pt>
                <c:pt idx="296">
                  <c:v>14</c:v>
                </c:pt>
                <c:pt idx="297">
                  <c:v>14</c:v>
                </c:pt>
                <c:pt idx="298">
                  <c:v>14</c:v>
                </c:pt>
                <c:pt idx="299">
                  <c:v>14</c:v>
                </c:pt>
                <c:pt idx="300">
                  <c:v>14</c:v>
                </c:pt>
                <c:pt idx="301">
                  <c:v>14</c:v>
                </c:pt>
                <c:pt idx="302">
                  <c:v>14</c:v>
                </c:pt>
                <c:pt idx="303">
                  <c:v>14</c:v>
                </c:pt>
                <c:pt idx="304">
                  <c:v>14</c:v>
                </c:pt>
                <c:pt idx="305">
                  <c:v>14</c:v>
                </c:pt>
                <c:pt idx="306">
                  <c:v>14</c:v>
                </c:pt>
                <c:pt idx="307">
                  <c:v>14</c:v>
                </c:pt>
                <c:pt idx="308">
                  <c:v>14</c:v>
                </c:pt>
                <c:pt idx="309">
                  <c:v>14</c:v>
                </c:pt>
                <c:pt idx="310">
                  <c:v>14</c:v>
                </c:pt>
                <c:pt idx="311">
                  <c:v>14</c:v>
                </c:pt>
                <c:pt idx="312">
                  <c:v>14</c:v>
                </c:pt>
                <c:pt idx="313">
                  <c:v>14</c:v>
                </c:pt>
                <c:pt idx="314">
                  <c:v>14</c:v>
                </c:pt>
                <c:pt idx="315">
                  <c:v>14</c:v>
                </c:pt>
                <c:pt idx="316">
                  <c:v>14</c:v>
                </c:pt>
                <c:pt idx="317">
                  <c:v>14</c:v>
                </c:pt>
                <c:pt idx="318">
                  <c:v>14</c:v>
                </c:pt>
                <c:pt idx="319">
                  <c:v>14</c:v>
                </c:pt>
                <c:pt idx="320">
                  <c:v>14</c:v>
                </c:pt>
                <c:pt idx="321">
                  <c:v>14</c:v>
                </c:pt>
                <c:pt idx="322">
                  <c:v>14</c:v>
                </c:pt>
                <c:pt idx="323">
                  <c:v>14</c:v>
                </c:pt>
                <c:pt idx="324">
                  <c:v>14</c:v>
                </c:pt>
                <c:pt idx="325">
                  <c:v>14</c:v>
                </c:pt>
                <c:pt idx="326">
                  <c:v>14</c:v>
                </c:pt>
                <c:pt idx="327">
                  <c:v>14</c:v>
                </c:pt>
                <c:pt idx="328">
                  <c:v>14</c:v>
                </c:pt>
                <c:pt idx="329">
                  <c:v>14</c:v>
                </c:pt>
                <c:pt idx="330">
                  <c:v>14</c:v>
                </c:pt>
                <c:pt idx="331">
                  <c:v>14</c:v>
                </c:pt>
                <c:pt idx="332">
                  <c:v>14</c:v>
                </c:pt>
                <c:pt idx="333">
                  <c:v>14</c:v>
                </c:pt>
                <c:pt idx="334">
                  <c:v>14</c:v>
                </c:pt>
                <c:pt idx="335">
                  <c:v>14</c:v>
                </c:pt>
                <c:pt idx="336">
                  <c:v>14</c:v>
                </c:pt>
                <c:pt idx="337">
                  <c:v>14</c:v>
                </c:pt>
                <c:pt idx="338">
                  <c:v>14</c:v>
                </c:pt>
                <c:pt idx="339">
                  <c:v>14</c:v>
                </c:pt>
                <c:pt idx="340">
                  <c:v>14</c:v>
                </c:pt>
                <c:pt idx="341">
                  <c:v>14</c:v>
                </c:pt>
                <c:pt idx="342">
                  <c:v>14</c:v>
                </c:pt>
                <c:pt idx="343">
                  <c:v>14</c:v>
                </c:pt>
                <c:pt idx="344">
                  <c:v>14</c:v>
                </c:pt>
                <c:pt idx="345">
                  <c:v>14</c:v>
                </c:pt>
                <c:pt idx="346">
                  <c:v>14</c:v>
                </c:pt>
                <c:pt idx="347">
                  <c:v>14</c:v>
                </c:pt>
                <c:pt idx="348">
                  <c:v>14</c:v>
                </c:pt>
                <c:pt idx="349">
                  <c:v>14</c:v>
                </c:pt>
                <c:pt idx="350">
                  <c:v>14</c:v>
                </c:pt>
                <c:pt idx="351">
                  <c:v>14</c:v>
                </c:pt>
                <c:pt idx="352">
                  <c:v>14</c:v>
                </c:pt>
                <c:pt idx="353">
                  <c:v>14</c:v>
                </c:pt>
                <c:pt idx="354">
                  <c:v>14</c:v>
                </c:pt>
                <c:pt idx="355">
                  <c:v>14</c:v>
                </c:pt>
                <c:pt idx="356">
                  <c:v>14</c:v>
                </c:pt>
                <c:pt idx="357">
                  <c:v>14</c:v>
                </c:pt>
                <c:pt idx="358">
                  <c:v>14</c:v>
                </c:pt>
                <c:pt idx="359">
                  <c:v>14</c:v>
                </c:pt>
                <c:pt idx="360">
                  <c:v>14</c:v>
                </c:pt>
                <c:pt idx="361">
                  <c:v>14</c:v>
                </c:pt>
                <c:pt idx="362">
                  <c:v>14</c:v>
                </c:pt>
                <c:pt idx="363">
                  <c:v>14</c:v>
                </c:pt>
                <c:pt idx="364">
                  <c:v>14</c:v>
                </c:pt>
                <c:pt idx="365">
                  <c:v>14</c:v>
                </c:pt>
                <c:pt idx="366">
                  <c:v>14</c:v>
                </c:pt>
                <c:pt idx="367">
                  <c:v>14</c:v>
                </c:pt>
                <c:pt idx="368">
                  <c:v>14</c:v>
                </c:pt>
                <c:pt idx="369">
                  <c:v>14</c:v>
                </c:pt>
                <c:pt idx="370">
                  <c:v>14</c:v>
                </c:pt>
                <c:pt idx="371">
                  <c:v>14</c:v>
                </c:pt>
                <c:pt idx="372">
                  <c:v>14</c:v>
                </c:pt>
                <c:pt idx="373">
                  <c:v>14</c:v>
                </c:pt>
                <c:pt idx="374">
                  <c:v>14</c:v>
                </c:pt>
                <c:pt idx="375">
                  <c:v>14</c:v>
                </c:pt>
                <c:pt idx="376">
                  <c:v>14</c:v>
                </c:pt>
                <c:pt idx="377">
                  <c:v>14</c:v>
                </c:pt>
                <c:pt idx="378">
                  <c:v>14</c:v>
                </c:pt>
                <c:pt idx="379">
                  <c:v>14</c:v>
                </c:pt>
                <c:pt idx="380">
                  <c:v>14</c:v>
                </c:pt>
                <c:pt idx="381">
                  <c:v>14</c:v>
                </c:pt>
                <c:pt idx="382">
                  <c:v>14</c:v>
                </c:pt>
                <c:pt idx="383">
                  <c:v>14</c:v>
                </c:pt>
                <c:pt idx="384">
                  <c:v>14</c:v>
                </c:pt>
                <c:pt idx="385">
                  <c:v>14</c:v>
                </c:pt>
                <c:pt idx="386">
                  <c:v>14</c:v>
                </c:pt>
                <c:pt idx="387">
                  <c:v>14</c:v>
                </c:pt>
                <c:pt idx="388">
                  <c:v>14</c:v>
                </c:pt>
                <c:pt idx="389">
                  <c:v>14</c:v>
                </c:pt>
                <c:pt idx="390">
                  <c:v>14</c:v>
                </c:pt>
                <c:pt idx="391">
                  <c:v>14</c:v>
                </c:pt>
                <c:pt idx="392">
                  <c:v>14</c:v>
                </c:pt>
                <c:pt idx="393">
                  <c:v>14</c:v>
                </c:pt>
                <c:pt idx="394">
                  <c:v>14</c:v>
                </c:pt>
                <c:pt idx="395">
                  <c:v>14</c:v>
                </c:pt>
                <c:pt idx="396">
                  <c:v>14</c:v>
                </c:pt>
                <c:pt idx="397">
                  <c:v>14</c:v>
                </c:pt>
                <c:pt idx="398">
                  <c:v>14</c:v>
                </c:pt>
                <c:pt idx="399">
                  <c:v>14</c:v>
                </c:pt>
                <c:pt idx="400">
                  <c:v>14</c:v>
                </c:pt>
              </c:numCache>
            </c:numRef>
          </c:yVal>
          <c:smooth val="0"/>
          <c:extLst>
            <c:ext xmlns:c16="http://schemas.microsoft.com/office/drawing/2014/chart" uri="{C3380CC4-5D6E-409C-BE32-E72D297353CC}">
              <c16:uniqueId val="{0000000E-3FCB-488C-9937-F97FD7B72122}"/>
            </c:ext>
          </c:extLst>
        </c:ser>
        <c:ser>
          <c:idx val="14"/>
          <c:order val="14"/>
          <c:tx>
            <c:strRef>
              <c:f>PLOTS!$W$1</c:f>
              <c:strCache>
                <c:ptCount val="1"/>
                <c:pt idx="0">
                  <c:v>OTHER (15)</c:v>
                </c:pt>
              </c:strCache>
            </c:strRef>
          </c:tx>
          <c:spPr>
            <a:ln w="19050">
              <a:noFill/>
            </a:ln>
          </c:spPr>
          <c:marker>
            <c:symbol val="circle"/>
            <c:size val="7"/>
            <c:spPr>
              <a:solidFill>
                <a:schemeClr val="accent6">
                  <a:lumMod val="40000"/>
                  <a:lumOff val="60000"/>
                </a:schemeClr>
              </a:solidFill>
              <a:ln>
                <a:solidFill>
                  <a:schemeClr val="accent6">
                    <a:lumMod val="40000"/>
                    <a:lumOff val="60000"/>
                  </a:schemeClr>
                </a:solidFill>
              </a:ln>
            </c:spPr>
          </c:marker>
          <c:xVal>
            <c:numRef>
              <c:f>PLOTS!$G$2:$G$402</c:f>
              <c:numCache>
                <c:formatCode>0.0</c:formatCode>
                <c:ptCount val="401"/>
                <c:pt idx="0">
                  <c:v>0.57999999999999996</c:v>
                </c:pt>
                <c:pt idx="1">
                  <c:v>3.08</c:v>
                </c:pt>
                <c:pt idx="2">
                  <c:v>3.96</c:v>
                </c:pt>
                <c:pt idx="3">
                  <c:v>4.7300000000000004</c:v>
                </c:pt>
                <c:pt idx="4">
                  <c:v>5.35</c:v>
                </c:pt>
                <c:pt idx="5">
                  <c:v>5.5100000000000007</c:v>
                </c:pt>
                <c:pt idx="6">
                  <c:v>6.46</c:v>
                </c:pt>
                <c:pt idx="7">
                  <c:v>6.9</c:v>
                </c:pt>
                <c:pt idx="8">
                  <c:v>7.69</c:v>
                </c:pt>
                <c:pt idx="9">
                  <c:v>8.4700000000000006</c:v>
                </c:pt>
                <c:pt idx="10">
                  <c:v>8.83</c:v>
                </c:pt>
                <c:pt idx="11">
                  <c:v>9.52</c:v>
                </c:pt>
                <c:pt idx="12">
                  <c:v>10.459999999999999</c:v>
                </c:pt>
                <c:pt idx="13">
                  <c:v>10.77</c:v>
                </c:pt>
                <c:pt idx="14">
                  <c:v>11.49</c:v>
                </c:pt>
                <c:pt idx="15">
                  <c:v>11.92</c:v>
                </c:pt>
                <c:pt idx="16">
                  <c:v>12.61</c:v>
                </c:pt>
                <c:pt idx="17">
                  <c:v>13.41</c:v>
                </c:pt>
                <c:pt idx="18">
                  <c:v>14.024999999999999</c:v>
                </c:pt>
                <c:pt idx="19">
                  <c:v>14.664999999999999</c:v>
                </c:pt>
                <c:pt idx="20">
                  <c:v>15.72</c:v>
                </c:pt>
                <c:pt idx="21">
                  <c:v>16.490000000000002</c:v>
                </c:pt>
                <c:pt idx="22">
                  <c:v>17.220000000000002</c:v>
                </c:pt>
                <c:pt idx="23">
                  <c:v>17.950000000000003</c:v>
                </c:pt>
                <c:pt idx="24">
                  <c:v>18.740000000000002</c:v>
                </c:pt>
                <c:pt idx="25">
                  <c:v>19.360000000000003</c:v>
                </c:pt>
                <c:pt idx="26">
                  <c:v>20.070000000000004</c:v>
                </c:pt>
                <c:pt idx="27">
                  <c:v>20.950000000000003</c:v>
                </c:pt>
                <c:pt idx="28">
                  <c:v>21.88</c:v>
                </c:pt>
                <c:pt idx="29">
                  <c:v>22.834999999999997</c:v>
                </c:pt>
                <c:pt idx="30">
                  <c:v>23.764999999999997</c:v>
                </c:pt>
                <c:pt idx="31">
                  <c:v>24.064999999999998</c:v>
                </c:pt>
                <c:pt idx="32">
                  <c:v>24.58</c:v>
                </c:pt>
                <c:pt idx="33">
                  <c:v>25.189999999999998</c:v>
                </c:pt>
                <c:pt idx="34">
                  <c:v>26.159999999999997</c:v>
                </c:pt>
                <c:pt idx="35">
                  <c:v>26.759999999999998</c:v>
                </c:pt>
                <c:pt idx="36">
                  <c:v>26.979999999999997</c:v>
                </c:pt>
                <c:pt idx="37">
                  <c:v>27.9</c:v>
                </c:pt>
                <c:pt idx="38">
                  <c:v>28.799999999999997</c:v>
                </c:pt>
                <c:pt idx="39">
                  <c:v>29.445</c:v>
                </c:pt>
                <c:pt idx="40">
                  <c:v>30.055</c:v>
                </c:pt>
                <c:pt idx="41">
                  <c:v>30.82</c:v>
                </c:pt>
                <c:pt idx="42">
                  <c:v>31.490000000000002</c:v>
                </c:pt>
                <c:pt idx="43">
                  <c:v>32.314999999999998</c:v>
                </c:pt>
                <c:pt idx="44">
                  <c:v>33.04</c:v>
                </c:pt>
                <c:pt idx="45">
                  <c:v>34.07</c:v>
                </c:pt>
                <c:pt idx="46">
                  <c:v>35.049999999999997</c:v>
                </c:pt>
                <c:pt idx="47">
                  <c:v>36.034999999999997</c:v>
                </c:pt>
                <c:pt idx="48">
                  <c:v>37.129999999999995</c:v>
                </c:pt>
                <c:pt idx="49">
                  <c:v>37.814999999999998</c:v>
                </c:pt>
                <c:pt idx="50">
                  <c:v>38.6</c:v>
                </c:pt>
                <c:pt idx="51">
                  <c:v>39.284999999999997</c:v>
                </c:pt>
                <c:pt idx="52">
                  <c:v>40.200000000000003</c:v>
                </c:pt>
                <c:pt idx="53">
                  <c:v>40.71</c:v>
                </c:pt>
                <c:pt idx="54">
                  <c:v>41.580000000000005</c:v>
                </c:pt>
                <c:pt idx="55">
                  <c:v>42.370000000000005</c:v>
                </c:pt>
                <c:pt idx="56">
                  <c:v>43.09</c:v>
                </c:pt>
                <c:pt idx="57">
                  <c:v>44.034999999999997</c:v>
                </c:pt>
                <c:pt idx="58">
                  <c:v>44.724999999999994</c:v>
                </c:pt>
                <c:pt idx="59">
                  <c:v>45.199999999999996</c:v>
                </c:pt>
                <c:pt idx="60">
                  <c:v>46.129999999999995</c:v>
                </c:pt>
                <c:pt idx="61">
                  <c:v>46.984999999999999</c:v>
                </c:pt>
                <c:pt idx="62">
                  <c:v>47.55</c:v>
                </c:pt>
                <c:pt idx="63">
                  <c:v>48.41</c:v>
                </c:pt>
                <c:pt idx="64">
                  <c:v>48.95</c:v>
                </c:pt>
                <c:pt idx="65">
                  <c:v>49.94</c:v>
                </c:pt>
                <c:pt idx="66">
                  <c:v>50.709999999999994</c:v>
                </c:pt>
                <c:pt idx="67">
                  <c:v>51.674999999999997</c:v>
                </c:pt>
                <c:pt idx="68">
                  <c:v>51.86</c:v>
                </c:pt>
                <c:pt idx="69">
                  <c:v>52.8</c:v>
                </c:pt>
                <c:pt idx="70">
                  <c:v>53.774999999999999</c:v>
                </c:pt>
                <c:pt idx="71">
                  <c:v>54.464999999999996</c:v>
                </c:pt>
                <c:pt idx="72">
                  <c:v>55.31</c:v>
                </c:pt>
                <c:pt idx="73">
                  <c:v>56.190000000000005</c:v>
                </c:pt>
                <c:pt idx="74">
                  <c:v>56.84</c:v>
                </c:pt>
                <c:pt idx="75">
                  <c:v>57.63</c:v>
                </c:pt>
                <c:pt idx="76">
                  <c:v>58.29</c:v>
                </c:pt>
                <c:pt idx="77">
                  <c:v>59.185000000000002</c:v>
                </c:pt>
                <c:pt idx="78">
                  <c:v>60.61</c:v>
                </c:pt>
                <c:pt idx="79">
                  <c:v>61.175000000000004</c:v>
                </c:pt>
                <c:pt idx="80">
                  <c:v>61.279999999999994</c:v>
                </c:pt>
                <c:pt idx="81">
                  <c:v>62.5</c:v>
                </c:pt>
                <c:pt idx="82">
                  <c:v>63.274999999999999</c:v>
                </c:pt>
                <c:pt idx="83">
                  <c:v>63.9</c:v>
                </c:pt>
                <c:pt idx="84">
                  <c:v>64.37</c:v>
                </c:pt>
                <c:pt idx="85">
                  <c:v>65.36</c:v>
                </c:pt>
                <c:pt idx="86">
                  <c:v>65.955000000000013</c:v>
                </c:pt>
                <c:pt idx="87">
                  <c:v>66.750000000000014</c:v>
                </c:pt>
                <c:pt idx="88">
                  <c:v>67.45</c:v>
                </c:pt>
                <c:pt idx="89">
                  <c:v>68.41</c:v>
                </c:pt>
                <c:pt idx="90">
                  <c:v>69.265000000000001</c:v>
                </c:pt>
                <c:pt idx="91">
                  <c:v>69.704999999999998</c:v>
                </c:pt>
                <c:pt idx="92">
                  <c:v>70.240000000000009</c:v>
                </c:pt>
                <c:pt idx="93">
                  <c:v>70.820000000000007</c:v>
                </c:pt>
                <c:pt idx="94">
                  <c:v>71.63000000000001</c:v>
                </c:pt>
                <c:pt idx="95">
                  <c:v>72.210000000000008</c:v>
                </c:pt>
                <c:pt idx="96">
                  <c:v>72.87</c:v>
                </c:pt>
                <c:pt idx="97">
                  <c:v>73.66</c:v>
                </c:pt>
                <c:pt idx="98">
                  <c:v>74.349999999999994</c:v>
                </c:pt>
                <c:pt idx="99">
                  <c:v>75.14</c:v>
                </c:pt>
                <c:pt idx="100">
                  <c:v>75.94</c:v>
                </c:pt>
                <c:pt idx="101">
                  <c:v>76.66</c:v>
                </c:pt>
                <c:pt idx="102">
                  <c:v>77.434999999999988</c:v>
                </c:pt>
                <c:pt idx="103">
                  <c:v>78.319999999999993</c:v>
                </c:pt>
                <c:pt idx="104">
                  <c:v>78.97</c:v>
                </c:pt>
                <c:pt idx="105">
                  <c:v>79.22</c:v>
                </c:pt>
                <c:pt idx="106">
                  <c:v>80.009999999999991</c:v>
                </c:pt>
                <c:pt idx="107">
                  <c:v>80.929999999999993</c:v>
                </c:pt>
                <c:pt idx="108">
                  <c:v>81.86</c:v>
                </c:pt>
                <c:pt idx="109">
                  <c:v>82.78</c:v>
                </c:pt>
                <c:pt idx="110">
                  <c:v>83.7</c:v>
                </c:pt>
                <c:pt idx="111">
                  <c:v>84.22</c:v>
                </c:pt>
                <c:pt idx="112">
                  <c:v>85.125000000000014</c:v>
                </c:pt>
                <c:pt idx="113">
                  <c:v>85.92</c:v>
                </c:pt>
                <c:pt idx="114">
                  <c:v>86.92</c:v>
                </c:pt>
                <c:pt idx="115">
                  <c:v>87.844999999999999</c:v>
                </c:pt>
                <c:pt idx="116">
                  <c:v>88.76</c:v>
                </c:pt>
                <c:pt idx="117">
                  <c:v>89.589999999999989</c:v>
                </c:pt>
                <c:pt idx="118">
                  <c:v>90.094999999999999</c:v>
                </c:pt>
                <c:pt idx="119">
                  <c:v>90.82</c:v>
                </c:pt>
                <c:pt idx="120">
                  <c:v>91.56</c:v>
                </c:pt>
                <c:pt idx="121">
                  <c:v>92.51</c:v>
                </c:pt>
                <c:pt idx="122">
                  <c:v>93.410000000000011</c:v>
                </c:pt>
                <c:pt idx="123">
                  <c:v>93.9</c:v>
                </c:pt>
                <c:pt idx="124">
                  <c:v>94.54</c:v>
                </c:pt>
                <c:pt idx="125">
                  <c:v>94.899999999999991</c:v>
                </c:pt>
                <c:pt idx="126">
                  <c:v>95.589999999999989</c:v>
                </c:pt>
                <c:pt idx="127">
                  <c:v>96.184999999999988</c:v>
                </c:pt>
                <c:pt idx="128">
                  <c:v>96.784999999999982</c:v>
                </c:pt>
                <c:pt idx="129">
                  <c:v>97.22499999999998</c:v>
                </c:pt>
                <c:pt idx="130">
                  <c:v>97.850000000000009</c:v>
                </c:pt>
                <c:pt idx="131">
                  <c:v>98.710000000000008</c:v>
                </c:pt>
                <c:pt idx="132">
                  <c:v>99.410000000000011</c:v>
                </c:pt>
                <c:pt idx="133">
                  <c:v>100.265</c:v>
                </c:pt>
                <c:pt idx="134">
                  <c:v>101.04</c:v>
                </c:pt>
                <c:pt idx="135">
                  <c:v>102.01</c:v>
                </c:pt>
                <c:pt idx="136">
                  <c:v>102.45</c:v>
                </c:pt>
                <c:pt idx="137">
                  <c:v>103.37</c:v>
                </c:pt>
                <c:pt idx="138">
                  <c:v>104.05</c:v>
                </c:pt>
                <c:pt idx="139">
                  <c:v>104.96000000000001</c:v>
                </c:pt>
                <c:pt idx="140">
                  <c:v>105.84</c:v>
                </c:pt>
                <c:pt idx="141">
                  <c:v>106.56</c:v>
                </c:pt>
                <c:pt idx="142">
                  <c:v>106.75999999999999</c:v>
                </c:pt>
                <c:pt idx="143">
                  <c:v>107.675</c:v>
                </c:pt>
                <c:pt idx="144">
                  <c:v>108.49499999999999</c:v>
                </c:pt>
                <c:pt idx="145">
                  <c:v>109.425</c:v>
                </c:pt>
                <c:pt idx="146">
                  <c:v>110.22999999999999</c:v>
                </c:pt>
                <c:pt idx="147">
                  <c:v>110.565</c:v>
                </c:pt>
                <c:pt idx="148">
                  <c:v>111.55999999999999</c:v>
                </c:pt>
                <c:pt idx="149">
                  <c:v>112.07</c:v>
                </c:pt>
                <c:pt idx="150">
                  <c:v>112.42999999999999</c:v>
                </c:pt>
                <c:pt idx="151">
                  <c:v>113.38000000000001</c:v>
                </c:pt>
                <c:pt idx="152">
                  <c:v>114.03000000000002</c:v>
                </c:pt>
                <c:pt idx="153">
                  <c:v>114.85000000000001</c:v>
                </c:pt>
                <c:pt idx="154">
                  <c:v>115.61000000000001</c:v>
                </c:pt>
                <c:pt idx="155">
                  <c:v>116.26</c:v>
                </c:pt>
                <c:pt idx="156">
                  <c:v>117.11499999999999</c:v>
                </c:pt>
                <c:pt idx="157">
                  <c:v>117.875</c:v>
                </c:pt>
                <c:pt idx="158">
                  <c:v>118.58999999999999</c:v>
                </c:pt>
                <c:pt idx="159">
                  <c:v>119.35</c:v>
                </c:pt>
                <c:pt idx="160">
                  <c:v>119.64</c:v>
                </c:pt>
                <c:pt idx="161">
                  <c:v>120.52</c:v>
                </c:pt>
                <c:pt idx="162">
                  <c:v>121.27</c:v>
                </c:pt>
                <c:pt idx="163">
                  <c:v>121.52</c:v>
                </c:pt>
                <c:pt idx="164">
                  <c:v>122.14999999999999</c:v>
                </c:pt>
                <c:pt idx="165">
                  <c:v>122.92999999999999</c:v>
                </c:pt>
                <c:pt idx="166">
                  <c:v>123.71</c:v>
                </c:pt>
                <c:pt idx="167">
                  <c:v>124.42999999999999</c:v>
                </c:pt>
                <c:pt idx="168">
                  <c:v>124.87</c:v>
                </c:pt>
                <c:pt idx="169">
                  <c:v>125.41999999999999</c:v>
                </c:pt>
                <c:pt idx="170">
                  <c:v>126.19999999999999</c:v>
                </c:pt>
                <c:pt idx="171">
                  <c:v>127.18999999999998</c:v>
                </c:pt>
                <c:pt idx="172">
                  <c:v>127.69499999999999</c:v>
                </c:pt>
                <c:pt idx="173">
                  <c:v>128.54</c:v>
                </c:pt>
                <c:pt idx="174">
                  <c:v>129.47500000000002</c:v>
                </c:pt>
                <c:pt idx="175">
                  <c:v>130.28500000000003</c:v>
                </c:pt>
                <c:pt idx="176">
                  <c:v>130.56000000000003</c:v>
                </c:pt>
                <c:pt idx="177">
                  <c:v>131.63999999999999</c:v>
                </c:pt>
                <c:pt idx="178">
                  <c:v>132.27999999999997</c:v>
                </c:pt>
                <c:pt idx="179">
                  <c:v>133.155</c:v>
                </c:pt>
                <c:pt idx="180">
                  <c:v>133.935</c:v>
                </c:pt>
                <c:pt idx="181">
                  <c:v>133.77000000000001</c:v>
                </c:pt>
                <c:pt idx="182">
                  <c:v>134.63</c:v>
                </c:pt>
                <c:pt idx="183">
                  <c:v>135.47499999999999</c:v>
                </c:pt>
                <c:pt idx="184">
                  <c:v>135.92999999999998</c:v>
                </c:pt>
                <c:pt idx="185">
                  <c:v>136.87999999999997</c:v>
                </c:pt>
                <c:pt idx="186">
                  <c:v>137.49</c:v>
                </c:pt>
                <c:pt idx="187">
                  <c:v>138.315</c:v>
                </c:pt>
                <c:pt idx="188">
                  <c:v>139.02500000000001</c:v>
                </c:pt>
                <c:pt idx="189">
                  <c:v>139.9</c:v>
                </c:pt>
                <c:pt idx="190">
                  <c:v>140.82</c:v>
                </c:pt>
                <c:pt idx="191">
                  <c:v>141.35</c:v>
                </c:pt>
                <c:pt idx="192">
                  <c:v>142.16</c:v>
                </c:pt>
                <c:pt idx="193">
                  <c:v>143.08499999999998</c:v>
                </c:pt>
                <c:pt idx="194">
                  <c:v>143.46</c:v>
                </c:pt>
                <c:pt idx="195">
                  <c:v>144.36000000000001</c:v>
                </c:pt>
                <c:pt idx="196">
                  <c:v>145.17000000000002</c:v>
                </c:pt>
                <c:pt idx="197">
                  <c:v>146.14000000000001</c:v>
                </c:pt>
                <c:pt idx="198">
                  <c:v>146.79</c:v>
                </c:pt>
                <c:pt idx="199">
                  <c:v>147.63</c:v>
                </c:pt>
                <c:pt idx="200">
                  <c:v>148.41</c:v>
                </c:pt>
                <c:pt idx="201">
                  <c:v>149.13499999999999</c:v>
                </c:pt>
                <c:pt idx="202">
                  <c:v>149.87</c:v>
                </c:pt>
                <c:pt idx="203">
                  <c:v>150.82</c:v>
                </c:pt>
                <c:pt idx="204">
                  <c:v>151.57</c:v>
                </c:pt>
                <c:pt idx="205">
                  <c:v>152.23999999999998</c:v>
                </c:pt>
                <c:pt idx="206">
                  <c:v>152.87</c:v>
                </c:pt>
                <c:pt idx="207">
                  <c:v>153.79</c:v>
                </c:pt>
                <c:pt idx="208">
                  <c:v>154.73500000000001</c:v>
                </c:pt>
                <c:pt idx="209">
                  <c:v>155.05000000000001</c:v>
                </c:pt>
                <c:pt idx="210">
                  <c:v>155.94999999999999</c:v>
                </c:pt>
                <c:pt idx="211">
                  <c:v>156.54999999999998</c:v>
                </c:pt>
                <c:pt idx="212">
                  <c:v>157.16499999999999</c:v>
                </c:pt>
                <c:pt idx="213">
                  <c:v>158.08499999999998</c:v>
                </c:pt>
                <c:pt idx="214">
                  <c:v>159.03</c:v>
                </c:pt>
                <c:pt idx="215">
                  <c:v>159.93</c:v>
                </c:pt>
                <c:pt idx="216">
                  <c:v>160.655</c:v>
                </c:pt>
                <c:pt idx="217">
                  <c:v>161.32999999999998</c:v>
                </c:pt>
                <c:pt idx="218">
                  <c:v>161.73999999999998</c:v>
                </c:pt>
                <c:pt idx="219">
                  <c:v>162.47499999999999</c:v>
                </c:pt>
                <c:pt idx="220">
                  <c:v>163.245</c:v>
                </c:pt>
                <c:pt idx="221">
                  <c:v>164.19</c:v>
                </c:pt>
                <c:pt idx="222">
                  <c:v>165.07999999999998</c:v>
                </c:pt>
                <c:pt idx="223">
                  <c:v>166.04</c:v>
                </c:pt>
                <c:pt idx="224">
                  <c:v>166.97</c:v>
                </c:pt>
                <c:pt idx="225">
                  <c:v>167.23499999999999</c:v>
                </c:pt>
                <c:pt idx="226">
                  <c:v>167.78</c:v>
                </c:pt>
                <c:pt idx="227">
                  <c:v>168.655</c:v>
                </c:pt>
                <c:pt idx="228">
                  <c:v>169.435</c:v>
                </c:pt>
                <c:pt idx="229">
                  <c:v>170.285</c:v>
                </c:pt>
                <c:pt idx="230">
                  <c:v>170.77</c:v>
                </c:pt>
                <c:pt idx="231">
                  <c:v>171.70000000000002</c:v>
                </c:pt>
                <c:pt idx="232">
                  <c:v>172.48000000000002</c:v>
                </c:pt>
                <c:pt idx="233">
                  <c:v>173.25500000000002</c:v>
                </c:pt>
                <c:pt idx="234">
                  <c:v>174.06</c:v>
                </c:pt>
                <c:pt idx="235">
                  <c:v>174.61</c:v>
                </c:pt>
                <c:pt idx="236">
                  <c:v>175.59</c:v>
                </c:pt>
                <c:pt idx="237">
                  <c:v>176.27</c:v>
                </c:pt>
                <c:pt idx="238">
                  <c:v>177.18</c:v>
                </c:pt>
                <c:pt idx="239">
                  <c:v>177.82</c:v>
                </c:pt>
                <c:pt idx="240">
                  <c:v>178.75500000000002</c:v>
                </c:pt>
                <c:pt idx="241">
                  <c:v>179.41000000000003</c:v>
                </c:pt>
                <c:pt idx="242">
                  <c:v>180.27</c:v>
                </c:pt>
                <c:pt idx="243">
                  <c:v>181.02</c:v>
                </c:pt>
                <c:pt idx="244">
                  <c:v>181.74</c:v>
                </c:pt>
                <c:pt idx="245">
                  <c:v>182.34</c:v>
                </c:pt>
                <c:pt idx="246">
                  <c:v>183.07</c:v>
                </c:pt>
                <c:pt idx="247">
                  <c:v>183.81</c:v>
                </c:pt>
                <c:pt idx="248">
                  <c:v>184.61500000000001</c:v>
                </c:pt>
                <c:pt idx="249">
                  <c:v>185.42500000000001</c:v>
                </c:pt>
                <c:pt idx="250">
                  <c:v>186.18</c:v>
                </c:pt>
                <c:pt idx="251">
                  <c:v>187.035</c:v>
                </c:pt>
                <c:pt idx="252">
                  <c:v>187.82</c:v>
                </c:pt>
                <c:pt idx="253">
                  <c:v>188.51999999999998</c:v>
                </c:pt>
                <c:pt idx="254">
                  <c:v>189.17999999999998</c:v>
                </c:pt>
                <c:pt idx="255">
                  <c:v>190.01</c:v>
                </c:pt>
                <c:pt idx="256">
                  <c:v>190.755</c:v>
                </c:pt>
                <c:pt idx="257">
                  <c:v>191.51999999999998</c:v>
                </c:pt>
                <c:pt idx="258">
                  <c:v>192.44</c:v>
                </c:pt>
                <c:pt idx="259">
                  <c:v>193.26499999999999</c:v>
                </c:pt>
                <c:pt idx="260">
                  <c:v>194.11499999999998</c:v>
                </c:pt>
                <c:pt idx="261">
                  <c:v>194.62499999999997</c:v>
                </c:pt>
                <c:pt idx="262">
                  <c:v>195.53</c:v>
                </c:pt>
                <c:pt idx="263">
                  <c:v>196.33</c:v>
                </c:pt>
                <c:pt idx="264">
                  <c:v>197.13000000000002</c:v>
                </c:pt>
                <c:pt idx="265">
                  <c:v>198.23999999999998</c:v>
                </c:pt>
                <c:pt idx="266">
                  <c:v>198.87999999999997</c:v>
                </c:pt>
                <c:pt idx="267">
                  <c:v>199.77</c:v>
                </c:pt>
                <c:pt idx="268">
                  <c:v>200.73000000000002</c:v>
                </c:pt>
                <c:pt idx="269">
                  <c:v>201.61</c:v>
                </c:pt>
                <c:pt idx="270">
                  <c:v>202.49</c:v>
                </c:pt>
                <c:pt idx="271">
                  <c:v>203.34</c:v>
                </c:pt>
                <c:pt idx="272">
                  <c:v>203.63</c:v>
                </c:pt>
                <c:pt idx="273">
                  <c:v>204.44</c:v>
                </c:pt>
                <c:pt idx="274">
                  <c:v>205.405</c:v>
                </c:pt>
                <c:pt idx="275">
                  <c:v>206.4</c:v>
                </c:pt>
                <c:pt idx="276">
                  <c:v>206.76999999999998</c:v>
                </c:pt>
                <c:pt idx="277">
                  <c:v>207.55</c:v>
                </c:pt>
                <c:pt idx="278">
                  <c:v>208.245</c:v>
                </c:pt>
                <c:pt idx="279">
                  <c:v>208.85500000000002</c:v>
                </c:pt>
                <c:pt idx="280">
                  <c:v>209.56500000000003</c:v>
                </c:pt>
                <c:pt idx="281">
                  <c:v>210.75</c:v>
                </c:pt>
                <c:pt idx="282">
                  <c:v>211.52500000000003</c:v>
                </c:pt>
                <c:pt idx="283">
                  <c:v>212.27000000000004</c:v>
                </c:pt>
                <c:pt idx="284">
                  <c:v>212.88000000000005</c:v>
                </c:pt>
                <c:pt idx="285">
                  <c:v>213.79</c:v>
                </c:pt>
                <c:pt idx="286">
                  <c:v>214.64499999999998</c:v>
                </c:pt>
                <c:pt idx="287">
                  <c:v>215.42999999999998</c:v>
                </c:pt>
                <c:pt idx="288">
                  <c:v>215.99999999999997</c:v>
                </c:pt>
                <c:pt idx="289">
                  <c:v>216.81</c:v>
                </c:pt>
                <c:pt idx="290">
                  <c:v>217.51</c:v>
                </c:pt>
                <c:pt idx="291">
                  <c:v>218.465</c:v>
                </c:pt>
                <c:pt idx="292">
                  <c:v>219.06500000000003</c:v>
                </c:pt>
                <c:pt idx="293">
                  <c:v>219.79999999999998</c:v>
                </c:pt>
                <c:pt idx="294">
                  <c:v>220.67999999999998</c:v>
                </c:pt>
                <c:pt idx="295">
                  <c:v>221.53499999999997</c:v>
                </c:pt>
                <c:pt idx="296">
                  <c:v>221.97</c:v>
                </c:pt>
                <c:pt idx="297">
                  <c:v>222.87</c:v>
                </c:pt>
                <c:pt idx="298">
                  <c:v>223.535</c:v>
                </c:pt>
                <c:pt idx="299">
                  <c:v>224.31</c:v>
                </c:pt>
                <c:pt idx="300">
                  <c:v>225.185</c:v>
                </c:pt>
                <c:pt idx="301">
                  <c:v>225.68</c:v>
                </c:pt>
                <c:pt idx="302">
                  <c:v>226.47499999999999</c:v>
                </c:pt>
                <c:pt idx="303">
                  <c:v>227.22499999999999</c:v>
                </c:pt>
                <c:pt idx="304">
                  <c:v>228.09</c:v>
                </c:pt>
                <c:pt idx="305">
                  <c:v>228.82</c:v>
                </c:pt>
                <c:pt idx="306">
                  <c:v>229.75</c:v>
                </c:pt>
                <c:pt idx="307">
                  <c:v>230.60499999999999</c:v>
                </c:pt>
                <c:pt idx="308">
                  <c:v>231.19499999999999</c:v>
                </c:pt>
                <c:pt idx="309">
                  <c:v>232.05</c:v>
                </c:pt>
                <c:pt idx="310">
                  <c:v>232.92500000000001</c:v>
                </c:pt>
                <c:pt idx="311">
                  <c:v>233.54500000000002</c:v>
                </c:pt>
                <c:pt idx="312">
                  <c:v>234.33500000000001</c:v>
                </c:pt>
                <c:pt idx="313">
                  <c:v>235.01</c:v>
                </c:pt>
                <c:pt idx="314">
                  <c:v>235.96499999999997</c:v>
                </c:pt>
                <c:pt idx="315">
                  <c:v>236.61499999999998</c:v>
                </c:pt>
                <c:pt idx="316">
                  <c:v>237.27999999999997</c:v>
                </c:pt>
                <c:pt idx="317">
                  <c:v>238.18</c:v>
                </c:pt>
                <c:pt idx="318">
                  <c:v>239.17500000000001</c:v>
                </c:pt>
                <c:pt idx="319">
                  <c:v>239.815</c:v>
                </c:pt>
                <c:pt idx="320">
                  <c:v>240.45500000000001</c:v>
                </c:pt>
                <c:pt idx="321">
                  <c:v>241.24</c:v>
                </c:pt>
                <c:pt idx="322">
                  <c:v>242.03</c:v>
                </c:pt>
                <c:pt idx="323">
                  <c:v>242.89</c:v>
                </c:pt>
                <c:pt idx="324">
                  <c:v>243.44499999999999</c:v>
                </c:pt>
                <c:pt idx="325">
                  <c:v>244.29999999999998</c:v>
                </c:pt>
                <c:pt idx="326">
                  <c:v>244.96999999999997</c:v>
                </c:pt>
                <c:pt idx="327">
                  <c:v>245.785</c:v>
                </c:pt>
                <c:pt idx="328">
                  <c:v>246.42</c:v>
                </c:pt>
                <c:pt idx="329">
                  <c:v>247.32</c:v>
                </c:pt>
                <c:pt idx="330">
                  <c:v>248.19500000000002</c:v>
                </c:pt>
                <c:pt idx="331">
                  <c:v>248.88500000000002</c:v>
                </c:pt>
                <c:pt idx="332">
                  <c:v>249.56500000000003</c:v>
                </c:pt>
                <c:pt idx="333">
                  <c:v>250.38</c:v>
                </c:pt>
                <c:pt idx="334">
                  <c:v>251.13</c:v>
                </c:pt>
                <c:pt idx="335">
                  <c:v>251.7</c:v>
                </c:pt>
                <c:pt idx="336">
                  <c:v>252.54</c:v>
                </c:pt>
                <c:pt idx="337">
                  <c:v>253.48</c:v>
                </c:pt>
                <c:pt idx="338">
                  <c:v>254.07500000000002</c:v>
                </c:pt>
                <c:pt idx="339">
                  <c:v>254.72500000000002</c:v>
                </c:pt>
                <c:pt idx="340">
                  <c:v>255.68</c:v>
                </c:pt>
                <c:pt idx="341">
                  <c:v>256.47000000000003</c:v>
                </c:pt>
                <c:pt idx="342">
                  <c:v>257.26000000000005</c:v>
                </c:pt>
                <c:pt idx="343">
                  <c:v>258.12000000000006</c:v>
                </c:pt>
                <c:pt idx="344">
                  <c:v>258.72000000000008</c:v>
                </c:pt>
                <c:pt idx="345">
                  <c:v>259.51000000000005</c:v>
                </c:pt>
                <c:pt idx="346">
                  <c:v>260.45000000000005</c:v>
                </c:pt>
                <c:pt idx="347">
                  <c:v>261.10000000000002</c:v>
                </c:pt>
                <c:pt idx="348">
                  <c:v>261.49</c:v>
                </c:pt>
                <c:pt idx="349">
                  <c:v>262.37</c:v>
                </c:pt>
                <c:pt idx="350">
                  <c:v>263.35000000000002</c:v>
                </c:pt>
                <c:pt idx="351">
                  <c:v>264.11500000000001</c:v>
                </c:pt>
                <c:pt idx="352">
                  <c:v>264.8</c:v>
                </c:pt>
                <c:pt idx="353">
                  <c:v>265.55</c:v>
                </c:pt>
                <c:pt idx="354">
                  <c:v>266.125</c:v>
                </c:pt>
                <c:pt idx="355">
                  <c:v>266.96499999999997</c:v>
                </c:pt>
                <c:pt idx="356">
                  <c:v>267.77499999999998</c:v>
                </c:pt>
                <c:pt idx="357">
                  <c:v>268.64</c:v>
                </c:pt>
                <c:pt idx="358">
                  <c:v>269.505</c:v>
                </c:pt>
                <c:pt idx="359">
                  <c:v>270.21999999999997</c:v>
                </c:pt>
                <c:pt idx="360">
                  <c:v>270.94</c:v>
                </c:pt>
                <c:pt idx="361">
                  <c:v>271.45</c:v>
                </c:pt>
                <c:pt idx="362">
                  <c:v>272.16000000000003</c:v>
                </c:pt>
                <c:pt idx="363">
                  <c:v>273.09500000000003</c:v>
                </c:pt>
                <c:pt idx="364">
                  <c:v>273.88</c:v>
                </c:pt>
                <c:pt idx="365">
                  <c:v>274.70000000000005</c:v>
                </c:pt>
                <c:pt idx="366">
                  <c:v>275.52500000000003</c:v>
                </c:pt>
                <c:pt idx="367">
                  <c:v>276.27000000000004</c:v>
                </c:pt>
                <c:pt idx="368">
                  <c:v>276.95500000000004</c:v>
                </c:pt>
                <c:pt idx="369">
                  <c:v>277.85999999999996</c:v>
                </c:pt>
                <c:pt idx="370">
                  <c:v>278.77499999999998</c:v>
                </c:pt>
                <c:pt idx="371">
                  <c:v>279.76000000000005</c:v>
                </c:pt>
                <c:pt idx="372">
                  <c:v>280.07000000000005</c:v>
                </c:pt>
                <c:pt idx="373">
                  <c:v>280.92</c:v>
                </c:pt>
                <c:pt idx="374">
                  <c:v>281.79000000000002</c:v>
                </c:pt>
                <c:pt idx="375">
                  <c:v>282.75</c:v>
                </c:pt>
                <c:pt idx="376">
                  <c:v>283.02499999999998</c:v>
                </c:pt>
                <c:pt idx="377">
                  <c:v>283.85000000000002</c:v>
                </c:pt>
                <c:pt idx="378">
                  <c:v>284.63499999999999</c:v>
                </c:pt>
                <c:pt idx="379">
                  <c:v>285.315</c:v>
                </c:pt>
                <c:pt idx="380">
                  <c:v>285.84499999999997</c:v>
                </c:pt>
                <c:pt idx="381">
                  <c:v>286.12</c:v>
                </c:pt>
                <c:pt idx="382">
                  <c:v>286.98</c:v>
                </c:pt>
                <c:pt idx="383">
                  <c:v>287.91000000000003</c:v>
                </c:pt>
                <c:pt idx="384">
                  <c:v>288.64000000000004</c:v>
                </c:pt>
                <c:pt idx="385">
                  <c:v>289.08</c:v>
                </c:pt>
                <c:pt idx="386">
                  <c:v>289.77000000000004</c:v>
                </c:pt>
                <c:pt idx="387">
                  <c:v>290.50000000000006</c:v>
                </c:pt>
                <c:pt idx="388">
                  <c:v>291.19</c:v>
                </c:pt>
                <c:pt idx="389">
                  <c:v>291.76499999999999</c:v>
                </c:pt>
                <c:pt idx="390">
                  <c:v>292.25</c:v>
                </c:pt>
                <c:pt idx="391">
                  <c:v>293.04999999999995</c:v>
                </c:pt>
                <c:pt idx="392">
                  <c:v>293.81999999999994</c:v>
                </c:pt>
                <c:pt idx="393">
                  <c:v>294.44</c:v>
                </c:pt>
                <c:pt idx="394">
                  <c:v>295.09499999999997</c:v>
                </c:pt>
                <c:pt idx="395">
                  <c:v>296.15999999999997</c:v>
                </c:pt>
                <c:pt idx="396">
                  <c:v>297.02499999999998</c:v>
                </c:pt>
                <c:pt idx="397">
                  <c:v>297.73999999999995</c:v>
                </c:pt>
                <c:pt idx="398">
                  <c:v>298.29499999999996</c:v>
                </c:pt>
                <c:pt idx="399">
                  <c:v>299.22000000000003</c:v>
                </c:pt>
                <c:pt idx="400">
                  <c:v>300.13000000000005</c:v>
                </c:pt>
              </c:numCache>
            </c:numRef>
          </c:xVal>
          <c:yVal>
            <c:numRef>
              <c:f>PLOTS!$W$2:$W$402</c:f>
              <c:numCache>
                <c:formatCode>General</c:formatCode>
                <c:ptCount val="401"/>
                <c:pt idx="0">
                  <c:v>0</c:v>
                </c:pt>
                <c:pt idx="1">
                  <c:v>0</c:v>
                </c:pt>
                <c:pt idx="2">
                  <c:v>0</c:v>
                </c:pt>
                <c:pt idx="3">
                  <c:v>0</c:v>
                </c:pt>
                <c:pt idx="4">
                  <c:v>0</c:v>
                </c:pt>
                <c:pt idx="5">
                  <c:v>0</c:v>
                </c:pt>
                <c:pt idx="167">
                  <c:v>0</c:v>
                </c:pt>
                <c:pt idx="168">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15</c:v>
                </c:pt>
                <c:pt idx="282">
                  <c:v>0</c:v>
                </c:pt>
                <c:pt idx="283">
                  <c:v>0</c:v>
                </c:pt>
                <c:pt idx="284">
                  <c:v>0</c:v>
                </c:pt>
                <c:pt idx="285">
                  <c:v>0</c:v>
                </c:pt>
                <c:pt idx="286">
                  <c:v>0</c:v>
                </c:pt>
                <c:pt idx="287">
                  <c:v>15</c:v>
                </c:pt>
                <c:pt idx="288">
                  <c:v>15</c:v>
                </c:pt>
                <c:pt idx="289">
                  <c:v>15</c:v>
                </c:pt>
                <c:pt idx="290">
                  <c:v>15</c:v>
                </c:pt>
                <c:pt idx="291">
                  <c:v>15</c:v>
                </c:pt>
                <c:pt idx="292">
                  <c:v>15</c:v>
                </c:pt>
                <c:pt idx="293">
                  <c:v>15</c:v>
                </c:pt>
                <c:pt idx="294">
                  <c:v>0</c:v>
                </c:pt>
                <c:pt idx="295">
                  <c:v>0</c:v>
                </c:pt>
                <c:pt idx="296">
                  <c:v>0</c:v>
                </c:pt>
                <c:pt idx="297">
                  <c:v>15</c:v>
                </c:pt>
                <c:pt idx="298">
                  <c:v>0</c:v>
                </c:pt>
                <c:pt idx="299">
                  <c:v>15</c:v>
                </c:pt>
                <c:pt idx="300">
                  <c:v>0</c:v>
                </c:pt>
                <c:pt idx="301">
                  <c:v>15</c:v>
                </c:pt>
                <c:pt idx="302">
                  <c:v>15</c:v>
                </c:pt>
                <c:pt idx="303">
                  <c:v>15</c:v>
                </c:pt>
                <c:pt idx="304">
                  <c:v>15</c:v>
                </c:pt>
                <c:pt idx="305">
                  <c:v>15</c:v>
                </c:pt>
                <c:pt idx="306">
                  <c:v>15</c:v>
                </c:pt>
                <c:pt idx="307">
                  <c:v>15</c:v>
                </c:pt>
                <c:pt idx="308">
                  <c:v>15</c:v>
                </c:pt>
                <c:pt idx="309">
                  <c:v>0</c:v>
                </c:pt>
                <c:pt idx="310">
                  <c:v>15</c:v>
                </c:pt>
                <c:pt idx="311">
                  <c:v>15</c:v>
                </c:pt>
                <c:pt idx="312">
                  <c:v>15</c:v>
                </c:pt>
                <c:pt idx="313">
                  <c:v>15</c:v>
                </c:pt>
                <c:pt idx="314">
                  <c:v>15</c:v>
                </c:pt>
                <c:pt idx="315">
                  <c:v>15</c:v>
                </c:pt>
                <c:pt idx="316">
                  <c:v>15</c:v>
                </c:pt>
                <c:pt idx="317">
                  <c:v>15</c:v>
                </c:pt>
                <c:pt idx="318">
                  <c:v>0</c:v>
                </c:pt>
                <c:pt idx="319">
                  <c:v>0</c:v>
                </c:pt>
                <c:pt idx="320">
                  <c:v>15</c:v>
                </c:pt>
                <c:pt idx="321">
                  <c:v>15</c:v>
                </c:pt>
                <c:pt idx="322">
                  <c:v>15</c:v>
                </c:pt>
                <c:pt idx="323">
                  <c:v>15</c:v>
                </c:pt>
                <c:pt idx="324">
                  <c:v>0</c:v>
                </c:pt>
                <c:pt idx="325">
                  <c:v>0</c:v>
                </c:pt>
                <c:pt idx="326">
                  <c:v>0</c:v>
                </c:pt>
                <c:pt idx="327">
                  <c:v>15</c:v>
                </c:pt>
                <c:pt idx="328">
                  <c:v>15</c:v>
                </c:pt>
                <c:pt idx="329">
                  <c:v>15</c:v>
                </c:pt>
                <c:pt idx="330">
                  <c:v>15</c:v>
                </c:pt>
                <c:pt idx="331">
                  <c:v>15</c:v>
                </c:pt>
                <c:pt idx="332">
                  <c:v>15</c:v>
                </c:pt>
                <c:pt idx="333">
                  <c:v>15</c:v>
                </c:pt>
                <c:pt idx="334">
                  <c:v>0</c:v>
                </c:pt>
                <c:pt idx="335">
                  <c:v>15</c:v>
                </c:pt>
                <c:pt idx="336">
                  <c:v>15</c:v>
                </c:pt>
                <c:pt idx="337">
                  <c:v>15</c:v>
                </c:pt>
                <c:pt idx="338">
                  <c:v>15</c:v>
                </c:pt>
                <c:pt idx="339">
                  <c:v>15</c:v>
                </c:pt>
                <c:pt idx="340">
                  <c:v>15</c:v>
                </c:pt>
                <c:pt idx="341">
                  <c:v>0</c:v>
                </c:pt>
                <c:pt idx="342">
                  <c:v>0</c:v>
                </c:pt>
                <c:pt idx="343">
                  <c:v>15</c:v>
                </c:pt>
                <c:pt idx="344">
                  <c:v>0</c:v>
                </c:pt>
                <c:pt idx="345">
                  <c:v>0</c:v>
                </c:pt>
                <c:pt idx="346">
                  <c:v>0</c:v>
                </c:pt>
                <c:pt idx="347">
                  <c:v>15</c:v>
                </c:pt>
                <c:pt idx="348">
                  <c:v>0</c:v>
                </c:pt>
                <c:pt idx="349">
                  <c:v>0</c:v>
                </c:pt>
                <c:pt idx="350">
                  <c:v>0</c:v>
                </c:pt>
                <c:pt idx="351">
                  <c:v>0</c:v>
                </c:pt>
                <c:pt idx="352">
                  <c:v>0</c:v>
                </c:pt>
                <c:pt idx="353">
                  <c:v>0</c:v>
                </c:pt>
                <c:pt idx="354">
                  <c:v>0</c:v>
                </c:pt>
                <c:pt idx="355">
                  <c:v>15</c:v>
                </c:pt>
                <c:pt idx="356">
                  <c:v>0</c:v>
                </c:pt>
                <c:pt idx="357">
                  <c:v>0</c:v>
                </c:pt>
                <c:pt idx="358">
                  <c:v>15</c:v>
                </c:pt>
                <c:pt idx="359">
                  <c:v>0</c:v>
                </c:pt>
                <c:pt idx="360">
                  <c:v>0</c:v>
                </c:pt>
                <c:pt idx="361">
                  <c:v>15</c:v>
                </c:pt>
                <c:pt idx="362">
                  <c:v>15</c:v>
                </c:pt>
                <c:pt idx="363">
                  <c:v>15</c:v>
                </c:pt>
                <c:pt idx="364">
                  <c:v>15</c:v>
                </c:pt>
                <c:pt idx="365">
                  <c:v>15</c:v>
                </c:pt>
                <c:pt idx="366">
                  <c:v>15</c:v>
                </c:pt>
                <c:pt idx="367">
                  <c:v>15</c:v>
                </c:pt>
                <c:pt idx="368">
                  <c:v>15</c:v>
                </c:pt>
                <c:pt idx="369">
                  <c:v>15</c:v>
                </c:pt>
                <c:pt idx="370">
                  <c:v>15</c:v>
                </c:pt>
                <c:pt idx="371">
                  <c:v>15</c:v>
                </c:pt>
                <c:pt idx="372">
                  <c:v>0</c:v>
                </c:pt>
                <c:pt idx="373">
                  <c:v>15</c:v>
                </c:pt>
                <c:pt idx="374">
                  <c:v>15</c:v>
                </c:pt>
                <c:pt idx="375">
                  <c:v>15</c:v>
                </c:pt>
                <c:pt idx="376">
                  <c:v>15</c:v>
                </c:pt>
                <c:pt idx="377">
                  <c:v>15</c:v>
                </c:pt>
                <c:pt idx="378">
                  <c:v>15</c:v>
                </c:pt>
                <c:pt idx="379">
                  <c:v>15</c:v>
                </c:pt>
                <c:pt idx="380">
                  <c:v>0</c:v>
                </c:pt>
                <c:pt idx="381">
                  <c:v>15</c:v>
                </c:pt>
                <c:pt idx="382">
                  <c:v>15</c:v>
                </c:pt>
                <c:pt idx="383">
                  <c:v>15</c:v>
                </c:pt>
                <c:pt idx="384">
                  <c:v>15</c:v>
                </c:pt>
                <c:pt idx="385">
                  <c:v>15</c:v>
                </c:pt>
                <c:pt idx="386">
                  <c:v>15</c:v>
                </c:pt>
                <c:pt idx="387">
                  <c:v>0</c:v>
                </c:pt>
                <c:pt idx="388">
                  <c:v>0</c:v>
                </c:pt>
                <c:pt idx="389">
                  <c:v>0</c:v>
                </c:pt>
                <c:pt idx="390">
                  <c:v>0</c:v>
                </c:pt>
                <c:pt idx="391">
                  <c:v>15</c:v>
                </c:pt>
                <c:pt idx="392">
                  <c:v>15</c:v>
                </c:pt>
                <c:pt idx="393">
                  <c:v>15</c:v>
                </c:pt>
                <c:pt idx="394">
                  <c:v>15</c:v>
                </c:pt>
                <c:pt idx="395">
                  <c:v>15</c:v>
                </c:pt>
                <c:pt idx="396">
                  <c:v>15</c:v>
                </c:pt>
                <c:pt idx="397">
                  <c:v>15</c:v>
                </c:pt>
                <c:pt idx="398">
                  <c:v>15</c:v>
                </c:pt>
                <c:pt idx="399">
                  <c:v>15</c:v>
                </c:pt>
                <c:pt idx="400">
                  <c:v>0</c:v>
                </c:pt>
              </c:numCache>
            </c:numRef>
          </c:yVal>
          <c:smooth val="0"/>
          <c:extLst>
            <c:ext xmlns:c16="http://schemas.microsoft.com/office/drawing/2014/chart" uri="{C3380CC4-5D6E-409C-BE32-E72D297353CC}">
              <c16:uniqueId val="{0000000F-3FCB-488C-9937-F97FD7B72122}"/>
            </c:ext>
          </c:extLst>
        </c:ser>
        <c:dLbls>
          <c:showLegendKey val="0"/>
          <c:showVal val="0"/>
          <c:showCatName val="0"/>
          <c:showSerName val="0"/>
          <c:showPercent val="0"/>
          <c:showBubbleSize val="0"/>
        </c:dLbls>
        <c:axId val="-2021185080"/>
        <c:axId val="-2021177832"/>
      </c:scatterChart>
      <c:valAx>
        <c:axId val="-2021185080"/>
        <c:scaling>
          <c:orientation val="minMax"/>
          <c:max val="300"/>
        </c:scaling>
        <c:delete val="0"/>
        <c:axPos val="b"/>
        <c:title>
          <c:tx>
            <c:rich>
              <a:bodyPr/>
              <a:lstStyle/>
              <a:p>
                <a:pPr>
                  <a:defRPr/>
                </a:pPr>
                <a:r>
                  <a:rPr lang="en-US"/>
                  <a:t>Depth Downhole (m)</a:t>
                </a:r>
              </a:p>
            </c:rich>
          </c:tx>
          <c:layout>
            <c:manualLayout>
              <c:xMode val="edge"/>
              <c:yMode val="edge"/>
              <c:x val="0.39562599781924701"/>
              <c:y val="0.94104644505055202"/>
            </c:manualLayout>
          </c:layout>
          <c:overlay val="0"/>
        </c:title>
        <c:numFmt formatCode="0" sourceLinked="0"/>
        <c:majorTickMark val="cross"/>
        <c:minorTickMark val="cross"/>
        <c:tickLblPos val="nextTo"/>
        <c:spPr>
          <a:ln/>
        </c:spPr>
        <c:crossAx val="-2021177832"/>
        <c:crosses val="autoZero"/>
        <c:crossBetween val="midCat"/>
      </c:valAx>
      <c:valAx>
        <c:axId val="-2021177832"/>
        <c:scaling>
          <c:orientation val="minMax"/>
          <c:max val="15"/>
          <c:min val="1"/>
        </c:scaling>
        <c:delete val="0"/>
        <c:axPos val="l"/>
        <c:numFmt formatCode="General" sourceLinked="0"/>
        <c:majorTickMark val="cross"/>
        <c:minorTickMark val="none"/>
        <c:tickLblPos val="nextTo"/>
        <c:spPr>
          <a:ln/>
        </c:spPr>
        <c:crossAx val="-2021185080"/>
        <c:crosses val="autoZero"/>
        <c:crossBetween val="midCat"/>
        <c:majorUnit val="1"/>
        <c:minorUnit val="1"/>
      </c:valAx>
      <c:spPr>
        <a:noFill/>
      </c:spPr>
    </c:plotArea>
    <c:legend>
      <c:legendPos val="r"/>
      <c:layout>
        <c:manualLayout>
          <c:xMode val="edge"/>
          <c:yMode val="edge"/>
          <c:x val="0.892941710228638"/>
          <c:y val="3.6392913591850901E-2"/>
          <c:w val="8.9812840417063694E-2"/>
          <c:h val="0.81651257883044603"/>
        </c:manualLayout>
      </c:layout>
      <c:overlay val="0"/>
    </c:legend>
    <c:plotVisOnly val="1"/>
    <c:dispBlanksAs val="gap"/>
    <c:showDLblsOverMax val="0"/>
  </c:chart>
  <c:spPr>
    <a:no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24</xdr:col>
      <xdr:colOff>439112</xdr:colOff>
      <xdr:row>12</xdr:row>
      <xdr:rowOff>67349</xdr:rowOff>
    </xdr:from>
    <xdr:to>
      <xdr:col>38</xdr:col>
      <xdr:colOff>57727</xdr:colOff>
      <xdr:row>45</xdr:row>
      <xdr:rowOff>125077</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760076</xdr:colOff>
      <xdr:row>50</xdr:row>
      <xdr:rowOff>14619</xdr:rowOff>
    </xdr:from>
    <xdr:to>
      <xdr:col>27</xdr:col>
      <xdr:colOff>808183</xdr:colOff>
      <xdr:row>77</xdr:row>
      <xdr:rowOff>33861</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5470909" y="8587119"/>
          <a:ext cx="2530380" cy="417560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537249</xdr:colOff>
      <xdr:row>50</xdr:row>
      <xdr:rowOff>14619</xdr:rowOff>
    </xdr:from>
    <xdr:to>
      <xdr:col>31</xdr:col>
      <xdr:colOff>615758</xdr:colOff>
      <xdr:row>77</xdr:row>
      <xdr:rowOff>33861</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18557779" y="8587119"/>
          <a:ext cx="2560782" cy="417560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785861</xdr:colOff>
      <xdr:row>50</xdr:row>
      <xdr:rowOff>14619</xdr:rowOff>
    </xdr:from>
    <xdr:to>
      <xdr:col>28</xdr:col>
      <xdr:colOff>558031</xdr:colOff>
      <xdr:row>77</xdr:row>
      <xdr:rowOff>33861</xdr:rowOff>
    </xdr:to>
    <xdr:sp macro="" textlink="">
      <xdr:nvSpPr>
        <xdr:cNvPr id="6" name="Rectangle 5">
          <a:extLst>
            <a:ext uri="{FF2B5EF4-FFF2-40B4-BE49-F238E27FC236}">
              <a16:creationId xmlns:a16="http://schemas.microsoft.com/office/drawing/2014/main" id="{00000000-0008-0000-0400-000006000000}"/>
            </a:ext>
          </a:extLst>
        </xdr:cNvPr>
        <xdr:cNvSpPr/>
      </xdr:nvSpPr>
      <xdr:spPr>
        <a:xfrm>
          <a:off x="17978967" y="8587119"/>
          <a:ext cx="599594" cy="417560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611140</xdr:colOff>
      <xdr:row>50</xdr:row>
      <xdr:rowOff>14619</xdr:rowOff>
    </xdr:from>
    <xdr:to>
      <xdr:col>31</xdr:col>
      <xdr:colOff>779319</xdr:colOff>
      <xdr:row>77</xdr:row>
      <xdr:rowOff>33861</xdr:rowOff>
    </xdr:to>
    <xdr:sp macro="" textlink="">
      <xdr:nvSpPr>
        <xdr:cNvPr id="7" name="Rectangle 6">
          <a:extLst>
            <a:ext uri="{FF2B5EF4-FFF2-40B4-BE49-F238E27FC236}">
              <a16:creationId xmlns:a16="http://schemas.microsoft.com/office/drawing/2014/main" id="{00000000-0008-0000-0400-000007000000}"/>
            </a:ext>
          </a:extLst>
        </xdr:cNvPr>
        <xdr:cNvSpPr/>
      </xdr:nvSpPr>
      <xdr:spPr>
        <a:xfrm>
          <a:off x="21113943" y="8587119"/>
          <a:ext cx="168179" cy="417560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776240</xdr:colOff>
      <xdr:row>50</xdr:row>
      <xdr:rowOff>14620</xdr:rowOff>
    </xdr:from>
    <xdr:to>
      <xdr:col>32</xdr:col>
      <xdr:colOff>288637</xdr:colOff>
      <xdr:row>77</xdr:row>
      <xdr:rowOff>33862</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21279043" y="8587120"/>
          <a:ext cx="339821" cy="417560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274398</xdr:colOff>
      <xdr:row>49</xdr:row>
      <xdr:rowOff>149316</xdr:rowOff>
    </xdr:from>
    <xdr:to>
      <xdr:col>36</xdr:col>
      <xdr:colOff>163561</xdr:colOff>
      <xdr:row>77</xdr:row>
      <xdr:rowOff>14619</xdr:rowOff>
    </xdr:to>
    <xdr:sp macro="" textlink="">
      <xdr:nvSpPr>
        <xdr:cNvPr id="9" name="Rectangle 8">
          <a:extLst>
            <a:ext uri="{FF2B5EF4-FFF2-40B4-BE49-F238E27FC236}">
              <a16:creationId xmlns:a16="http://schemas.microsoft.com/office/drawing/2014/main" id="{00000000-0008-0000-0400-000009000000}"/>
            </a:ext>
          </a:extLst>
        </xdr:cNvPr>
        <xdr:cNvSpPr/>
      </xdr:nvSpPr>
      <xdr:spPr>
        <a:xfrm>
          <a:off x="21604625" y="8567877"/>
          <a:ext cx="3198860" cy="4175606"/>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394469</xdr:colOff>
      <xdr:row>51</xdr:row>
      <xdr:rowOff>38484</xdr:rowOff>
    </xdr:from>
    <xdr:to>
      <xdr:col>38</xdr:col>
      <xdr:colOff>13084</xdr:colOff>
      <xdr:row>83</xdr:row>
      <xdr:rowOff>48105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X2406"/>
  <sheetViews>
    <sheetView tabSelected="1" workbookViewId="0">
      <selection activeCell="A2" sqref="A2"/>
    </sheetView>
  </sheetViews>
  <sheetFormatPr defaultColWidth="10.77734375" defaultRowHeight="15.6" x14ac:dyDescent="0.3"/>
  <cols>
    <col min="1" max="1" width="10.77734375" style="1"/>
    <col min="2" max="2" width="10.6640625" style="1" bestFit="1" customWidth="1"/>
    <col min="3" max="3" width="7.21875" style="1" customWidth="1"/>
    <col min="4" max="4" width="8.21875" style="61" customWidth="1"/>
    <col min="5" max="5" width="11" style="61" bestFit="1" customWidth="1"/>
    <col min="6" max="6" width="4.6640625" style="2" bestFit="1" customWidth="1"/>
    <col min="7" max="7" width="6.6640625" style="170" bestFit="1" customWidth="1"/>
    <col min="8" max="8" width="6.44140625" style="183" customWidth="1"/>
    <col min="9" max="10" width="10" style="175" customWidth="1"/>
    <col min="11" max="11" width="10" style="184" customWidth="1"/>
    <col min="12" max="12" width="11.21875" style="185" customWidth="1"/>
    <col min="13" max="13" width="12.44140625" style="185" customWidth="1"/>
    <col min="14" max="14" width="12.44140625" style="186" customWidth="1"/>
    <col min="15" max="15" width="14" style="187" customWidth="1"/>
    <col min="16" max="16" width="19.21875" style="188" customWidth="1"/>
    <col min="17" max="17" width="6.6640625" style="189" customWidth="1"/>
    <col min="18" max="18" width="15.77734375" style="187" customWidth="1"/>
    <col min="19" max="19" width="11.21875" style="187" customWidth="1"/>
    <col min="20" max="20" width="10.44140625" style="190" customWidth="1"/>
    <col min="21" max="21" width="15.77734375" style="190" customWidth="1"/>
    <col min="22" max="22" width="14.21875" style="190" customWidth="1"/>
    <col min="23" max="23" width="23.44140625" style="190" customWidth="1"/>
    <col min="24" max="24" width="5.21875" style="191" customWidth="1"/>
    <col min="25" max="25" width="24" style="192" customWidth="1"/>
    <col min="26" max="29" width="3.44140625" style="193" customWidth="1"/>
    <col min="30" max="31" width="3.44140625" style="1" customWidth="1"/>
    <col min="32" max="32" width="4.21875" style="193" customWidth="1"/>
    <col min="33" max="33" width="4.21875" style="1" customWidth="1"/>
    <col min="34" max="35" width="3.44140625" style="1" customWidth="1"/>
    <col min="36" max="36" width="4.21875" style="193" customWidth="1"/>
    <col min="37" max="37" width="3.44140625" style="193" customWidth="1"/>
    <col min="38" max="40" width="3.44140625" style="1" customWidth="1"/>
    <col min="41" max="41" width="3.44140625" style="193" customWidth="1"/>
    <col min="42" max="42" width="4.33203125" style="1" customWidth="1"/>
    <col min="43" max="45" width="3.44140625" style="1" customWidth="1"/>
    <col min="46" max="46" width="3.44140625" style="193" customWidth="1"/>
    <col min="47" max="47" width="4.21875" style="1" customWidth="1"/>
    <col min="48" max="49" width="3.44140625" style="1" customWidth="1"/>
    <col min="50" max="50" width="3.44140625" style="193" customWidth="1"/>
    <col min="51" max="53" width="3.44140625" style="1" customWidth="1"/>
    <col min="54" max="56" width="3.44140625" style="193" customWidth="1"/>
    <col min="57" max="58" width="3.44140625" style="1" customWidth="1"/>
    <col min="59" max="59" width="4.21875" style="1" customWidth="1"/>
    <col min="60" max="60" width="3.44140625" style="1" customWidth="1"/>
    <col min="61" max="64" width="3.44140625" style="193" customWidth="1"/>
    <col min="65" max="65" width="4.21875" style="193" customWidth="1"/>
    <col min="66" max="66" width="3.44140625" style="1" customWidth="1"/>
    <col min="67" max="69" width="8.77734375" style="1" customWidth="1"/>
    <col min="70" max="70" width="8.44140625" style="1" customWidth="1"/>
    <col min="71" max="71" width="5.6640625" style="1" customWidth="1"/>
    <col min="72" max="72" width="15" style="1" customWidth="1"/>
    <col min="73" max="73" width="68.77734375" style="1" customWidth="1"/>
    <col min="74" max="74" width="25.33203125" style="1" customWidth="1"/>
    <col min="75" max="16384" width="10.77734375" style="1"/>
  </cols>
  <sheetData>
    <row r="1" spans="1:75" x14ac:dyDescent="0.3">
      <c r="A1" s="1" t="s">
        <v>1626</v>
      </c>
    </row>
    <row r="3" spans="1:75" ht="15" customHeight="1" x14ac:dyDescent="0.3">
      <c r="Z3" s="240" t="s">
        <v>99</v>
      </c>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
      <c r="BO3" s="2"/>
      <c r="BP3" s="2"/>
      <c r="BQ3" s="2"/>
      <c r="BS3" s="2"/>
      <c r="BT3" s="2"/>
    </row>
    <row r="4" spans="1:75" s="194" customFormat="1" ht="97.05" customHeight="1" x14ac:dyDescent="0.3">
      <c r="A4" s="194" t="s">
        <v>1486</v>
      </c>
      <c r="B4" s="194" t="s">
        <v>24</v>
      </c>
      <c r="C4" s="194" t="s">
        <v>25</v>
      </c>
      <c r="D4" s="195" t="s">
        <v>0</v>
      </c>
      <c r="E4" s="195" t="s">
        <v>1</v>
      </c>
      <c r="F4" s="194" t="s">
        <v>2</v>
      </c>
      <c r="G4" s="196" t="s">
        <v>3</v>
      </c>
      <c r="H4" s="197" t="s">
        <v>9</v>
      </c>
      <c r="I4" s="198" t="s">
        <v>4</v>
      </c>
      <c r="J4" s="198" t="s">
        <v>5</v>
      </c>
      <c r="K4" s="28" t="s">
        <v>114</v>
      </c>
      <c r="L4" s="199" t="s">
        <v>6</v>
      </c>
      <c r="M4" s="199" t="s">
        <v>7</v>
      </c>
      <c r="N4" s="194" t="s">
        <v>106</v>
      </c>
      <c r="O4" s="200" t="s">
        <v>102</v>
      </c>
      <c r="P4" s="201" t="s">
        <v>1491</v>
      </c>
      <c r="Q4" s="202" t="s">
        <v>1490</v>
      </c>
      <c r="R4" s="200" t="s">
        <v>80</v>
      </c>
      <c r="S4" s="200" t="s">
        <v>81</v>
      </c>
      <c r="T4" s="200" t="s">
        <v>82</v>
      </c>
      <c r="U4" s="200" t="s">
        <v>86</v>
      </c>
      <c r="V4" s="200" t="s">
        <v>50</v>
      </c>
      <c r="W4" s="200" t="s">
        <v>83</v>
      </c>
      <c r="X4" s="199" t="s">
        <v>84</v>
      </c>
      <c r="Y4" s="200" t="s">
        <v>85</v>
      </c>
      <c r="Z4" s="203" t="s">
        <v>77</v>
      </c>
      <c r="AA4" s="203" t="s">
        <v>76</v>
      </c>
      <c r="AB4" s="203" t="s">
        <v>75</v>
      </c>
      <c r="AC4" s="203" t="s">
        <v>93</v>
      </c>
      <c r="AD4" s="204" t="s">
        <v>74</v>
      </c>
      <c r="AE4" s="204" t="s">
        <v>47</v>
      </c>
      <c r="AF4" s="203" t="s">
        <v>55</v>
      </c>
      <c r="AG4" s="204" t="s">
        <v>39</v>
      </c>
      <c r="AH4" s="204" t="s">
        <v>73</v>
      </c>
      <c r="AI4" s="204" t="s">
        <v>101</v>
      </c>
      <c r="AJ4" s="203" t="s">
        <v>72</v>
      </c>
      <c r="AK4" s="203" t="s">
        <v>71</v>
      </c>
      <c r="AL4" s="204" t="s">
        <v>48</v>
      </c>
      <c r="AM4" s="204" t="s">
        <v>70</v>
      </c>
      <c r="AN4" s="204" t="s">
        <v>100</v>
      </c>
      <c r="AO4" s="203" t="s">
        <v>94</v>
      </c>
      <c r="AP4" s="204" t="s">
        <v>32</v>
      </c>
      <c r="AQ4" s="204" t="s">
        <v>28</v>
      </c>
      <c r="AR4" s="204" t="s">
        <v>27</v>
      </c>
      <c r="AS4" s="204" t="s">
        <v>31</v>
      </c>
      <c r="AT4" s="203" t="s">
        <v>69</v>
      </c>
      <c r="AU4" s="204" t="s">
        <v>30</v>
      </c>
      <c r="AV4" s="204" t="s">
        <v>68</v>
      </c>
      <c r="AW4" s="204" t="s">
        <v>67</v>
      </c>
      <c r="AX4" s="203" t="s">
        <v>66</v>
      </c>
      <c r="AY4" s="204" t="s">
        <v>65</v>
      </c>
      <c r="AZ4" s="204" t="s">
        <v>64</v>
      </c>
      <c r="BA4" s="204" t="s">
        <v>98</v>
      </c>
      <c r="BB4" s="203" t="s">
        <v>63</v>
      </c>
      <c r="BC4" s="203" t="s">
        <v>62</v>
      </c>
      <c r="BD4" s="203" t="s">
        <v>61</v>
      </c>
      <c r="BE4" s="204" t="s">
        <v>34</v>
      </c>
      <c r="BF4" s="204" t="s">
        <v>35</v>
      </c>
      <c r="BG4" s="204" t="s">
        <v>60</v>
      </c>
      <c r="BH4" s="204" t="s">
        <v>59</v>
      </c>
      <c r="BI4" s="203" t="s">
        <v>36</v>
      </c>
      <c r="BJ4" s="203" t="s">
        <v>37</v>
      </c>
      <c r="BK4" s="203" t="s">
        <v>38</v>
      </c>
      <c r="BL4" s="203" t="s">
        <v>58</v>
      </c>
      <c r="BM4" s="203" t="s">
        <v>33</v>
      </c>
      <c r="BN4" s="204" t="s">
        <v>108</v>
      </c>
      <c r="BO4" s="194" t="s">
        <v>91</v>
      </c>
      <c r="BP4" s="194" t="s">
        <v>104</v>
      </c>
      <c r="BQ4" s="194" t="s">
        <v>103</v>
      </c>
      <c r="BR4" s="205" t="s">
        <v>57</v>
      </c>
      <c r="BS4" s="194" t="s">
        <v>97</v>
      </c>
      <c r="BT4" s="194" t="s">
        <v>113</v>
      </c>
      <c r="BU4" s="194" t="s">
        <v>79</v>
      </c>
      <c r="BV4" s="205" t="s">
        <v>95</v>
      </c>
      <c r="BW4" s="194" t="s">
        <v>107</v>
      </c>
    </row>
    <row r="5" spans="1:75" ht="15" customHeight="1" x14ac:dyDescent="0.3">
      <c r="A5" s="1" t="s">
        <v>1487</v>
      </c>
      <c r="B5" s="1" t="s">
        <v>121</v>
      </c>
      <c r="C5" s="1" t="s">
        <v>122</v>
      </c>
      <c r="D5" s="61" t="s">
        <v>115</v>
      </c>
      <c r="E5" s="61" t="s">
        <v>116</v>
      </c>
      <c r="F5" s="2">
        <v>4</v>
      </c>
      <c r="G5" s="170">
        <v>2</v>
      </c>
      <c r="H5" s="183" t="str">
        <f>F5&amp;"-"&amp;G5</f>
        <v>4-2</v>
      </c>
      <c r="I5" s="206">
        <v>23</v>
      </c>
      <c r="J5" s="206">
        <v>59</v>
      </c>
      <c r="K5" s="207" t="b">
        <v>1</v>
      </c>
      <c r="L5" s="208">
        <v>4.9800000000000004</v>
      </c>
      <c r="M5" s="208">
        <v>5.34</v>
      </c>
      <c r="N5" s="209" t="s">
        <v>112</v>
      </c>
      <c r="O5" s="11" t="s">
        <v>1094</v>
      </c>
      <c r="P5" s="179" t="s">
        <v>1493</v>
      </c>
      <c r="Q5" s="180">
        <v>1</v>
      </c>
      <c r="R5" s="210" t="s">
        <v>18</v>
      </c>
      <c r="S5" s="210"/>
      <c r="T5" s="211" t="s">
        <v>126</v>
      </c>
      <c r="U5" s="211" t="s">
        <v>49</v>
      </c>
      <c r="V5" s="211" t="s">
        <v>17</v>
      </c>
      <c r="W5" s="211" t="s">
        <v>10</v>
      </c>
      <c r="X5" s="212">
        <v>2</v>
      </c>
      <c r="Y5" s="211" t="s">
        <v>40</v>
      </c>
      <c r="BG5" s="1">
        <v>100</v>
      </c>
      <c r="BQ5" s="1">
        <v>100</v>
      </c>
      <c r="BS5" s="1">
        <v>0</v>
      </c>
      <c r="BT5" s="211"/>
    </row>
    <row r="6" spans="1:75" ht="15" customHeight="1" x14ac:dyDescent="0.3">
      <c r="A6" s="1" t="s">
        <v>1487</v>
      </c>
      <c r="B6" s="1" t="s">
        <v>121</v>
      </c>
      <c r="C6" s="1" t="s">
        <v>122</v>
      </c>
      <c r="D6" s="61" t="s">
        <v>115</v>
      </c>
      <c r="E6" s="61" t="s">
        <v>116</v>
      </c>
      <c r="F6" s="2">
        <v>4</v>
      </c>
      <c r="G6" s="170">
        <v>2</v>
      </c>
      <c r="H6" s="183" t="str">
        <f t="shared" ref="H6:H69" si="0">F6&amp;"-"&amp;G6</f>
        <v>4-2</v>
      </c>
      <c r="I6" s="175">
        <v>23</v>
      </c>
      <c r="J6" s="175">
        <v>59</v>
      </c>
      <c r="K6" s="207" t="b">
        <v>1</v>
      </c>
      <c r="L6" s="208">
        <v>4.9800000000000004</v>
      </c>
      <c r="M6" s="208">
        <v>5.34</v>
      </c>
      <c r="N6" s="209" t="s">
        <v>112</v>
      </c>
      <c r="O6" s="210" t="s">
        <v>32</v>
      </c>
      <c r="P6" s="179" t="s">
        <v>1494</v>
      </c>
      <c r="Q6" s="180">
        <v>4</v>
      </c>
      <c r="R6" s="210" t="s">
        <v>18</v>
      </c>
      <c r="S6" s="210"/>
      <c r="T6" s="211" t="s">
        <v>126</v>
      </c>
      <c r="U6" s="211" t="s">
        <v>49</v>
      </c>
      <c r="V6" s="211" t="s">
        <v>14</v>
      </c>
      <c r="W6" s="211" t="s">
        <v>11</v>
      </c>
      <c r="X6" s="212">
        <v>3</v>
      </c>
      <c r="Y6" s="211" t="s">
        <v>40</v>
      </c>
      <c r="AP6" s="1">
        <v>100</v>
      </c>
      <c r="BQ6" s="1">
        <v>100</v>
      </c>
      <c r="BS6" s="1">
        <v>0</v>
      </c>
      <c r="BT6" s="211"/>
    </row>
    <row r="7" spans="1:75" ht="15" customHeight="1" x14ac:dyDescent="0.3">
      <c r="A7" s="1" t="s">
        <v>1487</v>
      </c>
      <c r="B7" s="1" t="s">
        <v>121</v>
      </c>
      <c r="C7" s="1" t="s">
        <v>122</v>
      </c>
      <c r="D7" s="61" t="s">
        <v>115</v>
      </c>
      <c r="E7" s="61" t="s">
        <v>116</v>
      </c>
      <c r="F7" s="2">
        <v>4</v>
      </c>
      <c r="G7" s="170">
        <v>2</v>
      </c>
      <c r="H7" s="183" t="str">
        <f t="shared" si="0"/>
        <v>4-2</v>
      </c>
      <c r="I7" s="175">
        <v>23</v>
      </c>
      <c r="J7" s="175">
        <v>59</v>
      </c>
      <c r="K7" s="207" t="b">
        <v>1</v>
      </c>
      <c r="L7" s="208">
        <v>4.9800000000000004</v>
      </c>
      <c r="M7" s="208">
        <v>5.34</v>
      </c>
      <c r="N7" s="209" t="s">
        <v>112</v>
      </c>
      <c r="O7" s="210" t="s">
        <v>42</v>
      </c>
      <c r="P7" s="179" t="s">
        <v>1497</v>
      </c>
      <c r="Q7" s="180">
        <v>3</v>
      </c>
      <c r="R7" s="210" t="s">
        <v>18</v>
      </c>
      <c r="S7" s="210"/>
      <c r="T7" s="211" t="s">
        <v>127</v>
      </c>
      <c r="U7" s="211" t="s">
        <v>49</v>
      </c>
      <c r="V7" s="211" t="s">
        <v>14</v>
      </c>
      <c r="W7" s="211" t="s">
        <v>12</v>
      </c>
      <c r="X7" s="212">
        <v>4</v>
      </c>
      <c r="Y7" s="211" t="s">
        <v>40</v>
      </c>
      <c r="AR7" s="1">
        <v>50</v>
      </c>
      <c r="AU7" s="1">
        <v>50</v>
      </c>
      <c r="BQ7" s="1">
        <v>100</v>
      </c>
      <c r="BS7" s="1">
        <v>0</v>
      </c>
      <c r="BT7" s="211"/>
    </row>
    <row r="8" spans="1:75" ht="15" customHeight="1" x14ac:dyDescent="0.3">
      <c r="A8" s="1" t="s">
        <v>1487</v>
      </c>
      <c r="B8" s="1" t="s">
        <v>121</v>
      </c>
      <c r="C8" s="1" t="s">
        <v>122</v>
      </c>
      <c r="D8" s="61" t="s">
        <v>115</v>
      </c>
      <c r="E8" s="61" t="s">
        <v>116</v>
      </c>
      <c r="F8" s="2">
        <v>4</v>
      </c>
      <c r="G8" s="170">
        <v>2</v>
      </c>
      <c r="H8" s="183" t="str">
        <f t="shared" si="0"/>
        <v>4-2</v>
      </c>
      <c r="I8" s="175">
        <v>23</v>
      </c>
      <c r="J8" s="175">
        <v>59</v>
      </c>
      <c r="K8" s="207" t="b">
        <v>1</v>
      </c>
      <c r="L8" s="208">
        <v>4.9800000000000004</v>
      </c>
      <c r="M8" s="208">
        <v>5.34</v>
      </c>
      <c r="N8" s="209"/>
      <c r="O8" s="210" t="s">
        <v>105</v>
      </c>
      <c r="P8" s="179" t="s">
        <v>105</v>
      </c>
      <c r="Q8" s="136" t="s">
        <v>1492</v>
      </c>
      <c r="R8" s="210"/>
      <c r="S8" s="210"/>
      <c r="T8" s="211"/>
      <c r="U8" s="211"/>
      <c r="V8" s="211"/>
      <c r="W8" s="211"/>
      <c r="X8" s="212" t="e">
        <v>#N/A</v>
      </c>
      <c r="Y8" s="211"/>
      <c r="BQ8" s="1">
        <v>0</v>
      </c>
      <c r="BS8" s="1">
        <v>0</v>
      </c>
      <c r="BT8" s="211"/>
      <c r="BV8" s="1" t="s">
        <v>144</v>
      </c>
    </row>
    <row r="9" spans="1:75" ht="15" customHeight="1" x14ac:dyDescent="0.3">
      <c r="A9" s="1" t="s">
        <v>1487</v>
      </c>
      <c r="B9" s="1" t="s">
        <v>121</v>
      </c>
      <c r="C9" s="1" t="s">
        <v>122</v>
      </c>
      <c r="D9" s="61" t="s">
        <v>115</v>
      </c>
      <c r="E9" s="61" t="s">
        <v>116</v>
      </c>
      <c r="F9" s="2">
        <v>6</v>
      </c>
      <c r="G9" s="170">
        <v>1</v>
      </c>
      <c r="H9" s="183" t="str">
        <f t="shared" si="0"/>
        <v>6-1</v>
      </c>
      <c r="I9" s="175">
        <v>42</v>
      </c>
      <c r="J9" s="175">
        <v>86</v>
      </c>
      <c r="K9" s="207" t="b">
        <v>1</v>
      </c>
      <c r="L9" s="208">
        <v>6.02</v>
      </c>
      <c r="M9" s="208">
        <v>6.46</v>
      </c>
      <c r="N9" s="209" t="s">
        <v>112</v>
      </c>
      <c r="O9" s="11" t="s">
        <v>1094</v>
      </c>
      <c r="P9" s="179" t="s">
        <v>1493</v>
      </c>
      <c r="Q9" s="180">
        <v>1</v>
      </c>
      <c r="R9" s="210" t="s">
        <v>18</v>
      </c>
      <c r="S9" s="210"/>
      <c r="T9" s="211" t="s">
        <v>126</v>
      </c>
      <c r="U9" s="211" t="s">
        <v>49</v>
      </c>
      <c r="V9" s="211" t="s">
        <v>17</v>
      </c>
      <c r="W9" s="211" t="s">
        <v>10</v>
      </c>
      <c r="X9" s="212">
        <v>2</v>
      </c>
      <c r="Y9" s="211" t="s">
        <v>40</v>
      </c>
      <c r="BG9" s="1">
        <v>100</v>
      </c>
      <c r="BQ9" s="1">
        <v>100</v>
      </c>
      <c r="BS9" s="1">
        <v>0</v>
      </c>
      <c r="BT9" s="211"/>
    </row>
    <row r="10" spans="1:75" ht="15" customHeight="1" x14ac:dyDescent="0.3">
      <c r="A10" s="1" t="s">
        <v>1487</v>
      </c>
      <c r="B10" s="1" t="s">
        <v>121</v>
      </c>
      <c r="C10" s="1" t="s">
        <v>122</v>
      </c>
      <c r="D10" s="61" t="s">
        <v>115</v>
      </c>
      <c r="E10" s="61" t="s">
        <v>116</v>
      </c>
      <c r="F10" s="2">
        <v>6</v>
      </c>
      <c r="G10" s="170">
        <v>1</v>
      </c>
      <c r="H10" s="183" t="str">
        <f t="shared" si="0"/>
        <v>6-1</v>
      </c>
      <c r="I10" s="175">
        <v>42</v>
      </c>
      <c r="J10" s="175">
        <v>86</v>
      </c>
      <c r="K10" s="207" t="b">
        <v>1</v>
      </c>
      <c r="L10" s="208">
        <v>6.02</v>
      </c>
      <c r="M10" s="208">
        <v>6.46</v>
      </c>
      <c r="N10" s="209" t="s">
        <v>112</v>
      </c>
      <c r="O10" s="210" t="s">
        <v>42</v>
      </c>
      <c r="P10" s="179" t="s">
        <v>1497</v>
      </c>
      <c r="Q10" s="180">
        <v>3</v>
      </c>
      <c r="R10" s="210" t="s">
        <v>18</v>
      </c>
      <c r="S10" s="210"/>
      <c r="T10" s="211" t="s">
        <v>127</v>
      </c>
      <c r="U10" s="211" t="s">
        <v>49</v>
      </c>
      <c r="V10" s="211" t="s">
        <v>14</v>
      </c>
      <c r="W10" s="211" t="s">
        <v>12</v>
      </c>
      <c r="X10" s="212">
        <v>4</v>
      </c>
      <c r="Y10" s="211" t="s">
        <v>40</v>
      </c>
      <c r="AR10" s="1">
        <v>50</v>
      </c>
      <c r="AU10" s="1">
        <v>50</v>
      </c>
      <c r="BQ10" s="1">
        <v>100</v>
      </c>
      <c r="BS10" s="1">
        <v>0</v>
      </c>
      <c r="BT10" s="211"/>
      <c r="BU10" s="1" t="s">
        <v>145</v>
      </c>
    </row>
    <row r="11" spans="1:75" ht="15" customHeight="1" x14ac:dyDescent="0.3">
      <c r="A11" s="1" t="s">
        <v>1487</v>
      </c>
      <c r="B11" s="1" t="s">
        <v>121</v>
      </c>
      <c r="C11" s="1" t="s">
        <v>122</v>
      </c>
      <c r="D11" s="61" t="s">
        <v>115</v>
      </c>
      <c r="E11" s="61" t="s">
        <v>116</v>
      </c>
      <c r="F11" s="2">
        <v>6</v>
      </c>
      <c r="G11" s="170">
        <v>1</v>
      </c>
      <c r="H11" s="183" t="str">
        <f t="shared" si="0"/>
        <v>6-1</v>
      </c>
      <c r="I11" s="175">
        <v>42</v>
      </c>
      <c r="J11" s="175">
        <v>86</v>
      </c>
      <c r="K11" s="207" t="b">
        <v>1</v>
      </c>
      <c r="L11" s="208">
        <v>6.02</v>
      </c>
      <c r="M11" s="208">
        <v>6.46</v>
      </c>
      <c r="N11" s="209"/>
      <c r="O11" s="210" t="s">
        <v>105</v>
      </c>
      <c r="P11" s="179" t="s">
        <v>105</v>
      </c>
      <c r="Q11" s="136" t="s">
        <v>1492</v>
      </c>
      <c r="R11" s="210"/>
      <c r="S11" s="210"/>
      <c r="T11" s="211"/>
      <c r="U11" s="211"/>
      <c r="V11" s="211"/>
      <c r="W11" s="211"/>
      <c r="X11" s="212" t="e">
        <v>#N/A</v>
      </c>
      <c r="Y11" s="211"/>
      <c r="BQ11" s="1">
        <v>0</v>
      </c>
      <c r="BS11" s="1">
        <v>0</v>
      </c>
      <c r="BT11" s="211"/>
      <c r="BV11" s="1" t="s">
        <v>146</v>
      </c>
    </row>
    <row r="12" spans="1:75" ht="15" customHeight="1" x14ac:dyDescent="0.3">
      <c r="A12" s="1" t="s">
        <v>1487</v>
      </c>
      <c r="B12" s="1" t="s">
        <v>121</v>
      </c>
      <c r="C12" s="1" t="s">
        <v>122</v>
      </c>
      <c r="D12" s="61" t="s">
        <v>115</v>
      </c>
      <c r="E12" s="61" t="s">
        <v>116</v>
      </c>
      <c r="F12" s="2">
        <v>7</v>
      </c>
      <c r="G12" s="170">
        <v>1</v>
      </c>
      <c r="H12" s="183" t="str">
        <f t="shared" si="0"/>
        <v>7-1</v>
      </c>
      <c r="I12" s="175">
        <v>0</v>
      </c>
      <c r="J12" s="175">
        <v>100</v>
      </c>
      <c r="K12" s="207" t="b">
        <v>1</v>
      </c>
      <c r="L12" s="208">
        <v>5.9</v>
      </c>
      <c r="M12" s="208">
        <v>6.9</v>
      </c>
      <c r="N12" s="209" t="s">
        <v>112</v>
      </c>
      <c r="O12" s="11" t="s">
        <v>1094</v>
      </c>
      <c r="P12" s="179" t="s">
        <v>1493</v>
      </c>
      <c r="Q12" s="180">
        <v>1</v>
      </c>
      <c r="R12" s="210" t="s">
        <v>18</v>
      </c>
      <c r="S12" s="210"/>
      <c r="T12" s="211" t="s">
        <v>126</v>
      </c>
      <c r="U12" s="211" t="s">
        <v>49</v>
      </c>
      <c r="V12" s="211" t="s">
        <v>17</v>
      </c>
      <c r="W12" s="211" t="s">
        <v>10</v>
      </c>
      <c r="X12" s="212">
        <v>2</v>
      </c>
      <c r="Y12" s="211" t="s">
        <v>40</v>
      </c>
      <c r="BG12" s="1">
        <v>100</v>
      </c>
      <c r="BQ12" s="1">
        <v>100</v>
      </c>
      <c r="BS12" s="1">
        <v>0</v>
      </c>
      <c r="BT12" s="211"/>
    </row>
    <row r="13" spans="1:75" ht="15" customHeight="1" x14ac:dyDescent="0.3">
      <c r="A13" s="1" t="s">
        <v>1487</v>
      </c>
      <c r="B13" s="1" t="s">
        <v>121</v>
      </c>
      <c r="C13" s="1" t="s">
        <v>122</v>
      </c>
      <c r="D13" s="61" t="s">
        <v>115</v>
      </c>
      <c r="E13" s="61" t="s">
        <v>116</v>
      </c>
      <c r="F13" s="2">
        <v>7</v>
      </c>
      <c r="G13" s="170">
        <v>1</v>
      </c>
      <c r="H13" s="183" t="str">
        <f t="shared" si="0"/>
        <v>7-1</v>
      </c>
      <c r="I13" s="175">
        <v>0</v>
      </c>
      <c r="J13" s="175">
        <v>100</v>
      </c>
      <c r="K13" s="207" t="b">
        <v>1</v>
      </c>
      <c r="L13" s="208">
        <v>5.9</v>
      </c>
      <c r="M13" s="208">
        <v>6.9</v>
      </c>
      <c r="N13" s="209" t="s">
        <v>112</v>
      </c>
      <c r="O13" s="210" t="s">
        <v>42</v>
      </c>
      <c r="P13" s="179" t="s">
        <v>1497</v>
      </c>
      <c r="Q13" s="180">
        <v>3</v>
      </c>
      <c r="R13" s="210" t="s">
        <v>18</v>
      </c>
      <c r="S13" s="210"/>
      <c r="T13" s="211" t="s">
        <v>127</v>
      </c>
      <c r="U13" s="211" t="s">
        <v>49</v>
      </c>
      <c r="V13" s="211" t="s">
        <v>14</v>
      </c>
      <c r="W13" s="211" t="s">
        <v>12</v>
      </c>
      <c r="X13" s="212">
        <v>4</v>
      </c>
      <c r="Y13" s="211" t="s">
        <v>40</v>
      </c>
      <c r="AR13" s="1">
        <v>50</v>
      </c>
      <c r="AU13" s="1">
        <v>50</v>
      </c>
      <c r="BQ13" s="1">
        <v>100</v>
      </c>
      <c r="BS13" s="1">
        <v>0</v>
      </c>
      <c r="BT13" s="211"/>
      <c r="BU13" s="1" t="s">
        <v>145</v>
      </c>
    </row>
    <row r="14" spans="1:75" ht="15" customHeight="1" x14ac:dyDescent="0.3">
      <c r="A14" s="1" t="s">
        <v>1487</v>
      </c>
      <c r="B14" s="1" t="s">
        <v>121</v>
      </c>
      <c r="C14" s="1" t="s">
        <v>122</v>
      </c>
      <c r="D14" s="61" t="s">
        <v>115</v>
      </c>
      <c r="E14" s="61" t="s">
        <v>116</v>
      </c>
      <c r="F14" s="2">
        <v>7</v>
      </c>
      <c r="G14" s="170">
        <v>1</v>
      </c>
      <c r="H14" s="183" t="str">
        <f t="shared" si="0"/>
        <v>7-1</v>
      </c>
      <c r="I14" s="175">
        <v>0</v>
      </c>
      <c r="J14" s="175">
        <v>100</v>
      </c>
      <c r="K14" s="207" t="b">
        <v>1</v>
      </c>
      <c r="L14" s="208">
        <v>5.9</v>
      </c>
      <c r="M14" s="208">
        <v>6.9</v>
      </c>
      <c r="N14" s="209" t="s">
        <v>96</v>
      </c>
      <c r="O14" s="210" t="s">
        <v>42</v>
      </c>
      <c r="P14" s="179" t="s">
        <v>1497</v>
      </c>
      <c r="Q14" s="180">
        <v>3</v>
      </c>
      <c r="R14" s="210" t="s">
        <v>89</v>
      </c>
      <c r="S14" s="210" t="s">
        <v>19</v>
      </c>
      <c r="T14" s="211" t="s">
        <v>128</v>
      </c>
      <c r="U14" s="211" t="s">
        <v>49</v>
      </c>
      <c r="V14" s="211" t="s">
        <v>15</v>
      </c>
      <c r="W14" s="211" t="s">
        <v>10</v>
      </c>
      <c r="X14" s="212">
        <v>2</v>
      </c>
      <c r="Y14" s="211" t="s">
        <v>110</v>
      </c>
      <c r="AQ14" s="1">
        <v>15</v>
      </c>
      <c r="AU14" s="1">
        <v>70</v>
      </c>
      <c r="BO14" s="1" t="s">
        <v>143</v>
      </c>
      <c r="BP14" s="1">
        <v>15</v>
      </c>
      <c r="BQ14" s="1">
        <v>100</v>
      </c>
      <c r="BS14" s="1">
        <v>0</v>
      </c>
      <c r="BT14" s="211"/>
      <c r="BV14" s="1" t="s">
        <v>147</v>
      </c>
    </row>
    <row r="15" spans="1:75" ht="15" customHeight="1" x14ac:dyDescent="0.3">
      <c r="A15" s="1" t="s">
        <v>1487</v>
      </c>
      <c r="B15" s="1" t="s">
        <v>121</v>
      </c>
      <c r="C15" s="1" t="s">
        <v>122</v>
      </c>
      <c r="D15" s="61" t="s">
        <v>115</v>
      </c>
      <c r="E15" s="61" t="s">
        <v>116</v>
      </c>
      <c r="F15" s="2">
        <v>7</v>
      </c>
      <c r="G15" s="170">
        <v>1</v>
      </c>
      <c r="H15" s="183" t="str">
        <f t="shared" si="0"/>
        <v>7-1</v>
      </c>
      <c r="I15" s="175">
        <v>0</v>
      </c>
      <c r="J15" s="175">
        <v>100</v>
      </c>
      <c r="K15" s="207" t="b">
        <v>1</v>
      </c>
      <c r="L15" s="208">
        <v>5.9</v>
      </c>
      <c r="M15" s="208">
        <v>6.9</v>
      </c>
      <c r="N15" s="209"/>
      <c r="O15" s="210" t="s">
        <v>105</v>
      </c>
      <c r="P15" s="179" t="s">
        <v>105</v>
      </c>
      <c r="Q15" s="136" t="s">
        <v>1492</v>
      </c>
      <c r="R15" s="210"/>
      <c r="S15" s="210"/>
      <c r="T15" s="211"/>
      <c r="U15" s="211"/>
      <c r="V15" s="211"/>
      <c r="W15" s="211"/>
      <c r="X15" s="212" t="e">
        <v>#N/A</v>
      </c>
      <c r="Y15" s="211"/>
      <c r="BQ15" s="1">
        <v>0</v>
      </c>
      <c r="BS15" s="1">
        <v>0</v>
      </c>
      <c r="BT15" s="211"/>
      <c r="BV15" s="1" t="s">
        <v>148</v>
      </c>
    </row>
    <row r="16" spans="1:75" ht="15" customHeight="1" x14ac:dyDescent="0.3">
      <c r="A16" s="1" t="s">
        <v>1487</v>
      </c>
      <c r="B16" s="1" t="s">
        <v>121</v>
      </c>
      <c r="C16" s="1" t="s">
        <v>122</v>
      </c>
      <c r="D16" s="61" t="s">
        <v>115</v>
      </c>
      <c r="E16" s="61" t="s">
        <v>116</v>
      </c>
      <c r="F16" s="2">
        <v>7</v>
      </c>
      <c r="G16" s="170">
        <v>2</v>
      </c>
      <c r="H16" s="183" t="str">
        <f t="shared" si="0"/>
        <v>7-2</v>
      </c>
      <c r="I16" s="175">
        <v>0</v>
      </c>
      <c r="J16" s="175">
        <v>79</v>
      </c>
      <c r="K16" s="207" t="b">
        <v>1</v>
      </c>
      <c r="L16" s="208">
        <v>6.9</v>
      </c>
      <c r="M16" s="208">
        <v>7.69</v>
      </c>
      <c r="N16" s="209" t="s">
        <v>112</v>
      </c>
      <c r="O16" s="11" t="s">
        <v>1094</v>
      </c>
      <c r="P16" s="179" t="s">
        <v>1493</v>
      </c>
      <c r="Q16" s="180">
        <v>1</v>
      </c>
      <c r="R16" s="210" t="s">
        <v>18</v>
      </c>
      <c r="S16" s="210"/>
      <c r="T16" s="211" t="s">
        <v>126</v>
      </c>
      <c r="U16" s="211" t="s">
        <v>49</v>
      </c>
      <c r="V16" s="211" t="s">
        <v>17</v>
      </c>
      <c r="W16" s="211" t="s">
        <v>10</v>
      </c>
      <c r="X16" s="212">
        <v>2</v>
      </c>
      <c r="Y16" s="211" t="s">
        <v>40</v>
      </c>
      <c r="BG16" s="1">
        <v>100</v>
      </c>
      <c r="BQ16" s="1">
        <v>100</v>
      </c>
      <c r="BS16" s="1">
        <v>0</v>
      </c>
      <c r="BT16" s="211"/>
    </row>
    <row r="17" spans="1:74" ht="15" customHeight="1" x14ac:dyDescent="0.3">
      <c r="A17" s="1" t="s">
        <v>1487</v>
      </c>
      <c r="B17" s="1" t="s">
        <v>121</v>
      </c>
      <c r="C17" s="1" t="s">
        <v>122</v>
      </c>
      <c r="D17" s="61" t="s">
        <v>115</v>
      </c>
      <c r="E17" s="61" t="s">
        <v>116</v>
      </c>
      <c r="F17" s="2">
        <v>7</v>
      </c>
      <c r="G17" s="170">
        <v>2</v>
      </c>
      <c r="H17" s="183" t="str">
        <f t="shared" si="0"/>
        <v>7-2</v>
      </c>
      <c r="I17" s="175">
        <v>0</v>
      </c>
      <c r="J17" s="175">
        <v>79</v>
      </c>
      <c r="K17" s="207" t="b">
        <v>1</v>
      </c>
      <c r="L17" s="208">
        <v>6.9</v>
      </c>
      <c r="M17" s="208">
        <v>7.69</v>
      </c>
      <c r="N17" s="209" t="s">
        <v>112</v>
      </c>
      <c r="O17" s="210" t="s">
        <v>42</v>
      </c>
      <c r="P17" s="179" t="s">
        <v>1497</v>
      </c>
      <c r="Q17" s="180">
        <v>3</v>
      </c>
      <c r="R17" s="210" t="s">
        <v>18</v>
      </c>
      <c r="S17" s="210" t="s">
        <v>89</v>
      </c>
      <c r="T17" s="211" t="s">
        <v>129</v>
      </c>
      <c r="U17" s="211" t="s">
        <v>49</v>
      </c>
      <c r="V17" s="211" t="s">
        <v>14</v>
      </c>
      <c r="W17" s="211" t="s">
        <v>12</v>
      </c>
      <c r="X17" s="212">
        <v>4</v>
      </c>
      <c r="Y17" s="211" t="s">
        <v>41</v>
      </c>
      <c r="AR17" s="1">
        <v>50</v>
      </c>
      <c r="AU17" s="1">
        <v>50</v>
      </c>
      <c r="BQ17" s="1">
        <v>100</v>
      </c>
      <c r="BS17" s="1">
        <v>0</v>
      </c>
      <c r="BT17" s="211"/>
    </row>
    <row r="18" spans="1:74" ht="15" customHeight="1" x14ac:dyDescent="0.3">
      <c r="A18" s="1" t="s">
        <v>1487</v>
      </c>
      <c r="B18" s="1" t="s">
        <v>121</v>
      </c>
      <c r="C18" s="1" t="s">
        <v>122</v>
      </c>
      <c r="D18" s="61" t="s">
        <v>115</v>
      </c>
      <c r="E18" s="61" t="s">
        <v>116</v>
      </c>
      <c r="F18" s="2">
        <v>7</v>
      </c>
      <c r="G18" s="170">
        <v>2</v>
      </c>
      <c r="H18" s="183" t="str">
        <f t="shared" si="0"/>
        <v>7-2</v>
      </c>
      <c r="I18" s="175">
        <v>0</v>
      </c>
      <c r="J18" s="175">
        <v>79</v>
      </c>
      <c r="K18" s="207" t="b">
        <v>1</v>
      </c>
      <c r="L18" s="208">
        <v>6.9</v>
      </c>
      <c r="M18" s="208">
        <v>7.69</v>
      </c>
      <c r="N18" s="209" t="s">
        <v>96</v>
      </c>
      <c r="O18" s="210" t="s">
        <v>27</v>
      </c>
      <c r="P18" s="179" t="s">
        <v>1496</v>
      </c>
      <c r="Q18" s="180">
        <v>2</v>
      </c>
      <c r="R18" s="210" t="s">
        <v>18</v>
      </c>
      <c r="S18" s="210"/>
      <c r="T18" s="211" t="s">
        <v>130</v>
      </c>
      <c r="U18" s="211" t="s">
        <v>49</v>
      </c>
      <c r="V18" s="211" t="s">
        <v>14</v>
      </c>
      <c r="W18" s="211" t="s">
        <v>11</v>
      </c>
      <c r="X18" s="212">
        <v>3</v>
      </c>
      <c r="Y18" s="211" t="s">
        <v>40</v>
      </c>
      <c r="AR18" s="1">
        <v>100</v>
      </c>
      <c r="BQ18" s="1">
        <v>100</v>
      </c>
      <c r="BS18" s="1">
        <v>0</v>
      </c>
      <c r="BT18" s="211"/>
    </row>
    <row r="19" spans="1:74" ht="15" customHeight="1" x14ac:dyDescent="0.3">
      <c r="A19" s="1" t="s">
        <v>1487</v>
      </c>
      <c r="B19" s="1" t="s">
        <v>121</v>
      </c>
      <c r="C19" s="1" t="s">
        <v>122</v>
      </c>
      <c r="D19" s="61" t="s">
        <v>115</v>
      </c>
      <c r="E19" s="61" t="s">
        <v>116</v>
      </c>
      <c r="F19" s="2">
        <v>7</v>
      </c>
      <c r="G19" s="170">
        <v>2</v>
      </c>
      <c r="H19" s="183" t="str">
        <f t="shared" si="0"/>
        <v>7-2</v>
      </c>
      <c r="I19" s="175">
        <v>0</v>
      </c>
      <c r="J19" s="175">
        <v>79</v>
      </c>
      <c r="K19" s="207" t="b">
        <v>1</v>
      </c>
      <c r="L19" s="208">
        <v>6.9</v>
      </c>
      <c r="M19" s="208">
        <v>7.69</v>
      </c>
      <c r="N19" s="209" t="s">
        <v>112</v>
      </c>
      <c r="O19" s="11" t="s">
        <v>1094</v>
      </c>
      <c r="P19" s="213" t="s">
        <v>1495</v>
      </c>
      <c r="Q19" s="136">
        <v>5</v>
      </c>
      <c r="R19" s="214" t="s">
        <v>23</v>
      </c>
      <c r="S19" s="214"/>
      <c r="T19" s="215" t="s">
        <v>131</v>
      </c>
      <c r="U19" s="215" t="s">
        <v>49</v>
      </c>
      <c r="V19" s="215" t="s">
        <v>52</v>
      </c>
      <c r="W19" s="215" t="s">
        <v>10</v>
      </c>
      <c r="X19" s="216">
        <v>2</v>
      </c>
      <c r="Y19" s="215" t="s">
        <v>40</v>
      </c>
      <c r="BG19" s="1">
        <v>100</v>
      </c>
      <c r="BQ19" s="1">
        <v>100</v>
      </c>
      <c r="BS19" s="1">
        <v>0</v>
      </c>
      <c r="BT19" s="215"/>
    </row>
    <row r="20" spans="1:74" ht="15" customHeight="1" x14ac:dyDescent="0.3">
      <c r="A20" s="1" t="s">
        <v>1487</v>
      </c>
      <c r="B20" s="1" t="s">
        <v>121</v>
      </c>
      <c r="C20" s="1" t="s">
        <v>122</v>
      </c>
      <c r="D20" s="61" t="s">
        <v>115</v>
      </c>
      <c r="E20" s="61" t="s">
        <v>116</v>
      </c>
      <c r="F20" s="2">
        <v>7</v>
      </c>
      <c r="G20" s="170">
        <v>2</v>
      </c>
      <c r="H20" s="183" t="str">
        <f t="shared" si="0"/>
        <v>7-2</v>
      </c>
      <c r="I20" s="175">
        <v>0</v>
      </c>
      <c r="J20" s="175">
        <v>79</v>
      </c>
      <c r="K20" s="207" t="b">
        <v>1</v>
      </c>
      <c r="L20" s="208">
        <v>6.9</v>
      </c>
      <c r="M20" s="208">
        <v>7.69</v>
      </c>
      <c r="N20" s="209"/>
      <c r="O20" s="210" t="s">
        <v>105</v>
      </c>
      <c r="P20" s="179" t="s">
        <v>105</v>
      </c>
      <c r="Q20" s="136" t="s">
        <v>1492</v>
      </c>
      <c r="R20" s="210"/>
      <c r="S20" s="210"/>
      <c r="T20" s="211"/>
      <c r="U20" s="211"/>
      <c r="V20" s="211"/>
      <c r="W20" s="211"/>
      <c r="X20" s="212" t="e">
        <v>#N/A</v>
      </c>
      <c r="Y20" s="211"/>
      <c r="BQ20" s="1">
        <v>0</v>
      </c>
      <c r="BT20" s="211"/>
      <c r="BV20" s="1" t="s">
        <v>149</v>
      </c>
    </row>
    <row r="21" spans="1:74" ht="15" customHeight="1" x14ac:dyDescent="0.3">
      <c r="A21" s="1" t="s">
        <v>1487</v>
      </c>
      <c r="B21" s="1" t="s">
        <v>121</v>
      </c>
      <c r="C21" s="1" t="s">
        <v>122</v>
      </c>
      <c r="D21" s="61" t="s">
        <v>115</v>
      </c>
      <c r="E21" s="61" t="s">
        <v>116</v>
      </c>
      <c r="F21" s="2">
        <v>7</v>
      </c>
      <c r="G21" s="170">
        <v>3</v>
      </c>
      <c r="H21" s="183" t="str">
        <f t="shared" si="0"/>
        <v>7-3</v>
      </c>
      <c r="I21" s="175">
        <v>0</v>
      </c>
      <c r="J21" s="175">
        <v>77</v>
      </c>
      <c r="K21" s="207" t="b">
        <v>1</v>
      </c>
      <c r="L21" s="208">
        <v>7.7</v>
      </c>
      <c r="M21" s="208">
        <v>8.4700000000000006</v>
      </c>
      <c r="N21" s="209" t="s">
        <v>112</v>
      </c>
      <c r="O21" s="11" t="s">
        <v>1094</v>
      </c>
      <c r="P21" s="179" t="s">
        <v>1493</v>
      </c>
      <c r="Q21" s="180">
        <v>1</v>
      </c>
      <c r="R21" s="210" t="s">
        <v>18</v>
      </c>
      <c r="S21" s="210"/>
      <c r="T21" s="211" t="s">
        <v>126</v>
      </c>
      <c r="U21" s="211" t="s">
        <v>49</v>
      </c>
      <c r="V21" s="211" t="s">
        <v>17</v>
      </c>
      <c r="W21" s="211" t="s">
        <v>10</v>
      </c>
      <c r="X21" s="212">
        <v>2</v>
      </c>
      <c r="Y21" s="211" t="s">
        <v>40</v>
      </c>
      <c r="BG21" s="1">
        <v>100</v>
      </c>
      <c r="BQ21" s="1">
        <v>100</v>
      </c>
      <c r="BS21" s="1">
        <v>0</v>
      </c>
      <c r="BT21" s="211"/>
    </row>
    <row r="22" spans="1:74" ht="15" customHeight="1" x14ac:dyDescent="0.3">
      <c r="A22" s="1" t="s">
        <v>1487</v>
      </c>
      <c r="B22" s="1" t="s">
        <v>121</v>
      </c>
      <c r="C22" s="1" t="s">
        <v>122</v>
      </c>
      <c r="D22" s="61" t="s">
        <v>115</v>
      </c>
      <c r="E22" s="61" t="s">
        <v>116</v>
      </c>
      <c r="F22" s="2">
        <v>7</v>
      </c>
      <c r="G22" s="170">
        <v>3</v>
      </c>
      <c r="H22" s="183" t="str">
        <f t="shared" si="0"/>
        <v>7-3</v>
      </c>
      <c r="I22" s="175">
        <v>0</v>
      </c>
      <c r="J22" s="175">
        <v>77</v>
      </c>
      <c r="K22" s="207" t="b">
        <v>1</v>
      </c>
      <c r="L22" s="208">
        <v>7.7</v>
      </c>
      <c r="M22" s="208">
        <v>8.4700000000000006</v>
      </c>
      <c r="N22" s="209" t="s">
        <v>112</v>
      </c>
      <c r="O22" s="210" t="s">
        <v>42</v>
      </c>
      <c r="P22" s="179" t="s">
        <v>1497</v>
      </c>
      <c r="Q22" s="180">
        <v>3</v>
      </c>
      <c r="R22" s="210" t="s">
        <v>18</v>
      </c>
      <c r="S22" s="210"/>
      <c r="T22" s="211" t="s">
        <v>129</v>
      </c>
      <c r="U22" s="211" t="s">
        <v>49</v>
      </c>
      <c r="V22" s="211" t="s">
        <v>14</v>
      </c>
      <c r="W22" s="211" t="s">
        <v>12</v>
      </c>
      <c r="X22" s="212">
        <v>4</v>
      </c>
      <c r="Y22" s="211" t="s">
        <v>40</v>
      </c>
      <c r="AR22" s="1">
        <v>50</v>
      </c>
      <c r="AU22" s="1">
        <v>50</v>
      </c>
      <c r="BQ22" s="1">
        <v>100</v>
      </c>
      <c r="BS22" s="1">
        <v>0</v>
      </c>
      <c r="BT22" s="211"/>
      <c r="BU22" s="1" t="s">
        <v>150</v>
      </c>
    </row>
    <row r="23" spans="1:74" ht="15" customHeight="1" x14ac:dyDescent="0.3">
      <c r="A23" s="1" t="s">
        <v>1487</v>
      </c>
      <c r="B23" s="1" t="s">
        <v>121</v>
      </c>
      <c r="C23" s="1" t="s">
        <v>122</v>
      </c>
      <c r="D23" s="61" t="s">
        <v>115</v>
      </c>
      <c r="E23" s="61" t="s">
        <v>116</v>
      </c>
      <c r="F23" s="2">
        <v>7</v>
      </c>
      <c r="G23" s="170">
        <v>3</v>
      </c>
      <c r="H23" s="183" t="str">
        <f t="shared" si="0"/>
        <v>7-3</v>
      </c>
      <c r="I23" s="175">
        <v>29</v>
      </c>
      <c r="J23" s="175">
        <v>31</v>
      </c>
      <c r="K23" s="207" t="b">
        <v>1</v>
      </c>
      <c r="L23" s="208">
        <v>7.99</v>
      </c>
      <c r="M23" s="208">
        <v>8.01</v>
      </c>
      <c r="N23" s="209" t="s">
        <v>96</v>
      </c>
      <c r="O23" s="11" t="s">
        <v>1094</v>
      </c>
      <c r="P23" s="213" t="s">
        <v>1495</v>
      </c>
      <c r="Q23" s="136">
        <v>5</v>
      </c>
      <c r="R23" s="214" t="s">
        <v>23</v>
      </c>
      <c r="S23" s="214"/>
      <c r="T23" s="215" t="s">
        <v>126</v>
      </c>
      <c r="U23" s="215" t="s">
        <v>49</v>
      </c>
      <c r="V23" s="215" t="s">
        <v>52</v>
      </c>
      <c r="W23" s="215" t="s">
        <v>10</v>
      </c>
      <c r="X23" s="216">
        <v>2</v>
      </c>
      <c r="Y23" s="215" t="s">
        <v>40</v>
      </c>
      <c r="BG23" s="1">
        <v>100</v>
      </c>
      <c r="BQ23" s="1">
        <v>100</v>
      </c>
      <c r="BS23" s="1">
        <v>0</v>
      </c>
      <c r="BT23" s="215"/>
      <c r="BU23" s="1" t="s">
        <v>151</v>
      </c>
    </row>
    <row r="24" spans="1:74" ht="15" customHeight="1" x14ac:dyDescent="0.3">
      <c r="A24" s="1" t="s">
        <v>1487</v>
      </c>
      <c r="B24" s="1" t="s">
        <v>121</v>
      </c>
      <c r="C24" s="1" t="s">
        <v>122</v>
      </c>
      <c r="D24" s="61" t="s">
        <v>115</v>
      </c>
      <c r="E24" s="61" t="s">
        <v>116</v>
      </c>
      <c r="F24" s="2">
        <v>7</v>
      </c>
      <c r="G24" s="170">
        <v>3</v>
      </c>
      <c r="H24" s="183" t="str">
        <f t="shared" si="0"/>
        <v>7-3</v>
      </c>
      <c r="I24" s="175">
        <v>16</v>
      </c>
      <c r="J24" s="175">
        <v>73</v>
      </c>
      <c r="K24" s="207" t="b">
        <v>1</v>
      </c>
      <c r="L24" s="208">
        <v>7.86</v>
      </c>
      <c r="M24" s="208">
        <v>8.43</v>
      </c>
      <c r="N24" s="209" t="s">
        <v>96</v>
      </c>
      <c r="O24" s="210" t="s">
        <v>42</v>
      </c>
      <c r="P24" s="179" t="s">
        <v>1497</v>
      </c>
      <c r="Q24" s="180">
        <v>3</v>
      </c>
      <c r="R24" s="210" t="s">
        <v>18</v>
      </c>
      <c r="S24" s="210"/>
      <c r="T24" s="211" t="s">
        <v>132</v>
      </c>
      <c r="U24" s="211" t="s">
        <v>49</v>
      </c>
      <c r="V24" s="211" t="s">
        <v>14</v>
      </c>
      <c r="W24" s="211" t="s">
        <v>11</v>
      </c>
      <c r="X24" s="212">
        <v>3</v>
      </c>
      <c r="Y24" s="211" t="s">
        <v>40</v>
      </c>
      <c r="AR24" s="1">
        <v>50</v>
      </c>
      <c r="AU24" s="1">
        <v>50</v>
      </c>
      <c r="BQ24" s="1">
        <v>100</v>
      </c>
      <c r="BS24" s="1">
        <v>0</v>
      </c>
      <c r="BT24" s="211"/>
      <c r="BU24" s="1" t="s">
        <v>152</v>
      </c>
    </row>
    <row r="25" spans="1:74" ht="15" customHeight="1" x14ac:dyDescent="0.3">
      <c r="A25" s="1" t="s">
        <v>1487</v>
      </c>
      <c r="B25" s="1" t="s">
        <v>121</v>
      </c>
      <c r="C25" s="1" t="s">
        <v>122</v>
      </c>
      <c r="D25" s="61" t="s">
        <v>115</v>
      </c>
      <c r="E25" s="61" t="s">
        <v>116</v>
      </c>
      <c r="F25" s="2">
        <v>7</v>
      </c>
      <c r="G25" s="170">
        <v>3</v>
      </c>
      <c r="H25" s="183" t="str">
        <f t="shared" si="0"/>
        <v>7-3</v>
      </c>
      <c r="I25" s="175">
        <v>0</v>
      </c>
      <c r="J25" s="175">
        <v>73</v>
      </c>
      <c r="K25" s="207" t="b">
        <v>1</v>
      </c>
      <c r="L25" s="208">
        <v>7.7</v>
      </c>
      <c r="M25" s="208">
        <v>8.43</v>
      </c>
      <c r="N25" s="209"/>
      <c r="O25" s="210" t="s">
        <v>105</v>
      </c>
      <c r="P25" s="179" t="s">
        <v>105</v>
      </c>
      <c r="Q25" s="136" t="s">
        <v>1492</v>
      </c>
      <c r="R25" s="210"/>
      <c r="S25" s="210"/>
      <c r="T25" s="211"/>
      <c r="U25" s="211"/>
      <c r="V25" s="211"/>
      <c r="W25" s="211"/>
      <c r="X25" s="212" t="e">
        <v>#N/A</v>
      </c>
      <c r="Y25" s="211"/>
      <c r="BQ25" s="1">
        <v>0</v>
      </c>
      <c r="BT25" s="211"/>
      <c r="BV25" s="1" t="s">
        <v>153</v>
      </c>
    </row>
    <row r="26" spans="1:74" ht="15" customHeight="1" x14ac:dyDescent="0.3">
      <c r="A26" s="1" t="s">
        <v>1487</v>
      </c>
      <c r="B26" s="1" t="s">
        <v>121</v>
      </c>
      <c r="C26" s="1" t="s">
        <v>123</v>
      </c>
      <c r="D26" s="61" t="s">
        <v>115</v>
      </c>
      <c r="E26" s="61" t="s">
        <v>116</v>
      </c>
      <c r="F26" s="2">
        <v>7</v>
      </c>
      <c r="G26" s="170">
        <v>4</v>
      </c>
      <c r="H26" s="183" t="str">
        <f t="shared" si="0"/>
        <v>7-4</v>
      </c>
      <c r="I26" s="175">
        <v>0</v>
      </c>
      <c r="J26" s="175">
        <v>36</v>
      </c>
      <c r="K26" s="207" t="b">
        <v>1</v>
      </c>
      <c r="L26" s="208">
        <v>8.4700000000000006</v>
      </c>
      <c r="M26" s="208">
        <v>8.83</v>
      </c>
      <c r="N26" s="209" t="s">
        <v>112</v>
      </c>
      <c r="O26" s="11" t="s">
        <v>1094</v>
      </c>
      <c r="P26" s="179" t="s">
        <v>1493</v>
      </c>
      <c r="Q26" s="180">
        <v>1</v>
      </c>
      <c r="R26" s="210" t="s">
        <v>18</v>
      </c>
      <c r="S26" s="210"/>
      <c r="T26" s="211" t="s">
        <v>126</v>
      </c>
      <c r="U26" s="211" t="s">
        <v>49</v>
      </c>
      <c r="V26" s="211" t="s">
        <v>52</v>
      </c>
      <c r="W26" s="211" t="s">
        <v>10</v>
      </c>
      <c r="X26" s="212">
        <v>2</v>
      </c>
      <c r="Y26" s="211" t="s">
        <v>40</v>
      </c>
      <c r="BG26" s="1">
        <v>100</v>
      </c>
      <c r="BQ26" s="1">
        <v>100</v>
      </c>
      <c r="BS26" s="1">
        <v>0</v>
      </c>
      <c r="BT26" s="211"/>
    </row>
    <row r="27" spans="1:74" ht="15" customHeight="1" x14ac:dyDescent="0.3">
      <c r="A27" s="1" t="s">
        <v>1487</v>
      </c>
      <c r="B27" s="1" t="s">
        <v>124</v>
      </c>
      <c r="C27" s="1" t="s">
        <v>123</v>
      </c>
      <c r="D27" s="61" t="s">
        <v>115</v>
      </c>
      <c r="E27" s="61" t="s">
        <v>116</v>
      </c>
      <c r="F27" s="2">
        <v>7</v>
      </c>
      <c r="G27" s="170">
        <v>4</v>
      </c>
      <c r="H27" s="183" t="str">
        <f t="shared" si="0"/>
        <v>7-4</v>
      </c>
      <c r="I27" s="175">
        <v>0</v>
      </c>
      <c r="J27" s="175">
        <v>36</v>
      </c>
      <c r="K27" s="207" t="b">
        <v>1</v>
      </c>
      <c r="L27" s="208">
        <v>8.4700000000000006</v>
      </c>
      <c r="M27" s="208">
        <v>8.83</v>
      </c>
      <c r="N27" s="209" t="s">
        <v>112</v>
      </c>
      <c r="O27" s="210" t="s">
        <v>42</v>
      </c>
      <c r="P27" s="179" t="s">
        <v>1497</v>
      </c>
      <c r="Q27" s="180">
        <v>3</v>
      </c>
      <c r="R27" s="210" t="s">
        <v>18</v>
      </c>
      <c r="S27" s="210"/>
      <c r="T27" s="211" t="s">
        <v>132</v>
      </c>
      <c r="U27" s="211" t="s">
        <v>49</v>
      </c>
      <c r="V27" s="211" t="s">
        <v>52</v>
      </c>
      <c r="W27" s="211" t="s">
        <v>11</v>
      </c>
      <c r="X27" s="212">
        <v>3</v>
      </c>
      <c r="Y27" s="211" t="s">
        <v>40</v>
      </c>
      <c r="AR27" s="1">
        <v>50</v>
      </c>
      <c r="AU27" s="1">
        <v>50</v>
      </c>
      <c r="BQ27" s="1">
        <v>100</v>
      </c>
      <c r="BS27" s="1">
        <v>0</v>
      </c>
      <c r="BT27" s="211"/>
      <c r="BU27" s="1" t="s">
        <v>154</v>
      </c>
    </row>
    <row r="28" spans="1:74" ht="15" customHeight="1" x14ac:dyDescent="0.3">
      <c r="A28" s="1" t="s">
        <v>1487</v>
      </c>
      <c r="B28" s="1" t="s">
        <v>125</v>
      </c>
      <c r="C28" s="1" t="s">
        <v>123</v>
      </c>
      <c r="D28" s="61" t="s">
        <v>115</v>
      </c>
      <c r="E28" s="61" t="s">
        <v>116</v>
      </c>
      <c r="F28" s="2">
        <v>7</v>
      </c>
      <c r="G28" s="170">
        <v>4</v>
      </c>
      <c r="H28" s="183" t="str">
        <f t="shared" si="0"/>
        <v>7-4</v>
      </c>
      <c r="I28" s="175">
        <v>0</v>
      </c>
      <c r="J28" s="175">
        <v>35</v>
      </c>
      <c r="K28" s="207" t="b">
        <v>1</v>
      </c>
      <c r="L28" s="208">
        <v>8.4700000000000006</v>
      </c>
      <c r="M28" s="208">
        <v>8.82</v>
      </c>
      <c r="N28" s="209" t="s">
        <v>96</v>
      </c>
      <c r="O28" s="210" t="s">
        <v>28</v>
      </c>
      <c r="P28" s="179" t="s">
        <v>1494</v>
      </c>
      <c r="Q28" s="180">
        <v>4</v>
      </c>
      <c r="R28" s="210" t="s">
        <v>18</v>
      </c>
      <c r="S28" s="210"/>
      <c r="T28" s="211" t="s">
        <v>130</v>
      </c>
      <c r="U28" s="211" t="s">
        <v>49</v>
      </c>
      <c r="V28" s="211" t="s">
        <v>14</v>
      </c>
      <c r="W28" s="211" t="s">
        <v>11</v>
      </c>
      <c r="X28" s="212">
        <v>3</v>
      </c>
      <c r="Y28" s="211" t="s">
        <v>40</v>
      </c>
      <c r="AQ28" s="1">
        <v>100</v>
      </c>
      <c r="BQ28" s="1">
        <v>100</v>
      </c>
      <c r="BS28" s="1">
        <v>0</v>
      </c>
      <c r="BT28" s="211"/>
      <c r="BU28" s="1" t="s">
        <v>155</v>
      </c>
    </row>
    <row r="29" spans="1:74" ht="15" customHeight="1" x14ac:dyDescent="0.3">
      <c r="A29" s="1" t="s">
        <v>1487</v>
      </c>
      <c r="B29" s="1" t="s">
        <v>121</v>
      </c>
      <c r="C29" s="1" t="s">
        <v>123</v>
      </c>
      <c r="D29" s="61" t="s">
        <v>115</v>
      </c>
      <c r="E29" s="61" t="s">
        <v>116</v>
      </c>
      <c r="F29" s="2">
        <v>7</v>
      </c>
      <c r="G29" s="170">
        <v>4</v>
      </c>
      <c r="H29" s="183" t="str">
        <f t="shared" si="0"/>
        <v>7-4</v>
      </c>
      <c r="I29" s="175">
        <v>0</v>
      </c>
      <c r="J29" s="175">
        <v>36</v>
      </c>
      <c r="K29" s="207" t="b">
        <v>1</v>
      </c>
      <c r="L29" s="208">
        <v>8.4700000000000006</v>
      </c>
      <c r="M29" s="208">
        <v>8.83</v>
      </c>
      <c r="N29" s="209"/>
      <c r="O29" s="210" t="s">
        <v>105</v>
      </c>
      <c r="P29" s="179" t="s">
        <v>105</v>
      </c>
      <c r="Q29" s="136" t="s">
        <v>1492</v>
      </c>
      <c r="R29" s="210"/>
      <c r="S29" s="210"/>
      <c r="T29" s="211"/>
      <c r="U29" s="211"/>
      <c r="V29" s="211"/>
      <c r="W29" s="211"/>
      <c r="X29" s="212" t="e">
        <v>#N/A</v>
      </c>
      <c r="Y29" s="211"/>
      <c r="BQ29" s="1">
        <v>0</v>
      </c>
      <c r="BT29" s="211"/>
      <c r="BV29" s="1" t="s">
        <v>156</v>
      </c>
    </row>
    <row r="30" spans="1:74" ht="15" customHeight="1" x14ac:dyDescent="0.3">
      <c r="A30" s="1" t="s">
        <v>1487</v>
      </c>
      <c r="B30" s="1" t="s">
        <v>121</v>
      </c>
      <c r="C30" s="1" t="s">
        <v>123</v>
      </c>
      <c r="D30" s="61" t="s">
        <v>115</v>
      </c>
      <c r="E30" s="61" t="s">
        <v>116</v>
      </c>
      <c r="F30" s="2">
        <v>8</v>
      </c>
      <c r="G30" s="170">
        <v>1</v>
      </c>
      <c r="H30" s="183" t="str">
        <f t="shared" si="0"/>
        <v>8-1</v>
      </c>
      <c r="I30" s="175">
        <v>0</v>
      </c>
      <c r="J30" s="175">
        <v>33</v>
      </c>
      <c r="K30" s="207" t="b">
        <v>1</v>
      </c>
      <c r="L30" s="208">
        <v>8.6999999999999993</v>
      </c>
      <c r="M30" s="208">
        <v>9.0299999999999994</v>
      </c>
      <c r="N30" s="209" t="s">
        <v>112</v>
      </c>
      <c r="O30" s="11" t="s">
        <v>1094</v>
      </c>
      <c r="P30" s="179" t="s">
        <v>1493</v>
      </c>
      <c r="Q30" s="180">
        <v>1</v>
      </c>
      <c r="R30" s="210" t="s">
        <v>18</v>
      </c>
      <c r="S30" s="210"/>
      <c r="T30" s="211" t="s">
        <v>126</v>
      </c>
      <c r="U30" s="211" t="s">
        <v>49</v>
      </c>
      <c r="V30" s="211" t="s">
        <v>17</v>
      </c>
      <c r="W30" s="211" t="s">
        <v>10</v>
      </c>
      <c r="X30" s="212">
        <v>2</v>
      </c>
      <c r="Y30" s="211" t="s">
        <v>40</v>
      </c>
      <c r="BG30" s="1">
        <v>100</v>
      </c>
      <c r="BQ30" s="1">
        <v>100</v>
      </c>
      <c r="BT30" s="211"/>
    </row>
    <row r="31" spans="1:74" ht="15" customHeight="1" x14ac:dyDescent="0.3">
      <c r="A31" s="1" t="s">
        <v>1487</v>
      </c>
      <c r="B31" s="1" t="s">
        <v>121</v>
      </c>
      <c r="C31" s="1" t="s">
        <v>123</v>
      </c>
      <c r="D31" s="61" t="s">
        <v>115</v>
      </c>
      <c r="E31" s="61" t="s">
        <v>116</v>
      </c>
      <c r="F31" s="2">
        <v>8</v>
      </c>
      <c r="G31" s="170">
        <v>1</v>
      </c>
      <c r="H31" s="183" t="str">
        <f t="shared" si="0"/>
        <v>8-1</v>
      </c>
      <c r="I31" s="175">
        <v>0</v>
      </c>
      <c r="J31" s="175">
        <v>33</v>
      </c>
      <c r="K31" s="207" t="b">
        <v>1</v>
      </c>
      <c r="L31" s="208">
        <v>8.6999999999999993</v>
      </c>
      <c r="M31" s="208">
        <v>9.0299999999999994</v>
      </c>
      <c r="N31" s="209" t="s">
        <v>112</v>
      </c>
      <c r="O31" s="210" t="s">
        <v>42</v>
      </c>
      <c r="P31" s="179" t="s">
        <v>1497</v>
      </c>
      <c r="Q31" s="180">
        <v>3</v>
      </c>
      <c r="R31" s="210" t="s">
        <v>18</v>
      </c>
      <c r="S31" s="210"/>
      <c r="T31" s="211" t="s">
        <v>133</v>
      </c>
      <c r="U31" s="211" t="s">
        <v>49</v>
      </c>
      <c r="V31" s="211" t="s">
        <v>14</v>
      </c>
      <c r="W31" s="211" t="s">
        <v>11</v>
      </c>
      <c r="X31" s="212">
        <v>3</v>
      </c>
      <c r="Y31" s="211" t="s">
        <v>40</v>
      </c>
      <c r="AR31" s="1">
        <v>50</v>
      </c>
      <c r="AU31" s="1">
        <v>50</v>
      </c>
      <c r="BQ31" s="1">
        <v>100</v>
      </c>
      <c r="BT31" s="211"/>
      <c r="BU31" s="1" t="s">
        <v>157</v>
      </c>
    </row>
    <row r="32" spans="1:74" ht="15" customHeight="1" x14ac:dyDescent="0.3">
      <c r="A32" s="1" t="s">
        <v>1487</v>
      </c>
      <c r="B32" s="1" t="s">
        <v>121</v>
      </c>
      <c r="C32" s="1" t="s">
        <v>123</v>
      </c>
      <c r="D32" s="61" t="s">
        <v>115</v>
      </c>
      <c r="E32" s="61" t="s">
        <v>116</v>
      </c>
      <c r="F32" s="2">
        <v>8</v>
      </c>
      <c r="G32" s="170">
        <v>1</v>
      </c>
      <c r="H32" s="183" t="str">
        <f t="shared" si="0"/>
        <v>8-1</v>
      </c>
      <c r="I32" s="175">
        <v>0</v>
      </c>
      <c r="J32" s="175">
        <v>33</v>
      </c>
      <c r="K32" s="207" t="b">
        <v>1</v>
      </c>
      <c r="L32" s="208">
        <v>8.6999999999999993</v>
      </c>
      <c r="M32" s="208">
        <v>9.0299999999999994</v>
      </c>
      <c r="N32" s="209"/>
      <c r="O32" s="210" t="s">
        <v>105</v>
      </c>
      <c r="P32" s="179" t="s">
        <v>105</v>
      </c>
      <c r="Q32" s="136" t="s">
        <v>1492</v>
      </c>
      <c r="R32" s="210"/>
      <c r="S32" s="210"/>
      <c r="T32" s="211"/>
      <c r="U32" s="211"/>
      <c r="V32" s="211"/>
      <c r="W32" s="211"/>
      <c r="X32" s="212" t="e">
        <v>#N/A</v>
      </c>
      <c r="Y32" s="211"/>
      <c r="BQ32" s="1">
        <v>0</v>
      </c>
      <c r="BT32" s="211"/>
      <c r="BV32" s="1" t="s">
        <v>158</v>
      </c>
    </row>
    <row r="33" spans="1:74" ht="15" customHeight="1" x14ac:dyDescent="0.3">
      <c r="A33" s="1" t="s">
        <v>1487</v>
      </c>
      <c r="B33" s="1" t="s">
        <v>121</v>
      </c>
      <c r="C33" s="1" t="s">
        <v>122</v>
      </c>
      <c r="D33" s="61" t="s">
        <v>115</v>
      </c>
      <c r="E33" s="61" t="s">
        <v>116</v>
      </c>
      <c r="F33" s="2">
        <v>8</v>
      </c>
      <c r="G33" s="170">
        <v>2</v>
      </c>
      <c r="H33" s="183" t="str">
        <f t="shared" si="0"/>
        <v>8-2</v>
      </c>
      <c r="I33" s="175">
        <v>0</v>
      </c>
      <c r="J33" s="175">
        <v>91</v>
      </c>
      <c r="K33" s="207" t="b">
        <v>1</v>
      </c>
      <c r="L33" s="208">
        <v>9.5499999999999989</v>
      </c>
      <c r="M33" s="208">
        <v>10.459999999999999</v>
      </c>
      <c r="N33" s="209" t="s">
        <v>112</v>
      </c>
      <c r="O33" s="11" t="s">
        <v>1094</v>
      </c>
      <c r="P33" s="179" t="s">
        <v>1493</v>
      </c>
      <c r="Q33" s="180">
        <v>1</v>
      </c>
      <c r="R33" s="210" t="s">
        <v>18</v>
      </c>
      <c r="S33" s="210"/>
      <c r="T33" s="211" t="s">
        <v>126</v>
      </c>
      <c r="U33" s="211" t="s">
        <v>49</v>
      </c>
      <c r="V33" s="211" t="s">
        <v>17</v>
      </c>
      <c r="W33" s="211" t="s">
        <v>10</v>
      </c>
      <c r="X33" s="212">
        <v>2</v>
      </c>
      <c r="Y33" s="211" t="s">
        <v>40</v>
      </c>
      <c r="BG33" s="1">
        <v>100</v>
      </c>
      <c r="BQ33" s="1">
        <v>100</v>
      </c>
      <c r="BT33" s="211"/>
    </row>
    <row r="34" spans="1:74" ht="15" customHeight="1" x14ac:dyDescent="0.3">
      <c r="A34" s="1" t="s">
        <v>1487</v>
      </c>
      <c r="B34" s="1" t="s">
        <v>124</v>
      </c>
      <c r="C34" s="1" t="s">
        <v>123</v>
      </c>
      <c r="D34" s="61" t="s">
        <v>115</v>
      </c>
      <c r="E34" s="61" t="s">
        <v>116</v>
      </c>
      <c r="F34" s="2">
        <v>8</v>
      </c>
      <c r="G34" s="170">
        <v>2</v>
      </c>
      <c r="H34" s="183" t="str">
        <f t="shared" si="0"/>
        <v>8-2</v>
      </c>
      <c r="I34" s="175">
        <v>0</v>
      </c>
      <c r="J34" s="175">
        <v>91</v>
      </c>
      <c r="K34" s="207" t="b">
        <v>1</v>
      </c>
      <c r="L34" s="208">
        <v>9.5499999999999989</v>
      </c>
      <c r="M34" s="208">
        <v>10.459999999999999</v>
      </c>
      <c r="N34" s="209" t="s">
        <v>112</v>
      </c>
      <c r="O34" s="210" t="s">
        <v>42</v>
      </c>
      <c r="P34" s="179" t="s">
        <v>1497</v>
      </c>
      <c r="Q34" s="180">
        <v>3</v>
      </c>
      <c r="R34" s="210" t="s">
        <v>18</v>
      </c>
      <c r="S34" s="210"/>
      <c r="T34" s="211" t="s">
        <v>132</v>
      </c>
      <c r="U34" s="211" t="s">
        <v>49</v>
      </c>
      <c r="V34" s="211" t="s">
        <v>14</v>
      </c>
      <c r="W34" s="211" t="s">
        <v>11</v>
      </c>
      <c r="X34" s="212">
        <v>3</v>
      </c>
      <c r="Y34" s="211" t="s">
        <v>40</v>
      </c>
      <c r="AR34" s="1">
        <v>50</v>
      </c>
      <c r="AU34" s="1">
        <v>50</v>
      </c>
      <c r="BQ34" s="1">
        <v>100</v>
      </c>
      <c r="BS34" s="1">
        <v>0</v>
      </c>
      <c r="BT34" s="211"/>
    </row>
    <row r="35" spans="1:74" ht="15" customHeight="1" x14ac:dyDescent="0.3">
      <c r="A35" s="1" t="s">
        <v>1487</v>
      </c>
      <c r="B35" s="1" t="s">
        <v>124</v>
      </c>
      <c r="C35" s="1" t="s">
        <v>123</v>
      </c>
      <c r="D35" s="61" t="s">
        <v>115</v>
      </c>
      <c r="E35" s="61" t="s">
        <v>116</v>
      </c>
      <c r="F35" s="2">
        <v>8</v>
      </c>
      <c r="G35" s="170">
        <v>2</v>
      </c>
      <c r="H35" s="183" t="str">
        <f t="shared" si="0"/>
        <v>8-2</v>
      </c>
      <c r="I35" s="175">
        <v>0</v>
      </c>
      <c r="J35" s="175">
        <v>91</v>
      </c>
      <c r="K35" s="207" t="b">
        <v>1</v>
      </c>
      <c r="L35" s="208">
        <v>9.5499999999999989</v>
      </c>
      <c r="M35" s="208">
        <v>10.459999999999999</v>
      </c>
      <c r="N35" s="209" t="s">
        <v>112</v>
      </c>
      <c r="O35" s="210" t="s">
        <v>27</v>
      </c>
      <c r="P35" s="179" t="s">
        <v>1496</v>
      </c>
      <c r="Q35" s="180">
        <v>2</v>
      </c>
      <c r="R35" s="210" t="s">
        <v>18</v>
      </c>
      <c r="S35" s="210" t="s">
        <v>19</v>
      </c>
      <c r="T35" s="211" t="s">
        <v>131</v>
      </c>
      <c r="U35" s="211" t="s">
        <v>49</v>
      </c>
      <c r="V35" s="211" t="s">
        <v>14</v>
      </c>
      <c r="W35" s="211" t="s">
        <v>11</v>
      </c>
      <c r="X35" s="212">
        <v>3</v>
      </c>
      <c r="Y35" s="211" t="s">
        <v>40</v>
      </c>
      <c r="BE35" s="1">
        <v>100</v>
      </c>
      <c r="BQ35" s="1">
        <v>100</v>
      </c>
      <c r="BS35" s="1">
        <v>0</v>
      </c>
      <c r="BT35" s="211"/>
      <c r="BV35" s="1" t="s">
        <v>159</v>
      </c>
    </row>
    <row r="36" spans="1:74" ht="15" customHeight="1" x14ac:dyDescent="0.3">
      <c r="A36" s="1" t="s">
        <v>1487</v>
      </c>
      <c r="B36" s="1" t="s">
        <v>121</v>
      </c>
      <c r="C36" s="1" t="s">
        <v>122</v>
      </c>
      <c r="D36" s="61" t="s">
        <v>115</v>
      </c>
      <c r="E36" s="61" t="s">
        <v>116</v>
      </c>
      <c r="F36" s="2">
        <v>8</v>
      </c>
      <c r="G36" s="170">
        <v>3</v>
      </c>
      <c r="H36" s="183" t="str">
        <f t="shared" si="0"/>
        <v>8-3</v>
      </c>
      <c r="I36" s="175">
        <v>0</v>
      </c>
      <c r="J36" s="175">
        <v>31</v>
      </c>
      <c r="K36" s="207" t="b">
        <v>1</v>
      </c>
      <c r="L36" s="208">
        <v>10.459999999999999</v>
      </c>
      <c r="M36" s="208">
        <v>10.77</v>
      </c>
      <c r="N36" s="209" t="s">
        <v>112</v>
      </c>
      <c r="O36" s="11" t="s">
        <v>1094</v>
      </c>
      <c r="P36" s="179" t="s">
        <v>1493</v>
      </c>
      <c r="Q36" s="180">
        <v>1</v>
      </c>
      <c r="R36" s="210" t="s">
        <v>18</v>
      </c>
      <c r="S36" s="210"/>
      <c r="T36" s="211" t="s">
        <v>126</v>
      </c>
      <c r="U36" s="211" t="s">
        <v>49</v>
      </c>
      <c r="V36" s="211" t="s">
        <v>17</v>
      </c>
      <c r="W36" s="211" t="s">
        <v>10</v>
      </c>
      <c r="X36" s="212">
        <v>2</v>
      </c>
      <c r="Y36" s="211" t="s">
        <v>40</v>
      </c>
      <c r="BG36" s="1">
        <v>100</v>
      </c>
      <c r="BQ36" s="1">
        <v>100</v>
      </c>
      <c r="BS36" s="1">
        <v>0</v>
      </c>
      <c r="BT36" s="211"/>
    </row>
    <row r="37" spans="1:74" ht="15" customHeight="1" x14ac:dyDescent="0.3">
      <c r="A37" s="1" t="s">
        <v>1487</v>
      </c>
      <c r="B37" s="1" t="s">
        <v>124</v>
      </c>
      <c r="C37" s="1" t="s">
        <v>123</v>
      </c>
      <c r="D37" s="61" t="s">
        <v>115</v>
      </c>
      <c r="E37" s="61" t="s">
        <v>116</v>
      </c>
      <c r="F37" s="2">
        <v>8</v>
      </c>
      <c r="G37" s="170">
        <v>3</v>
      </c>
      <c r="H37" s="183" t="str">
        <f t="shared" si="0"/>
        <v>8-3</v>
      </c>
      <c r="I37" s="175">
        <v>0</v>
      </c>
      <c r="J37" s="175">
        <v>31</v>
      </c>
      <c r="K37" s="207" t="b">
        <v>1</v>
      </c>
      <c r="L37" s="208">
        <v>10.459999999999999</v>
      </c>
      <c r="M37" s="208">
        <v>10.77</v>
      </c>
      <c r="N37" s="209" t="s">
        <v>112</v>
      </c>
      <c r="O37" s="210" t="s">
        <v>42</v>
      </c>
      <c r="P37" s="179" t="s">
        <v>1497</v>
      </c>
      <c r="Q37" s="180">
        <v>3</v>
      </c>
      <c r="R37" s="210" t="s">
        <v>18</v>
      </c>
      <c r="S37" s="210"/>
      <c r="T37" s="211" t="s">
        <v>132</v>
      </c>
      <c r="U37" s="211" t="s">
        <v>49</v>
      </c>
      <c r="V37" s="211" t="s">
        <v>14</v>
      </c>
      <c r="W37" s="211" t="s">
        <v>11</v>
      </c>
      <c r="X37" s="212">
        <v>3</v>
      </c>
      <c r="Y37" s="211" t="s">
        <v>40</v>
      </c>
      <c r="AR37" s="1">
        <v>50</v>
      </c>
      <c r="AU37" s="1">
        <v>50</v>
      </c>
      <c r="BQ37" s="1">
        <v>100</v>
      </c>
      <c r="BS37" s="1">
        <v>0</v>
      </c>
      <c r="BT37" s="211"/>
    </row>
    <row r="38" spans="1:74" ht="15" customHeight="1" x14ac:dyDescent="0.3">
      <c r="A38" s="1" t="s">
        <v>1487</v>
      </c>
      <c r="B38" s="1" t="s">
        <v>124</v>
      </c>
      <c r="C38" s="1" t="s">
        <v>123</v>
      </c>
      <c r="D38" s="61" t="s">
        <v>115</v>
      </c>
      <c r="E38" s="61" t="s">
        <v>116</v>
      </c>
      <c r="F38" s="2">
        <v>8</v>
      </c>
      <c r="G38" s="170">
        <v>3</v>
      </c>
      <c r="H38" s="183" t="str">
        <f t="shared" si="0"/>
        <v>8-3</v>
      </c>
      <c r="I38" s="175">
        <v>0</v>
      </c>
      <c r="J38" s="175">
        <v>31</v>
      </c>
      <c r="K38" s="207" t="b">
        <v>1</v>
      </c>
      <c r="L38" s="208">
        <v>10.459999999999999</v>
      </c>
      <c r="M38" s="208">
        <v>10.77</v>
      </c>
      <c r="N38" s="209"/>
      <c r="O38" s="210" t="s">
        <v>105</v>
      </c>
      <c r="P38" s="179" t="s">
        <v>105</v>
      </c>
      <c r="Q38" s="136" t="s">
        <v>1492</v>
      </c>
      <c r="R38" s="210"/>
      <c r="S38" s="210"/>
      <c r="T38" s="211"/>
      <c r="U38" s="211"/>
      <c r="V38" s="211"/>
      <c r="W38" s="211"/>
      <c r="X38" s="212" t="e">
        <v>#N/A</v>
      </c>
      <c r="Y38" s="211"/>
      <c r="BQ38" s="1">
        <v>0</v>
      </c>
      <c r="BS38" s="1">
        <v>0</v>
      </c>
      <c r="BT38" s="211"/>
      <c r="BV38" s="1" t="s">
        <v>159</v>
      </c>
    </row>
    <row r="39" spans="1:74" ht="15" customHeight="1" x14ac:dyDescent="0.3">
      <c r="A39" s="1" t="s">
        <v>1487</v>
      </c>
      <c r="B39" s="1" t="s">
        <v>121</v>
      </c>
      <c r="C39" s="1" t="s">
        <v>122</v>
      </c>
      <c r="D39" s="61" t="s">
        <v>115</v>
      </c>
      <c r="E39" s="61" t="s">
        <v>116</v>
      </c>
      <c r="F39" s="2">
        <v>8</v>
      </c>
      <c r="G39" s="170">
        <v>4</v>
      </c>
      <c r="H39" s="183" t="str">
        <f t="shared" si="0"/>
        <v>8-4</v>
      </c>
      <c r="I39" s="175">
        <v>0</v>
      </c>
      <c r="J39" s="175">
        <v>73</v>
      </c>
      <c r="K39" s="207" t="b">
        <v>1</v>
      </c>
      <c r="L39" s="208">
        <v>10.77</v>
      </c>
      <c r="M39" s="208">
        <v>11.5</v>
      </c>
      <c r="N39" s="209" t="s">
        <v>112</v>
      </c>
      <c r="O39" s="11" t="s">
        <v>1094</v>
      </c>
      <c r="P39" s="179" t="s">
        <v>1493</v>
      </c>
      <c r="Q39" s="180">
        <v>1</v>
      </c>
      <c r="R39" s="210" t="s">
        <v>18</v>
      </c>
      <c r="S39" s="210"/>
      <c r="T39" s="211" t="s">
        <v>126</v>
      </c>
      <c r="U39" s="211" t="s">
        <v>49</v>
      </c>
      <c r="V39" s="211" t="s">
        <v>17</v>
      </c>
      <c r="W39" s="211" t="s">
        <v>10</v>
      </c>
      <c r="X39" s="212">
        <v>2</v>
      </c>
      <c r="Y39" s="211" t="s">
        <v>40</v>
      </c>
      <c r="BG39" s="1">
        <v>100</v>
      </c>
      <c r="BQ39" s="1">
        <v>100</v>
      </c>
      <c r="BS39" s="1">
        <v>0</v>
      </c>
      <c r="BT39" s="211"/>
    </row>
    <row r="40" spans="1:74" ht="15" customHeight="1" x14ac:dyDescent="0.3">
      <c r="A40" s="1" t="s">
        <v>1487</v>
      </c>
      <c r="B40" s="1" t="s">
        <v>124</v>
      </c>
      <c r="C40" s="1" t="s">
        <v>123</v>
      </c>
      <c r="D40" s="61" t="s">
        <v>115</v>
      </c>
      <c r="E40" s="61" t="s">
        <v>116</v>
      </c>
      <c r="F40" s="2">
        <v>8</v>
      </c>
      <c r="G40" s="170">
        <v>4</v>
      </c>
      <c r="H40" s="183" t="str">
        <f t="shared" si="0"/>
        <v>8-4</v>
      </c>
      <c r="I40" s="175">
        <v>0</v>
      </c>
      <c r="J40" s="175">
        <v>73</v>
      </c>
      <c r="K40" s="207" t="b">
        <v>1</v>
      </c>
      <c r="L40" s="208">
        <v>10.77</v>
      </c>
      <c r="M40" s="208">
        <v>11.5</v>
      </c>
      <c r="N40" s="209" t="s">
        <v>112</v>
      </c>
      <c r="O40" s="210" t="s">
        <v>42</v>
      </c>
      <c r="P40" s="179" t="s">
        <v>1497</v>
      </c>
      <c r="Q40" s="180">
        <v>3</v>
      </c>
      <c r="R40" s="210" t="s">
        <v>18</v>
      </c>
      <c r="S40" s="210"/>
      <c r="T40" s="211" t="s">
        <v>132</v>
      </c>
      <c r="U40" s="211" t="s">
        <v>49</v>
      </c>
      <c r="V40" s="211" t="s">
        <v>14</v>
      </c>
      <c r="W40" s="211" t="s">
        <v>11</v>
      </c>
      <c r="X40" s="212">
        <v>3</v>
      </c>
      <c r="Y40" s="211" t="s">
        <v>40</v>
      </c>
      <c r="AR40" s="1">
        <v>50</v>
      </c>
      <c r="AU40" s="1">
        <v>50</v>
      </c>
      <c r="BQ40" s="1">
        <v>100</v>
      </c>
      <c r="BS40" s="1">
        <v>0</v>
      </c>
      <c r="BT40" s="211"/>
    </row>
    <row r="41" spans="1:74" ht="15" customHeight="1" x14ac:dyDescent="0.3">
      <c r="A41" s="1" t="s">
        <v>1487</v>
      </c>
      <c r="B41" s="1" t="s">
        <v>124</v>
      </c>
      <c r="C41" s="1" t="s">
        <v>123</v>
      </c>
      <c r="D41" s="61" t="s">
        <v>115</v>
      </c>
      <c r="E41" s="61" t="s">
        <v>116</v>
      </c>
      <c r="F41" s="2">
        <v>8</v>
      </c>
      <c r="G41" s="170">
        <v>4</v>
      </c>
      <c r="H41" s="183" t="str">
        <f t="shared" si="0"/>
        <v>8-4</v>
      </c>
      <c r="I41" s="175">
        <v>0</v>
      </c>
      <c r="J41" s="175">
        <v>73</v>
      </c>
      <c r="K41" s="207" t="b">
        <v>1</v>
      </c>
      <c r="L41" s="208">
        <v>10.77</v>
      </c>
      <c r="M41" s="208">
        <v>11.5</v>
      </c>
      <c r="N41" s="209"/>
      <c r="O41" s="210" t="s">
        <v>105</v>
      </c>
      <c r="P41" s="179" t="s">
        <v>105</v>
      </c>
      <c r="Q41" s="136" t="s">
        <v>1492</v>
      </c>
      <c r="R41" s="210"/>
      <c r="S41" s="210"/>
      <c r="T41" s="211"/>
      <c r="U41" s="211"/>
      <c r="V41" s="211"/>
      <c r="W41" s="211"/>
      <c r="X41" s="212" t="e">
        <v>#N/A</v>
      </c>
      <c r="Y41" s="211"/>
      <c r="BQ41" s="1">
        <v>0</v>
      </c>
      <c r="BS41" s="1">
        <v>0</v>
      </c>
      <c r="BT41" s="211"/>
      <c r="BV41" s="1" t="s">
        <v>160</v>
      </c>
    </row>
    <row r="42" spans="1:74" ht="15" customHeight="1" x14ac:dyDescent="0.3">
      <c r="A42" s="1" t="s">
        <v>1487</v>
      </c>
      <c r="B42" s="1" t="s">
        <v>121</v>
      </c>
      <c r="C42" s="1" t="s">
        <v>122</v>
      </c>
      <c r="D42" s="61" t="s">
        <v>115</v>
      </c>
      <c r="E42" s="61" t="s">
        <v>116</v>
      </c>
      <c r="F42" s="2">
        <v>8</v>
      </c>
      <c r="G42" s="170">
        <v>5</v>
      </c>
      <c r="H42" s="183" t="str">
        <f t="shared" si="0"/>
        <v>8-5</v>
      </c>
      <c r="I42" s="175">
        <v>0</v>
      </c>
      <c r="J42" s="175">
        <v>42</v>
      </c>
      <c r="K42" s="207" t="b">
        <v>1</v>
      </c>
      <c r="L42" s="208">
        <v>11.5</v>
      </c>
      <c r="M42" s="208">
        <v>11.92</v>
      </c>
      <c r="N42" s="209" t="s">
        <v>112</v>
      </c>
      <c r="O42" s="11" t="s">
        <v>1094</v>
      </c>
      <c r="P42" s="179" t="s">
        <v>1493</v>
      </c>
      <c r="Q42" s="180">
        <v>1</v>
      </c>
      <c r="R42" s="210" t="s">
        <v>18</v>
      </c>
      <c r="S42" s="210"/>
      <c r="T42" s="211" t="s">
        <v>126</v>
      </c>
      <c r="U42" s="211" t="s">
        <v>49</v>
      </c>
      <c r="V42" s="211" t="s">
        <v>17</v>
      </c>
      <c r="W42" s="211" t="s">
        <v>10</v>
      </c>
      <c r="X42" s="212">
        <v>2</v>
      </c>
      <c r="Y42" s="211" t="s">
        <v>40</v>
      </c>
      <c r="BG42" s="1">
        <v>100</v>
      </c>
      <c r="BQ42" s="1">
        <v>100</v>
      </c>
      <c r="BS42" s="1">
        <v>0</v>
      </c>
      <c r="BT42" s="211"/>
    </row>
    <row r="43" spans="1:74" ht="15" customHeight="1" x14ac:dyDescent="0.3">
      <c r="A43" s="1" t="s">
        <v>1487</v>
      </c>
      <c r="B43" s="1" t="s">
        <v>124</v>
      </c>
      <c r="C43" s="1" t="s">
        <v>122</v>
      </c>
      <c r="D43" s="61" t="s">
        <v>115</v>
      </c>
      <c r="E43" s="61" t="s">
        <v>116</v>
      </c>
      <c r="F43" s="2">
        <v>8</v>
      </c>
      <c r="G43" s="170">
        <v>5</v>
      </c>
      <c r="H43" s="183" t="str">
        <f t="shared" si="0"/>
        <v>8-5</v>
      </c>
      <c r="I43" s="175">
        <v>0</v>
      </c>
      <c r="J43" s="175">
        <v>42</v>
      </c>
      <c r="K43" s="207" t="b">
        <v>1</v>
      </c>
      <c r="L43" s="208">
        <v>11.5</v>
      </c>
      <c r="M43" s="208">
        <v>11.92</v>
      </c>
      <c r="N43" s="209" t="s">
        <v>112</v>
      </c>
      <c r="O43" s="210" t="s">
        <v>42</v>
      </c>
      <c r="P43" s="179" t="s">
        <v>1497</v>
      </c>
      <c r="Q43" s="180">
        <v>3</v>
      </c>
      <c r="R43" s="210" t="s">
        <v>18</v>
      </c>
      <c r="S43" s="210"/>
      <c r="T43" s="211" t="s">
        <v>132</v>
      </c>
      <c r="U43" s="211" t="s">
        <v>49</v>
      </c>
      <c r="V43" s="211" t="s">
        <v>14</v>
      </c>
      <c r="W43" s="211" t="s">
        <v>11</v>
      </c>
      <c r="X43" s="212">
        <v>3</v>
      </c>
      <c r="Y43" s="211" t="s">
        <v>40</v>
      </c>
      <c r="AR43" s="1">
        <v>50</v>
      </c>
      <c r="AU43" s="1">
        <v>50</v>
      </c>
      <c r="BQ43" s="1">
        <v>100</v>
      </c>
      <c r="BS43" s="1">
        <v>0</v>
      </c>
      <c r="BT43" s="211"/>
    </row>
    <row r="44" spans="1:74" ht="15" customHeight="1" x14ac:dyDescent="0.3">
      <c r="A44" s="1" t="s">
        <v>1487</v>
      </c>
      <c r="B44" s="1" t="s">
        <v>124</v>
      </c>
      <c r="C44" s="1" t="s">
        <v>122</v>
      </c>
      <c r="D44" s="61" t="s">
        <v>115</v>
      </c>
      <c r="E44" s="61" t="s">
        <v>116</v>
      </c>
      <c r="F44" s="2">
        <v>8</v>
      </c>
      <c r="G44" s="170">
        <v>5</v>
      </c>
      <c r="H44" s="183" t="str">
        <f t="shared" si="0"/>
        <v>8-5</v>
      </c>
      <c r="I44" s="175">
        <v>0</v>
      </c>
      <c r="J44" s="175">
        <v>42</v>
      </c>
      <c r="K44" s="207" t="b">
        <v>1</v>
      </c>
      <c r="L44" s="208">
        <v>11.5</v>
      </c>
      <c r="M44" s="208">
        <v>11.92</v>
      </c>
      <c r="N44" s="209" t="s">
        <v>112</v>
      </c>
      <c r="O44" s="11" t="s">
        <v>1094</v>
      </c>
      <c r="P44" s="213" t="s">
        <v>1495</v>
      </c>
      <c r="Q44" s="136">
        <v>5</v>
      </c>
      <c r="R44" s="214" t="s">
        <v>23</v>
      </c>
      <c r="S44" s="214"/>
      <c r="T44" s="215" t="s">
        <v>132</v>
      </c>
      <c r="U44" s="215" t="s">
        <v>49</v>
      </c>
      <c r="V44" s="215" t="s">
        <v>14</v>
      </c>
      <c r="W44" s="215" t="s">
        <v>10</v>
      </c>
      <c r="X44" s="216">
        <v>2</v>
      </c>
      <c r="Y44" s="215" t="s">
        <v>40</v>
      </c>
      <c r="BG44" s="1">
        <v>100</v>
      </c>
      <c r="BQ44" s="1">
        <v>100</v>
      </c>
      <c r="BS44" s="1">
        <v>0</v>
      </c>
      <c r="BT44" s="215"/>
    </row>
    <row r="45" spans="1:74" ht="15" customHeight="1" x14ac:dyDescent="0.3">
      <c r="A45" s="1" t="s">
        <v>1487</v>
      </c>
      <c r="B45" s="1" t="s">
        <v>124</v>
      </c>
      <c r="C45" s="1" t="s">
        <v>122</v>
      </c>
      <c r="D45" s="61" t="s">
        <v>115</v>
      </c>
      <c r="E45" s="61" t="s">
        <v>116</v>
      </c>
      <c r="F45" s="2">
        <v>8</v>
      </c>
      <c r="G45" s="170">
        <v>5</v>
      </c>
      <c r="H45" s="183" t="str">
        <f t="shared" si="0"/>
        <v>8-5</v>
      </c>
      <c r="I45" s="175">
        <v>0</v>
      </c>
      <c r="J45" s="175">
        <v>42</v>
      </c>
      <c r="K45" s="207" t="b">
        <v>1</v>
      </c>
      <c r="L45" s="208">
        <v>11.5</v>
      </c>
      <c r="M45" s="208">
        <v>11.92</v>
      </c>
      <c r="N45" s="209"/>
      <c r="O45" s="210" t="s">
        <v>105</v>
      </c>
      <c r="P45" s="179" t="s">
        <v>105</v>
      </c>
      <c r="Q45" s="136" t="s">
        <v>1492</v>
      </c>
      <c r="R45" s="210"/>
      <c r="S45" s="210"/>
      <c r="T45" s="211"/>
      <c r="U45" s="211"/>
      <c r="V45" s="211"/>
      <c r="W45" s="211"/>
      <c r="X45" s="212" t="e">
        <v>#N/A</v>
      </c>
      <c r="Y45" s="211"/>
      <c r="BQ45" s="1">
        <v>0</v>
      </c>
      <c r="BT45" s="211"/>
      <c r="BV45" s="1" t="s">
        <v>161</v>
      </c>
    </row>
    <row r="46" spans="1:74" ht="15" customHeight="1" x14ac:dyDescent="0.3">
      <c r="A46" s="1" t="s">
        <v>1487</v>
      </c>
      <c r="B46" s="1" t="s">
        <v>121</v>
      </c>
      <c r="C46" s="1" t="s">
        <v>122</v>
      </c>
      <c r="D46" s="61" t="s">
        <v>115</v>
      </c>
      <c r="E46" s="61" t="s">
        <v>116</v>
      </c>
      <c r="F46" s="2">
        <v>9</v>
      </c>
      <c r="G46" s="170">
        <v>1</v>
      </c>
      <c r="H46" s="183" t="str">
        <f t="shared" si="0"/>
        <v>9-1</v>
      </c>
      <c r="I46" s="175">
        <v>0</v>
      </c>
      <c r="J46" s="175">
        <v>86</v>
      </c>
      <c r="K46" s="207" t="b">
        <v>1</v>
      </c>
      <c r="L46" s="208">
        <v>11.75</v>
      </c>
      <c r="M46" s="208">
        <v>12.61</v>
      </c>
      <c r="N46" s="209" t="s">
        <v>112</v>
      </c>
      <c r="O46" s="11" t="s">
        <v>1094</v>
      </c>
      <c r="P46" s="179" t="s">
        <v>1493</v>
      </c>
      <c r="Q46" s="180">
        <v>1</v>
      </c>
      <c r="R46" s="210" t="s">
        <v>18</v>
      </c>
      <c r="S46" s="210"/>
      <c r="T46" s="211" t="s">
        <v>126</v>
      </c>
      <c r="U46" s="211" t="s">
        <v>49</v>
      </c>
      <c r="V46" s="211" t="s">
        <v>17</v>
      </c>
      <c r="W46" s="211" t="s">
        <v>10</v>
      </c>
      <c r="X46" s="212">
        <v>2</v>
      </c>
      <c r="Y46" s="211" t="s">
        <v>40</v>
      </c>
      <c r="BG46" s="1">
        <v>100</v>
      </c>
      <c r="BQ46" s="1">
        <v>100</v>
      </c>
      <c r="BS46" s="1">
        <v>0</v>
      </c>
      <c r="BT46" s="211"/>
    </row>
    <row r="47" spans="1:74" ht="15" customHeight="1" x14ac:dyDescent="0.3">
      <c r="A47" s="1" t="s">
        <v>1487</v>
      </c>
      <c r="B47" s="1" t="s">
        <v>124</v>
      </c>
      <c r="C47" s="1" t="s">
        <v>122</v>
      </c>
      <c r="D47" s="61" t="s">
        <v>115</v>
      </c>
      <c r="E47" s="61" t="s">
        <v>116</v>
      </c>
      <c r="F47" s="2">
        <v>9</v>
      </c>
      <c r="G47" s="170">
        <v>1</v>
      </c>
      <c r="H47" s="183" t="str">
        <f t="shared" si="0"/>
        <v>9-1</v>
      </c>
      <c r="I47" s="175">
        <v>0</v>
      </c>
      <c r="J47" s="175">
        <v>86</v>
      </c>
      <c r="K47" s="207" t="b">
        <v>1</v>
      </c>
      <c r="L47" s="208">
        <v>11.75</v>
      </c>
      <c r="M47" s="208">
        <v>12.61</v>
      </c>
      <c r="N47" s="209" t="s">
        <v>112</v>
      </c>
      <c r="O47" s="210" t="s">
        <v>42</v>
      </c>
      <c r="P47" s="179" t="s">
        <v>1497</v>
      </c>
      <c r="Q47" s="180">
        <v>3</v>
      </c>
      <c r="R47" s="210" t="s">
        <v>18</v>
      </c>
      <c r="S47" s="210"/>
      <c r="T47" s="211" t="s">
        <v>132</v>
      </c>
      <c r="U47" s="211" t="s">
        <v>49</v>
      </c>
      <c r="V47" s="211" t="s">
        <v>14</v>
      </c>
      <c r="W47" s="211" t="s">
        <v>11</v>
      </c>
      <c r="X47" s="212">
        <v>3</v>
      </c>
      <c r="Y47" s="211" t="s">
        <v>40</v>
      </c>
      <c r="AR47" s="1">
        <v>50</v>
      </c>
      <c r="AU47" s="1">
        <v>50</v>
      </c>
      <c r="BQ47" s="1">
        <v>100</v>
      </c>
      <c r="BS47" s="1">
        <v>0</v>
      </c>
      <c r="BT47" s="211"/>
    </row>
    <row r="48" spans="1:74" ht="15" customHeight="1" x14ac:dyDescent="0.3">
      <c r="A48" s="1" t="s">
        <v>1487</v>
      </c>
      <c r="B48" s="1" t="s">
        <v>124</v>
      </c>
      <c r="C48" s="1" t="s">
        <v>122</v>
      </c>
      <c r="D48" s="61" t="s">
        <v>115</v>
      </c>
      <c r="E48" s="61" t="s">
        <v>116</v>
      </c>
      <c r="F48" s="2">
        <v>9</v>
      </c>
      <c r="G48" s="170">
        <v>1</v>
      </c>
      <c r="H48" s="183" t="str">
        <f t="shared" si="0"/>
        <v>9-1</v>
      </c>
      <c r="I48" s="175">
        <v>0</v>
      </c>
      <c r="J48" s="175">
        <v>86</v>
      </c>
      <c r="K48" s="207" t="b">
        <v>1</v>
      </c>
      <c r="L48" s="208">
        <v>11.75</v>
      </c>
      <c r="M48" s="208">
        <v>12.61</v>
      </c>
      <c r="N48" s="209" t="s">
        <v>96</v>
      </c>
      <c r="O48" s="210" t="s">
        <v>30</v>
      </c>
      <c r="P48" s="179" t="s">
        <v>1495</v>
      </c>
      <c r="Q48" s="180">
        <v>5</v>
      </c>
      <c r="R48" s="210" t="s">
        <v>89</v>
      </c>
      <c r="S48" s="210"/>
      <c r="T48" s="211" t="s">
        <v>134</v>
      </c>
      <c r="U48" s="211" t="s">
        <v>49</v>
      </c>
      <c r="V48" s="211" t="s">
        <v>14</v>
      </c>
      <c r="W48" s="211" t="s">
        <v>11</v>
      </c>
      <c r="X48" s="212">
        <v>3</v>
      </c>
      <c r="Y48" s="211" t="s">
        <v>110</v>
      </c>
      <c r="AU48" s="1">
        <v>70</v>
      </c>
      <c r="AV48" s="1">
        <v>30</v>
      </c>
      <c r="BQ48" s="1">
        <v>100</v>
      </c>
      <c r="BS48" s="1">
        <v>0</v>
      </c>
      <c r="BT48" s="211"/>
      <c r="BU48" s="1" t="s">
        <v>162</v>
      </c>
    </row>
    <row r="49" spans="1:74" ht="15" customHeight="1" x14ac:dyDescent="0.3">
      <c r="A49" s="1" t="s">
        <v>1487</v>
      </c>
      <c r="B49" s="1" t="s">
        <v>124</v>
      </c>
      <c r="C49" s="1" t="s">
        <v>122</v>
      </c>
      <c r="D49" s="61" t="s">
        <v>115</v>
      </c>
      <c r="E49" s="61" t="s">
        <v>116</v>
      </c>
      <c r="F49" s="2">
        <v>9</v>
      </c>
      <c r="G49" s="170">
        <v>1</v>
      </c>
      <c r="H49" s="183" t="str">
        <f t="shared" si="0"/>
        <v>9-1</v>
      </c>
      <c r="I49" s="175">
        <v>0</v>
      </c>
      <c r="J49" s="175">
        <v>86</v>
      </c>
      <c r="K49" s="207" t="b">
        <v>1</v>
      </c>
      <c r="L49" s="208">
        <v>11.75</v>
      </c>
      <c r="M49" s="208">
        <v>12.61</v>
      </c>
      <c r="N49" s="209"/>
      <c r="O49" s="210" t="s">
        <v>105</v>
      </c>
      <c r="P49" s="179" t="s">
        <v>105</v>
      </c>
      <c r="Q49" s="136" t="s">
        <v>1492</v>
      </c>
      <c r="R49" s="210"/>
      <c r="S49" s="210"/>
      <c r="T49" s="211"/>
      <c r="U49" s="211"/>
      <c r="V49" s="211"/>
      <c r="W49" s="211"/>
      <c r="X49" s="212" t="e">
        <v>#N/A</v>
      </c>
      <c r="Y49" s="211"/>
      <c r="BQ49" s="1">
        <v>0</v>
      </c>
      <c r="BT49" s="211"/>
      <c r="BV49" s="1" t="s">
        <v>159</v>
      </c>
    </row>
    <row r="50" spans="1:74" ht="15" customHeight="1" x14ac:dyDescent="0.3">
      <c r="A50" s="1" t="s">
        <v>1487</v>
      </c>
      <c r="B50" s="1" t="s">
        <v>121</v>
      </c>
      <c r="C50" s="1" t="s">
        <v>122</v>
      </c>
      <c r="D50" s="61" t="s">
        <v>115</v>
      </c>
      <c r="E50" s="61" t="s">
        <v>116</v>
      </c>
      <c r="F50" s="2">
        <v>9</v>
      </c>
      <c r="G50" s="170">
        <v>2</v>
      </c>
      <c r="H50" s="183" t="str">
        <f t="shared" si="0"/>
        <v>9-2</v>
      </c>
      <c r="I50" s="175">
        <v>0</v>
      </c>
      <c r="J50" s="175">
        <v>80</v>
      </c>
      <c r="K50" s="207" t="b">
        <v>1</v>
      </c>
      <c r="L50" s="208">
        <v>12.61</v>
      </c>
      <c r="M50" s="208">
        <v>13.41</v>
      </c>
      <c r="N50" s="209" t="s">
        <v>112</v>
      </c>
      <c r="O50" s="11" t="s">
        <v>1094</v>
      </c>
      <c r="P50" s="179" t="s">
        <v>1493</v>
      </c>
      <c r="Q50" s="180">
        <v>1</v>
      </c>
      <c r="R50" s="210" t="s">
        <v>18</v>
      </c>
      <c r="S50" s="210"/>
      <c r="T50" s="211" t="s">
        <v>126</v>
      </c>
      <c r="U50" s="211" t="s">
        <v>49</v>
      </c>
      <c r="V50" s="211" t="s">
        <v>17</v>
      </c>
      <c r="W50" s="211" t="s">
        <v>10</v>
      </c>
      <c r="X50" s="212">
        <v>2</v>
      </c>
      <c r="Y50" s="211" t="s">
        <v>40</v>
      </c>
      <c r="BG50" s="1">
        <v>100</v>
      </c>
      <c r="BQ50" s="1">
        <v>100</v>
      </c>
      <c r="BS50" s="1">
        <v>0</v>
      </c>
      <c r="BT50" s="211"/>
    </row>
    <row r="51" spans="1:74" ht="15" customHeight="1" x14ac:dyDescent="0.3">
      <c r="A51" s="1" t="s">
        <v>1487</v>
      </c>
      <c r="B51" s="1" t="s">
        <v>124</v>
      </c>
      <c r="C51" s="1" t="s">
        <v>122</v>
      </c>
      <c r="D51" s="61" t="s">
        <v>115</v>
      </c>
      <c r="E51" s="61" t="s">
        <v>116</v>
      </c>
      <c r="F51" s="2">
        <v>9</v>
      </c>
      <c r="G51" s="170">
        <v>2</v>
      </c>
      <c r="H51" s="183" t="str">
        <f t="shared" si="0"/>
        <v>9-2</v>
      </c>
      <c r="I51" s="175">
        <v>0</v>
      </c>
      <c r="J51" s="175">
        <v>80</v>
      </c>
      <c r="K51" s="207" t="b">
        <v>1</v>
      </c>
      <c r="L51" s="208">
        <v>12.61</v>
      </c>
      <c r="M51" s="208">
        <v>13.41</v>
      </c>
      <c r="N51" s="209" t="s">
        <v>112</v>
      </c>
      <c r="O51" s="210" t="s">
        <v>27</v>
      </c>
      <c r="P51" s="179" t="s">
        <v>1496</v>
      </c>
      <c r="Q51" s="180">
        <v>2</v>
      </c>
      <c r="R51" s="210" t="s">
        <v>18</v>
      </c>
      <c r="S51" s="210"/>
      <c r="T51" s="211" t="s">
        <v>126</v>
      </c>
      <c r="U51" s="211" t="s">
        <v>49</v>
      </c>
      <c r="V51" s="211" t="s">
        <v>14</v>
      </c>
      <c r="W51" s="211" t="s">
        <v>11</v>
      </c>
      <c r="X51" s="212">
        <v>3</v>
      </c>
      <c r="Y51" s="211" t="s">
        <v>40</v>
      </c>
      <c r="AR51" s="1">
        <v>100</v>
      </c>
      <c r="BE51" s="1">
        <v>100</v>
      </c>
      <c r="BQ51" s="1">
        <v>200</v>
      </c>
      <c r="BS51" s="1">
        <v>0</v>
      </c>
      <c r="BT51" s="211"/>
    </row>
    <row r="52" spans="1:74" ht="15" customHeight="1" x14ac:dyDescent="0.3">
      <c r="A52" s="1" t="s">
        <v>1487</v>
      </c>
      <c r="B52" s="1" t="s">
        <v>124</v>
      </c>
      <c r="C52" s="1" t="s">
        <v>122</v>
      </c>
      <c r="D52" s="61" t="s">
        <v>115</v>
      </c>
      <c r="E52" s="61" t="s">
        <v>116</v>
      </c>
      <c r="F52" s="2">
        <v>9</v>
      </c>
      <c r="G52" s="170">
        <v>2</v>
      </c>
      <c r="H52" s="183" t="str">
        <f t="shared" si="0"/>
        <v>9-2</v>
      </c>
      <c r="I52" s="175">
        <v>0</v>
      </c>
      <c r="J52" s="175">
        <v>80</v>
      </c>
      <c r="K52" s="207" t="b">
        <v>1</v>
      </c>
      <c r="L52" s="208">
        <v>12.61</v>
      </c>
      <c r="M52" s="208">
        <v>13.41</v>
      </c>
      <c r="N52" s="209"/>
      <c r="O52" s="210" t="s">
        <v>105</v>
      </c>
      <c r="P52" s="179" t="s">
        <v>105</v>
      </c>
      <c r="Q52" s="136" t="s">
        <v>1492</v>
      </c>
      <c r="R52" s="210"/>
      <c r="S52" s="210"/>
      <c r="T52" s="211"/>
      <c r="U52" s="211"/>
      <c r="V52" s="211"/>
      <c r="W52" s="211"/>
      <c r="X52" s="212" t="e">
        <v>#N/A</v>
      </c>
      <c r="Y52" s="211"/>
      <c r="BQ52" s="1">
        <v>0</v>
      </c>
      <c r="BT52" s="211"/>
      <c r="BV52" s="1" t="s">
        <v>159</v>
      </c>
    </row>
    <row r="53" spans="1:74" ht="15" customHeight="1" x14ac:dyDescent="0.3">
      <c r="A53" s="1" t="s">
        <v>1487</v>
      </c>
      <c r="B53" s="1" t="s">
        <v>121</v>
      </c>
      <c r="C53" s="1" t="s">
        <v>122</v>
      </c>
      <c r="D53" s="61" t="s">
        <v>115</v>
      </c>
      <c r="E53" s="61" t="s">
        <v>116</v>
      </c>
      <c r="F53" s="2">
        <v>9</v>
      </c>
      <c r="G53" s="170">
        <v>3</v>
      </c>
      <c r="H53" s="183" t="str">
        <f t="shared" si="0"/>
        <v>9-3</v>
      </c>
      <c r="I53" s="175">
        <v>0</v>
      </c>
      <c r="J53" s="175">
        <v>61</v>
      </c>
      <c r="K53" s="207" t="b">
        <v>1</v>
      </c>
      <c r="L53" s="208">
        <v>13.414999999999999</v>
      </c>
      <c r="M53" s="208">
        <v>14.024999999999999</v>
      </c>
      <c r="N53" s="209" t="s">
        <v>112</v>
      </c>
      <c r="O53" s="11" t="s">
        <v>1094</v>
      </c>
      <c r="P53" s="179" t="s">
        <v>1493</v>
      </c>
      <c r="Q53" s="180">
        <v>1</v>
      </c>
      <c r="R53" s="210" t="s">
        <v>18</v>
      </c>
      <c r="S53" s="210"/>
      <c r="T53" s="211" t="s">
        <v>126</v>
      </c>
      <c r="U53" s="211" t="s">
        <v>49</v>
      </c>
      <c r="V53" s="211" t="s">
        <v>17</v>
      </c>
      <c r="W53" s="211" t="s">
        <v>10</v>
      </c>
      <c r="X53" s="212">
        <v>2</v>
      </c>
      <c r="Y53" s="211" t="s">
        <v>40</v>
      </c>
      <c r="BG53" s="1">
        <v>100</v>
      </c>
      <c r="BQ53" s="1">
        <v>100</v>
      </c>
      <c r="BS53" s="1">
        <v>0</v>
      </c>
      <c r="BT53" s="211"/>
    </row>
    <row r="54" spans="1:74" ht="15" customHeight="1" x14ac:dyDescent="0.3">
      <c r="A54" s="1" t="s">
        <v>1487</v>
      </c>
      <c r="B54" s="1" t="s">
        <v>121</v>
      </c>
      <c r="C54" s="1" t="s">
        <v>122</v>
      </c>
      <c r="D54" s="61" t="s">
        <v>115</v>
      </c>
      <c r="E54" s="61" t="s">
        <v>116</v>
      </c>
      <c r="F54" s="2">
        <v>9</v>
      </c>
      <c r="G54" s="170">
        <v>3</v>
      </c>
      <c r="H54" s="183" t="str">
        <f t="shared" si="0"/>
        <v>9-3</v>
      </c>
      <c r="I54" s="175">
        <v>0</v>
      </c>
      <c r="J54" s="175">
        <v>61</v>
      </c>
      <c r="K54" s="207" t="b">
        <v>1</v>
      </c>
      <c r="L54" s="208">
        <v>13.414999999999999</v>
      </c>
      <c r="M54" s="208">
        <v>14.024999999999999</v>
      </c>
      <c r="N54" s="209" t="s">
        <v>112</v>
      </c>
      <c r="O54" s="210" t="s">
        <v>27</v>
      </c>
      <c r="P54" s="179" t="s">
        <v>1496</v>
      </c>
      <c r="Q54" s="180">
        <v>2</v>
      </c>
      <c r="R54" s="210" t="s">
        <v>18</v>
      </c>
      <c r="S54" s="210"/>
      <c r="T54" s="211" t="s">
        <v>132</v>
      </c>
      <c r="U54" s="211" t="s">
        <v>49</v>
      </c>
      <c r="V54" s="211" t="s">
        <v>14</v>
      </c>
      <c r="W54" s="211" t="s">
        <v>135</v>
      </c>
      <c r="X54" s="212">
        <v>3</v>
      </c>
      <c r="Y54" s="211" t="s">
        <v>40</v>
      </c>
      <c r="AR54" s="1">
        <v>100</v>
      </c>
      <c r="BQ54" s="1">
        <v>100</v>
      </c>
      <c r="BT54" s="211"/>
      <c r="BU54" s="1" t="s">
        <v>163</v>
      </c>
    </row>
    <row r="55" spans="1:74" ht="15" customHeight="1" x14ac:dyDescent="0.3">
      <c r="A55" s="1" t="s">
        <v>1487</v>
      </c>
      <c r="B55" s="1" t="s">
        <v>121</v>
      </c>
      <c r="C55" s="1" t="s">
        <v>122</v>
      </c>
      <c r="D55" s="61" t="s">
        <v>115</v>
      </c>
      <c r="E55" s="61" t="s">
        <v>116</v>
      </c>
      <c r="F55" s="2">
        <v>9</v>
      </c>
      <c r="G55" s="170">
        <v>3</v>
      </c>
      <c r="H55" s="183" t="str">
        <f t="shared" si="0"/>
        <v>9-3</v>
      </c>
      <c r="I55" s="175">
        <v>0</v>
      </c>
      <c r="J55" s="175">
        <v>61</v>
      </c>
      <c r="K55" s="207" t="b">
        <v>1</v>
      </c>
      <c r="L55" s="208">
        <v>13.414999999999999</v>
      </c>
      <c r="M55" s="208">
        <v>14.024999999999999</v>
      </c>
      <c r="N55" s="209"/>
      <c r="O55" s="210" t="s">
        <v>105</v>
      </c>
      <c r="P55" s="179" t="s">
        <v>105</v>
      </c>
      <c r="Q55" s="136" t="s">
        <v>1492</v>
      </c>
      <c r="R55" s="210"/>
      <c r="S55" s="210"/>
      <c r="T55" s="211"/>
      <c r="U55" s="211"/>
      <c r="V55" s="211"/>
      <c r="W55" s="211"/>
      <c r="X55" s="212" t="e">
        <v>#N/A</v>
      </c>
      <c r="Y55" s="211"/>
      <c r="BQ55" s="1">
        <v>0</v>
      </c>
      <c r="BT55" s="211"/>
      <c r="BV55" s="1" t="s">
        <v>164</v>
      </c>
    </row>
    <row r="56" spans="1:74" ht="15" customHeight="1" x14ac:dyDescent="0.3">
      <c r="A56" s="1" t="s">
        <v>1487</v>
      </c>
      <c r="B56" s="1" t="s">
        <v>121</v>
      </c>
      <c r="C56" s="1" t="s">
        <v>122</v>
      </c>
      <c r="D56" s="61" t="s">
        <v>115</v>
      </c>
      <c r="E56" s="61" t="s">
        <v>116</v>
      </c>
      <c r="F56" s="2">
        <v>9</v>
      </c>
      <c r="G56" s="170">
        <v>4</v>
      </c>
      <c r="H56" s="183" t="str">
        <f t="shared" si="0"/>
        <v>9-4</v>
      </c>
      <c r="I56" s="175">
        <v>0</v>
      </c>
      <c r="J56" s="175">
        <v>64</v>
      </c>
      <c r="K56" s="207" t="b">
        <v>1</v>
      </c>
      <c r="L56" s="208">
        <v>14.024999999999999</v>
      </c>
      <c r="M56" s="208">
        <v>14.664999999999999</v>
      </c>
      <c r="N56" s="209" t="s">
        <v>112</v>
      </c>
      <c r="O56" s="11" t="s">
        <v>1094</v>
      </c>
      <c r="P56" s="179" t="s">
        <v>1493</v>
      </c>
      <c r="Q56" s="180">
        <v>1</v>
      </c>
      <c r="R56" s="210" t="s">
        <v>18</v>
      </c>
      <c r="S56" s="210"/>
      <c r="T56" s="211" t="s">
        <v>126</v>
      </c>
      <c r="U56" s="211" t="s">
        <v>49</v>
      </c>
      <c r="V56" s="211" t="s">
        <v>17</v>
      </c>
      <c r="W56" s="211" t="s">
        <v>10</v>
      </c>
      <c r="X56" s="212">
        <v>2</v>
      </c>
      <c r="Y56" s="211" t="s">
        <v>40</v>
      </c>
      <c r="BG56" s="1">
        <v>100</v>
      </c>
      <c r="BQ56" s="1">
        <v>100</v>
      </c>
      <c r="BS56" s="1">
        <v>0</v>
      </c>
      <c r="BT56" s="211"/>
    </row>
    <row r="57" spans="1:74" ht="15" customHeight="1" x14ac:dyDescent="0.3">
      <c r="A57" s="1" t="s">
        <v>1487</v>
      </c>
      <c r="B57" s="1" t="s">
        <v>124</v>
      </c>
      <c r="C57" s="1" t="s">
        <v>122</v>
      </c>
      <c r="D57" s="61" t="s">
        <v>115</v>
      </c>
      <c r="E57" s="61" t="s">
        <v>116</v>
      </c>
      <c r="F57" s="2">
        <v>9</v>
      </c>
      <c r="G57" s="170">
        <v>4</v>
      </c>
      <c r="H57" s="183" t="str">
        <f t="shared" si="0"/>
        <v>9-4</v>
      </c>
      <c r="I57" s="175">
        <v>0</v>
      </c>
      <c r="J57" s="175">
        <v>64</v>
      </c>
      <c r="K57" s="207" t="b">
        <v>1</v>
      </c>
      <c r="L57" s="208">
        <v>14.024999999999999</v>
      </c>
      <c r="M57" s="208">
        <v>14.664999999999999</v>
      </c>
      <c r="N57" s="209" t="s">
        <v>96</v>
      </c>
      <c r="O57" s="210" t="s">
        <v>42</v>
      </c>
      <c r="P57" s="179" t="s">
        <v>1497</v>
      </c>
      <c r="Q57" s="180">
        <v>3</v>
      </c>
      <c r="R57" s="210" t="s">
        <v>20</v>
      </c>
      <c r="S57" s="210"/>
      <c r="T57" s="211" t="s">
        <v>134</v>
      </c>
      <c r="U57" s="211" t="s">
        <v>49</v>
      </c>
      <c r="V57" s="211" t="s">
        <v>14</v>
      </c>
      <c r="W57" s="211" t="s">
        <v>11</v>
      </c>
      <c r="X57" s="212">
        <v>3</v>
      </c>
      <c r="Y57" s="211" t="s">
        <v>40</v>
      </c>
      <c r="AR57" s="1">
        <v>50</v>
      </c>
      <c r="AU57" s="1">
        <v>50</v>
      </c>
      <c r="BQ57" s="1">
        <v>100</v>
      </c>
      <c r="BS57" s="1">
        <v>0</v>
      </c>
      <c r="BT57" s="211"/>
    </row>
    <row r="58" spans="1:74" ht="15" customHeight="1" x14ac:dyDescent="0.3">
      <c r="A58" s="1" t="s">
        <v>1487</v>
      </c>
      <c r="B58" s="1" t="s">
        <v>121</v>
      </c>
      <c r="C58" s="1" t="s">
        <v>122</v>
      </c>
      <c r="D58" s="61" t="s">
        <v>115</v>
      </c>
      <c r="E58" s="61" t="s">
        <v>116</v>
      </c>
      <c r="F58" s="2">
        <v>9</v>
      </c>
      <c r="G58" s="170">
        <v>4</v>
      </c>
      <c r="H58" s="183" t="str">
        <f t="shared" si="0"/>
        <v>9-4</v>
      </c>
      <c r="I58" s="175">
        <v>0</v>
      </c>
      <c r="J58" s="175">
        <v>64</v>
      </c>
      <c r="K58" s="207" t="b">
        <v>1</v>
      </c>
      <c r="L58" s="208">
        <v>14.024999999999999</v>
      </c>
      <c r="M58" s="208">
        <v>14.664999999999999</v>
      </c>
      <c r="N58" s="209" t="s">
        <v>112</v>
      </c>
      <c r="O58" s="210" t="s">
        <v>27</v>
      </c>
      <c r="P58" s="179" t="s">
        <v>1496</v>
      </c>
      <c r="Q58" s="180">
        <v>2</v>
      </c>
      <c r="R58" s="210" t="s">
        <v>18</v>
      </c>
      <c r="S58" s="210"/>
      <c r="T58" s="211" t="s">
        <v>131</v>
      </c>
      <c r="U58" s="211" t="s">
        <v>49</v>
      </c>
      <c r="V58" s="211" t="s">
        <v>14</v>
      </c>
      <c r="W58" s="211" t="s">
        <v>135</v>
      </c>
      <c r="X58" s="212">
        <v>3</v>
      </c>
      <c r="Y58" s="211" t="s">
        <v>40</v>
      </c>
      <c r="AR58" s="1">
        <v>100</v>
      </c>
      <c r="BQ58" s="1">
        <v>100</v>
      </c>
      <c r="BT58" s="211"/>
    </row>
    <row r="59" spans="1:74" ht="15" customHeight="1" x14ac:dyDescent="0.3">
      <c r="A59" s="1" t="s">
        <v>1487</v>
      </c>
      <c r="B59" s="1" t="s">
        <v>121</v>
      </c>
      <c r="C59" s="1" t="s">
        <v>122</v>
      </c>
      <c r="D59" s="61" t="s">
        <v>115</v>
      </c>
      <c r="E59" s="61" t="s">
        <v>116</v>
      </c>
      <c r="F59" s="2">
        <v>9</v>
      </c>
      <c r="G59" s="170">
        <v>4</v>
      </c>
      <c r="H59" s="183" t="str">
        <f t="shared" si="0"/>
        <v>9-4</v>
      </c>
      <c r="I59" s="175">
        <v>0</v>
      </c>
      <c r="J59" s="175">
        <v>64</v>
      </c>
      <c r="K59" s="207" t="b">
        <v>1</v>
      </c>
      <c r="L59" s="208">
        <v>14.024999999999999</v>
      </c>
      <c r="M59" s="208">
        <v>14.664999999999999</v>
      </c>
      <c r="N59" s="209"/>
      <c r="O59" s="210" t="s">
        <v>105</v>
      </c>
      <c r="P59" s="179" t="s">
        <v>105</v>
      </c>
      <c r="Q59" s="136" t="s">
        <v>1492</v>
      </c>
      <c r="R59" s="210"/>
      <c r="S59" s="210"/>
      <c r="T59" s="211"/>
      <c r="U59" s="211"/>
      <c r="V59" s="211"/>
      <c r="W59" s="211"/>
      <c r="X59" s="212" t="e">
        <v>#N/A</v>
      </c>
      <c r="Y59" s="211"/>
      <c r="BQ59" s="1">
        <v>0</v>
      </c>
      <c r="BT59" s="211"/>
      <c r="BV59" s="1" t="s">
        <v>165</v>
      </c>
    </row>
    <row r="60" spans="1:74" ht="15" customHeight="1" x14ac:dyDescent="0.3">
      <c r="A60" s="1" t="s">
        <v>1487</v>
      </c>
      <c r="B60" s="1" t="s">
        <v>121</v>
      </c>
      <c r="C60" s="1" t="s">
        <v>122</v>
      </c>
      <c r="D60" s="61" t="s">
        <v>115</v>
      </c>
      <c r="E60" s="61" t="s">
        <v>116</v>
      </c>
      <c r="F60" s="2">
        <v>10</v>
      </c>
      <c r="G60" s="170">
        <v>1</v>
      </c>
      <c r="H60" s="183" t="str">
        <f t="shared" si="0"/>
        <v>10-1</v>
      </c>
      <c r="I60" s="175">
        <v>0</v>
      </c>
      <c r="J60" s="175">
        <v>91</v>
      </c>
      <c r="K60" s="207" t="b">
        <v>1</v>
      </c>
      <c r="L60" s="208">
        <v>14.8</v>
      </c>
      <c r="M60" s="208">
        <v>15.71</v>
      </c>
      <c r="N60" s="209" t="s">
        <v>112</v>
      </c>
      <c r="O60" s="11" t="s">
        <v>1094</v>
      </c>
      <c r="P60" s="179" t="s">
        <v>1493</v>
      </c>
      <c r="Q60" s="180">
        <v>1</v>
      </c>
      <c r="R60" s="210" t="s">
        <v>18</v>
      </c>
      <c r="S60" s="210"/>
      <c r="T60" s="211" t="s">
        <v>126</v>
      </c>
      <c r="U60" s="211" t="s">
        <v>49</v>
      </c>
      <c r="V60" s="211" t="s">
        <v>17</v>
      </c>
      <c r="W60" s="211" t="s">
        <v>10</v>
      </c>
      <c r="X60" s="212">
        <v>2</v>
      </c>
      <c r="Y60" s="211" t="s">
        <v>40</v>
      </c>
      <c r="BG60" s="1">
        <v>100</v>
      </c>
      <c r="BQ60" s="1">
        <v>100</v>
      </c>
      <c r="BS60" s="1">
        <v>0</v>
      </c>
      <c r="BT60" s="211"/>
    </row>
    <row r="61" spans="1:74" ht="15" customHeight="1" x14ac:dyDescent="0.3">
      <c r="A61" s="1" t="s">
        <v>1487</v>
      </c>
      <c r="B61" s="1" t="s">
        <v>124</v>
      </c>
      <c r="C61" s="1" t="s">
        <v>122</v>
      </c>
      <c r="D61" s="61" t="s">
        <v>115</v>
      </c>
      <c r="E61" s="61" t="s">
        <v>116</v>
      </c>
      <c r="F61" s="2">
        <v>10</v>
      </c>
      <c r="G61" s="170">
        <v>1</v>
      </c>
      <c r="H61" s="183" t="str">
        <f t="shared" si="0"/>
        <v>10-1</v>
      </c>
      <c r="I61" s="175">
        <v>0</v>
      </c>
      <c r="J61" s="175">
        <v>18</v>
      </c>
      <c r="K61" s="207" t="b">
        <v>1</v>
      </c>
      <c r="L61" s="208">
        <v>14.8</v>
      </c>
      <c r="M61" s="208">
        <v>14.98</v>
      </c>
      <c r="N61" s="209" t="s">
        <v>112</v>
      </c>
      <c r="O61" s="210" t="s">
        <v>42</v>
      </c>
      <c r="P61" s="179" t="s">
        <v>1497</v>
      </c>
      <c r="Q61" s="180">
        <v>3</v>
      </c>
      <c r="R61" s="210" t="s">
        <v>18</v>
      </c>
      <c r="S61" s="210"/>
      <c r="T61" s="211" t="s">
        <v>132</v>
      </c>
      <c r="U61" s="211" t="s">
        <v>49</v>
      </c>
      <c r="V61" s="211" t="s">
        <v>14</v>
      </c>
      <c r="W61" s="211" t="s">
        <v>12</v>
      </c>
      <c r="X61" s="212">
        <v>4</v>
      </c>
      <c r="Y61" s="211" t="s">
        <v>40</v>
      </c>
      <c r="AR61" s="1">
        <v>50</v>
      </c>
      <c r="AU61" s="1">
        <v>50</v>
      </c>
      <c r="BQ61" s="1">
        <v>100</v>
      </c>
      <c r="BS61" s="1">
        <v>0</v>
      </c>
      <c r="BT61" s="211"/>
    </row>
    <row r="62" spans="1:74" ht="15" customHeight="1" x14ac:dyDescent="0.3">
      <c r="A62" s="1" t="s">
        <v>1487</v>
      </c>
      <c r="B62" s="1" t="s">
        <v>124</v>
      </c>
      <c r="C62" s="1" t="s">
        <v>122</v>
      </c>
      <c r="D62" s="61" t="s">
        <v>115</v>
      </c>
      <c r="E62" s="61" t="s">
        <v>116</v>
      </c>
      <c r="F62" s="2">
        <v>10</v>
      </c>
      <c r="G62" s="170">
        <v>1</v>
      </c>
      <c r="H62" s="183" t="str">
        <f t="shared" si="0"/>
        <v>10-1</v>
      </c>
      <c r="I62" s="175">
        <v>16</v>
      </c>
      <c r="J62" s="175">
        <v>34</v>
      </c>
      <c r="K62" s="207" t="b">
        <v>1</v>
      </c>
      <c r="L62" s="208">
        <v>14.96</v>
      </c>
      <c r="M62" s="208">
        <v>15.14</v>
      </c>
      <c r="N62" s="209" t="s">
        <v>112</v>
      </c>
      <c r="O62" s="210" t="s">
        <v>27</v>
      </c>
      <c r="P62" s="179" t="s">
        <v>1496</v>
      </c>
      <c r="Q62" s="180">
        <v>2</v>
      </c>
      <c r="R62" s="210" t="s">
        <v>18</v>
      </c>
      <c r="S62" s="210"/>
      <c r="T62" s="211" t="s">
        <v>130</v>
      </c>
      <c r="U62" s="211" t="s">
        <v>49</v>
      </c>
      <c r="V62" s="211" t="s">
        <v>14</v>
      </c>
      <c r="W62" s="211" t="s">
        <v>135</v>
      </c>
      <c r="X62" s="212">
        <v>3</v>
      </c>
      <c r="Y62" s="211" t="s">
        <v>40</v>
      </c>
      <c r="AR62" s="1">
        <v>100</v>
      </c>
      <c r="BQ62" s="1">
        <v>100</v>
      </c>
      <c r="BT62" s="211"/>
    </row>
    <row r="63" spans="1:74" ht="15" customHeight="1" x14ac:dyDescent="0.3">
      <c r="A63" s="1" t="s">
        <v>1487</v>
      </c>
      <c r="B63" s="1" t="s">
        <v>124</v>
      </c>
      <c r="C63" s="1" t="s">
        <v>122</v>
      </c>
      <c r="D63" s="61" t="s">
        <v>115</v>
      </c>
      <c r="E63" s="61" t="s">
        <v>116</v>
      </c>
      <c r="F63" s="2">
        <v>10</v>
      </c>
      <c r="G63" s="170">
        <v>1</v>
      </c>
      <c r="H63" s="183" t="str">
        <f t="shared" si="0"/>
        <v>10-1</v>
      </c>
      <c r="I63" s="175">
        <v>62</v>
      </c>
      <c r="J63" s="175">
        <v>75</v>
      </c>
      <c r="K63" s="207" t="b">
        <v>1</v>
      </c>
      <c r="L63" s="208">
        <v>15.42</v>
      </c>
      <c r="M63" s="208">
        <v>15.55</v>
      </c>
      <c r="N63" s="209" t="s">
        <v>96</v>
      </c>
      <c r="O63" s="210" t="s">
        <v>27</v>
      </c>
      <c r="P63" s="179" t="s">
        <v>1496</v>
      </c>
      <c r="Q63" s="180">
        <v>2</v>
      </c>
      <c r="R63" s="210" t="s">
        <v>20</v>
      </c>
      <c r="S63" s="210"/>
      <c r="T63" s="211" t="s">
        <v>136</v>
      </c>
      <c r="U63" s="211" t="s">
        <v>49</v>
      </c>
      <c r="V63" s="211" t="s">
        <v>14</v>
      </c>
      <c r="W63" s="211" t="s">
        <v>135</v>
      </c>
      <c r="X63" s="212">
        <v>3</v>
      </c>
      <c r="Y63" s="211" t="s">
        <v>40</v>
      </c>
      <c r="AR63" s="1">
        <v>100</v>
      </c>
      <c r="BQ63" s="1">
        <v>100</v>
      </c>
      <c r="BT63" s="211"/>
    </row>
    <row r="64" spans="1:74" ht="15" customHeight="1" x14ac:dyDescent="0.3">
      <c r="A64" s="1" t="s">
        <v>1487</v>
      </c>
      <c r="B64" s="1" t="s">
        <v>124</v>
      </c>
      <c r="C64" s="1" t="s">
        <v>122</v>
      </c>
      <c r="D64" s="61" t="s">
        <v>115</v>
      </c>
      <c r="E64" s="61" t="s">
        <v>116</v>
      </c>
      <c r="F64" s="2">
        <v>10</v>
      </c>
      <c r="G64" s="170">
        <v>1</v>
      </c>
      <c r="H64" s="183" t="str">
        <f t="shared" si="0"/>
        <v>10-1</v>
      </c>
      <c r="I64" s="175">
        <v>74</v>
      </c>
      <c r="J64" s="175">
        <v>91</v>
      </c>
      <c r="K64" s="207" t="b">
        <v>1</v>
      </c>
      <c r="L64" s="208">
        <v>15.540000000000001</v>
      </c>
      <c r="M64" s="208">
        <v>15.71</v>
      </c>
      <c r="N64" s="209" t="s">
        <v>112</v>
      </c>
      <c r="O64" s="210" t="s">
        <v>46</v>
      </c>
      <c r="P64" s="179" t="s">
        <v>1495</v>
      </c>
      <c r="Q64" s="180">
        <v>5</v>
      </c>
      <c r="R64" s="210" t="s">
        <v>89</v>
      </c>
      <c r="S64" s="210"/>
      <c r="T64" s="211" t="s">
        <v>126</v>
      </c>
      <c r="U64" s="211" t="s">
        <v>49</v>
      </c>
      <c r="V64" s="211" t="s">
        <v>15</v>
      </c>
      <c r="W64" s="211" t="s">
        <v>135</v>
      </c>
      <c r="X64" s="212">
        <v>3</v>
      </c>
      <c r="Y64" s="211" t="s">
        <v>40</v>
      </c>
      <c r="AR64" s="1">
        <v>80</v>
      </c>
      <c r="BG64" s="1">
        <v>20</v>
      </c>
      <c r="BQ64" s="1">
        <v>100</v>
      </c>
      <c r="BT64" s="211"/>
    </row>
    <row r="65" spans="1:74" ht="15" customHeight="1" x14ac:dyDescent="0.3">
      <c r="A65" s="1" t="s">
        <v>1487</v>
      </c>
      <c r="B65" s="1" t="s">
        <v>124</v>
      </c>
      <c r="C65" s="1" t="s">
        <v>122</v>
      </c>
      <c r="D65" s="61" t="s">
        <v>115</v>
      </c>
      <c r="E65" s="61" t="s">
        <v>116</v>
      </c>
      <c r="F65" s="2">
        <v>10</v>
      </c>
      <c r="G65" s="170">
        <v>1</v>
      </c>
      <c r="H65" s="183" t="str">
        <f t="shared" si="0"/>
        <v>10-1</v>
      </c>
      <c r="I65" s="175">
        <v>0</v>
      </c>
      <c r="J65" s="175">
        <v>91</v>
      </c>
      <c r="K65" s="207" t="b">
        <v>1</v>
      </c>
      <c r="L65" s="208">
        <v>14.8</v>
      </c>
      <c r="M65" s="208">
        <v>15.71</v>
      </c>
      <c r="N65" s="209"/>
      <c r="O65" s="210" t="s">
        <v>137</v>
      </c>
      <c r="P65" s="179" t="s">
        <v>105</v>
      </c>
      <c r="Q65" s="136" t="s">
        <v>1492</v>
      </c>
      <c r="R65" s="210"/>
      <c r="S65" s="210"/>
      <c r="T65" s="211"/>
      <c r="U65" s="211"/>
      <c r="V65" s="211"/>
      <c r="W65" s="211"/>
      <c r="X65" s="212" t="e">
        <v>#N/A</v>
      </c>
      <c r="Y65" s="211"/>
      <c r="BQ65" s="1">
        <v>0</v>
      </c>
      <c r="BT65" s="211"/>
      <c r="BV65" s="1" t="s">
        <v>166</v>
      </c>
    </row>
    <row r="66" spans="1:74" ht="15" customHeight="1" x14ac:dyDescent="0.3">
      <c r="A66" s="1" t="s">
        <v>1487</v>
      </c>
      <c r="B66" s="1" t="s">
        <v>121</v>
      </c>
      <c r="C66" s="1" t="s">
        <v>122</v>
      </c>
      <c r="D66" s="61" t="s">
        <v>115</v>
      </c>
      <c r="E66" s="61" t="s">
        <v>116</v>
      </c>
      <c r="F66" s="2">
        <v>10</v>
      </c>
      <c r="G66" s="170">
        <v>2</v>
      </c>
      <c r="H66" s="183" t="str">
        <f t="shared" si="0"/>
        <v>10-2</v>
      </c>
      <c r="I66" s="175">
        <v>0</v>
      </c>
      <c r="J66" s="175">
        <v>77</v>
      </c>
      <c r="K66" s="207" t="b">
        <v>1</v>
      </c>
      <c r="L66" s="208">
        <v>15.72</v>
      </c>
      <c r="M66" s="208">
        <v>16.490000000000002</v>
      </c>
      <c r="N66" s="209" t="s">
        <v>112</v>
      </c>
      <c r="O66" s="11" t="s">
        <v>1094</v>
      </c>
      <c r="P66" s="179" t="s">
        <v>1493</v>
      </c>
      <c r="Q66" s="180">
        <v>1</v>
      </c>
      <c r="R66" s="210" t="s">
        <v>18</v>
      </c>
      <c r="S66" s="210"/>
      <c r="T66" s="211" t="s">
        <v>126</v>
      </c>
      <c r="U66" s="211" t="s">
        <v>49</v>
      </c>
      <c r="V66" s="211" t="s">
        <v>17</v>
      </c>
      <c r="W66" s="211" t="s">
        <v>10</v>
      </c>
      <c r="X66" s="212">
        <v>2</v>
      </c>
      <c r="Y66" s="211" t="s">
        <v>40</v>
      </c>
      <c r="BG66" s="1">
        <v>100</v>
      </c>
      <c r="BQ66" s="1">
        <v>100</v>
      </c>
      <c r="BS66" s="1">
        <v>0</v>
      </c>
      <c r="BT66" s="211"/>
    </row>
    <row r="67" spans="1:74" ht="15" customHeight="1" x14ac:dyDescent="0.3">
      <c r="A67" s="1" t="s">
        <v>1487</v>
      </c>
      <c r="B67" s="1" t="s">
        <v>124</v>
      </c>
      <c r="C67" s="1" t="s">
        <v>122</v>
      </c>
      <c r="D67" s="61" t="s">
        <v>115</v>
      </c>
      <c r="E67" s="61" t="s">
        <v>116</v>
      </c>
      <c r="F67" s="2">
        <v>10</v>
      </c>
      <c r="G67" s="170">
        <v>2</v>
      </c>
      <c r="H67" s="183" t="str">
        <f t="shared" si="0"/>
        <v>10-2</v>
      </c>
      <c r="I67" s="175">
        <v>0</v>
      </c>
      <c r="J67" s="175">
        <v>77</v>
      </c>
      <c r="K67" s="207" t="b">
        <v>1</v>
      </c>
      <c r="L67" s="208">
        <v>15.72</v>
      </c>
      <c r="M67" s="208">
        <v>16.490000000000002</v>
      </c>
      <c r="N67" s="209" t="s">
        <v>112</v>
      </c>
      <c r="O67" s="210" t="s">
        <v>42</v>
      </c>
      <c r="P67" s="179" t="s">
        <v>1497</v>
      </c>
      <c r="Q67" s="180">
        <v>3</v>
      </c>
      <c r="R67" s="210" t="s">
        <v>18</v>
      </c>
      <c r="S67" s="210"/>
      <c r="T67" s="211" t="s">
        <v>132</v>
      </c>
      <c r="U67" s="211" t="s">
        <v>49</v>
      </c>
      <c r="V67" s="211" t="s">
        <v>14</v>
      </c>
      <c r="W67" s="211" t="s">
        <v>135</v>
      </c>
      <c r="X67" s="212">
        <v>3</v>
      </c>
      <c r="Y67" s="211" t="s">
        <v>40</v>
      </c>
      <c r="AR67" s="1">
        <v>50</v>
      </c>
      <c r="AU67" s="1">
        <v>50</v>
      </c>
      <c r="BQ67" s="1">
        <v>100</v>
      </c>
      <c r="BS67" s="1">
        <v>0</v>
      </c>
      <c r="BT67" s="211"/>
    </row>
    <row r="68" spans="1:74" ht="15" customHeight="1" x14ac:dyDescent="0.3">
      <c r="A68" s="1" t="s">
        <v>1487</v>
      </c>
      <c r="B68" s="1" t="s">
        <v>121</v>
      </c>
      <c r="C68" s="1" t="s">
        <v>122</v>
      </c>
      <c r="D68" s="61" t="s">
        <v>115</v>
      </c>
      <c r="E68" s="61" t="s">
        <v>116</v>
      </c>
      <c r="F68" s="2">
        <v>10</v>
      </c>
      <c r="G68" s="170">
        <v>2</v>
      </c>
      <c r="H68" s="183" t="str">
        <f t="shared" si="0"/>
        <v>10-2</v>
      </c>
      <c r="I68" s="175">
        <v>0</v>
      </c>
      <c r="J68" s="175">
        <v>77</v>
      </c>
      <c r="K68" s="207" t="b">
        <v>1</v>
      </c>
      <c r="L68" s="208">
        <v>15.72</v>
      </c>
      <c r="M68" s="208">
        <v>16.490000000000002</v>
      </c>
      <c r="N68" s="209" t="s">
        <v>112</v>
      </c>
      <c r="O68" s="11" t="s">
        <v>1094</v>
      </c>
      <c r="P68" s="213" t="s">
        <v>1495</v>
      </c>
      <c r="Q68" s="136">
        <v>5</v>
      </c>
      <c r="R68" s="214" t="s">
        <v>23</v>
      </c>
      <c r="S68" s="214"/>
      <c r="T68" s="215" t="s">
        <v>132</v>
      </c>
      <c r="U68" s="215" t="s">
        <v>49</v>
      </c>
      <c r="V68" s="215" t="s">
        <v>14</v>
      </c>
      <c r="W68" s="215" t="s">
        <v>10</v>
      </c>
      <c r="X68" s="216">
        <v>2</v>
      </c>
      <c r="Y68" s="215" t="s">
        <v>40</v>
      </c>
      <c r="BG68" s="1">
        <v>100</v>
      </c>
      <c r="BQ68" s="1">
        <v>100</v>
      </c>
      <c r="BS68" s="1">
        <v>0</v>
      </c>
      <c r="BT68" s="215"/>
    </row>
    <row r="69" spans="1:74" ht="15" customHeight="1" x14ac:dyDescent="0.3">
      <c r="A69" s="1" t="s">
        <v>1487</v>
      </c>
      <c r="B69" s="1" t="s">
        <v>121</v>
      </c>
      <c r="C69" s="1" t="s">
        <v>122</v>
      </c>
      <c r="D69" s="61" t="s">
        <v>115</v>
      </c>
      <c r="E69" s="61" t="s">
        <v>116</v>
      </c>
      <c r="F69" s="2">
        <v>10</v>
      </c>
      <c r="G69" s="170">
        <v>2</v>
      </c>
      <c r="H69" s="183" t="str">
        <f t="shared" si="0"/>
        <v>10-2</v>
      </c>
      <c r="I69" s="175">
        <v>0</v>
      </c>
      <c r="J69" s="175">
        <v>77</v>
      </c>
      <c r="K69" s="207" t="b">
        <v>1</v>
      </c>
      <c r="L69" s="208">
        <v>15.72</v>
      </c>
      <c r="M69" s="208">
        <v>16.490000000000002</v>
      </c>
      <c r="N69" s="209"/>
      <c r="O69" s="210" t="s">
        <v>137</v>
      </c>
      <c r="P69" s="179" t="s">
        <v>105</v>
      </c>
      <c r="Q69" s="136" t="s">
        <v>1492</v>
      </c>
      <c r="R69" s="210"/>
      <c r="S69" s="210"/>
      <c r="T69" s="211"/>
      <c r="U69" s="211"/>
      <c r="V69" s="211"/>
      <c r="W69" s="211"/>
      <c r="X69" s="212" t="e">
        <v>#N/A</v>
      </c>
      <c r="Y69" s="211"/>
      <c r="BQ69" s="1">
        <v>0</v>
      </c>
      <c r="BT69" s="211"/>
      <c r="BV69" s="1" t="s">
        <v>167</v>
      </c>
    </row>
    <row r="70" spans="1:74" ht="15" customHeight="1" x14ac:dyDescent="0.3">
      <c r="A70" s="1" t="s">
        <v>1487</v>
      </c>
      <c r="B70" s="1" t="s">
        <v>121</v>
      </c>
      <c r="C70" s="1" t="s">
        <v>122</v>
      </c>
      <c r="D70" s="61" t="s">
        <v>115</v>
      </c>
      <c r="E70" s="61" t="s">
        <v>116</v>
      </c>
      <c r="F70" s="2">
        <v>11</v>
      </c>
      <c r="G70" s="170">
        <v>1</v>
      </c>
      <c r="H70" s="183" t="str">
        <f t="shared" ref="H70:H133" si="1">F70&amp;"-"&amp;G70</f>
        <v>11-1</v>
      </c>
      <c r="I70" s="175">
        <v>0</v>
      </c>
      <c r="J70" s="175">
        <v>87</v>
      </c>
      <c r="K70" s="207" t="b">
        <v>1</v>
      </c>
      <c r="L70" s="208">
        <v>16.350000000000001</v>
      </c>
      <c r="M70" s="208">
        <v>17.220000000000002</v>
      </c>
      <c r="N70" s="209" t="s">
        <v>112</v>
      </c>
      <c r="O70" s="11" t="s">
        <v>1094</v>
      </c>
      <c r="P70" s="179" t="s">
        <v>1493</v>
      </c>
      <c r="Q70" s="180">
        <v>1</v>
      </c>
      <c r="R70" s="210" t="s">
        <v>18</v>
      </c>
      <c r="S70" s="210"/>
      <c r="T70" s="211" t="s">
        <v>126</v>
      </c>
      <c r="U70" s="211" t="s">
        <v>49</v>
      </c>
      <c r="V70" s="211" t="s">
        <v>17</v>
      </c>
      <c r="W70" s="211" t="s">
        <v>10</v>
      </c>
      <c r="X70" s="212">
        <v>2</v>
      </c>
      <c r="Y70" s="211" t="s">
        <v>40</v>
      </c>
      <c r="BG70" s="1">
        <v>100</v>
      </c>
      <c r="BQ70" s="1">
        <v>100</v>
      </c>
      <c r="BS70" s="1">
        <v>0</v>
      </c>
      <c r="BT70" s="211"/>
    </row>
    <row r="71" spans="1:74" ht="15" customHeight="1" x14ac:dyDescent="0.3">
      <c r="A71" s="1" t="s">
        <v>1487</v>
      </c>
      <c r="B71" s="1" t="s">
        <v>124</v>
      </c>
      <c r="C71" s="1" t="s">
        <v>122</v>
      </c>
      <c r="D71" s="61" t="s">
        <v>115</v>
      </c>
      <c r="E71" s="61" t="s">
        <v>116</v>
      </c>
      <c r="F71" s="2">
        <v>11</v>
      </c>
      <c r="G71" s="170">
        <v>1</v>
      </c>
      <c r="H71" s="183" t="str">
        <f t="shared" si="1"/>
        <v>11-1</v>
      </c>
      <c r="I71" s="175">
        <v>0</v>
      </c>
      <c r="J71" s="175">
        <v>87</v>
      </c>
      <c r="K71" s="207" t="b">
        <v>1</v>
      </c>
      <c r="L71" s="208">
        <v>16.350000000000001</v>
      </c>
      <c r="M71" s="208">
        <v>17.220000000000002</v>
      </c>
      <c r="N71" s="209" t="s">
        <v>112</v>
      </c>
      <c r="O71" s="214" t="s">
        <v>42</v>
      </c>
      <c r="P71" s="213" t="s">
        <v>1496</v>
      </c>
      <c r="Q71" s="136">
        <v>2</v>
      </c>
      <c r="R71" s="214" t="s">
        <v>18</v>
      </c>
      <c r="S71" s="214"/>
      <c r="T71" s="215" t="s">
        <v>131</v>
      </c>
      <c r="U71" s="215" t="s">
        <v>49</v>
      </c>
      <c r="V71" s="215" t="s">
        <v>14</v>
      </c>
      <c r="W71" s="215" t="s">
        <v>135</v>
      </c>
      <c r="X71" s="216">
        <v>3</v>
      </c>
      <c r="Y71" s="215" t="s">
        <v>40</v>
      </c>
      <c r="Z71" s="217"/>
      <c r="AA71" s="217"/>
      <c r="AB71" s="217"/>
      <c r="AC71" s="217"/>
      <c r="AD71" s="218"/>
      <c r="AE71" s="218"/>
      <c r="AF71" s="217"/>
      <c r="AG71" s="218"/>
      <c r="AH71" s="218"/>
      <c r="AI71" s="218"/>
      <c r="AJ71" s="217"/>
      <c r="AK71" s="217"/>
      <c r="AL71" s="218"/>
      <c r="AM71" s="218"/>
      <c r="AN71" s="218"/>
      <c r="AR71" s="1">
        <v>50</v>
      </c>
      <c r="AU71" s="1">
        <v>50</v>
      </c>
      <c r="BQ71" s="1">
        <v>100</v>
      </c>
      <c r="BS71" s="1">
        <v>0</v>
      </c>
      <c r="BT71" s="215"/>
      <c r="BU71" s="1" t="s">
        <v>168</v>
      </c>
    </row>
    <row r="72" spans="1:74" ht="15" customHeight="1" x14ac:dyDescent="0.3">
      <c r="A72" s="1" t="s">
        <v>1487</v>
      </c>
      <c r="B72" s="1" t="s">
        <v>124</v>
      </c>
      <c r="C72" s="1" t="s">
        <v>122</v>
      </c>
      <c r="D72" s="61" t="s">
        <v>115</v>
      </c>
      <c r="E72" s="61" t="s">
        <v>116</v>
      </c>
      <c r="F72" s="2">
        <v>11</v>
      </c>
      <c r="G72" s="170">
        <v>1</v>
      </c>
      <c r="H72" s="183" t="str">
        <f t="shared" si="1"/>
        <v>11-1</v>
      </c>
      <c r="I72" s="175">
        <v>0</v>
      </c>
      <c r="J72" s="175">
        <v>87</v>
      </c>
      <c r="K72" s="207" t="b">
        <v>1</v>
      </c>
      <c r="L72" s="208">
        <v>16.350000000000001</v>
      </c>
      <c r="M72" s="208">
        <v>17.220000000000002</v>
      </c>
      <c r="N72" s="209" t="s">
        <v>112</v>
      </c>
      <c r="O72" s="210" t="s">
        <v>42</v>
      </c>
      <c r="P72" s="179" t="s">
        <v>1497</v>
      </c>
      <c r="Q72" s="180">
        <v>3</v>
      </c>
      <c r="R72" s="210" t="s">
        <v>89</v>
      </c>
      <c r="S72" s="210"/>
      <c r="T72" s="211" t="s">
        <v>131</v>
      </c>
      <c r="U72" s="211" t="s">
        <v>49</v>
      </c>
      <c r="V72" s="211" t="s">
        <v>14</v>
      </c>
      <c r="W72" s="211" t="s">
        <v>135</v>
      </c>
      <c r="X72" s="212">
        <v>3</v>
      </c>
      <c r="Y72" s="211" t="s">
        <v>40</v>
      </c>
      <c r="AR72" s="1">
        <v>30</v>
      </c>
      <c r="AU72" s="1">
        <v>70</v>
      </c>
      <c r="BQ72" s="1">
        <v>100</v>
      </c>
      <c r="BS72" s="1">
        <v>0</v>
      </c>
      <c r="BT72" s="211"/>
    </row>
    <row r="73" spans="1:74" ht="15" customHeight="1" x14ac:dyDescent="0.3">
      <c r="A73" s="1" t="s">
        <v>1487</v>
      </c>
      <c r="B73" s="1" t="s">
        <v>121</v>
      </c>
      <c r="C73" s="1" t="s">
        <v>122</v>
      </c>
      <c r="D73" s="61" t="s">
        <v>115</v>
      </c>
      <c r="E73" s="61" t="s">
        <v>116</v>
      </c>
      <c r="F73" s="2">
        <v>11</v>
      </c>
      <c r="G73" s="170">
        <v>1</v>
      </c>
      <c r="H73" s="183" t="str">
        <f t="shared" si="1"/>
        <v>11-1</v>
      </c>
      <c r="I73" s="175">
        <v>66</v>
      </c>
      <c r="J73" s="175">
        <v>77</v>
      </c>
      <c r="K73" s="207" t="b">
        <v>1</v>
      </c>
      <c r="L73" s="208">
        <v>17.010000000000002</v>
      </c>
      <c r="M73" s="208">
        <v>17.12</v>
      </c>
      <c r="N73" s="209" t="s">
        <v>112</v>
      </c>
      <c r="O73" s="11" t="s">
        <v>1094</v>
      </c>
      <c r="P73" s="213" t="s">
        <v>1495</v>
      </c>
      <c r="Q73" s="136">
        <v>5</v>
      </c>
      <c r="R73" s="214" t="s">
        <v>23</v>
      </c>
      <c r="S73" s="214"/>
      <c r="T73" s="215" t="s">
        <v>138</v>
      </c>
      <c r="U73" s="215" t="s">
        <v>49</v>
      </c>
      <c r="V73" s="215" t="s">
        <v>14</v>
      </c>
      <c r="W73" s="215" t="s">
        <v>10</v>
      </c>
      <c r="X73" s="216">
        <v>2</v>
      </c>
      <c r="Y73" s="215" t="s">
        <v>40</v>
      </c>
      <c r="BG73" s="1">
        <v>100</v>
      </c>
      <c r="BQ73" s="1">
        <v>100</v>
      </c>
      <c r="BS73" s="1">
        <v>0</v>
      </c>
      <c r="BT73" s="215"/>
    </row>
    <row r="74" spans="1:74" ht="15" customHeight="1" x14ac:dyDescent="0.3">
      <c r="A74" s="1" t="s">
        <v>1487</v>
      </c>
      <c r="B74" s="1" t="s">
        <v>121</v>
      </c>
      <c r="C74" s="1" t="s">
        <v>122</v>
      </c>
      <c r="D74" s="61" t="s">
        <v>115</v>
      </c>
      <c r="E74" s="61" t="s">
        <v>116</v>
      </c>
      <c r="F74" s="2">
        <v>11</v>
      </c>
      <c r="G74" s="170">
        <v>1</v>
      </c>
      <c r="H74" s="183" t="str">
        <f t="shared" si="1"/>
        <v>11-1</v>
      </c>
      <c r="I74" s="175">
        <v>0</v>
      </c>
      <c r="J74" s="175">
        <v>87</v>
      </c>
      <c r="K74" s="207" t="b">
        <v>1</v>
      </c>
      <c r="L74" s="208">
        <v>16.350000000000001</v>
      </c>
      <c r="M74" s="208">
        <v>17.220000000000002</v>
      </c>
      <c r="N74" s="209"/>
      <c r="O74" s="210" t="s">
        <v>137</v>
      </c>
      <c r="P74" s="179" t="s">
        <v>105</v>
      </c>
      <c r="Q74" s="136" t="s">
        <v>1492</v>
      </c>
      <c r="R74" s="210"/>
      <c r="S74" s="210"/>
      <c r="T74" s="211"/>
      <c r="U74" s="211"/>
      <c r="V74" s="211"/>
      <c r="W74" s="211"/>
      <c r="X74" s="212" t="e">
        <v>#N/A</v>
      </c>
      <c r="Y74" s="211"/>
      <c r="BQ74" s="1">
        <v>0</v>
      </c>
      <c r="BT74" s="211"/>
      <c r="BV74" s="1" t="s">
        <v>169</v>
      </c>
    </row>
    <row r="75" spans="1:74" ht="15" customHeight="1" x14ac:dyDescent="0.3">
      <c r="A75" s="1" t="s">
        <v>1487</v>
      </c>
      <c r="B75" s="1" t="s">
        <v>121</v>
      </c>
      <c r="C75" s="1" t="s">
        <v>122</v>
      </c>
      <c r="D75" s="61" t="s">
        <v>115</v>
      </c>
      <c r="E75" s="61" t="s">
        <v>116</v>
      </c>
      <c r="F75" s="2">
        <v>11</v>
      </c>
      <c r="G75" s="170">
        <v>2</v>
      </c>
      <c r="H75" s="183" t="str">
        <f t="shared" si="1"/>
        <v>11-2</v>
      </c>
      <c r="I75" s="175">
        <v>0</v>
      </c>
      <c r="J75" s="175">
        <v>73</v>
      </c>
      <c r="K75" s="207" t="b">
        <v>1</v>
      </c>
      <c r="L75" s="208">
        <v>17.220000000000002</v>
      </c>
      <c r="M75" s="208">
        <v>17.950000000000003</v>
      </c>
      <c r="N75" s="209" t="s">
        <v>112</v>
      </c>
      <c r="O75" s="11" t="s">
        <v>1094</v>
      </c>
      <c r="P75" s="179" t="s">
        <v>1493</v>
      </c>
      <c r="Q75" s="180">
        <v>1</v>
      </c>
      <c r="R75" s="210" t="s">
        <v>18</v>
      </c>
      <c r="S75" s="210"/>
      <c r="T75" s="211" t="s">
        <v>126</v>
      </c>
      <c r="U75" s="211" t="s">
        <v>49</v>
      </c>
      <c r="V75" s="211" t="s">
        <v>17</v>
      </c>
      <c r="W75" s="211" t="s">
        <v>10</v>
      </c>
      <c r="X75" s="212">
        <v>2</v>
      </c>
      <c r="Y75" s="211" t="s">
        <v>40</v>
      </c>
      <c r="BG75" s="1">
        <v>100</v>
      </c>
      <c r="BQ75" s="1">
        <v>100</v>
      </c>
      <c r="BS75" s="1">
        <v>0</v>
      </c>
      <c r="BT75" s="211"/>
    </row>
    <row r="76" spans="1:74" ht="15" customHeight="1" x14ac:dyDescent="0.3">
      <c r="A76" s="1" t="s">
        <v>1487</v>
      </c>
      <c r="B76" s="1" t="s">
        <v>124</v>
      </c>
      <c r="C76" s="1" t="s">
        <v>122</v>
      </c>
      <c r="D76" s="61" t="s">
        <v>115</v>
      </c>
      <c r="E76" s="61" t="s">
        <v>116</v>
      </c>
      <c r="F76" s="2">
        <v>11</v>
      </c>
      <c r="G76" s="170">
        <v>2</v>
      </c>
      <c r="H76" s="183" t="str">
        <f t="shared" si="1"/>
        <v>11-2</v>
      </c>
      <c r="I76" s="175">
        <v>0</v>
      </c>
      <c r="J76" s="175">
        <v>73</v>
      </c>
      <c r="K76" s="207" t="b">
        <v>1</v>
      </c>
      <c r="L76" s="208">
        <v>17.220000000000002</v>
      </c>
      <c r="M76" s="208">
        <v>17.950000000000003</v>
      </c>
      <c r="N76" s="209" t="s">
        <v>112</v>
      </c>
      <c r="O76" s="214" t="s">
        <v>42</v>
      </c>
      <c r="P76" s="213" t="s">
        <v>1496</v>
      </c>
      <c r="Q76" s="136">
        <v>2</v>
      </c>
      <c r="R76" s="214" t="s">
        <v>18</v>
      </c>
      <c r="S76" s="214"/>
      <c r="T76" s="215" t="s">
        <v>139</v>
      </c>
      <c r="U76" s="215" t="s">
        <v>49</v>
      </c>
      <c r="V76" s="215" t="s">
        <v>52</v>
      </c>
      <c r="W76" s="215" t="s">
        <v>135</v>
      </c>
      <c r="X76" s="216">
        <v>3</v>
      </c>
      <c r="Y76" s="215" t="s">
        <v>40</v>
      </c>
      <c r="Z76" s="217"/>
      <c r="AA76" s="217"/>
      <c r="AB76" s="217"/>
      <c r="AC76" s="217"/>
      <c r="AD76" s="218"/>
      <c r="AE76" s="218"/>
      <c r="AF76" s="217"/>
      <c r="AG76" s="218"/>
      <c r="AH76" s="218"/>
      <c r="AI76" s="218"/>
      <c r="AJ76" s="217"/>
      <c r="AK76" s="217"/>
      <c r="AL76" s="218"/>
      <c r="AM76" s="218"/>
      <c r="AN76" s="218"/>
      <c r="AR76" s="1">
        <v>50</v>
      </c>
      <c r="AU76" s="1">
        <v>40</v>
      </c>
      <c r="BF76" s="1">
        <v>10</v>
      </c>
      <c r="BQ76" s="1">
        <v>100</v>
      </c>
      <c r="BS76" s="1">
        <v>0</v>
      </c>
      <c r="BT76" s="215"/>
      <c r="BU76" s="1" t="s">
        <v>170</v>
      </c>
    </row>
    <row r="77" spans="1:74" ht="15" customHeight="1" x14ac:dyDescent="0.3">
      <c r="A77" s="1" t="s">
        <v>1487</v>
      </c>
      <c r="B77" s="1" t="s">
        <v>124</v>
      </c>
      <c r="C77" s="1" t="s">
        <v>122</v>
      </c>
      <c r="D77" s="61" t="s">
        <v>115</v>
      </c>
      <c r="E77" s="61" t="s">
        <v>116</v>
      </c>
      <c r="F77" s="2">
        <v>11</v>
      </c>
      <c r="G77" s="170">
        <v>2</v>
      </c>
      <c r="H77" s="183" t="str">
        <f t="shared" si="1"/>
        <v>11-2</v>
      </c>
      <c r="I77" s="175">
        <v>0</v>
      </c>
      <c r="J77" s="175">
        <v>42</v>
      </c>
      <c r="K77" s="207" t="b">
        <v>1</v>
      </c>
      <c r="L77" s="208">
        <v>17.220000000000002</v>
      </c>
      <c r="M77" s="208">
        <v>17.640000000000004</v>
      </c>
      <c r="N77" s="209" t="s">
        <v>112</v>
      </c>
      <c r="O77" s="210" t="s">
        <v>42</v>
      </c>
      <c r="P77" s="179" t="s">
        <v>1497</v>
      </c>
      <c r="Q77" s="180">
        <v>3</v>
      </c>
      <c r="R77" s="210" t="s">
        <v>18</v>
      </c>
      <c r="S77" s="210"/>
      <c r="T77" s="211" t="s">
        <v>131</v>
      </c>
      <c r="U77" s="211" t="s">
        <v>49</v>
      </c>
      <c r="V77" s="211" t="s">
        <v>14</v>
      </c>
      <c r="W77" s="211" t="s">
        <v>135</v>
      </c>
      <c r="X77" s="212">
        <v>3</v>
      </c>
      <c r="Y77" s="211" t="s">
        <v>40</v>
      </c>
      <c r="AR77" s="1">
        <v>10</v>
      </c>
      <c r="AU77" s="1">
        <v>80</v>
      </c>
      <c r="BF77" s="1">
        <v>10</v>
      </c>
      <c r="BQ77" s="1">
        <v>100</v>
      </c>
      <c r="BS77" s="1">
        <v>0</v>
      </c>
      <c r="BT77" s="211"/>
      <c r="BU77" s="1" t="s">
        <v>171</v>
      </c>
    </row>
    <row r="78" spans="1:74" ht="15" customHeight="1" x14ac:dyDescent="0.3">
      <c r="A78" s="1" t="s">
        <v>1487</v>
      </c>
      <c r="B78" s="1" t="s">
        <v>124</v>
      </c>
      <c r="C78" s="1" t="s">
        <v>122</v>
      </c>
      <c r="D78" s="61" t="s">
        <v>115</v>
      </c>
      <c r="E78" s="61" t="s">
        <v>116</v>
      </c>
      <c r="F78" s="2">
        <v>11</v>
      </c>
      <c r="G78" s="170">
        <v>2</v>
      </c>
      <c r="H78" s="183" t="str">
        <f t="shared" si="1"/>
        <v>11-2</v>
      </c>
      <c r="I78" s="175">
        <v>45</v>
      </c>
      <c r="J78" s="175">
        <v>56</v>
      </c>
      <c r="K78" s="207" t="b">
        <v>1</v>
      </c>
      <c r="L78" s="208">
        <v>17.670000000000002</v>
      </c>
      <c r="M78" s="208">
        <v>17.78</v>
      </c>
      <c r="N78" s="209" t="s">
        <v>112</v>
      </c>
      <c r="O78" s="210" t="s">
        <v>46</v>
      </c>
      <c r="P78" s="179" t="s">
        <v>1495</v>
      </c>
      <c r="Q78" s="180">
        <v>5</v>
      </c>
      <c r="R78" s="210" t="s">
        <v>19</v>
      </c>
      <c r="S78" s="210"/>
      <c r="T78" s="211" t="s">
        <v>131</v>
      </c>
      <c r="U78" s="211" t="s">
        <v>49</v>
      </c>
      <c r="V78" s="211" t="s">
        <v>14</v>
      </c>
      <c r="W78" s="211" t="s">
        <v>135</v>
      </c>
      <c r="X78" s="212">
        <v>3</v>
      </c>
      <c r="Y78" s="211" t="s">
        <v>40</v>
      </c>
      <c r="AR78" s="1">
        <v>80</v>
      </c>
      <c r="BG78" s="1">
        <v>20</v>
      </c>
      <c r="BQ78" s="1">
        <v>100</v>
      </c>
      <c r="BT78" s="211"/>
      <c r="BU78" s="1" t="s">
        <v>172</v>
      </c>
    </row>
    <row r="79" spans="1:74" ht="15" customHeight="1" x14ac:dyDescent="0.3">
      <c r="A79" s="1" t="s">
        <v>1487</v>
      </c>
      <c r="B79" s="1" t="s">
        <v>124</v>
      </c>
      <c r="C79" s="1" t="s">
        <v>122</v>
      </c>
      <c r="D79" s="61" t="s">
        <v>115</v>
      </c>
      <c r="E79" s="61" t="s">
        <v>116</v>
      </c>
      <c r="F79" s="2">
        <v>11</v>
      </c>
      <c r="G79" s="170">
        <v>2</v>
      </c>
      <c r="H79" s="183" t="str">
        <f t="shared" si="1"/>
        <v>11-2</v>
      </c>
      <c r="I79" s="175">
        <v>0</v>
      </c>
      <c r="J79" s="175">
        <v>73</v>
      </c>
      <c r="K79" s="207" t="b">
        <v>1</v>
      </c>
      <c r="L79" s="208">
        <v>17.220000000000002</v>
      </c>
      <c r="M79" s="208">
        <v>17.950000000000003</v>
      </c>
      <c r="N79" s="209"/>
      <c r="O79" s="210" t="s">
        <v>137</v>
      </c>
      <c r="P79" s="179" t="s">
        <v>105</v>
      </c>
      <c r="Q79" s="136" t="s">
        <v>1492</v>
      </c>
      <c r="R79" s="210"/>
      <c r="S79" s="210"/>
      <c r="T79" s="211"/>
      <c r="U79" s="211"/>
      <c r="V79" s="211"/>
      <c r="W79" s="211"/>
      <c r="X79" s="212" t="e">
        <v>#N/A</v>
      </c>
      <c r="Y79" s="211"/>
      <c r="BQ79" s="1">
        <v>0</v>
      </c>
      <c r="BT79" s="211"/>
      <c r="BV79" s="1" t="s">
        <v>173</v>
      </c>
    </row>
    <row r="80" spans="1:74" ht="15" customHeight="1" x14ac:dyDescent="0.3">
      <c r="A80" s="1" t="s">
        <v>1487</v>
      </c>
      <c r="B80" s="1" t="s">
        <v>121</v>
      </c>
      <c r="C80" s="1" t="s">
        <v>122</v>
      </c>
      <c r="D80" s="61" t="s">
        <v>115</v>
      </c>
      <c r="E80" s="61" t="s">
        <v>116</v>
      </c>
      <c r="F80" s="2">
        <v>12</v>
      </c>
      <c r="G80" s="170">
        <v>1</v>
      </c>
      <c r="H80" s="183" t="str">
        <f t="shared" si="1"/>
        <v>12-1</v>
      </c>
      <c r="I80" s="175">
        <v>0</v>
      </c>
      <c r="J80" s="175">
        <v>89</v>
      </c>
      <c r="K80" s="207" t="b">
        <v>1</v>
      </c>
      <c r="L80" s="208">
        <v>17.850000000000001</v>
      </c>
      <c r="M80" s="208">
        <v>18.740000000000002</v>
      </c>
      <c r="N80" s="209" t="s">
        <v>112</v>
      </c>
      <c r="O80" s="11" t="s">
        <v>1094</v>
      </c>
      <c r="P80" s="179" t="s">
        <v>1493</v>
      </c>
      <c r="Q80" s="180">
        <v>1</v>
      </c>
      <c r="R80" s="210" t="s">
        <v>18</v>
      </c>
      <c r="S80" s="210"/>
      <c r="T80" s="211" t="s">
        <v>126</v>
      </c>
      <c r="U80" s="211" t="s">
        <v>49</v>
      </c>
      <c r="V80" s="211" t="s">
        <v>17</v>
      </c>
      <c r="W80" s="211" t="s">
        <v>10</v>
      </c>
      <c r="X80" s="212">
        <v>2</v>
      </c>
      <c r="Y80" s="211" t="s">
        <v>40</v>
      </c>
      <c r="BG80" s="1">
        <v>100</v>
      </c>
      <c r="BQ80" s="1">
        <v>100</v>
      </c>
      <c r="BS80" s="1">
        <v>0</v>
      </c>
      <c r="BT80" s="211"/>
    </row>
    <row r="81" spans="1:74" ht="15" customHeight="1" x14ac:dyDescent="0.3">
      <c r="A81" s="1" t="s">
        <v>1487</v>
      </c>
      <c r="B81" s="1" t="s">
        <v>124</v>
      </c>
      <c r="C81" s="1" t="s">
        <v>122</v>
      </c>
      <c r="D81" s="61" t="s">
        <v>115</v>
      </c>
      <c r="E81" s="61" t="s">
        <v>116</v>
      </c>
      <c r="F81" s="2">
        <v>12</v>
      </c>
      <c r="G81" s="170">
        <v>1</v>
      </c>
      <c r="H81" s="183" t="str">
        <f t="shared" si="1"/>
        <v>12-1</v>
      </c>
      <c r="I81" s="175">
        <v>0</v>
      </c>
      <c r="J81" s="175">
        <v>89</v>
      </c>
      <c r="K81" s="207" t="b">
        <v>1</v>
      </c>
      <c r="L81" s="208">
        <v>17.850000000000001</v>
      </c>
      <c r="M81" s="208">
        <v>18.740000000000002</v>
      </c>
      <c r="N81" s="209" t="s">
        <v>112</v>
      </c>
      <c r="O81" s="214" t="s">
        <v>42</v>
      </c>
      <c r="P81" s="213" t="s">
        <v>1496</v>
      </c>
      <c r="Q81" s="136">
        <v>2</v>
      </c>
      <c r="R81" s="214" t="s">
        <v>18</v>
      </c>
      <c r="S81" s="214"/>
      <c r="T81" s="215" t="s">
        <v>132</v>
      </c>
      <c r="U81" s="215" t="s">
        <v>49</v>
      </c>
      <c r="V81" s="215" t="s">
        <v>17</v>
      </c>
      <c r="W81" s="215" t="s">
        <v>135</v>
      </c>
      <c r="X81" s="216">
        <v>3</v>
      </c>
      <c r="Y81" s="215" t="s">
        <v>40</v>
      </c>
      <c r="Z81" s="217"/>
      <c r="AA81" s="217"/>
      <c r="AB81" s="217"/>
      <c r="AC81" s="217"/>
      <c r="AD81" s="218"/>
      <c r="AE81" s="218"/>
      <c r="AF81" s="217"/>
      <c r="AG81" s="218"/>
      <c r="AH81" s="218"/>
      <c r="AI81" s="218"/>
      <c r="AJ81" s="217"/>
      <c r="AK81" s="217"/>
      <c r="AL81" s="218"/>
      <c r="AM81" s="218"/>
      <c r="AN81" s="218"/>
      <c r="AR81" s="1">
        <v>50</v>
      </c>
      <c r="AU81" s="1">
        <v>40</v>
      </c>
      <c r="BF81" s="1">
        <v>10</v>
      </c>
      <c r="BQ81" s="1">
        <v>100</v>
      </c>
      <c r="BS81" s="1">
        <v>0</v>
      </c>
      <c r="BT81" s="215"/>
      <c r="BU81" s="1" t="s">
        <v>174</v>
      </c>
    </row>
    <row r="82" spans="1:74" ht="15" customHeight="1" x14ac:dyDescent="0.3">
      <c r="A82" s="1" t="s">
        <v>1487</v>
      </c>
      <c r="B82" s="1" t="s">
        <v>124</v>
      </c>
      <c r="C82" s="1" t="s">
        <v>122</v>
      </c>
      <c r="D82" s="61" t="s">
        <v>115</v>
      </c>
      <c r="E82" s="61" t="s">
        <v>116</v>
      </c>
      <c r="F82" s="2">
        <v>12</v>
      </c>
      <c r="G82" s="170">
        <v>1</v>
      </c>
      <c r="H82" s="183" t="str">
        <f t="shared" si="1"/>
        <v>12-1</v>
      </c>
      <c r="I82" s="175">
        <v>24</v>
      </c>
      <c r="J82" s="175">
        <v>70</v>
      </c>
      <c r="K82" s="207" t="b">
        <v>1</v>
      </c>
      <c r="L82" s="208">
        <v>18.09</v>
      </c>
      <c r="M82" s="208">
        <v>18.55</v>
      </c>
      <c r="N82" s="209" t="s">
        <v>112</v>
      </c>
      <c r="O82" s="210" t="s">
        <v>46</v>
      </c>
      <c r="P82" s="179" t="s">
        <v>1495</v>
      </c>
      <c r="Q82" s="180">
        <v>5</v>
      </c>
      <c r="R82" s="210" t="s">
        <v>19</v>
      </c>
      <c r="S82" s="210"/>
      <c r="T82" s="211" t="s">
        <v>131</v>
      </c>
      <c r="U82" s="211" t="s">
        <v>49</v>
      </c>
      <c r="V82" s="211" t="s">
        <v>14</v>
      </c>
      <c r="W82" s="211" t="s">
        <v>135</v>
      </c>
      <c r="X82" s="212">
        <v>3</v>
      </c>
      <c r="Y82" s="211" t="s">
        <v>40</v>
      </c>
      <c r="AR82" s="1">
        <v>80</v>
      </c>
      <c r="BG82" s="1">
        <v>20</v>
      </c>
      <c r="BQ82" s="1">
        <v>100</v>
      </c>
      <c r="BT82" s="211"/>
      <c r="BU82" s="1" t="s">
        <v>175</v>
      </c>
    </row>
    <row r="83" spans="1:74" ht="15" customHeight="1" x14ac:dyDescent="0.3">
      <c r="A83" s="1" t="s">
        <v>1487</v>
      </c>
      <c r="B83" s="1" t="s">
        <v>124</v>
      </c>
      <c r="C83" s="1" t="s">
        <v>122</v>
      </c>
      <c r="D83" s="61" t="s">
        <v>115</v>
      </c>
      <c r="E83" s="61" t="s">
        <v>116</v>
      </c>
      <c r="F83" s="2">
        <v>12</v>
      </c>
      <c r="G83" s="170">
        <v>1</v>
      </c>
      <c r="H83" s="183" t="str">
        <f t="shared" si="1"/>
        <v>12-1</v>
      </c>
      <c r="I83" s="175">
        <v>0</v>
      </c>
      <c r="J83" s="175">
        <v>89</v>
      </c>
      <c r="K83" s="207" t="b">
        <v>1</v>
      </c>
      <c r="L83" s="208">
        <v>17.850000000000001</v>
      </c>
      <c r="M83" s="208">
        <v>18.740000000000002</v>
      </c>
      <c r="N83" s="209"/>
      <c r="O83" s="210" t="s">
        <v>137</v>
      </c>
      <c r="P83" s="179" t="s">
        <v>105</v>
      </c>
      <c r="Q83" s="136" t="s">
        <v>1492</v>
      </c>
      <c r="R83" s="210"/>
      <c r="S83" s="210"/>
      <c r="T83" s="211"/>
      <c r="U83" s="211"/>
      <c r="V83" s="211"/>
      <c r="W83" s="211"/>
      <c r="X83" s="212" t="e">
        <v>#N/A</v>
      </c>
      <c r="Y83" s="211"/>
      <c r="BQ83" s="1">
        <v>0</v>
      </c>
      <c r="BT83" s="211"/>
      <c r="BV83" s="1" t="s">
        <v>176</v>
      </c>
    </row>
    <row r="84" spans="1:74" ht="15" customHeight="1" x14ac:dyDescent="0.3">
      <c r="A84" s="1" t="s">
        <v>1487</v>
      </c>
      <c r="B84" s="1" t="s">
        <v>121</v>
      </c>
      <c r="C84" s="1" t="s">
        <v>122</v>
      </c>
      <c r="D84" s="61" t="s">
        <v>115</v>
      </c>
      <c r="E84" s="61" t="s">
        <v>116</v>
      </c>
      <c r="F84" s="2">
        <v>12</v>
      </c>
      <c r="G84" s="170">
        <v>2</v>
      </c>
      <c r="H84" s="183" t="str">
        <f t="shared" si="1"/>
        <v>12-2</v>
      </c>
      <c r="I84" s="175">
        <v>0</v>
      </c>
      <c r="J84" s="175">
        <v>62</v>
      </c>
      <c r="K84" s="207" t="b">
        <v>1</v>
      </c>
      <c r="L84" s="208">
        <v>18.740000000000002</v>
      </c>
      <c r="M84" s="208">
        <v>19.360000000000003</v>
      </c>
      <c r="N84" s="209" t="s">
        <v>112</v>
      </c>
      <c r="O84" s="11" t="s">
        <v>1094</v>
      </c>
      <c r="P84" s="179" t="s">
        <v>1493</v>
      </c>
      <c r="Q84" s="180">
        <v>1</v>
      </c>
      <c r="R84" s="210" t="s">
        <v>18</v>
      </c>
      <c r="S84" s="210"/>
      <c r="T84" s="211" t="s">
        <v>126</v>
      </c>
      <c r="U84" s="211" t="s">
        <v>49</v>
      </c>
      <c r="V84" s="211" t="s">
        <v>17</v>
      </c>
      <c r="W84" s="211" t="s">
        <v>10</v>
      </c>
      <c r="X84" s="212">
        <v>2</v>
      </c>
      <c r="Y84" s="211" t="s">
        <v>40</v>
      </c>
      <c r="BG84" s="1">
        <v>100</v>
      </c>
      <c r="BQ84" s="1">
        <v>100</v>
      </c>
      <c r="BS84" s="1">
        <v>0</v>
      </c>
      <c r="BT84" s="211"/>
    </row>
    <row r="85" spans="1:74" ht="15" customHeight="1" x14ac:dyDescent="0.3">
      <c r="A85" s="1" t="s">
        <v>1487</v>
      </c>
      <c r="B85" s="1" t="s">
        <v>124</v>
      </c>
      <c r="C85" s="1" t="s">
        <v>122</v>
      </c>
      <c r="D85" s="61" t="s">
        <v>115</v>
      </c>
      <c r="E85" s="61" t="s">
        <v>116</v>
      </c>
      <c r="F85" s="2">
        <v>12</v>
      </c>
      <c r="G85" s="170">
        <v>2</v>
      </c>
      <c r="H85" s="183" t="str">
        <f t="shared" si="1"/>
        <v>12-2</v>
      </c>
      <c r="I85" s="175">
        <v>0</v>
      </c>
      <c r="J85" s="175">
        <v>62</v>
      </c>
      <c r="K85" s="207" t="b">
        <v>1</v>
      </c>
      <c r="L85" s="208">
        <v>18.740000000000002</v>
      </c>
      <c r="M85" s="208">
        <v>19.360000000000003</v>
      </c>
      <c r="N85" s="209" t="s">
        <v>112</v>
      </c>
      <c r="O85" s="214" t="s">
        <v>42</v>
      </c>
      <c r="P85" s="213" t="s">
        <v>1496</v>
      </c>
      <c r="Q85" s="136">
        <v>2</v>
      </c>
      <c r="R85" s="214" t="s">
        <v>18</v>
      </c>
      <c r="S85" s="214"/>
      <c r="T85" s="215" t="s">
        <v>132</v>
      </c>
      <c r="U85" s="215" t="s">
        <v>49</v>
      </c>
      <c r="V85" s="215" t="s">
        <v>17</v>
      </c>
      <c r="W85" s="215" t="s">
        <v>135</v>
      </c>
      <c r="X85" s="216">
        <v>3</v>
      </c>
      <c r="Y85" s="215" t="s">
        <v>40</v>
      </c>
      <c r="Z85" s="217"/>
      <c r="AA85" s="217"/>
      <c r="AB85" s="217"/>
      <c r="AC85" s="217"/>
      <c r="AD85" s="218"/>
      <c r="AE85" s="218"/>
      <c r="AF85" s="217"/>
      <c r="AG85" s="218"/>
      <c r="AH85" s="218"/>
      <c r="AI85" s="218"/>
      <c r="AJ85" s="217"/>
      <c r="AK85" s="217"/>
      <c r="AL85" s="218"/>
      <c r="AM85" s="218"/>
      <c r="AN85" s="218"/>
      <c r="AR85" s="1">
        <v>50</v>
      </c>
      <c r="AU85" s="1">
        <v>40</v>
      </c>
      <c r="BF85" s="1">
        <v>10</v>
      </c>
      <c r="BQ85" s="1">
        <v>100</v>
      </c>
      <c r="BS85" s="1">
        <v>0</v>
      </c>
      <c r="BT85" s="215"/>
      <c r="BU85" s="1" t="s">
        <v>174</v>
      </c>
    </row>
    <row r="86" spans="1:74" ht="15" customHeight="1" x14ac:dyDescent="0.3">
      <c r="A86" s="1" t="s">
        <v>1487</v>
      </c>
      <c r="B86" s="1" t="s">
        <v>124</v>
      </c>
      <c r="C86" s="1" t="s">
        <v>122</v>
      </c>
      <c r="D86" s="61" t="s">
        <v>115</v>
      </c>
      <c r="E86" s="61" t="s">
        <v>116</v>
      </c>
      <c r="F86" s="2">
        <v>12</v>
      </c>
      <c r="G86" s="170">
        <v>2</v>
      </c>
      <c r="H86" s="183" t="str">
        <f t="shared" si="1"/>
        <v>12-2</v>
      </c>
      <c r="I86" s="175">
        <v>0</v>
      </c>
      <c r="J86" s="175">
        <v>62</v>
      </c>
      <c r="K86" s="207" t="b">
        <v>1</v>
      </c>
      <c r="L86" s="208">
        <v>18.740000000000002</v>
      </c>
      <c r="M86" s="208">
        <v>19.360000000000003</v>
      </c>
      <c r="N86" s="209" t="s">
        <v>112</v>
      </c>
      <c r="O86" s="210" t="s">
        <v>46</v>
      </c>
      <c r="P86" s="179" t="s">
        <v>1495</v>
      </c>
      <c r="Q86" s="180">
        <v>5</v>
      </c>
      <c r="R86" s="210" t="s">
        <v>19</v>
      </c>
      <c r="S86" s="210"/>
      <c r="T86" s="211" t="s">
        <v>131</v>
      </c>
      <c r="U86" s="211" t="s">
        <v>49</v>
      </c>
      <c r="V86" s="211" t="s">
        <v>14</v>
      </c>
      <c r="W86" s="211" t="s">
        <v>135</v>
      </c>
      <c r="X86" s="212">
        <v>3</v>
      </c>
      <c r="Y86" s="211" t="s">
        <v>40</v>
      </c>
      <c r="AR86" s="1">
        <v>80</v>
      </c>
      <c r="BG86" s="1">
        <v>20</v>
      </c>
      <c r="BQ86" s="1">
        <v>100</v>
      </c>
      <c r="BT86" s="211"/>
    </row>
    <row r="87" spans="1:74" ht="15" customHeight="1" x14ac:dyDescent="0.3">
      <c r="A87" s="1" t="s">
        <v>1487</v>
      </c>
      <c r="B87" s="1" t="s">
        <v>124</v>
      </c>
      <c r="C87" s="1" t="s">
        <v>122</v>
      </c>
      <c r="D87" s="61" t="s">
        <v>115</v>
      </c>
      <c r="E87" s="61" t="s">
        <v>116</v>
      </c>
      <c r="F87" s="2">
        <v>12</v>
      </c>
      <c r="G87" s="170">
        <v>2</v>
      </c>
      <c r="H87" s="183" t="str">
        <f t="shared" si="1"/>
        <v>12-2</v>
      </c>
      <c r="I87" s="175">
        <v>0</v>
      </c>
      <c r="J87" s="175">
        <v>62</v>
      </c>
      <c r="K87" s="207" t="b">
        <v>1</v>
      </c>
      <c r="L87" s="208">
        <v>18.740000000000002</v>
      </c>
      <c r="M87" s="208">
        <v>19.360000000000003</v>
      </c>
      <c r="N87" s="209"/>
      <c r="O87" s="210" t="s">
        <v>137</v>
      </c>
      <c r="P87" s="179" t="s">
        <v>105</v>
      </c>
      <c r="Q87" s="136" t="s">
        <v>1492</v>
      </c>
      <c r="R87" s="210"/>
      <c r="S87" s="210"/>
      <c r="T87" s="211"/>
      <c r="U87" s="211"/>
      <c r="V87" s="211"/>
      <c r="W87" s="211"/>
      <c r="X87" s="212" t="e">
        <v>#N/A</v>
      </c>
      <c r="Y87" s="211"/>
      <c r="BQ87" s="1">
        <v>0</v>
      </c>
      <c r="BT87" s="211"/>
      <c r="BV87" s="1" t="s">
        <v>176</v>
      </c>
    </row>
    <row r="88" spans="1:74" ht="15" customHeight="1" x14ac:dyDescent="0.3">
      <c r="A88" s="1" t="s">
        <v>1487</v>
      </c>
      <c r="B88" s="1" t="s">
        <v>121</v>
      </c>
      <c r="C88" s="1" t="s">
        <v>122</v>
      </c>
      <c r="D88" s="61" t="s">
        <v>115</v>
      </c>
      <c r="E88" s="61" t="s">
        <v>116</v>
      </c>
      <c r="F88" s="2">
        <v>12</v>
      </c>
      <c r="G88" s="170">
        <v>3</v>
      </c>
      <c r="H88" s="183" t="str">
        <f t="shared" si="1"/>
        <v>12-3</v>
      </c>
      <c r="I88" s="175">
        <v>0</v>
      </c>
      <c r="J88" s="175">
        <v>72</v>
      </c>
      <c r="K88" s="207" t="b">
        <v>1</v>
      </c>
      <c r="L88" s="208">
        <v>19.360000000000003</v>
      </c>
      <c r="M88" s="208">
        <v>20.080000000000002</v>
      </c>
      <c r="N88" s="209" t="s">
        <v>112</v>
      </c>
      <c r="O88" s="11" t="s">
        <v>1094</v>
      </c>
      <c r="P88" s="179" t="s">
        <v>1493</v>
      </c>
      <c r="Q88" s="180">
        <v>1</v>
      </c>
      <c r="R88" s="210" t="s">
        <v>18</v>
      </c>
      <c r="S88" s="210"/>
      <c r="T88" s="211" t="s">
        <v>126</v>
      </c>
      <c r="U88" s="211" t="s">
        <v>49</v>
      </c>
      <c r="V88" s="211" t="s">
        <v>17</v>
      </c>
      <c r="W88" s="211" t="s">
        <v>10</v>
      </c>
      <c r="X88" s="212">
        <v>2</v>
      </c>
      <c r="Y88" s="211" t="s">
        <v>40</v>
      </c>
      <c r="BG88" s="1">
        <v>100</v>
      </c>
      <c r="BQ88" s="1">
        <v>100</v>
      </c>
      <c r="BS88" s="1">
        <v>0</v>
      </c>
      <c r="BT88" s="211"/>
    </row>
    <row r="89" spans="1:74" ht="15" customHeight="1" x14ac:dyDescent="0.3">
      <c r="A89" s="1" t="s">
        <v>1487</v>
      </c>
      <c r="B89" s="1" t="s">
        <v>121</v>
      </c>
      <c r="C89" s="1" t="s">
        <v>122</v>
      </c>
      <c r="D89" s="61" t="s">
        <v>115</v>
      </c>
      <c r="E89" s="61" t="s">
        <v>116</v>
      </c>
      <c r="F89" s="2">
        <v>12</v>
      </c>
      <c r="G89" s="170">
        <v>3</v>
      </c>
      <c r="H89" s="183" t="str">
        <f t="shared" si="1"/>
        <v>12-3</v>
      </c>
      <c r="I89" s="175">
        <v>40</v>
      </c>
      <c r="J89" s="175">
        <v>72</v>
      </c>
      <c r="K89" s="207" t="b">
        <v>1</v>
      </c>
      <c r="L89" s="208">
        <v>19.760000000000002</v>
      </c>
      <c r="M89" s="208">
        <v>20.080000000000002</v>
      </c>
      <c r="N89" s="209" t="s">
        <v>112</v>
      </c>
      <c r="O89" s="210" t="s">
        <v>46</v>
      </c>
      <c r="P89" s="179" t="s">
        <v>1495</v>
      </c>
      <c r="Q89" s="180">
        <v>5</v>
      </c>
      <c r="R89" s="210" t="s">
        <v>19</v>
      </c>
      <c r="S89" s="210"/>
      <c r="T89" s="211" t="s">
        <v>126</v>
      </c>
      <c r="U89" s="211" t="s">
        <v>49</v>
      </c>
      <c r="V89" s="211" t="s">
        <v>15</v>
      </c>
      <c r="W89" s="211" t="s">
        <v>10</v>
      </c>
      <c r="X89" s="212">
        <v>2</v>
      </c>
      <c r="Y89" s="211" t="s">
        <v>40</v>
      </c>
      <c r="AR89" s="1">
        <v>60</v>
      </c>
      <c r="BG89" s="1">
        <v>40</v>
      </c>
      <c r="BQ89" s="1">
        <v>100</v>
      </c>
      <c r="BT89" s="211"/>
      <c r="BU89" s="1" t="s">
        <v>177</v>
      </c>
    </row>
    <row r="90" spans="1:74" ht="15" customHeight="1" x14ac:dyDescent="0.3">
      <c r="A90" s="1" t="s">
        <v>1487</v>
      </c>
      <c r="B90" s="1" t="s">
        <v>121</v>
      </c>
      <c r="C90" s="1" t="s">
        <v>122</v>
      </c>
      <c r="D90" s="61" t="s">
        <v>115</v>
      </c>
      <c r="E90" s="61" t="s">
        <v>116</v>
      </c>
      <c r="F90" s="2">
        <v>12</v>
      </c>
      <c r="G90" s="170">
        <v>3</v>
      </c>
      <c r="H90" s="183" t="str">
        <f t="shared" si="1"/>
        <v>12-3</v>
      </c>
      <c r="I90" s="175">
        <v>0</v>
      </c>
      <c r="J90" s="175">
        <v>72</v>
      </c>
      <c r="K90" s="207" t="b">
        <v>1</v>
      </c>
      <c r="L90" s="208">
        <v>19.360000000000003</v>
      </c>
      <c r="M90" s="208">
        <v>20.080000000000002</v>
      </c>
      <c r="N90" s="209" t="s">
        <v>112</v>
      </c>
      <c r="O90" s="210" t="s">
        <v>42</v>
      </c>
      <c r="P90" s="179" t="s">
        <v>1497</v>
      </c>
      <c r="Q90" s="180">
        <v>3</v>
      </c>
      <c r="R90" s="210" t="s">
        <v>18</v>
      </c>
      <c r="S90" s="210"/>
      <c r="T90" s="211" t="s">
        <v>132</v>
      </c>
      <c r="U90" s="211" t="s">
        <v>49</v>
      </c>
      <c r="V90" s="211" t="s">
        <v>14</v>
      </c>
      <c r="W90" s="211" t="s">
        <v>11</v>
      </c>
      <c r="X90" s="212">
        <v>3</v>
      </c>
      <c r="Y90" s="211" t="s">
        <v>40</v>
      </c>
      <c r="AR90" s="1">
        <v>50</v>
      </c>
      <c r="AU90" s="1">
        <v>50</v>
      </c>
      <c r="BQ90" s="1">
        <v>100</v>
      </c>
      <c r="BT90" s="211"/>
    </row>
    <row r="91" spans="1:74" ht="15" customHeight="1" x14ac:dyDescent="0.3">
      <c r="A91" s="1" t="s">
        <v>1487</v>
      </c>
      <c r="B91" s="1" t="s">
        <v>121</v>
      </c>
      <c r="C91" s="1" t="s">
        <v>122</v>
      </c>
      <c r="D91" s="61" t="s">
        <v>115</v>
      </c>
      <c r="E91" s="61" t="s">
        <v>116</v>
      </c>
      <c r="F91" s="2">
        <v>12</v>
      </c>
      <c r="G91" s="170">
        <v>3</v>
      </c>
      <c r="H91" s="183" t="str">
        <f t="shared" si="1"/>
        <v>12-3</v>
      </c>
      <c r="I91" s="175">
        <v>17</v>
      </c>
      <c r="J91" s="175">
        <v>30</v>
      </c>
      <c r="K91" s="207" t="b">
        <v>1</v>
      </c>
      <c r="L91" s="208">
        <v>19.530000000000005</v>
      </c>
      <c r="M91" s="208">
        <v>19.660000000000004</v>
      </c>
      <c r="N91" s="209" t="s">
        <v>112</v>
      </c>
      <c r="O91" s="210" t="s">
        <v>45</v>
      </c>
      <c r="P91" s="179" t="s">
        <v>1495</v>
      </c>
      <c r="Q91" s="180">
        <v>5</v>
      </c>
      <c r="R91" s="210" t="s">
        <v>44</v>
      </c>
      <c r="S91" s="210"/>
      <c r="T91" s="211" t="s">
        <v>131</v>
      </c>
      <c r="U91" s="211" t="s">
        <v>49</v>
      </c>
      <c r="V91" s="211" t="s">
        <v>14</v>
      </c>
      <c r="W91" s="211" t="s">
        <v>135</v>
      </c>
      <c r="X91" s="212">
        <v>3</v>
      </c>
      <c r="Y91" s="211" t="s">
        <v>110</v>
      </c>
      <c r="AU91" s="1">
        <v>70</v>
      </c>
      <c r="BG91" s="1">
        <v>30</v>
      </c>
      <c r="BQ91" s="1">
        <v>100</v>
      </c>
      <c r="BT91" s="211"/>
    </row>
    <row r="92" spans="1:74" ht="15" customHeight="1" x14ac:dyDescent="0.3">
      <c r="A92" s="1" t="s">
        <v>1487</v>
      </c>
      <c r="B92" s="1" t="s">
        <v>121</v>
      </c>
      <c r="C92" s="1" t="s">
        <v>122</v>
      </c>
      <c r="D92" s="61" t="s">
        <v>115</v>
      </c>
      <c r="E92" s="61" t="s">
        <v>116</v>
      </c>
      <c r="F92" s="2">
        <v>12</v>
      </c>
      <c r="G92" s="170">
        <v>3</v>
      </c>
      <c r="H92" s="183" t="str">
        <f t="shared" si="1"/>
        <v>12-3</v>
      </c>
      <c r="I92" s="175">
        <v>10</v>
      </c>
      <c r="J92" s="175">
        <v>21</v>
      </c>
      <c r="K92" s="207" t="b">
        <v>1</v>
      </c>
      <c r="L92" s="208">
        <v>19.460000000000004</v>
      </c>
      <c r="M92" s="208">
        <v>19.570000000000004</v>
      </c>
      <c r="N92" s="209" t="s">
        <v>96</v>
      </c>
      <c r="O92" s="11" t="s">
        <v>1094</v>
      </c>
      <c r="P92" s="213" t="s">
        <v>1495</v>
      </c>
      <c r="Q92" s="136">
        <v>5</v>
      </c>
      <c r="R92" s="214" t="s">
        <v>23</v>
      </c>
      <c r="S92" s="214"/>
      <c r="T92" s="215" t="s">
        <v>134</v>
      </c>
      <c r="U92" s="215" t="s">
        <v>49</v>
      </c>
      <c r="V92" s="215" t="s">
        <v>14</v>
      </c>
      <c r="W92" s="215" t="s">
        <v>10</v>
      </c>
      <c r="X92" s="216">
        <v>2</v>
      </c>
      <c r="Y92" s="215" t="s">
        <v>40</v>
      </c>
      <c r="BG92" s="1">
        <v>100</v>
      </c>
      <c r="BQ92" s="1">
        <v>100</v>
      </c>
      <c r="BS92" s="1">
        <v>0</v>
      </c>
      <c r="BT92" s="215"/>
    </row>
    <row r="93" spans="1:74" ht="15" customHeight="1" x14ac:dyDescent="0.3">
      <c r="A93" s="1" t="s">
        <v>1487</v>
      </c>
      <c r="B93" s="1" t="s">
        <v>121</v>
      </c>
      <c r="C93" s="1" t="s">
        <v>122</v>
      </c>
      <c r="D93" s="61" t="s">
        <v>115</v>
      </c>
      <c r="E93" s="61" t="s">
        <v>116</v>
      </c>
      <c r="F93" s="2">
        <v>12</v>
      </c>
      <c r="G93" s="170">
        <v>3</v>
      </c>
      <c r="H93" s="183" t="str">
        <f t="shared" si="1"/>
        <v>12-3</v>
      </c>
      <c r="I93" s="175">
        <v>0</v>
      </c>
      <c r="J93" s="175">
        <v>72</v>
      </c>
      <c r="K93" s="207" t="b">
        <v>1</v>
      </c>
      <c r="L93" s="208">
        <v>19.360000000000003</v>
      </c>
      <c r="M93" s="208">
        <v>20.080000000000002</v>
      </c>
      <c r="N93" s="209"/>
      <c r="O93" s="210" t="s">
        <v>137</v>
      </c>
      <c r="P93" s="179" t="s">
        <v>105</v>
      </c>
      <c r="Q93" s="136" t="s">
        <v>1492</v>
      </c>
      <c r="R93" s="210"/>
      <c r="S93" s="210"/>
      <c r="T93" s="211"/>
      <c r="U93" s="211"/>
      <c r="V93" s="211"/>
      <c r="W93" s="211"/>
      <c r="X93" s="212" t="e">
        <v>#N/A</v>
      </c>
      <c r="Y93" s="211"/>
      <c r="BQ93" s="1">
        <v>0</v>
      </c>
      <c r="BT93" s="211"/>
      <c r="BV93" s="1" t="s">
        <v>178</v>
      </c>
    </row>
    <row r="94" spans="1:74" ht="15" customHeight="1" x14ac:dyDescent="0.3">
      <c r="A94" s="1" t="s">
        <v>1487</v>
      </c>
      <c r="B94" s="1" t="s">
        <v>121</v>
      </c>
      <c r="C94" s="1" t="s">
        <v>122</v>
      </c>
      <c r="D94" s="61" t="s">
        <v>115</v>
      </c>
      <c r="E94" s="61" t="s">
        <v>116</v>
      </c>
      <c r="F94" s="2">
        <v>12</v>
      </c>
      <c r="G94" s="170">
        <v>4</v>
      </c>
      <c r="H94" s="183" t="str">
        <f t="shared" si="1"/>
        <v>12-4</v>
      </c>
      <c r="I94" s="175">
        <v>0</v>
      </c>
      <c r="J94" s="175">
        <v>86</v>
      </c>
      <c r="K94" s="207" t="b">
        <v>1</v>
      </c>
      <c r="L94" s="208">
        <v>20.090000000000003</v>
      </c>
      <c r="M94" s="208">
        <v>20.950000000000003</v>
      </c>
      <c r="N94" s="209" t="s">
        <v>112</v>
      </c>
      <c r="O94" s="11" t="s">
        <v>1094</v>
      </c>
      <c r="P94" s="179" t="s">
        <v>1493</v>
      </c>
      <c r="Q94" s="180">
        <v>1</v>
      </c>
      <c r="R94" s="210" t="s">
        <v>18</v>
      </c>
      <c r="S94" s="210"/>
      <c r="T94" s="211" t="s">
        <v>126</v>
      </c>
      <c r="U94" s="211" t="s">
        <v>49</v>
      </c>
      <c r="V94" s="211" t="s">
        <v>17</v>
      </c>
      <c r="W94" s="211" t="s">
        <v>10</v>
      </c>
      <c r="X94" s="212">
        <v>2</v>
      </c>
      <c r="Y94" s="211" t="s">
        <v>40</v>
      </c>
      <c r="BG94" s="1">
        <v>100</v>
      </c>
      <c r="BQ94" s="1">
        <v>100</v>
      </c>
      <c r="BS94" s="1">
        <v>0</v>
      </c>
      <c r="BT94" s="211"/>
    </row>
    <row r="95" spans="1:74" ht="15" customHeight="1" x14ac:dyDescent="0.3">
      <c r="A95" s="1" t="s">
        <v>1487</v>
      </c>
      <c r="B95" s="1" t="s">
        <v>121</v>
      </c>
      <c r="C95" s="1" t="s">
        <v>122</v>
      </c>
      <c r="D95" s="61" t="s">
        <v>115</v>
      </c>
      <c r="E95" s="61" t="s">
        <v>116</v>
      </c>
      <c r="F95" s="2">
        <v>12</v>
      </c>
      <c r="G95" s="170">
        <v>4</v>
      </c>
      <c r="H95" s="183" t="str">
        <f t="shared" si="1"/>
        <v>12-4</v>
      </c>
      <c r="I95" s="175">
        <v>0</v>
      </c>
      <c r="J95" s="175">
        <v>86</v>
      </c>
      <c r="K95" s="207" t="b">
        <v>1</v>
      </c>
      <c r="L95" s="208">
        <v>20.090000000000003</v>
      </c>
      <c r="M95" s="208">
        <v>20.950000000000003</v>
      </c>
      <c r="N95" s="209" t="s">
        <v>112</v>
      </c>
      <c r="O95" s="210" t="s">
        <v>46</v>
      </c>
      <c r="P95" s="179" t="s">
        <v>1495</v>
      </c>
      <c r="Q95" s="180">
        <v>5</v>
      </c>
      <c r="R95" s="210" t="s">
        <v>18</v>
      </c>
      <c r="S95" s="210"/>
      <c r="T95" s="211" t="s">
        <v>131</v>
      </c>
      <c r="U95" s="211" t="s">
        <v>49</v>
      </c>
      <c r="V95" s="211" t="s">
        <v>52</v>
      </c>
      <c r="W95" s="211" t="s">
        <v>135</v>
      </c>
      <c r="X95" s="212">
        <v>3</v>
      </c>
      <c r="Y95" s="211" t="s">
        <v>110</v>
      </c>
      <c r="AR95" s="1">
        <v>60</v>
      </c>
      <c r="BG95" s="1">
        <v>40</v>
      </c>
      <c r="BQ95" s="1">
        <v>100</v>
      </c>
      <c r="BT95" s="211"/>
    </row>
    <row r="96" spans="1:74" ht="15" customHeight="1" x14ac:dyDescent="0.3">
      <c r="A96" s="1" t="s">
        <v>1487</v>
      </c>
      <c r="B96" s="1" t="s">
        <v>121</v>
      </c>
      <c r="C96" s="1" t="s">
        <v>122</v>
      </c>
      <c r="D96" s="61" t="s">
        <v>115</v>
      </c>
      <c r="E96" s="61" t="s">
        <v>116</v>
      </c>
      <c r="F96" s="2">
        <v>12</v>
      </c>
      <c r="G96" s="170">
        <v>4</v>
      </c>
      <c r="H96" s="183" t="str">
        <f t="shared" si="1"/>
        <v>12-4</v>
      </c>
      <c r="I96" s="175">
        <v>0</v>
      </c>
      <c r="J96" s="175">
        <v>26</v>
      </c>
      <c r="K96" s="207" t="b">
        <v>1</v>
      </c>
      <c r="L96" s="208">
        <v>20.090000000000003</v>
      </c>
      <c r="M96" s="208">
        <v>20.350000000000005</v>
      </c>
      <c r="N96" s="209" t="s">
        <v>112</v>
      </c>
      <c r="O96" s="210" t="s">
        <v>46</v>
      </c>
      <c r="P96" s="179" t="s">
        <v>1495</v>
      </c>
      <c r="Q96" s="180">
        <v>5</v>
      </c>
      <c r="R96" s="210" t="s">
        <v>18</v>
      </c>
      <c r="S96" s="210"/>
      <c r="T96" s="211" t="s">
        <v>126</v>
      </c>
      <c r="U96" s="211" t="s">
        <v>49</v>
      </c>
      <c r="V96" s="211" t="s">
        <v>15</v>
      </c>
      <c r="W96" s="211" t="s">
        <v>10</v>
      </c>
      <c r="X96" s="212">
        <v>2</v>
      </c>
      <c r="Y96" s="211" t="s">
        <v>40</v>
      </c>
      <c r="AR96" s="1">
        <v>70</v>
      </c>
      <c r="BG96" s="1">
        <v>30</v>
      </c>
      <c r="BQ96" s="1">
        <v>100</v>
      </c>
      <c r="BT96" s="211"/>
    </row>
    <row r="97" spans="1:74" ht="15" customHeight="1" x14ac:dyDescent="0.3">
      <c r="A97" s="1" t="s">
        <v>1487</v>
      </c>
      <c r="B97" s="1" t="s">
        <v>121</v>
      </c>
      <c r="C97" s="1" t="s">
        <v>122</v>
      </c>
      <c r="D97" s="61" t="s">
        <v>115</v>
      </c>
      <c r="E97" s="61" t="s">
        <v>116</v>
      </c>
      <c r="F97" s="2">
        <v>12</v>
      </c>
      <c r="G97" s="170">
        <v>4</v>
      </c>
      <c r="H97" s="183" t="str">
        <f t="shared" si="1"/>
        <v>12-4</v>
      </c>
      <c r="I97" s="175">
        <v>30</v>
      </c>
      <c r="J97" s="175">
        <v>86</v>
      </c>
      <c r="K97" s="207" t="b">
        <v>1</v>
      </c>
      <c r="L97" s="208">
        <v>20.390000000000004</v>
      </c>
      <c r="M97" s="208">
        <v>20.950000000000003</v>
      </c>
      <c r="N97" s="209" t="s">
        <v>112</v>
      </c>
      <c r="O97" s="210" t="s">
        <v>42</v>
      </c>
      <c r="P97" s="179" t="s">
        <v>1497</v>
      </c>
      <c r="Q97" s="180">
        <v>3</v>
      </c>
      <c r="R97" s="210" t="s">
        <v>18</v>
      </c>
      <c r="S97" s="210"/>
      <c r="T97" s="211" t="s">
        <v>132</v>
      </c>
      <c r="U97" s="211" t="s">
        <v>49</v>
      </c>
      <c r="V97" s="211" t="s">
        <v>14</v>
      </c>
      <c r="W97" s="211" t="s">
        <v>11</v>
      </c>
      <c r="X97" s="212">
        <v>3</v>
      </c>
      <c r="Y97" s="211" t="s">
        <v>40</v>
      </c>
      <c r="AR97" s="1">
        <v>50</v>
      </c>
      <c r="AU97" s="1">
        <v>50</v>
      </c>
      <c r="BQ97" s="1">
        <v>100</v>
      </c>
      <c r="BT97" s="211"/>
      <c r="BU97" s="1" t="s">
        <v>179</v>
      </c>
    </row>
    <row r="98" spans="1:74" ht="15" customHeight="1" x14ac:dyDescent="0.3">
      <c r="A98" s="1" t="s">
        <v>1487</v>
      </c>
      <c r="B98" s="1" t="s">
        <v>121</v>
      </c>
      <c r="C98" s="1" t="s">
        <v>122</v>
      </c>
      <c r="D98" s="61" t="s">
        <v>115</v>
      </c>
      <c r="E98" s="61" t="s">
        <v>116</v>
      </c>
      <c r="F98" s="2">
        <v>12</v>
      </c>
      <c r="G98" s="170">
        <v>4</v>
      </c>
      <c r="H98" s="183" t="str">
        <f t="shared" si="1"/>
        <v>12-4</v>
      </c>
      <c r="I98" s="175">
        <v>0</v>
      </c>
      <c r="J98" s="175">
        <v>86</v>
      </c>
      <c r="K98" s="207" t="b">
        <v>1</v>
      </c>
      <c r="L98" s="208">
        <v>20.090000000000003</v>
      </c>
      <c r="M98" s="208">
        <v>20.950000000000003</v>
      </c>
      <c r="N98" s="209"/>
      <c r="O98" s="210" t="s">
        <v>137</v>
      </c>
      <c r="P98" s="179" t="s">
        <v>105</v>
      </c>
      <c r="Q98" s="136" t="s">
        <v>1492</v>
      </c>
      <c r="R98" s="210"/>
      <c r="S98" s="210"/>
      <c r="T98" s="211"/>
      <c r="U98" s="211"/>
      <c r="V98" s="211"/>
      <c r="W98" s="211"/>
      <c r="X98" s="212" t="e">
        <v>#N/A</v>
      </c>
      <c r="Y98" s="211"/>
      <c r="BQ98" s="1">
        <v>0</v>
      </c>
      <c r="BT98" s="211"/>
      <c r="BV98" s="1" t="s">
        <v>180</v>
      </c>
    </row>
    <row r="99" spans="1:74" ht="15" customHeight="1" x14ac:dyDescent="0.3">
      <c r="A99" s="1" t="s">
        <v>1487</v>
      </c>
      <c r="B99" s="1" t="s">
        <v>121</v>
      </c>
      <c r="C99" s="1" t="s">
        <v>122</v>
      </c>
      <c r="D99" s="61" t="s">
        <v>115</v>
      </c>
      <c r="E99" s="61" t="s">
        <v>116</v>
      </c>
      <c r="F99" s="2">
        <v>13</v>
      </c>
      <c r="G99" s="170">
        <v>1</v>
      </c>
      <c r="H99" s="183" t="str">
        <f t="shared" si="1"/>
        <v>13-1</v>
      </c>
      <c r="I99" s="175">
        <v>0</v>
      </c>
      <c r="J99" s="175">
        <v>98</v>
      </c>
      <c r="K99" s="207" t="b">
        <v>1</v>
      </c>
      <c r="L99" s="208">
        <v>20.9</v>
      </c>
      <c r="M99" s="208">
        <v>21.88</v>
      </c>
      <c r="N99" s="209" t="s">
        <v>112</v>
      </c>
      <c r="O99" s="11" t="s">
        <v>1094</v>
      </c>
      <c r="P99" s="179" t="s">
        <v>1493</v>
      </c>
      <c r="Q99" s="180">
        <v>1</v>
      </c>
      <c r="R99" s="210" t="s">
        <v>18</v>
      </c>
      <c r="S99" s="210"/>
      <c r="T99" s="211" t="s">
        <v>126</v>
      </c>
      <c r="U99" s="211" t="s">
        <v>49</v>
      </c>
      <c r="V99" s="211" t="s">
        <v>17</v>
      </c>
      <c r="W99" s="211" t="s">
        <v>10</v>
      </c>
      <c r="X99" s="212">
        <v>2</v>
      </c>
      <c r="Y99" s="211" t="s">
        <v>40</v>
      </c>
      <c r="BG99" s="1">
        <v>100</v>
      </c>
      <c r="BQ99" s="1">
        <v>100</v>
      </c>
      <c r="BS99" s="1">
        <v>0</v>
      </c>
      <c r="BT99" s="211"/>
    </row>
    <row r="100" spans="1:74" ht="15" customHeight="1" x14ac:dyDescent="0.3">
      <c r="A100" s="1" t="s">
        <v>1487</v>
      </c>
      <c r="B100" s="1" t="s">
        <v>121</v>
      </c>
      <c r="C100" s="1" t="s">
        <v>122</v>
      </c>
      <c r="D100" s="61" t="s">
        <v>115</v>
      </c>
      <c r="E100" s="61" t="s">
        <v>116</v>
      </c>
      <c r="F100" s="2">
        <v>13</v>
      </c>
      <c r="G100" s="170">
        <v>1</v>
      </c>
      <c r="H100" s="183" t="str">
        <f t="shared" si="1"/>
        <v>13-1</v>
      </c>
      <c r="I100" s="175">
        <v>0</v>
      </c>
      <c r="J100" s="175">
        <v>98</v>
      </c>
      <c r="K100" s="207" t="b">
        <v>1</v>
      </c>
      <c r="L100" s="208">
        <v>20.9</v>
      </c>
      <c r="M100" s="208">
        <v>21.88</v>
      </c>
      <c r="N100" s="209" t="s">
        <v>112</v>
      </c>
      <c r="O100" s="210" t="s">
        <v>42</v>
      </c>
      <c r="P100" s="179" t="s">
        <v>1497</v>
      </c>
      <c r="Q100" s="180">
        <v>3</v>
      </c>
      <c r="R100" s="210" t="s">
        <v>18</v>
      </c>
      <c r="S100" s="210"/>
      <c r="T100" s="211" t="s">
        <v>138</v>
      </c>
      <c r="U100" s="211" t="s">
        <v>49</v>
      </c>
      <c r="V100" s="211" t="s">
        <v>14</v>
      </c>
      <c r="W100" s="211" t="s">
        <v>11</v>
      </c>
      <c r="X100" s="212">
        <v>3</v>
      </c>
      <c r="Y100" s="211" t="s">
        <v>110</v>
      </c>
      <c r="AR100" s="1">
        <v>49</v>
      </c>
      <c r="AU100" s="1">
        <v>49</v>
      </c>
      <c r="BF100" s="1">
        <v>2</v>
      </c>
      <c r="BQ100" s="1">
        <v>100</v>
      </c>
      <c r="BT100" s="211"/>
      <c r="BU100" s="1" t="s">
        <v>181</v>
      </c>
    </row>
    <row r="101" spans="1:74" ht="15" customHeight="1" x14ac:dyDescent="0.3">
      <c r="A101" s="1" t="s">
        <v>1487</v>
      </c>
      <c r="B101" s="1" t="s">
        <v>121</v>
      </c>
      <c r="C101" s="1" t="s">
        <v>122</v>
      </c>
      <c r="D101" s="61" t="s">
        <v>115</v>
      </c>
      <c r="E101" s="61" t="s">
        <v>116</v>
      </c>
      <c r="F101" s="2">
        <v>13</v>
      </c>
      <c r="G101" s="170">
        <v>1</v>
      </c>
      <c r="H101" s="183" t="str">
        <f t="shared" si="1"/>
        <v>13-1</v>
      </c>
      <c r="I101" s="175">
        <v>30</v>
      </c>
      <c r="J101" s="175">
        <v>58</v>
      </c>
      <c r="K101" s="207" t="b">
        <v>1</v>
      </c>
      <c r="L101" s="208">
        <v>21.2</v>
      </c>
      <c r="M101" s="208">
        <v>21.479999999999997</v>
      </c>
      <c r="N101" s="209" t="s">
        <v>96</v>
      </c>
      <c r="O101" s="210" t="s">
        <v>27</v>
      </c>
      <c r="P101" s="179" t="s">
        <v>1496</v>
      </c>
      <c r="Q101" s="180">
        <v>2</v>
      </c>
      <c r="R101" s="210" t="s">
        <v>18</v>
      </c>
      <c r="S101" s="210"/>
      <c r="T101" s="211" t="s">
        <v>140</v>
      </c>
      <c r="U101" s="211" t="s">
        <v>49</v>
      </c>
      <c r="V101" s="211" t="s">
        <v>14</v>
      </c>
      <c r="W101" s="211" t="s">
        <v>135</v>
      </c>
      <c r="X101" s="212">
        <v>3</v>
      </c>
      <c r="Y101" s="211" t="s">
        <v>40</v>
      </c>
      <c r="AR101" s="1">
        <v>100</v>
      </c>
      <c r="BQ101" s="1">
        <v>100</v>
      </c>
      <c r="BT101" s="211"/>
    </row>
    <row r="102" spans="1:74" ht="15" customHeight="1" x14ac:dyDescent="0.3">
      <c r="A102" s="1" t="s">
        <v>1487</v>
      </c>
      <c r="B102" s="1" t="s">
        <v>121</v>
      </c>
      <c r="C102" s="1" t="s">
        <v>122</v>
      </c>
      <c r="D102" s="61" t="s">
        <v>115</v>
      </c>
      <c r="E102" s="61" t="s">
        <v>116</v>
      </c>
      <c r="F102" s="2">
        <v>13</v>
      </c>
      <c r="G102" s="170">
        <v>1</v>
      </c>
      <c r="H102" s="183" t="str">
        <f t="shared" si="1"/>
        <v>13-1</v>
      </c>
      <c r="I102" s="175">
        <v>0</v>
      </c>
      <c r="J102" s="175">
        <v>98</v>
      </c>
      <c r="K102" s="207" t="b">
        <v>1</v>
      </c>
      <c r="L102" s="208">
        <v>20.9</v>
      </c>
      <c r="M102" s="208">
        <v>21.88</v>
      </c>
      <c r="N102" s="209"/>
      <c r="O102" s="210" t="s">
        <v>137</v>
      </c>
      <c r="P102" s="179" t="s">
        <v>105</v>
      </c>
      <c r="Q102" s="136" t="s">
        <v>1492</v>
      </c>
      <c r="R102" s="210"/>
      <c r="S102" s="210"/>
      <c r="T102" s="211"/>
      <c r="U102" s="211"/>
      <c r="V102" s="211"/>
      <c r="W102" s="211"/>
      <c r="X102" s="212" t="e">
        <v>#N/A</v>
      </c>
      <c r="Y102" s="211"/>
      <c r="BQ102" s="1">
        <v>0</v>
      </c>
      <c r="BT102" s="211"/>
      <c r="BV102" s="1" t="s">
        <v>182</v>
      </c>
    </row>
    <row r="103" spans="1:74" ht="15" customHeight="1" x14ac:dyDescent="0.3">
      <c r="A103" s="1" t="s">
        <v>1487</v>
      </c>
      <c r="B103" s="1" t="s">
        <v>121</v>
      </c>
      <c r="C103" s="1" t="s">
        <v>122</v>
      </c>
      <c r="D103" s="61" t="s">
        <v>115</v>
      </c>
      <c r="E103" s="61" t="s">
        <v>116</v>
      </c>
      <c r="F103" s="2">
        <v>13</v>
      </c>
      <c r="G103" s="170">
        <v>2</v>
      </c>
      <c r="H103" s="183" t="str">
        <f t="shared" si="1"/>
        <v>13-2</v>
      </c>
      <c r="I103" s="175">
        <v>0</v>
      </c>
      <c r="J103" s="175">
        <v>95</v>
      </c>
      <c r="K103" s="207" t="b">
        <v>1</v>
      </c>
      <c r="L103" s="208">
        <v>21.884999999999998</v>
      </c>
      <c r="M103" s="208">
        <v>22.834999999999997</v>
      </c>
      <c r="N103" s="209" t="s">
        <v>112</v>
      </c>
      <c r="O103" s="11" t="s">
        <v>1094</v>
      </c>
      <c r="P103" s="179" t="s">
        <v>1493</v>
      </c>
      <c r="Q103" s="180">
        <v>1</v>
      </c>
      <c r="R103" s="210" t="s">
        <v>18</v>
      </c>
      <c r="S103" s="210"/>
      <c r="T103" s="211" t="s">
        <v>126</v>
      </c>
      <c r="U103" s="211" t="s">
        <v>49</v>
      </c>
      <c r="V103" s="211" t="s">
        <v>17</v>
      </c>
      <c r="W103" s="211" t="s">
        <v>10</v>
      </c>
      <c r="X103" s="212">
        <v>2</v>
      </c>
      <c r="Y103" s="211" t="s">
        <v>40</v>
      </c>
      <c r="BG103" s="1">
        <v>100</v>
      </c>
      <c r="BQ103" s="1">
        <v>100</v>
      </c>
      <c r="BS103" s="1">
        <v>0</v>
      </c>
      <c r="BT103" s="211"/>
    </row>
    <row r="104" spans="1:74" ht="15" customHeight="1" x14ac:dyDescent="0.3">
      <c r="A104" s="1" t="s">
        <v>1487</v>
      </c>
      <c r="B104" s="1" t="s">
        <v>121</v>
      </c>
      <c r="C104" s="1" t="s">
        <v>122</v>
      </c>
      <c r="D104" s="61" t="s">
        <v>115</v>
      </c>
      <c r="E104" s="61" t="s">
        <v>116</v>
      </c>
      <c r="F104" s="2">
        <v>13</v>
      </c>
      <c r="G104" s="170">
        <v>2</v>
      </c>
      <c r="H104" s="183" t="str">
        <f t="shared" si="1"/>
        <v>13-2</v>
      </c>
      <c r="I104" s="175">
        <v>0</v>
      </c>
      <c r="J104" s="175">
        <v>95</v>
      </c>
      <c r="K104" s="207" t="b">
        <v>1</v>
      </c>
      <c r="L104" s="208">
        <v>21.884999999999998</v>
      </c>
      <c r="M104" s="208">
        <v>22.834999999999997</v>
      </c>
      <c r="N104" s="209" t="s">
        <v>112</v>
      </c>
      <c r="O104" s="210" t="s">
        <v>42</v>
      </c>
      <c r="P104" s="179" t="s">
        <v>1497</v>
      </c>
      <c r="Q104" s="180">
        <v>3</v>
      </c>
      <c r="R104" s="210" t="s">
        <v>18</v>
      </c>
      <c r="S104" s="210"/>
      <c r="T104" s="211" t="s">
        <v>138</v>
      </c>
      <c r="U104" s="211" t="s">
        <v>49</v>
      </c>
      <c r="V104" s="211" t="s">
        <v>14</v>
      </c>
      <c r="W104" s="211" t="s">
        <v>11</v>
      </c>
      <c r="X104" s="212">
        <v>3</v>
      </c>
      <c r="Y104" s="211" t="s">
        <v>110</v>
      </c>
      <c r="AR104" s="1">
        <v>49</v>
      </c>
      <c r="AU104" s="1">
        <v>49</v>
      </c>
      <c r="BF104" s="1">
        <v>2</v>
      </c>
      <c r="BQ104" s="1">
        <v>100</v>
      </c>
      <c r="BT104" s="211"/>
      <c r="BU104" s="1" t="s">
        <v>183</v>
      </c>
    </row>
    <row r="105" spans="1:74" ht="15" customHeight="1" x14ac:dyDescent="0.3">
      <c r="A105" s="1" t="s">
        <v>1487</v>
      </c>
      <c r="B105" s="1" t="s">
        <v>121</v>
      </c>
      <c r="C105" s="1" t="s">
        <v>122</v>
      </c>
      <c r="D105" s="61" t="s">
        <v>115</v>
      </c>
      <c r="E105" s="61" t="s">
        <v>116</v>
      </c>
      <c r="F105" s="2">
        <v>13</v>
      </c>
      <c r="G105" s="170">
        <v>2</v>
      </c>
      <c r="H105" s="183" t="str">
        <f t="shared" si="1"/>
        <v>13-2</v>
      </c>
      <c r="I105" s="175">
        <v>61</v>
      </c>
      <c r="J105" s="175">
        <v>68</v>
      </c>
      <c r="K105" s="207" t="b">
        <v>1</v>
      </c>
      <c r="L105" s="208">
        <v>22.494999999999997</v>
      </c>
      <c r="M105" s="208">
        <v>22.564999999999998</v>
      </c>
      <c r="N105" s="209" t="s">
        <v>96</v>
      </c>
      <c r="O105" s="11" t="s">
        <v>1094</v>
      </c>
      <c r="P105" s="213" t="s">
        <v>1495</v>
      </c>
      <c r="Q105" s="136">
        <v>5</v>
      </c>
      <c r="R105" s="214" t="s">
        <v>23</v>
      </c>
      <c r="S105" s="214"/>
      <c r="T105" s="215" t="s">
        <v>131</v>
      </c>
      <c r="U105" s="215" t="s">
        <v>49</v>
      </c>
      <c r="V105" s="215" t="s">
        <v>14</v>
      </c>
      <c r="W105" s="215" t="s">
        <v>10</v>
      </c>
      <c r="X105" s="216">
        <v>2</v>
      </c>
      <c r="Y105" s="215" t="s">
        <v>40</v>
      </c>
      <c r="BG105" s="1">
        <v>100</v>
      </c>
      <c r="BQ105" s="1">
        <v>100</v>
      </c>
      <c r="BS105" s="1">
        <v>0</v>
      </c>
      <c r="BT105" s="215"/>
    </row>
    <row r="106" spans="1:74" ht="15" customHeight="1" x14ac:dyDescent="0.3">
      <c r="A106" s="1" t="s">
        <v>1487</v>
      </c>
      <c r="B106" s="1" t="s">
        <v>121</v>
      </c>
      <c r="C106" s="1" t="s">
        <v>122</v>
      </c>
      <c r="D106" s="61" t="s">
        <v>115</v>
      </c>
      <c r="E106" s="61" t="s">
        <v>116</v>
      </c>
      <c r="F106" s="2">
        <v>13</v>
      </c>
      <c r="G106" s="170">
        <v>2</v>
      </c>
      <c r="H106" s="183" t="str">
        <f t="shared" si="1"/>
        <v>13-2</v>
      </c>
      <c r="I106" s="175">
        <v>0</v>
      </c>
      <c r="J106" s="175">
        <v>95</v>
      </c>
      <c r="K106" s="207" t="b">
        <v>1</v>
      </c>
      <c r="L106" s="208">
        <v>21.884999999999998</v>
      </c>
      <c r="M106" s="208">
        <v>22.834999999999997</v>
      </c>
      <c r="N106" s="209"/>
      <c r="O106" s="210" t="s">
        <v>137</v>
      </c>
      <c r="P106" s="179" t="s">
        <v>105</v>
      </c>
      <c r="Q106" s="136" t="s">
        <v>1492</v>
      </c>
      <c r="R106" s="210"/>
      <c r="S106" s="210"/>
      <c r="T106" s="211"/>
      <c r="U106" s="211"/>
      <c r="V106" s="211"/>
      <c r="W106" s="211"/>
      <c r="X106" s="212" t="e">
        <v>#N/A</v>
      </c>
      <c r="Y106" s="211"/>
      <c r="BQ106" s="1">
        <v>0</v>
      </c>
      <c r="BT106" s="211"/>
      <c r="BV106" s="1" t="s">
        <v>184</v>
      </c>
    </row>
    <row r="107" spans="1:74" ht="15" customHeight="1" x14ac:dyDescent="0.3">
      <c r="A107" s="1" t="s">
        <v>1487</v>
      </c>
      <c r="B107" s="1" t="s">
        <v>121</v>
      </c>
      <c r="C107" s="1" t="s">
        <v>122</v>
      </c>
      <c r="D107" s="61" t="s">
        <v>115</v>
      </c>
      <c r="E107" s="61" t="s">
        <v>116</v>
      </c>
      <c r="F107" s="2">
        <v>13</v>
      </c>
      <c r="G107" s="170">
        <v>3</v>
      </c>
      <c r="H107" s="183" t="str">
        <f t="shared" si="1"/>
        <v>13-3</v>
      </c>
      <c r="I107" s="175">
        <v>0</v>
      </c>
      <c r="J107" s="175">
        <v>93</v>
      </c>
      <c r="K107" s="207" t="b">
        <v>1</v>
      </c>
      <c r="L107" s="208">
        <v>22.834999999999997</v>
      </c>
      <c r="M107" s="208">
        <v>23.764999999999997</v>
      </c>
      <c r="N107" s="209" t="s">
        <v>112</v>
      </c>
      <c r="O107" s="11" t="s">
        <v>1094</v>
      </c>
      <c r="P107" s="179" t="s">
        <v>1493</v>
      </c>
      <c r="Q107" s="180">
        <v>1</v>
      </c>
      <c r="R107" s="210" t="s">
        <v>18</v>
      </c>
      <c r="S107" s="210"/>
      <c r="T107" s="211" t="s">
        <v>126</v>
      </c>
      <c r="U107" s="211" t="s">
        <v>49</v>
      </c>
      <c r="V107" s="211" t="s">
        <v>17</v>
      </c>
      <c r="W107" s="211" t="s">
        <v>10</v>
      </c>
      <c r="X107" s="212">
        <v>2</v>
      </c>
      <c r="Y107" s="211" t="s">
        <v>40</v>
      </c>
      <c r="BG107" s="1">
        <v>100</v>
      </c>
      <c r="BQ107" s="1">
        <v>100</v>
      </c>
      <c r="BS107" s="1">
        <v>0</v>
      </c>
      <c r="BT107" s="211"/>
      <c r="BU107" s="1" t="s">
        <v>185</v>
      </c>
    </row>
    <row r="108" spans="1:74" ht="15" customHeight="1" x14ac:dyDescent="0.3">
      <c r="A108" s="1" t="s">
        <v>1487</v>
      </c>
      <c r="B108" s="1" t="s">
        <v>121</v>
      </c>
      <c r="C108" s="1" t="s">
        <v>122</v>
      </c>
      <c r="D108" s="61" t="s">
        <v>115</v>
      </c>
      <c r="E108" s="61" t="s">
        <v>116</v>
      </c>
      <c r="F108" s="2">
        <v>13</v>
      </c>
      <c r="G108" s="170">
        <v>3</v>
      </c>
      <c r="H108" s="183" t="str">
        <f t="shared" si="1"/>
        <v>13-3</v>
      </c>
      <c r="I108" s="175">
        <v>0</v>
      </c>
      <c r="J108" s="175">
        <v>93</v>
      </c>
      <c r="K108" s="207" t="b">
        <v>1</v>
      </c>
      <c r="L108" s="208">
        <v>22.834999999999997</v>
      </c>
      <c r="M108" s="208">
        <v>23.764999999999997</v>
      </c>
      <c r="N108" s="209" t="s">
        <v>112</v>
      </c>
      <c r="O108" s="210" t="s">
        <v>42</v>
      </c>
      <c r="P108" s="179" t="s">
        <v>1497</v>
      </c>
      <c r="Q108" s="180">
        <v>3</v>
      </c>
      <c r="R108" s="210" t="s">
        <v>18</v>
      </c>
      <c r="S108" s="210"/>
      <c r="T108" s="211" t="s">
        <v>138</v>
      </c>
      <c r="U108" s="211" t="s">
        <v>49</v>
      </c>
      <c r="V108" s="211" t="s">
        <v>14</v>
      </c>
      <c r="W108" s="211" t="s">
        <v>11</v>
      </c>
      <c r="X108" s="212">
        <v>3</v>
      </c>
      <c r="Y108" s="211" t="s">
        <v>110</v>
      </c>
      <c r="AR108" s="1">
        <v>49</v>
      </c>
      <c r="AU108" s="1">
        <v>49</v>
      </c>
      <c r="BF108" s="1">
        <v>2</v>
      </c>
      <c r="BQ108" s="1">
        <v>100</v>
      </c>
      <c r="BT108" s="211"/>
    </row>
    <row r="109" spans="1:74" ht="15" customHeight="1" x14ac:dyDescent="0.3">
      <c r="A109" s="1" t="s">
        <v>1487</v>
      </c>
      <c r="B109" s="1" t="s">
        <v>121</v>
      </c>
      <c r="C109" s="1" t="s">
        <v>122</v>
      </c>
      <c r="D109" s="61" t="s">
        <v>115</v>
      </c>
      <c r="E109" s="61" t="s">
        <v>116</v>
      </c>
      <c r="F109" s="2">
        <v>13</v>
      </c>
      <c r="G109" s="170">
        <v>3</v>
      </c>
      <c r="H109" s="183" t="str">
        <f t="shared" si="1"/>
        <v>13-3</v>
      </c>
      <c r="I109" s="175">
        <v>0</v>
      </c>
      <c r="J109" s="175">
        <v>93</v>
      </c>
      <c r="K109" s="207" t="b">
        <v>1</v>
      </c>
      <c r="L109" s="208">
        <v>22.834999999999997</v>
      </c>
      <c r="M109" s="208">
        <v>23.764999999999997</v>
      </c>
      <c r="N109" s="209" t="s">
        <v>112</v>
      </c>
      <c r="O109" s="11" t="s">
        <v>1094</v>
      </c>
      <c r="P109" s="213" t="s">
        <v>1495</v>
      </c>
      <c r="Q109" s="136">
        <v>5</v>
      </c>
      <c r="R109" s="214" t="s">
        <v>23</v>
      </c>
      <c r="S109" s="214"/>
      <c r="T109" s="215" t="s">
        <v>126</v>
      </c>
      <c r="U109" s="215" t="s">
        <v>49</v>
      </c>
      <c r="V109" s="215" t="s">
        <v>14</v>
      </c>
      <c r="W109" s="215" t="s">
        <v>10</v>
      </c>
      <c r="X109" s="216">
        <v>2</v>
      </c>
      <c r="Y109" s="215" t="s">
        <v>40</v>
      </c>
      <c r="BG109" s="1">
        <v>100</v>
      </c>
      <c r="BQ109" s="1">
        <v>100</v>
      </c>
      <c r="BS109" s="1">
        <v>0</v>
      </c>
      <c r="BT109" s="215"/>
    </row>
    <row r="110" spans="1:74" ht="15" customHeight="1" x14ac:dyDescent="0.3">
      <c r="A110" s="1" t="s">
        <v>1487</v>
      </c>
      <c r="B110" s="1" t="s">
        <v>121</v>
      </c>
      <c r="C110" s="1" t="s">
        <v>122</v>
      </c>
      <c r="D110" s="61" t="s">
        <v>115</v>
      </c>
      <c r="E110" s="61" t="s">
        <v>116</v>
      </c>
      <c r="F110" s="2">
        <v>13</v>
      </c>
      <c r="G110" s="170">
        <v>3</v>
      </c>
      <c r="H110" s="183" t="str">
        <f t="shared" si="1"/>
        <v>13-3</v>
      </c>
      <c r="I110" s="175">
        <v>0</v>
      </c>
      <c r="J110" s="175">
        <v>93</v>
      </c>
      <c r="K110" s="207" t="b">
        <v>1</v>
      </c>
      <c r="L110" s="208">
        <v>22.834999999999997</v>
      </c>
      <c r="M110" s="208">
        <v>23.764999999999997</v>
      </c>
      <c r="N110" s="209"/>
      <c r="O110" s="210" t="s">
        <v>137</v>
      </c>
      <c r="P110" s="179" t="s">
        <v>105</v>
      </c>
      <c r="Q110" s="136" t="s">
        <v>1492</v>
      </c>
      <c r="R110" s="210"/>
      <c r="S110" s="210"/>
      <c r="T110" s="211"/>
      <c r="U110" s="211"/>
      <c r="V110" s="211"/>
      <c r="W110" s="211"/>
      <c r="X110" s="212" t="e">
        <v>#N/A</v>
      </c>
      <c r="Y110" s="211"/>
      <c r="BQ110" s="1">
        <v>0</v>
      </c>
      <c r="BT110" s="211"/>
      <c r="BV110" s="1" t="s">
        <v>186</v>
      </c>
    </row>
    <row r="111" spans="1:74" ht="15" customHeight="1" x14ac:dyDescent="0.3">
      <c r="A111" s="1" t="s">
        <v>1487</v>
      </c>
      <c r="B111" s="1" t="s">
        <v>121</v>
      </c>
      <c r="C111" s="1" t="s">
        <v>122</v>
      </c>
      <c r="D111" s="61" t="s">
        <v>115</v>
      </c>
      <c r="E111" s="61" t="s">
        <v>116</v>
      </c>
      <c r="F111" s="2">
        <v>13</v>
      </c>
      <c r="G111" s="170">
        <v>4</v>
      </c>
      <c r="H111" s="183" t="str">
        <f t="shared" si="1"/>
        <v>13-4</v>
      </c>
      <c r="I111" s="175">
        <v>0</v>
      </c>
      <c r="J111" s="175">
        <v>30</v>
      </c>
      <c r="K111" s="207" t="b">
        <v>1</v>
      </c>
      <c r="L111" s="208">
        <v>23.764999999999997</v>
      </c>
      <c r="M111" s="208">
        <v>24.064999999999998</v>
      </c>
      <c r="N111" s="209" t="s">
        <v>112</v>
      </c>
      <c r="O111" s="11" t="s">
        <v>1094</v>
      </c>
      <c r="P111" s="179" t="s">
        <v>1493</v>
      </c>
      <c r="Q111" s="180">
        <v>1</v>
      </c>
      <c r="R111" s="210" t="s">
        <v>18</v>
      </c>
      <c r="S111" s="210"/>
      <c r="T111" s="211" t="s">
        <v>126</v>
      </c>
      <c r="U111" s="211" t="s">
        <v>49</v>
      </c>
      <c r="V111" s="211" t="s">
        <v>17</v>
      </c>
      <c r="W111" s="211" t="s">
        <v>10</v>
      </c>
      <c r="X111" s="212">
        <v>2</v>
      </c>
      <c r="Y111" s="211" t="s">
        <v>40</v>
      </c>
      <c r="BG111" s="1">
        <v>100</v>
      </c>
      <c r="BQ111" s="1">
        <v>100</v>
      </c>
      <c r="BS111" s="1">
        <v>0</v>
      </c>
      <c r="BT111" s="211"/>
      <c r="BU111" s="1" t="s">
        <v>185</v>
      </c>
    </row>
    <row r="112" spans="1:74" ht="15" customHeight="1" x14ac:dyDescent="0.3">
      <c r="A112" s="1" t="s">
        <v>1487</v>
      </c>
      <c r="B112" s="1" t="s">
        <v>121</v>
      </c>
      <c r="C112" s="1" t="s">
        <v>122</v>
      </c>
      <c r="D112" s="61" t="s">
        <v>115</v>
      </c>
      <c r="E112" s="61" t="s">
        <v>116</v>
      </c>
      <c r="F112" s="2">
        <v>13</v>
      </c>
      <c r="G112" s="170">
        <v>4</v>
      </c>
      <c r="H112" s="183" t="str">
        <f t="shared" si="1"/>
        <v>13-4</v>
      </c>
      <c r="I112" s="175">
        <v>0</v>
      </c>
      <c r="J112" s="175">
        <v>30</v>
      </c>
      <c r="K112" s="207" t="b">
        <v>1</v>
      </c>
      <c r="L112" s="208">
        <v>23.764999999999997</v>
      </c>
      <c r="M112" s="208">
        <v>24.064999999999998</v>
      </c>
      <c r="N112" s="209" t="s">
        <v>112</v>
      </c>
      <c r="O112" s="210" t="s">
        <v>42</v>
      </c>
      <c r="P112" s="179" t="s">
        <v>1497</v>
      </c>
      <c r="Q112" s="180">
        <v>3</v>
      </c>
      <c r="R112" s="210" t="s">
        <v>18</v>
      </c>
      <c r="S112" s="210"/>
      <c r="T112" s="211" t="s">
        <v>131</v>
      </c>
      <c r="U112" s="211" t="s">
        <v>49</v>
      </c>
      <c r="V112" s="211" t="s">
        <v>14</v>
      </c>
      <c r="W112" s="211" t="s">
        <v>11</v>
      </c>
      <c r="X112" s="212">
        <v>3</v>
      </c>
      <c r="Y112" s="211" t="s">
        <v>40</v>
      </c>
      <c r="AR112" s="1">
        <v>50</v>
      </c>
      <c r="AU112" s="1">
        <v>50</v>
      </c>
      <c r="BQ112" s="1">
        <v>100</v>
      </c>
      <c r="BT112" s="211"/>
    </row>
    <row r="113" spans="1:74" ht="15" customHeight="1" x14ac:dyDescent="0.3">
      <c r="A113" s="1" t="s">
        <v>1487</v>
      </c>
      <c r="B113" s="1" t="s">
        <v>121</v>
      </c>
      <c r="C113" s="1" t="s">
        <v>122</v>
      </c>
      <c r="D113" s="61" t="s">
        <v>115</v>
      </c>
      <c r="E113" s="61" t="s">
        <v>116</v>
      </c>
      <c r="F113" s="2">
        <v>13</v>
      </c>
      <c r="G113" s="170">
        <v>4</v>
      </c>
      <c r="H113" s="183" t="str">
        <f t="shared" si="1"/>
        <v>13-4</v>
      </c>
      <c r="I113" s="175">
        <v>0</v>
      </c>
      <c r="J113" s="175">
        <v>30</v>
      </c>
      <c r="K113" s="207" t="b">
        <v>1</v>
      </c>
      <c r="L113" s="208">
        <v>23.764999999999997</v>
      </c>
      <c r="M113" s="208">
        <v>24.064999999999998</v>
      </c>
      <c r="N113" s="209" t="s">
        <v>112</v>
      </c>
      <c r="O113" s="210" t="s">
        <v>27</v>
      </c>
      <c r="P113" s="179" t="s">
        <v>1496</v>
      </c>
      <c r="Q113" s="180">
        <v>2</v>
      </c>
      <c r="R113" s="210" t="s">
        <v>18</v>
      </c>
      <c r="S113" s="210"/>
      <c r="T113" s="211" t="s">
        <v>131</v>
      </c>
      <c r="U113" s="211" t="s">
        <v>49</v>
      </c>
      <c r="V113" s="211" t="s">
        <v>14</v>
      </c>
      <c r="W113" s="211" t="s">
        <v>135</v>
      </c>
      <c r="X113" s="212">
        <v>3</v>
      </c>
      <c r="Y113" s="211" t="s">
        <v>40</v>
      </c>
      <c r="AR113" s="1">
        <v>100</v>
      </c>
      <c r="BQ113" s="1">
        <v>100</v>
      </c>
      <c r="BT113" s="211"/>
      <c r="BU113" s="1" t="s">
        <v>187</v>
      </c>
    </row>
    <row r="114" spans="1:74" ht="15" customHeight="1" x14ac:dyDescent="0.3">
      <c r="A114" s="1" t="s">
        <v>1487</v>
      </c>
      <c r="B114" s="1" t="s">
        <v>121</v>
      </c>
      <c r="C114" s="1" t="s">
        <v>122</v>
      </c>
      <c r="D114" s="61" t="s">
        <v>115</v>
      </c>
      <c r="E114" s="61" t="s">
        <v>116</v>
      </c>
      <c r="F114" s="2">
        <v>13</v>
      </c>
      <c r="G114" s="170">
        <v>4</v>
      </c>
      <c r="H114" s="183" t="str">
        <f t="shared" si="1"/>
        <v>13-4</v>
      </c>
      <c r="I114" s="175">
        <v>0</v>
      </c>
      <c r="J114" s="175">
        <v>30</v>
      </c>
      <c r="K114" s="207" t="b">
        <v>1</v>
      </c>
      <c r="L114" s="208">
        <v>23.764999999999997</v>
      </c>
      <c r="M114" s="208">
        <v>24.064999999999998</v>
      </c>
      <c r="N114" s="209"/>
      <c r="O114" s="210" t="s">
        <v>137</v>
      </c>
      <c r="P114" s="179" t="s">
        <v>105</v>
      </c>
      <c r="Q114" s="136" t="s">
        <v>1492</v>
      </c>
      <c r="R114" s="210"/>
      <c r="S114" s="210"/>
      <c r="T114" s="211"/>
      <c r="U114" s="211"/>
      <c r="V114" s="211"/>
      <c r="W114" s="211"/>
      <c r="X114" s="212" t="e">
        <v>#N/A</v>
      </c>
      <c r="Y114" s="211"/>
      <c r="BQ114" s="1">
        <v>0</v>
      </c>
      <c r="BT114" s="211"/>
      <c r="BV114" s="1" t="s">
        <v>188</v>
      </c>
    </row>
    <row r="115" spans="1:74" ht="15" customHeight="1" x14ac:dyDescent="0.3">
      <c r="A115" s="1" t="s">
        <v>1487</v>
      </c>
      <c r="B115" s="1" t="s">
        <v>121</v>
      </c>
      <c r="C115" s="1" t="s">
        <v>122</v>
      </c>
      <c r="D115" s="61" t="s">
        <v>115</v>
      </c>
      <c r="E115" s="61" t="s">
        <v>116</v>
      </c>
      <c r="F115" s="2">
        <v>14</v>
      </c>
      <c r="G115" s="170">
        <v>1</v>
      </c>
      <c r="H115" s="183" t="str">
        <f t="shared" si="1"/>
        <v>14-1</v>
      </c>
      <c r="I115" s="175">
        <v>0</v>
      </c>
      <c r="J115" s="175">
        <v>62</v>
      </c>
      <c r="K115" s="207" t="b">
        <v>1</v>
      </c>
      <c r="L115" s="208">
        <v>23.95</v>
      </c>
      <c r="M115" s="208">
        <v>24.57</v>
      </c>
      <c r="N115" s="209" t="s">
        <v>112</v>
      </c>
      <c r="O115" s="11" t="s">
        <v>1094</v>
      </c>
      <c r="P115" s="179" t="s">
        <v>1493</v>
      </c>
      <c r="Q115" s="180">
        <v>1</v>
      </c>
      <c r="R115" s="210" t="s">
        <v>18</v>
      </c>
      <c r="S115" s="210"/>
      <c r="T115" s="211" t="s">
        <v>126</v>
      </c>
      <c r="U115" s="211" t="s">
        <v>49</v>
      </c>
      <c r="V115" s="211" t="s">
        <v>17</v>
      </c>
      <c r="W115" s="211" t="s">
        <v>10</v>
      </c>
      <c r="X115" s="212">
        <v>2</v>
      </c>
      <c r="Y115" s="211" t="s">
        <v>40</v>
      </c>
      <c r="BG115" s="1">
        <v>100</v>
      </c>
      <c r="BQ115" s="1">
        <v>100</v>
      </c>
      <c r="BS115" s="1">
        <v>0</v>
      </c>
      <c r="BT115" s="211"/>
      <c r="BU115" s="1" t="s">
        <v>189</v>
      </c>
    </row>
    <row r="116" spans="1:74" ht="15" customHeight="1" x14ac:dyDescent="0.3">
      <c r="A116" s="1" t="s">
        <v>1487</v>
      </c>
      <c r="B116" s="1" t="s">
        <v>121</v>
      </c>
      <c r="C116" s="1" t="s">
        <v>122</v>
      </c>
      <c r="D116" s="61" t="s">
        <v>115</v>
      </c>
      <c r="E116" s="61" t="s">
        <v>116</v>
      </c>
      <c r="F116" s="2">
        <v>14</v>
      </c>
      <c r="G116" s="170">
        <v>1</v>
      </c>
      <c r="H116" s="183" t="str">
        <f t="shared" si="1"/>
        <v>14-1</v>
      </c>
      <c r="I116" s="175">
        <v>0</v>
      </c>
      <c r="J116" s="175">
        <v>62</v>
      </c>
      <c r="K116" s="207" t="b">
        <v>1</v>
      </c>
      <c r="L116" s="208">
        <v>23.95</v>
      </c>
      <c r="M116" s="208">
        <v>24.57</v>
      </c>
      <c r="N116" s="209" t="s">
        <v>112</v>
      </c>
      <c r="O116" s="210" t="s">
        <v>42</v>
      </c>
      <c r="P116" s="179" t="s">
        <v>1497</v>
      </c>
      <c r="Q116" s="180">
        <v>3</v>
      </c>
      <c r="R116" s="210" t="s">
        <v>18</v>
      </c>
      <c r="S116" s="210"/>
      <c r="T116" s="211" t="s">
        <v>132</v>
      </c>
      <c r="U116" s="211" t="s">
        <v>49</v>
      </c>
      <c r="V116" s="211" t="s">
        <v>14</v>
      </c>
      <c r="W116" s="211" t="s">
        <v>11</v>
      </c>
      <c r="X116" s="212">
        <v>3</v>
      </c>
      <c r="Y116" s="211" t="s">
        <v>110</v>
      </c>
      <c r="AR116" s="1">
        <v>50</v>
      </c>
      <c r="AU116" s="1">
        <v>50</v>
      </c>
      <c r="BQ116" s="1">
        <v>100</v>
      </c>
      <c r="BT116" s="211"/>
      <c r="BU116" s="1" t="s">
        <v>190</v>
      </c>
    </row>
    <row r="117" spans="1:74" ht="15" customHeight="1" x14ac:dyDescent="0.3">
      <c r="A117" s="1" t="s">
        <v>1487</v>
      </c>
      <c r="B117" s="1" t="s">
        <v>121</v>
      </c>
      <c r="C117" s="1" t="s">
        <v>122</v>
      </c>
      <c r="D117" s="61" t="s">
        <v>115</v>
      </c>
      <c r="E117" s="61" t="s">
        <v>116</v>
      </c>
      <c r="F117" s="2">
        <v>14</v>
      </c>
      <c r="G117" s="170">
        <v>1</v>
      </c>
      <c r="H117" s="183" t="str">
        <f t="shared" si="1"/>
        <v>14-1</v>
      </c>
      <c r="I117" s="175">
        <v>0</v>
      </c>
      <c r="J117" s="175">
        <v>62</v>
      </c>
      <c r="K117" s="207" t="b">
        <v>1</v>
      </c>
      <c r="L117" s="208">
        <v>23.95</v>
      </c>
      <c r="M117" s="208">
        <v>24.57</v>
      </c>
      <c r="N117" s="209" t="s">
        <v>112</v>
      </c>
      <c r="O117" s="210" t="s">
        <v>27</v>
      </c>
      <c r="P117" s="179" t="s">
        <v>1496</v>
      </c>
      <c r="Q117" s="180">
        <v>2</v>
      </c>
      <c r="R117" s="210" t="s">
        <v>18</v>
      </c>
      <c r="S117" s="210"/>
      <c r="T117" s="211" t="s">
        <v>131</v>
      </c>
      <c r="U117" s="211" t="s">
        <v>49</v>
      </c>
      <c r="V117" s="211" t="s">
        <v>14</v>
      </c>
      <c r="W117" s="211" t="s">
        <v>135</v>
      </c>
      <c r="X117" s="212">
        <v>3</v>
      </c>
      <c r="Y117" s="211" t="s">
        <v>40</v>
      </c>
      <c r="AR117" s="1">
        <v>100</v>
      </c>
      <c r="BQ117" s="1">
        <v>100</v>
      </c>
      <c r="BT117" s="211"/>
      <c r="BU117" s="1" t="s">
        <v>187</v>
      </c>
    </row>
    <row r="118" spans="1:74" ht="15" customHeight="1" x14ac:dyDescent="0.3">
      <c r="A118" s="1" t="s">
        <v>1487</v>
      </c>
      <c r="B118" s="1" t="s">
        <v>121</v>
      </c>
      <c r="C118" s="1" t="s">
        <v>122</v>
      </c>
      <c r="D118" s="61" t="s">
        <v>115</v>
      </c>
      <c r="E118" s="61" t="s">
        <v>116</v>
      </c>
      <c r="F118" s="2">
        <v>14</v>
      </c>
      <c r="G118" s="170">
        <v>1</v>
      </c>
      <c r="H118" s="183" t="str">
        <f t="shared" si="1"/>
        <v>14-1</v>
      </c>
      <c r="I118" s="175">
        <v>0</v>
      </c>
      <c r="J118" s="175">
        <v>62</v>
      </c>
      <c r="K118" s="207" t="b">
        <v>1</v>
      </c>
      <c r="L118" s="208">
        <v>23.95</v>
      </c>
      <c r="M118" s="208">
        <v>24.57</v>
      </c>
      <c r="N118" s="209"/>
      <c r="O118" s="210" t="s">
        <v>137</v>
      </c>
      <c r="P118" s="179" t="s">
        <v>105</v>
      </c>
      <c r="Q118" s="136" t="s">
        <v>1492</v>
      </c>
      <c r="R118" s="210"/>
      <c r="S118" s="210"/>
      <c r="T118" s="211"/>
      <c r="U118" s="211"/>
      <c r="V118" s="211"/>
      <c r="W118" s="211"/>
      <c r="X118" s="212" t="e">
        <v>#N/A</v>
      </c>
      <c r="Y118" s="211"/>
      <c r="BQ118" s="1">
        <v>0</v>
      </c>
      <c r="BT118" s="211"/>
      <c r="BV118" s="1" t="s">
        <v>191</v>
      </c>
    </row>
    <row r="119" spans="1:74" ht="15" customHeight="1" x14ac:dyDescent="0.3">
      <c r="A119" s="1" t="s">
        <v>1487</v>
      </c>
      <c r="B119" s="1" t="s">
        <v>121</v>
      </c>
      <c r="C119" s="1" t="s">
        <v>122</v>
      </c>
      <c r="D119" s="61" t="s">
        <v>115</v>
      </c>
      <c r="E119" s="61" t="s">
        <v>116</v>
      </c>
      <c r="F119" s="2">
        <v>14</v>
      </c>
      <c r="G119" s="170">
        <v>2</v>
      </c>
      <c r="H119" s="183" t="str">
        <f t="shared" si="1"/>
        <v>14-2</v>
      </c>
      <c r="I119" s="175">
        <v>0</v>
      </c>
      <c r="J119" s="175">
        <v>3</v>
      </c>
      <c r="K119" s="207" t="b">
        <v>1</v>
      </c>
      <c r="L119" s="208">
        <v>24.58</v>
      </c>
      <c r="M119" s="208">
        <v>24.61</v>
      </c>
      <c r="N119" s="209" t="s">
        <v>112</v>
      </c>
      <c r="O119" s="11" t="s">
        <v>1094</v>
      </c>
      <c r="P119" s="179" t="s">
        <v>1493</v>
      </c>
      <c r="Q119" s="180">
        <v>1</v>
      </c>
      <c r="R119" s="210" t="s">
        <v>18</v>
      </c>
      <c r="S119" s="210"/>
      <c r="T119" s="211" t="s">
        <v>126</v>
      </c>
      <c r="U119" s="211" t="s">
        <v>49</v>
      </c>
      <c r="V119" s="211" t="s">
        <v>14</v>
      </c>
      <c r="W119" s="211" t="s">
        <v>10</v>
      </c>
      <c r="X119" s="212">
        <v>2</v>
      </c>
      <c r="Y119" s="211" t="s">
        <v>40</v>
      </c>
      <c r="BG119" s="1">
        <v>100</v>
      </c>
      <c r="BQ119" s="1">
        <v>100</v>
      </c>
      <c r="BS119" s="1">
        <v>0</v>
      </c>
      <c r="BT119" s="211"/>
    </row>
    <row r="120" spans="1:74" ht="15" customHeight="1" x14ac:dyDescent="0.3">
      <c r="A120" s="1" t="s">
        <v>1487</v>
      </c>
      <c r="B120" s="1" t="s">
        <v>121</v>
      </c>
      <c r="C120" s="1" t="s">
        <v>122</v>
      </c>
      <c r="D120" s="61" t="s">
        <v>115</v>
      </c>
      <c r="E120" s="61" t="s">
        <v>116</v>
      </c>
      <c r="F120" s="2">
        <v>14</v>
      </c>
      <c r="G120" s="170">
        <v>2</v>
      </c>
      <c r="H120" s="183" t="str">
        <f t="shared" si="1"/>
        <v>14-2</v>
      </c>
      <c r="I120" s="175">
        <v>3</v>
      </c>
      <c r="J120" s="175">
        <v>55</v>
      </c>
      <c r="K120" s="207" t="b">
        <v>1</v>
      </c>
      <c r="L120" s="208">
        <v>24.61</v>
      </c>
      <c r="M120" s="208">
        <v>25.13</v>
      </c>
      <c r="N120" s="209" t="s">
        <v>112</v>
      </c>
      <c r="O120" s="210" t="s">
        <v>46</v>
      </c>
      <c r="P120" s="179" t="s">
        <v>1495</v>
      </c>
      <c r="Q120" s="180">
        <v>5</v>
      </c>
      <c r="R120" s="210" t="s">
        <v>18</v>
      </c>
      <c r="S120" s="210"/>
      <c r="T120" s="211" t="s">
        <v>126</v>
      </c>
      <c r="U120" s="211" t="s">
        <v>49</v>
      </c>
      <c r="V120" s="211" t="s">
        <v>52</v>
      </c>
      <c r="W120" s="211" t="s">
        <v>10</v>
      </c>
      <c r="X120" s="212">
        <v>2</v>
      </c>
      <c r="Y120" s="211" t="s">
        <v>40</v>
      </c>
      <c r="AR120" s="1">
        <v>10</v>
      </c>
      <c r="BG120" s="1">
        <v>90</v>
      </c>
      <c r="BQ120" s="1">
        <v>100</v>
      </c>
      <c r="BT120" s="211"/>
      <c r="BU120" s="1" t="s">
        <v>192</v>
      </c>
    </row>
    <row r="121" spans="1:74" ht="15" customHeight="1" x14ac:dyDescent="0.3">
      <c r="A121" s="1" t="s">
        <v>1487</v>
      </c>
      <c r="B121" s="1" t="s">
        <v>121</v>
      </c>
      <c r="C121" s="1" t="s">
        <v>122</v>
      </c>
      <c r="D121" s="61" t="s">
        <v>115</v>
      </c>
      <c r="E121" s="61" t="s">
        <v>116</v>
      </c>
      <c r="F121" s="2">
        <v>14</v>
      </c>
      <c r="G121" s="170">
        <v>2</v>
      </c>
      <c r="H121" s="183" t="str">
        <f t="shared" si="1"/>
        <v>14-2</v>
      </c>
      <c r="I121" s="175">
        <v>3</v>
      </c>
      <c r="J121" s="175">
        <v>55</v>
      </c>
      <c r="K121" s="207" t="b">
        <v>1</v>
      </c>
      <c r="L121" s="208">
        <v>24.61</v>
      </c>
      <c r="M121" s="208">
        <v>25.13</v>
      </c>
      <c r="N121" s="209" t="s">
        <v>112</v>
      </c>
      <c r="O121" s="210" t="s">
        <v>42</v>
      </c>
      <c r="P121" s="179" t="s">
        <v>1497</v>
      </c>
      <c r="Q121" s="180">
        <v>3</v>
      </c>
      <c r="R121" s="210" t="s">
        <v>18</v>
      </c>
      <c r="S121" s="210"/>
      <c r="T121" s="211" t="s">
        <v>132</v>
      </c>
      <c r="U121" s="211" t="s">
        <v>49</v>
      </c>
      <c r="V121" s="211" t="s">
        <v>14</v>
      </c>
      <c r="W121" s="211" t="s">
        <v>11</v>
      </c>
      <c r="X121" s="212">
        <v>3</v>
      </c>
      <c r="Y121" s="211" t="s">
        <v>110</v>
      </c>
      <c r="AR121" s="1">
        <v>50</v>
      </c>
      <c r="AU121" s="1">
        <v>50</v>
      </c>
      <c r="BQ121" s="1">
        <v>100</v>
      </c>
      <c r="BT121" s="211"/>
    </row>
    <row r="122" spans="1:74" ht="15" customHeight="1" x14ac:dyDescent="0.3">
      <c r="A122" s="1" t="s">
        <v>1487</v>
      </c>
      <c r="B122" s="1" t="s">
        <v>121</v>
      </c>
      <c r="C122" s="1" t="s">
        <v>122</v>
      </c>
      <c r="D122" s="61" t="s">
        <v>115</v>
      </c>
      <c r="E122" s="61" t="s">
        <v>116</v>
      </c>
      <c r="F122" s="2">
        <v>14</v>
      </c>
      <c r="G122" s="170">
        <v>2</v>
      </c>
      <c r="H122" s="183" t="str">
        <f t="shared" si="1"/>
        <v>14-2</v>
      </c>
      <c r="I122" s="175">
        <v>55</v>
      </c>
      <c r="J122" s="175">
        <v>61</v>
      </c>
      <c r="K122" s="207" t="b">
        <v>1</v>
      </c>
      <c r="L122" s="208">
        <v>25.13</v>
      </c>
      <c r="M122" s="208">
        <v>25.189999999999998</v>
      </c>
      <c r="N122" s="209" t="s">
        <v>112</v>
      </c>
      <c r="O122" s="11" t="s">
        <v>1094</v>
      </c>
      <c r="P122" s="179" t="s">
        <v>1493</v>
      </c>
      <c r="Q122" s="180">
        <v>1</v>
      </c>
      <c r="R122" s="210" t="s">
        <v>18</v>
      </c>
      <c r="S122" s="210"/>
      <c r="T122" s="211" t="s">
        <v>126</v>
      </c>
      <c r="U122" s="211" t="s">
        <v>49</v>
      </c>
      <c r="V122" s="211" t="s">
        <v>14</v>
      </c>
      <c r="W122" s="211" t="s">
        <v>10</v>
      </c>
      <c r="X122" s="212">
        <v>2</v>
      </c>
      <c r="Y122" s="211" t="s">
        <v>40</v>
      </c>
      <c r="BG122" s="1">
        <v>100</v>
      </c>
      <c r="BQ122" s="1">
        <v>100</v>
      </c>
      <c r="BS122" s="1">
        <v>0</v>
      </c>
      <c r="BT122" s="211"/>
    </row>
    <row r="123" spans="1:74" ht="15" customHeight="1" x14ac:dyDescent="0.3">
      <c r="A123" s="1" t="s">
        <v>1487</v>
      </c>
      <c r="B123" s="1" t="s">
        <v>121</v>
      </c>
      <c r="C123" s="1" t="s">
        <v>122</v>
      </c>
      <c r="D123" s="61" t="s">
        <v>115</v>
      </c>
      <c r="E123" s="61" t="s">
        <v>116</v>
      </c>
      <c r="F123" s="2">
        <v>14</v>
      </c>
      <c r="G123" s="170">
        <v>2</v>
      </c>
      <c r="H123" s="183" t="str">
        <f t="shared" si="1"/>
        <v>14-2</v>
      </c>
      <c r="I123" s="175">
        <v>0</v>
      </c>
      <c r="J123" s="175">
        <v>61</v>
      </c>
      <c r="K123" s="207" t="b">
        <v>1</v>
      </c>
      <c r="L123" s="208">
        <v>24.58</v>
      </c>
      <c r="M123" s="208">
        <v>25.189999999999998</v>
      </c>
      <c r="N123" s="209"/>
      <c r="O123" s="210" t="s">
        <v>137</v>
      </c>
      <c r="P123" s="179" t="s">
        <v>105</v>
      </c>
      <c r="Q123" s="136" t="s">
        <v>1492</v>
      </c>
      <c r="R123" s="210"/>
      <c r="S123" s="210"/>
      <c r="T123" s="211"/>
      <c r="U123" s="211"/>
      <c r="V123" s="211"/>
      <c r="W123" s="211"/>
      <c r="X123" s="212" t="e">
        <v>#N/A</v>
      </c>
      <c r="Y123" s="211"/>
      <c r="BQ123" s="1">
        <v>0</v>
      </c>
      <c r="BT123" s="211"/>
      <c r="BV123" s="1" t="s">
        <v>193</v>
      </c>
    </row>
    <row r="124" spans="1:74" ht="15" customHeight="1" x14ac:dyDescent="0.3">
      <c r="A124" s="1" t="s">
        <v>1487</v>
      </c>
      <c r="B124" s="1" t="s">
        <v>121</v>
      </c>
      <c r="C124" s="1" t="s">
        <v>122</v>
      </c>
      <c r="D124" s="61" t="s">
        <v>115</v>
      </c>
      <c r="E124" s="61" t="s">
        <v>116</v>
      </c>
      <c r="F124" s="2">
        <v>14</v>
      </c>
      <c r="G124" s="170">
        <v>3</v>
      </c>
      <c r="H124" s="183" t="str">
        <f t="shared" si="1"/>
        <v>14-3</v>
      </c>
      <c r="I124" s="175">
        <v>0</v>
      </c>
      <c r="J124" s="175">
        <v>97</v>
      </c>
      <c r="K124" s="207" t="b">
        <v>1</v>
      </c>
      <c r="L124" s="208">
        <v>25.189999999999998</v>
      </c>
      <c r="M124" s="208">
        <v>26.159999999999997</v>
      </c>
      <c r="N124" s="209" t="s">
        <v>112</v>
      </c>
      <c r="O124" s="11" t="s">
        <v>1094</v>
      </c>
      <c r="P124" s="179" t="s">
        <v>1493</v>
      </c>
      <c r="Q124" s="180">
        <v>1</v>
      </c>
      <c r="R124" s="210" t="s">
        <v>18</v>
      </c>
      <c r="S124" s="210"/>
      <c r="T124" s="211" t="s">
        <v>141</v>
      </c>
      <c r="U124" s="211" t="s">
        <v>49</v>
      </c>
      <c r="V124" s="211" t="s">
        <v>14</v>
      </c>
      <c r="W124" s="211" t="s">
        <v>10</v>
      </c>
      <c r="X124" s="212">
        <v>2</v>
      </c>
      <c r="Y124" s="211" t="s">
        <v>40</v>
      </c>
      <c r="AR124" s="1">
        <v>20</v>
      </c>
      <c r="BG124" s="1">
        <v>80</v>
      </c>
      <c r="BQ124" s="1">
        <v>100</v>
      </c>
      <c r="BS124" s="1">
        <v>0</v>
      </c>
      <c r="BT124" s="211"/>
      <c r="BU124" s="1" t="s">
        <v>194</v>
      </c>
    </row>
    <row r="125" spans="1:74" ht="15" customHeight="1" x14ac:dyDescent="0.3">
      <c r="A125" s="1" t="s">
        <v>1487</v>
      </c>
      <c r="B125" s="1" t="s">
        <v>121</v>
      </c>
      <c r="C125" s="1" t="s">
        <v>122</v>
      </c>
      <c r="D125" s="61" t="s">
        <v>115</v>
      </c>
      <c r="E125" s="61" t="s">
        <v>116</v>
      </c>
      <c r="F125" s="2">
        <v>14</v>
      </c>
      <c r="G125" s="170">
        <v>3</v>
      </c>
      <c r="H125" s="183" t="str">
        <f t="shared" si="1"/>
        <v>14-3</v>
      </c>
      <c r="I125" s="175">
        <v>0</v>
      </c>
      <c r="J125" s="175">
        <v>97</v>
      </c>
      <c r="K125" s="207" t="b">
        <v>1</v>
      </c>
      <c r="L125" s="208">
        <v>25.189999999999998</v>
      </c>
      <c r="M125" s="208">
        <v>26.159999999999997</v>
      </c>
      <c r="N125" s="209" t="s">
        <v>112</v>
      </c>
      <c r="O125" s="210" t="s">
        <v>42</v>
      </c>
      <c r="P125" s="179" t="s">
        <v>1497</v>
      </c>
      <c r="Q125" s="180">
        <v>3</v>
      </c>
      <c r="R125" s="210" t="s">
        <v>18</v>
      </c>
      <c r="S125" s="210"/>
      <c r="T125" s="211" t="s">
        <v>132</v>
      </c>
      <c r="U125" s="211" t="s">
        <v>49</v>
      </c>
      <c r="V125" s="211" t="s">
        <v>14</v>
      </c>
      <c r="W125" s="211" t="s">
        <v>11</v>
      </c>
      <c r="X125" s="212">
        <v>3</v>
      </c>
      <c r="Y125" s="211" t="s">
        <v>110</v>
      </c>
      <c r="AR125" s="1">
        <v>50</v>
      </c>
      <c r="AU125" s="1">
        <v>50</v>
      </c>
      <c r="BQ125" s="1">
        <v>100</v>
      </c>
      <c r="BT125" s="211"/>
    </row>
    <row r="126" spans="1:74" ht="15" customHeight="1" x14ac:dyDescent="0.3">
      <c r="A126" s="1" t="s">
        <v>1487</v>
      </c>
      <c r="B126" s="1" t="s">
        <v>121</v>
      </c>
      <c r="C126" s="1" t="s">
        <v>122</v>
      </c>
      <c r="D126" s="61" t="s">
        <v>115</v>
      </c>
      <c r="E126" s="61" t="s">
        <v>116</v>
      </c>
      <c r="F126" s="2">
        <v>14</v>
      </c>
      <c r="G126" s="170">
        <v>3</v>
      </c>
      <c r="H126" s="183" t="str">
        <f t="shared" si="1"/>
        <v>14-3</v>
      </c>
      <c r="I126" s="175">
        <v>0</v>
      </c>
      <c r="J126" s="175">
        <v>97</v>
      </c>
      <c r="K126" s="207" t="b">
        <v>1</v>
      </c>
      <c r="L126" s="208">
        <v>25.189999999999998</v>
      </c>
      <c r="M126" s="208">
        <v>26.159999999999997</v>
      </c>
      <c r="N126" s="209"/>
      <c r="O126" s="210" t="s">
        <v>137</v>
      </c>
      <c r="P126" s="179" t="s">
        <v>105</v>
      </c>
      <c r="Q126" s="136" t="s">
        <v>1492</v>
      </c>
      <c r="R126" s="210"/>
      <c r="S126" s="210"/>
      <c r="T126" s="211"/>
      <c r="U126" s="211"/>
      <c r="V126" s="211"/>
      <c r="W126" s="211"/>
      <c r="X126" s="212" t="e">
        <v>#N/A</v>
      </c>
      <c r="Y126" s="211"/>
      <c r="BQ126" s="1">
        <v>0</v>
      </c>
      <c r="BT126" s="211"/>
      <c r="BV126" s="1" t="s">
        <v>195</v>
      </c>
    </row>
    <row r="127" spans="1:74" ht="15" customHeight="1" x14ac:dyDescent="0.3">
      <c r="A127" s="1" t="s">
        <v>1487</v>
      </c>
      <c r="B127" s="1" t="s">
        <v>121</v>
      </c>
      <c r="C127" s="1" t="s">
        <v>122</v>
      </c>
      <c r="D127" s="61" t="s">
        <v>115</v>
      </c>
      <c r="E127" s="61" t="s">
        <v>116</v>
      </c>
      <c r="F127" s="2">
        <v>15</v>
      </c>
      <c r="G127" s="170">
        <v>1</v>
      </c>
      <c r="H127" s="183" t="str">
        <f t="shared" si="1"/>
        <v>15-1</v>
      </c>
      <c r="I127" s="175">
        <v>0</v>
      </c>
      <c r="J127" s="175">
        <v>80</v>
      </c>
      <c r="K127" s="207" t="b">
        <v>1</v>
      </c>
      <c r="L127" s="208">
        <v>25.95</v>
      </c>
      <c r="M127" s="208">
        <v>26.75</v>
      </c>
      <c r="N127" s="209" t="s">
        <v>112</v>
      </c>
      <c r="O127" s="11" t="s">
        <v>1094</v>
      </c>
      <c r="P127" s="179" t="s">
        <v>1493</v>
      </c>
      <c r="Q127" s="180">
        <v>1</v>
      </c>
      <c r="R127" s="210" t="s">
        <v>18</v>
      </c>
      <c r="S127" s="210"/>
      <c r="T127" s="211" t="s">
        <v>141</v>
      </c>
      <c r="U127" s="211" t="s">
        <v>49</v>
      </c>
      <c r="V127" s="211" t="s">
        <v>17</v>
      </c>
      <c r="W127" s="211" t="s">
        <v>10</v>
      </c>
      <c r="X127" s="212">
        <v>2</v>
      </c>
      <c r="Y127" s="211" t="s">
        <v>40</v>
      </c>
      <c r="AR127" s="1">
        <v>20</v>
      </c>
      <c r="BG127" s="1">
        <v>80</v>
      </c>
      <c r="BQ127" s="1">
        <v>100</v>
      </c>
      <c r="BS127" s="1">
        <v>0</v>
      </c>
      <c r="BT127" s="211"/>
      <c r="BU127" s="1" t="s">
        <v>194</v>
      </c>
    </row>
    <row r="128" spans="1:74" ht="15" customHeight="1" x14ac:dyDescent="0.3">
      <c r="A128" s="1" t="s">
        <v>1487</v>
      </c>
      <c r="B128" s="1" t="s">
        <v>121</v>
      </c>
      <c r="C128" s="1" t="s">
        <v>122</v>
      </c>
      <c r="D128" s="61" t="s">
        <v>115</v>
      </c>
      <c r="E128" s="61" t="s">
        <v>116</v>
      </c>
      <c r="F128" s="2">
        <v>15</v>
      </c>
      <c r="G128" s="170">
        <v>1</v>
      </c>
      <c r="H128" s="183" t="str">
        <f t="shared" si="1"/>
        <v>15-1</v>
      </c>
      <c r="I128" s="175">
        <v>0</v>
      </c>
      <c r="J128" s="175">
        <v>80</v>
      </c>
      <c r="K128" s="207" t="b">
        <v>1</v>
      </c>
      <c r="L128" s="208">
        <v>25.95</v>
      </c>
      <c r="M128" s="208">
        <v>26.75</v>
      </c>
      <c r="N128" s="209" t="s">
        <v>112</v>
      </c>
      <c r="O128" s="210" t="s">
        <v>42</v>
      </c>
      <c r="P128" s="179" t="s">
        <v>1497</v>
      </c>
      <c r="Q128" s="180">
        <v>3</v>
      </c>
      <c r="R128" s="210" t="s">
        <v>18</v>
      </c>
      <c r="S128" s="210"/>
      <c r="T128" s="211" t="s">
        <v>132</v>
      </c>
      <c r="U128" s="211" t="s">
        <v>49</v>
      </c>
      <c r="V128" s="211" t="s">
        <v>14</v>
      </c>
      <c r="W128" s="211" t="s">
        <v>11</v>
      </c>
      <c r="X128" s="212">
        <v>3</v>
      </c>
      <c r="Y128" s="211" t="s">
        <v>110</v>
      </c>
      <c r="AR128" s="1">
        <v>50</v>
      </c>
      <c r="AU128" s="1">
        <v>50</v>
      </c>
      <c r="BQ128" s="1">
        <v>100</v>
      </c>
      <c r="BT128" s="211"/>
    </row>
    <row r="129" spans="1:74" ht="15" customHeight="1" x14ac:dyDescent="0.3">
      <c r="A129" s="1" t="s">
        <v>1487</v>
      </c>
      <c r="B129" s="1" t="s">
        <v>121</v>
      </c>
      <c r="C129" s="1" t="s">
        <v>122</v>
      </c>
      <c r="D129" s="61" t="s">
        <v>115</v>
      </c>
      <c r="E129" s="61" t="s">
        <v>116</v>
      </c>
      <c r="F129" s="2">
        <v>15</v>
      </c>
      <c r="G129" s="170">
        <v>1</v>
      </c>
      <c r="H129" s="183" t="str">
        <f t="shared" si="1"/>
        <v>15-1</v>
      </c>
      <c r="I129" s="175">
        <v>0</v>
      </c>
      <c r="J129" s="175">
        <v>80</v>
      </c>
      <c r="K129" s="207" t="b">
        <v>1</v>
      </c>
      <c r="L129" s="208">
        <v>25.95</v>
      </c>
      <c r="M129" s="208">
        <v>26.75</v>
      </c>
      <c r="N129" s="209"/>
      <c r="O129" s="210" t="s">
        <v>137</v>
      </c>
      <c r="P129" s="179" t="s">
        <v>105</v>
      </c>
      <c r="Q129" s="136" t="s">
        <v>1492</v>
      </c>
      <c r="R129" s="210"/>
      <c r="S129" s="210"/>
      <c r="T129" s="211"/>
      <c r="U129" s="211"/>
      <c r="V129" s="211"/>
      <c r="W129" s="211"/>
      <c r="X129" s="212" t="e">
        <v>#N/A</v>
      </c>
      <c r="Y129" s="211"/>
      <c r="BQ129" s="1">
        <v>0</v>
      </c>
      <c r="BT129" s="211"/>
      <c r="BV129" s="1" t="s">
        <v>195</v>
      </c>
    </row>
    <row r="130" spans="1:74" ht="15" customHeight="1" x14ac:dyDescent="0.3">
      <c r="A130" s="1" t="s">
        <v>1487</v>
      </c>
      <c r="B130" s="1" t="s">
        <v>121</v>
      </c>
      <c r="C130" s="1" t="s">
        <v>122</v>
      </c>
      <c r="D130" s="61" t="s">
        <v>115</v>
      </c>
      <c r="E130" s="61" t="s">
        <v>116</v>
      </c>
      <c r="F130" s="2">
        <v>15</v>
      </c>
      <c r="G130" s="170">
        <v>2</v>
      </c>
      <c r="H130" s="183" t="str">
        <f t="shared" si="1"/>
        <v>15-2</v>
      </c>
      <c r="I130" s="175">
        <v>0</v>
      </c>
      <c r="J130" s="175">
        <v>23</v>
      </c>
      <c r="K130" s="207" t="b">
        <v>1</v>
      </c>
      <c r="L130" s="208">
        <v>26.759999999999998</v>
      </c>
      <c r="M130" s="208">
        <v>26.99</v>
      </c>
      <c r="N130" s="209" t="s">
        <v>112</v>
      </c>
      <c r="O130" s="11" t="s">
        <v>1094</v>
      </c>
      <c r="P130" s="179" t="s">
        <v>1493</v>
      </c>
      <c r="Q130" s="180">
        <v>1</v>
      </c>
      <c r="R130" s="210" t="s">
        <v>18</v>
      </c>
      <c r="S130" s="210"/>
      <c r="T130" s="211" t="s">
        <v>126</v>
      </c>
      <c r="U130" s="211" t="s">
        <v>49</v>
      </c>
      <c r="V130" s="211" t="s">
        <v>14</v>
      </c>
      <c r="W130" s="211" t="s">
        <v>10</v>
      </c>
      <c r="X130" s="212">
        <v>2</v>
      </c>
      <c r="Y130" s="211" t="s">
        <v>40</v>
      </c>
      <c r="AR130" s="1">
        <v>0</v>
      </c>
      <c r="BG130" s="1">
        <v>100</v>
      </c>
      <c r="BQ130" s="1">
        <v>100</v>
      </c>
      <c r="BS130" s="1">
        <v>0</v>
      </c>
      <c r="BT130" s="211"/>
    </row>
    <row r="131" spans="1:74" ht="15" customHeight="1" x14ac:dyDescent="0.3">
      <c r="A131" s="1" t="s">
        <v>1487</v>
      </c>
      <c r="B131" s="1" t="s">
        <v>121</v>
      </c>
      <c r="C131" s="1" t="s">
        <v>122</v>
      </c>
      <c r="D131" s="61" t="s">
        <v>115</v>
      </c>
      <c r="E131" s="61" t="s">
        <v>116</v>
      </c>
      <c r="F131" s="2">
        <v>15</v>
      </c>
      <c r="G131" s="170">
        <v>2</v>
      </c>
      <c r="H131" s="183" t="str">
        <f t="shared" si="1"/>
        <v>15-2</v>
      </c>
      <c r="I131" s="175">
        <v>0</v>
      </c>
      <c r="J131" s="175">
        <v>23</v>
      </c>
      <c r="K131" s="207" t="b">
        <v>1</v>
      </c>
      <c r="L131" s="208">
        <v>26.759999999999998</v>
      </c>
      <c r="M131" s="208">
        <v>26.99</v>
      </c>
      <c r="N131" s="209" t="s">
        <v>112</v>
      </c>
      <c r="O131" s="210" t="s">
        <v>42</v>
      </c>
      <c r="P131" s="179" t="s">
        <v>1497</v>
      </c>
      <c r="Q131" s="180">
        <v>3</v>
      </c>
      <c r="R131" s="210" t="s">
        <v>18</v>
      </c>
      <c r="S131" s="210"/>
      <c r="T131" s="211" t="s">
        <v>140</v>
      </c>
      <c r="U131" s="211" t="s">
        <v>49</v>
      </c>
      <c r="V131" s="211" t="s">
        <v>14</v>
      </c>
      <c r="W131" s="211" t="s">
        <v>11</v>
      </c>
      <c r="X131" s="212">
        <v>3</v>
      </c>
      <c r="Y131" s="211" t="s">
        <v>40</v>
      </c>
      <c r="AR131" s="1">
        <v>50</v>
      </c>
      <c r="AU131" s="1">
        <v>50</v>
      </c>
      <c r="BQ131" s="1">
        <v>100</v>
      </c>
      <c r="BT131" s="211"/>
    </row>
    <row r="132" spans="1:74" ht="15" customHeight="1" x14ac:dyDescent="0.3">
      <c r="A132" s="1" t="s">
        <v>1487</v>
      </c>
      <c r="B132" s="1" t="s">
        <v>121</v>
      </c>
      <c r="C132" s="1" t="s">
        <v>122</v>
      </c>
      <c r="D132" s="61" t="s">
        <v>115</v>
      </c>
      <c r="E132" s="61" t="s">
        <v>116</v>
      </c>
      <c r="F132" s="2">
        <v>15</v>
      </c>
      <c r="G132" s="170">
        <v>2</v>
      </c>
      <c r="H132" s="183" t="str">
        <f t="shared" si="1"/>
        <v>15-2</v>
      </c>
      <c r="I132" s="175">
        <v>0</v>
      </c>
      <c r="J132" s="175">
        <v>23</v>
      </c>
      <c r="K132" s="207" t="b">
        <v>1</v>
      </c>
      <c r="L132" s="208">
        <v>26.759999999999998</v>
      </c>
      <c r="M132" s="208">
        <v>26.99</v>
      </c>
      <c r="N132" s="209" t="s">
        <v>112</v>
      </c>
      <c r="O132" s="210" t="s">
        <v>27</v>
      </c>
      <c r="P132" s="179" t="s">
        <v>1496</v>
      </c>
      <c r="Q132" s="180">
        <v>2</v>
      </c>
      <c r="R132" s="210" t="s">
        <v>19</v>
      </c>
      <c r="S132" s="210"/>
      <c r="T132" s="211" t="s">
        <v>130</v>
      </c>
      <c r="U132" s="211" t="s">
        <v>49</v>
      </c>
      <c r="V132" s="211" t="s">
        <v>14</v>
      </c>
      <c r="W132" s="211" t="s">
        <v>142</v>
      </c>
      <c r="X132" s="212">
        <v>4</v>
      </c>
      <c r="Y132" s="211" t="s">
        <v>40</v>
      </c>
      <c r="AR132" s="1">
        <v>100</v>
      </c>
      <c r="BQ132" s="1">
        <v>100</v>
      </c>
      <c r="BT132" s="211"/>
    </row>
    <row r="133" spans="1:74" ht="15" customHeight="1" x14ac:dyDescent="0.3">
      <c r="A133" s="1" t="s">
        <v>1487</v>
      </c>
      <c r="B133" s="1" t="s">
        <v>121</v>
      </c>
      <c r="C133" s="1" t="s">
        <v>122</v>
      </c>
      <c r="D133" s="61" t="s">
        <v>115</v>
      </c>
      <c r="E133" s="61" t="s">
        <v>116</v>
      </c>
      <c r="F133" s="2">
        <v>15</v>
      </c>
      <c r="G133" s="170">
        <v>2</v>
      </c>
      <c r="H133" s="183" t="str">
        <f t="shared" si="1"/>
        <v>15-2</v>
      </c>
      <c r="I133" s="175">
        <v>0</v>
      </c>
      <c r="J133" s="175">
        <v>23</v>
      </c>
      <c r="K133" s="207" t="b">
        <v>1</v>
      </c>
      <c r="L133" s="208">
        <v>26.759999999999998</v>
      </c>
      <c r="M133" s="208">
        <v>26.99</v>
      </c>
      <c r="N133" s="209"/>
      <c r="O133" s="210" t="s">
        <v>137</v>
      </c>
      <c r="P133" s="179" t="s">
        <v>105</v>
      </c>
      <c r="Q133" s="136" t="s">
        <v>1492</v>
      </c>
      <c r="R133" s="210"/>
      <c r="S133" s="210"/>
      <c r="T133" s="211"/>
      <c r="U133" s="211"/>
      <c r="V133" s="211"/>
      <c r="W133" s="211"/>
      <c r="X133" s="212" t="e">
        <v>#N/A</v>
      </c>
      <c r="Y133" s="211"/>
      <c r="BQ133" s="1">
        <v>0</v>
      </c>
      <c r="BT133" s="211"/>
      <c r="BV133" s="1" t="s">
        <v>176</v>
      </c>
    </row>
    <row r="134" spans="1:74" ht="15" customHeight="1" x14ac:dyDescent="0.3">
      <c r="A134" s="1" t="s">
        <v>1487</v>
      </c>
      <c r="B134" s="1" t="s">
        <v>121</v>
      </c>
      <c r="C134" s="1" t="s">
        <v>122</v>
      </c>
      <c r="D134" s="61" t="s">
        <v>115</v>
      </c>
      <c r="E134" s="61" t="s">
        <v>116</v>
      </c>
      <c r="F134" s="2">
        <v>16</v>
      </c>
      <c r="G134" s="170">
        <v>1</v>
      </c>
      <c r="H134" s="183" t="str">
        <f t="shared" ref="H134:H197" si="2">F134&amp;"-"&amp;G134</f>
        <v>16-1</v>
      </c>
      <c r="I134" s="175">
        <v>0</v>
      </c>
      <c r="J134" s="175">
        <v>90</v>
      </c>
      <c r="K134" s="207" t="b">
        <v>1</v>
      </c>
      <c r="L134" s="208">
        <v>27</v>
      </c>
      <c r="M134" s="208">
        <v>27.9</v>
      </c>
      <c r="N134" s="209" t="s">
        <v>112</v>
      </c>
      <c r="O134" s="11" t="s">
        <v>1094</v>
      </c>
      <c r="P134" s="179" t="s">
        <v>1493</v>
      </c>
      <c r="Q134" s="180">
        <v>1</v>
      </c>
      <c r="R134" s="210" t="s">
        <v>18</v>
      </c>
      <c r="S134" s="210"/>
      <c r="T134" s="211" t="s">
        <v>126</v>
      </c>
      <c r="U134" s="211" t="s">
        <v>49</v>
      </c>
      <c r="V134" s="211" t="s">
        <v>14</v>
      </c>
      <c r="W134" s="211" t="s">
        <v>10</v>
      </c>
      <c r="X134" s="212">
        <v>2</v>
      </c>
      <c r="Y134" s="211" t="s">
        <v>40</v>
      </c>
      <c r="AR134" s="1">
        <v>0</v>
      </c>
      <c r="BG134" s="1">
        <v>100</v>
      </c>
      <c r="BQ134" s="1">
        <v>100</v>
      </c>
      <c r="BS134" s="1">
        <v>0</v>
      </c>
      <c r="BT134" s="211"/>
    </row>
    <row r="135" spans="1:74" ht="15" customHeight="1" x14ac:dyDescent="0.3">
      <c r="A135" s="1" t="s">
        <v>1487</v>
      </c>
      <c r="B135" s="1" t="s">
        <v>121</v>
      </c>
      <c r="C135" s="1" t="s">
        <v>122</v>
      </c>
      <c r="D135" s="61" t="s">
        <v>115</v>
      </c>
      <c r="E135" s="61" t="s">
        <v>116</v>
      </c>
      <c r="F135" s="2">
        <v>16</v>
      </c>
      <c r="G135" s="170">
        <v>1</v>
      </c>
      <c r="H135" s="183" t="str">
        <f t="shared" si="2"/>
        <v>16-1</v>
      </c>
      <c r="I135" s="175">
        <v>0</v>
      </c>
      <c r="J135" s="175">
        <v>90</v>
      </c>
      <c r="K135" s="207" t="b">
        <v>1</v>
      </c>
      <c r="L135" s="208">
        <v>27</v>
      </c>
      <c r="M135" s="208">
        <v>27.9</v>
      </c>
      <c r="N135" s="209" t="s">
        <v>112</v>
      </c>
      <c r="O135" s="210" t="s">
        <v>42</v>
      </c>
      <c r="P135" s="179" t="s">
        <v>1497</v>
      </c>
      <c r="Q135" s="180">
        <v>3</v>
      </c>
      <c r="R135" s="210" t="s">
        <v>18</v>
      </c>
      <c r="S135" s="210"/>
      <c r="T135" s="211" t="s">
        <v>140</v>
      </c>
      <c r="U135" s="211" t="s">
        <v>49</v>
      </c>
      <c r="V135" s="211" t="s">
        <v>14</v>
      </c>
      <c r="W135" s="211" t="s">
        <v>11</v>
      </c>
      <c r="X135" s="212">
        <v>3</v>
      </c>
      <c r="Y135" s="211" t="s">
        <v>40</v>
      </c>
      <c r="AR135" s="1">
        <v>50</v>
      </c>
      <c r="AU135" s="1">
        <v>50</v>
      </c>
      <c r="BQ135" s="1">
        <v>100</v>
      </c>
      <c r="BT135" s="211"/>
    </row>
    <row r="136" spans="1:74" ht="15" customHeight="1" x14ac:dyDescent="0.3">
      <c r="A136" s="1" t="s">
        <v>1487</v>
      </c>
      <c r="B136" s="1" t="s">
        <v>121</v>
      </c>
      <c r="C136" s="1" t="s">
        <v>122</v>
      </c>
      <c r="D136" s="61" t="s">
        <v>115</v>
      </c>
      <c r="E136" s="61" t="s">
        <v>116</v>
      </c>
      <c r="F136" s="2">
        <v>16</v>
      </c>
      <c r="G136" s="170">
        <v>1</v>
      </c>
      <c r="H136" s="183" t="str">
        <f t="shared" si="2"/>
        <v>16-1</v>
      </c>
      <c r="I136" s="175">
        <v>2</v>
      </c>
      <c r="J136" s="175">
        <v>5</v>
      </c>
      <c r="K136" s="207" t="b">
        <v>1</v>
      </c>
      <c r="L136" s="208">
        <v>27.02</v>
      </c>
      <c r="M136" s="208">
        <v>27.05</v>
      </c>
      <c r="N136" s="209" t="s">
        <v>96</v>
      </c>
      <c r="O136" s="210" t="s">
        <v>27</v>
      </c>
      <c r="P136" s="179" t="s">
        <v>1496</v>
      </c>
      <c r="Q136" s="180">
        <v>2</v>
      </c>
      <c r="R136" s="210" t="s">
        <v>19</v>
      </c>
      <c r="S136" s="210"/>
      <c r="T136" s="211" t="s">
        <v>141</v>
      </c>
      <c r="U136" s="211" t="s">
        <v>49</v>
      </c>
      <c r="V136" s="211" t="s">
        <v>14</v>
      </c>
      <c r="W136" s="211" t="s">
        <v>142</v>
      </c>
      <c r="X136" s="212">
        <v>4</v>
      </c>
      <c r="Y136" s="211" t="s">
        <v>40</v>
      </c>
      <c r="AR136" s="1">
        <v>100</v>
      </c>
      <c r="BQ136" s="1">
        <v>100</v>
      </c>
      <c r="BT136" s="211"/>
    </row>
    <row r="137" spans="1:74" ht="15" customHeight="1" x14ac:dyDescent="0.3">
      <c r="A137" s="1" t="s">
        <v>1487</v>
      </c>
      <c r="B137" s="1" t="s">
        <v>121</v>
      </c>
      <c r="C137" s="1" t="s">
        <v>122</v>
      </c>
      <c r="D137" s="61" t="s">
        <v>115</v>
      </c>
      <c r="E137" s="61" t="s">
        <v>116</v>
      </c>
      <c r="F137" s="2">
        <v>16</v>
      </c>
      <c r="G137" s="170">
        <v>1</v>
      </c>
      <c r="H137" s="183" t="str">
        <f t="shared" si="2"/>
        <v>16-1</v>
      </c>
      <c r="I137" s="175">
        <v>0</v>
      </c>
      <c r="J137" s="175">
        <v>90</v>
      </c>
      <c r="K137" s="207" t="b">
        <v>1</v>
      </c>
      <c r="L137" s="208">
        <v>27</v>
      </c>
      <c r="M137" s="208">
        <v>27.9</v>
      </c>
      <c r="N137" s="209"/>
      <c r="O137" s="210" t="s">
        <v>137</v>
      </c>
      <c r="P137" s="179" t="s">
        <v>105</v>
      </c>
      <c r="Q137" s="136" t="s">
        <v>1492</v>
      </c>
      <c r="R137" s="210"/>
      <c r="S137" s="210"/>
      <c r="T137" s="211"/>
      <c r="U137" s="211"/>
      <c r="V137" s="211"/>
      <c r="W137" s="211"/>
      <c r="X137" s="212" t="e">
        <v>#N/A</v>
      </c>
      <c r="Y137" s="211"/>
      <c r="BQ137" s="1">
        <v>0</v>
      </c>
      <c r="BT137" s="211"/>
      <c r="BV137" s="1" t="s">
        <v>176</v>
      </c>
    </row>
    <row r="138" spans="1:74" ht="15" customHeight="1" x14ac:dyDescent="0.3">
      <c r="A138" s="1" t="s">
        <v>1487</v>
      </c>
      <c r="B138" s="1" t="s">
        <v>121</v>
      </c>
      <c r="C138" s="1" t="s">
        <v>122</v>
      </c>
      <c r="D138" s="61" t="s">
        <v>115</v>
      </c>
      <c r="E138" s="61" t="s">
        <v>116</v>
      </c>
      <c r="F138" s="2">
        <v>16</v>
      </c>
      <c r="G138" s="170">
        <v>2</v>
      </c>
      <c r="H138" s="183" t="str">
        <f t="shared" si="2"/>
        <v>16-2</v>
      </c>
      <c r="I138" s="175">
        <v>0</v>
      </c>
      <c r="J138" s="175">
        <v>90</v>
      </c>
      <c r="K138" s="207" t="b">
        <v>1</v>
      </c>
      <c r="L138" s="208">
        <v>27.9</v>
      </c>
      <c r="M138" s="208">
        <v>28.799999999999997</v>
      </c>
      <c r="N138" s="209" t="s">
        <v>112</v>
      </c>
      <c r="O138" s="11" t="s">
        <v>1094</v>
      </c>
      <c r="P138" s="179" t="s">
        <v>1493</v>
      </c>
      <c r="Q138" s="180">
        <v>1</v>
      </c>
      <c r="R138" s="210" t="s">
        <v>18</v>
      </c>
      <c r="S138" s="210"/>
      <c r="T138" s="211" t="s">
        <v>126</v>
      </c>
      <c r="U138" s="211" t="s">
        <v>49</v>
      </c>
      <c r="V138" s="211" t="s">
        <v>14</v>
      </c>
      <c r="W138" s="211" t="s">
        <v>10</v>
      </c>
      <c r="X138" s="212">
        <v>2</v>
      </c>
      <c r="Y138" s="211" t="s">
        <v>40</v>
      </c>
      <c r="AR138" s="1">
        <v>0</v>
      </c>
      <c r="BG138" s="1">
        <v>100</v>
      </c>
      <c r="BQ138" s="1">
        <v>100</v>
      </c>
      <c r="BS138" s="1">
        <v>0</v>
      </c>
      <c r="BT138" s="211"/>
    </row>
    <row r="139" spans="1:74" ht="15" customHeight="1" x14ac:dyDescent="0.3">
      <c r="A139" s="1" t="s">
        <v>1487</v>
      </c>
      <c r="B139" s="1" t="s">
        <v>121</v>
      </c>
      <c r="C139" s="1" t="s">
        <v>122</v>
      </c>
      <c r="D139" s="61" t="s">
        <v>115</v>
      </c>
      <c r="E139" s="61" t="s">
        <v>116</v>
      </c>
      <c r="F139" s="2">
        <v>16</v>
      </c>
      <c r="G139" s="170">
        <v>2</v>
      </c>
      <c r="H139" s="183" t="str">
        <f t="shared" si="2"/>
        <v>16-2</v>
      </c>
      <c r="I139" s="175">
        <v>0</v>
      </c>
      <c r="J139" s="175">
        <v>90</v>
      </c>
      <c r="K139" s="207" t="b">
        <v>1</v>
      </c>
      <c r="L139" s="208">
        <v>27.9</v>
      </c>
      <c r="M139" s="208">
        <v>28.799999999999997</v>
      </c>
      <c r="N139" s="209" t="s">
        <v>112</v>
      </c>
      <c r="O139" s="210" t="s">
        <v>42</v>
      </c>
      <c r="P139" s="179" t="s">
        <v>1497</v>
      </c>
      <c r="Q139" s="180">
        <v>3</v>
      </c>
      <c r="R139" s="210" t="s">
        <v>18</v>
      </c>
      <c r="S139" s="210"/>
      <c r="T139" s="211" t="s">
        <v>140</v>
      </c>
      <c r="U139" s="211" t="s">
        <v>49</v>
      </c>
      <c r="V139" s="211" t="s">
        <v>14</v>
      </c>
      <c r="W139" s="211" t="s">
        <v>11</v>
      </c>
      <c r="X139" s="212">
        <v>3</v>
      </c>
      <c r="Y139" s="211" t="s">
        <v>40</v>
      </c>
      <c r="AR139" s="1">
        <v>50</v>
      </c>
      <c r="AU139" s="1">
        <v>50</v>
      </c>
      <c r="BQ139" s="1">
        <v>100</v>
      </c>
      <c r="BT139" s="211"/>
    </row>
    <row r="140" spans="1:74" ht="15" customHeight="1" x14ac:dyDescent="0.3">
      <c r="A140" s="1" t="s">
        <v>1487</v>
      </c>
      <c r="B140" s="1" t="s">
        <v>121</v>
      </c>
      <c r="C140" s="1" t="s">
        <v>122</v>
      </c>
      <c r="D140" s="61" t="s">
        <v>115</v>
      </c>
      <c r="E140" s="61" t="s">
        <v>116</v>
      </c>
      <c r="F140" s="2">
        <v>16</v>
      </c>
      <c r="G140" s="170">
        <v>2</v>
      </c>
      <c r="H140" s="183" t="str">
        <f t="shared" si="2"/>
        <v>16-2</v>
      </c>
      <c r="I140" s="175">
        <v>4</v>
      </c>
      <c r="J140" s="175">
        <v>10</v>
      </c>
      <c r="K140" s="207" t="b">
        <v>1</v>
      </c>
      <c r="L140" s="208">
        <v>27.939999999999998</v>
      </c>
      <c r="M140" s="208">
        <v>28</v>
      </c>
      <c r="N140" s="209" t="s">
        <v>96</v>
      </c>
      <c r="O140" s="210" t="s">
        <v>27</v>
      </c>
      <c r="P140" s="179" t="s">
        <v>1496</v>
      </c>
      <c r="Q140" s="180">
        <v>2</v>
      </c>
      <c r="R140" s="210" t="s">
        <v>19</v>
      </c>
      <c r="S140" s="210"/>
      <c r="T140" s="211" t="s">
        <v>130</v>
      </c>
      <c r="U140" s="211" t="s">
        <v>49</v>
      </c>
      <c r="V140" s="211" t="s">
        <v>16</v>
      </c>
      <c r="W140" s="211" t="s">
        <v>11</v>
      </c>
      <c r="X140" s="212">
        <v>3</v>
      </c>
      <c r="Y140" s="211" t="s">
        <v>40</v>
      </c>
      <c r="AR140" s="1">
        <v>100</v>
      </c>
      <c r="BQ140" s="1">
        <v>100</v>
      </c>
      <c r="BT140" s="211"/>
    </row>
    <row r="141" spans="1:74" ht="15" customHeight="1" x14ac:dyDescent="0.3">
      <c r="A141" s="1" t="s">
        <v>1487</v>
      </c>
      <c r="B141" s="1" t="s">
        <v>121</v>
      </c>
      <c r="C141" s="1" t="s">
        <v>122</v>
      </c>
      <c r="D141" s="61" t="s">
        <v>115</v>
      </c>
      <c r="E141" s="61" t="s">
        <v>116</v>
      </c>
      <c r="F141" s="2">
        <v>16</v>
      </c>
      <c r="G141" s="170">
        <v>2</v>
      </c>
      <c r="H141" s="183" t="str">
        <f t="shared" si="2"/>
        <v>16-2</v>
      </c>
      <c r="I141" s="175">
        <v>0</v>
      </c>
      <c r="J141" s="175">
        <v>90</v>
      </c>
      <c r="K141" s="207" t="b">
        <v>1</v>
      </c>
      <c r="L141" s="208">
        <v>27.9</v>
      </c>
      <c r="M141" s="208">
        <v>28.799999999999997</v>
      </c>
      <c r="N141" s="209" t="s">
        <v>112</v>
      </c>
      <c r="O141" s="11" t="s">
        <v>1094</v>
      </c>
      <c r="P141" s="213" t="s">
        <v>1495</v>
      </c>
      <c r="Q141" s="136">
        <v>5</v>
      </c>
      <c r="R141" s="214" t="s">
        <v>23</v>
      </c>
      <c r="S141" s="214"/>
      <c r="T141" s="215" t="s">
        <v>126</v>
      </c>
      <c r="U141" s="215" t="s">
        <v>49</v>
      </c>
      <c r="V141" s="215" t="s">
        <v>14</v>
      </c>
      <c r="W141" s="215" t="s">
        <v>10</v>
      </c>
      <c r="X141" s="216">
        <v>2</v>
      </c>
      <c r="Y141" s="215" t="s">
        <v>40</v>
      </c>
      <c r="BG141" s="1">
        <v>100</v>
      </c>
      <c r="BQ141" s="1">
        <v>100</v>
      </c>
      <c r="BS141" s="1">
        <v>0</v>
      </c>
      <c r="BT141" s="215"/>
    </row>
    <row r="142" spans="1:74" ht="15" customHeight="1" x14ac:dyDescent="0.3">
      <c r="A142" s="1" t="s">
        <v>1487</v>
      </c>
      <c r="B142" s="1" t="s">
        <v>121</v>
      </c>
      <c r="C142" s="1" t="s">
        <v>122</v>
      </c>
      <c r="D142" s="61" t="s">
        <v>115</v>
      </c>
      <c r="E142" s="61" t="s">
        <v>116</v>
      </c>
      <c r="F142" s="2">
        <v>16</v>
      </c>
      <c r="G142" s="170">
        <v>2</v>
      </c>
      <c r="H142" s="183" t="str">
        <f t="shared" si="2"/>
        <v>16-2</v>
      </c>
      <c r="I142" s="175">
        <v>0</v>
      </c>
      <c r="J142" s="175">
        <v>90</v>
      </c>
      <c r="K142" s="207" t="b">
        <v>1</v>
      </c>
      <c r="L142" s="208">
        <v>27.9</v>
      </c>
      <c r="M142" s="208">
        <v>28.799999999999997</v>
      </c>
      <c r="N142" s="209"/>
      <c r="O142" s="210" t="s">
        <v>137</v>
      </c>
      <c r="P142" s="179" t="s">
        <v>105</v>
      </c>
      <c r="Q142" s="136" t="s">
        <v>1492</v>
      </c>
      <c r="R142" s="210"/>
      <c r="S142" s="210"/>
      <c r="T142" s="211"/>
      <c r="U142" s="211"/>
      <c r="V142" s="211"/>
      <c r="W142" s="211"/>
      <c r="X142" s="212" t="e">
        <v>#N/A</v>
      </c>
      <c r="Y142" s="211"/>
      <c r="BQ142" s="1">
        <v>0</v>
      </c>
      <c r="BT142" s="211"/>
      <c r="BV142" s="1" t="s">
        <v>196</v>
      </c>
    </row>
    <row r="143" spans="1:74" ht="15" customHeight="1" x14ac:dyDescent="0.3">
      <c r="A143" s="1" t="s">
        <v>1487</v>
      </c>
      <c r="B143" s="1" t="s">
        <v>121</v>
      </c>
      <c r="C143" s="1" t="s">
        <v>122</v>
      </c>
      <c r="D143" s="61" t="s">
        <v>115</v>
      </c>
      <c r="E143" s="61" t="s">
        <v>116</v>
      </c>
      <c r="F143" s="2">
        <v>16</v>
      </c>
      <c r="G143" s="170">
        <v>3</v>
      </c>
      <c r="H143" s="183" t="str">
        <f t="shared" si="2"/>
        <v>16-3</v>
      </c>
      <c r="I143" s="175">
        <v>0</v>
      </c>
      <c r="J143" s="175">
        <v>64</v>
      </c>
      <c r="K143" s="207" t="b">
        <v>1</v>
      </c>
      <c r="L143" s="208">
        <v>28.805</v>
      </c>
      <c r="M143" s="208">
        <v>29.445</v>
      </c>
      <c r="N143" s="209" t="s">
        <v>112</v>
      </c>
      <c r="O143" s="11" t="s">
        <v>1094</v>
      </c>
      <c r="P143" s="179" t="s">
        <v>1493</v>
      </c>
      <c r="Q143" s="180">
        <v>1</v>
      </c>
      <c r="R143" s="210" t="s">
        <v>18</v>
      </c>
      <c r="S143" s="210"/>
      <c r="T143" s="211" t="s">
        <v>126</v>
      </c>
      <c r="U143" s="211" t="s">
        <v>49</v>
      </c>
      <c r="V143" s="211" t="s">
        <v>17</v>
      </c>
      <c r="W143" s="211" t="s">
        <v>10</v>
      </c>
      <c r="X143" s="212">
        <v>2</v>
      </c>
      <c r="Y143" s="211" t="s">
        <v>40</v>
      </c>
      <c r="AR143" s="1">
        <v>0</v>
      </c>
      <c r="BG143" s="1">
        <v>100</v>
      </c>
      <c r="BQ143" s="1">
        <v>100</v>
      </c>
      <c r="BS143" s="1">
        <v>0</v>
      </c>
      <c r="BT143" s="211"/>
      <c r="BU143" s="1" t="s">
        <v>197</v>
      </c>
    </row>
    <row r="144" spans="1:74" ht="15" customHeight="1" x14ac:dyDescent="0.3">
      <c r="A144" s="1" t="s">
        <v>1487</v>
      </c>
      <c r="B144" s="1" t="s">
        <v>121</v>
      </c>
      <c r="C144" s="1" t="s">
        <v>122</v>
      </c>
      <c r="D144" s="61" t="s">
        <v>115</v>
      </c>
      <c r="E144" s="61" t="s">
        <v>116</v>
      </c>
      <c r="F144" s="2">
        <v>16</v>
      </c>
      <c r="G144" s="170">
        <v>3</v>
      </c>
      <c r="H144" s="183" t="str">
        <f t="shared" si="2"/>
        <v>16-3</v>
      </c>
      <c r="I144" s="175">
        <v>0</v>
      </c>
      <c r="J144" s="175">
        <v>64</v>
      </c>
      <c r="K144" s="207" t="b">
        <v>1</v>
      </c>
      <c r="L144" s="208">
        <v>28.805</v>
      </c>
      <c r="M144" s="208">
        <v>29.445</v>
      </c>
      <c r="N144" s="209" t="s">
        <v>96</v>
      </c>
      <c r="O144" s="210" t="s">
        <v>46</v>
      </c>
      <c r="P144" s="179" t="s">
        <v>1495</v>
      </c>
      <c r="Q144" s="180">
        <v>5</v>
      </c>
      <c r="R144" s="210" t="s">
        <v>19</v>
      </c>
      <c r="S144" s="210" t="s">
        <v>89</v>
      </c>
      <c r="T144" s="211" t="s">
        <v>140</v>
      </c>
      <c r="U144" s="211" t="s">
        <v>49</v>
      </c>
      <c r="V144" s="211" t="s">
        <v>14</v>
      </c>
      <c r="W144" s="211" t="s">
        <v>11</v>
      </c>
      <c r="X144" s="212">
        <v>3</v>
      </c>
      <c r="Y144" s="211" t="s">
        <v>40</v>
      </c>
      <c r="AR144" s="1">
        <v>90</v>
      </c>
      <c r="BG144" s="1">
        <v>10</v>
      </c>
      <c r="BQ144" s="1">
        <v>100</v>
      </c>
      <c r="BT144" s="211"/>
    </row>
    <row r="145" spans="1:74" ht="15" customHeight="1" x14ac:dyDescent="0.3">
      <c r="A145" s="1" t="s">
        <v>1487</v>
      </c>
      <c r="B145" s="1" t="s">
        <v>121</v>
      </c>
      <c r="C145" s="1" t="s">
        <v>122</v>
      </c>
      <c r="D145" s="61" t="s">
        <v>115</v>
      </c>
      <c r="E145" s="61" t="s">
        <v>116</v>
      </c>
      <c r="F145" s="2">
        <v>16</v>
      </c>
      <c r="G145" s="170">
        <v>3</v>
      </c>
      <c r="H145" s="183" t="str">
        <f t="shared" si="2"/>
        <v>16-3</v>
      </c>
      <c r="I145" s="175">
        <v>0</v>
      </c>
      <c r="J145" s="175">
        <v>64</v>
      </c>
      <c r="K145" s="207" t="b">
        <v>1</v>
      </c>
      <c r="L145" s="208">
        <v>28.805</v>
      </c>
      <c r="M145" s="208">
        <v>29.445</v>
      </c>
      <c r="N145" s="209"/>
      <c r="O145" s="210" t="s">
        <v>137</v>
      </c>
      <c r="P145" s="179" t="s">
        <v>105</v>
      </c>
      <c r="Q145" s="136" t="s">
        <v>1492</v>
      </c>
      <c r="R145" s="210"/>
      <c r="S145" s="210"/>
      <c r="T145" s="211"/>
      <c r="U145" s="211"/>
      <c r="V145" s="211"/>
      <c r="W145" s="211"/>
      <c r="X145" s="212" t="e">
        <v>#N/A</v>
      </c>
      <c r="Y145" s="211"/>
      <c r="BQ145" s="1">
        <v>0</v>
      </c>
      <c r="BT145" s="211"/>
      <c r="BV145" s="1" t="s">
        <v>198</v>
      </c>
    </row>
    <row r="146" spans="1:74" ht="15" customHeight="1" x14ac:dyDescent="0.3">
      <c r="A146" s="1" t="s">
        <v>1487</v>
      </c>
      <c r="B146" s="1" t="s">
        <v>121</v>
      </c>
      <c r="C146" s="1" t="s">
        <v>122</v>
      </c>
      <c r="D146" s="61" t="s">
        <v>115</v>
      </c>
      <c r="E146" s="61" t="s">
        <v>116</v>
      </c>
      <c r="F146" s="2">
        <v>16</v>
      </c>
      <c r="G146" s="170">
        <v>4</v>
      </c>
      <c r="H146" s="183" t="str">
        <f t="shared" si="2"/>
        <v>16-4</v>
      </c>
      <c r="I146" s="175">
        <v>0</v>
      </c>
      <c r="J146" s="175">
        <v>61</v>
      </c>
      <c r="K146" s="207" t="b">
        <v>1</v>
      </c>
      <c r="L146" s="208">
        <v>29.445</v>
      </c>
      <c r="M146" s="208">
        <v>30.055</v>
      </c>
      <c r="N146" s="209" t="s">
        <v>112</v>
      </c>
      <c r="O146" s="11" t="s">
        <v>1094</v>
      </c>
      <c r="P146" s="179" t="s">
        <v>1493</v>
      </c>
      <c r="Q146" s="180">
        <v>1</v>
      </c>
      <c r="R146" s="210" t="s">
        <v>18</v>
      </c>
      <c r="S146" s="210"/>
      <c r="T146" s="211" t="s">
        <v>126</v>
      </c>
      <c r="U146" s="211" t="s">
        <v>49</v>
      </c>
      <c r="V146" s="211" t="s">
        <v>17</v>
      </c>
      <c r="W146" s="211" t="s">
        <v>10</v>
      </c>
      <c r="X146" s="212">
        <v>2</v>
      </c>
      <c r="Y146" s="211" t="s">
        <v>40</v>
      </c>
      <c r="BG146" s="1">
        <v>100</v>
      </c>
      <c r="BQ146" s="1">
        <v>100</v>
      </c>
      <c r="BS146" s="1">
        <v>0</v>
      </c>
      <c r="BT146" s="211"/>
    </row>
    <row r="147" spans="1:74" ht="15" customHeight="1" x14ac:dyDescent="0.3">
      <c r="A147" s="1" t="s">
        <v>1487</v>
      </c>
      <c r="B147" s="1" t="s">
        <v>121</v>
      </c>
      <c r="C147" s="1" t="s">
        <v>122</v>
      </c>
      <c r="D147" s="61" t="s">
        <v>115</v>
      </c>
      <c r="E147" s="61" t="s">
        <v>116</v>
      </c>
      <c r="F147" s="2">
        <v>16</v>
      </c>
      <c r="G147" s="170">
        <v>4</v>
      </c>
      <c r="H147" s="183" t="str">
        <f t="shared" si="2"/>
        <v>16-4</v>
      </c>
      <c r="I147" s="175">
        <v>0</v>
      </c>
      <c r="J147" s="175">
        <v>61</v>
      </c>
      <c r="K147" s="207" t="b">
        <v>1</v>
      </c>
      <c r="L147" s="208">
        <v>29.445</v>
      </c>
      <c r="M147" s="208">
        <v>30.055</v>
      </c>
      <c r="N147" s="209" t="s">
        <v>112</v>
      </c>
      <c r="O147" s="210" t="s">
        <v>42</v>
      </c>
      <c r="P147" s="179" t="s">
        <v>1497</v>
      </c>
      <c r="Q147" s="180">
        <v>3</v>
      </c>
      <c r="R147" s="210" t="s">
        <v>18</v>
      </c>
      <c r="S147" s="210"/>
      <c r="T147" s="211" t="s">
        <v>132</v>
      </c>
      <c r="U147" s="211" t="s">
        <v>49</v>
      </c>
      <c r="V147" s="211" t="s">
        <v>14</v>
      </c>
      <c r="W147" s="211" t="s">
        <v>11</v>
      </c>
      <c r="X147" s="212">
        <v>3</v>
      </c>
      <c r="Y147" s="211" t="s">
        <v>40</v>
      </c>
      <c r="AR147" s="1">
        <v>50</v>
      </c>
      <c r="AU147" s="1">
        <v>50</v>
      </c>
      <c r="BQ147" s="1">
        <v>100</v>
      </c>
      <c r="BT147" s="211"/>
    </row>
    <row r="148" spans="1:74" ht="15" customHeight="1" x14ac:dyDescent="0.3">
      <c r="A148" s="1" t="s">
        <v>1487</v>
      </c>
      <c r="B148" s="1" t="s">
        <v>121</v>
      </c>
      <c r="C148" s="1" t="s">
        <v>122</v>
      </c>
      <c r="D148" s="61" t="s">
        <v>115</v>
      </c>
      <c r="E148" s="61" t="s">
        <v>116</v>
      </c>
      <c r="F148" s="2">
        <v>16</v>
      </c>
      <c r="G148" s="170">
        <v>4</v>
      </c>
      <c r="H148" s="183" t="str">
        <f t="shared" si="2"/>
        <v>16-4</v>
      </c>
      <c r="I148" s="175">
        <v>34</v>
      </c>
      <c r="J148" s="175">
        <v>40</v>
      </c>
      <c r="K148" s="207" t="b">
        <v>1</v>
      </c>
      <c r="L148" s="208">
        <v>29.785</v>
      </c>
      <c r="M148" s="208">
        <v>29.844999999999999</v>
      </c>
      <c r="N148" s="209" t="s">
        <v>96</v>
      </c>
      <c r="O148" s="210" t="s">
        <v>27</v>
      </c>
      <c r="P148" s="179" t="s">
        <v>1496</v>
      </c>
      <c r="Q148" s="180">
        <v>2</v>
      </c>
      <c r="R148" s="210" t="s">
        <v>19</v>
      </c>
      <c r="S148" s="210"/>
      <c r="T148" s="211" t="s">
        <v>130</v>
      </c>
      <c r="U148" s="211" t="s">
        <v>49</v>
      </c>
      <c r="V148" s="211" t="s">
        <v>14</v>
      </c>
      <c r="W148" s="211" t="s">
        <v>11</v>
      </c>
      <c r="X148" s="212">
        <v>3</v>
      </c>
      <c r="Y148" s="211" t="s">
        <v>40</v>
      </c>
      <c r="AR148" s="1">
        <v>100</v>
      </c>
      <c r="BQ148" s="1">
        <v>100</v>
      </c>
      <c r="BT148" s="211"/>
    </row>
    <row r="149" spans="1:74" ht="15" customHeight="1" x14ac:dyDescent="0.3">
      <c r="A149" s="1" t="s">
        <v>1487</v>
      </c>
      <c r="B149" s="1" t="s">
        <v>121</v>
      </c>
      <c r="C149" s="1" t="s">
        <v>122</v>
      </c>
      <c r="D149" s="61" t="s">
        <v>115</v>
      </c>
      <c r="E149" s="61" t="s">
        <v>116</v>
      </c>
      <c r="F149" s="2">
        <v>16</v>
      </c>
      <c r="G149" s="170">
        <v>4</v>
      </c>
      <c r="H149" s="183" t="str">
        <f t="shared" si="2"/>
        <v>16-4</v>
      </c>
      <c r="I149" s="175">
        <v>43</v>
      </c>
      <c r="J149" s="175">
        <v>54</v>
      </c>
      <c r="K149" s="207" t="b">
        <v>1</v>
      </c>
      <c r="L149" s="208">
        <v>29.875</v>
      </c>
      <c r="M149" s="208">
        <v>29.984999999999999</v>
      </c>
      <c r="N149" s="209" t="s">
        <v>96</v>
      </c>
      <c r="O149" s="11" t="s">
        <v>1094</v>
      </c>
      <c r="P149" s="213" t="s">
        <v>1495</v>
      </c>
      <c r="Q149" s="136">
        <v>5</v>
      </c>
      <c r="R149" s="214" t="s">
        <v>23</v>
      </c>
      <c r="S149" s="214"/>
      <c r="T149" s="215" t="s">
        <v>141</v>
      </c>
      <c r="U149" s="215" t="s">
        <v>49</v>
      </c>
      <c r="V149" s="215" t="s">
        <v>14</v>
      </c>
      <c r="W149" s="215" t="s">
        <v>10</v>
      </c>
      <c r="X149" s="216">
        <v>2</v>
      </c>
      <c r="Y149" s="215" t="s">
        <v>40</v>
      </c>
      <c r="BG149" s="1">
        <v>100</v>
      </c>
      <c r="BQ149" s="1">
        <v>100</v>
      </c>
      <c r="BS149" s="1">
        <v>0</v>
      </c>
      <c r="BT149" s="215"/>
    </row>
    <row r="150" spans="1:74" ht="15" customHeight="1" x14ac:dyDescent="0.3">
      <c r="A150" s="1" t="s">
        <v>1487</v>
      </c>
      <c r="B150" s="1" t="s">
        <v>121</v>
      </c>
      <c r="C150" s="1" t="s">
        <v>122</v>
      </c>
      <c r="D150" s="61" t="s">
        <v>115</v>
      </c>
      <c r="E150" s="61" t="s">
        <v>116</v>
      </c>
      <c r="F150" s="2">
        <v>16</v>
      </c>
      <c r="G150" s="170">
        <v>4</v>
      </c>
      <c r="H150" s="183" t="str">
        <f t="shared" si="2"/>
        <v>16-4</v>
      </c>
      <c r="I150" s="175">
        <v>0</v>
      </c>
      <c r="J150" s="175">
        <v>61</v>
      </c>
      <c r="K150" s="207" t="b">
        <v>1</v>
      </c>
      <c r="L150" s="208">
        <v>29.445</v>
      </c>
      <c r="M150" s="208">
        <v>30.055</v>
      </c>
      <c r="N150" s="209"/>
      <c r="O150" s="210" t="s">
        <v>137</v>
      </c>
      <c r="P150" s="179" t="s">
        <v>105</v>
      </c>
      <c r="Q150" s="136" t="s">
        <v>1492</v>
      </c>
      <c r="R150" s="210"/>
      <c r="S150" s="210"/>
      <c r="T150" s="211"/>
      <c r="U150" s="211"/>
      <c r="V150" s="211"/>
      <c r="W150" s="211"/>
      <c r="X150" s="212" t="e">
        <v>#N/A</v>
      </c>
      <c r="Y150" s="211"/>
      <c r="BQ150" s="1">
        <v>0</v>
      </c>
      <c r="BT150" s="211"/>
      <c r="BV150" s="1" t="s">
        <v>198</v>
      </c>
    </row>
    <row r="151" spans="1:74" ht="15" customHeight="1" x14ac:dyDescent="0.3">
      <c r="A151" s="1" t="s">
        <v>1487</v>
      </c>
      <c r="B151" s="1" t="s">
        <v>121</v>
      </c>
      <c r="C151" s="1" t="s">
        <v>122</v>
      </c>
      <c r="D151" s="61" t="s">
        <v>115</v>
      </c>
      <c r="E151" s="61" t="s">
        <v>116</v>
      </c>
      <c r="F151" s="2">
        <v>17</v>
      </c>
      <c r="G151" s="170">
        <v>1</v>
      </c>
      <c r="H151" s="183" t="str">
        <f t="shared" si="2"/>
        <v>17-1</v>
      </c>
      <c r="I151" s="175">
        <v>0</v>
      </c>
      <c r="J151" s="175">
        <v>78</v>
      </c>
      <c r="K151" s="207" t="b">
        <v>1</v>
      </c>
      <c r="L151" s="208">
        <v>30.05</v>
      </c>
      <c r="M151" s="208">
        <v>30.830000000000002</v>
      </c>
      <c r="N151" s="209" t="s">
        <v>112</v>
      </c>
      <c r="O151" s="11" t="s">
        <v>1094</v>
      </c>
      <c r="P151" s="179" t="s">
        <v>1493</v>
      </c>
      <c r="Q151" s="180">
        <v>1</v>
      </c>
      <c r="R151" s="210" t="s">
        <v>18</v>
      </c>
      <c r="S151" s="210"/>
      <c r="T151" s="211" t="s">
        <v>126</v>
      </c>
      <c r="U151" s="211" t="s">
        <v>49</v>
      </c>
      <c r="V151" s="211" t="s">
        <v>17</v>
      </c>
      <c r="W151" s="211" t="s">
        <v>10</v>
      </c>
      <c r="X151" s="212">
        <v>2</v>
      </c>
      <c r="Y151" s="211" t="s">
        <v>40</v>
      </c>
      <c r="BG151" s="1">
        <v>100</v>
      </c>
      <c r="BQ151" s="1">
        <v>100</v>
      </c>
      <c r="BS151" s="1">
        <v>0</v>
      </c>
      <c r="BT151" s="211"/>
    </row>
    <row r="152" spans="1:74" ht="15" customHeight="1" x14ac:dyDescent="0.3">
      <c r="A152" s="1" t="s">
        <v>1487</v>
      </c>
      <c r="B152" s="1" t="s">
        <v>121</v>
      </c>
      <c r="C152" s="1" t="s">
        <v>122</v>
      </c>
      <c r="D152" s="61" t="s">
        <v>115</v>
      </c>
      <c r="E152" s="61" t="s">
        <v>116</v>
      </c>
      <c r="F152" s="2">
        <v>17</v>
      </c>
      <c r="G152" s="170">
        <v>1</v>
      </c>
      <c r="H152" s="183" t="str">
        <f t="shared" si="2"/>
        <v>17-1</v>
      </c>
      <c r="I152" s="175">
        <v>0</v>
      </c>
      <c r="J152" s="175">
        <v>78</v>
      </c>
      <c r="K152" s="207" t="b">
        <v>1</v>
      </c>
      <c r="L152" s="208">
        <v>30.05</v>
      </c>
      <c r="M152" s="208">
        <v>30.830000000000002</v>
      </c>
      <c r="N152" s="209" t="s">
        <v>112</v>
      </c>
      <c r="O152" s="210" t="s">
        <v>42</v>
      </c>
      <c r="P152" s="179" t="s">
        <v>1497</v>
      </c>
      <c r="Q152" s="180">
        <v>3</v>
      </c>
      <c r="R152" s="210" t="s">
        <v>18</v>
      </c>
      <c r="S152" s="210" t="s">
        <v>19</v>
      </c>
      <c r="T152" s="211" t="s">
        <v>132</v>
      </c>
      <c r="U152" s="211" t="s">
        <v>49</v>
      </c>
      <c r="V152" s="211" t="s">
        <v>14</v>
      </c>
      <c r="W152" s="211" t="s">
        <v>11</v>
      </c>
      <c r="X152" s="212">
        <v>3</v>
      </c>
      <c r="Y152" s="211" t="s">
        <v>40</v>
      </c>
      <c r="AR152" s="1">
        <v>70</v>
      </c>
      <c r="AU152" s="1">
        <v>30</v>
      </c>
      <c r="BQ152" s="1">
        <v>100</v>
      </c>
      <c r="BT152" s="211"/>
      <c r="BU152" s="1" t="s">
        <v>199</v>
      </c>
    </row>
    <row r="153" spans="1:74" ht="15" customHeight="1" x14ac:dyDescent="0.3">
      <c r="A153" s="1" t="s">
        <v>1487</v>
      </c>
      <c r="B153" s="1" t="s">
        <v>121</v>
      </c>
      <c r="C153" s="1" t="s">
        <v>122</v>
      </c>
      <c r="D153" s="61" t="s">
        <v>115</v>
      </c>
      <c r="E153" s="61" t="s">
        <v>116</v>
      </c>
      <c r="F153" s="2">
        <v>17</v>
      </c>
      <c r="G153" s="170">
        <v>1</v>
      </c>
      <c r="H153" s="183" t="str">
        <f t="shared" si="2"/>
        <v>17-1</v>
      </c>
      <c r="I153" s="175">
        <v>0</v>
      </c>
      <c r="J153" s="175">
        <v>78</v>
      </c>
      <c r="K153" s="207" t="b">
        <v>1</v>
      </c>
      <c r="L153" s="208">
        <v>30.05</v>
      </c>
      <c r="M153" s="208">
        <v>30.830000000000002</v>
      </c>
      <c r="N153" s="219"/>
      <c r="O153" s="210"/>
      <c r="P153" s="179" t="s">
        <v>1495</v>
      </c>
      <c r="Q153" s="180">
        <v>5</v>
      </c>
      <c r="R153" s="210"/>
      <c r="S153" s="210"/>
      <c r="T153" s="211"/>
      <c r="U153" s="211"/>
      <c r="V153" s="211"/>
      <c r="W153" s="211"/>
      <c r="X153" s="212" t="e">
        <v>#N/A</v>
      </c>
      <c r="Y153" s="211"/>
      <c r="BQ153" s="1">
        <v>0</v>
      </c>
      <c r="BT153" s="211"/>
      <c r="BV153" s="1" t="s">
        <v>200</v>
      </c>
    </row>
    <row r="154" spans="1:74" ht="15" customHeight="1" x14ac:dyDescent="0.3">
      <c r="A154" s="1" t="s">
        <v>1487</v>
      </c>
      <c r="B154" s="9">
        <v>42965</v>
      </c>
      <c r="C154" s="1" t="s">
        <v>122</v>
      </c>
      <c r="D154" s="61" t="s">
        <v>115</v>
      </c>
      <c r="E154" s="61" t="s">
        <v>116</v>
      </c>
      <c r="F154" s="2">
        <v>17</v>
      </c>
      <c r="G154" s="170">
        <v>2</v>
      </c>
      <c r="H154" s="183" t="str">
        <f t="shared" si="2"/>
        <v>17-2</v>
      </c>
      <c r="I154" s="175">
        <v>0</v>
      </c>
      <c r="J154" s="175">
        <v>66</v>
      </c>
      <c r="K154" s="207" t="b">
        <v>1</v>
      </c>
      <c r="L154" s="208">
        <v>30.830000000000002</v>
      </c>
      <c r="M154" s="208">
        <v>31.490000000000002</v>
      </c>
      <c r="N154" s="209" t="s">
        <v>112</v>
      </c>
      <c r="O154" s="11" t="s">
        <v>1094</v>
      </c>
      <c r="P154" s="179" t="s">
        <v>1493</v>
      </c>
      <c r="Q154" s="180">
        <v>1</v>
      </c>
      <c r="R154" s="210" t="s">
        <v>18</v>
      </c>
      <c r="S154" s="210"/>
      <c r="T154" s="211" t="s">
        <v>126</v>
      </c>
      <c r="U154" s="211" t="s">
        <v>49</v>
      </c>
      <c r="V154" s="211" t="s">
        <v>17</v>
      </c>
      <c r="W154" s="211" t="s">
        <v>10</v>
      </c>
      <c r="X154" s="212">
        <v>2</v>
      </c>
      <c r="Y154" s="211" t="s">
        <v>40</v>
      </c>
      <c r="BG154" s="1">
        <v>100</v>
      </c>
      <c r="BQ154" s="1">
        <v>100</v>
      </c>
      <c r="BR154" s="2"/>
      <c r="BT154" s="1">
        <v>0</v>
      </c>
      <c r="BU154" s="211"/>
    </row>
    <row r="155" spans="1:74" ht="15" customHeight="1" x14ac:dyDescent="0.3">
      <c r="A155" s="1" t="s">
        <v>1487</v>
      </c>
      <c r="B155" s="9">
        <v>42965</v>
      </c>
      <c r="C155" s="1" t="s">
        <v>122</v>
      </c>
      <c r="D155" s="61" t="s">
        <v>115</v>
      </c>
      <c r="E155" s="61" t="s">
        <v>116</v>
      </c>
      <c r="F155" s="2">
        <v>17</v>
      </c>
      <c r="G155" s="170">
        <v>2</v>
      </c>
      <c r="H155" s="183" t="str">
        <f t="shared" si="2"/>
        <v>17-2</v>
      </c>
      <c r="I155" s="175">
        <v>10</v>
      </c>
      <c r="J155" s="175">
        <v>30</v>
      </c>
      <c r="K155" s="207" t="b">
        <v>1</v>
      </c>
      <c r="L155" s="208">
        <v>30.930000000000003</v>
      </c>
      <c r="M155" s="208">
        <v>31.130000000000003</v>
      </c>
      <c r="N155" s="209" t="s">
        <v>96</v>
      </c>
      <c r="O155" s="210" t="s">
        <v>42</v>
      </c>
      <c r="P155" s="179" t="s">
        <v>1497</v>
      </c>
      <c r="Q155" s="180">
        <v>3</v>
      </c>
      <c r="R155" s="210" t="s">
        <v>19</v>
      </c>
      <c r="S155" s="210"/>
      <c r="T155" s="211" t="s">
        <v>141</v>
      </c>
      <c r="U155" s="211" t="s">
        <v>49</v>
      </c>
      <c r="V155" s="211" t="s">
        <v>14</v>
      </c>
      <c r="W155" s="211" t="s">
        <v>12</v>
      </c>
      <c r="X155" s="212">
        <v>4</v>
      </c>
      <c r="Y155" s="211" t="s">
        <v>40</v>
      </c>
      <c r="AR155" s="1">
        <v>70</v>
      </c>
      <c r="AU155" s="1">
        <v>30</v>
      </c>
      <c r="BQ155" s="1">
        <v>100</v>
      </c>
      <c r="BT155" s="211"/>
    </row>
    <row r="156" spans="1:74" ht="15" customHeight="1" x14ac:dyDescent="0.3">
      <c r="A156" s="1" t="s">
        <v>1487</v>
      </c>
      <c r="B156" s="9">
        <v>42965</v>
      </c>
      <c r="C156" s="1" t="s">
        <v>122</v>
      </c>
      <c r="D156" s="61" t="s">
        <v>115</v>
      </c>
      <c r="E156" s="61" t="s">
        <v>116</v>
      </c>
      <c r="F156" s="2">
        <v>17</v>
      </c>
      <c r="G156" s="170">
        <v>2</v>
      </c>
      <c r="H156" s="183" t="str">
        <f t="shared" si="2"/>
        <v>17-2</v>
      </c>
      <c r="I156" s="175">
        <v>0</v>
      </c>
      <c r="J156" s="175">
        <v>66</v>
      </c>
      <c r="K156" s="207" t="b">
        <v>1</v>
      </c>
      <c r="L156" s="208">
        <v>30.830000000000002</v>
      </c>
      <c r="M156" s="208">
        <v>31.490000000000002</v>
      </c>
      <c r="N156" s="209" t="s">
        <v>112</v>
      </c>
      <c r="O156" s="210" t="s">
        <v>27</v>
      </c>
      <c r="P156" s="179" t="s">
        <v>1496</v>
      </c>
      <c r="Q156" s="180">
        <v>2</v>
      </c>
      <c r="R156" s="210" t="s">
        <v>19</v>
      </c>
      <c r="S156" s="210"/>
      <c r="T156" s="211" t="s">
        <v>140</v>
      </c>
      <c r="U156" s="211" t="s">
        <v>49</v>
      </c>
      <c r="V156" s="211" t="s">
        <v>14</v>
      </c>
      <c r="W156" s="211" t="s">
        <v>11</v>
      </c>
      <c r="X156" s="212">
        <v>3</v>
      </c>
      <c r="Y156" s="211" t="s">
        <v>40</v>
      </c>
      <c r="AR156" s="1">
        <v>100</v>
      </c>
      <c r="BQ156" s="1">
        <v>100</v>
      </c>
      <c r="BT156" s="211"/>
      <c r="BU156" s="1" t="s">
        <v>214</v>
      </c>
    </row>
    <row r="157" spans="1:74" ht="15" customHeight="1" x14ac:dyDescent="0.3">
      <c r="A157" s="1" t="s">
        <v>1487</v>
      </c>
      <c r="B157" s="9">
        <v>42965</v>
      </c>
      <c r="C157" s="1" t="s">
        <v>122</v>
      </c>
      <c r="D157" s="61" t="s">
        <v>115</v>
      </c>
      <c r="E157" s="61" t="s">
        <v>116</v>
      </c>
      <c r="F157" s="2">
        <v>17</v>
      </c>
      <c r="G157" s="170">
        <v>2</v>
      </c>
      <c r="H157" s="183" t="str">
        <f t="shared" si="2"/>
        <v>17-2</v>
      </c>
      <c r="I157" s="175">
        <v>0</v>
      </c>
      <c r="J157" s="175">
        <v>66</v>
      </c>
      <c r="K157" s="207" t="b">
        <v>1</v>
      </c>
      <c r="L157" s="208">
        <v>30.830000000000002</v>
      </c>
      <c r="M157" s="208">
        <v>31.490000000000002</v>
      </c>
      <c r="N157" s="209"/>
      <c r="O157" s="210" t="s">
        <v>105</v>
      </c>
      <c r="P157" s="179" t="s">
        <v>105</v>
      </c>
      <c r="Q157" s="136" t="s">
        <v>1492</v>
      </c>
      <c r="R157" s="210"/>
      <c r="S157" s="210"/>
      <c r="T157" s="211"/>
      <c r="U157" s="211"/>
      <c r="V157" s="211"/>
      <c r="W157" s="211"/>
      <c r="X157" s="212" t="e">
        <v>#N/A</v>
      </c>
      <c r="Y157" s="211"/>
      <c r="BQ157" s="1">
        <v>0</v>
      </c>
      <c r="BT157" s="211"/>
      <c r="BV157" s="1" t="s">
        <v>215</v>
      </c>
    </row>
    <row r="158" spans="1:74" ht="15" customHeight="1" x14ac:dyDescent="0.3">
      <c r="A158" s="1" t="s">
        <v>1487</v>
      </c>
      <c r="B158" s="9">
        <v>42965</v>
      </c>
      <c r="C158" s="1" t="s">
        <v>122</v>
      </c>
      <c r="D158" s="61" t="s">
        <v>115</v>
      </c>
      <c r="E158" s="61" t="s">
        <v>116</v>
      </c>
      <c r="F158" s="2">
        <v>17</v>
      </c>
      <c r="G158" s="170">
        <v>3</v>
      </c>
      <c r="H158" s="183" t="str">
        <f t="shared" si="2"/>
        <v>17-3</v>
      </c>
      <c r="I158" s="175">
        <v>0</v>
      </c>
      <c r="J158" s="175">
        <v>82</v>
      </c>
      <c r="K158" s="207" t="b">
        <v>1</v>
      </c>
      <c r="L158" s="208">
        <v>31.495000000000001</v>
      </c>
      <c r="M158" s="208">
        <v>32.314999999999998</v>
      </c>
      <c r="N158" s="209" t="s">
        <v>112</v>
      </c>
      <c r="O158" s="11" t="s">
        <v>1094</v>
      </c>
      <c r="P158" s="179" t="s">
        <v>1493</v>
      </c>
      <c r="Q158" s="180">
        <v>1</v>
      </c>
      <c r="R158" s="210" t="s">
        <v>18</v>
      </c>
      <c r="S158" s="210"/>
      <c r="T158" s="211" t="s">
        <v>126</v>
      </c>
      <c r="U158" s="211" t="s">
        <v>49</v>
      </c>
      <c r="V158" s="211" t="s">
        <v>17</v>
      </c>
      <c r="W158" s="211" t="s">
        <v>10</v>
      </c>
      <c r="X158" s="212">
        <v>2</v>
      </c>
      <c r="Y158" s="211" t="s">
        <v>40</v>
      </c>
      <c r="BG158" s="1">
        <v>100</v>
      </c>
      <c r="BQ158" s="1">
        <v>100</v>
      </c>
      <c r="BR158" s="2"/>
      <c r="BT158" s="1">
        <v>0</v>
      </c>
      <c r="BU158" s="211"/>
    </row>
    <row r="159" spans="1:74" ht="15" customHeight="1" x14ac:dyDescent="0.3">
      <c r="A159" s="1" t="s">
        <v>1487</v>
      </c>
      <c r="B159" s="9">
        <v>42965</v>
      </c>
      <c r="C159" s="1" t="s">
        <v>122</v>
      </c>
      <c r="D159" s="61" t="s">
        <v>115</v>
      </c>
      <c r="E159" s="61" t="s">
        <v>116</v>
      </c>
      <c r="F159" s="2">
        <v>17</v>
      </c>
      <c r="G159" s="170">
        <v>3</v>
      </c>
      <c r="H159" s="183" t="str">
        <f t="shared" si="2"/>
        <v>17-3</v>
      </c>
      <c r="I159" s="175">
        <v>0</v>
      </c>
      <c r="J159" s="175">
        <v>82</v>
      </c>
      <c r="K159" s="207" t="b">
        <v>1</v>
      </c>
      <c r="L159" s="208">
        <v>31.495000000000001</v>
      </c>
      <c r="M159" s="208">
        <v>32.314999999999998</v>
      </c>
      <c r="N159" s="209" t="s">
        <v>112</v>
      </c>
      <c r="O159" s="214" t="s">
        <v>42</v>
      </c>
      <c r="P159" s="213" t="s">
        <v>1496</v>
      </c>
      <c r="Q159" s="136">
        <v>2</v>
      </c>
      <c r="R159" s="214" t="s">
        <v>18</v>
      </c>
      <c r="S159" s="214"/>
      <c r="T159" s="215" t="s">
        <v>141</v>
      </c>
      <c r="U159" s="215" t="s">
        <v>49</v>
      </c>
      <c r="V159" s="215" t="s">
        <v>14</v>
      </c>
      <c r="W159" s="215" t="s">
        <v>12</v>
      </c>
      <c r="X159" s="216">
        <v>4</v>
      </c>
      <c r="Y159" s="215" t="s">
        <v>40</v>
      </c>
      <c r="Z159" s="217"/>
      <c r="AA159" s="217"/>
      <c r="AB159" s="217"/>
      <c r="AC159" s="217"/>
      <c r="AD159" s="218"/>
      <c r="AE159" s="218"/>
      <c r="AF159" s="217"/>
      <c r="AG159" s="218"/>
      <c r="AH159" s="218"/>
      <c r="AI159" s="218"/>
      <c r="AJ159" s="217"/>
      <c r="AK159" s="217"/>
      <c r="AL159" s="218"/>
      <c r="AM159" s="218"/>
      <c r="AN159" s="218"/>
      <c r="AR159" s="1">
        <v>50</v>
      </c>
      <c r="AU159" s="1">
        <v>50</v>
      </c>
      <c r="BQ159" s="1">
        <v>100</v>
      </c>
      <c r="BT159" s="215"/>
      <c r="BU159" s="1" t="s">
        <v>216</v>
      </c>
    </row>
    <row r="160" spans="1:74" ht="15" customHeight="1" x14ac:dyDescent="0.3">
      <c r="A160" s="1" t="s">
        <v>1487</v>
      </c>
      <c r="B160" s="9">
        <v>42965</v>
      </c>
      <c r="C160" s="1" t="s">
        <v>122</v>
      </c>
      <c r="D160" s="61" t="s">
        <v>115</v>
      </c>
      <c r="E160" s="61" t="s">
        <v>116</v>
      </c>
      <c r="F160" s="2">
        <v>17</v>
      </c>
      <c r="G160" s="170">
        <v>3</v>
      </c>
      <c r="H160" s="183" t="str">
        <f t="shared" si="2"/>
        <v>17-3</v>
      </c>
      <c r="I160" s="175">
        <v>0</v>
      </c>
      <c r="J160" s="175">
        <v>82</v>
      </c>
      <c r="K160" s="207" t="b">
        <v>1</v>
      </c>
      <c r="L160" s="208">
        <v>31.495000000000001</v>
      </c>
      <c r="M160" s="208">
        <v>32.314999999999998</v>
      </c>
      <c r="N160" s="209" t="s">
        <v>112</v>
      </c>
      <c r="O160" s="210" t="s">
        <v>27</v>
      </c>
      <c r="P160" s="179" t="s">
        <v>1496</v>
      </c>
      <c r="Q160" s="180">
        <v>2</v>
      </c>
      <c r="R160" s="210" t="s">
        <v>19</v>
      </c>
      <c r="S160" s="210"/>
      <c r="T160" s="211" t="s">
        <v>140</v>
      </c>
      <c r="U160" s="211" t="s">
        <v>49</v>
      </c>
      <c r="V160" s="211" t="s">
        <v>14</v>
      </c>
      <c r="W160" s="211" t="s">
        <v>11</v>
      </c>
      <c r="X160" s="212">
        <v>3</v>
      </c>
      <c r="Y160" s="211" t="s">
        <v>40</v>
      </c>
      <c r="AR160" s="1">
        <v>100</v>
      </c>
      <c r="BQ160" s="1">
        <v>100</v>
      </c>
      <c r="BT160" s="211"/>
    </row>
    <row r="161" spans="1:74" ht="15" customHeight="1" x14ac:dyDescent="0.3">
      <c r="A161" s="1" t="s">
        <v>1487</v>
      </c>
      <c r="B161" s="9">
        <v>42965</v>
      </c>
      <c r="C161" s="1" t="s">
        <v>122</v>
      </c>
      <c r="D161" s="61" t="s">
        <v>115</v>
      </c>
      <c r="E161" s="61" t="s">
        <v>116</v>
      </c>
      <c r="F161" s="2">
        <v>17</v>
      </c>
      <c r="G161" s="170">
        <v>3</v>
      </c>
      <c r="H161" s="183" t="str">
        <f t="shared" si="2"/>
        <v>17-3</v>
      </c>
      <c r="I161" s="175">
        <v>52</v>
      </c>
      <c r="J161" s="175">
        <v>62</v>
      </c>
      <c r="K161" s="207" t="b">
        <v>1</v>
      </c>
      <c r="L161" s="208">
        <v>32.015000000000001</v>
      </c>
      <c r="M161" s="208">
        <v>32.115000000000002</v>
      </c>
      <c r="N161" s="209" t="s">
        <v>96</v>
      </c>
      <c r="O161" s="214" t="s">
        <v>54</v>
      </c>
      <c r="P161" s="213" t="s">
        <v>1495</v>
      </c>
      <c r="Q161" s="136">
        <v>5</v>
      </c>
      <c r="R161" s="214" t="s">
        <v>89</v>
      </c>
      <c r="S161" s="214"/>
      <c r="T161" s="215" t="s">
        <v>205</v>
      </c>
      <c r="U161" s="215" t="s">
        <v>49</v>
      </c>
      <c r="V161" s="215" t="s">
        <v>14</v>
      </c>
      <c r="W161" s="215" t="s">
        <v>10</v>
      </c>
      <c r="X161" s="216">
        <v>2</v>
      </c>
      <c r="Y161" s="215" t="s">
        <v>40</v>
      </c>
      <c r="AP161" s="1">
        <v>10</v>
      </c>
      <c r="AR161" s="1">
        <v>70</v>
      </c>
      <c r="BG161" s="1">
        <v>20</v>
      </c>
      <c r="BQ161" s="1">
        <v>100</v>
      </c>
      <c r="BT161" s="215"/>
      <c r="BU161" s="1" t="s">
        <v>217</v>
      </c>
    </row>
    <row r="162" spans="1:74" ht="15" customHeight="1" x14ac:dyDescent="0.3">
      <c r="A162" s="1" t="s">
        <v>1487</v>
      </c>
      <c r="B162" s="9">
        <v>42965</v>
      </c>
      <c r="C162" s="1" t="s">
        <v>122</v>
      </c>
      <c r="D162" s="61" t="s">
        <v>115</v>
      </c>
      <c r="E162" s="61" t="s">
        <v>116</v>
      </c>
      <c r="F162" s="2">
        <v>17</v>
      </c>
      <c r="G162" s="170">
        <v>3</v>
      </c>
      <c r="H162" s="183" t="str">
        <f t="shared" si="2"/>
        <v>17-3</v>
      </c>
      <c r="I162" s="175">
        <v>0</v>
      </c>
      <c r="J162" s="175">
        <v>82</v>
      </c>
      <c r="K162" s="207" t="b">
        <v>1</v>
      </c>
      <c r="L162" s="208">
        <v>31.495000000000001</v>
      </c>
      <c r="M162" s="208">
        <v>32.314999999999998</v>
      </c>
      <c r="N162" s="209"/>
      <c r="O162" s="210" t="s">
        <v>105</v>
      </c>
      <c r="P162" s="179" t="s">
        <v>105</v>
      </c>
      <c r="Q162" s="136" t="s">
        <v>1492</v>
      </c>
      <c r="R162" s="210"/>
      <c r="S162" s="210"/>
      <c r="T162" s="211"/>
      <c r="U162" s="211"/>
      <c r="V162" s="211"/>
      <c r="W162" s="211"/>
      <c r="X162" s="212" t="e">
        <v>#N/A</v>
      </c>
      <c r="Y162" s="211"/>
      <c r="BQ162" s="1">
        <v>0</v>
      </c>
      <c r="BT162" s="211"/>
      <c r="BV162" s="1" t="s">
        <v>218</v>
      </c>
    </row>
    <row r="163" spans="1:74" ht="15" customHeight="1" x14ac:dyDescent="0.3">
      <c r="A163" s="1" t="s">
        <v>1487</v>
      </c>
      <c r="B163" s="9">
        <v>42965</v>
      </c>
      <c r="C163" s="1" t="s">
        <v>122</v>
      </c>
      <c r="D163" s="61" t="s">
        <v>115</v>
      </c>
      <c r="E163" s="61" t="s">
        <v>116</v>
      </c>
      <c r="F163" s="2">
        <v>17</v>
      </c>
      <c r="G163" s="170">
        <v>4</v>
      </c>
      <c r="H163" s="183" t="str">
        <f t="shared" si="2"/>
        <v>17-4</v>
      </c>
      <c r="I163" s="175">
        <v>0</v>
      </c>
      <c r="J163" s="175">
        <v>72</v>
      </c>
      <c r="K163" s="207" t="b">
        <v>1</v>
      </c>
      <c r="L163" s="208">
        <v>32.32</v>
      </c>
      <c r="M163" s="208">
        <v>33.04</v>
      </c>
      <c r="N163" s="209" t="s">
        <v>112</v>
      </c>
      <c r="O163" s="11" t="s">
        <v>1094</v>
      </c>
      <c r="P163" s="179" t="s">
        <v>1493</v>
      </c>
      <c r="Q163" s="180">
        <v>1</v>
      </c>
      <c r="R163" s="210" t="s">
        <v>18</v>
      </c>
      <c r="S163" s="210"/>
      <c r="T163" s="211" t="s">
        <v>126</v>
      </c>
      <c r="U163" s="211" t="s">
        <v>49</v>
      </c>
      <c r="V163" s="211" t="s">
        <v>17</v>
      </c>
      <c r="W163" s="211" t="s">
        <v>10</v>
      </c>
      <c r="X163" s="212">
        <v>2</v>
      </c>
      <c r="Y163" s="211" t="s">
        <v>40</v>
      </c>
      <c r="BG163" s="1">
        <v>100</v>
      </c>
      <c r="BQ163" s="1">
        <v>100</v>
      </c>
      <c r="BR163" s="2"/>
      <c r="BU163" s="211"/>
    </row>
    <row r="164" spans="1:74" ht="15" customHeight="1" x14ac:dyDescent="0.3">
      <c r="A164" s="1" t="s">
        <v>1487</v>
      </c>
      <c r="B164" s="9">
        <v>42965</v>
      </c>
      <c r="C164" s="1" t="s">
        <v>122</v>
      </c>
      <c r="D164" s="61" t="s">
        <v>115</v>
      </c>
      <c r="E164" s="61" t="s">
        <v>116</v>
      </c>
      <c r="F164" s="2">
        <v>17</v>
      </c>
      <c r="G164" s="170">
        <v>4</v>
      </c>
      <c r="H164" s="183" t="str">
        <f t="shared" si="2"/>
        <v>17-4</v>
      </c>
      <c r="I164" s="175">
        <v>0</v>
      </c>
      <c r="J164" s="175">
        <v>72</v>
      </c>
      <c r="K164" s="207" t="b">
        <v>1</v>
      </c>
      <c r="L164" s="208">
        <v>32.32</v>
      </c>
      <c r="M164" s="208">
        <v>33.04</v>
      </c>
      <c r="N164" s="209" t="s">
        <v>112</v>
      </c>
      <c r="O164" s="214" t="s">
        <v>42</v>
      </c>
      <c r="P164" s="213" t="s">
        <v>1496</v>
      </c>
      <c r="Q164" s="136">
        <v>2</v>
      </c>
      <c r="R164" s="214" t="s">
        <v>18</v>
      </c>
      <c r="S164" s="214"/>
      <c r="T164" s="215" t="s">
        <v>138</v>
      </c>
      <c r="U164" s="215" t="s">
        <v>49</v>
      </c>
      <c r="V164" s="215" t="s">
        <v>14</v>
      </c>
      <c r="W164" s="215" t="s">
        <v>12</v>
      </c>
      <c r="X164" s="216">
        <v>4</v>
      </c>
      <c r="Y164" s="215" t="s">
        <v>40</v>
      </c>
      <c r="Z164" s="217"/>
      <c r="AA164" s="217"/>
      <c r="AB164" s="217"/>
      <c r="AC164" s="217"/>
      <c r="AD164" s="218"/>
      <c r="AE164" s="218"/>
      <c r="AF164" s="217"/>
      <c r="AG164" s="218"/>
      <c r="AH164" s="218"/>
      <c r="AI164" s="218"/>
      <c r="AJ164" s="217"/>
      <c r="AK164" s="217"/>
      <c r="AL164" s="218"/>
      <c r="AM164" s="218"/>
      <c r="AN164" s="218"/>
      <c r="AR164" s="1">
        <v>50</v>
      </c>
      <c r="AU164" s="1">
        <v>50</v>
      </c>
      <c r="BQ164" s="1">
        <v>100</v>
      </c>
      <c r="BT164" s="215"/>
      <c r="BU164" s="1" t="s">
        <v>216</v>
      </c>
    </row>
    <row r="165" spans="1:74" ht="15" customHeight="1" x14ac:dyDescent="0.3">
      <c r="A165" s="1" t="s">
        <v>1487</v>
      </c>
      <c r="B165" s="9">
        <v>42965</v>
      </c>
      <c r="C165" s="1" t="s">
        <v>122</v>
      </c>
      <c r="D165" s="61" t="s">
        <v>115</v>
      </c>
      <c r="E165" s="61" t="s">
        <v>116</v>
      </c>
      <c r="F165" s="2">
        <v>17</v>
      </c>
      <c r="G165" s="170">
        <v>4</v>
      </c>
      <c r="H165" s="183" t="str">
        <f t="shared" si="2"/>
        <v>17-4</v>
      </c>
      <c r="I165" s="175">
        <v>60</v>
      </c>
      <c r="J165" s="175">
        <v>72</v>
      </c>
      <c r="K165" s="207" t="b">
        <v>1</v>
      </c>
      <c r="L165" s="208">
        <v>32.92</v>
      </c>
      <c r="M165" s="208">
        <v>33.04</v>
      </c>
      <c r="N165" s="209" t="s">
        <v>96</v>
      </c>
      <c r="O165" s="11" t="s">
        <v>1094</v>
      </c>
      <c r="P165" s="213" t="s">
        <v>1495</v>
      </c>
      <c r="Q165" s="136">
        <v>5</v>
      </c>
      <c r="R165" s="214" t="s">
        <v>23</v>
      </c>
      <c r="S165" s="214"/>
      <c r="T165" s="215" t="s">
        <v>141</v>
      </c>
      <c r="U165" s="215" t="s">
        <v>49</v>
      </c>
      <c r="V165" s="215" t="s">
        <v>17</v>
      </c>
      <c r="W165" s="215" t="s">
        <v>10</v>
      </c>
      <c r="X165" s="216">
        <v>2</v>
      </c>
      <c r="Y165" s="215" t="s">
        <v>40</v>
      </c>
      <c r="BG165" s="1">
        <v>100</v>
      </c>
      <c r="BQ165" s="1">
        <v>100</v>
      </c>
      <c r="BR165" s="2"/>
      <c r="BU165" s="215"/>
    </row>
    <row r="166" spans="1:74" ht="15" customHeight="1" x14ac:dyDescent="0.3">
      <c r="A166" s="1" t="s">
        <v>1487</v>
      </c>
      <c r="B166" s="9">
        <v>42965</v>
      </c>
      <c r="C166" s="1" t="s">
        <v>122</v>
      </c>
      <c r="D166" s="61" t="s">
        <v>115</v>
      </c>
      <c r="E166" s="61" t="s">
        <v>116</v>
      </c>
      <c r="F166" s="2">
        <v>17</v>
      </c>
      <c r="G166" s="170">
        <v>4</v>
      </c>
      <c r="H166" s="183" t="str">
        <f t="shared" si="2"/>
        <v>17-4</v>
      </c>
      <c r="I166" s="175">
        <v>0</v>
      </c>
      <c r="J166" s="175">
        <v>72</v>
      </c>
      <c r="K166" s="207" t="b">
        <v>1</v>
      </c>
      <c r="L166" s="208">
        <v>32.32</v>
      </c>
      <c r="M166" s="208">
        <v>33.04</v>
      </c>
      <c r="N166" s="209"/>
      <c r="O166" s="210" t="s">
        <v>105</v>
      </c>
      <c r="P166" s="179" t="s">
        <v>105</v>
      </c>
      <c r="Q166" s="136" t="s">
        <v>1492</v>
      </c>
      <c r="R166" s="210"/>
      <c r="S166" s="210"/>
      <c r="T166" s="211"/>
      <c r="U166" s="211"/>
      <c r="V166" s="211"/>
      <c r="W166" s="211"/>
      <c r="X166" s="212" t="e">
        <v>#N/A</v>
      </c>
      <c r="Y166" s="211"/>
      <c r="BQ166" s="1">
        <v>0</v>
      </c>
      <c r="BT166" s="211"/>
      <c r="BV166" s="1" t="s">
        <v>218</v>
      </c>
    </row>
    <row r="167" spans="1:74" ht="15" customHeight="1" x14ac:dyDescent="0.3">
      <c r="A167" s="1" t="s">
        <v>1487</v>
      </c>
      <c r="B167" s="9">
        <v>42965</v>
      </c>
      <c r="C167" s="1" t="s">
        <v>122</v>
      </c>
      <c r="D167" s="61" t="s">
        <v>115</v>
      </c>
      <c r="E167" s="61" t="s">
        <v>116</v>
      </c>
      <c r="F167" s="2">
        <v>18</v>
      </c>
      <c r="G167" s="170">
        <v>1</v>
      </c>
      <c r="H167" s="183" t="str">
        <f t="shared" si="2"/>
        <v>18-1</v>
      </c>
      <c r="I167" s="175">
        <v>0</v>
      </c>
      <c r="J167" s="175">
        <v>97</v>
      </c>
      <c r="K167" s="207" t="b">
        <v>1</v>
      </c>
      <c r="L167" s="208">
        <v>33.1</v>
      </c>
      <c r="M167" s="208">
        <v>34.07</v>
      </c>
      <c r="N167" s="209" t="s">
        <v>112</v>
      </c>
      <c r="O167" s="11" t="s">
        <v>1094</v>
      </c>
      <c r="P167" s="179" t="s">
        <v>1493</v>
      </c>
      <c r="Q167" s="180">
        <v>1</v>
      </c>
      <c r="R167" s="210" t="s">
        <v>18</v>
      </c>
      <c r="S167" s="210"/>
      <c r="T167" s="211" t="s">
        <v>126</v>
      </c>
      <c r="U167" s="211" t="s">
        <v>49</v>
      </c>
      <c r="V167" s="211" t="s">
        <v>17</v>
      </c>
      <c r="W167" s="211" t="s">
        <v>10</v>
      </c>
      <c r="X167" s="212">
        <v>2</v>
      </c>
      <c r="Y167" s="211" t="s">
        <v>40</v>
      </c>
      <c r="BG167" s="1">
        <v>100</v>
      </c>
      <c r="BQ167" s="1">
        <v>100</v>
      </c>
      <c r="BR167" s="2"/>
      <c r="BU167" s="211"/>
    </row>
    <row r="168" spans="1:74" ht="15" customHeight="1" x14ac:dyDescent="0.3">
      <c r="A168" s="1" t="s">
        <v>1487</v>
      </c>
      <c r="B168" s="9">
        <v>42965</v>
      </c>
      <c r="C168" s="1" t="s">
        <v>122</v>
      </c>
      <c r="D168" s="61" t="s">
        <v>115</v>
      </c>
      <c r="E168" s="61" t="s">
        <v>116</v>
      </c>
      <c r="F168" s="2">
        <v>18</v>
      </c>
      <c r="G168" s="170">
        <v>1</v>
      </c>
      <c r="H168" s="183" t="str">
        <f t="shared" si="2"/>
        <v>18-1</v>
      </c>
      <c r="I168" s="175">
        <v>75</v>
      </c>
      <c r="J168" s="175">
        <v>97</v>
      </c>
      <c r="K168" s="207" t="b">
        <v>1</v>
      </c>
      <c r="L168" s="208">
        <v>33.85</v>
      </c>
      <c r="M168" s="208">
        <v>34.07</v>
      </c>
      <c r="N168" s="209" t="s">
        <v>112</v>
      </c>
      <c r="O168" s="210" t="s">
        <v>42</v>
      </c>
      <c r="P168" s="179" t="s">
        <v>1497</v>
      </c>
      <c r="Q168" s="180">
        <v>3</v>
      </c>
      <c r="R168" s="210" t="s">
        <v>18</v>
      </c>
      <c r="S168" s="210"/>
      <c r="T168" s="211" t="s">
        <v>132</v>
      </c>
      <c r="U168" s="211" t="s">
        <v>49</v>
      </c>
      <c r="V168" s="211" t="s">
        <v>14</v>
      </c>
      <c r="W168" s="211" t="s">
        <v>12</v>
      </c>
      <c r="X168" s="212">
        <v>4</v>
      </c>
      <c r="Y168" s="211" t="s">
        <v>40</v>
      </c>
      <c r="AR168" s="1">
        <v>50</v>
      </c>
      <c r="AU168" s="1">
        <v>50</v>
      </c>
      <c r="BQ168" s="1">
        <v>100</v>
      </c>
      <c r="BT168" s="211"/>
    </row>
    <row r="169" spans="1:74" ht="15" customHeight="1" x14ac:dyDescent="0.3">
      <c r="A169" s="1" t="s">
        <v>1487</v>
      </c>
      <c r="B169" s="9">
        <v>42965</v>
      </c>
      <c r="C169" s="1" t="s">
        <v>122</v>
      </c>
      <c r="D169" s="61" t="s">
        <v>115</v>
      </c>
      <c r="E169" s="61" t="s">
        <v>116</v>
      </c>
      <c r="F169" s="2">
        <v>18</v>
      </c>
      <c r="G169" s="170">
        <v>1</v>
      </c>
      <c r="H169" s="183" t="str">
        <f t="shared" si="2"/>
        <v>18-1</v>
      </c>
      <c r="I169" s="175">
        <v>71</v>
      </c>
      <c r="J169" s="175">
        <v>97</v>
      </c>
      <c r="K169" s="207" t="b">
        <v>1</v>
      </c>
      <c r="L169" s="208">
        <v>33.81</v>
      </c>
      <c r="M169" s="208">
        <v>34.07</v>
      </c>
      <c r="N169" s="209" t="s">
        <v>96</v>
      </c>
      <c r="O169" s="11" t="s">
        <v>1094</v>
      </c>
      <c r="P169" s="213" t="s">
        <v>1495</v>
      </c>
      <c r="Q169" s="136">
        <v>5</v>
      </c>
      <c r="R169" s="214" t="s">
        <v>23</v>
      </c>
      <c r="S169" s="214"/>
      <c r="T169" s="215" t="s">
        <v>127</v>
      </c>
      <c r="U169" s="215" t="s">
        <v>49</v>
      </c>
      <c r="V169" s="215" t="s">
        <v>17</v>
      </c>
      <c r="W169" s="215" t="s">
        <v>10</v>
      </c>
      <c r="X169" s="216">
        <v>2</v>
      </c>
      <c r="Y169" s="215" t="s">
        <v>40</v>
      </c>
      <c r="BG169" s="1">
        <v>100</v>
      </c>
      <c r="BQ169" s="1">
        <v>100</v>
      </c>
      <c r="BR169" s="2"/>
      <c r="BU169" s="215"/>
    </row>
    <row r="170" spans="1:74" ht="15" customHeight="1" x14ac:dyDescent="0.3">
      <c r="A170" s="1" t="s">
        <v>1487</v>
      </c>
      <c r="B170" s="9">
        <v>42965</v>
      </c>
      <c r="C170" s="1" t="s">
        <v>122</v>
      </c>
      <c r="D170" s="61" t="s">
        <v>115</v>
      </c>
      <c r="E170" s="61" t="s">
        <v>116</v>
      </c>
      <c r="F170" s="2">
        <v>18</v>
      </c>
      <c r="G170" s="170">
        <v>1</v>
      </c>
      <c r="H170" s="183" t="str">
        <f t="shared" si="2"/>
        <v>18-1</v>
      </c>
      <c r="I170" s="175">
        <v>0</v>
      </c>
      <c r="J170" s="175">
        <v>97</v>
      </c>
      <c r="K170" s="207" t="b">
        <v>1</v>
      </c>
      <c r="L170" s="208">
        <v>33.1</v>
      </c>
      <c r="M170" s="208">
        <v>34.07</v>
      </c>
      <c r="N170" s="209"/>
      <c r="O170" s="210" t="s">
        <v>105</v>
      </c>
      <c r="P170" s="179" t="s">
        <v>105</v>
      </c>
      <c r="Q170" s="136" t="s">
        <v>1492</v>
      </c>
      <c r="R170" s="210"/>
      <c r="S170" s="210"/>
      <c r="T170" s="211"/>
      <c r="U170" s="211"/>
      <c r="V170" s="211"/>
      <c r="W170" s="211"/>
      <c r="X170" s="212" t="e">
        <v>#N/A</v>
      </c>
      <c r="Y170" s="211"/>
      <c r="BQ170" s="1">
        <v>0</v>
      </c>
      <c r="BT170" s="211"/>
      <c r="BV170" s="1" t="s">
        <v>219</v>
      </c>
    </row>
    <row r="171" spans="1:74" ht="15" customHeight="1" x14ac:dyDescent="0.3">
      <c r="A171" s="1" t="s">
        <v>1487</v>
      </c>
      <c r="B171" s="9">
        <v>42965</v>
      </c>
      <c r="C171" s="1" t="s">
        <v>122</v>
      </c>
      <c r="D171" s="61" t="s">
        <v>115</v>
      </c>
      <c r="E171" s="61" t="s">
        <v>116</v>
      </c>
      <c r="F171" s="2">
        <v>18</v>
      </c>
      <c r="G171" s="170">
        <v>2</v>
      </c>
      <c r="H171" s="183" t="str">
        <f t="shared" si="2"/>
        <v>18-2</v>
      </c>
      <c r="I171" s="175">
        <v>0</v>
      </c>
      <c r="J171" s="175">
        <v>98</v>
      </c>
      <c r="K171" s="207" t="b">
        <v>1</v>
      </c>
      <c r="L171" s="208">
        <v>34.07</v>
      </c>
      <c r="M171" s="208">
        <v>35.049999999999997</v>
      </c>
      <c r="N171" s="209" t="s">
        <v>112</v>
      </c>
      <c r="O171" s="11" t="s">
        <v>1094</v>
      </c>
      <c r="P171" s="179" t="s">
        <v>1493</v>
      </c>
      <c r="Q171" s="180">
        <v>1</v>
      </c>
      <c r="R171" s="210" t="s">
        <v>18</v>
      </c>
      <c r="S171" s="210"/>
      <c r="T171" s="211" t="s">
        <v>126</v>
      </c>
      <c r="U171" s="211" t="s">
        <v>49</v>
      </c>
      <c r="V171" s="211" t="s">
        <v>17</v>
      </c>
      <c r="W171" s="211" t="s">
        <v>10</v>
      </c>
      <c r="X171" s="212">
        <v>2</v>
      </c>
      <c r="Y171" s="211" t="s">
        <v>40</v>
      </c>
      <c r="BG171" s="1">
        <v>100</v>
      </c>
      <c r="BQ171" s="1">
        <v>100</v>
      </c>
      <c r="BR171" s="2"/>
      <c r="BU171" s="211"/>
    </row>
    <row r="172" spans="1:74" ht="15" customHeight="1" x14ac:dyDescent="0.3">
      <c r="A172" s="1" t="s">
        <v>1487</v>
      </c>
      <c r="B172" s="9">
        <v>42965</v>
      </c>
      <c r="C172" s="1" t="s">
        <v>122</v>
      </c>
      <c r="D172" s="61" t="s">
        <v>115</v>
      </c>
      <c r="E172" s="61" t="s">
        <v>116</v>
      </c>
      <c r="F172" s="2">
        <v>18</v>
      </c>
      <c r="G172" s="170">
        <v>2</v>
      </c>
      <c r="H172" s="183" t="str">
        <f t="shared" si="2"/>
        <v>18-2</v>
      </c>
      <c r="I172" s="175">
        <v>0</v>
      </c>
      <c r="J172" s="175">
        <v>98</v>
      </c>
      <c r="K172" s="207" t="b">
        <v>1</v>
      </c>
      <c r="L172" s="208">
        <v>34.07</v>
      </c>
      <c r="M172" s="208">
        <v>35.049999999999997</v>
      </c>
      <c r="N172" s="209" t="s">
        <v>112</v>
      </c>
      <c r="O172" s="214" t="s">
        <v>42</v>
      </c>
      <c r="P172" s="213" t="s">
        <v>1496</v>
      </c>
      <c r="Q172" s="136">
        <v>2</v>
      </c>
      <c r="R172" s="214" t="s">
        <v>18</v>
      </c>
      <c r="S172" s="214"/>
      <c r="T172" s="215" t="s">
        <v>132</v>
      </c>
      <c r="U172" s="215" t="s">
        <v>49</v>
      </c>
      <c r="V172" s="215" t="s">
        <v>14</v>
      </c>
      <c r="W172" s="215" t="s">
        <v>12</v>
      </c>
      <c r="X172" s="216">
        <v>4</v>
      </c>
      <c r="Y172" s="215" t="s">
        <v>40</v>
      </c>
      <c r="Z172" s="217"/>
      <c r="AA172" s="217"/>
      <c r="AB172" s="217"/>
      <c r="AC172" s="217"/>
      <c r="AD172" s="218"/>
      <c r="AE172" s="218"/>
      <c r="AF172" s="217"/>
      <c r="AG172" s="218"/>
      <c r="AH172" s="218"/>
      <c r="AI172" s="218"/>
      <c r="AJ172" s="217"/>
      <c r="AK172" s="217"/>
      <c r="AL172" s="218"/>
      <c r="AM172" s="218"/>
      <c r="AN172" s="218"/>
      <c r="AR172" s="1">
        <v>50</v>
      </c>
      <c r="AU172" s="1">
        <v>50</v>
      </c>
      <c r="BQ172" s="1">
        <v>100</v>
      </c>
      <c r="BT172" s="215"/>
      <c r="BU172" s="1" t="s">
        <v>220</v>
      </c>
    </row>
    <row r="173" spans="1:74" ht="15" customHeight="1" x14ac:dyDescent="0.3">
      <c r="A173" s="1" t="s">
        <v>1487</v>
      </c>
      <c r="B173" s="9">
        <v>42965</v>
      </c>
      <c r="C173" s="1" t="s">
        <v>122</v>
      </c>
      <c r="D173" s="61" t="s">
        <v>115</v>
      </c>
      <c r="E173" s="61" t="s">
        <v>116</v>
      </c>
      <c r="F173" s="2">
        <v>18</v>
      </c>
      <c r="G173" s="170">
        <v>2</v>
      </c>
      <c r="H173" s="183" t="str">
        <f t="shared" si="2"/>
        <v>18-2</v>
      </c>
      <c r="I173" s="175">
        <v>76</v>
      </c>
      <c r="J173" s="175">
        <v>82</v>
      </c>
      <c r="K173" s="207" t="b">
        <v>1</v>
      </c>
      <c r="L173" s="208">
        <v>34.83</v>
      </c>
      <c r="M173" s="208">
        <v>34.89</v>
      </c>
      <c r="N173" s="209" t="s">
        <v>96</v>
      </c>
      <c r="O173" s="210" t="s">
        <v>27</v>
      </c>
      <c r="P173" s="179" t="s">
        <v>1496</v>
      </c>
      <c r="Q173" s="180">
        <v>2</v>
      </c>
      <c r="R173" s="210" t="s">
        <v>19</v>
      </c>
      <c r="S173" s="210"/>
      <c r="T173" s="211" t="s">
        <v>136</v>
      </c>
      <c r="U173" s="211" t="s">
        <v>49</v>
      </c>
      <c r="V173" s="211" t="s">
        <v>14</v>
      </c>
      <c r="W173" s="211" t="s">
        <v>11</v>
      </c>
      <c r="X173" s="212">
        <v>3</v>
      </c>
      <c r="Y173" s="211" t="s">
        <v>40</v>
      </c>
      <c r="AR173" s="1">
        <v>100</v>
      </c>
      <c r="BQ173" s="1">
        <v>100</v>
      </c>
      <c r="BT173" s="211"/>
    </row>
    <row r="174" spans="1:74" ht="15" customHeight="1" x14ac:dyDescent="0.3">
      <c r="A174" s="1" t="s">
        <v>1487</v>
      </c>
      <c r="B174" s="9">
        <v>42965</v>
      </c>
      <c r="C174" s="1" t="s">
        <v>122</v>
      </c>
      <c r="D174" s="61" t="s">
        <v>115</v>
      </c>
      <c r="E174" s="61" t="s">
        <v>116</v>
      </c>
      <c r="F174" s="2">
        <v>18</v>
      </c>
      <c r="G174" s="170">
        <v>2</v>
      </c>
      <c r="H174" s="183" t="str">
        <f t="shared" si="2"/>
        <v>18-2</v>
      </c>
      <c r="I174" s="175">
        <v>0</v>
      </c>
      <c r="J174" s="175">
        <v>98</v>
      </c>
      <c r="K174" s="207" t="b">
        <v>1</v>
      </c>
      <c r="L174" s="208">
        <v>34.07</v>
      </c>
      <c r="M174" s="208">
        <v>35.049999999999997</v>
      </c>
      <c r="N174" s="209"/>
      <c r="O174" s="210" t="s">
        <v>105</v>
      </c>
      <c r="P174" s="179" t="s">
        <v>105</v>
      </c>
      <c r="Q174" s="136" t="s">
        <v>1492</v>
      </c>
      <c r="R174" s="210"/>
      <c r="S174" s="210"/>
      <c r="T174" s="211"/>
      <c r="U174" s="211"/>
      <c r="V174" s="211"/>
      <c r="W174" s="211"/>
      <c r="X174" s="212" t="e">
        <v>#N/A</v>
      </c>
      <c r="Y174" s="211"/>
      <c r="BQ174" s="1">
        <v>0</v>
      </c>
      <c r="BT174" s="211"/>
      <c r="BV174" s="1" t="s">
        <v>221</v>
      </c>
    </row>
    <row r="175" spans="1:74" ht="15" customHeight="1" x14ac:dyDescent="0.3">
      <c r="A175" s="1" t="s">
        <v>1487</v>
      </c>
      <c r="B175" s="9">
        <v>42965</v>
      </c>
      <c r="C175" s="1" t="s">
        <v>122</v>
      </c>
      <c r="D175" s="61" t="s">
        <v>115</v>
      </c>
      <c r="E175" s="61" t="s">
        <v>116</v>
      </c>
      <c r="F175" s="2">
        <v>18</v>
      </c>
      <c r="G175" s="170">
        <v>3</v>
      </c>
      <c r="H175" s="183" t="str">
        <f t="shared" si="2"/>
        <v>18-3</v>
      </c>
      <c r="I175" s="175">
        <v>0</v>
      </c>
      <c r="J175" s="175">
        <v>98</v>
      </c>
      <c r="K175" s="207" t="b">
        <v>1</v>
      </c>
      <c r="L175" s="208">
        <v>35.055</v>
      </c>
      <c r="M175" s="208">
        <v>36.034999999999997</v>
      </c>
      <c r="N175" s="209" t="s">
        <v>112</v>
      </c>
      <c r="O175" s="11" t="s">
        <v>1094</v>
      </c>
      <c r="P175" s="179" t="s">
        <v>1493</v>
      </c>
      <c r="Q175" s="180">
        <v>1</v>
      </c>
      <c r="R175" s="210" t="s">
        <v>18</v>
      </c>
      <c r="S175" s="210"/>
      <c r="T175" s="211" t="s">
        <v>126</v>
      </c>
      <c r="U175" s="211" t="s">
        <v>49</v>
      </c>
      <c r="V175" s="211" t="s">
        <v>17</v>
      </c>
      <c r="W175" s="211" t="s">
        <v>10</v>
      </c>
      <c r="X175" s="212">
        <v>2</v>
      </c>
      <c r="Y175" s="211" t="s">
        <v>40</v>
      </c>
      <c r="BG175" s="1">
        <v>100</v>
      </c>
      <c r="BQ175" s="1">
        <v>100</v>
      </c>
      <c r="BR175" s="2"/>
      <c r="BU175" s="211"/>
    </row>
    <row r="176" spans="1:74" ht="15" customHeight="1" x14ac:dyDescent="0.3">
      <c r="A176" s="1" t="s">
        <v>1487</v>
      </c>
      <c r="B176" s="9">
        <v>42965</v>
      </c>
      <c r="C176" s="1" t="s">
        <v>122</v>
      </c>
      <c r="D176" s="61" t="s">
        <v>115</v>
      </c>
      <c r="E176" s="61" t="s">
        <v>116</v>
      </c>
      <c r="F176" s="2">
        <v>18</v>
      </c>
      <c r="G176" s="170">
        <v>3</v>
      </c>
      <c r="H176" s="183" t="str">
        <f t="shared" si="2"/>
        <v>18-3</v>
      </c>
      <c r="I176" s="175">
        <v>0</v>
      </c>
      <c r="J176" s="175">
        <v>98</v>
      </c>
      <c r="K176" s="207" t="b">
        <v>1</v>
      </c>
      <c r="L176" s="208">
        <v>35.055</v>
      </c>
      <c r="M176" s="208">
        <v>36.034999999999997</v>
      </c>
      <c r="N176" s="209" t="s">
        <v>112</v>
      </c>
      <c r="O176" s="214" t="s">
        <v>42</v>
      </c>
      <c r="P176" s="213" t="s">
        <v>1496</v>
      </c>
      <c r="Q176" s="136">
        <v>2</v>
      </c>
      <c r="R176" s="214" t="s">
        <v>18</v>
      </c>
      <c r="S176" s="214"/>
      <c r="T176" s="215" t="s">
        <v>206</v>
      </c>
      <c r="U176" s="215" t="s">
        <v>49</v>
      </c>
      <c r="V176" s="215" t="s">
        <v>14</v>
      </c>
      <c r="W176" s="215" t="s">
        <v>135</v>
      </c>
      <c r="X176" s="216">
        <v>3</v>
      </c>
      <c r="Y176" s="215" t="s">
        <v>40</v>
      </c>
      <c r="Z176" s="217"/>
      <c r="AA176" s="217"/>
      <c r="AB176" s="217"/>
      <c r="AC176" s="217"/>
      <c r="AD176" s="218"/>
      <c r="AE176" s="218"/>
      <c r="AF176" s="217"/>
      <c r="AG176" s="218"/>
      <c r="AH176" s="218"/>
      <c r="AI176" s="218"/>
      <c r="AJ176" s="217"/>
      <c r="AK176" s="217"/>
      <c r="AL176" s="218"/>
      <c r="AM176" s="218"/>
      <c r="AN176" s="218"/>
      <c r="AR176" s="1">
        <v>50</v>
      </c>
      <c r="AU176" s="1">
        <v>50</v>
      </c>
      <c r="BQ176" s="1">
        <v>100</v>
      </c>
      <c r="BT176" s="215"/>
      <c r="BU176" s="1" t="s">
        <v>222</v>
      </c>
    </row>
    <row r="177" spans="1:74" ht="15" customHeight="1" x14ac:dyDescent="0.3">
      <c r="A177" s="1" t="s">
        <v>1487</v>
      </c>
      <c r="B177" s="9">
        <v>42965</v>
      </c>
      <c r="C177" s="1" t="s">
        <v>122</v>
      </c>
      <c r="D177" s="61" t="s">
        <v>115</v>
      </c>
      <c r="E177" s="61" t="s">
        <v>116</v>
      </c>
      <c r="F177" s="2">
        <v>18</v>
      </c>
      <c r="G177" s="170">
        <v>3</v>
      </c>
      <c r="H177" s="183" t="str">
        <f t="shared" si="2"/>
        <v>18-3</v>
      </c>
      <c r="I177" s="175">
        <v>0</v>
      </c>
      <c r="J177" s="175">
        <v>25</v>
      </c>
      <c r="K177" s="207" t="b">
        <v>1</v>
      </c>
      <c r="L177" s="208">
        <v>35.055</v>
      </c>
      <c r="M177" s="208">
        <v>35.305</v>
      </c>
      <c r="N177" s="209" t="s">
        <v>96</v>
      </c>
      <c r="O177" s="214" t="s">
        <v>54</v>
      </c>
      <c r="P177" s="213" t="s">
        <v>1495</v>
      </c>
      <c r="Q177" s="136">
        <v>5</v>
      </c>
      <c r="R177" s="214" t="s">
        <v>89</v>
      </c>
      <c r="S177" s="214"/>
      <c r="T177" s="215" t="s">
        <v>207</v>
      </c>
      <c r="U177" s="215" t="s">
        <v>49</v>
      </c>
      <c r="V177" s="215" t="s">
        <v>14</v>
      </c>
      <c r="W177" s="215" t="s">
        <v>12</v>
      </c>
      <c r="X177" s="216">
        <v>4</v>
      </c>
      <c r="Y177" s="215" t="s">
        <v>111</v>
      </c>
      <c r="AR177" s="1">
        <v>70</v>
      </c>
      <c r="BG177" s="1">
        <v>10</v>
      </c>
      <c r="BN177" s="1" t="s">
        <v>213</v>
      </c>
      <c r="BO177" s="1">
        <v>20</v>
      </c>
      <c r="BQ177" s="1">
        <v>80</v>
      </c>
      <c r="BT177" s="215"/>
      <c r="BU177" s="1" t="s">
        <v>223</v>
      </c>
    </row>
    <row r="178" spans="1:74" ht="15" customHeight="1" x14ac:dyDescent="0.3">
      <c r="A178" s="1" t="s">
        <v>1487</v>
      </c>
      <c r="B178" s="9">
        <v>42965</v>
      </c>
      <c r="C178" s="1" t="s">
        <v>122</v>
      </c>
      <c r="D178" s="61" t="s">
        <v>115</v>
      </c>
      <c r="E178" s="61" t="s">
        <v>116</v>
      </c>
      <c r="F178" s="2">
        <v>18</v>
      </c>
      <c r="G178" s="170">
        <v>3</v>
      </c>
      <c r="H178" s="183" t="str">
        <f t="shared" si="2"/>
        <v>18-3</v>
      </c>
      <c r="I178" s="175">
        <v>0</v>
      </c>
      <c r="J178" s="175">
        <v>98</v>
      </c>
      <c r="K178" s="207" t="b">
        <v>1</v>
      </c>
      <c r="L178" s="208">
        <v>35.055</v>
      </c>
      <c r="M178" s="208">
        <v>36.034999999999997</v>
      </c>
      <c r="N178" s="209"/>
      <c r="O178" s="210" t="s">
        <v>105</v>
      </c>
      <c r="P178" s="179" t="s">
        <v>105</v>
      </c>
      <c r="Q178" s="136" t="s">
        <v>1492</v>
      </c>
      <c r="R178" s="210"/>
      <c r="S178" s="210"/>
      <c r="T178" s="211"/>
      <c r="U178" s="211"/>
      <c r="V178" s="211"/>
      <c r="W178" s="211"/>
      <c r="X178" s="212" t="e">
        <v>#N/A</v>
      </c>
      <c r="Y178" s="211"/>
      <c r="BQ178" s="1">
        <v>0</v>
      </c>
      <c r="BT178" s="211"/>
      <c r="BV178" s="1" t="s">
        <v>224</v>
      </c>
    </row>
    <row r="179" spans="1:74" ht="15" customHeight="1" x14ac:dyDescent="0.3">
      <c r="A179" s="1" t="s">
        <v>1487</v>
      </c>
      <c r="B179" s="9">
        <v>42965</v>
      </c>
      <c r="C179" s="1" t="s">
        <v>122</v>
      </c>
      <c r="D179" s="61" t="s">
        <v>115</v>
      </c>
      <c r="E179" s="61" t="s">
        <v>116</v>
      </c>
      <c r="F179" s="2">
        <v>19</v>
      </c>
      <c r="G179" s="170">
        <v>1</v>
      </c>
      <c r="H179" s="183" t="str">
        <f t="shared" si="2"/>
        <v>19-1</v>
      </c>
      <c r="I179" s="175">
        <v>0</v>
      </c>
      <c r="J179" s="175">
        <v>98</v>
      </c>
      <c r="K179" s="207" t="b">
        <v>1</v>
      </c>
      <c r="L179" s="208">
        <v>36.15</v>
      </c>
      <c r="M179" s="208">
        <v>37.129999999999995</v>
      </c>
      <c r="N179" s="209" t="s">
        <v>112</v>
      </c>
      <c r="O179" s="11" t="s">
        <v>1094</v>
      </c>
      <c r="P179" s="179" t="s">
        <v>1493</v>
      </c>
      <c r="Q179" s="180">
        <v>1</v>
      </c>
      <c r="R179" s="210" t="s">
        <v>18</v>
      </c>
      <c r="S179" s="210"/>
      <c r="T179" s="211" t="s">
        <v>126</v>
      </c>
      <c r="U179" s="211" t="s">
        <v>49</v>
      </c>
      <c r="V179" s="211" t="s">
        <v>17</v>
      </c>
      <c r="W179" s="211" t="s">
        <v>10</v>
      </c>
      <c r="X179" s="212">
        <v>2</v>
      </c>
      <c r="Y179" s="211" t="s">
        <v>40</v>
      </c>
      <c r="BG179" s="1">
        <v>100</v>
      </c>
      <c r="BQ179" s="1">
        <v>100</v>
      </c>
      <c r="BR179" s="2"/>
      <c r="BU179" s="211"/>
    </row>
    <row r="180" spans="1:74" ht="15" customHeight="1" x14ac:dyDescent="0.3">
      <c r="A180" s="1" t="s">
        <v>1487</v>
      </c>
      <c r="B180" s="9">
        <v>42965</v>
      </c>
      <c r="C180" s="1" t="s">
        <v>122</v>
      </c>
      <c r="D180" s="61" t="s">
        <v>115</v>
      </c>
      <c r="E180" s="61" t="s">
        <v>116</v>
      </c>
      <c r="F180" s="2">
        <v>19</v>
      </c>
      <c r="G180" s="170">
        <v>1</v>
      </c>
      <c r="H180" s="183" t="str">
        <f t="shared" si="2"/>
        <v>19-1</v>
      </c>
      <c r="I180" s="175">
        <v>0</v>
      </c>
      <c r="J180" s="175">
        <v>98</v>
      </c>
      <c r="K180" s="207" t="b">
        <v>1</v>
      </c>
      <c r="L180" s="208">
        <v>36.15</v>
      </c>
      <c r="M180" s="208">
        <v>37.129999999999995</v>
      </c>
      <c r="N180" s="209" t="s">
        <v>112</v>
      </c>
      <c r="O180" s="214" t="s">
        <v>42</v>
      </c>
      <c r="P180" s="213" t="s">
        <v>1496</v>
      </c>
      <c r="Q180" s="136">
        <v>2</v>
      </c>
      <c r="R180" s="214" t="s">
        <v>18</v>
      </c>
      <c r="S180" s="214"/>
      <c r="T180" s="215" t="s">
        <v>206</v>
      </c>
      <c r="U180" s="215" t="s">
        <v>49</v>
      </c>
      <c r="V180" s="215" t="s">
        <v>14</v>
      </c>
      <c r="W180" s="215" t="s">
        <v>135</v>
      </c>
      <c r="X180" s="216">
        <v>3</v>
      </c>
      <c r="Y180" s="215" t="s">
        <v>40</v>
      </c>
      <c r="Z180" s="217"/>
      <c r="AA180" s="217"/>
      <c r="AB180" s="217"/>
      <c r="AC180" s="217"/>
      <c r="AD180" s="218"/>
      <c r="AE180" s="218"/>
      <c r="AF180" s="217"/>
      <c r="AG180" s="218"/>
      <c r="AH180" s="218"/>
      <c r="AI180" s="218"/>
      <c r="AJ180" s="217"/>
      <c r="AK180" s="217"/>
      <c r="AL180" s="218"/>
      <c r="AM180" s="218"/>
      <c r="AN180" s="218"/>
      <c r="AR180" s="1">
        <v>50</v>
      </c>
      <c r="AU180" s="1">
        <v>50</v>
      </c>
      <c r="BQ180" s="1">
        <v>100</v>
      </c>
      <c r="BT180" s="215"/>
      <c r="BU180" s="1" t="s">
        <v>222</v>
      </c>
    </row>
    <row r="181" spans="1:74" ht="15" customHeight="1" x14ac:dyDescent="0.3">
      <c r="A181" s="1" t="s">
        <v>1487</v>
      </c>
      <c r="B181" s="9">
        <v>42965</v>
      </c>
      <c r="C181" s="1" t="s">
        <v>122</v>
      </c>
      <c r="D181" s="61" t="s">
        <v>115</v>
      </c>
      <c r="E181" s="61" t="s">
        <v>116</v>
      </c>
      <c r="F181" s="2">
        <v>19</v>
      </c>
      <c r="G181" s="170">
        <v>1</v>
      </c>
      <c r="H181" s="183" t="str">
        <f t="shared" si="2"/>
        <v>19-1</v>
      </c>
      <c r="I181" s="175">
        <v>45</v>
      </c>
      <c r="J181" s="175">
        <v>49</v>
      </c>
      <c r="K181" s="207" t="b">
        <v>1</v>
      </c>
      <c r="L181" s="208">
        <v>36.6</v>
      </c>
      <c r="M181" s="208">
        <v>36.64</v>
      </c>
      <c r="N181" s="209" t="s">
        <v>96</v>
      </c>
      <c r="O181" s="214" t="s">
        <v>54</v>
      </c>
      <c r="P181" s="213" t="s">
        <v>1495</v>
      </c>
      <c r="Q181" s="136">
        <v>5</v>
      </c>
      <c r="R181" s="214" t="s">
        <v>89</v>
      </c>
      <c r="S181" s="214"/>
      <c r="T181" s="215" t="s">
        <v>208</v>
      </c>
      <c r="U181" s="215" t="s">
        <v>49</v>
      </c>
      <c r="V181" s="215" t="s">
        <v>14</v>
      </c>
      <c r="W181" s="215" t="s">
        <v>135</v>
      </c>
      <c r="X181" s="216">
        <v>3</v>
      </c>
      <c r="Y181" s="215" t="s">
        <v>40</v>
      </c>
      <c r="AR181" s="1">
        <v>60</v>
      </c>
      <c r="AV181" s="1">
        <v>20</v>
      </c>
      <c r="BG181" s="1">
        <v>20</v>
      </c>
      <c r="BQ181" s="1">
        <v>100</v>
      </c>
      <c r="BT181" s="215"/>
    </row>
    <row r="182" spans="1:74" ht="15" customHeight="1" x14ac:dyDescent="0.3">
      <c r="A182" s="1" t="s">
        <v>1487</v>
      </c>
      <c r="B182" s="9">
        <v>42965</v>
      </c>
      <c r="C182" s="1" t="s">
        <v>122</v>
      </c>
      <c r="D182" s="61" t="s">
        <v>115</v>
      </c>
      <c r="E182" s="61" t="s">
        <v>116</v>
      </c>
      <c r="F182" s="2">
        <v>19</v>
      </c>
      <c r="G182" s="170">
        <v>1</v>
      </c>
      <c r="H182" s="183" t="str">
        <f t="shared" si="2"/>
        <v>19-1</v>
      </c>
      <c r="I182" s="175">
        <v>24</v>
      </c>
      <c r="J182" s="175">
        <v>30</v>
      </c>
      <c r="K182" s="207" t="b">
        <v>1</v>
      </c>
      <c r="L182" s="208">
        <v>36.39</v>
      </c>
      <c r="M182" s="208">
        <v>36.449999999999996</v>
      </c>
      <c r="N182" s="209" t="s">
        <v>96</v>
      </c>
      <c r="O182" s="210" t="s">
        <v>56</v>
      </c>
      <c r="P182" s="179" t="s">
        <v>1495</v>
      </c>
      <c r="Q182" s="180">
        <v>5</v>
      </c>
      <c r="R182" s="210" t="s">
        <v>18</v>
      </c>
      <c r="S182" s="210"/>
      <c r="T182" s="211" t="s">
        <v>209</v>
      </c>
      <c r="U182" s="211" t="s">
        <v>49</v>
      </c>
      <c r="V182" s="211" t="s">
        <v>14</v>
      </c>
      <c r="W182" s="211" t="s">
        <v>135</v>
      </c>
      <c r="X182" s="212">
        <v>3</v>
      </c>
      <c r="Y182" s="211" t="s">
        <v>40</v>
      </c>
      <c r="BN182" s="1" t="s">
        <v>26</v>
      </c>
      <c r="BO182" s="1">
        <v>100</v>
      </c>
      <c r="BQ182" s="1">
        <v>0</v>
      </c>
      <c r="BT182" s="211"/>
      <c r="BU182" s="1" t="s">
        <v>225</v>
      </c>
    </row>
    <row r="183" spans="1:74" ht="15" customHeight="1" x14ac:dyDescent="0.3">
      <c r="A183" s="1" t="s">
        <v>1487</v>
      </c>
      <c r="B183" s="9">
        <v>42965</v>
      </c>
      <c r="C183" s="1" t="s">
        <v>122</v>
      </c>
      <c r="D183" s="61" t="s">
        <v>115</v>
      </c>
      <c r="E183" s="61" t="s">
        <v>116</v>
      </c>
      <c r="F183" s="2">
        <v>19</v>
      </c>
      <c r="G183" s="170">
        <v>1</v>
      </c>
      <c r="H183" s="183" t="str">
        <f t="shared" si="2"/>
        <v>19-1</v>
      </c>
      <c r="I183" s="175">
        <v>0</v>
      </c>
      <c r="J183" s="175">
        <v>90</v>
      </c>
      <c r="K183" s="207" t="b">
        <v>1</v>
      </c>
      <c r="L183" s="208">
        <v>36.15</v>
      </c>
      <c r="M183" s="208">
        <v>37.049999999999997</v>
      </c>
      <c r="N183" s="209"/>
      <c r="O183" s="210" t="s">
        <v>105</v>
      </c>
      <c r="P183" s="179" t="s">
        <v>105</v>
      </c>
      <c r="Q183" s="136" t="s">
        <v>1492</v>
      </c>
      <c r="R183" s="210"/>
      <c r="S183" s="210"/>
      <c r="T183" s="211"/>
      <c r="U183" s="211"/>
      <c r="V183" s="211"/>
      <c r="W183" s="211"/>
      <c r="X183" s="212" t="e">
        <v>#N/A</v>
      </c>
      <c r="Y183" s="211"/>
      <c r="BQ183" s="1">
        <v>0</v>
      </c>
      <c r="BT183" s="211"/>
      <c r="BV183" s="1" t="s">
        <v>224</v>
      </c>
    </row>
    <row r="184" spans="1:74" ht="15" customHeight="1" x14ac:dyDescent="0.3">
      <c r="A184" s="1" t="s">
        <v>1487</v>
      </c>
      <c r="B184" s="9">
        <v>42965</v>
      </c>
      <c r="C184" s="1" t="s">
        <v>122</v>
      </c>
      <c r="D184" s="61" t="s">
        <v>115</v>
      </c>
      <c r="E184" s="61" t="s">
        <v>116</v>
      </c>
      <c r="F184" s="2">
        <v>19</v>
      </c>
      <c r="G184" s="170">
        <v>2</v>
      </c>
      <c r="H184" s="183" t="str">
        <f t="shared" si="2"/>
        <v>19-2</v>
      </c>
      <c r="I184" s="175">
        <v>0</v>
      </c>
      <c r="J184" s="175">
        <v>68</v>
      </c>
      <c r="K184" s="207" t="b">
        <v>1</v>
      </c>
      <c r="L184" s="208">
        <v>37.134999999999998</v>
      </c>
      <c r="M184" s="208">
        <v>37.814999999999998</v>
      </c>
      <c r="N184" s="209" t="s">
        <v>112</v>
      </c>
      <c r="O184" s="11" t="s">
        <v>1094</v>
      </c>
      <c r="P184" s="179" t="s">
        <v>1493</v>
      </c>
      <c r="Q184" s="180">
        <v>1</v>
      </c>
      <c r="R184" s="210" t="s">
        <v>18</v>
      </c>
      <c r="S184" s="210"/>
      <c r="T184" s="211" t="s">
        <v>126</v>
      </c>
      <c r="U184" s="211" t="s">
        <v>49</v>
      </c>
      <c r="V184" s="211" t="s">
        <v>17</v>
      </c>
      <c r="W184" s="211" t="s">
        <v>10</v>
      </c>
      <c r="X184" s="212">
        <v>2</v>
      </c>
      <c r="Y184" s="211" t="s">
        <v>40</v>
      </c>
      <c r="BG184" s="1">
        <v>100</v>
      </c>
      <c r="BQ184" s="1">
        <v>100</v>
      </c>
      <c r="BR184" s="2"/>
      <c r="BU184" s="211"/>
    </row>
    <row r="185" spans="1:74" ht="15" customHeight="1" x14ac:dyDescent="0.3">
      <c r="A185" s="1" t="s">
        <v>1487</v>
      </c>
      <c r="B185" s="9">
        <v>42965</v>
      </c>
      <c r="C185" s="1" t="s">
        <v>122</v>
      </c>
      <c r="D185" s="61" t="s">
        <v>115</v>
      </c>
      <c r="E185" s="61" t="s">
        <v>116</v>
      </c>
      <c r="F185" s="2">
        <v>19</v>
      </c>
      <c r="G185" s="170">
        <v>2</v>
      </c>
      <c r="H185" s="183" t="str">
        <f t="shared" si="2"/>
        <v>19-2</v>
      </c>
      <c r="I185" s="175">
        <v>0</v>
      </c>
      <c r="J185" s="175">
        <v>68</v>
      </c>
      <c r="K185" s="207" t="b">
        <v>1</v>
      </c>
      <c r="L185" s="208">
        <v>37.134999999999998</v>
      </c>
      <c r="M185" s="208">
        <v>37.814999999999998</v>
      </c>
      <c r="N185" s="209" t="s">
        <v>112</v>
      </c>
      <c r="O185" s="214" t="s">
        <v>42</v>
      </c>
      <c r="P185" s="213" t="s">
        <v>1496</v>
      </c>
      <c r="Q185" s="136">
        <v>2</v>
      </c>
      <c r="R185" s="214" t="s">
        <v>18</v>
      </c>
      <c r="S185" s="214"/>
      <c r="T185" s="215" t="s">
        <v>206</v>
      </c>
      <c r="U185" s="215" t="s">
        <v>49</v>
      </c>
      <c r="V185" s="215" t="s">
        <v>14</v>
      </c>
      <c r="W185" s="215" t="s">
        <v>135</v>
      </c>
      <c r="X185" s="216">
        <v>3</v>
      </c>
      <c r="Y185" s="215" t="s">
        <v>40</v>
      </c>
      <c r="Z185" s="217"/>
      <c r="AA185" s="217"/>
      <c r="AB185" s="217"/>
      <c r="AC185" s="217"/>
      <c r="AD185" s="218"/>
      <c r="AE185" s="218"/>
      <c r="AF185" s="217"/>
      <c r="AG185" s="218"/>
      <c r="AH185" s="218"/>
      <c r="AI185" s="218"/>
      <c r="AJ185" s="217"/>
      <c r="AK185" s="217"/>
      <c r="AL185" s="218"/>
      <c r="AM185" s="218"/>
      <c r="AN185" s="218"/>
      <c r="AR185" s="1">
        <v>50</v>
      </c>
      <c r="AU185" s="1">
        <v>50</v>
      </c>
      <c r="BQ185" s="1">
        <v>100</v>
      </c>
      <c r="BT185" s="215"/>
      <c r="BU185" s="1" t="s">
        <v>222</v>
      </c>
    </row>
    <row r="186" spans="1:74" ht="15" customHeight="1" x14ac:dyDescent="0.3">
      <c r="A186" s="1" t="s">
        <v>1487</v>
      </c>
      <c r="B186" s="9">
        <v>42965</v>
      </c>
      <c r="C186" s="1" t="s">
        <v>122</v>
      </c>
      <c r="D186" s="61" t="s">
        <v>115</v>
      </c>
      <c r="E186" s="61" t="s">
        <v>116</v>
      </c>
      <c r="F186" s="2">
        <v>19</v>
      </c>
      <c r="G186" s="170">
        <v>2</v>
      </c>
      <c r="H186" s="183" t="str">
        <f t="shared" si="2"/>
        <v>19-2</v>
      </c>
      <c r="I186" s="175">
        <v>41</v>
      </c>
      <c r="J186" s="175">
        <v>68</v>
      </c>
      <c r="K186" s="207" t="b">
        <v>1</v>
      </c>
      <c r="L186" s="208">
        <v>37.544999999999995</v>
      </c>
      <c r="M186" s="208">
        <v>37.814999999999998</v>
      </c>
      <c r="N186" s="209" t="s">
        <v>112</v>
      </c>
      <c r="O186" s="214" t="s">
        <v>54</v>
      </c>
      <c r="P186" s="213" t="s">
        <v>1495</v>
      </c>
      <c r="Q186" s="136">
        <v>5</v>
      </c>
      <c r="R186" s="214" t="s">
        <v>89</v>
      </c>
      <c r="S186" s="214"/>
      <c r="T186" s="215" t="s">
        <v>128</v>
      </c>
      <c r="U186" s="215" t="s">
        <v>49</v>
      </c>
      <c r="V186" s="215" t="s">
        <v>14</v>
      </c>
      <c r="W186" s="215" t="s">
        <v>135</v>
      </c>
      <c r="X186" s="216">
        <v>3</v>
      </c>
      <c r="Y186" s="215" t="s">
        <v>40</v>
      </c>
      <c r="AR186" s="1">
        <v>60</v>
      </c>
      <c r="AV186" s="1">
        <v>20</v>
      </c>
      <c r="BG186" s="1">
        <v>20</v>
      </c>
      <c r="BQ186" s="1">
        <v>100</v>
      </c>
      <c r="BT186" s="215"/>
      <c r="BU186" s="1" t="s">
        <v>226</v>
      </c>
    </row>
    <row r="187" spans="1:74" ht="15" customHeight="1" x14ac:dyDescent="0.3">
      <c r="A187" s="1" t="s">
        <v>1487</v>
      </c>
      <c r="B187" s="9">
        <v>42965</v>
      </c>
      <c r="C187" s="1" t="s">
        <v>122</v>
      </c>
      <c r="D187" s="61" t="s">
        <v>115</v>
      </c>
      <c r="E187" s="61" t="s">
        <v>116</v>
      </c>
      <c r="F187" s="2">
        <v>19</v>
      </c>
      <c r="G187" s="170">
        <v>2</v>
      </c>
      <c r="H187" s="183" t="str">
        <f t="shared" si="2"/>
        <v>19-2</v>
      </c>
      <c r="I187" s="175">
        <v>0</v>
      </c>
      <c r="J187" s="175">
        <v>68</v>
      </c>
      <c r="K187" s="207" t="b">
        <v>1</v>
      </c>
      <c r="L187" s="208">
        <v>37.134999999999998</v>
      </c>
      <c r="M187" s="208">
        <v>37.814999999999998</v>
      </c>
      <c r="N187" s="209"/>
      <c r="O187" s="210" t="s">
        <v>105</v>
      </c>
      <c r="P187" s="179" t="s">
        <v>105</v>
      </c>
      <c r="Q187" s="136" t="s">
        <v>1492</v>
      </c>
      <c r="R187" s="210"/>
      <c r="S187" s="210"/>
      <c r="T187" s="211"/>
      <c r="U187" s="211"/>
      <c r="V187" s="211"/>
      <c r="W187" s="211"/>
      <c r="X187" s="212" t="e">
        <v>#N/A</v>
      </c>
      <c r="Y187" s="211"/>
      <c r="BQ187" s="1">
        <v>0</v>
      </c>
      <c r="BT187" s="211"/>
      <c r="BV187" s="1" t="s">
        <v>224</v>
      </c>
    </row>
    <row r="188" spans="1:74" ht="15" customHeight="1" x14ac:dyDescent="0.3">
      <c r="A188" s="1" t="s">
        <v>1487</v>
      </c>
      <c r="B188" s="9">
        <v>42965</v>
      </c>
      <c r="C188" s="1" t="s">
        <v>122</v>
      </c>
      <c r="D188" s="61" t="s">
        <v>115</v>
      </c>
      <c r="E188" s="61" t="s">
        <v>116</v>
      </c>
      <c r="F188" s="2">
        <v>19</v>
      </c>
      <c r="G188" s="170">
        <v>3</v>
      </c>
      <c r="H188" s="183" t="str">
        <f t="shared" si="2"/>
        <v>19-3</v>
      </c>
      <c r="I188" s="175">
        <v>0</v>
      </c>
      <c r="J188" s="175">
        <v>78</v>
      </c>
      <c r="K188" s="207" t="b">
        <v>1</v>
      </c>
      <c r="L188" s="208">
        <v>37.82</v>
      </c>
      <c r="M188" s="208">
        <v>38.6</v>
      </c>
      <c r="N188" s="209" t="s">
        <v>112</v>
      </c>
      <c r="O188" s="11" t="s">
        <v>1094</v>
      </c>
      <c r="P188" s="179" t="s">
        <v>1493</v>
      </c>
      <c r="Q188" s="180">
        <v>1</v>
      </c>
      <c r="R188" s="210" t="s">
        <v>18</v>
      </c>
      <c r="S188" s="210"/>
      <c r="T188" s="211" t="s">
        <v>126</v>
      </c>
      <c r="U188" s="211" t="s">
        <v>49</v>
      </c>
      <c r="V188" s="211" t="s">
        <v>17</v>
      </c>
      <c r="W188" s="211" t="s">
        <v>10</v>
      </c>
      <c r="X188" s="212">
        <v>2</v>
      </c>
      <c r="Y188" s="211" t="s">
        <v>40</v>
      </c>
      <c r="BG188" s="1">
        <v>100</v>
      </c>
      <c r="BQ188" s="1">
        <v>100</v>
      </c>
      <c r="BR188" s="2"/>
      <c r="BU188" s="211"/>
    </row>
    <row r="189" spans="1:74" ht="15" customHeight="1" x14ac:dyDescent="0.3">
      <c r="A189" s="1" t="s">
        <v>1487</v>
      </c>
      <c r="B189" s="9">
        <v>42965</v>
      </c>
      <c r="C189" s="1" t="s">
        <v>122</v>
      </c>
      <c r="D189" s="61" t="s">
        <v>115</v>
      </c>
      <c r="E189" s="61" t="s">
        <v>116</v>
      </c>
      <c r="F189" s="2">
        <v>19</v>
      </c>
      <c r="G189" s="170">
        <v>3</v>
      </c>
      <c r="H189" s="183" t="str">
        <f t="shared" si="2"/>
        <v>19-3</v>
      </c>
      <c r="I189" s="175">
        <v>0</v>
      </c>
      <c r="J189" s="175">
        <v>78</v>
      </c>
      <c r="K189" s="207" t="b">
        <v>1</v>
      </c>
      <c r="L189" s="208">
        <v>37.82</v>
      </c>
      <c r="M189" s="208">
        <v>38.6</v>
      </c>
      <c r="N189" s="209" t="s">
        <v>112</v>
      </c>
      <c r="O189" s="214" t="s">
        <v>42</v>
      </c>
      <c r="P189" s="213" t="s">
        <v>1496</v>
      </c>
      <c r="Q189" s="136">
        <v>2</v>
      </c>
      <c r="R189" s="214" t="s">
        <v>18</v>
      </c>
      <c r="S189" s="214"/>
      <c r="T189" s="215" t="s">
        <v>206</v>
      </c>
      <c r="U189" s="215" t="s">
        <v>49</v>
      </c>
      <c r="V189" s="215" t="s">
        <v>14</v>
      </c>
      <c r="W189" s="215" t="s">
        <v>135</v>
      </c>
      <c r="X189" s="216">
        <v>3</v>
      </c>
      <c r="Y189" s="215" t="s">
        <v>40</v>
      </c>
      <c r="Z189" s="217"/>
      <c r="AA189" s="217"/>
      <c r="AB189" s="217"/>
      <c r="AC189" s="217"/>
      <c r="AD189" s="218"/>
      <c r="AE189" s="218"/>
      <c r="AF189" s="217"/>
      <c r="AG189" s="218"/>
      <c r="AH189" s="218"/>
      <c r="AI189" s="218"/>
      <c r="AJ189" s="217"/>
      <c r="AK189" s="217"/>
      <c r="AL189" s="218"/>
      <c r="AM189" s="218"/>
      <c r="AN189" s="218"/>
      <c r="AR189" s="1">
        <v>50</v>
      </c>
      <c r="AU189" s="1">
        <v>50</v>
      </c>
      <c r="BQ189" s="1">
        <v>100</v>
      </c>
      <c r="BT189" s="215"/>
      <c r="BU189" s="1" t="s">
        <v>227</v>
      </c>
    </row>
    <row r="190" spans="1:74" ht="15" customHeight="1" x14ac:dyDescent="0.3">
      <c r="A190" s="1" t="s">
        <v>1487</v>
      </c>
      <c r="B190" s="9">
        <v>42965</v>
      </c>
      <c r="C190" s="1" t="s">
        <v>122</v>
      </c>
      <c r="D190" s="61" t="s">
        <v>115</v>
      </c>
      <c r="E190" s="61" t="s">
        <v>116</v>
      </c>
      <c r="F190" s="2">
        <v>19</v>
      </c>
      <c r="G190" s="170">
        <v>3</v>
      </c>
      <c r="H190" s="183" t="str">
        <f t="shared" si="2"/>
        <v>19-3</v>
      </c>
      <c r="I190" s="175">
        <v>0</v>
      </c>
      <c r="J190" s="175">
        <v>78</v>
      </c>
      <c r="K190" s="207" t="b">
        <v>1</v>
      </c>
      <c r="L190" s="208">
        <v>37.82</v>
      </c>
      <c r="M190" s="208">
        <v>38.6</v>
      </c>
      <c r="N190" s="209"/>
      <c r="O190" s="210" t="s">
        <v>105</v>
      </c>
      <c r="P190" s="179" t="s">
        <v>105</v>
      </c>
      <c r="Q190" s="136" t="s">
        <v>1492</v>
      </c>
      <c r="R190" s="210"/>
      <c r="S190" s="210"/>
      <c r="T190" s="211"/>
      <c r="U190" s="211"/>
      <c r="V190" s="211"/>
      <c r="W190" s="211"/>
      <c r="X190" s="212" t="e">
        <v>#N/A</v>
      </c>
      <c r="Y190" s="211"/>
      <c r="BQ190" s="1">
        <v>0</v>
      </c>
      <c r="BT190" s="211"/>
      <c r="BV190" s="1" t="s">
        <v>224</v>
      </c>
    </row>
    <row r="191" spans="1:74" ht="15" customHeight="1" x14ac:dyDescent="0.3">
      <c r="A191" s="1" t="s">
        <v>1487</v>
      </c>
      <c r="B191" s="9">
        <v>42965</v>
      </c>
      <c r="C191" s="1" t="s">
        <v>122</v>
      </c>
      <c r="D191" s="61" t="s">
        <v>115</v>
      </c>
      <c r="E191" s="61" t="s">
        <v>116</v>
      </c>
      <c r="F191" s="2">
        <v>19</v>
      </c>
      <c r="G191" s="170">
        <v>4</v>
      </c>
      <c r="H191" s="183" t="str">
        <f t="shared" si="2"/>
        <v>19-4</v>
      </c>
      <c r="I191" s="175">
        <v>0</v>
      </c>
      <c r="J191" s="175">
        <v>68</v>
      </c>
      <c r="K191" s="207" t="b">
        <v>1</v>
      </c>
      <c r="L191" s="208">
        <v>38.604999999999997</v>
      </c>
      <c r="M191" s="208">
        <v>39.284999999999997</v>
      </c>
      <c r="N191" s="209" t="s">
        <v>112</v>
      </c>
      <c r="O191" s="11" t="s">
        <v>1094</v>
      </c>
      <c r="P191" s="179" t="s">
        <v>1493</v>
      </c>
      <c r="Q191" s="180">
        <v>1</v>
      </c>
      <c r="R191" s="210" t="s">
        <v>18</v>
      </c>
      <c r="S191" s="210"/>
      <c r="T191" s="211" t="s">
        <v>126</v>
      </c>
      <c r="U191" s="211" t="s">
        <v>49</v>
      </c>
      <c r="V191" s="211" t="s">
        <v>17</v>
      </c>
      <c r="W191" s="211" t="s">
        <v>10</v>
      </c>
      <c r="X191" s="212">
        <v>2</v>
      </c>
      <c r="Y191" s="211" t="s">
        <v>40</v>
      </c>
      <c r="BG191" s="1">
        <v>100</v>
      </c>
      <c r="BQ191" s="1">
        <v>100</v>
      </c>
      <c r="BR191" s="2"/>
      <c r="BU191" s="211"/>
    </row>
    <row r="192" spans="1:74" ht="15" customHeight="1" x14ac:dyDescent="0.3">
      <c r="A192" s="1" t="s">
        <v>1487</v>
      </c>
      <c r="B192" s="9">
        <v>42965</v>
      </c>
      <c r="C192" s="1" t="s">
        <v>122</v>
      </c>
      <c r="D192" s="61" t="s">
        <v>115</v>
      </c>
      <c r="E192" s="61" t="s">
        <v>116</v>
      </c>
      <c r="F192" s="2">
        <v>19</v>
      </c>
      <c r="G192" s="170">
        <v>4</v>
      </c>
      <c r="H192" s="183" t="str">
        <f t="shared" si="2"/>
        <v>19-4</v>
      </c>
      <c r="I192" s="175">
        <v>0</v>
      </c>
      <c r="J192" s="175">
        <v>68</v>
      </c>
      <c r="K192" s="207" t="b">
        <v>1</v>
      </c>
      <c r="L192" s="208">
        <v>38.604999999999997</v>
      </c>
      <c r="M192" s="208">
        <v>39.284999999999997</v>
      </c>
      <c r="N192" s="209" t="s">
        <v>112</v>
      </c>
      <c r="O192" s="210" t="s">
        <v>42</v>
      </c>
      <c r="P192" s="179" t="s">
        <v>1497</v>
      </c>
      <c r="Q192" s="180">
        <v>3</v>
      </c>
      <c r="R192" s="210" t="s">
        <v>18</v>
      </c>
      <c r="S192" s="210"/>
      <c r="T192" s="211" t="s">
        <v>129</v>
      </c>
      <c r="U192" s="211" t="s">
        <v>49</v>
      </c>
      <c r="V192" s="211" t="s">
        <v>14</v>
      </c>
      <c r="W192" s="211" t="s">
        <v>135</v>
      </c>
      <c r="X192" s="212">
        <v>3</v>
      </c>
      <c r="Y192" s="211" t="s">
        <v>40</v>
      </c>
      <c r="AR192" s="1">
        <v>50</v>
      </c>
      <c r="AU192" s="1">
        <v>50</v>
      </c>
      <c r="BQ192" s="1">
        <v>100</v>
      </c>
      <c r="BT192" s="211"/>
      <c r="BU192" s="1" t="s">
        <v>228</v>
      </c>
    </row>
    <row r="193" spans="1:74" ht="15" customHeight="1" x14ac:dyDescent="0.3">
      <c r="A193" s="1" t="s">
        <v>1487</v>
      </c>
      <c r="B193" s="9">
        <v>42965</v>
      </c>
      <c r="C193" s="1" t="s">
        <v>122</v>
      </c>
      <c r="D193" s="61" t="s">
        <v>115</v>
      </c>
      <c r="E193" s="61" t="s">
        <v>116</v>
      </c>
      <c r="F193" s="2">
        <v>19</v>
      </c>
      <c r="G193" s="170">
        <v>4</v>
      </c>
      <c r="H193" s="183" t="str">
        <f t="shared" si="2"/>
        <v>19-4</v>
      </c>
      <c r="I193" s="175">
        <v>25</v>
      </c>
      <c r="J193" s="175">
        <v>40</v>
      </c>
      <c r="K193" s="207" t="b">
        <v>1</v>
      </c>
      <c r="L193" s="208">
        <v>38.854999999999997</v>
      </c>
      <c r="M193" s="208">
        <v>39.004999999999995</v>
      </c>
      <c r="N193" s="209" t="s">
        <v>96</v>
      </c>
      <c r="O193" s="11" t="s">
        <v>1094</v>
      </c>
      <c r="P193" s="213" t="s">
        <v>1495</v>
      </c>
      <c r="Q193" s="136">
        <v>5</v>
      </c>
      <c r="R193" s="214" t="s">
        <v>23</v>
      </c>
      <c r="S193" s="214"/>
      <c r="T193" s="215" t="s">
        <v>209</v>
      </c>
      <c r="U193" s="215" t="s">
        <v>49</v>
      </c>
      <c r="V193" s="215" t="s">
        <v>17</v>
      </c>
      <c r="W193" s="215" t="s">
        <v>10</v>
      </c>
      <c r="X193" s="216">
        <v>2</v>
      </c>
      <c r="Y193" s="215" t="s">
        <v>40</v>
      </c>
      <c r="BG193" s="1">
        <v>100</v>
      </c>
      <c r="BQ193" s="1">
        <v>100</v>
      </c>
      <c r="BR193" s="2"/>
      <c r="BU193" s="215"/>
    </row>
    <row r="194" spans="1:74" ht="15" customHeight="1" x14ac:dyDescent="0.3">
      <c r="A194" s="1" t="s">
        <v>1487</v>
      </c>
      <c r="B194" s="9">
        <v>42965</v>
      </c>
      <c r="C194" s="1" t="s">
        <v>122</v>
      </c>
      <c r="D194" s="61" t="s">
        <v>115</v>
      </c>
      <c r="E194" s="61" t="s">
        <v>116</v>
      </c>
      <c r="F194" s="2">
        <v>19</v>
      </c>
      <c r="G194" s="170">
        <v>4</v>
      </c>
      <c r="H194" s="183" t="str">
        <f t="shared" si="2"/>
        <v>19-4</v>
      </c>
      <c r="I194" s="175">
        <v>0</v>
      </c>
      <c r="J194" s="175">
        <v>68</v>
      </c>
      <c r="K194" s="207" t="b">
        <v>1</v>
      </c>
      <c r="L194" s="208">
        <v>38.604999999999997</v>
      </c>
      <c r="M194" s="208">
        <v>39.284999999999997</v>
      </c>
      <c r="N194" s="209"/>
      <c r="O194" s="210" t="s">
        <v>105</v>
      </c>
      <c r="P194" s="179" t="s">
        <v>105</v>
      </c>
      <c r="Q194" s="136" t="s">
        <v>1492</v>
      </c>
      <c r="R194" s="210"/>
      <c r="S194" s="210"/>
      <c r="T194" s="211"/>
      <c r="U194" s="211"/>
      <c r="V194" s="211"/>
      <c r="W194" s="211"/>
      <c r="X194" s="212" t="e">
        <v>#N/A</v>
      </c>
      <c r="Y194" s="211"/>
      <c r="BQ194" s="1">
        <v>0</v>
      </c>
      <c r="BT194" s="211"/>
      <c r="BV194" s="1" t="s">
        <v>229</v>
      </c>
    </row>
    <row r="195" spans="1:74" ht="15" customHeight="1" x14ac:dyDescent="0.3">
      <c r="A195" s="1" t="s">
        <v>1487</v>
      </c>
      <c r="B195" s="9">
        <v>42965</v>
      </c>
      <c r="C195" s="1" t="s">
        <v>122</v>
      </c>
      <c r="D195" s="61" t="s">
        <v>115</v>
      </c>
      <c r="E195" s="61" t="s">
        <v>116</v>
      </c>
      <c r="F195" s="2">
        <v>20</v>
      </c>
      <c r="G195" s="170">
        <v>1</v>
      </c>
      <c r="H195" s="183" t="str">
        <f t="shared" si="2"/>
        <v>20-1</v>
      </c>
      <c r="I195" s="175">
        <v>0</v>
      </c>
      <c r="J195" s="175">
        <v>100</v>
      </c>
      <c r="K195" s="207" t="b">
        <v>1</v>
      </c>
      <c r="L195" s="208">
        <v>39.200000000000003</v>
      </c>
      <c r="M195" s="208">
        <v>40.200000000000003</v>
      </c>
      <c r="N195" s="209" t="s">
        <v>112</v>
      </c>
      <c r="O195" s="11" t="s">
        <v>1094</v>
      </c>
      <c r="P195" s="179" t="s">
        <v>1493</v>
      </c>
      <c r="Q195" s="180">
        <v>1</v>
      </c>
      <c r="R195" s="210" t="s">
        <v>18</v>
      </c>
      <c r="S195" s="210"/>
      <c r="T195" s="211" t="s">
        <v>126</v>
      </c>
      <c r="U195" s="211" t="s">
        <v>49</v>
      </c>
      <c r="V195" s="211" t="s">
        <v>17</v>
      </c>
      <c r="W195" s="211" t="s">
        <v>10</v>
      </c>
      <c r="X195" s="212">
        <v>2</v>
      </c>
      <c r="Y195" s="211" t="s">
        <v>40</v>
      </c>
      <c r="BG195" s="1">
        <v>100</v>
      </c>
      <c r="BQ195" s="1">
        <v>100</v>
      </c>
      <c r="BR195" s="2"/>
      <c r="BU195" s="211" t="s">
        <v>230</v>
      </c>
    </row>
    <row r="196" spans="1:74" ht="15" customHeight="1" x14ac:dyDescent="0.3">
      <c r="A196" s="1" t="s">
        <v>1487</v>
      </c>
      <c r="B196" s="9">
        <v>42965</v>
      </c>
      <c r="C196" s="1" t="s">
        <v>122</v>
      </c>
      <c r="D196" s="61" t="s">
        <v>115</v>
      </c>
      <c r="E196" s="61" t="s">
        <v>116</v>
      </c>
      <c r="F196" s="2">
        <v>20</v>
      </c>
      <c r="G196" s="170">
        <v>1</v>
      </c>
      <c r="H196" s="183" t="str">
        <f t="shared" si="2"/>
        <v>20-1</v>
      </c>
      <c r="I196" s="175">
        <v>0</v>
      </c>
      <c r="J196" s="175">
        <v>100</v>
      </c>
      <c r="K196" s="207" t="b">
        <v>1</v>
      </c>
      <c r="L196" s="208">
        <v>39.200000000000003</v>
      </c>
      <c r="M196" s="208">
        <v>40.200000000000003</v>
      </c>
      <c r="N196" s="209" t="s">
        <v>112</v>
      </c>
      <c r="O196" s="210" t="s">
        <v>42</v>
      </c>
      <c r="P196" s="179" t="s">
        <v>1497</v>
      </c>
      <c r="Q196" s="180">
        <v>3</v>
      </c>
      <c r="R196" s="210" t="s">
        <v>18</v>
      </c>
      <c r="S196" s="210"/>
      <c r="T196" s="211" t="s">
        <v>129</v>
      </c>
      <c r="U196" s="211" t="s">
        <v>49</v>
      </c>
      <c r="V196" s="211" t="s">
        <v>14</v>
      </c>
      <c r="W196" s="211" t="s">
        <v>135</v>
      </c>
      <c r="X196" s="212">
        <v>3</v>
      </c>
      <c r="Y196" s="211" t="s">
        <v>40</v>
      </c>
      <c r="AR196" s="1">
        <v>50</v>
      </c>
      <c r="AU196" s="1">
        <v>50</v>
      </c>
      <c r="BQ196" s="1">
        <v>100</v>
      </c>
      <c r="BT196" s="211"/>
    </row>
    <row r="197" spans="1:74" ht="15" customHeight="1" x14ac:dyDescent="0.3">
      <c r="A197" s="1" t="s">
        <v>1487</v>
      </c>
      <c r="B197" s="9">
        <v>42965</v>
      </c>
      <c r="C197" s="1" t="s">
        <v>122</v>
      </c>
      <c r="D197" s="61" t="s">
        <v>115</v>
      </c>
      <c r="E197" s="61" t="s">
        <v>116</v>
      </c>
      <c r="F197" s="2">
        <v>20</v>
      </c>
      <c r="G197" s="170">
        <v>1</v>
      </c>
      <c r="H197" s="183" t="str">
        <f t="shared" si="2"/>
        <v>20-1</v>
      </c>
      <c r="I197" s="175">
        <v>0</v>
      </c>
      <c r="J197" s="175">
        <v>100</v>
      </c>
      <c r="K197" s="207" t="b">
        <v>1</v>
      </c>
      <c r="L197" s="208">
        <v>39.200000000000003</v>
      </c>
      <c r="M197" s="208">
        <v>40.200000000000003</v>
      </c>
      <c r="N197" s="209"/>
      <c r="O197" s="210" t="s">
        <v>105</v>
      </c>
      <c r="P197" s="179" t="s">
        <v>105</v>
      </c>
      <c r="Q197" s="136" t="s">
        <v>1492</v>
      </c>
      <c r="R197" s="210"/>
      <c r="S197" s="210"/>
      <c r="T197" s="211"/>
      <c r="U197" s="211"/>
      <c r="V197" s="211"/>
      <c r="W197" s="211"/>
      <c r="X197" s="212" t="e">
        <v>#N/A</v>
      </c>
      <c r="Y197" s="211"/>
      <c r="BQ197" s="1">
        <v>0</v>
      </c>
      <c r="BT197" s="211"/>
      <c r="BV197" s="1" t="s">
        <v>231</v>
      </c>
    </row>
    <row r="198" spans="1:74" ht="15" customHeight="1" x14ac:dyDescent="0.3">
      <c r="A198" s="1" t="s">
        <v>1487</v>
      </c>
      <c r="B198" s="9">
        <v>42965</v>
      </c>
      <c r="C198" s="1" t="s">
        <v>122</v>
      </c>
      <c r="D198" s="61" t="s">
        <v>115</v>
      </c>
      <c r="E198" s="61" t="s">
        <v>116</v>
      </c>
      <c r="F198" s="2">
        <v>20</v>
      </c>
      <c r="G198" s="170">
        <v>2</v>
      </c>
      <c r="H198" s="183" t="str">
        <f t="shared" ref="H198:H261" si="3">F198&amp;"-"&amp;G198</f>
        <v>20-2</v>
      </c>
      <c r="I198" s="175">
        <v>0</v>
      </c>
      <c r="J198" s="175">
        <v>51</v>
      </c>
      <c r="K198" s="207" t="b">
        <v>1</v>
      </c>
      <c r="L198" s="208">
        <v>40.200000000000003</v>
      </c>
      <c r="M198" s="208">
        <v>40.71</v>
      </c>
      <c r="N198" s="209" t="s">
        <v>112</v>
      </c>
      <c r="O198" s="11" t="s">
        <v>1094</v>
      </c>
      <c r="P198" s="179" t="s">
        <v>1493</v>
      </c>
      <c r="Q198" s="180">
        <v>1</v>
      </c>
      <c r="R198" s="210" t="s">
        <v>18</v>
      </c>
      <c r="S198" s="210"/>
      <c r="T198" s="211" t="s">
        <v>126</v>
      </c>
      <c r="U198" s="211" t="s">
        <v>49</v>
      </c>
      <c r="V198" s="211" t="s">
        <v>17</v>
      </c>
      <c r="W198" s="211" t="s">
        <v>10</v>
      </c>
      <c r="X198" s="212">
        <v>2</v>
      </c>
      <c r="Y198" s="211" t="s">
        <v>40</v>
      </c>
      <c r="BG198" s="1">
        <v>100</v>
      </c>
      <c r="BQ198" s="1">
        <v>100</v>
      </c>
      <c r="BR198" s="2"/>
      <c r="BU198" s="211" t="s">
        <v>232</v>
      </c>
    </row>
    <row r="199" spans="1:74" ht="15" customHeight="1" x14ac:dyDescent="0.3">
      <c r="A199" s="1" t="s">
        <v>1487</v>
      </c>
      <c r="B199" s="9">
        <v>42965</v>
      </c>
      <c r="C199" s="1" t="s">
        <v>122</v>
      </c>
      <c r="D199" s="61" t="s">
        <v>115</v>
      </c>
      <c r="E199" s="61" t="s">
        <v>116</v>
      </c>
      <c r="F199" s="2">
        <v>20</v>
      </c>
      <c r="G199" s="170">
        <v>2</v>
      </c>
      <c r="H199" s="183" t="str">
        <f t="shared" si="3"/>
        <v>20-2</v>
      </c>
      <c r="I199" s="175">
        <v>0</v>
      </c>
      <c r="J199" s="175">
        <v>51</v>
      </c>
      <c r="K199" s="207" t="b">
        <v>1</v>
      </c>
      <c r="L199" s="208">
        <v>40.200000000000003</v>
      </c>
      <c r="M199" s="208">
        <v>40.71</v>
      </c>
      <c r="N199" s="209" t="s">
        <v>112</v>
      </c>
      <c r="O199" s="210" t="s">
        <v>42</v>
      </c>
      <c r="P199" s="179" t="s">
        <v>1497</v>
      </c>
      <c r="Q199" s="180">
        <v>3</v>
      </c>
      <c r="R199" s="210" t="s">
        <v>18</v>
      </c>
      <c r="S199" s="210"/>
      <c r="T199" s="211" t="s">
        <v>129</v>
      </c>
      <c r="U199" s="211" t="s">
        <v>49</v>
      </c>
      <c r="V199" s="211" t="s">
        <v>14</v>
      </c>
      <c r="W199" s="211" t="s">
        <v>135</v>
      </c>
      <c r="X199" s="212">
        <v>3</v>
      </c>
      <c r="Y199" s="211" t="s">
        <v>40</v>
      </c>
      <c r="AR199" s="1">
        <v>50</v>
      </c>
      <c r="AU199" s="1">
        <v>50</v>
      </c>
      <c r="BQ199" s="1">
        <v>100</v>
      </c>
      <c r="BT199" s="211"/>
    </row>
    <row r="200" spans="1:74" ht="15" customHeight="1" x14ac:dyDescent="0.3">
      <c r="A200" s="1" t="s">
        <v>1487</v>
      </c>
      <c r="B200" s="9">
        <v>42965</v>
      </c>
      <c r="C200" s="1" t="s">
        <v>122</v>
      </c>
      <c r="D200" s="61" t="s">
        <v>115</v>
      </c>
      <c r="E200" s="61" t="s">
        <v>116</v>
      </c>
      <c r="F200" s="2">
        <v>20</v>
      </c>
      <c r="G200" s="170">
        <v>2</v>
      </c>
      <c r="H200" s="183" t="str">
        <f t="shared" si="3"/>
        <v>20-2</v>
      </c>
      <c r="I200" s="175">
        <v>28</v>
      </c>
      <c r="J200" s="175">
        <v>30</v>
      </c>
      <c r="K200" s="207" t="b">
        <v>1</v>
      </c>
      <c r="L200" s="208">
        <v>40.480000000000004</v>
      </c>
      <c r="M200" s="208">
        <v>40.5</v>
      </c>
      <c r="N200" s="209" t="s">
        <v>96</v>
      </c>
      <c r="O200" s="210" t="s">
        <v>27</v>
      </c>
      <c r="P200" s="179" t="s">
        <v>1496</v>
      </c>
      <c r="Q200" s="180">
        <v>2</v>
      </c>
      <c r="R200" s="210" t="s">
        <v>19</v>
      </c>
      <c r="S200" s="210"/>
      <c r="T200" s="211" t="s">
        <v>205</v>
      </c>
      <c r="U200" s="211" t="s">
        <v>49</v>
      </c>
      <c r="V200" s="211" t="s">
        <v>14</v>
      </c>
      <c r="W200" s="211" t="s">
        <v>11</v>
      </c>
      <c r="X200" s="212">
        <v>3</v>
      </c>
      <c r="Y200" s="211" t="s">
        <v>40</v>
      </c>
      <c r="AR200" s="1">
        <v>100</v>
      </c>
      <c r="BQ200" s="1">
        <v>100</v>
      </c>
      <c r="BT200" s="211"/>
    </row>
    <row r="201" spans="1:74" ht="15" customHeight="1" x14ac:dyDescent="0.3">
      <c r="A201" s="1" t="s">
        <v>1487</v>
      </c>
      <c r="B201" s="9">
        <v>42965</v>
      </c>
      <c r="C201" s="1" t="s">
        <v>122</v>
      </c>
      <c r="D201" s="61" t="s">
        <v>115</v>
      </c>
      <c r="E201" s="61" t="s">
        <v>116</v>
      </c>
      <c r="F201" s="2">
        <v>20</v>
      </c>
      <c r="G201" s="170">
        <v>2</v>
      </c>
      <c r="H201" s="183" t="str">
        <f t="shared" si="3"/>
        <v>20-2</v>
      </c>
      <c r="I201" s="175">
        <v>0</v>
      </c>
      <c r="J201" s="175">
        <v>51</v>
      </c>
      <c r="K201" s="207" t="b">
        <v>1</v>
      </c>
      <c r="L201" s="208">
        <v>40.200000000000003</v>
      </c>
      <c r="M201" s="208">
        <v>40.71</v>
      </c>
      <c r="N201" s="209"/>
      <c r="O201" s="210" t="s">
        <v>105</v>
      </c>
      <c r="P201" s="179" t="s">
        <v>105</v>
      </c>
      <c r="Q201" s="136" t="s">
        <v>1492</v>
      </c>
      <c r="R201" s="210"/>
      <c r="S201" s="210"/>
      <c r="T201" s="211"/>
      <c r="U201" s="211"/>
      <c r="V201" s="211"/>
      <c r="W201" s="211"/>
      <c r="X201" s="212" t="e">
        <v>#N/A</v>
      </c>
      <c r="Y201" s="211"/>
      <c r="BQ201" s="1">
        <v>0</v>
      </c>
      <c r="BT201" s="211"/>
      <c r="BV201" s="1" t="s">
        <v>233</v>
      </c>
    </row>
    <row r="202" spans="1:74" ht="15" customHeight="1" x14ac:dyDescent="0.3">
      <c r="A202" s="1" t="s">
        <v>1487</v>
      </c>
      <c r="B202" s="9">
        <v>42965</v>
      </c>
      <c r="C202" s="1" t="s">
        <v>122</v>
      </c>
      <c r="D202" s="61" t="s">
        <v>115</v>
      </c>
      <c r="E202" s="61" t="s">
        <v>116</v>
      </c>
      <c r="F202" s="2">
        <v>20</v>
      </c>
      <c r="G202" s="170">
        <v>3</v>
      </c>
      <c r="H202" s="183" t="str">
        <f t="shared" si="3"/>
        <v>20-3</v>
      </c>
      <c r="I202" s="175">
        <v>0</v>
      </c>
      <c r="J202" s="175">
        <v>86</v>
      </c>
      <c r="K202" s="207" t="b">
        <v>1</v>
      </c>
      <c r="L202" s="208">
        <v>40.720000000000006</v>
      </c>
      <c r="M202" s="208">
        <v>41.580000000000005</v>
      </c>
      <c r="N202" s="209" t="s">
        <v>112</v>
      </c>
      <c r="O202" s="11" t="s">
        <v>1094</v>
      </c>
      <c r="P202" s="179" t="s">
        <v>1493</v>
      </c>
      <c r="Q202" s="180">
        <v>1</v>
      </c>
      <c r="R202" s="210" t="s">
        <v>18</v>
      </c>
      <c r="S202" s="210"/>
      <c r="T202" s="211" t="s">
        <v>126</v>
      </c>
      <c r="U202" s="211" t="s">
        <v>49</v>
      </c>
      <c r="V202" s="211" t="s">
        <v>17</v>
      </c>
      <c r="W202" s="211" t="s">
        <v>10</v>
      </c>
      <c r="X202" s="212">
        <v>2</v>
      </c>
      <c r="Y202" s="211" t="s">
        <v>40</v>
      </c>
      <c r="BG202" s="1">
        <v>100</v>
      </c>
      <c r="BQ202" s="1">
        <v>100</v>
      </c>
      <c r="BR202" s="2"/>
      <c r="BU202" s="211" t="s">
        <v>232</v>
      </c>
    </row>
    <row r="203" spans="1:74" ht="15" customHeight="1" x14ac:dyDescent="0.3">
      <c r="A203" s="1" t="s">
        <v>1487</v>
      </c>
      <c r="B203" s="9">
        <v>42965</v>
      </c>
      <c r="C203" s="1" t="s">
        <v>122</v>
      </c>
      <c r="D203" s="61" t="s">
        <v>115</v>
      </c>
      <c r="E203" s="61" t="s">
        <v>116</v>
      </c>
      <c r="F203" s="2">
        <v>20</v>
      </c>
      <c r="G203" s="170">
        <v>3</v>
      </c>
      <c r="H203" s="183" t="str">
        <f t="shared" si="3"/>
        <v>20-3</v>
      </c>
      <c r="I203" s="175">
        <v>0</v>
      </c>
      <c r="J203" s="175">
        <v>86</v>
      </c>
      <c r="K203" s="207" t="b">
        <v>1</v>
      </c>
      <c r="L203" s="208">
        <v>40.720000000000006</v>
      </c>
      <c r="M203" s="208">
        <v>41.580000000000005</v>
      </c>
      <c r="N203" s="209" t="s">
        <v>112</v>
      </c>
      <c r="O203" s="210" t="s">
        <v>42</v>
      </c>
      <c r="P203" s="179" t="s">
        <v>1497</v>
      </c>
      <c r="Q203" s="180">
        <v>3</v>
      </c>
      <c r="R203" s="210" t="s">
        <v>18</v>
      </c>
      <c r="S203" s="210"/>
      <c r="T203" s="211" t="s">
        <v>210</v>
      </c>
      <c r="U203" s="211" t="s">
        <v>49</v>
      </c>
      <c r="V203" s="211" t="s">
        <v>14</v>
      </c>
      <c r="W203" s="211" t="s">
        <v>135</v>
      </c>
      <c r="X203" s="212">
        <v>3</v>
      </c>
      <c r="Y203" s="211" t="s">
        <v>40</v>
      </c>
      <c r="AR203" s="1">
        <v>50</v>
      </c>
      <c r="AU203" s="1">
        <v>50</v>
      </c>
      <c r="BQ203" s="1">
        <v>100</v>
      </c>
      <c r="BT203" s="211"/>
      <c r="BU203" s="1" t="s">
        <v>234</v>
      </c>
    </row>
    <row r="204" spans="1:74" ht="15" customHeight="1" x14ac:dyDescent="0.3">
      <c r="A204" s="1" t="s">
        <v>1487</v>
      </c>
      <c r="B204" s="9">
        <v>42965</v>
      </c>
      <c r="C204" s="1" t="s">
        <v>122</v>
      </c>
      <c r="D204" s="61" t="s">
        <v>115</v>
      </c>
      <c r="E204" s="61" t="s">
        <v>116</v>
      </c>
      <c r="F204" s="2">
        <v>20</v>
      </c>
      <c r="G204" s="170">
        <v>3</v>
      </c>
      <c r="H204" s="183" t="str">
        <f t="shared" si="3"/>
        <v>20-3</v>
      </c>
      <c r="I204" s="175">
        <v>26</v>
      </c>
      <c r="J204" s="175">
        <v>47</v>
      </c>
      <c r="K204" s="207" t="b">
        <v>1</v>
      </c>
      <c r="L204" s="208">
        <v>40.980000000000004</v>
      </c>
      <c r="M204" s="208">
        <v>41.190000000000005</v>
      </c>
      <c r="N204" s="209" t="s">
        <v>96</v>
      </c>
      <c r="O204" s="11" t="s">
        <v>1094</v>
      </c>
      <c r="P204" s="213" t="s">
        <v>1495</v>
      </c>
      <c r="Q204" s="136">
        <v>5</v>
      </c>
      <c r="R204" s="214" t="s">
        <v>23</v>
      </c>
      <c r="S204" s="214"/>
      <c r="T204" s="215" t="s">
        <v>211</v>
      </c>
      <c r="U204" s="215" t="s">
        <v>49</v>
      </c>
      <c r="V204" s="215" t="s">
        <v>17</v>
      </c>
      <c r="W204" s="215" t="s">
        <v>10</v>
      </c>
      <c r="X204" s="216">
        <v>2</v>
      </c>
      <c r="Y204" s="215" t="s">
        <v>40</v>
      </c>
      <c r="BG204" s="1">
        <v>100</v>
      </c>
      <c r="BQ204" s="1">
        <v>100</v>
      </c>
      <c r="BR204" s="2"/>
      <c r="BU204" s="215"/>
    </row>
    <row r="205" spans="1:74" ht="15" customHeight="1" x14ac:dyDescent="0.3">
      <c r="A205" s="1" t="s">
        <v>1487</v>
      </c>
      <c r="B205" s="9">
        <v>42965</v>
      </c>
      <c r="C205" s="1" t="s">
        <v>122</v>
      </c>
      <c r="D205" s="61" t="s">
        <v>115</v>
      </c>
      <c r="E205" s="61" t="s">
        <v>116</v>
      </c>
      <c r="F205" s="2">
        <v>20</v>
      </c>
      <c r="G205" s="170">
        <v>3</v>
      </c>
      <c r="H205" s="183" t="str">
        <f t="shared" si="3"/>
        <v>20-3</v>
      </c>
      <c r="I205" s="175">
        <v>0</v>
      </c>
      <c r="J205" s="175">
        <v>86</v>
      </c>
      <c r="K205" s="207" t="b">
        <v>1</v>
      </c>
      <c r="L205" s="208">
        <v>40.720000000000006</v>
      </c>
      <c r="M205" s="208">
        <v>41.580000000000005</v>
      </c>
      <c r="N205" s="209"/>
      <c r="O205" s="210" t="s">
        <v>105</v>
      </c>
      <c r="P205" s="179" t="s">
        <v>105</v>
      </c>
      <c r="Q205" s="136" t="s">
        <v>1492</v>
      </c>
      <c r="R205" s="210"/>
      <c r="S205" s="210"/>
      <c r="T205" s="211"/>
      <c r="U205" s="211"/>
      <c r="V205" s="211"/>
      <c r="W205" s="211"/>
      <c r="X205" s="212" t="e">
        <v>#N/A</v>
      </c>
      <c r="Y205" s="211"/>
      <c r="BQ205" s="1">
        <v>0</v>
      </c>
      <c r="BT205" s="211"/>
      <c r="BV205" s="1" t="s">
        <v>221</v>
      </c>
    </row>
    <row r="206" spans="1:74" ht="15" customHeight="1" x14ac:dyDescent="0.3">
      <c r="A206" s="1" t="s">
        <v>1487</v>
      </c>
      <c r="B206" s="9">
        <v>42965</v>
      </c>
      <c r="C206" s="1" t="s">
        <v>122</v>
      </c>
      <c r="D206" s="61" t="s">
        <v>115</v>
      </c>
      <c r="E206" s="61" t="s">
        <v>116</v>
      </c>
      <c r="F206" s="2">
        <v>20</v>
      </c>
      <c r="G206" s="170">
        <v>4</v>
      </c>
      <c r="H206" s="183" t="str">
        <f t="shared" si="3"/>
        <v>20-4</v>
      </c>
      <c r="I206" s="175">
        <v>0</v>
      </c>
      <c r="J206" s="175">
        <v>78</v>
      </c>
      <c r="K206" s="207" t="b">
        <v>1</v>
      </c>
      <c r="L206" s="208">
        <v>41.59</v>
      </c>
      <c r="M206" s="208">
        <v>42.370000000000005</v>
      </c>
      <c r="N206" s="209" t="s">
        <v>112</v>
      </c>
      <c r="O206" s="11" t="s">
        <v>1094</v>
      </c>
      <c r="P206" s="179" t="s">
        <v>1493</v>
      </c>
      <c r="Q206" s="180">
        <v>1</v>
      </c>
      <c r="R206" s="210" t="s">
        <v>18</v>
      </c>
      <c r="S206" s="210"/>
      <c r="T206" s="211" t="s">
        <v>126</v>
      </c>
      <c r="U206" s="211" t="s">
        <v>49</v>
      </c>
      <c r="V206" s="211" t="s">
        <v>17</v>
      </c>
      <c r="W206" s="211" t="s">
        <v>10</v>
      </c>
      <c r="X206" s="212">
        <v>2</v>
      </c>
      <c r="Y206" s="211" t="s">
        <v>40</v>
      </c>
      <c r="BG206" s="1">
        <v>100</v>
      </c>
      <c r="BQ206" s="1">
        <v>100</v>
      </c>
      <c r="BR206" s="2"/>
      <c r="BU206" s="211" t="s">
        <v>232</v>
      </c>
    </row>
    <row r="207" spans="1:74" ht="15" customHeight="1" x14ac:dyDescent="0.3">
      <c r="A207" s="1" t="s">
        <v>1487</v>
      </c>
      <c r="B207" s="9">
        <v>42965</v>
      </c>
      <c r="C207" s="1" t="s">
        <v>122</v>
      </c>
      <c r="D207" s="61" t="s">
        <v>115</v>
      </c>
      <c r="E207" s="61" t="s">
        <v>116</v>
      </c>
      <c r="F207" s="2">
        <v>20</v>
      </c>
      <c r="G207" s="170">
        <v>4</v>
      </c>
      <c r="H207" s="183" t="str">
        <f t="shared" si="3"/>
        <v>20-4</v>
      </c>
      <c r="I207" s="175">
        <v>0</v>
      </c>
      <c r="J207" s="175">
        <v>78</v>
      </c>
      <c r="K207" s="207" t="b">
        <v>1</v>
      </c>
      <c r="L207" s="208">
        <v>41.59</v>
      </c>
      <c r="M207" s="208">
        <v>42.370000000000005</v>
      </c>
      <c r="N207" s="209" t="s">
        <v>112</v>
      </c>
      <c r="O207" s="210" t="s">
        <v>42</v>
      </c>
      <c r="P207" s="179" t="s">
        <v>1497</v>
      </c>
      <c r="Q207" s="180">
        <v>3</v>
      </c>
      <c r="R207" s="210" t="s">
        <v>18</v>
      </c>
      <c r="S207" s="210"/>
      <c r="T207" s="211" t="s">
        <v>141</v>
      </c>
      <c r="U207" s="211" t="s">
        <v>49</v>
      </c>
      <c r="V207" s="211" t="s">
        <v>14</v>
      </c>
      <c r="W207" s="211" t="s">
        <v>135</v>
      </c>
      <c r="X207" s="212">
        <v>3</v>
      </c>
      <c r="Y207" s="211" t="s">
        <v>40</v>
      </c>
      <c r="AR207" s="1">
        <v>50</v>
      </c>
      <c r="AU207" s="1">
        <v>50</v>
      </c>
      <c r="BQ207" s="1">
        <v>100</v>
      </c>
      <c r="BT207" s="211"/>
      <c r="BU207" s="1" t="s">
        <v>234</v>
      </c>
    </row>
    <row r="208" spans="1:74" ht="15" customHeight="1" x14ac:dyDescent="0.3">
      <c r="A208" s="1" t="s">
        <v>1487</v>
      </c>
      <c r="B208" s="9">
        <v>42965</v>
      </c>
      <c r="C208" s="1" t="s">
        <v>122</v>
      </c>
      <c r="D208" s="61" t="s">
        <v>115</v>
      </c>
      <c r="E208" s="61" t="s">
        <v>116</v>
      </c>
      <c r="F208" s="2">
        <v>20</v>
      </c>
      <c r="G208" s="170">
        <v>4</v>
      </c>
      <c r="H208" s="183" t="str">
        <f t="shared" si="3"/>
        <v>20-4</v>
      </c>
      <c r="I208" s="175">
        <v>0</v>
      </c>
      <c r="J208" s="175">
        <v>78</v>
      </c>
      <c r="K208" s="207" t="b">
        <v>1</v>
      </c>
      <c r="L208" s="208">
        <v>41.59</v>
      </c>
      <c r="M208" s="208">
        <v>42.370000000000005</v>
      </c>
      <c r="N208" s="209"/>
      <c r="O208" s="210" t="s">
        <v>105</v>
      </c>
      <c r="P208" s="179" t="s">
        <v>105</v>
      </c>
      <c r="Q208" s="136" t="s">
        <v>1492</v>
      </c>
      <c r="R208" s="210"/>
      <c r="S208" s="210"/>
      <c r="T208" s="211"/>
      <c r="U208" s="211"/>
      <c r="V208" s="211"/>
      <c r="W208" s="211"/>
      <c r="X208" s="212" t="e">
        <v>#N/A</v>
      </c>
      <c r="Y208" s="211"/>
      <c r="BQ208" s="1">
        <v>0</v>
      </c>
      <c r="BT208" s="211"/>
      <c r="BV208" s="1" t="s">
        <v>221</v>
      </c>
    </row>
    <row r="209" spans="1:74" ht="15" customHeight="1" x14ac:dyDescent="0.3">
      <c r="A209" s="1" t="s">
        <v>1487</v>
      </c>
      <c r="B209" s="9">
        <v>42965</v>
      </c>
      <c r="C209" s="1" t="s">
        <v>122</v>
      </c>
      <c r="D209" s="61" t="s">
        <v>115</v>
      </c>
      <c r="E209" s="61" t="s">
        <v>116</v>
      </c>
      <c r="F209" s="2">
        <v>21</v>
      </c>
      <c r="G209" s="170">
        <v>1</v>
      </c>
      <c r="H209" s="183" t="str">
        <f t="shared" si="3"/>
        <v>21-1</v>
      </c>
      <c r="I209" s="175">
        <v>0</v>
      </c>
      <c r="J209" s="175">
        <v>81</v>
      </c>
      <c r="K209" s="207" t="b">
        <v>1</v>
      </c>
      <c r="L209" s="208">
        <v>42.25</v>
      </c>
      <c r="M209" s="208">
        <v>43.06</v>
      </c>
      <c r="N209" s="209" t="s">
        <v>112</v>
      </c>
      <c r="O209" s="11" t="s">
        <v>1094</v>
      </c>
      <c r="P209" s="179" t="s">
        <v>1493</v>
      </c>
      <c r="Q209" s="180">
        <v>1</v>
      </c>
      <c r="R209" s="210" t="s">
        <v>18</v>
      </c>
      <c r="S209" s="210"/>
      <c r="T209" s="211" t="s">
        <v>126</v>
      </c>
      <c r="U209" s="211" t="s">
        <v>49</v>
      </c>
      <c r="V209" s="211" t="s">
        <v>17</v>
      </c>
      <c r="W209" s="211" t="s">
        <v>10</v>
      </c>
      <c r="X209" s="212">
        <v>2</v>
      </c>
      <c r="Y209" s="211" t="s">
        <v>40</v>
      </c>
      <c r="BG209" s="1">
        <v>100</v>
      </c>
      <c r="BQ209" s="1">
        <v>100</v>
      </c>
      <c r="BR209" s="2"/>
      <c r="BU209" s="211"/>
    </row>
    <row r="210" spans="1:74" ht="15" customHeight="1" x14ac:dyDescent="0.3">
      <c r="A210" s="1" t="s">
        <v>1487</v>
      </c>
      <c r="B210" s="9">
        <v>42965</v>
      </c>
      <c r="C210" s="1" t="s">
        <v>122</v>
      </c>
      <c r="D210" s="61" t="s">
        <v>115</v>
      </c>
      <c r="E210" s="61" t="s">
        <v>116</v>
      </c>
      <c r="F210" s="2">
        <v>21</v>
      </c>
      <c r="G210" s="170">
        <v>1</v>
      </c>
      <c r="H210" s="183" t="str">
        <f t="shared" si="3"/>
        <v>21-1</v>
      </c>
      <c r="I210" s="175">
        <v>0</v>
      </c>
      <c r="J210" s="175">
        <v>81</v>
      </c>
      <c r="K210" s="207" t="b">
        <v>1</v>
      </c>
      <c r="L210" s="208">
        <v>42.25</v>
      </c>
      <c r="M210" s="208">
        <v>43.06</v>
      </c>
      <c r="N210" s="209" t="s">
        <v>112</v>
      </c>
      <c r="O210" s="210" t="s">
        <v>42</v>
      </c>
      <c r="P210" s="179" t="s">
        <v>1497</v>
      </c>
      <c r="Q210" s="180">
        <v>3</v>
      </c>
      <c r="R210" s="210" t="s">
        <v>18</v>
      </c>
      <c r="S210" s="210"/>
      <c r="T210" s="211" t="s">
        <v>141</v>
      </c>
      <c r="U210" s="211" t="s">
        <v>49</v>
      </c>
      <c r="V210" s="211" t="s">
        <v>14</v>
      </c>
      <c r="W210" s="211" t="s">
        <v>135</v>
      </c>
      <c r="X210" s="212">
        <v>3</v>
      </c>
      <c r="Y210" s="211" t="s">
        <v>40</v>
      </c>
      <c r="AR210" s="1">
        <v>50</v>
      </c>
      <c r="AU210" s="1">
        <v>50</v>
      </c>
      <c r="BQ210" s="1">
        <v>100</v>
      </c>
      <c r="BT210" s="211"/>
    </row>
    <row r="211" spans="1:74" ht="15" customHeight="1" x14ac:dyDescent="0.3">
      <c r="A211" s="1" t="s">
        <v>1487</v>
      </c>
      <c r="B211" s="9">
        <v>42965</v>
      </c>
      <c r="C211" s="1" t="s">
        <v>122</v>
      </c>
      <c r="D211" s="61" t="s">
        <v>115</v>
      </c>
      <c r="E211" s="61" t="s">
        <v>116</v>
      </c>
      <c r="F211" s="2">
        <v>21</v>
      </c>
      <c r="G211" s="170">
        <v>1</v>
      </c>
      <c r="H211" s="183" t="str">
        <f t="shared" si="3"/>
        <v>21-1</v>
      </c>
      <c r="I211" s="175">
        <v>0</v>
      </c>
      <c r="J211" s="175">
        <v>81</v>
      </c>
      <c r="K211" s="207" t="b">
        <v>1</v>
      </c>
      <c r="L211" s="208">
        <v>42.25</v>
      </c>
      <c r="M211" s="208">
        <v>43.06</v>
      </c>
      <c r="N211" s="209"/>
      <c r="O211" s="210" t="s">
        <v>105</v>
      </c>
      <c r="P211" s="179" t="s">
        <v>105</v>
      </c>
      <c r="Q211" s="136" t="s">
        <v>1492</v>
      </c>
      <c r="R211" s="210"/>
      <c r="S211" s="210"/>
      <c r="T211" s="211"/>
      <c r="U211" s="211"/>
      <c r="V211" s="211"/>
      <c r="W211" s="211"/>
      <c r="X211" s="212" t="e">
        <v>#N/A</v>
      </c>
      <c r="Y211" s="211"/>
      <c r="BQ211" s="1">
        <v>0</v>
      </c>
      <c r="BT211" s="211"/>
      <c r="BV211" s="1" t="s">
        <v>235</v>
      </c>
    </row>
    <row r="212" spans="1:74" ht="15" customHeight="1" x14ac:dyDescent="0.3">
      <c r="A212" s="1" t="s">
        <v>1487</v>
      </c>
      <c r="B212" s="9">
        <v>42965</v>
      </c>
      <c r="C212" s="1" t="s">
        <v>122</v>
      </c>
      <c r="D212" s="61" t="s">
        <v>115</v>
      </c>
      <c r="E212" s="61" t="s">
        <v>116</v>
      </c>
      <c r="F212" s="2">
        <v>21</v>
      </c>
      <c r="G212" s="170">
        <v>2</v>
      </c>
      <c r="H212" s="183" t="str">
        <f t="shared" si="3"/>
        <v>21-2</v>
      </c>
      <c r="I212" s="175">
        <v>0</v>
      </c>
      <c r="J212" s="175">
        <v>94</v>
      </c>
      <c r="K212" s="207" t="b">
        <v>1</v>
      </c>
      <c r="L212" s="208">
        <v>43.094999999999999</v>
      </c>
      <c r="M212" s="208">
        <v>44.034999999999997</v>
      </c>
      <c r="N212" s="209" t="s">
        <v>112</v>
      </c>
      <c r="O212" s="11" t="s">
        <v>1094</v>
      </c>
      <c r="P212" s="179" t="s">
        <v>1493</v>
      </c>
      <c r="Q212" s="180">
        <v>1</v>
      </c>
      <c r="R212" s="210" t="s">
        <v>18</v>
      </c>
      <c r="S212" s="210"/>
      <c r="T212" s="211" t="s">
        <v>126</v>
      </c>
      <c r="U212" s="211" t="s">
        <v>49</v>
      </c>
      <c r="V212" s="211" t="s">
        <v>17</v>
      </c>
      <c r="W212" s="211" t="s">
        <v>10</v>
      </c>
      <c r="X212" s="212">
        <v>2</v>
      </c>
      <c r="Y212" s="211" t="s">
        <v>40</v>
      </c>
      <c r="BG212" s="1">
        <v>100</v>
      </c>
      <c r="BQ212" s="1">
        <v>100</v>
      </c>
      <c r="BR212" s="2"/>
      <c r="BU212" s="211"/>
    </row>
    <row r="213" spans="1:74" ht="15" customHeight="1" x14ac:dyDescent="0.3">
      <c r="A213" s="1" t="s">
        <v>1487</v>
      </c>
      <c r="B213" s="9">
        <v>42965</v>
      </c>
      <c r="C213" s="1" t="s">
        <v>122</v>
      </c>
      <c r="D213" s="61" t="s">
        <v>115</v>
      </c>
      <c r="E213" s="61" t="s">
        <v>116</v>
      </c>
      <c r="F213" s="2">
        <v>21</v>
      </c>
      <c r="G213" s="170">
        <v>2</v>
      </c>
      <c r="H213" s="183" t="str">
        <f t="shared" si="3"/>
        <v>21-2</v>
      </c>
      <c r="I213" s="175">
        <v>0</v>
      </c>
      <c r="J213" s="175">
        <v>94</v>
      </c>
      <c r="K213" s="207" t="b">
        <v>1</v>
      </c>
      <c r="L213" s="208">
        <v>43.094999999999999</v>
      </c>
      <c r="M213" s="208">
        <v>44.034999999999997</v>
      </c>
      <c r="N213" s="209" t="s">
        <v>112</v>
      </c>
      <c r="O213" s="210" t="s">
        <v>42</v>
      </c>
      <c r="P213" s="179" t="s">
        <v>1497</v>
      </c>
      <c r="Q213" s="180">
        <v>3</v>
      </c>
      <c r="R213" s="210" t="s">
        <v>18</v>
      </c>
      <c r="S213" s="210"/>
      <c r="T213" s="211" t="s">
        <v>141</v>
      </c>
      <c r="U213" s="211" t="s">
        <v>49</v>
      </c>
      <c r="V213" s="211" t="s">
        <v>14</v>
      </c>
      <c r="W213" s="211" t="s">
        <v>135</v>
      </c>
      <c r="X213" s="212">
        <v>3</v>
      </c>
      <c r="Y213" s="211" t="s">
        <v>40</v>
      </c>
      <c r="AR213" s="1">
        <v>50</v>
      </c>
      <c r="AU213" s="1">
        <v>50</v>
      </c>
      <c r="BQ213" s="1">
        <v>100</v>
      </c>
      <c r="BT213" s="211"/>
    </row>
    <row r="214" spans="1:74" ht="15" customHeight="1" x14ac:dyDescent="0.3">
      <c r="A214" s="1" t="s">
        <v>1487</v>
      </c>
      <c r="B214" s="9">
        <v>42965</v>
      </c>
      <c r="C214" s="1" t="s">
        <v>122</v>
      </c>
      <c r="D214" s="61" t="s">
        <v>115</v>
      </c>
      <c r="E214" s="61" t="s">
        <v>116</v>
      </c>
      <c r="F214" s="2">
        <v>21</v>
      </c>
      <c r="G214" s="170">
        <v>2</v>
      </c>
      <c r="H214" s="183" t="str">
        <f t="shared" si="3"/>
        <v>21-2</v>
      </c>
      <c r="I214" s="175">
        <v>0</v>
      </c>
      <c r="J214" s="175">
        <v>94</v>
      </c>
      <c r="K214" s="207" t="b">
        <v>1</v>
      </c>
      <c r="L214" s="208">
        <v>43.094999999999999</v>
      </c>
      <c r="M214" s="208">
        <v>44.034999999999997</v>
      </c>
      <c r="N214" s="209"/>
      <c r="O214" s="210" t="s">
        <v>105</v>
      </c>
      <c r="P214" s="179" t="s">
        <v>105</v>
      </c>
      <c r="Q214" s="136" t="s">
        <v>1492</v>
      </c>
      <c r="R214" s="210"/>
      <c r="S214" s="210"/>
      <c r="T214" s="211"/>
      <c r="U214" s="211"/>
      <c r="V214" s="211"/>
      <c r="W214" s="211"/>
      <c r="X214" s="212" t="e">
        <v>#N/A</v>
      </c>
      <c r="Y214" s="211"/>
      <c r="BQ214" s="1">
        <v>0</v>
      </c>
      <c r="BT214" s="211"/>
      <c r="BV214" s="1" t="s">
        <v>236</v>
      </c>
    </row>
    <row r="215" spans="1:74" ht="15" customHeight="1" x14ac:dyDescent="0.3">
      <c r="A215" s="1" t="s">
        <v>1487</v>
      </c>
      <c r="B215" s="9">
        <v>42965</v>
      </c>
      <c r="C215" s="1" t="s">
        <v>122</v>
      </c>
      <c r="D215" s="61" t="s">
        <v>115</v>
      </c>
      <c r="E215" s="61" t="s">
        <v>116</v>
      </c>
      <c r="F215" s="2">
        <v>21</v>
      </c>
      <c r="G215" s="170">
        <v>3</v>
      </c>
      <c r="H215" s="183" t="str">
        <f t="shared" si="3"/>
        <v>21-3</v>
      </c>
      <c r="I215" s="175">
        <v>0</v>
      </c>
      <c r="J215" s="175">
        <v>68</v>
      </c>
      <c r="K215" s="207" t="b">
        <v>1</v>
      </c>
      <c r="L215" s="208">
        <v>44.034999999999997</v>
      </c>
      <c r="M215" s="208">
        <v>44.714999999999996</v>
      </c>
      <c r="N215" s="209" t="s">
        <v>112</v>
      </c>
      <c r="O215" s="11" t="s">
        <v>1094</v>
      </c>
      <c r="P215" s="179" t="s">
        <v>1493</v>
      </c>
      <c r="Q215" s="180">
        <v>1</v>
      </c>
      <c r="R215" s="210" t="s">
        <v>18</v>
      </c>
      <c r="S215" s="210"/>
      <c r="T215" s="211" t="s">
        <v>126</v>
      </c>
      <c r="U215" s="211" t="s">
        <v>49</v>
      </c>
      <c r="V215" s="211" t="s">
        <v>17</v>
      </c>
      <c r="W215" s="211" t="s">
        <v>10</v>
      </c>
      <c r="X215" s="212">
        <v>2</v>
      </c>
      <c r="Y215" s="211" t="s">
        <v>40</v>
      </c>
      <c r="BG215" s="1">
        <v>100</v>
      </c>
      <c r="BQ215" s="1">
        <v>100</v>
      </c>
      <c r="BR215" s="2"/>
      <c r="BU215" s="211" t="s">
        <v>237</v>
      </c>
    </row>
    <row r="216" spans="1:74" ht="15" customHeight="1" x14ac:dyDescent="0.3">
      <c r="A216" s="1" t="s">
        <v>1487</v>
      </c>
      <c r="B216" s="9">
        <v>42965</v>
      </c>
      <c r="C216" s="1" t="s">
        <v>122</v>
      </c>
      <c r="D216" s="61" t="s">
        <v>115</v>
      </c>
      <c r="E216" s="61" t="s">
        <v>116</v>
      </c>
      <c r="F216" s="2">
        <v>21</v>
      </c>
      <c r="G216" s="170">
        <v>3</v>
      </c>
      <c r="H216" s="183" t="str">
        <f t="shared" si="3"/>
        <v>21-3</v>
      </c>
      <c r="I216" s="175">
        <v>0</v>
      </c>
      <c r="J216" s="175">
        <v>68</v>
      </c>
      <c r="K216" s="207" t="b">
        <v>1</v>
      </c>
      <c r="L216" s="208">
        <v>44.034999999999997</v>
      </c>
      <c r="M216" s="208">
        <v>44.714999999999996</v>
      </c>
      <c r="N216" s="209" t="s">
        <v>112</v>
      </c>
      <c r="O216" s="210" t="s">
        <v>42</v>
      </c>
      <c r="P216" s="179" t="s">
        <v>1497</v>
      </c>
      <c r="Q216" s="180">
        <v>3</v>
      </c>
      <c r="R216" s="210" t="s">
        <v>18</v>
      </c>
      <c r="S216" s="210"/>
      <c r="T216" s="211" t="s">
        <v>141</v>
      </c>
      <c r="U216" s="211" t="s">
        <v>49</v>
      </c>
      <c r="V216" s="211" t="s">
        <v>14</v>
      </c>
      <c r="W216" s="211" t="s">
        <v>135</v>
      </c>
      <c r="X216" s="212">
        <v>3</v>
      </c>
      <c r="Y216" s="211" t="s">
        <v>40</v>
      </c>
      <c r="AR216" s="1">
        <v>50</v>
      </c>
      <c r="AU216" s="1">
        <v>50</v>
      </c>
      <c r="BQ216" s="1">
        <v>100</v>
      </c>
      <c r="BT216" s="211"/>
      <c r="BU216" s="1" t="s">
        <v>238</v>
      </c>
    </row>
    <row r="217" spans="1:74" ht="15" customHeight="1" x14ac:dyDescent="0.3">
      <c r="A217" s="1" t="s">
        <v>1487</v>
      </c>
      <c r="B217" s="9">
        <v>42965</v>
      </c>
      <c r="C217" s="1" t="s">
        <v>122</v>
      </c>
      <c r="D217" s="61" t="s">
        <v>115</v>
      </c>
      <c r="E217" s="61" t="s">
        <v>116</v>
      </c>
      <c r="F217" s="2">
        <v>21</v>
      </c>
      <c r="G217" s="170">
        <v>3</v>
      </c>
      <c r="H217" s="183" t="str">
        <f t="shared" si="3"/>
        <v>21-3</v>
      </c>
      <c r="I217" s="175">
        <v>0</v>
      </c>
      <c r="J217" s="175">
        <v>68</v>
      </c>
      <c r="K217" s="207" t="b">
        <v>1</v>
      </c>
      <c r="L217" s="208">
        <v>44.034999999999997</v>
      </c>
      <c r="M217" s="208">
        <v>44.714999999999996</v>
      </c>
      <c r="N217" s="209"/>
      <c r="O217" s="210" t="s">
        <v>105</v>
      </c>
      <c r="P217" s="179" t="s">
        <v>105</v>
      </c>
      <c r="Q217" s="136" t="s">
        <v>1492</v>
      </c>
      <c r="R217" s="210"/>
      <c r="S217" s="210"/>
      <c r="T217" s="211"/>
      <c r="U217" s="211"/>
      <c r="V217" s="211"/>
      <c r="W217" s="211"/>
      <c r="X217" s="212" t="e">
        <v>#N/A</v>
      </c>
      <c r="Y217" s="211"/>
      <c r="BQ217" s="1">
        <v>0</v>
      </c>
      <c r="BT217" s="211"/>
      <c r="BV217" s="1" t="s">
        <v>239</v>
      </c>
    </row>
    <row r="218" spans="1:74" ht="15" customHeight="1" x14ac:dyDescent="0.3">
      <c r="A218" s="1" t="s">
        <v>1487</v>
      </c>
      <c r="B218" s="9">
        <v>42965</v>
      </c>
      <c r="C218" s="1" t="s">
        <v>122</v>
      </c>
      <c r="D218" s="61" t="s">
        <v>115</v>
      </c>
      <c r="E218" s="61" t="s">
        <v>116</v>
      </c>
      <c r="F218" s="2">
        <v>21</v>
      </c>
      <c r="G218" s="170">
        <v>4</v>
      </c>
      <c r="H218" s="183" t="str">
        <f t="shared" si="3"/>
        <v>21-4</v>
      </c>
      <c r="I218" s="175">
        <v>0</v>
      </c>
      <c r="J218" s="175">
        <v>45</v>
      </c>
      <c r="K218" s="207" t="b">
        <v>1</v>
      </c>
      <c r="L218" s="208">
        <v>44.739999999999995</v>
      </c>
      <c r="M218" s="208">
        <v>45.19</v>
      </c>
      <c r="N218" s="209" t="s">
        <v>112</v>
      </c>
      <c r="O218" s="11" t="s">
        <v>1094</v>
      </c>
      <c r="P218" s="179" t="s">
        <v>1493</v>
      </c>
      <c r="Q218" s="180">
        <v>1</v>
      </c>
      <c r="R218" s="210" t="s">
        <v>18</v>
      </c>
      <c r="S218" s="210"/>
      <c r="T218" s="211" t="s">
        <v>126</v>
      </c>
      <c r="U218" s="211" t="s">
        <v>49</v>
      </c>
      <c r="V218" s="211" t="s">
        <v>17</v>
      </c>
      <c r="W218" s="211" t="s">
        <v>10</v>
      </c>
      <c r="X218" s="212">
        <v>2</v>
      </c>
      <c r="Y218" s="211" t="s">
        <v>40</v>
      </c>
      <c r="BG218" s="1">
        <v>100</v>
      </c>
      <c r="BQ218" s="1">
        <v>100</v>
      </c>
      <c r="BR218" s="2"/>
      <c r="BU218" s="211"/>
    </row>
    <row r="219" spans="1:74" ht="15" customHeight="1" x14ac:dyDescent="0.3">
      <c r="A219" s="1" t="s">
        <v>1487</v>
      </c>
      <c r="B219" s="9">
        <v>42965</v>
      </c>
      <c r="C219" s="1" t="s">
        <v>122</v>
      </c>
      <c r="D219" s="61" t="s">
        <v>115</v>
      </c>
      <c r="E219" s="61" t="s">
        <v>116</v>
      </c>
      <c r="F219" s="2">
        <v>21</v>
      </c>
      <c r="G219" s="170">
        <v>4</v>
      </c>
      <c r="H219" s="183" t="str">
        <f t="shared" si="3"/>
        <v>21-4</v>
      </c>
      <c r="I219" s="175">
        <v>0</v>
      </c>
      <c r="J219" s="175">
        <v>45</v>
      </c>
      <c r="K219" s="207" t="b">
        <v>1</v>
      </c>
      <c r="L219" s="208">
        <v>44.739999999999995</v>
      </c>
      <c r="M219" s="208">
        <v>45.19</v>
      </c>
      <c r="N219" s="209" t="s">
        <v>112</v>
      </c>
      <c r="O219" s="210" t="s">
        <v>42</v>
      </c>
      <c r="P219" s="179" t="s">
        <v>1497</v>
      </c>
      <c r="Q219" s="180">
        <v>3</v>
      </c>
      <c r="R219" s="210" t="s">
        <v>18</v>
      </c>
      <c r="S219" s="210"/>
      <c r="T219" s="211" t="s">
        <v>126</v>
      </c>
      <c r="U219" s="211" t="s">
        <v>49</v>
      </c>
      <c r="V219" s="211" t="s">
        <v>14</v>
      </c>
      <c r="W219" s="211" t="s">
        <v>135</v>
      </c>
      <c r="X219" s="212">
        <v>3</v>
      </c>
      <c r="Y219" s="211" t="s">
        <v>40</v>
      </c>
      <c r="AR219" s="1">
        <v>50</v>
      </c>
      <c r="AU219" s="1">
        <v>50</v>
      </c>
      <c r="BQ219" s="1">
        <v>100</v>
      </c>
      <c r="BT219" s="211"/>
      <c r="BU219" s="1" t="s">
        <v>240</v>
      </c>
    </row>
    <row r="220" spans="1:74" ht="15" customHeight="1" x14ac:dyDescent="0.3">
      <c r="A220" s="1" t="s">
        <v>1487</v>
      </c>
      <c r="B220" s="9">
        <v>42965</v>
      </c>
      <c r="C220" s="1" t="s">
        <v>122</v>
      </c>
      <c r="D220" s="61" t="s">
        <v>115</v>
      </c>
      <c r="E220" s="61" t="s">
        <v>116</v>
      </c>
      <c r="F220" s="2">
        <v>21</v>
      </c>
      <c r="G220" s="170">
        <v>4</v>
      </c>
      <c r="H220" s="183" t="str">
        <f t="shared" si="3"/>
        <v>21-4</v>
      </c>
      <c r="I220" s="175">
        <v>35</v>
      </c>
      <c r="J220" s="175">
        <v>37</v>
      </c>
      <c r="K220" s="207" t="b">
        <v>1</v>
      </c>
      <c r="L220" s="208">
        <v>45.089999999999996</v>
      </c>
      <c r="M220" s="208">
        <v>45.109999999999992</v>
      </c>
      <c r="N220" s="209" t="s">
        <v>96</v>
      </c>
      <c r="O220" s="214" t="s">
        <v>54</v>
      </c>
      <c r="P220" s="213" t="s">
        <v>1495</v>
      </c>
      <c r="Q220" s="136">
        <v>5</v>
      </c>
      <c r="R220" s="214" t="s">
        <v>89</v>
      </c>
      <c r="S220" s="214"/>
      <c r="T220" s="215" t="s">
        <v>134</v>
      </c>
      <c r="U220" s="215" t="s">
        <v>49</v>
      </c>
      <c r="V220" s="215" t="s">
        <v>14</v>
      </c>
      <c r="W220" s="215" t="s">
        <v>135</v>
      </c>
      <c r="X220" s="216">
        <v>3</v>
      </c>
      <c r="Y220" s="215" t="s">
        <v>40</v>
      </c>
      <c r="AR220" s="1">
        <v>60</v>
      </c>
      <c r="AV220" s="1">
        <v>20</v>
      </c>
      <c r="BG220" s="1">
        <v>20</v>
      </c>
      <c r="BQ220" s="1">
        <v>100</v>
      </c>
      <c r="BT220" s="215"/>
    </row>
    <row r="221" spans="1:74" ht="15" customHeight="1" x14ac:dyDescent="0.3">
      <c r="A221" s="1" t="s">
        <v>1487</v>
      </c>
      <c r="B221" s="9">
        <v>42965</v>
      </c>
      <c r="C221" s="1" t="s">
        <v>122</v>
      </c>
      <c r="D221" s="61" t="s">
        <v>115</v>
      </c>
      <c r="E221" s="61" t="s">
        <v>116</v>
      </c>
      <c r="F221" s="2">
        <v>21</v>
      </c>
      <c r="G221" s="170">
        <v>4</v>
      </c>
      <c r="H221" s="183" t="str">
        <f t="shared" si="3"/>
        <v>21-4</v>
      </c>
      <c r="I221" s="175">
        <v>0</v>
      </c>
      <c r="J221" s="175">
        <v>45</v>
      </c>
      <c r="K221" s="207" t="b">
        <v>1</v>
      </c>
      <c r="L221" s="208">
        <v>44.739999999999995</v>
      </c>
      <c r="M221" s="208">
        <v>45.19</v>
      </c>
      <c r="N221" s="209"/>
      <c r="O221" s="210" t="s">
        <v>105</v>
      </c>
      <c r="P221" s="179" t="s">
        <v>105</v>
      </c>
      <c r="Q221" s="136" t="s">
        <v>1492</v>
      </c>
      <c r="R221" s="210"/>
      <c r="S221" s="210"/>
      <c r="T221" s="211"/>
      <c r="U221" s="211"/>
      <c r="V221" s="211"/>
      <c r="W221" s="211"/>
      <c r="X221" s="212" t="e">
        <v>#N/A</v>
      </c>
      <c r="Y221" s="211"/>
      <c r="BQ221" s="1">
        <v>0</v>
      </c>
      <c r="BT221" s="211"/>
      <c r="BV221" s="1" t="s">
        <v>241</v>
      </c>
    </row>
    <row r="222" spans="1:74" ht="15" customHeight="1" x14ac:dyDescent="0.3">
      <c r="A222" s="1" t="s">
        <v>1487</v>
      </c>
      <c r="B222" s="9">
        <v>42965</v>
      </c>
      <c r="C222" s="1" t="s">
        <v>122</v>
      </c>
      <c r="D222" s="61" t="s">
        <v>115</v>
      </c>
      <c r="E222" s="61" t="s">
        <v>116</v>
      </c>
      <c r="F222" s="2">
        <v>22</v>
      </c>
      <c r="G222" s="170">
        <v>1</v>
      </c>
      <c r="H222" s="183" t="str">
        <f t="shared" si="3"/>
        <v>22-1</v>
      </c>
      <c r="I222" s="175">
        <v>0</v>
      </c>
      <c r="J222" s="175">
        <v>83</v>
      </c>
      <c r="K222" s="207" t="b">
        <v>1</v>
      </c>
      <c r="L222" s="208">
        <v>45.3</v>
      </c>
      <c r="M222" s="208">
        <v>46.129999999999995</v>
      </c>
      <c r="N222" s="209" t="s">
        <v>112</v>
      </c>
      <c r="O222" s="11" t="s">
        <v>1094</v>
      </c>
      <c r="P222" s="179" t="s">
        <v>1493</v>
      </c>
      <c r="Q222" s="180">
        <v>1</v>
      </c>
      <c r="R222" s="210" t="s">
        <v>18</v>
      </c>
      <c r="S222" s="210"/>
      <c r="T222" s="211" t="s">
        <v>126</v>
      </c>
      <c r="U222" s="211" t="s">
        <v>49</v>
      </c>
      <c r="V222" s="211" t="s">
        <v>17</v>
      </c>
      <c r="W222" s="211" t="s">
        <v>10</v>
      </c>
      <c r="X222" s="212">
        <v>2</v>
      </c>
      <c r="Y222" s="211" t="s">
        <v>40</v>
      </c>
      <c r="BG222" s="1">
        <v>100</v>
      </c>
      <c r="BQ222" s="1">
        <v>100</v>
      </c>
      <c r="BR222" s="2"/>
      <c r="BU222" s="211"/>
    </row>
    <row r="223" spans="1:74" ht="15" customHeight="1" x14ac:dyDescent="0.3">
      <c r="A223" s="1" t="s">
        <v>1487</v>
      </c>
      <c r="B223" s="9">
        <v>42965</v>
      </c>
      <c r="C223" s="1" t="s">
        <v>122</v>
      </c>
      <c r="D223" s="61" t="s">
        <v>115</v>
      </c>
      <c r="E223" s="61" t="s">
        <v>116</v>
      </c>
      <c r="F223" s="2">
        <v>22</v>
      </c>
      <c r="G223" s="170">
        <v>1</v>
      </c>
      <c r="H223" s="183" t="str">
        <f t="shared" si="3"/>
        <v>22-1</v>
      </c>
      <c r="I223" s="175">
        <v>0</v>
      </c>
      <c r="J223" s="175">
        <v>83</v>
      </c>
      <c r="K223" s="207" t="b">
        <v>1</v>
      </c>
      <c r="L223" s="208">
        <v>45.3</v>
      </c>
      <c r="M223" s="208">
        <v>46.129999999999995</v>
      </c>
      <c r="N223" s="209" t="s">
        <v>112</v>
      </c>
      <c r="O223" s="214" t="s">
        <v>42</v>
      </c>
      <c r="P223" s="213" t="s">
        <v>1496</v>
      </c>
      <c r="Q223" s="136">
        <v>2</v>
      </c>
      <c r="R223" s="214" t="s">
        <v>18</v>
      </c>
      <c r="S223" s="214"/>
      <c r="T223" s="215" t="s">
        <v>126</v>
      </c>
      <c r="U223" s="215" t="s">
        <v>49</v>
      </c>
      <c r="V223" s="215" t="s">
        <v>14</v>
      </c>
      <c r="W223" s="215" t="s">
        <v>135</v>
      </c>
      <c r="X223" s="216">
        <v>3</v>
      </c>
      <c r="Y223" s="215" t="s">
        <v>40</v>
      </c>
      <c r="Z223" s="217"/>
      <c r="AA223" s="217"/>
      <c r="AB223" s="217"/>
      <c r="AC223" s="217"/>
      <c r="AD223" s="218"/>
      <c r="AE223" s="218"/>
      <c r="AF223" s="217"/>
      <c r="AG223" s="218"/>
      <c r="AH223" s="218"/>
      <c r="AI223" s="218"/>
      <c r="AJ223" s="217"/>
      <c r="AK223" s="217"/>
      <c r="AL223" s="218"/>
      <c r="AM223" s="218"/>
      <c r="AN223" s="218"/>
      <c r="AR223" s="1">
        <v>50</v>
      </c>
      <c r="AU223" s="1">
        <v>50</v>
      </c>
      <c r="BQ223" s="1">
        <v>100</v>
      </c>
      <c r="BT223" s="215"/>
      <c r="BU223" s="1" t="s">
        <v>242</v>
      </c>
    </row>
    <row r="224" spans="1:74" ht="15" customHeight="1" x14ac:dyDescent="0.3">
      <c r="A224" s="1" t="s">
        <v>1487</v>
      </c>
      <c r="B224" s="9">
        <v>42965</v>
      </c>
      <c r="C224" s="1" t="s">
        <v>122</v>
      </c>
      <c r="D224" s="61" t="s">
        <v>115</v>
      </c>
      <c r="E224" s="61" t="s">
        <v>116</v>
      </c>
      <c r="F224" s="2">
        <v>22</v>
      </c>
      <c r="G224" s="170">
        <v>1</v>
      </c>
      <c r="H224" s="183" t="str">
        <f t="shared" si="3"/>
        <v>22-1</v>
      </c>
      <c r="I224" s="175">
        <v>0</v>
      </c>
      <c r="J224" s="175">
        <v>83</v>
      </c>
      <c r="K224" s="207" t="b">
        <v>1</v>
      </c>
      <c r="L224" s="208">
        <v>45.3</v>
      </c>
      <c r="M224" s="208">
        <v>46.129999999999995</v>
      </c>
      <c r="N224" s="209"/>
      <c r="O224" s="210" t="s">
        <v>105</v>
      </c>
      <c r="P224" s="179" t="s">
        <v>105</v>
      </c>
      <c r="Q224" s="136" t="s">
        <v>1492</v>
      </c>
      <c r="R224" s="210"/>
      <c r="S224" s="210"/>
      <c r="T224" s="211"/>
      <c r="U224" s="211"/>
      <c r="V224" s="211"/>
      <c r="W224" s="211"/>
      <c r="X224" s="212" t="e">
        <v>#N/A</v>
      </c>
      <c r="Y224" s="211"/>
      <c r="BQ224" s="1">
        <v>0</v>
      </c>
      <c r="BT224" s="211"/>
      <c r="BV224" s="1" t="s">
        <v>243</v>
      </c>
    </row>
    <row r="225" spans="1:74" ht="15" customHeight="1" x14ac:dyDescent="0.3">
      <c r="A225" s="1" t="s">
        <v>1487</v>
      </c>
      <c r="B225" s="9">
        <v>42965</v>
      </c>
      <c r="C225" s="1" t="s">
        <v>122</v>
      </c>
      <c r="D225" s="61" t="s">
        <v>115</v>
      </c>
      <c r="E225" s="61" t="s">
        <v>116</v>
      </c>
      <c r="F225" s="2">
        <v>22</v>
      </c>
      <c r="G225" s="170">
        <v>2</v>
      </c>
      <c r="H225" s="183" t="str">
        <f t="shared" si="3"/>
        <v>22-2</v>
      </c>
      <c r="I225" s="175">
        <v>0</v>
      </c>
      <c r="J225" s="175">
        <v>85</v>
      </c>
      <c r="K225" s="207" t="b">
        <v>1</v>
      </c>
      <c r="L225" s="208">
        <v>46.134999999999998</v>
      </c>
      <c r="M225" s="208">
        <v>46.984999999999999</v>
      </c>
      <c r="N225" s="209" t="s">
        <v>112</v>
      </c>
      <c r="O225" s="11" t="s">
        <v>1094</v>
      </c>
      <c r="P225" s="179" t="s">
        <v>1493</v>
      </c>
      <c r="Q225" s="180">
        <v>1</v>
      </c>
      <c r="R225" s="210" t="s">
        <v>18</v>
      </c>
      <c r="S225" s="210"/>
      <c r="T225" s="211" t="s">
        <v>126</v>
      </c>
      <c r="U225" s="211" t="s">
        <v>49</v>
      </c>
      <c r="V225" s="211" t="s">
        <v>17</v>
      </c>
      <c r="W225" s="211" t="s">
        <v>10</v>
      </c>
      <c r="X225" s="212">
        <v>2</v>
      </c>
      <c r="Y225" s="211" t="s">
        <v>40</v>
      </c>
      <c r="BG225" s="1">
        <v>100</v>
      </c>
      <c r="BQ225" s="1">
        <v>100</v>
      </c>
      <c r="BR225" s="2"/>
      <c r="BU225" s="211"/>
    </row>
    <row r="226" spans="1:74" ht="15" customHeight="1" x14ac:dyDescent="0.3">
      <c r="A226" s="1" t="s">
        <v>1487</v>
      </c>
      <c r="B226" s="9">
        <v>42965</v>
      </c>
      <c r="C226" s="1" t="s">
        <v>122</v>
      </c>
      <c r="D226" s="61" t="s">
        <v>115</v>
      </c>
      <c r="E226" s="61" t="s">
        <v>116</v>
      </c>
      <c r="F226" s="2">
        <v>22</v>
      </c>
      <c r="G226" s="170">
        <v>2</v>
      </c>
      <c r="H226" s="183" t="str">
        <f t="shared" si="3"/>
        <v>22-2</v>
      </c>
      <c r="I226" s="175">
        <v>0</v>
      </c>
      <c r="J226" s="175">
        <v>85</v>
      </c>
      <c r="K226" s="207" t="b">
        <v>1</v>
      </c>
      <c r="L226" s="208">
        <v>46.134999999999998</v>
      </c>
      <c r="M226" s="208">
        <v>46.984999999999999</v>
      </c>
      <c r="N226" s="209" t="s">
        <v>112</v>
      </c>
      <c r="O226" s="214" t="s">
        <v>42</v>
      </c>
      <c r="P226" s="213" t="s">
        <v>1496</v>
      </c>
      <c r="Q226" s="136">
        <v>2</v>
      </c>
      <c r="R226" s="214" t="s">
        <v>18</v>
      </c>
      <c r="S226" s="214"/>
      <c r="T226" s="215" t="s">
        <v>126</v>
      </c>
      <c r="U226" s="215" t="s">
        <v>49</v>
      </c>
      <c r="V226" s="215" t="s">
        <v>14</v>
      </c>
      <c r="W226" s="215" t="s">
        <v>135</v>
      </c>
      <c r="X226" s="216">
        <v>3</v>
      </c>
      <c r="Y226" s="215" t="s">
        <v>40</v>
      </c>
      <c r="Z226" s="217"/>
      <c r="AA226" s="217"/>
      <c r="AB226" s="217"/>
      <c r="AC226" s="217"/>
      <c r="AD226" s="218"/>
      <c r="AE226" s="218"/>
      <c r="AF226" s="217"/>
      <c r="AG226" s="218"/>
      <c r="AH226" s="218"/>
      <c r="AI226" s="218"/>
      <c r="AJ226" s="217"/>
      <c r="AK226" s="217"/>
      <c r="AL226" s="218"/>
      <c r="AM226" s="218"/>
      <c r="AN226" s="218"/>
      <c r="AR226" s="1">
        <v>50</v>
      </c>
      <c r="AU226" s="1">
        <v>50</v>
      </c>
      <c r="BQ226" s="1">
        <v>100</v>
      </c>
      <c r="BT226" s="215"/>
      <c r="BU226" s="1" t="s">
        <v>244</v>
      </c>
    </row>
    <row r="227" spans="1:74" ht="15" customHeight="1" x14ac:dyDescent="0.3">
      <c r="A227" s="1" t="s">
        <v>1487</v>
      </c>
      <c r="B227" s="9">
        <v>42965</v>
      </c>
      <c r="C227" s="1" t="s">
        <v>122</v>
      </c>
      <c r="D227" s="61" t="s">
        <v>115</v>
      </c>
      <c r="E227" s="61" t="s">
        <v>116</v>
      </c>
      <c r="F227" s="2">
        <v>22</v>
      </c>
      <c r="G227" s="170">
        <v>2</v>
      </c>
      <c r="H227" s="183" t="str">
        <f t="shared" si="3"/>
        <v>22-2</v>
      </c>
      <c r="I227" s="175">
        <v>36</v>
      </c>
      <c r="J227" s="175">
        <v>51</v>
      </c>
      <c r="K227" s="207" t="b">
        <v>1</v>
      </c>
      <c r="L227" s="208">
        <v>46.494999999999997</v>
      </c>
      <c r="M227" s="208">
        <v>46.644999999999996</v>
      </c>
      <c r="N227" s="209" t="s">
        <v>96</v>
      </c>
      <c r="O227" s="214" t="s">
        <v>54</v>
      </c>
      <c r="P227" s="213" t="s">
        <v>1495</v>
      </c>
      <c r="Q227" s="136">
        <v>5</v>
      </c>
      <c r="R227" s="214" t="s">
        <v>89</v>
      </c>
      <c r="S227" s="214"/>
      <c r="T227" s="215" t="s">
        <v>211</v>
      </c>
      <c r="U227" s="215" t="s">
        <v>49</v>
      </c>
      <c r="V227" s="215" t="s">
        <v>14</v>
      </c>
      <c r="W227" s="215" t="s">
        <v>12</v>
      </c>
      <c r="X227" s="216">
        <v>4</v>
      </c>
      <c r="Y227" s="215" t="s">
        <v>111</v>
      </c>
      <c r="AR227" s="1">
        <v>80</v>
      </c>
      <c r="BG227" s="1">
        <v>20</v>
      </c>
      <c r="BQ227" s="1">
        <v>100</v>
      </c>
      <c r="BT227" s="215"/>
      <c r="BU227" s="1" t="s">
        <v>245</v>
      </c>
    </row>
    <row r="228" spans="1:74" ht="15" customHeight="1" x14ac:dyDescent="0.3">
      <c r="A228" s="1" t="s">
        <v>1487</v>
      </c>
      <c r="B228" s="9">
        <v>42965</v>
      </c>
      <c r="C228" s="1" t="s">
        <v>122</v>
      </c>
      <c r="D228" s="61" t="s">
        <v>115</v>
      </c>
      <c r="E228" s="61" t="s">
        <v>116</v>
      </c>
      <c r="F228" s="2">
        <v>22</v>
      </c>
      <c r="G228" s="170">
        <v>2</v>
      </c>
      <c r="H228" s="183" t="str">
        <f t="shared" si="3"/>
        <v>22-2</v>
      </c>
      <c r="I228" s="175">
        <v>0</v>
      </c>
      <c r="J228" s="175">
        <v>85</v>
      </c>
      <c r="K228" s="207" t="b">
        <v>1</v>
      </c>
      <c r="L228" s="208">
        <v>46.134999999999998</v>
      </c>
      <c r="M228" s="208">
        <v>46.984999999999999</v>
      </c>
      <c r="N228" s="209"/>
      <c r="O228" s="210" t="s">
        <v>105</v>
      </c>
      <c r="P228" s="179" t="s">
        <v>105</v>
      </c>
      <c r="Q228" s="136" t="s">
        <v>1492</v>
      </c>
      <c r="R228" s="210"/>
      <c r="S228" s="210"/>
      <c r="T228" s="211"/>
      <c r="U228" s="211"/>
      <c r="V228" s="211"/>
      <c r="W228" s="211"/>
      <c r="X228" s="212" t="e">
        <v>#N/A</v>
      </c>
      <c r="Y228" s="211"/>
      <c r="BQ228" s="1">
        <v>0</v>
      </c>
      <c r="BT228" s="211"/>
      <c r="BV228" s="1" t="s">
        <v>246</v>
      </c>
    </row>
    <row r="229" spans="1:74" ht="15" customHeight="1" x14ac:dyDescent="0.3">
      <c r="A229" s="1" t="s">
        <v>1487</v>
      </c>
      <c r="B229" s="9">
        <v>42965</v>
      </c>
      <c r="C229" s="1" t="s">
        <v>122</v>
      </c>
      <c r="D229" s="61" t="s">
        <v>115</v>
      </c>
      <c r="E229" s="61" t="s">
        <v>116</v>
      </c>
      <c r="F229" s="2">
        <v>22</v>
      </c>
      <c r="G229" s="170">
        <v>3</v>
      </c>
      <c r="H229" s="183" t="str">
        <f t="shared" si="3"/>
        <v>22-3</v>
      </c>
      <c r="I229" s="175">
        <v>0</v>
      </c>
      <c r="J229" s="175">
        <v>56</v>
      </c>
      <c r="K229" s="207" t="b">
        <v>1</v>
      </c>
      <c r="L229" s="208">
        <v>46.989999999999995</v>
      </c>
      <c r="M229" s="208">
        <v>47.55</v>
      </c>
      <c r="N229" s="209" t="s">
        <v>112</v>
      </c>
      <c r="O229" s="11" t="s">
        <v>1094</v>
      </c>
      <c r="P229" s="179" t="s">
        <v>1493</v>
      </c>
      <c r="Q229" s="180">
        <v>1</v>
      </c>
      <c r="R229" s="210" t="s">
        <v>18</v>
      </c>
      <c r="S229" s="210"/>
      <c r="T229" s="211" t="s">
        <v>126</v>
      </c>
      <c r="U229" s="211" t="s">
        <v>49</v>
      </c>
      <c r="V229" s="211" t="s">
        <v>17</v>
      </c>
      <c r="W229" s="211" t="s">
        <v>10</v>
      </c>
      <c r="X229" s="212">
        <v>2</v>
      </c>
      <c r="Y229" s="211" t="s">
        <v>40</v>
      </c>
      <c r="BG229" s="1">
        <v>100</v>
      </c>
      <c r="BQ229" s="1">
        <v>100</v>
      </c>
      <c r="BR229" s="2"/>
      <c r="BU229" s="211"/>
    </row>
    <row r="230" spans="1:74" ht="15" customHeight="1" x14ac:dyDescent="0.3">
      <c r="A230" s="1" t="s">
        <v>1487</v>
      </c>
      <c r="B230" s="9">
        <v>42965</v>
      </c>
      <c r="C230" s="1" t="s">
        <v>122</v>
      </c>
      <c r="D230" s="61" t="s">
        <v>115</v>
      </c>
      <c r="E230" s="61" t="s">
        <v>116</v>
      </c>
      <c r="F230" s="2">
        <v>22</v>
      </c>
      <c r="G230" s="170">
        <v>3</v>
      </c>
      <c r="H230" s="183" t="str">
        <f t="shared" si="3"/>
        <v>22-3</v>
      </c>
      <c r="I230" s="175">
        <v>0</v>
      </c>
      <c r="J230" s="175">
        <v>56</v>
      </c>
      <c r="K230" s="207" t="b">
        <v>1</v>
      </c>
      <c r="L230" s="208">
        <v>46.989999999999995</v>
      </c>
      <c r="M230" s="208">
        <v>47.55</v>
      </c>
      <c r="N230" s="209" t="s">
        <v>112</v>
      </c>
      <c r="O230" s="214" t="s">
        <v>42</v>
      </c>
      <c r="P230" s="213" t="s">
        <v>1496</v>
      </c>
      <c r="Q230" s="136">
        <v>2</v>
      </c>
      <c r="R230" s="214" t="s">
        <v>18</v>
      </c>
      <c r="S230" s="214"/>
      <c r="T230" s="215" t="s">
        <v>206</v>
      </c>
      <c r="U230" s="215" t="s">
        <v>49</v>
      </c>
      <c r="V230" s="215" t="s">
        <v>14</v>
      </c>
      <c r="W230" s="215" t="s">
        <v>135</v>
      </c>
      <c r="X230" s="216">
        <v>3</v>
      </c>
      <c r="Y230" s="215" t="s">
        <v>40</v>
      </c>
      <c r="Z230" s="217"/>
      <c r="AA230" s="217"/>
      <c r="AB230" s="217"/>
      <c r="AC230" s="217"/>
      <c r="AD230" s="218"/>
      <c r="AE230" s="218"/>
      <c r="AF230" s="217"/>
      <c r="AG230" s="218"/>
      <c r="AH230" s="218"/>
      <c r="AI230" s="218"/>
      <c r="AJ230" s="217"/>
      <c r="AK230" s="217"/>
      <c r="AL230" s="218"/>
      <c r="AM230" s="218"/>
      <c r="AN230" s="218"/>
      <c r="AR230" s="1">
        <v>50</v>
      </c>
      <c r="AU230" s="1">
        <v>50</v>
      </c>
      <c r="BQ230" s="1">
        <v>100</v>
      </c>
      <c r="BT230" s="215"/>
      <c r="BU230" s="1" t="s">
        <v>247</v>
      </c>
    </row>
    <row r="231" spans="1:74" ht="15" customHeight="1" x14ac:dyDescent="0.3">
      <c r="A231" s="1" t="s">
        <v>1487</v>
      </c>
      <c r="B231" s="9">
        <v>42965</v>
      </c>
      <c r="C231" s="1" t="s">
        <v>122</v>
      </c>
      <c r="D231" s="61" t="s">
        <v>115</v>
      </c>
      <c r="E231" s="61" t="s">
        <v>116</v>
      </c>
      <c r="F231" s="2">
        <v>22</v>
      </c>
      <c r="G231" s="170">
        <v>3</v>
      </c>
      <c r="H231" s="183" t="str">
        <f t="shared" si="3"/>
        <v>22-3</v>
      </c>
      <c r="I231" s="175">
        <v>0</v>
      </c>
      <c r="J231" s="175">
        <v>3</v>
      </c>
      <c r="K231" s="207" t="b">
        <v>1</v>
      </c>
      <c r="L231" s="208">
        <v>46.989999999999995</v>
      </c>
      <c r="M231" s="208">
        <v>47.019999999999996</v>
      </c>
      <c r="N231" s="209" t="s">
        <v>96</v>
      </c>
      <c r="O231" s="210" t="s">
        <v>27</v>
      </c>
      <c r="P231" s="179" t="s">
        <v>1496</v>
      </c>
      <c r="Q231" s="180">
        <v>2</v>
      </c>
      <c r="R231" s="210" t="s">
        <v>19</v>
      </c>
      <c r="S231" s="210"/>
      <c r="T231" s="211" t="s">
        <v>205</v>
      </c>
      <c r="U231" s="211" t="s">
        <v>49</v>
      </c>
      <c r="V231" s="211" t="s">
        <v>14</v>
      </c>
      <c r="W231" s="211" t="s">
        <v>11</v>
      </c>
      <c r="X231" s="212">
        <v>3</v>
      </c>
      <c r="Y231" s="211" t="s">
        <v>40</v>
      </c>
      <c r="AR231" s="1">
        <v>100</v>
      </c>
      <c r="BQ231" s="1">
        <v>100</v>
      </c>
      <c r="BT231" s="211"/>
    </row>
    <row r="232" spans="1:74" ht="15" customHeight="1" x14ac:dyDescent="0.3">
      <c r="A232" s="1" t="s">
        <v>1487</v>
      </c>
      <c r="B232" s="9">
        <v>42965</v>
      </c>
      <c r="C232" s="1" t="s">
        <v>122</v>
      </c>
      <c r="D232" s="61" t="s">
        <v>115</v>
      </c>
      <c r="E232" s="61" t="s">
        <v>116</v>
      </c>
      <c r="F232" s="2">
        <v>22</v>
      </c>
      <c r="G232" s="170">
        <v>3</v>
      </c>
      <c r="H232" s="183" t="str">
        <f t="shared" si="3"/>
        <v>22-3</v>
      </c>
      <c r="I232" s="175">
        <v>0</v>
      </c>
      <c r="J232" s="175">
        <v>56</v>
      </c>
      <c r="K232" s="207" t="b">
        <v>1</v>
      </c>
      <c r="L232" s="208">
        <v>46.989999999999995</v>
      </c>
      <c r="M232" s="208">
        <v>47.55</v>
      </c>
      <c r="N232" s="209"/>
      <c r="O232" s="210" t="s">
        <v>105</v>
      </c>
      <c r="P232" s="179" t="s">
        <v>105</v>
      </c>
      <c r="Q232" s="136" t="s">
        <v>1492</v>
      </c>
      <c r="R232" s="210"/>
      <c r="S232" s="210"/>
      <c r="T232" s="211"/>
      <c r="U232" s="211"/>
      <c r="V232" s="211"/>
      <c r="W232" s="211"/>
      <c r="X232" s="212" t="e">
        <v>#N/A</v>
      </c>
      <c r="Y232" s="211"/>
      <c r="BQ232" s="1">
        <v>0</v>
      </c>
      <c r="BT232" s="211"/>
      <c r="BV232" s="1" t="s">
        <v>248</v>
      </c>
    </row>
    <row r="233" spans="1:74" ht="15" customHeight="1" x14ac:dyDescent="0.3">
      <c r="A233" s="1" t="s">
        <v>1487</v>
      </c>
      <c r="B233" s="9">
        <v>42965</v>
      </c>
      <c r="C233" s="1" t="s">
        <v>122</v>
      </c>
      <c r="D233" s="61" t="s">
        <v>115</v>
      </c>
      <c r="E233" s="61" t="s">
        <v>116</v>
      </c>
      <c r="F233" s="2">
        <v>22</v>
      </c>
      <c r="G233" s="170">
        <v>4</v>
      </c>
      <c r="H233" s="183" t="str">
        <f t="shared" si="3"/>
        <v>22-4</v>
      </c>
      <c r="I233" s="175">
        <v>0</v>
      </c>
      <c r="J233" s="175">
        <v>84</v>
      </c>
      <c r="K233" s="207" t="b">
        <v>1</v>
      </c>
      <c r="L233" s="208">
        <v>47.55</v>
      </c>
      <c r="M233" s="208">
        <v>48.39</v>
      </c>
      <c r="N233" s="209" t="s">
        <v>112</v>
      </c>
      <c r="O233" s="11" t="s">
        <v>1094</v>
      </c>
      <c r="P233" s="179" t="s">
        <v>1493</v>
      </c>
      <c r="Q233" s="180">
        <v>1</v>
      </c>
      <c r="R233" s="210" t="s">
        <v>18</v>
      </c>
      <c r="S233" s="210"/>
      <c r="T233" s="211" t="s">
        <v>126</v>
      </c>
      <c r="U233" s="211" t="s">
        <v>49</v>
      </c>
      <c r="V233" s="211" t="s">
        <v>17</v>
      </c>
      <c r="W233" s="211" t="s">
        <v>10</v>
      </c>
      <c r="X233" s="212">
        <v>2</v>
      </c>
      <c r="Y233" s="211" t="s">
        <v>40</v>
      </c>
      <c r="BG233" s="1">
        <v>100</v>
      </c>
      <c r="BQ233" s="1">
        <v>100</v>
      </c>
      <c r="BR233" s="2"/>
      <c r="BU233" s="211"/>
    </row>
    <row r="234" spans="1:74" ht="15" customHeight="1" x14ac:dyDescent="0.3">
      <c r="A234" s="1" t="s">
        <v>1487</v>
      </c>
      <c r="B234" s="9">
        <v>42965</v>
      </c>
      <c r="C234" s="1" t="s">
        <v>122</v>
      </c>
      <c r="D234" s="61" t="s">
        <v>115</v>
      </c>
      <c r="E234" s="61" t="s">
        <v>116</v>
      </c>
      <c r="F234" s="2">
        <v>22</v>
      </c>
      <c r="G234" s="170">
        <v>4</v>
      </c>
      <c r="H234" s="183" t="str">
        <f t="shared" si="3"/>
        <v>22-4</v>
      </c>
      <c r="I234" s="175">
        <v>0</v>
      </c>
      <c r="J234" s="175">
        <v>84</v>
      </c>
      <c r="K234" s="207" t="b">
        <v>1</v>
      </c>
      <c r="L234" s="208">
        <v>47.55</v>
      </c>
      <c r="M234" s="208">
        <v>48.39</v>
      </c>
      <c r="N234" s="209" t="s">
        <v>112</v>
      </c>
      <c r="O234" s="210" t="s">
        <v>42</v>
      </c>
      <c r="P234" s="179" t="s">
        <v>1497</v>
      </c>
      <c r="Q234" s="180">
        <v>3</v>
      </c>
      <c r="R234" s="210" t="s">
        <v>18</v>
      </c>
      <c r="S234" s="210"/>
      <c r="T234" s="211" t="s">
        <v>206</v>
      </c>
      <c r="U234" s="211" t="s">
        <v>49</v>
      </c>
      <c r="V234" s="211" t="s">
        <v>14</v>
      </c>
      <c r="W234" s="211" t="s">
        <v>135</v>
      </c>
      <c r="X234" s="212">
        <v>3</v>
      </c>
      <c r="Y234" s="211" t="s">
        <v>40</v>
      </c>
      <c r="AR234" s="1">
        <v>50</v>
      </c>
      <c r="AU234" s="1">
        <v>50</v>
      </c>
      <c r="BQ234" s="1">
        <v>100</v>
      </c>
      <c r="BT234" s="211"/>
      <c r="BU234" s="1" t="s">
        <v>249</v>
      </c>
    </row>
    <row r="235" spans="1:74" ht="15" customHeight="1" x14ac:dyDescent="0.3">
      <c r="A235" s="1" t="s">
        <v>1487</v>
      </c>
      <c r="B235" s="9">
        <v>42965</v>
      </c>
      <c r="C235" s="1" t="s">
        <v>122</v>
      </c>
      <c r="D235" s="61" t="s">
        <v>115</v>
      </c>
      <c r="E235" s="61" t="s">
        <v>116</v>
      </c>
      <c r="F235" s="2">
        <v>22</v>
      </c>
      <c r="G235" s="170">
        <v>4</v>
      </c>
      <c r="H235" s="183" t="str">
        <f t="shared" si="3"/>
        <v>22-4</v>
      </c>
      <c r="I235" s="175">
        <v>0</v>
      </c>
      <c r="J235" s="175">
        <v>84</v>
      </c>
      <c r="K235" s="207" t="b">
        <v>1</v>
      </c>
      <c r="L235" s="208">
        <v>47.55</v>
      </c>
      <c r="M235" s="208">
        <v>48.39</v>
      </c>
      <c r="N235" s="209"/>
      <c r="O235" s="210" t="s">
        <v>105</v>
      </c>
      <c r="P235" s="179" t="s">
        <v>105</v>
      </c>
      <c r="Q235" s="136" t="s">
        <v>1492</v>
      </c>
      <c r="R235" s="210"/>
      <c r="S235" s="210"/>
      <c r="T235" s="211"/>
      <c r="U235" s="211"/>
      <c r="V235" s="211"/>
      <c r="W235" s="211"/>
      <c r="X235" s="212" t="e">
        <v>#N/A</v>
      </c>
      <c r="Y235" s="211"/>
      <c r="BQ235" s="1">
        <v>0</v>
      </c>
      <c r="BT235" s="211"/>
      <c r="BV235" s="1" t="s">
        <v>250</v>
      </c>
    </row>
    <row r="236" spans="1:74" ht="15" customHeight="1" x14ac:dyDescent="0.3">
      <c r="A236" s="1" t="s">
        <v>1487</v>
      </c>
      <c r="B236" s="9">
        <v>42965</v>
      </c>
      <c r="C236" s="1" t="s">
        <v>122</v>
      </c>
      <c r="D236" s="61" t="s">
        <v>115</v>
      </c>
      <c r="E236" s="61" t="s">
        <v>116</v>
      </c>
      <c r="F236" s="2">
        <v>23</v>
      </c>
      <c r="G236" s="170">
        <v>1</v>
      </c>
      <c r="H236" s="183" t="str">
        <f t="shared" si="3"/>
        <v>23-1</v>
      </c>
      <c r="I236" s="175">
        <v>0</v>
      </c>
      <c r="J236" s="175">
        <v>60</v>
      </c>
      <c r="K236" s="207" t="b">
        <v>1</v>
      </c>
      <c r="L236" s="208">
        <v>48.35</v>
      </c>
      <c r="M236" s="208">
        <v>48.95</v>
      </c>
      <c r="N236" s="209" t="s">
        <v>112</v>
      </c>
      <c r="O236" s="11" t="s">
        <v>1094</v>
      </c>
      <c r="P236" s="179" t="s">
        <v>1493</v>
      </c>
      <c r="Q236" s="180">
        <v>1</v>
      </c>
      <c r="R236" s="210" t="s">
        <v>18</v>
      </c>
      <c r="S236" s="210"/>
      <c r="T236" s="211" t="s">
        <v>126</v>
      </c>
      <c r="U236" s="211" t="s">
        <v>49</v>
      </c>
      <c r="V236" s="211" t="s">
        <v>17</v>
      </c>
      <c r="W236" s="211" t="s">
        <v>10</v>
      </c>
      <c r="X236" s="212">
        <v>2</v>
      </c>
      <c r="Y236" s="211" t="s">
        <v>40</v>
      </c>
      <c r="BG236" s="1">
        <v>100</v>
      </c>
      <c r="BQ236" s="1">
        <v>100</v>
      </c>
      <c r="BR236" s="2"/>
      <c r="BU236" s="211" t="s">
        <v>251</v>
      </c>
    </row>
    <row r="237" spans="1:74" ht="15" customHeight="1" x14ac:dyDescent="0.3">
      <c r="A237" s="1" t="s">
        <v>1487</v>
      </c>
      <c r="B237" s="9">
        <v>42965</v>
      </c>
      <c r="C237" s="1" t="s">
        <v>122</v>
      </c>
      <c r="D237" s="61" t="s">
        <v>115</v>
      </c>
      <c r="E237" s="61" t="s">
        <v>116</v>
      </c>
      <c r="F237" s="2">
        <v>23</v>
      </c>
      <c r="G237" s="170">
        <v>1</v>
      </c>
      <c r="H237" s="183" t="str">
        <f t="shared" si="3"/>
        <v>23-1</v>
      </c>
      <c r="I237" s="175">
        <v>0</v>
      </c>
      <c r="J237" s="175">
        <v>60</v>
      </c>
      <c r="K237" s="207" t="b">
        <v>1</v>
      </c>
      <c r="L237" s="208">
        <v>48.35</v>
      </c>
      <c r="M237" s="208">
        <v>48.95</v>
      </c>
      <c r="N237" s="209" t="s">
        <v>112</v>
      </c>
      <c r="O237" s="210" t="s">
        <v>42</v>
      </c>
      <c r="P237" s="179" t="s">
        <v>1497</v>
      </c>
      <c r="Q237" s="180">
        <v>3</v>
      </c>
      <c r="R237" s="210" t="s">
        <v>18</v>
      </c>
      <c r="S237" s="210"/>
      <c r="T237" s="211" t="s">
        <v>126</v>
      </c>
      <c r="U237" s="211" t="s">
        <v>49</v>
      </c>
      <c r="V237" s="211" t="s">
        <v>14</v>
      </c>
      <c r="W237" s="211" t="s">
        <v>135</v>
      </c>
      <c r="X237" s="212">
        <v>3</v>
      </c>
      <c r="Y237" s="211" t="s">
        <v>40</v>
      </c>
      <c r="AR237" s="1">
        <v>50</v>
      </c>
      <c r="AU237" s="1">
        <v>50</v>
      </c>
      <c r="BQ237" s="1">
        <v>100</v>
      </c>
      <c r="BT237" s="211"/>
      <c r="BU237" s="1" t="s">
        <v>249</v>
      </c>
    </row>
    <row r="238" spans="1:74" ht="15" customHeight="1" x14ac:dyDescent="0.3">
      <c r="A238" s="1" t="s">
        <v>1487</v>
      </c>
      <c r="B238" s="9">
        <v>42965</v>
      </c>
      <c r="C238" s="1" t="s">
        <v>122</v>
      </c>
      <c r="D238" s="61" t="s">
        <v>115</v>
      </c>
      <c r="E238" s="61" t="s">
        <v>116</v>
      </c>
      <c r="F238" s="2">
        <v>23</v>
      </c>
      <c r="G238" s="170">
        <v>1</v>
      </c>
      <c r="H238" s="183" t="str">
        <f t="shared" si="3"/>
        <v>23-1</v>
      </c>
      <c r="I238" s="175">
        <v>0</v>
      </c>
      <c r="J238" s="175">
        <v>60</v>
      </c>
      <c r="K238" s="207" t="b">
        <v>1</v>
      </c>
      <c r="L238" s="208">
        <v>48.35</v>
      </c>
      <c r="M238" s="208">
        <v>48.95</v>
      </c>
      <c r="N238" s="209"/>
      <c r="O238" s="210" t="s">
        <v>105</v>
      </c>
      <c r="P238" s="179" t="s">
        <v>105</v>
      </c>
      <c r="Q238" s="136" t="s">
        <v>1492</v>
      </c>
      <c r="R238" s="210"/>
      <c r="S238" s="210"/>
      <c r="T238" s="211"/>
      <c r="U238" s="211"/>
      <c r="V238" s="211"/>
      <c r="W238" s="211"/>
      <c r="X238" s="212" t="e">
        <v>#N/A</v>
      </c>
      <c r="Y238" s="211"/>
      <c r="BQ238" s="1">
        <v>0</v>
      </c>
      <c r="BT238" s="211"/>
      <c r="BV238" s="211" t="s">
        <v>252</v>
      </c>
    </row>
    <row r="239" spans="1:74" ht="15" customHeight="1" x14ac:dyDescent="0.3">
      <c r="A239" s="1" t="s">
        <v>1487</v>
      </c>
      <c r="B239" s="9">
        <v>42965</v>
      </c>
      <c r="C239" s="1" t="s">
        <v>122</v>
      </c>
      <c r="D239" s="61" t="s">
        <v>115</v>
      </c>
      <c r="E239" s="61" t="s">
        <v>116</v>
      </c>
      <c r="F239" s="2">
        <v>24</v>
      </c>
      <c r="G239" s="170">
        <v>1</v>
      </c>
      <c r="H239" s="183" t="str">
        <f t="shared" si="3"/>
        <v>24-1</v>
      </c>
      <c r="I239" s="175">
        <v>0</v>
      </c>
      <c r="J239" s="175">
        <v>89</v>
      </c>
      <c r="K239" s="207" t="b">
        <v>1</v>
      </c>
      <c r="L239" s="208">
        <v>49.05</v>
      </c>
      <c r="M239" s="208">
        <v>49.94</v>
      </c>
      <c r="N239" s="209" t="s">
        <v>112</v>
      </c>
      <c r="O239" s="11" t="s">
        <v>1094</v>
      </c>
      <c r="P239" s="179" t="s">
        <v>1493</v>
      </c>
      <c r="Q239" s="180">
        <v>1</v>
      </c>
      <c r="R239" s="210" t="s">
        <v>18</v>
      </c>
      <c r="S239" s="210"/>
      <c r="T239" s="211" t="s">
        <v>126</v>
      </c>
      <c r="U239" s="211" t="s">
        <v>49</v>
      </c>
      <c r="V239" s="211" t="s">
        <v>17</v>
      </c>
      <c r="W239" s="211" t="s">
        <v>10</v>
      </c>
      <c r="X239" s="212">
        <v>2</v>
      </c>
      <c r="Y239" s="211" t="s">
        <v>40</v>
      </c>
      <c r="BG239" s="1">
        <v>100</v>
      </c>
      <c r="BQ239" s="1">
        <v>100</v>
      </c>
      <c r="BR239" s="2"/>
      <c r="BU239" s="211" t="s">
        <v>253</v>
      </c>
    </row>
    <row r="240" spans="1:74" ht="15" customHeight="1" x14ac:dyDescent="0.3">
      <c r="A240" s="1" t="s">
        <v>1487</v>
      </c>
      <c r="B240" s="9">
        <v>42965</v>
      </c>
      <c r="C240" s="1" t="s">
        <v>122</v>
      </c>
      <c r="D240" s="61" t="s">
        <v>115</v>
      </c>
      <c r="E240" s="61" t="s">
        <v>116</v>
      </c>
      <c r="F240" s="2">
        <v>24</v>
      </c>
      <c r="G240" s="170">
        <v>1</v>
      </c>
      <c r="H240" s="183" t="str">
        <f t="shared" si="3"/>
        <v>24-1</v>
      </c>
      <c r="I240" s="175">
        <v>0</v>
      </c>
      <c r="J240" s="175">
        <v>89</v>
      </c>
      <c r="K240" s="207" t="b">
        <v>1</v>
      </c>
      <c r="L240" s="208">
        <v>49.05</v>
      </c>
      <c r="M240" s="208">
        <v>49.94</v>
      </c>
      <c r="N240" s="209" t="s">
        <v>112</v>
      </c>
      <c r="O240" s="210" t="s">
        <v>42</v>
      </c>
      <c r="P240" s="179" t="s">
        <v>1497</v>
      </c>
      <c r="Q240" s="180">
        <v>3</v>
      </c>
      <c r="R240" s="210" t="s">
        <v>18</v>
      </c>
      <c r="S240" s="210"/>
      <c r="T240" s="211" t="s">
        <v>141</v>
      </c>
      <c r="U240" s="211" t="s">
        <v>49</v>
      </c>
      <c r="V240" s="211" t="s">
        <v>14</v>
      </c>
      <c r="W240" s="211" t="s">
        <v>135</v>
      </c>
      <c r="X240" s="212">
        <v>3</v>
      </c>
      <c r="Y240" s="211" t="s">
        <v>40</v>
      </c>
      <c r="AR240" s="1">
        <v>50</v>
      </c>
      <c r="AU240" s="1">
        <v>50</v>
      </c>
      <c r="BQ240" s="1">
        <v>100</v>
      </c>
      <c r="BT240" s="211"/>
      <c r="BU240" s="1" t="s">
        <v>254</v>
      </c>
    </row>
    <row r="241" spans="1:74" ht="15" customHeight="1" x14ac:dyDescent="0.3">
      <c r="A241" s="1" t="s">
        <v>1487</v>
      </c>
      <c r="B241" s="9">
        <v>42965</v>
      </c>
      <c r="C241" s="1" t="s">
        <v>122</v>
      </c>
      <c r="D241" s="61" t="s">
        <v>115</v>
      </c>
      <c r="E241" s="61" t="s">
        <v>116</v>
      </c>
      <c r="F241" s="2">
        <v>24</v>
      </c>
      <c r="G241" s="170">
        <v>1</v>
      </c>
      <c r="H241" s="183" t="str">
        <f t="shared" si="3"/>
        <v>24-1</v>
      </c>
      <c r="I241" s="175">
        <v>0</v>
      </c>
      <c r="J241" s="175">
        <v>89</v>
      </c>
      <c r="K241" s="207" t="b">
        <v>1</v>
      </c>
      <c r="L241" s="208">
        <v>49.05</v>
      </c>
      <c r="M241" s="208">
        <v>49.94</v>
      </c>
      <c r="N241" s="209"/>
      <c r="O241" s="210" t="s">
        <v>105</v>
      </c>
      <c r="P241" s="179" t="s">
        <v>105</v>
      </c>
      <c r="Q241" s="136" t="s">
        <v>1492</v>
      </c>
      <c r="R241" s="210"/>
      <c r="S241" s="210"/>
      <c r="T241" s="211"/>
      <c r="U241" s="211"/>
      <c r="V241" s="211"/>
      <c r="W241" s="211"/>
      <c r="X241" s="212" t="e">
        <v>#N/A</v>
      </c>
      <c r="Y241" s="211"/>
      <c r="BQ241" s="1">
        <v>0</v>
      </c>
      <c r="BT241" s="211"/>
      <c r="BV241" s="211" t="s">
        <v>255</v>
      </c>
    </row>
    <row r="242" spans="1:74" ht="15" customHeight="1" x14ac:dyDescent="0.3">
      <c r="A242" s="1" t="s">
        <v>1487</v>
      </c>
      <c r="B242" s="9">
        <v>42965</v>
      </c>
      <c r="C242" s="1" t="s">
        <v>122</v>
      </c>
      <c r="D242" s="61" t="s">
        <v>115</v>
      </c>
      <c r="E242" s="61" t="s">
        <v>116</v>
      </c>
      <c r="F242" s="2">
        <v>24</v>
      </c>
      <c r="G242" s="170">
        <v>2</v>
      </c>
      <c r="H242" s="183" t="str">
        <f t="shared" si="3"/>
        <v>24-2</v>
      </c>
      <c r="I242" s="175">
        <v>0</v>
      </c>
      <c r="J242" s="175">
        <v>76</v>
      </c>
      <c r="K242" s="207" t="b">
        <v>1</v>
      </c>
      <c r="L242" s="208">
        <v>49.949999999999996</v>
      </c>
      <c r="M242" s="208">
        <v>50.709999999999994</v>
      </c>
      <c r="N242" s="209" t="s">
        <v>112</v>
      </c>
      <c r="O242" s="11" t="s">
        <v>1094</v>
      </c>
      <c r="P242" s="179" t="s">
        <v>1493</v>
      </c>
      <c r="Q242" s="180">
        <v>1</v>
      </c>
      <c r="R242" s="210" t="s">
        <v>18</v>
      </c>
      <c r="S242" s="210"/>
      <c r="T242" s="211" t="s">
        <v>126</v>
      </c>
      <c r="U242" s="211" t="s">
        <v>49</v>
      </c>
      <c r="V242" s="211" t="s">
        <v>17</v>
      </c>
      <c r="W242" s="211" t="s">
        <v>10</v>
      </c>
      <c r="X242" s="212">
        <v>2</v>
      </c>
      <c r="Y242" s="211" t="s">
        <v>40</v>
      </c>
      <c r="BG242" s="1">
        <v>100</v>
      </c>
      <c r="BQ242" s="1">
        <v>100</v>
      </c>
      <c r="BR242" s="2"/>
      <c r="BU242" s="211" t="s">
        <v>253</v>
      </c>
    </row>
    <row r="243" spans="1:74" ht="15" customHeight="1" x14ac:dyDescent="0.3">
      <c r="A243" s="1" t="s">
        <v>1487</v>
      </c>
      <c r="B243" s="9">
        <v>42965</v>
      </c>
      <c r="C243" s="1" t="s">
        <v>122</v>
      </c>
      <c r="D243" s="61" t="s">
        <v>115</v>
      </c>
      <c r="E243" s="61" t="s">
        <v>116</v>
      </c>
      <c r="F243" s="2">
        <v>24</v>
      </c>
      <c r="G243" s="170">
        <v>2</v>
      </c>
      <c r="H243" s="183" t="str">
        <f t="shared" si="3"/>
        <v>24-2</v>
      </c>
      <c r="I243" s="175">
        <v>0</v>
      </c>
      <c r="J243" s="175">
        <v>76</v>
      </c>
      <c r="K243" s="207" t="b">
        <v>1</v>
      </c>
      <c r="L243" s="208">
        <v>49.949999999999996</v>
      </c>
      <c r="M243" s="208">
        <v>50.709999999999994</v>
      </c>
      <c r="N243" s="209" t="s">
        <v>112</v>
      </c>
      <c r="O243" s="210" t="s">
        <v>42</v>
      </c>
      <c r="P243" s="179" t="s">
        <v>1497</v>
      </c>
      <c r="Q243" s="180">
        <v>3</v>
      </c>
      <c r="R243" s="210" t="s">
        <v>18</v>
      </c>
      <c r="S243" s="210"/>
      <c r="T243" s="211" t="s">
        <v>141</v>
      </c>
      <c r="U243" s="211" t="s">
        <v>49</v>
      </c>
      <c r="V243" s="211" t="s">
        <v>14</v>
      </c>
      <c r="W243" s="211" t="s">
        <v>135</v>
      </c>
      <c r="X243" s="212">
        <v>3</v>
      </c>
      <c r="Y243" s="211" t="s">
        <v>40</v>
      </c>
      <c r="AR243" s="1">
        <v>50</v>
      </c>
      <c r="AU243" s="1">
        <v>50</v>
      </c>
      <c r="BQ243" s="1">
        <v>100</v>
      </c>
      <c r="BT243" s="211"/>
      <c r="BU243" s="1" t="s">
        <v>256</v>
      </c>
    </row>
    <row r="244" spans="1:74" ht="15" customHeight="1" x14ac:dyDescent="0.3">
      <c r="A244" s="1" t="s">
        <v>1487</v>
      </c>
      <c r="B244" s="9">
        <v>42965</v>
      </c>
      <c r="C244" s="1" t="s">
        <v>122</v>
      </c>
      <c r="D244" s="61" t="s">
        <v>115</v>
      </c>
      <c r="E244" s="61" t="s">
        <v>116</v>
      </c>
      <c r="F244" s="2">
        <v>24</v>
      </c>
      <c r="G244" s="170">
        <v>2</v>
      </c>
      <c r="H244" s="183" t="str">
        <f t="shared" si="3"/>
        <v>24-2</v>
      </c>
      <c r="I244" s="175">
        <v>0</v>
      </c>
      <c r="J244" s="175">
        <v>76</v>
      </c>
      <c r="K244" s="207" t="b">
        <v>1</v>
      </c>
      <c r="L244" s="208">
        <v>49.949999999999996</v>
      </c>
      <c r="M244" s="208">
        <v>50.709999999999994</v>
      </c>
      <c r="N244" s="209"/>
      <c r="O244" s="210" t="s">
        <v>105</v>
      </c>
      <c r="P244" s="179" t="s">
        <v>105</v>
      </c>
      <c r="Q244" s="136" t="s">
        <v>1492</v>
      </c>
      <c r="R244" s="210"/>
      <c r="S244" s="210"/>
      <c r="T244" s="211"/>
      <c r="U244" s="211"/>
      <c r="V244" s="211"/>
      <c r="W244" s="211"/>
      <c r="X244" s="212" t="e">
        <v>#N/A</v>
      </c>
      <c r="Y244" s="211"/>
      <c r="BQ244" s="1">
        <v>0</v>
      </c>
      <c r="BT244" s="211"/>
      <c r="BV244" s="1" t="s">
        <v>257</v>
      </c>
    </row>
    <row r="245" spans="1:74" ht="15" customHeight="1" x14ac:dyDescent="0.3">
      <c r="A245" s="1" t="s">
        <v>1487</v>
      </c>
      <c r="B245" s="9">
        <v>42965</v>
      </c>
      <c r="C245" s="1" t="s">
        <v>122</v>
      </c>
      <c r="D245" s="61" t="s">
        <v>115</v>
      </c>
      <c r="E245" s="61" t="s">
        <v>116</v>
      </c>
      <c r="F245" s="2">
        <v>24</v>
      </c>
      <c r="G245" s="170">
        <v>3</v>
      </c>
      <c r="H245" s="183" t="str">
        <f t="shared" si="3"/>
        <v>24-3</v>
      </c>
      <c r="I245" s="175">
        <v>0</v>
      </c>
      <c r="J245" s="175">
        <v>95</v>
      </c>
      <c r="K245" s="207" t="b">
        <v>1</v>
      </c>
      <c r="L245" s="208">
        <v>50.714999999999996</v>
      </c>
      <c r="M245" s="208">
        <v>51.664999999999999</v>
      </c>
      <c r="N245" s="209" t="s">
        <v>112</v>
      </c>
      <c r="O245" s="11" t="s">
        <v>1094</v>
      </c>
      <c r="P245" s="179" t="s">
        <v>1493</v>
      </c>
      <c r="Q245" s="180">
        <v>1</v>
      </c>
      <c r="R245" s="210" t="s">
        <v>18</v>
      </c>
      <c r="S245" s="210"/>
      <c r="T245" s="211" t="s">
        <v>126</v>
      </c>
      <c r="U245" s="211" t="s">
        <v>49</v>
      </c>
      <c r="V245" s="211" t="s">
        <v>17</v>
      </c>
      <c r="W245" s="211" t="s">
        <v>10</v>
      </c>
      <c r="X245" s="212">
        <v>2</v>
      </c>
      <c r="Y245" s="211" t="s">
        <v>40</v>
      </c>
      <c r="BG245" s="1">
        <v>100</v>
      </c>
      <c r="BQ245" s="1">
        <v>100</v>
      </c>
      <c r="BR245" s="2"/>
      <c r="BU245" s="211" t="s">
        <v>258</v>
      </c>
    </row>
    <row r="246" spans="1:74" ht="15" customHeight="1" x14ac:dyDescent="0.3">
      <c r="A246" s="1" t="s">
        <v>1487</v>
      </c>
      <c r="B246" s="9">
        <v>42965</v>
      </c>
      <c r="C246" s="1" t="s">
        <v>122</v>
      </c>
      <c r="D246" s="61" t="s">
        <v>115</v>
      </c>
      <c r="E246" s="61" t="s">
        <v>116</v>
      </c>
      <c r="F246" s="2">
        <v>24</v>
      </c>
      <c r="G246" s="170">
        <v>3</v>
      </c>
      <c r="H246" s="183" t="str">
        <f t="shared" si="3"/>
        <v>24-3</v>
      </c>
      <c r="I246" s="175">
        <v>0</v>
      </c>
      <c r="J246" s="175">
        <v>95</v>
      </c>
      <c r="K246" s="207" t="b">
        <v>1</v>
      </c>
      <c r="L246" s="208">
        <v>50.714999999999996</v>
      </c>
      <c r="M246" s="208">
        <v>51.664999999999999</v>
      </c>
      <c r="N246" s="209" t="s">
        <v>112</v>
      </c>
      <c r="O246" s="214" t="s">
        <v>42</v>
      </c>
      <c r="P246" s="213" t="s">
        <v>1496</v>
      </c>
      <c r="Q246" s="136">
        <v>2</v>
      </c>
      <c r="R246" s="214" t="s">
        <v>18</v>
      </c>
      <c r="S246" s="214"/>
      <c r="T246" s="215" t="s">
        <v>141</v>
      </c>
      <c r="U246" s="215" t="s">
        <v>49</v>
      </c>
      <c r="V246" s="215" t="s">
        <v>14</v>
      </c>
      <c r="W246" s="215" t="s">
        <v>135</v>
      </c>
      <c r="X246" s="216">
        <v>3</v>
      </c>
      <c r="Y246" s="215" t="s">
        <v>40</v>
      </c>
      <c r="Z246" s="217"/>
      <c r="AA246" s="217"/>
      <c r="AB246" s="217"/>
      <c r="AC246" s="217"/>
      <c r="AD246" s="218"/>
      <c r="AE246" s="218"/>
      <c r="AF246" s="217"/>
      <c r="AG246" s="218"/>
      <c r="AH246" s="218"/>
      <c r="AI246" s="218"/>
      <c r="AJ246" s="217"/>
      <c r="AK246" s="217"/>
      <c r="AL246" s="218"/>
      <c r="AM246" s="218"/>
      <c r="AN246" s="218"/>
      <c r="AR246" s="1">
        <v>50</v>
      </c>
      <c r="AU246" s="1">
        <v>50</v>
      </c>
      <c r="BQ246" s="1">
        <v>100</v>
      </c>
      <c r="BT246" s="215"/>
      <c r="BU246" s="1" t="s">
        <v>259</v>
      </c>
    </row>
    <row r="247" spans="1:74" ht="15" customHeight="1" x14ac:dyDescent="0.3">
      <c r="A247" s="1" t="s">
        <v>1487</v>
      </c>
      <c r="B247" s="9">
        <v>42965</v>
      </c>
      <c r="C247" s="1" t="s">
        <v>122</v>
      </c>
      <c r="D247" s="61" t="s">
        <v>115</v>
      </c>
      <c r="E247" s="61" t="s">
        <v>116</v>
      </c>
      <c r="F247" s="2">
        <v>24</v>
      </c>
      <c r="G247" s="170">
        <v>3</v>
      </c>
      <c r="H247" s="183" t="str">
        <f t="shared" si="3"/>
        <v>24-3</v>
      </c>
      <c r="I247" s="175">
        <v>0</v>
      </c>
      <c r="J247" s="175">
        <v>95</v>
      </c>
      <c r="K247" s="207" t="b">
        <v>1</v>
      </c>
      <c r="L247" s="208">
        <v>50.714999999999996</v>
      </c>
      <c r="M247" s="208">
        <v>51.664999999999999</v>
      </c>
      <c r="N247" s="209"/>
      <c r="O247" s="210" t="s">
        <v>105</v>
      </c>
      <c r="P247" s="179" t="s">
        <v>105</v>
      </c>
      <c r="Q247" s="136" t="s">
        <v>1492</v>
      </c>
      <c r="R247" s="210"/>
      <c r="S247" s="210"/>
      <c r="T247" s="211"/>
      <c r="U247" s="211"/>
      <c r="V247" s="211"/>
      <c r="W247" s="211"/>
      <c r="X247" s="212" t="e">
        <v>#N/A</v>
      </c>
      <c r="Y247" s="211"/>
      <c r="BQ247" s="1">
        <v>0</v>
      </c>
      <c r="BT247" s="211"/>
      <c r="BV247" s="211" t="s">
        <v>260</v>
      </c>
    </row>
    <row r="248" spans="1:74" ht="15" customHeight="1" x14ac:dyDescent="0.3">
      <c r="A248" s="1" t="s">
        <v>1487</v>
      </c>
      <c r="B248" s="9">
        <v>42965</v>
      </c>
      <c r="C248" s="1" t="s">
        <v>122</v>
      </c>
      <c r="D248" s="61" t="s">
        <v>115</v>
      </c>
      <c r="E248" s="61" t="s">
        <v>116</v>
      </c>
      <c r="F248" s="2">
        <v>25</v>
      </c>
      <c r="G248" s="170">
        <v>1</v>
      </c>
      <c r="H248" s="183" t="str">
        <f t="shared" si="3"/>
        <v>25-1</v>
      </c>
      <c r="I248" s="175">
        <v>0</v>
      </c>
      <c r="J248" s="175">
        <v>46</v>
      </c>
      <c r="K248" s="207" t="b">
        <v>1</v>
      </c>
      <c r="L248" s="208">
        <v>51.4</v>
      </c>
      <c r="M248" s="208">
        <v>51.86</v>
      </c>
      <c r="N248" s="209" t="s">
        <v>112</v>
      </c>
      <c r="O248" s="11" t="s">
        <v>1094</v>
      </c>
      <c r="P248" s="179" t="s">
        <v>1493</v>
      </c>
      <c r="Q248" s="180">
        <v>1</v>
      </c>
      <c r="R248" s="210" t="s">
        <v>18</v>
      </c>
      <c r="S248" s="210"/>
      <c r="T248" s="211" t="s">
        <v>126</v>
      </c>
      <c r="U248" s="211" t="s">
        <v>49</v>
      </c>
      <c r="V248" s="211" t="s">
        <v>17</v>
      </c>
      <c r="W248" s="211" t="s">
        <v>10</v>
      </c>
      <c r="X248" s="212">
        <v>2</v>
      </c>
      <c r="Y248" s="211" t="s">
        <v>40</v>
      </c>
      <c r="BG248" s="1">
        <v>100</v>
      </c>
      <c r="BQ248" s="1">
        <v>100</v>
      </c>
      <c r="BR248" s="2"/>
      <c r="BU248" s="211" t="s">
        <v>261</v>
      </c>
    </row>
    <row r="249" spans="1:74" ht="15" customHeight="1" x14ac:dyDescent="0.3">
      <c r="A249" s="1" t="s">
        <v>1487</v>
      </c>
      <c r="B249" s="9">
        <v>42965</v>
      </c>
      <c r="C249" s="1" t="s">
        <v>122</v>
      </c>
      <c r="D249" s="61" t="s">
        <v>115</v>
      </c>
      <c r="E249" s="61" t="s">
        <v>116</v>
      </c>
      <c r="F249" s="2">
        <v>25</v>
      </c>
      <c r="G249" s="170">
        <v>1</v>
      </c>
      <c r="H249" s="183" t="str">
        <f t="shared" si="3"/>
        <v>25-1</v>
      </c>
      <c r="I249" s="175">
        <v>0</v>
      </c>
      <c r="J249" s="175">
        <v>46</v>
      </c>
      <c r="K249" s="207" t="b">
        <v>1</v>
      </c>
      <c r="L249" s="208">
        <v>51.4</v>
      </c>
      <c r="M249" s="208">
        <v>51.86</v>
      </c>
      <c r="N249" s="209" t="s">
        <v>112</v>
      </c>
      <c r="O249" s="210" t="s">
        <v>42</v>
      </c>
      <c r="P249" s="179" t="s">
        <v>1497</v>
      </c>
      <c r="Q249" s="180">
        <v>3</v>
      </c>
      <c r="R249" s="210" t="s">
        <v>18</v>
      </c>
      <c r="S249" s="210"/>
      <c r="T249" s="211" t="s">
        <v>126</v>
      </c>
      <c r="U249" s="211" t="s">
        <v>49</v>
      </c>
      <c r="V249" s="211" t="s">
        <v>14</v>
      </c>
      <c r="W249" s="211" t="s">
        <v>135</v>
      </c>
      <c r="X249" s="212">
        <v>3</v>
      </c>
      <c r="Y249" s="211" t="s">
        <v>40</v>
      </c>
      <c r="AR249" s="1">
        <v>50</v>
      </c>
      <c r="AU249" s="1">
        <v>50</v>
      </c>
      <c r="BQ249" s="1">
        <v>100</v>
      </c>
      <c r="BT249" s="211"/>
      <c r="BU249" s="1" t="s">
        <v>262</v>
      </c>
    </row>
    <row r="250" spans="1:74" ht="15" customHeight="1" x14ac:dyDescent="0.3">
      <c r="A250" s="1" t="s">
        <v>1487</v>
      </c>
      <c r="B250" s="9">
        <v>42965</v>
      </c>
      <c r="C250" s="1" t="s">
        <v>122</v>
      </c>
      <c r="D250" s="61" t="s">
        <v>115</v>
      </c>
      <c r="E250" s="61" t="s">
        <v>116</v>
      </c>
      <c r="F250" s="2">
        <v>25</v>
      </c>
      <c r="G250" s="170">
        <v>1</v>
      </c>
      <c r="H250" s="183" t="str">
        <f t="shared" si="3"/>
        <v>25-1</v>
      </c>
      <c r="I250" s="175">
        <v>0</v>
      </c>
      <c r="J250" s="175">
        <v>46</v>
      </c>
      <c r="K250" s="207" t="b">
        <v>1</v>
      </c>
      <c r="L250" s="208">
        <v>51.4</v>
      </c>
      <c r="M250" s="208">
        <v>51.86</v>
      </c>
      <c r="N250" s="209"/>
      <c r="O250" s="210" t="s">
        <v>105</v>
      </c>
      <c r="P250" s="179" t="s">
        <v>105</v>
      </c>
      <c r="Q250" s="136" t="s">
        <v>1492</v>
      </c>
      <c r="R250" s="210"/>
      <c r="S250" s="210"/>
      <c r="T250" s="211"/>
      <c r="U250" s="211"/>
      <c r="V250" s="211"/>
      <c r="W250" s="211"/>
      <c r="X250" s="212" t="e">
        <v>#N/A</v>
      </c>
      <c r="Y250" s="211"/>
      <c r="BQ250" s="1">
        <v>0</v>
      </c>
      <c r="BT250" s="211"/>
      <c r="BV250" s="211" t="s">
        <v>263</v>
      </c>
    </row>
    <row r="251" spans="1:74" ht="15" customHeight="1" x14ac:dyDescent="0.3">
      <c r="A251" s="1" t="s">
        <v>1487</v>
      </c>
      <c r="B251" s="9">
        <v>42965</v>
      </c>
      <c r="C251" s="1" t="s">
        <v>122</v>
      </c>
      <c r="D251" s="61" t="s">
        <v>115</v>
      </c>
      <c r="E251" s="61" t="s">
        <v>116</v>
      </c>
      <c r="F251" s="2">
        <v>25</v>
      </c>
      <c r="G251" s="170">
        <v>2</v>
      </c>
      <c r="H251" s="183" t="str">
        <f t="shared" si="3"/>
        <v>25-2</v>
      </c>
      <c r="I251" s="175">
        <v>0</v>
      </c>
      <c r="J251" s="175">
        <v>93</v>
      </c>
      <c r="K251" s="207" t="b">
        <v>1</v>
      </c>
      <c r="L251" s="208">
        <v>51.87</v>
      </c>
      <c r="M251" s="208">
        <v>52.8</v>
      </c>
      <c r="N251" s="209" t="s">
        <v>112</v>
      </c>
      <c r="O251" s="11" t="s">
        <v>1094</v>
      </c>
      <c r="P251" s="179" t="s">
        <v>1493</v>
      </c>
      <c r="Q251" s="180">
        <v>1</v>
      </c>
      <c r="R251" s="210" t="s">
        <v>18</v>
      </c>
      <c r="S251" s="210"/>
      <c r="T251" s="211" t="s">
        <v>126</v>
      </c>
      <c r="U251" s="211" t="s">
        <v>49</v>
      </c>
      <c r="V251" s="211" t="s">
        <v>17</v>
      </c>
      <c r="W251" s="211" t="s">
        <v>10</v>
      </c>
      <c r="X251" s="212">
        <v>2</v>
      </c>
      <c r="Y251" s="211" t="s">
        <v>40</v>
      </c>
      <c r="BG251" s="1">
        <v>100</v>
      </c>
      <c r="BQ251" s="1">
        <v>100</v>
      </c>
      <c r="BR251" s="2"/>
      <c r="BU251" s="211" t="s">
        <v>264</v>
      </c>
    </row>
    <row r="252" spans="1:74" ht="15" customHeight="1" x14ac:dyDescent="0.3">
      <c r="A252" s="1" t="s">
        <v>1487</v>
      </c>
      <c r="B252" s="9">
        <v>42965</v>
      </c>
      <c r="C252" s="1" t="s">
        <v>122</v>
      </c>
      <c r="D252" s="61" t="s">
        <v>115</v>
      </c>
      <c r="E252" s="61" t="s">
        <v>116</v>
      </c>
      <c r="F252" s="2">
        <v>25</v>
      </c>
      <c r="G252" s="170">
        <v>2</v>
      </c>
      <c r="H252" s="183" t="str">
        <f t="shared" si="3"/>
        <v>25-2</v>
      </c>
      <c r="I252" s="175">
        <v>0</v>
      </c>
      <c r="J252" s="175">
        <v>93</v>
      </c>
      <c r="K252" s="207" t="b">
        <v>1</v>
      </c>
      <c r="L252" s="208">
        <v>51.87</v>
      </c>
      <c r="M252" s="208">
        <v>52.8</v>
      </c>
      <c r="N252" s="209" t="s">
        <v>112</v>
      </c>
      <c r="O252" s="214" t="s">
        <v>42</v>
      </c>
      <c r="P252" s="213" t="s">
        <v>1496</v>
      </c>
      <c r="Q252" s="136">
        <v>2</v>
      </c>
      <c r="R252" s="214" t="s">
        <v>18</v>
      </c>
      <c r="S252" s="214"/>
      <c r="T252" s="215" t="s">
        <v>210</v>
      </c>
      <c r="U252" s="215" t="s">
        <v>49</v>
      </c>
      <c r="V252" s="215" t="s">
        <v>14</v>
      </c>
      <c r="W252" s="215" t="s">
        <v>135</v>
      </c>
      <c r="X252" s="216">
        <v>3</v>
      </c>
      <c r="Y252" s="215" t="s">
        <v>40</v>
      </c>
      <c r="Z252" s="217"/>
      <c r="AA252" s="217"/>
      <c r="AB252" s="217"/>
      <c r="AC252" s="217"/>
      <c r="AD252" s="218"/>
      <c r="AE252" s="218"/>
      <c r="AF252" s="217"/>
      <c r="AG252" s="218"/>
      <c r="AH252" s="218"/>
      <c r="AI252" s="218"/>
      <c r="AJ252" s="217"/>
      <c r="AK252" s="217"/>
      <c r="AL252" s="218"/>
      <c r="AM252" s="218"/>
      <c r="AN252" s="218"/>
      <c r="AR252" s="1">
        <v>50</v>
      </c>
      <c r="AU252" s="1">
        <v>50</v>
      </c>
      <c r="BQ252" s="1">
        <v>100</v>
      </c>
      <c r="BT252" s="215"/>
      <c r="BU252" s="1" t="s">
        <v>265</v>
      </c>
    </row>
    <row r="253" spans="1:74" ht="15" customHeight="1" x14ac:dyDescent="0.3">
      <c r="A253" s="1" t="s">
        <v>1487</v>
      </c>
      <c r="B253" s="9">
        <v>42965</v>
      </c>
      <c r="C253" s="1" t="s">
        <v>122</v>
      </c>
      <c r="D253" s="61" t="s">
        <v>115</v>
      </c>
      <c r="E253" s="61" t="s">
        <v>116</v>
      </c>
      <c r="F253" s="2">
        <v>25</v>
      </c>
      <c r="G253" s="170">
        <v>2</v>
      </c>
      <c r="H253" s="183" t="str">
        <f t="shared" si="3"/>
        <v>25-2</v>
      </c>
      <c r="I253" s="175">
        <v>0</v>
      </c>
      <c r="J253" s="175">
        <v>93</v>
      </c>
      <c r="K253" s="207" t="b">
        <v>1</v>
      </c>
      <c r="L253" s="208">
        <v>51.87</v>
      </c>
      <c r="M253" s="208">
        <v>52.8</v>
      </c>
      <c r="N253" s="209"/>
      <c r="O253" s="210" t="s">
        <v>105</v>
      </c>
      <c r="P253" s="179" t="s">
        <v>105</v>
      </c>
      <c r="Q253" s="136" t="s">
        <v>1492</v>
      </c>
      <c r="R253" s="210"/>
      <c r="S253" s="210"/>
      <c r="T253" s="211"/>
      <c r="U253" s="211"/>
      <c r="V253" s="211"/>
      <c r="W253" s="211"/>
      <c r="X253" s="212" t="e">
        <v>#N/A</v>
      </c>
      <c r="Y253" s="211"/>
      <c r="BQ253" s="1">
        <v>0</v>
      </c>
      <c r="BT253" s="211"/>
      <c r="BV253" s="211" t="s">
        <v>264</v>
      </c>
    </row>
    <row r="254" spans="1:74" ht="15" customHeight="1" x14ac:dyDescent="0.3">
      <c r="A254" s="1" t="s">
        <v>1487</v>
      </c>
      <c r="B254" s="9">
        <v>42965</v>
      </c>
      <c r="C254" s="1" t="s">
        <v>122</v>
      </c>
      <c r="D254" s="61" t="s">
        <v>115</v>
      </c>
      <c r="E254" s="61" t="s">
        <v>116</v>
      </c>
      <c r="F254" s="2">
        <v>25</v>
      </c>
      <c r="G254" s="170">
        <v>3</v>
      </c>
      <c r="H254" s="183" t="str">
        <f t="shared" si="3"/>
        <v>25-3</v>
      </c>
      <c r="I254" s="175">
        <v>0</v>
      </c>
      <c r="J254" s="175">
        <v>97</v>
      </c>
      <c r="K254" s="207" t="b">
        <v>1</v>
      </c>
      <c r="L254" s="208">
        <v>52.805</v>
      </c>
      <c r="M254" s="208">
        <v>53.774999999999999</v>
      </c>
      <c r="N254" s="209" t="s">
        <v>112</v>
      </c>
      <c r="O254" s="11" t="s">
        <v>1094</v>
      </c>
      <c r="P254" s="179" t="s">
        <v>1493</v>
      </c>
      <c r="Q254" s="180">
        <v>1</v>
      </c>
      <c r="R254" s="210" t="s">
        <v>18</v>
      </c>
      <c r="S254" s="210"/>
      <c r="T254" s="211" t="s">
        <v>126</v>
      </c>
      <c r="U254" s="211" t="s">
        <v>49</v>
      </c>
      <c r="V254" s="211" t="s">
        <v>17</v>
      </c>
      <c r="W254" s="211" t="s">
        <v>10</v>
      </c>
      <c r="X254" s="212">
        <v>2</v>
      </c>
      <c r="Y254" s="211" t="s">
        <v>40</v>
      </c>
      <c r="BG254" s="1">
        <v>100</v>
      </c>
      <c r="BQ254" s="1">
        <v>100</v>
      </c>
      <c r="BR254" s="2"/>
      <c r="BU254" s="211"/>
    </row>
    <row r="255" spans="1:74" ht="15" customHeight="1" x14ac:dyDescent="0.3">
      <c r="A255" s="1" t="s">
        <v>1487</v>
      </c>
      <c r="B255" s="9">
        <v>42965</v>
      </c>
      <c r="C255" s="1" t="s">
        <v>122</v>
      </c>
      <c r="D255" s="61" t="s">
        <v>115</v>
      </c>
      <c r="E255" s="61" t="s">
        <v>116</v>
      </c>
      <c r="F255" s="2">
        <v>25</v>
      </c>
      <c r="G255" s="170">
        <v>3</v>
      </c>
      <c r="H255" s="183" t="str">
        <f t="shared" si="3"/>
        <v>25-3</v>
      </c>
      <c r="I255" s="175">
        <v>0</v>
      </c>
      <c r="J255" s="175">
        <v>97</v>
      </c>
      <c r="K255" s="207" t="b">
        <v>1</v>
      </c>
      <c r="L255" s="208">
        <v>52.805</v>
      </c>
      <c r="M255" s="208">
        <v>53.774999999999999</v>
      </c>
      <c r="N255" s="209" t="s">
        <v>112</v>
      </c>
      <c r="O255" s="214" t="s">
        <v>42</v>
      </c>
      <c r="P255" s="213" t="s">
        <v>1496</v>
      </c>
      <c r="Q255" s="136">
        <v>2</v>
      </c>
      <c r="R255" s="214" t="s">
        <v>18</v>
      </c>
      <c r="S255" s="214"/>
      <c r="T255" s="215" t="s">
        <v>210</v>
      </c>
      <c r="U255" s="215" t="s">
        <v>49</v>
      </c>
      <c r="V255" s="215" t="s">
        <v>14</v>
      </c>
      <c r="W255" s="215" t="s">
        <v>135</v>
      </c>
      <c r="X255" s="216">
        <v>3</v>
      </c>
      <c r="Y255" s="215" t="s">
        <v>40</v>
      </c>
      <c r="Z255" s="217"/>
      <c r="AA255" s="217"/>
      <c r="AB255" s="217"/>
      <c r="AC255" s="217"/>
      <c r="AD255" s="218"/>
      <c r="AE255" s="218"/>
      <c r="AF255" s="217"/>
      <c r="AG255" s="218"/>
      <c r="AH255" s="218"/>
      <c r="AI255" s="218"/>
      <c r="AJ255" s="217"/>
      <c r="AK255" s="217"/>
      <c r="AL255" s="218"/>
      <c r="AM255" s="218"/>
      <c r="AN255" s="218"/>
      <c r="AR255" s="1">
        <v>50</v>
      </c>
      <c r="AU255" s="1">
        <v>50</v>
      </c>
      <c r="BQ255" s="1">
        <v>100</v>
      </c>
      <c r="BT255" s="215"/>
      <c r="BU255" s="1" t="s">
        <v>265</v>
      </c>
    </row>
    <row r="256" spans="1:74" ht="15" customHeight="1" x14ac:dyDescent="0.3">
      <c r="A256" s="1" t="s">
        <v>1487</v>
      </c>
      <c r="B256" s="9">
        <v>42965</v>
      </c>
      <c r="C256" s="1" t="s">
        <v>122</v>
      </c>
      <c r="D256" s="61" t="s">
        <v>115</v>
      </c>
      <c r="E256" s="61" t="s">
        <v>116</v>
      </c>
      <c r="F256" s="2">
        <v>25</v>
      </c>
      <c r="G256" s="170">
        <v>3</v>
      </c>
      <c r="H256" s="183" t="str">
        <f t="shared" si="3"/>
        <v>25-3</v>
      </c>
      <c r="I256" s="175">
        <v>0</v>
      </c>
      <c r="J256" s="175">
        <v>97</v>
      </c>
      <c r="K256" s="207" t="b">
        <v>1</v>
      </c>
      <c r="L256" s="208">
        <v>52.805</v>
      </c>
      <c r="M256" s="208">
        <v>53.774999999999999</v>
      </c>
      <c r="N256" s="209"/>
      <c r="O256" s="210" t="s">
        <v>105</v>
      </c>
      <c r="P256" s="179" t="s">
        <v>105</v>
      </c>
      <c r="Q256" s="136" t="s">
        <v>1492</v>
      </c>
      <c r="R256" s="210"/>
      <c r="S256" s="210"/>
      <c r="T256" s="211"/>
      <c r="U256" s="211"/>
      <c r="V256" s="211"/>
      <c r="W256" s="211"/>
      <c r="X256" s="212" t="e">
        <v>#N/A</v>
      </c>
      <c r="Y256" s="211"/>
      <c r="BQ256" s="1">
        <v>0</v>
      </c>
      <c r="BT256" s="211"/>
      <c r="BV256" s="1" t="s">
        <v>266</v>
      </c>
    </row>
    <row r="257" spans="1:74" ht="15" customHeight="1" x14ac:dyDescent="0.3">
      <c r="A257" s="1" t="s">
        <v>1487</v>
      </c>
      <c r="B257" s="9">
        <v>42965</v>
      </c>
      <c r="C257" s="1" t="s">
        <v>122</v>
      </c>
      <c r="D257" s="61" t="s">
        <v>115</v>
      </c>
      <c r="E257" s="61" t="s">
        <v>116</v>
      </c>
      <c r="F257" s="2">
        <v>25</v>
      </c>
      <c r="G257" s="170">
        <v>4</v>
      </c>
      <c r="H257" s="183" t="str">
        <f t="shared" si="3"/>
        <v>25-4</v>
      </c>
      <c r="I257" s="175">
        <v>0</v>
      </c>
      <c r="J257" s="175">
        <v>69</v>
      </c>
      <c r="K257" s="207" t="b">
        <v>1</v>
      </c>
      <c r="L257" s="208">
        <v>53.774999999999999</v>
      </c>
      <c r="M257" s="208">
        <v>54.464999999999996</v>
      </c>
      <c r="N257" s="209" t="s">
        <v>112</v>
      </c>
      <c r="O257" s="11" t="s">
        <v>1094</v>
      </c>
      <c r="P257" s="179" t="s">
        <v>1493</v>
      </c>
      <c r="Q257" s="180">
        <v>1</v>
      </c>
      <c r="R257" s="210" t="s">
        <v>18</v>
      </c>
      <c r="S257" s="210"/>
      <c r="T257" s="211" t="s">
        <v>126</v>
      </c>
      <c r="U257" s="211" t="s">
        <v>49</v>
      </c>
      <c r="V257" s="211" t="s">
        <v>17</v>
      </c>
      <c r="W257" s="211" t="s">
        <v>10</v>
      </c>
      <c r="X257" s="212">
        <v>2</v>
      </c>
      <c r="Y257" s="211" t="s">
        <v>40</v>
      </c>
      <c r="BG257" s="1">
        <v>100</v>
      </c>
      <c r="BQ257" s="1">
        <v>100</v>
      </c>
      <c r="BR257" s="2"/>
      <c r="BU257" s="211"/>
    </row>
    <row r="258" spans="1:74" ht="15" customHeight="1" x14ac:dyDescent="0.3">
      <c r="A258" s="1" t="s">
        <v>1487</v>
      </c>
      <c r="B258" s="9">
        <v>42965</v>
      </c>
      <c r="C258" s="1" t="s">
        <v>122</v>
      </c>
      <c r="D258" s="61" t="s">
        <v>115</v>
      </c>
      <c r="E258" s="61" t="s">
        <v>116</v>
      </c>
      <c r="F258" s="2">
        <v>25</v>
      </c>
      <c r="G258" s="170">
        <v>4</v>
      </c>
      <c r="H258" s="183" t="str">
        <f t="shared" si="3"/>
        <v>25-4</v>
      </c>
      <c r="I258" s="175">
        <v>0</v>
      </c>
      <c r="J258" s="175">
        <v>69</v>
      </c>
      <c r="K258" s="207" t="b">
        <v>1</v>
      </c>
      <c r="L258" s="208">
        <v>53.774999999999999</v>
      </c>
      <c r="M258" s="208">
        <v>54.464999999999996</v>
      </c>
      <c r="N258" s="209" t="s">
        <v>112</v>
      </c>
      <c r="O258" s="214" t="s">
        <v>42</v>
      </c>
      <c r="P258" s="213" t="s">
        <v>1496</v>
      </c>
      <c r="Q258" s="136">
        <v>2</v>
      </c>
      <c r="R258" s="214" t="s">
        <v>18</v>
      </c>
      <c r="S258" s="214"/>
      <c r="T258" s="215" t="s">
        <v>127</v>
      </c>
      <c r="U258" s="215" t="s">
        <v>49</v>
      </c>
      <c r="V258" s="215" t="s">
        <v>52</v>
      </c>
      <c r="W258" s="215" t="s">
        <v>135</v>
      </c>
      <c r="X258" s="216">
        <v>3</v>
      </c>
      <c r="Y258" s="215" t="s">
        <v>40</v>
      </c>
      <c r="Z258" s="217"/>
      <c r="AA258" s="217"/>
      <c r="AB258" s="217"/>
      <c r="AC258" s="217"/>
      <c r="AD258" s="218"/>
      <c r="AE258" s="218"/>
      <c r="AF258" s="217"/>
      <c r="AG258" s="218"/>
      <c r="AH258" s="218"/>
      <c r="AI258" s="218"/>
      <c r="AJ258" s="217"/>
      <c r="AK258" s="217"/>
      <c r="AL258" s="218"/>
      <c r="AM258" s="218"/>
      <c r="AN258" s="218"/>
      <c r="AR258" s="1">
        <v>50</v>
      </c>
      <c r="AU258" s="1">
        <v>50</v>
      </c>
      <c r="BQ258" s="1">
        <v>100</v>
      </c>
      <c r="BT258" s="215"/>
      <c r="BU258" s="1" t="s">
        <v>267</v>
      </c>
    </row>
    <row r="259" spans="1:74" ht="15" customHeight="1" x14ac:dyDescent="0.3">
      <c r="A259" s="1" t="s">
        <v>1487</v>
      </c>
      <c r="B259" s="9">
        <v>42965</v>
      </c>
      <c r="C259" s="1" t="s">
        <v>122</v>
      </c>
      <c r="D259" s="61" t="s">
        <v>115</v>
      </c>
      <c r="E259" s="61" t="s">
        <v>116</v>
      </c>
      <c r="F259" s="2">
        <v>25</v>
      </c>
      <c r="G259" s="170">
        <v>4</v>
      </c>
      <c r="H259" s="183" t="str">
        <f t="shared" si="3"/>
        <v>25-4</v>
      </c>
      <c r="I259" s="175">
        <v>0</v>
      </c>
      <c r="J259" s="175">
        <v>69</v>
      </c>
      <c r="K259" s="207" t="b">
        <v>1</v>
      </c>
      <c r="L259" s="208">
        <v>53.774999999999999</v>
      </c>
      <c r="M259" s="208">
        <v>54.464999999999996</v>
      </c>
      <c r="N259" s="209" t="s">
        <v>96</v>
      </c>
      <c r="O259" s="214" t="s">
        <v>54</v>
      </c>
      <c r="P259" s="213" t="s">
        <v>1495</v>
      </c>
      <c r="Q259" s="136">
        <v>5</v>
      </c>
      <c r="R259" s="214" t="s">
        <v>89</v>
      </c>
      <c r="S259" s="214" t="s">
        <v>19</v>
      </c>
      <c r="T259" s="215" t="s">
        <v>129</v>
      </c>
      <c r="U259" s="215" t="s">
        <v>49</v>
      </c>
      <c r="V259" s="215" t="s">
        <v>14</v>
      </c>
      <c r="W259" s="215" t="s">
        <v>135</v>
      </c>
      <c r="X259" s="216">
        <v>3</v>
      </c>
      <c r="Y259" s="215" t="s">
        <v>40</v>
      </c>
      <c r="AS259" s="1">
        <v>80</v>
      </c>
      <c r="BG259" s="1">
        <v>20</v>
      </c>
      <c r="BQ259" s="1">
        <v>100</v>
      </c>
      <c r="BT259" s="215"/>
    </row>
    <row r="260" spans="1:74" ht="15" customHeight="1" x14ac:dyDescent="0.3">
      <c r="A260" s="1" t="s">
        <v>1487</v>
      </c>
      <c r="B260" s="9">
        <v>42965</v>
      </c>
      <c r="C260" s="1" t="s">
        <v>122</v>
      </c>
      <c r="D260" s="61" t="s">
        <v>115</v>
      </c>
      <c r="E260" s="61" t="s">
        <v>116</v>
      </c>
      <c r="F260" s="2">
        <v>25</v>
      </c>
      <c r="G260" s="170">
        <v>4</v>
      </c>
      <c r="H260" s="183" t="str">
        <f t="shared" si="3"/>
        <v>25-4</v>
      </c>
      <c r="I260" s="175">
        <v>0</v>
      </c>
      <c r="J260" s="175">
        <v>69</v>
      </c>
      <c r="K260" s="207" t="b">
        <v>1</v>
      </c>
      <c r="L260" s="208">
        <v>53.774999999999999</v>
      </c>
      <c r="M260" s="208">
        <v>54.464999999999996</v>
      </c>
      <c r="N260" s="209"/>
      <c r="O260" s="210" t="s">
        <v>105</v>
      </c>
      <c r="P260" s="179" t="s">
        <v>105</v>
      </c>
      <c r="Q260" s="136" t="s">
        <v>1492</v>
      </c>
      <c r="R260" s="210"/>
      <c r="S260" s="210"/>
      <c r="T260" s="211"/>
      <c r="U260" s="211"/>
      <c r="V260" s="211"/>
      <c r="W260" s="211"/>
      <c r="X260" s="212" t="e">
        <v>#N/A</v>
      </c>
      <c r="Y260" s="211"/>
      <c r="BQ260" s="1">
        <v>0</v>
      </c>
      <c r="BT260" s="211"/>
      <c r="BV260" s="1" t="s">
        <v>266</v>
      </c>
    </row>
    <row r="261" spans="1:74" ht="15" customHeight="1" x14ac:dyDescent="0.3">
      <c r="A261" s="1" t="s">
        <v>1487</v>
      </c>
      <c r="B261" s="9">
        <v>42965</v>
      </c>
      <c r="C261" s="1" t="s">
        <v>122</v>
      </c>
      <c r="D261" s="61" t="s">
        <v>115</v>
      </c>
      <c r="E261" s="61" t="s">
        <v>116</v>
      </c>
      <c r="F261" s="2">
        <v>26</v>
      </c>
      <c r="G261" s="170">
        <v>1</v>
      </c>
      <c r="H261" s="183" t="str">
        <f t="shared" si="3"/>
        <v>26-1</v>
      </c>
      <c r="I261" s="175">
        <v>0</v>
      </c>
      <c r="J261" s="175">
        <v>86</v>
      </c>
      <c r="K261" s="207" t="b">
        <v>1</v>
      </c>
      <c r="L261" s="208">
        <v>54.45</v>
      </c>
      <c r="M261" s="208">
        <v>55.31</v>
      </c>
      <c r="N261" s="209" t="s">
        <v>112</v>
      </c>
      <c r="O261" s="11" t="s">
        <v>1094</v>
      </c>
      <c r="P261" s="179" t="s">
        <v>1493</v>
      </c>
      <c r="Q261" s="180">
        <v>1</v>
      </c>
      <c r="R261" s="210" t="s">
        <v>18</v>
      </c>
      <c r="S261" s="210"/>
      <c r="T261" s="211" t="s">
        <v>126</v>
      </c>
      <c r="U261" s="211" t="s">
        <v>49</v>
      </c>
      <c r="V261" s="211" t="s">
        <v>17</v>
      </c>
      <c r="W261" s="211" t="s">
        <v>10</v>
      </c>
      <c r="X261" s="212">
        <v>2</v>
      </c>
      <c r="Y261" s="211" t="s">
        <v>40</v>
      </c>
      <c r="BG261" s="1">
        <v>100</v>
      </c>
      <c r="BQ261" s="1">
        <v>100</v>
      </c>
      <c r="BR261" s="2"/>
      <c r="BU261" s="211" t="s">
        <v>268</v>
      </c>
    </row>
    <row r="262" spans="1:74" ht="15" customHeight="1" x14ac:dyDescent="0.3">
      <c r="A262" s="1" t="s">
        <v>1487</v>
      </c>
      <c r="B262" s="9">
        <v>42965</v>
      </c>
      <c r="C262" s="1" t="s">
        <v>122</v>
      </c>
      <c r="D262" s="61" t="s">
        <v>115</v>
      </c>
      <c r="E262" s="61" t="s">
        <v>116</v>
      </c>
      <c r="F262" s="2">
        <v>26</v>
      </c>
      <c r="G262" s="170">
        <v>1</v>
      </c>
      <c r="H262" s="183" t="str">
        <f t="shared" ref="H262:H325" si="4">F262&amp;"-"&amp;G262</f>
        <v>26-1</v>
      </c>
      <c r="I262" s="175">
        <v>0</v>
      </c>
      <c r="J262" s="175">
        <v>86</v>
      </c>
      <c r="K262" s="207" t="b">
        <v>1</v>
      </c>
      <c r="L262" s="208">
        <v>54.45</v>
      </c>
      <c r="M262" s="208">
        <v>55.31</v>
      </c>
      <c r="N262" s="209" t="s">
        <v>112</v>
      </c>
      <c r="O262" s="210" t="s">
        <v>42</v>
      </c>
      <c r="P262" s="179" t="s">
        <v>1497</v>
      </c>
      <c r="Q262" s="180">
        <v>3</v>
      </c>
      <c r="R262" s="210" t="s">
        <v>18</v>
      </c>
      <c r="S262" s="210"/>
      <c r="T262" s="211" t="s">
        <v>206</v>
      </c>
      <c r="U262" s="211" t="s">
        <v>49</v>
      </c>
      <c r="V262" s="211" t="s">
        <v>14</v>
      </c>
      <c r="W262" s="211" t="s">
        <v>135</v>
      </c>
      <c r="X262" s="212">
        <v>3</v>
      </c>
      <c r="Y262" s="211" t="s">
        <v>40</v>
      </c>
      <c r="AR262" s="1">
        <v>50</v>
      </c>
      <c r="AU262" s="1">
        <v>50</v>
      </c>
      <c r="BQ262" s="1">
        <v>100</v>
      </c>
      <c r="BT262" s="211"/>
      <c r="BU262" s="1" t="s">
        <v>268</v>
      </c>
    </row>
    <row r="263" spans="1:74" ht="15" customHeight="1" x14ac:dyDescent="0.3">
      <c r="A263" s="1" t="s">
        <v>1487</v>
      </c>
      <c r="B263" s="9">
        <v>42965</v>
      </c>
      <c r="C263" s="1" t="s">
        <v>122</v>
      </c>
      <c r="D263" s="61" t="s">
        <v>115</v>
      </c>
      <c r="E263" s="61" t="s">
        <v>116</v>
      </c>
      <c r="F263" s="2">
        <v>26</v>
      </c>
      <c r="G263" s="170">
        <v>1</v>
      </c>
      <c r="H263" s="183" t="str">
        <f t="shared" si="4"/>
        <v>26-1</v>
      </c>
      <c r="I263" s="175">
        <v>0</v>
      </c>
      <c r="J263" s="175">
        <v>86</v>
      </c>
      <c r="K263" s="207" t="b">
        <v>1</v>
      </c>
      <c r="L263" s="208">
        <v>54.45</v>
      </c>
      <c r="M263" s="208">
        <v>55.31</v>
      </c>
      <c r="N263" s="209"/>
      <c r="O263" s="210" t="s">
        <v>105</v>
      </c>
      <c r="P263" s="179" t="s">
        <v>105</v>
      </c>
      <c r="Q263" s="136" t="s">
        <v>1492</v>
      </c>
      <c r="R263" s="210"/>
      <c r="S263" s="210"/>
      <c r="T263" s="211"/>
      <c r="U263" s="211"/>
      <c r="V263" s="211"/>
      <c r="W263" s="211"/>
      <c r="X263" s="212" t="e">
        <v>#N/A</v>
      </c>
      <c r="Y263" s="211"/>
      <c r="BQ263" s="1">
        <v>0</v>
      </c>
      <c r="BT263" s="211"/>
      <c r="BV263" s="1" t="s">
        <v>269</v>
      </c>
    </row>
    <row r="264" spans="1:74" ht="15" customHeight="1" x14ac:dyDescent="0.3">
      <c r="A264" s="1" t="s">
        <v>1487</v>
      </c>
      <c r="B264" s="9">
        <v>42965</v>
      </c>
      <c r="C264" s="1" t="s">
        <v>122</v>
      </c>
      <c r="D264" s="61" t="s">
        <v>115</v>
      </c>
      <c r="E264" s="61" t="s">
        <v>116</v>
      </c>
      <c r="F264" s="2">
        <v>26</v>
      </c>
      <c r="G264" s="170">
        <v>2</v>
      </c>
      <c r="H264" s="183" t="str">
        <f t="shared" si="4"/>
        <v>26-2</v>
      </c>
      <c r="I264" s="175">
        <v>0</v>
      </c>
      <c r="J264" s="175">
        <v>87</v>
      </c>
      <c r="K264" s="207" t="b">
        <v>1</v>
      </c>
      <c r="L264" s="208">
        <v>55.31</v>
      </c>
      <c r="M264" s="208">
        <v>56.18</v>
      </c>
      <c r="N264" s="209" t="s">
        <v>112</v>
      </c>
      <c r="O264" s="210" t="s">
        <v>117</v>
      </c>
      <c r="P264" s="179" t="s">
        <v>1493</v>
      </c>
      <c r="Q264" s="180">
        <v>1</v>
      </c>
      <c r="R264" s="210" t="s">
        <v>18</v>
      </c>
      <c r="S264" s="210"/>
      <c r="T264" s="211" t="s">
        <v>126</v>
      </c>
      <c r="U264" s="211" t="s">
        <v>49</v>
      </c>
      <c r="V264" s="211" t="s">
        <v>17</v>
      </c>
      <c r="W264" s="211" t="s">
        <v>10</v>
      </c>
      <c r="X264" s="212">
        <v>2</v>
      </c>
      <c r="Y264" s="211" t="s">
        <v>40</v>
      </c>
      <c r="AR264" s="1">
        <v>50</v>
      </c>
      <c r="AU264" s="1">
        <v>50</v>
      </c>
      <c r="BQ264" s="1">
        <v>100</v>
      </c>
      <c r="BR264" s="2"/>
      <c r="BU264" s="1" t="s">
        <v>270</v>
      </c>
    </row>
    <row r="265" spans="1:74" ht="15" customHeight="1" x14ac:dyDescent="0.3">
      <c r="A265" s="1" t="s">
        <v>1487</v>
      </c>
      <c r="B265" s="9">
        <v>42965</v>
      </c>
      <c r="C265" s="1" t="s">
        <v>122</v>
      </c>
      <c r="D265" s="61" t="s">
        <v>115</v>
      </c>
      <c r="E265" s="61" t="s">
        <v>116</v>
      </c>
      <c r="F265" s="2">
        <v>26</v>
      </c>
      <c r="G265" s="170">
        <v>2</v>
      </c>
      <c r="H265" s="183" t="str">
        <f t="shared" si="4"/>
        <v>26-2</v>
      </c>
      <c r="I265" s="175">
        <v>0</v>
      </c>
      <c r="J265" s="175">
        <v>87</v>
      </c>
      <c r="K265" s="207" t="b">
        <v>1</v>
      </c>
      <c r="L265" s="208">
        <v>55.31</v>
      </c>
      <c r="M265" s="208">
        <v>56.18</v>
      </c>
      <c r="N265" s="209" t="s">
        <v>112</v>
      </c>
      <c r="O265" s="214" t="s">
        <v>42</v>
      </c>
      <c r="P265" s="213" t="s">
        <v>1496</v>
      </c>
      <c r="Q265" s="136">
        <v>2</v>
      </c>
      <c r="R265" s="214" t="s">
        <v>18</v>
      </c>
      <c r="S265" s="214"/>
      <c r="T265" s="215" t="s">
        <v>127</v>
      </c>
      <c r="U265" s="215" t="s">
        <v>49</v>
      </c>
      <c r="V265" s="215" t="s">
        <v>52</v>
      </c>
      <c r="W265" s="215" t="s">
        <v>135</v>
      </c>
      <c r="X265" s="216">
        <v>3</v>
      </c>
      <c r="Y265" s="215" t="s">
        <v>40</v>
      </c>
      <c r="Z265" s="217"/>
      <c r="AA265" s="217"/>
      <c r="AB265" s="217"/>
      <c r="AC265" s="217"/>
      <c r="AD265" s="218"/>
      <c r="AE265" s="218"/>
      <c r="AF265" s="217"/>
      <c r="AG265" s="218"/>
      <c r="AH265" s="218"/>
      <c r="AI265" s="218"/>
      <c r="AJ265" s="217"/>
      <c r="AK265" s="217"/>
      <c r="AL265" s="218"/>
      <c r="AM265" s="218"/>
      <c r="AN265" s="218"/>
      <c r="AR265" s="1">
        <v>50</v>
      </c>
      <c r="AU265" s="1">
        <v>50</v>
      </c>
      <c r="BQ265" s="1">
        <v>100</v>
      </c>
      <c r="BT265" s="215"/>
      <c r="BU265" s="1" t="s">
        <v>267</v>
      </c>
    </row>
    <row r="266" spans="1:74" ht="15" customHeight="1" x14ac:dyDescent="0.3">
      <c r="A266" s="1" t="s">
        <v>1487</v>
      </c>
      <c r="B266" s="9">
        <v>42965</v>
      </c>
      <c r="C266" s="1" t="s">
        <v>122</v>
      </c>
      <c r="D266" s="61" t="s">
        <v>115</v>
      </c>
      <c r="E266" s="61" t="s">
        <v>116</v>
      </c>
      <c r="F266" s="2">
        <v>26</v>
      </c>
      <c r="G266" s="170">
        <v>2</v>
      </c>
      <c r="H266" s="183" t="str">
        <f t="shared" si="4"/>
        <v>26-2</v>
      </c>
      <c r="I266" s="175">
        <v>3</v>
      </c>
      <c r="J266" s="175">
        <v>24</v>
      </c>
      <c r="K266" s="207" t="b">
        <v>1</v>
      </c>
      <c r="L266" s="208">
        <v>55.34</v>
      </c>
      <c r="M266" s="208">
        <v>55.550000000000004</v>
      </c>
      <c r="N266" s="209" t="s">
        <v>96</v>
      </c>
      <c r="O266" s="210" t="s">
        <v>42</v>
      </c>
      <c r="P266" s="179" t="s">
        <v>1497</v>
      </c>
      <c r="Q266" s="180">
        <v>3</v>
      </c>
      <c r="R266" s="210" t="s">
        <v>18</v>
      </c>
      <c r="S266" s="210"/>
      <c r="T266" s="211" t="s">
        <v>207</v>
      </c>
      <c r="U266" s="211" t="s">
        <v>49</v>
      </c>
      <c r="V266" s="211" t="s">
        <v>16</v>
      </c>
      <c r="W266" s="211" t="s">
        <v>135</v>
      </c>
      <c r="X266" s="212">
        <v>3</v>
      </c>
      <c r="Y266" s="211" t="s">
        <v>40</v>
      </c>
      <c r="AR266" s="1">
        <v>20</v>
      </c>
      <c r="AU266" s="1">
        <v>80</v>
      </c>
      <c r="BQ266" s="1">
        <v>100</v>
      </c>
      <c r="BT266" s="211"/>
      <c r="BU266" s="1" t="s">
        <v>271</v>
      </c>
    </row>
    <row r="267" spans="1:74" ht="15" customHeight="1" x14ac:dyDescent="0.3">
      <c r="A267" s="1" t="s">
        <v>1487</v>
      </c>
      <c r="B267" s="9">
        <v>42965</v>
      </c>
      <c r="C267" s="1" t="s">
        <v>122</v>
      </c>
      <c r="D267" s="61" t="s">
        <v>115</v>
      </c>
      <c r="E267" s="61" t="s">
        <v>116</v>
      </c>
      <c r="F267" s="2">
        <v>26</v>
      </c>
      <c r="G267" s="170">
        <v>2</v>
      </c>
      <c r="H267" s="183" t="str">
        <f t="shared" si="4"/>
        <v>26-2</v>
      </c>
      <c r="I267" s="175">
        <v>0</v>
      </c>
      <c r="J267" s="175">
        <v>87</v>
      </c>
      <c r="K267" s="207" t="b">
        <v>1</v>
      </c>
      <c r="L267" s="208">
        <v>55.31</v>
      </c>
      <c r="M267" s="208">
        <v>56.18</v>
      </c>
      <c r="N267" s="209"/>
      <c r="O267" s="210" t="s">
        <v>137</v>
      </c>
      <c r="P267" s="179" t="s">
        <v>105</v>
      </c>
      <c r="Q267" s="136" t="s">
        <v>1492</v>
      </c>
      <c r="R267" s="210"/>
      <c r="S267" s="210"/>
      <c r="T267" s="211"/>
      <c r="U267" s="211"/>
      <c r="V267" s="211"/>
      <c r="W267" s="211"/>
      <c r="X267" s="212" t="e">
        <v>#N/A</v>
      </c>
      <c r="Y267" s="211"/>
      <c r="BQ267" s="1">
        <v>0</v>
      </c>
      <c r="BT267" s="211"/>
      <c r="BV267" s="1" t="s">
        <v>272</v>
      </c>
    </row>
    <row r="268" spans="1:74" ht="15" customHeight="1" x14ac:dyDescent="0.3">
      <c r="A268" s="1" t="s">
        <v>1487</v>
      </c>
      <c r="B268" s="9">
        <v>42965</v>
      </c>
      <c r="C268" s="1" t="s">
        <v>122</v>
      </c>
      <c r="D268" s="61" t="s">
        <v>115</v>
      </c>
      <c r="E268" s="61" t="s">
        <v>116</v>
      </c>
      <c r="F268" s="2">
        <v>26</v>
      </c>
      <c r="G268" s="170">
        <v>3</v>
      </c>
      <c r="H268" s="183" t="str">
        <f t="shared" si="4"/>
        <v>26-3</v>
      </c>
      <c r="I268" s="175">
        <v>0</v>
      </c>
      <c r="J268" s="175">
        <v>65</v>
      </c>
      <c r="K268" s="207" t="b">
        <v>1</v>
      </c>
      <c r="L268" s="208">
        <v>56.190000000000005</v>
      </c>
      <c r="M268" s="208">
        <v>56.84</v>
      </c>
      <c r="N268" s="209" t="s">
        <v>112</v>
      </c>
      <c r="O268" s="214" t="s">
        <v>54</v>
      </c>
      <c r="P268" s="213" t="s">
        <v>1495</v>
      </c>
      <c r="Q268" s="136">
        <v>5</v>
      </c>
      <c r="R268" s="214" t="s">
        <v>18</v>
      </c>
      <c r="S268" s="214"/>
      <c r="T268" s="215" t="s">
        <v>126</v>
      </c>
      <c r="U268" s="215" t="s">
        <v>49</v>
      </c>
      <c r="V268" s="215" t="s">
        <v>17</v>
      </c>
      <c r="W268" s="215" t="s">
        <v>10</v>
      </c>
      <c r="X268" s="216">
        <v>2</v>
      </c>
      <c r="Y268" s="215" t="s">
        <v>40</v>
      </c>
      <c r="AR268" s="1">
        <v>45</v>
      </c>
      <c r="AU268" s="1">
        <v>45</v>
      </c>
      <c r="BG268" s="1">
        <v>10</v>
      </c>
      <c r="BQ268" s="1">
        <v>100</v>
      </c>
      <c r="BR268" s="2"/>
      <c r="BU268" s="1" t="s">
        <v>273</v>
      </c>
    </row>
    <row r="269" spans="1:74" ht="15" customHeight="1" x14ac:dyDescent="0.3">
      <c r="A269" s="1" t="s">
        <v>1487</v>
      </c>
      <c r="B269" s="9">
        <v>42965</v>
      </c>
      <c r="C269" s="1" t="s">
        <v>122</v>
      </c>
      <c r="D269" s="61" t="s">
        <v>115</v>
      </c>
      <c r="E269" s="61" t="s">
        <v>116</v>
      </c>
      <c r="F269" s="2">
        <v>26</v>
      </c>
      <c r="G269" s="170">
        <v>3</v>
      </c>
      <c r="H269" s="183" t="str">
        <f t="shared" si="4"/>
        <v>26-3</v>
      </c>
      <c r="I269" s="175">
        <v>0</v>
      </c>
      <c r="J269" s="175">
        <v>65</v>
      </c>
      <c r="K269" s="207" t="b">
        <v>1</v>
      </c>
      <c r="L269" s="208">
        <v>56.190000000000005</v>
      </c>
      <c r="M269" s="208">
        <v>56.84</v>
      </c>
      <c r="N269" s="209" t="s">
        <v>112</v>
      </c>
      <c r="O269" s="214" t="s">
        <v>42</v>
      </c>
      <c r="P269" s="213" t="s">
        <v>1496</v>
      </c>
      <c r="Q269" s="136">
        <v>2</v>
      </c>
      <c r="R269" s="214" t="s">
        <v>18</v>
      </c>
      <c r="S269" s="214"/>
      <c r="T269" s="215" t="s">
        <v>127</v>
      </c>
      <c r="U269" s="215" t="s">
        <v>49</v>
      </c>
      <c r="V269" s="215" t="s">
        <v>52</v>
      </c>
      <c r="W269" s="215" t="s">
        <v>135</v>
      </c>
      <c r="X269" s="216">
        <v>3</v>
      </c>
      <c r="Y269" s="215" t="s">
        <v>40</v>
      </c>
      <c r="Z269" s="217"/>
      <c r="AA269" s="217"/>
      <c r="AB269" s="217"/>
      <c r="AC269" s="217"/>
      <c r="AD269" s="218"/>
      <c r="AE269" s="218"/>
      <c r="AF269" s="217"/>
      <c r="AG269" s="218"/>
      <c r="AH269" s="218"/>
      <c r="AI269" s="218"/>
      <c r="AJ269" s="217"/>
      <c r="AK269" s="217"/>
      <c r="AL269" s="218"/>
      <c r="AM269" s="218"/>
      <c r="AN269" s="218"/>
      <c r="AR269" s="1">
        <v>50</v>
      </c>
      <c r="AU269" s="1">
        <v>50</v>
      </c>
      <c r="BQ269" s="1">
        <v>100</v>
      </c>
      <c r="BT269" s="215"/>
      <c r="BU269" s="1" t="s">
        <v>267</v>
      </c>
    </row>
    <row r="270" spans="1:74" ht="15" customHeight="1" x14ac:dyDescent="0.3">
      <c r="A270" s="1" t="s">
        <v>1487</v>
      </c>
      <c r="B270" s="9">
        <v>42965</v>
      </c>
      <c r="C270" s="1" t="s">
        <v>122</v>
      </c>
      <c r="D270" s="61" t="s">
        <v>115</v>
      </c>
      <c r="E270" s="61" t="s">
        <v>116</v>
      </c>
      <c r="F270" s="2">
        <v>26</v>
      </c>
      <c r="G270" s="170">
        <v>3</v>
      </c>
      <c r="H270" s="183" t="str">
        <f t="shared" si="4"/>
        <v>26-3</v>
      </c>
      <c r="I270" s="175">
        <v>0</v>
      </c>
      <c r="J270" s="175">
        <v>65</v>
      </c>
      <c r="K270" s="207" t="b">
        <v>1</v>
      </c>
      <c r="L270" s="208">
        <v>56.190000000000005</v>
      </c>
      <c r="M270" s="208">
        <v>56.84</v>
      </c>
      <c r="N270" s="209"/>
      <c r="O270" s="210" t="s">
        <v>137</v>
      </c>
      <c r="P270" s="179" t="s">
        <v>105</v>
      </c>
      <c r="Q270" s="136" t="s">
        <v>1492</v>
      </c>
      <c r="R270" s="210"/>
      <c r="S270" s="210"/>
      <c r="T270" s="211"/>
      <c r="U270" s="211"/>
      <c r="V270" s="211"/>
      <c r="W270" s="211"/>
      <c r="X270" s="212" t="e">
        <v>#N/A</v>
      </c>
      <c r="Y270" s="211"/>
      <c r="BQ270" s="1">
        <v>0</v>
      </c>
      <c r="BR270" s="2"/>
      <c r="BU270" s="211"/>
      <c r="BV270" s="1" t="s">
        <v>274</v>
      </c>
    </row>
    <row r="271" spans="1:74" ht="15" customHeight="1" x14ac:dyDescent="0.3">
      <c r="A271" s="1" t="s">
        <v>1487</v>
      </c>
      <c r="B271" s="9">
        <v>42965</v>
      </c>
      <c r="C271" s="1" t="s">
        <v>122</v>
      </c>
      <c r="D271" s="61" t="s">
        <v>115</v>
      </c>
      <c r="E271" s="61" t="s">
        <v>116</v>
      </c>
      <c r="F271" s="2">
        <v>26</v>
      </c>
      <c r="G271" s="170">
        <v>4</v>
      </c>
      <c r="H271" s="183" t="str">
        <f t="shared" si="4"/>
        <v>26-4</v>
      </c>
      <c r="I271" s="175">
        <v>0</v>
      </c>
      <c r="J271" s="175">
        <v>78</v>
      </c>
      <c r="K271" s="207" t="b">
        <v>1</v>
      </c>
      <c r="L271" s="208">
        <v>56.85</v>
      </c>
      <c r="M271" s="208">
        <v>57.63</v>
      </c>
      <c r="N271" s="209" t="s">
        <v>112</v>
      </c>
      <c r="O271" s="11" t="s">
        <v>1094</v>
      </c>
      <c r="P271" s="179" t="s">
        <v>1493</v>
      </c>
      <c r="Q271" s="180">
        <v>1</v>
      </c>
      <c r="R271" s="210" t="s">
        <v>18</v>
      </c>
      <c r="S271" s="210"/>
      <c r="T271" s="211" t="s">
        <v>126</v>
      </c>
      <c r="U271" s="211" t="s">
        <v>49</v>
      </c>
      <c r="V271" s="211" t="s">
        <v>17</v>
      </c>
      <c r="W271" s="211" t="s">
        <v>10</v>
      </c>
      <c r="X271" s="212">
        <v>2</v>
      </c>
      <c r="Y271" s="211" t="s">
        <v>40</v>
      </c>
      <c r="BG271" s="1">
        <v>100</v>
      </c>
      <c r="BQ271" s="1">
        <v>100</v>
      </c>
      <c r="BR271" s="2"/>
      <c r="BU271" s="211"/>
    </row>
    <row r="272" spans="1:74" ht="15" customHeight="1" x14ac:dyDescent="0.3">
      <c r="A272" s="1" t="s">
        <v>1487</v>
      </c>
      <c r="B272" s="9">
        <v>42965</v>
      </c>
      <c r="C272" s="1" t="s">
        <v>122</v>
      </c>
      <c r="D272" s="61" t="s">
        <v>115</v>
      </c>
      <c r="E272" s="61" t="s">
        <v>116</v>
      </c>
      <c r="F272" s="2">
        <v>26</v>
      </c>
      <c r="G272" s="170">
        <v>4</v>
      </c>
      <c r="H272" s="183" t="str">
        <f t="shared" si="4"/>
        <v>26-4</v>
      </c>
      <c r="I272" s="175">
        <v>0</v>
      </c>
      <c r="J272" s="175">
        <v>78</v>
      </c>
      <c r="K272" s="207" t="b">
        <v>1</v>
      </c>
      <c r="L272" s="208">
        <v>56.85</v>
      </c>
      <c r="M272" s="208">
        <v>57.63</v>
      </c>
      <c r="N272" s="209" t="s">
        <v>112</v>
      </c>
      <c r="O272" s="210" t="s">
        <v>42</v>
      </c>
      <c r="P272" s="179" t="s">
        <v>1497</v>
      </c>
      <c r="Q272" s="180">
        <v>3</v>
      </c>
      <c r="R272" s="210" t="s">
        <v>18</v>
      </c>
      <c r="S272" s="210"/>
      <c r="T272" s="211" t="s">
        <v>141</v>
      </c>
      <c r="U272" s="211" t="s">
        <v>49</v>
      </c>
      <c r="V272" s="211" t="s">
        <v>14</v>
      </c>
      <c r="W272" s="211" t="s">
        <v>135</v>
      </c>
      <c r="X272" s="212">
        <v>3</v>
      </c>
      <c r="Y272" s="211" t="s">
        <v>40</v>
      </c>
      <c r="AR272" s="1">
        <v>50</v>
      </c>
      <c r="AU272" s="1">
        <v>50</v>
      </c>
      <c r="BQ272" s="1">
        <v>100</v>
      </c>
      <c r="BT272" s="211"/>
    </row>
    <row r="273" spans="1:74" ht="15" customHeight="1" x14ac:dyDescent="0.3">
      <c r="A273" s="1" t="s">
        <v>1487</v>
      </c>
      <c r="B273" s="9">
        <v>42965</v>
      </c>
      <c r="C273" s="1" t="s">
        <v>122</v>
      </c>
      <c r="D273" s="61" t="s">
        <v>115</v>
      </c>
      <c r="E273" s="61" t="s">
        <v>116</v>
      </c>
      <c r="F273" s="2">
        <v>26</v>
      </c>
      <c r="G273" s="170">
        <v>4</v>
      </c>
      <c r="H273" s="183" t="str">
        <f t="shared" si="4"/>
        <v>26-4</v>
      </c>
      <c r="I273" s="175">
        <v>23</v>
      </c>
      <c r="J273" s="175">
        <v>46</v>
      </c>
      <c r="K273" s="207" t="b">
        <v>1</v>
      </c>
      <c r="L273" s="208">
        <v>57.08</v>
      </c>
      <c r="M273" s="208">
        <v>57.31</v>
      </c>
      <c r="N273" s="209" t="s">
        <v>112</v>
      </c>
      <c r="O273" s="210" t="s">
        <v>42</v>
      </c>
      <c r="P273" s="179" t="s">
        <v>1497</v>
      </c>
      <c r="Q273" s="180">
        <v>3</v>
      </c>
      <c r="R273" s="210" t="s">
        <v>18</v>
      </c>
      <c r="S273" s="210"/>
      <c r="T273" s="211" t="s">
        <v>207</v>
      </c>
      <c r="U273" s="211" t="s">
        <v>49</v>
      </c>
      <c r="V273" s="211" t="s">
        <v>14</v>
      </c>
      <c r="W273" s="211" t="s">
        <v>13</v>
      </c>
      <c r="X273" s="212">
        <v>5</v>
      </c>
      <c r="Y273" s="211" t="s">
        <v>40</v>
      </c>
      <c r="AR273" s="1">
        <v>50</v>
      </c>
      <c r="AU273" s="1">
        <v>50</v>
      </c>
      <c r="BQ273" s="1">
        <v>100</v>
      </c>
      <c r="BT273" s="211"/>
    </row>
    <row r="274" spans="1:74" ht="15" customHeight="1" x14ac:dyDescent="0.3">
      <c r="A274" s="1" t="s">
        <v>1487</v>
      </c>
      <c r="B274" s="9">
        <v>42965</v>
      </c>
      <c r="C274" s="1" t="s">
        <v>122</v>
      </c>
      <c r="D274" s="61" t="s">
        <v>115</v>
      </c>
      <c r="E274" s="61" t="s">
        <v>116</v>
      </c>
      <c r="F274" s="2">
        <v>26</v>
      </c>
      <c r="G274" s="170">
        <v>4</v>
      </c>
      <c r="H274" s="183" t="str">
        <f t="shared" si="4"/>
        <v>26-4</v>
      </c>
      <c r="I274" s="175">
        <v>0</v>
      </c>
      <c r="J274" s="175">
        <v>78</v>
      </c>
      <c r="K274" s="207" t="b">
        <v>1</v>
      </c>
      <c r="L274" s="208">
        <v>56.85</v>
      </c>
      <c r="M274" s="208">
        <v>57.63</v>
      </c>
      <c r="N274" s="209"/>
      <c r="O274" s="210" t="s">
        <v>137</v>
      </c>
      <c r="P274" s="179" t="s">
        <v>105</v>
      </c>
      <c r="Q274" s="136" t="s">
        <v>1492</v>
      </c>
      <c r="R274" s="210"/>
      <c r="S274" s="210"/>
      <c r="T274" s="211"/>
      <c r="U274" s="211"/>
      <c r="V274" s="211"/>
      <c r="W274" s="211"/>
      <c r="X274" s="212" t="e">
        <v>#N/A</v>
      </c>
      <c r="Y274" s="211"/>
      <c r="BQ274" s="1">
        <v>0</v>
      </c>
      <c r="BT274" s="211"/>
      <c r="BV274" s="1" t="s">
        <v>275</v>
      </c>
    </row>
    <row r="275" spans="1:74" ht="15" customHeight="1" x14ac:dyDescent="0.3">
      <c r="A275" s="1" t="s">
        <v>1487</v>
      </c>
      <c r="B275" s="9">
        <v>42965</v>
      </c>
      <c r="C275" s="1" t="s">
        <v>122</v>
      </c>
      <c r="D275" s="61" t="s">
        <v>115</v>
      </c>
      <c r="E275" s="61" t="s">
        <v>116</v>
      </c>
      <c r="F275" s="2">
        <v>27</v>
      </c>
      <c r="G275" s="170">
        <v>1</v>
      </c>
      <c r="H275" s="183" t="str">
        <f t="shared" si="4"/>
        <v>27-1</v>
      </c>
      <c r="I275" s="175">
        <v>0</v>
      </c>
      <c r="J275" s="175">
        <v>79</v>
      </c>
      <c r="K275" s="207" t="b">
        <v>1</v>
      </c>
      <c r="L275" s="208">
        <v>57.5</v>
      </c>
      <c r="M275" s="208">
        <v>58.29</v>
      </c>
      <c r="N275" s="209" t="s">
        <v>112</v>
      </c>
      <c r="O275" s="11" t="s">
        <v>1094</v>
      </c>
      <c r="P275" s="179" t="s">
        <v>1493</v>
      </c>
      <c r="Q275" s="180">
        <v>1</v>
      </c>
      <c r="R275" s="210" t="s">
        <v>18</v>
      </c>
      <c r="S275" s="210"/>
      <c r="T275" s="211" t="s">
        <v>126</v>
      </c>
      <c r="U275" s="211" t="s">
        <v>49</v>
      </c>
      <c r="V275" s="211" t="s">
        <v>17</v>
      </c>
      <c r="W275" s="211" t="s">
        <v>10</v>
      </c>
      <c r="X275" s="212">
        <v>2</v>
      </c>
      <c r="Y275" s="211" t="s">
        <v>40</v>
      </c>
      <c r="BG275" s="1">
        <v>100</v>
      </c>
      <c r="BQ275" s="1">
        <v>100</v>
      </c>
      <c r="BR275" s="2"/>
      <c r="BU275" s="211"/>
    </row>
    <row r="276" spans="1:74" ht="15" customHeight="1" x14ac:dyDescent="0.3">
      <c r="A276" s="1" t="s">
        <v>1487</v>
      </c>
      <c r="B276" s="9">
        <v>42965</v>
      </c>
      <c r="C276" s="1" t="s">
        <v>122</v>
      </c>
      <c r="D276" s="61" t="s">
        <v>115</v>
      </c>
      <c r="E276" s="61" t="s">
        <v>116</v>
      </c>
      <c r="F276" s="2">
        <v>27</v>
      </c>
      <c r="G276" s="170">
        <v>1</v>
      </c>
      <c r="H276" s="183" t="str">
        <f t="shared" si="4"/>
        <v>27-1</v>
      </c>
      <c r="I276" s="175">
        <v>0</v>
      </c>
      <c r="J276" s="175">
        <v>79</v>
      </c>
      <c r="K276" s="207" t="b">
        <v>1</v>
      </c>
      <c r="L276" s="208">
        <v>57.5</v>
      </c>
      <c r="M276" s="208">
        <v>58.29</v>
      </c>
      <c r="N276" s="209" t="s">
        <v>112</v>
      </c>
      <c r="O276" s="210" t="s">
        <v>42</v>
      </c>
      <c r="P276" s="179" t="s">
        <v>1497</v>
      </c>
      <c r="Q276" s="180">
        <v>3</v>
      </c>
      <c r="R276" s="210" t="s">
        <v>18</v>
      </c>
      <c r="S276" s="210"/>
      <c r="T276" s="211" t="s">
        <v>141</v>
      </c>
      <c r="U276" s="211" t="s">
        <v>49</v>
      </c>
      <c r="V276" s="211" t="s">
        <v>14</v>
      </c>
      <c r="W276" s="211" t="s">
        <v>135</v>
      </c>
      <c r="X276" s="212">
        <v>3</v>
      </c>
      <c r="Y276" s="211" t="s">
        <v>40</v>
      </c>
      <c r="AR276" s="1">
        <v>50</v>
      </c>
      <c r="AU276" s="1">
        <v>50</v>
      </c>
      <c r="BQ276" s="1">
        <v>100</v>
      </c>
      <c r="BT276" s="211"/>
      <c r="BU276" s="1" t="s">
        <v>276</v>
      </c>
    </row>
    <row r="277" spans="1:74" ht="15" customHeight="1" x14ac:dyDescent="0.3">
      <c r="A277" s="1" t="s">
        <v>1487</v>
      </c>
      <c r="B277" s="9">
        <v>42965</v>
      </c>
      <c r="C277" s="1" t="s">
        <v>122</v>
      </c>
      <c r="D277" s="61" t="s">
        <v>115</v>
      </c>
      <c r="E277" s="61" t="s">
        <v>116</v>
      </c>
      <c r="F277" s="2">
        <v>27</v>
      </c>
      <c r="G277" s="170">
        <v>1</v>
      </c>
      <c r="H277" s="183" t="str">
        <f t="shared" si="4"/>
        <v>27-1</v>
      </c>
      <c r="I277" s="175">
        <v>0</v>
      </c>
      <c r="J277" s="175">
        <v>79</v>
      </c>
      <c r="K277" s="207" t="b">
        <v>1</v>
      </c>
      <c r="L277" s="208">
        <v>57.5</v>
      </c>
      <c r="M277" s="208">
        <v>58.29</v>
      </c>
      <c r="N277" s="209"/>
      <c r="O277" s="210" t="s">
        <v>137</v>
      </c>
      <c r="P277" s="179" t="s">
        <v>105</v>
      </c>
      <c r="Q277" s="136" t="s">
        <v>1492</v>
      </c>
      <c r="R277" s="210"/>
      <c r="S277" s="210"/>
      <c r="T277" s="211"/>
      <c r="U277" s="211"/>
      <c r="V277" s="211"/>
      <c r="W277" s="211"/>
      <c r="X277" s="212" t="e">
        <v>#N/A</v>
      </c>
      <c r="Y277" s="211"/>
      <c r="BQ277" s="1">
        <v>0</v>
      </c>
      <c r="BT277" s="211"/>
      <c r="BV277" s="1" t="s">
        <v>275</v>
      </c>
    </row>
    <row r="278" spans="1:74" ht="15" customHeight="1" x14ac:dyDescent="0.3">
      <c r="A278" s="1" t="s">
        <v>1487</v>
      </c>
      <c r="B278" s="9">
        <v>42965</v>
      </c>
      <c r="C278" s="1" t="s">
        <v>122</v>
      </c>
      <c r="D278" s="61" t="s">
        <v>115</v>
      </c>
      <c r="E278" s="61" t="s">
        <v>116</v>
      </c>
      <c r="F278" s="2">
        <v>27</v>
      </c>
      <c r="G278" s="170">
        <v>2</v>
      </c>
      <c r="H278" s="183" t="str">
        <f t="shared" si="4"/>
        <v>27-2</v>
      </c>
      <c r="I278" s="175">
        <v>0</v>
      </c>
      <c r="J278" s="175">
        <v>89</v>
      </c>
      <c r="K278" s="207" t="b">
        <v>1</v>
      </c>
      <c r="L278" s="208">
        <v>58.295000000000002</v>
      </c>
      <c r="M278" s="208">
        <v>59.185000000000002</v>
      </c>
      <c r="N278" s="209" t="s">
        <v>112</v>
      </c>
      <c r="O278" s="11" t="s">
        <v>1094</v>
      </c>
      <c r="P278" s="179" t="s">
        <v>1493</v>
      </c>
      <c r="Q278" s="180">
        <v>1</v>
      </c>
      <c r="R278" s="210" t="s">
        <v>18</v>
      </c>
      <c r="S278" s="210"/>
      <c r="T278" s="211" t="s">
        <v>126</v>
      </c>
      <c r="U278" s="211" t="s">
        <v>49</v>
      </c>
      <c r="V278" s="211" t="s">
        <v>17</v>
      </c>
      <c r="W278" s="211" t="s">
        <v>10</v>
      </c>
      <c r="X278" s="212">
        <v>2</v>
      </c>
      <c r="Y278" s="211" t="s">
        <v>40</v>
      </c>
      <c r="BG278" s="1">
        <v>100</v>
      </c>
      <c r="BQ278" s="1">
        <v>100</v>
      </c>
      <c r="BR278" s="2"/>
      <c r="BU278" s="211" t="s">
        <v>277</v>
      </c>
    </row>
    <row r="279" spans="1:74" ht="15" customHeight="1" x14ac:dyDescent="0.3">
      <c r="A279" s="1" t="s">
        <v>1487</v>
      </c>
      <c r="B279" s="9">
        <v>42965</v>
      </c>
      <c r="C279" s="1" t="s">
        <v>122</v>
      </c>
      <c r="D279" s="61" t="s">
        <v>115</v>
      </c>
      <c r="E279" s="61" t="s">
        <v>116</v>
      </c>
      <c r="F279" s="2">
        <v>27</v>
      </c>
      <c r="G279" s="170">
        <v>2</v>
      </c>
      <c r="H279" s="183" t="str">
        <f t="shared" si="4"/>
        <v>27-2</v>
      </c>
      <c r="I279" s="175">
        <v>0</v>
      </c>
      <c r="J279" s="175">
        <v>89</v>
      </c>
      <c r="K279" s="207" t="b">
        <v>1</v>
      </c>
      <c r="L279" s="208">
        <v>58.295000000000002</v>
      </c>
      <c r="M279" s="208">
        <v>59.185000000000002</v>
      </c>
      <c r="N279" s="209" t="s">
        <v>112</v>
      </c>
      <c r="O279" s="214" t="s">
        <v>42</v>
      </c>
      <c r="P279" s="213" t="s">
        <v>1496</v>
      </c>
      <c r="Q279" s="136">
        <v>2</v>
      </c>
      <c r="R279" s="214" t="s">
        <v>18</v>
      </c>
      <c r="S279" s="214"/>
      <c r="T279" s="215" t="s">
        <v>210</v>
      </c>
      <c r="U279" s="215" t="s">
        <v>49</v>
      </c>
      <c r="V279" s="215" t="s">
        <v>14</v>
      </c>
      <c r="W279" s="215" t="s">
        <v>135</v>
      </c>
      <c r="X279" s="216">
        <v>3</v>
      </c>
      <c r="Y279" s="215" t="s">
        <v>40</v>
      </c>
      <c r="Z279" s="217"/>
      <c r="AA279" s="217"/>
      <c r="AB279" s="217"/>
      <c r="AC279" s="217"/>
      <c r="AD279" s="218"/>
      <c r="AE279" s="218"/>
      <c r="AF279" s="217"/>
      <c r="AG279" s="218"/>
      <c r="AH279" s="218"/>
      <c r="AI279" s="218"/>
      <c r="AJ279" s="217"/>
      <c r="AK279" s="217"/>
      <c r="AL279" s="218"/>
      <c r="AM279" s="218"/>
      <c r="AN279" s="218"/>
      <c r="AR279" s="1">
        <v>50</v>
      </c>
      <c r="AU279" s="1">
        <v>50</v>
      </c>
      <c r="BQ279" s="1">
        <v>100</v>
      </c>
      <c r="BT279" s="215"/>
      <c r="BU279" s="1" t="s">
        <v>278</v>
      </c>
    </row>
    <row r="280" spans="1:74" ht="15" customHeight="1" x14ac:dyDescent="0.3">
      <c r="A280" s="1" t="s">
        <v>1487</v>
      </c>
      <c r="B280" s="9">
        <v>42965</v>
      </c>
      <c r="C280" s="1" t="s">
        <v>122</v>
      </c>
      <c r="D280" s="61" t="s">
        <v>115</v>
      </c>
      <c r="E280" s="61" t="s">
        <v>116</v>
      </c>
      <c r="F280" s="2">
        <v>27</v>
      </c>
      <c r="G280" s="170">
        <v>2</v>
      </c>
      <c r="H280" s="183" t="str">
        <f t="shared" si="4"/>
        <v>27-2</v>
      </c>
      <c r="I280" s="175">
        <v>0</v>
      </c>
      <c r="J280" s="175">
        <v>89</v>
      </c>
      <c r="K280" s="207" t="b">
        <v>1</v>
      </c>
      <c r="L280" s="208">
        <v>58.295000000000002</v>
      </c>
      <c r="M280" s="208">
        <v>59.185000000000002</v>
      </c>
      <c r="N280" s="209"/>
      <c r="O280" s="210" t="s">
        <v>137</v>
      </c>
      <c r="P280" s="179" t="s">
        <v>105</v>
      </c>
      <c r="Q280" s="136" t="s">
        <v>1492</v>
      </c>
      <c r="R280" s="210"/>
      <c r="S280" s="210"/>
      <c r="T280" s="211"/>
      <c r="U280" s="211"/>
      <c r="V280" s="211"/>
      <c r="W280" s="211"/>
      <c r="X280" s="212" t="e">
        <v>#N/A</v>
      </c>
      <c r="Y280" s="211"/>
      <c r="BQ280" s="1">
        <v>0</v>
      </c>
      <c r="BT280" s="211"/>
    </row>
    <row r="281" spans="1:74" ht="15" customHeight="1" x14ac:dyDescent="0.3">
      <c r="A281" s="1" t="s">
        <v>1487</v>
      </c>
      <c r="B281" s="9">
        <v>42965</v>
      </c>
      <c r="C281" s="1" t="s">
        <v>122</v>
      </c>
      <c r="D281" s="61" t="s">
        <v>115</v>
      </c>
      <c r="E281" s="61" t="s">
        <v>116</v>
      </c>
      <c r="F281" s="2">
        <v>28</v>
      </c>
      <c r="G281" s="170">
        <v>1</v>
      </c>
      <c r="H281" s="183" t="str">
        <f t="shared" si="4"/>
        <v>28-1</v>
      </c>
      <c r="I281" s="175">
        <v>0</v>
      </c>
      <c r="J281" s="175">
        <v>86</v>
      </c>
      <c r="K281" s="207" t="b">
        <v>1</v>
      </c>
      <c r="L281" s="208">
        <v>59.75</v>
      </c>
      <c r="M281" s="208">
        <v>60.61</v>
      </c>
      <c r="N281" s="209" t="s">
        <v>112</v>
      </c>
      <c r="O281" s="11" t="s">
        <v>1094</v>
      </c>
      <c r="P281" s="179" t="s">
        <v>1493</v>
      </c>
      <c r="Q281" s="180">
        <v>1</v>
      </c>
      <c r="R281" s="210" t="s">
        <v>18</v>
      </c>
      <c r="S281" s="210"/>
      <c r="T281" s="211" t="s">
        <v>126</v>
      </c>
      <c r="U281" s="211" t="s">
        <v>49</v>
      </c>
      <c r="V281" s="211" t="s">
        <v>17</v>
      </c>
      <c r="W281" s="211" t="s">
        <v>10</v>
      </c>
      <c r="X281" s="212">
        <v>2</v>
      </c>
      <c r="Y281" s="211" t="s">
        <v>40</v>
      </c>
      <c r="BG281" s="1">
        <v>100</v>
      </c>
      <c r="BQ281" s="1">
        <v>100</v>
      </c>
      <c r="BR281" s="2"/>
      <c r="BU281" s="211"/>
    </row>
    <row r="282" spans="1:74" ht="15" customHeight="1" x14ac:dyDescent="0.3">
      <c r="A282" s="1" t="s">
        <v>1487</v>
      </c>
      <c r="B282" s="9">
        <v>42965</v>
      </c>
      <c r="C282" s="1" t="s">
        <v>122</v>
      </c>
      <c r="D282" s="61" t="s">
        <v>115</v>
      </c>
      <c r="E282" s="61" t="s">
        <v>116</v>
      </c>
      <c r="F282" s="2">
        <v>28</v>
      </c>
      <c r="G282" s="170">
        <v>1</v>
      </c>
      <c r="H282" s="183" t="str">
        <f t="shared" si="4"/>
        <v>28-1</v>
      </c>
      <c r="I282" s="175">
        <v>0</v>
      </c>
      <c r="J282" s="175">
        <v>86</v>
      </c>
      <c r="K282" s="207" t="b">
        <v>1</v>
      </c>
      <c r="L282" s="208">
        <v>59.75</v>
      </c>
      <c r="M282" s="208">
        <v>60.61</v>
      </c>
      <c r="N282" s="209" t="s">
        <v>112</v>
      </c>
      <c r="O282" s="210" t="s">
        <v>42</v>
      </c>
      <c r="P282" s="179" t="s">
        <v>1497</v>
      </c>
      <c r="Q282" s="180">
        <v>3</v>
      </c>
      <c r="R282" s="210" t="s">
        <v>18</v>
      </c>
      <c r="S282" s="210" t="s">
        <v>19</v>
      </c>
      <c r="T282" s="211" t="s">
        <v>141</v>
      </c>
      <c r="U282" s="211" t="s">
        <v>49</v>
      </c>
      <c r="V282" s="211" t="s">
        <v>14</v>
      </c>
      <c r="W282" s="211" t="s">
        <v>135</v>
      </c>
      <c r="X282" s="212">
        <v>3</v>
      </c>
      <c r="Y282" s="211" t="s">
        <v>40</v>
      </c>
      <c r="AR282" s="1">
        <v>50</v>
      </c>
      <c r="AU282" s="1">
        <v>50</v>
      </c>
      <c r="BQ282" s="1">
        <v>100</v>
      </c>
      <c r="BT282" s="211"/>
      <c r="BU282" s="1" t="s">
        <v>279</v>
      </c>
    </row>
    <row r="283" spans="1:74" ht="15" customHeight="1" x14ac:dyDescent="0.3">
      <c r="A283" s="1" t="s">
        <v>1487</v>
      </c>
      <c r="B283" s="9">
        <v>42965</v>
      </c>
      <c r="C283" s="1" t="s">
        <v>122</v>
      </c>
      <c r="D283" s="61" t="s">
        <v>115</v>
      </c>
      <c r="E283" s="61" t="s">
        <v>116</v>
      </c>
      <c r="F283" s="2">
        <v>28</v>
      </c>
      <c r="G283" s="170">
        <v>1</v>
      </c>
      <c r="H283" s="183" t="str">
        <f t="shared" si="4"/>
        <v>28-1</v>
      </c>
      <c r="I283" s="175">
        <v>10</v>
      </c>
      <c r="J283" s="175">
        <v>37</v>
      </c>
      <c r="K283" s="207" t="b">
        <v>1</v>
      </c>
      <c r="L283" s="208">
        <v>59.85</v>
      </c>
      <c r="M283" s="208">
        <v>60.12</v>
      </c>
      <c r="N283" s="209" t="s">
        <v>112</v>
      </c>
      <c r="O283" s="11" t="s">
        <v>1094</v>
      </c>
      <c r="P283" s="213" t="s">
        <v>1495</v>
      </c>
      <c r="Q283" s="136">
        <v>5</v>
      </c>
      <c r="R283" s="214" t="s">
        <v>23</v>
      </c>
      <c r="S283" s="214"/>
      <c r="T283" s="215" t="s">
        <v>141</v>
      </c>
      <c r="U283" s="215" t="s">
        <v>49</v>
      </c>
      <c r="V283" s="215" t="s">
        <v>17</v>
      </c>
      <c r="W283" s="215" t="s">
        <v>10</v>
      </c>
      <c r="X283" s="216">
        <v>2</v>
      </c>
      <c r="Y283" s="215" t="s">
        <v>40</v>
      </c>
      <c r="BG283" s="1">
        <v>100</v>
      </c>
      <c r="BQ283" s="1">
        <v>100</v>
      </c>
      <c r="BR283" s="2"/>
      <c r="BU283" s="215"/>
    </row>
    <row r="284" spans="1:74" ht="15" customHeight="1" x14ac:dyDescent="0.3">
      <c r="A284" s="1" t="s">
        <v>1487</v>
      </c>
      <c r="B284" s="9">
        <v>42965</v>
      </c>
      <c r="C284" s="1" t="s">
        <v>122</v>
      </c>
      <c r="D284" s="61" t="s">
        <v>115</v>
      </c>
      <c r="E284" s="61" t="s">
        <v>116</v>
      </c>
      <c r="F284" s="2">
        <v>28</v>
      </c>
      <c r="G284" s="170">
        <v>1</v>
      </c>
      <c r="H284" s="183" t="str">
        <f t="shared" si="4"/>
        <v>28-1</v>
      </c>
      <c r="I284" s="175">
        <v>0</v>
      </c>
      <c r="J284" s="175">
        <v>86</v>
      </c>
      <c r="K284" s="207" t="b">
        <v>1</v>
      </c>
      <c r="L284" s="208">
        <v>59.75</v>
      </c>
      <c r="M284" s="208">
        <v>60.61</v>
      </c>
      <c r="N284" s="209"/>
      <c r="O284" s="210" t="s">
        <v>137</v>
      </c>
      <c r="P284" s="179" t="s">
        <v>105</v>
      </c>
      <c r="Q284" s="136" t="s">
        <v>1492</v>
      </c>
      <c r="R284" s="210"/>
      <c r="S284" s="210"/>
      <c r="T284" s="211"/>
      <c r="U284" s="211"/>
      <c r="V284" s="211"/>
      <c r="W284" s="211"/>
      <c r="X284" s="212" t="e">
        <v>#N/A</v>
      </c>
      <c r="Y284" s="211"/>
      <c r="BQ284" s="1">
        <v>0</v>
      </c>
      <c r="BT284" s="211"/>
      <c r="BV284" s="1" t="s">
        <v>280</v>
      </c>
    </row>
    <row r="285" spans="1:74" ht="15" customHeight="1" x14ac:dyDescent="0.3">
      <c r="A285" s="1" t="s">
        <v>1487</v>
      </c>
      <c r="B285" s="9">
        <v>42965</v>
      </c>
      <c r="C285" s="1" t="s">
        <v>122</v>
      </c>
      <c r="D285" s="61" t="s">
        <v>115</v>
      </c>
      <c r="E285" s="61" t="s">
        <v>116</v>
      </c>
      <c r="F285" s="2">
        <v>28</v>
      </c>
      <c r="G285" s="170">
        <v>2</v>
      </c>
      <c r="H285" s="183" t="str">
        <f t="shared" si="4"/>
        <v>28-2</v>
      </c>
      <c r="I285" s="175">
        <v>0</v>
      </c>
      <c r="J285" s="175">
        <v>55</v>
      </c>
      <c r="K285" s="207" t="b">
        <v>1</v>
      </c>
      <c r="L285" s="208">
        <v>60.615000000000002</v>
      </c>
      <c r="M285" s="208">
        <v>61.164999999999999</v>
      </c>
      <c r="N285" s="209" t="s">
        <v>112</v>
      </c>
      <c r="O285" s="11" t="s">
        <v>1094</v>
      </c>
      <c r="P285" s="179" t="s">
        <v>1493</v>
      </c>
      <c r="Q285" s="180">
        <v>1</v>
      </c>
      <c r="R285" s="210" t="s">
        <v>18</v>
      </c>
      <c r="S285" s="210"/>
      <c r="T285" s="211" t="s">
        <v>126</v>
      </c>
      <c r="U285" s="211" t="s">
        <v>49</v>
      </c>
      <c r="V285" s="211" t="s">
        <v>17</v>
      </c>
      <c r="W285" s="211" t="s">
        <v>10</v>
      </c>
      <c r="X285" s="212">
        <v>2</v>
      </c>
      <c r="Y285" s="211" t="s">
        <v>40</v>
      </c>
      <c r="BG285" s="1">
        <v>100</v>
      </c>
      <c r="BQ285" s="1">
        <v>100</v>
      </c>
      <c r="BR285" s="2"/>
      <c r="BU285" s="211"/>
    </row>
    <row r="286" spans="1:74" ht="15" customHeight="1" x14ac:dyDescent="0.3">
      <c r="A286" s="1" t="s">
        <v>1487</v>
      </c>
      <c r="B286" s="9">
        <v>42965</v>
      </c>
      <c r="C286" s="1" t="s">
        <v>122</v>
      </c>
      <c r="D286" s="61" t="s">
        <v>115</v>
      </c>
      <c r="E286" s="61" t="s">
        <v>116</v>
      </c>
      <c r="F286" s="2">
        <v>28</v>
      </c>
      <c r="G286" s="170">
        <v>2</v>
      </c>
      <c r="H286" s="183" t="str">
        <f t="shared" si="4"/>
        <v>28-2</v>
      </c>
      <c r="I286" s="175">
        <v>0</v>
      </c>
      <c r="J286" s="175">
        <v>55</v>
      </c>
      <c r="K286" s="207" t="b">
        <v>1</v>
      </c>
      <c r="L286" s="208">
        <v>60.615000000000002</v>
      </c>
      <c r="M286" s="208">
        <v>61.164999999999999</v>
      </c>
      <c r="N286" s="209" t="s">
        <v>112</v>
      </c>
      <c r="O286" s="210" t="s">
        <v>42</v>
      </c>
      <c r="P286" s="179" t="s">
        <v>1497</v>
      </c>
      <c r="Q286" s="180">
        <v>3</v>
      </c>
      <c r="R286" s="210" t="s">
        <v>18</v>
      </c>
      <c r="S286" s="210" t="s">
        <v>19</v>
      </c>
      <c r="T286" s="211" t="s">
        <v>210</v>
      </c>
      <c r="U286" s="211" t="s">
        <v>49</v>
      </c>
      <c r="V286" s="211" t="s">
        <v>14</v>
      </c>
      <c r="W286" s="211" t="s">
        <v>135</v>
      </c>
      <c r="X286" s="212">
        <v>3</v>
      </c>
      <c r="Y286" s="211" t="s">
        <v>40</v>
      </c>
      <c r="AR286" s="1">
        <v>50</v>
      </c>
      <c r="AU286" s="1">
        <v>50</v>
      </c>
      <c r="BQ286" s="1">
        <v>100</v>
      </c>
      <c r="BT286" s="211"/>
      <c r="BU286" s="1" t="s">
        <v>279</v>
      </c>
    </row>
    <row r="287" spans="1:74" ht="15" customHeight="1" x14ac:dyDescent="0.3">
      <c r="A287" s="1" t="s">
        <v>1487</v>
      </c>
      <c r="B287" s="9">
        <v>42965</v>
      </c>
      <c r="C287" s="1" t="s">
        <v>122</v>
      </c>
      <c r="D287" s="61" t="s">
        <v>115</v>
      </c>
      <c r="E287" s="61" t="s">
        <v>116</v>
      </c>
      <c r="F287" s="2">
        <v>28</v>
      </c>
      <c r="G287" s="170">
        <v>2</v>
      </c>
      <c r="H287" s="183" t="str">
        <f t="shared" si="4"/>
        <v>28-2</v>
      </c>
      <c r="I287" s="175">
        <v>0</v>
      </c>
      <c r="J287" s="175">
        <v>55</v>
      </c>
      <c r="K287" s="207" t="b">
        <v>1</v>
      </c>
      <c r="L287" s="208">
        <v>60.615000000000002</v>
      </c>
      <c r="M287" s="208">
        <v>61.164999999999999</v>
      </c>
      <c r="N287" s="209"/>
      <c r="O287" s="210" t="s">
        <v>137</v>
      </c>
      <c r="P287" s="179" t="s">
        <v>105</v>
      </c>
      <c r="Q287" s="136" t="s">
        <v>1492</v>
      </c>
      <c r="R287" s="210"/>
      <c r="S287" s="210"/>
      <c r="T287" s="211"/>
      <c r="U287" s="211"/>
      <c r="V287" s="211"/>
      <c r="W287" s="211"/>
      <c r="X287" s="212" t="e">
        <v>#N/A</v>
      </c>
      <c r="Y287" s="211"/>
      <c r="BQ287" s="1">
        <v>0</v>
      </c>
      <c r="BT287" s="211"/>
      <c r="BV287" s="1" t="s">
        <v>280</v>
      </c>
    </row>
    <row r="288" spans="1:74" ht="15" customHeight="1" x14ac:dyDescent="0.3">
      <c r="A288" s="1" t="s">
        <v>1487</v>
      </c>
      <c r="B288" s="9">
        <v>42965</v>
      </c>
      <c r="C288" s="1" t="s">
        <v>122</v>
      </c>
      <c r="D288" s="61" t="s">
        <v>115</v>
      </c>
      <c r="E288" s="61" t="s">
        <v>116</v>
      </c>
      <c r="F288" s="2">
        <v>29</v>
      </c>
      <c r="G288" s="170">
        <v>1</v>
      </c>
      <c r="H288" s="183" t="str">
        <f t="shared" si="4"/>
        <v>29-1</v>
      </c>
      <c r="I288" s="175">
        <v>0</v>
      </c>
      <c r="J288" s="175">
        <v>73</v>
      </c>
      <c r="K288" s="207" t="b">
        <v>1</v>
      </c>
      <c r="L288" s="208">
        <v>60.55</v>
      </c>
      <c r="M288" s="208">
        <v>61.279999999999994</v>
      </c>
      <c r="N288" s="209" t="s">
        <v>112</v>
      </c>
      <c r="O288" s="11" t="s">
        <v>1094</v>
      </c>
      <c r="P288" s="179" t="s">
        <v>1493</v>
      </c>
      <c r="Q288" s="180">
        <v>1</v>
      </c>
      <c r="R288" s="210" t="s">
        <v>18</v>
      </c>
      <c r="S288" s="210"/>
      <c r="T288" s="211" t="s">
        <v>126</v>
      </c>
      <c r="U288" s="211" t="s">
        <v>49</v>
      </c>
      <c r="V288" s="211" t="s">
        <v>17</v>
      </c>
      <c r="W288" s="211" t="s">
        <v>10</v>
      </c>
      <c r="X288" s="212">
        <v>2</v>
      </c>
      <c r="Y288" s="211" t="s">
        <v>40</v>
      </c>
      <c r="BG288" s="1">
        <v>100</v>
      </c>
      <c r="BQ288" s="1">
        <v>100</v>
      </c>
      <c r="BR288" s="2"/>
      <c r="BU288" s="211" t="s">
        <v>281</v>
      </c>
    </row>
    <row r="289" spans="1:74" ht="15" customHeight="1" x14ac:dyDescent="0.3">
      <c r="A289" s="1" t="s">
        <v>1487</v>
      </c>
      <c r="B289" s="9">
        <v>42965</v>
      </c>
      <c r="C289" s="1" t="s">
        <v>122</v>
      </c>
      <c r="D289" s="61" t="s">
        <v>115</v>
      </c>
      <c r="E289" s="61" t="s">
        <v>116</v>
      </c>
      <c r="F289" s="2">
        <v>29</v>
      </c>
      <c r="G289" s="170">
        <v>1</v>
      </c>
      <c r="H289" s="183" t="str">
        <f t="shared" si="4"/>
        <v>29-1</v>
      </c>
      <c r="I289" s="175">
        <v>0</v>
      </c>
      <c r="J289" s="175">
        <v>73</v>
      </c>
      <c r="K289" s="207" t="b">
        <v>1</v>
      </c>
      <c r="L289" s="208">
        <v>60.55</v>
      </c>
      <c r="M289" s="208">
        <v>61.279999999999994</v>
      </c>
      <c r="N289" s="209" t="s">
        <v>112</v>
      </c>
      <c r="O289" s="210" t="s">
        <v>42</v>
      </c>
      <c r="P289" s="179" t="s">
        <v>1497</v>
      </c>
      <c r="Q289" s="180">
        <v>3</v>
      </c>
      <c r="R289" s="210" t="s">
        <v>18</v>
      </c>
      <c r="S289" s="210"/>
      <c r="T289" s="211" t="s">
        <v>141</v>
      </c>
      <c r="U289" s="211" t="s">
        <v>49</v>
      </c>
      <c r="V289" s="211" t="s">
        <v>14</v>
      </c>
      <c r="W289" s="211" t="s">
        <v>135</v>
      </c>
      <c r="X289" s="212">
        <v>3</v>
      </c>
      <c r="Y289" s="211" t="s">
        <v>40</v>
      </c>
      <c r="AR289" s="1">
        <v>50</v>
      </c>
      <c r="AU289" s="1">
        <v>50</v>
      </c>
      <c r="BQ289" s="1">
        <v>100</v>
      </c>
      <c r="BT289" s="211"/>
      <c r="BU289" s="1" t="s">
        <v>282</v>
      </c>
    </row>
    <row r="290" spans="1:74" ht="15" customHeight="1" x14ac:dyDescent="0.3">
      <c r="A290" s="1" t="s">
        <v>1487</v>
      </c>
      <c r="B290" s="9">
        <v>42965</v>
      </c>
      <c r="C290" s="1" t="s">
        <v>122</v>
      </c>
      <c r="D290" s="61" t="s">
        <v>115</v>
      </c>
      <c r="E290" s="61" t="s">
        <v>116</v>
      </c>
      <c r="F290" s="2">
        <v>29</v>
      </c>
      <c r="G290" s="170">
        <v>1</v>
      </c>
      <c r="H290" s="183" t="str">
        <f t="shared" si="4"/>
        <v>29-1</v>
      </c>
      <c r="I290" s="175">
        <v>0</v>
      </c>
      <c r="J290" s="175">
        <v>73</v>
      </c>
      <c r="K290" s="207" t="b">
        <v>1</v>
      </c>
      <c r="L290" s="208">
        <v>60.55</v>
      </c>
      <c r="M290" s="208">
        <v>61.279999999999994</v>
      </c>
      <c r="N290" s="209"/>
      <c r="O290" s="210" t="s">
        <v>137</v>
      </c>
      <c r="P290" s="179" t="s">
        <v>105</v>
      </c>
      <c r="Q290" s="136" t="s">
        <v>1492</v>
      </c>
      <c r="R290" s="210"/>
      <c r="S290" s="210"/>
      <c r="T290" s="211"/>
      <c r="U290" s="211"/>
      <c r="V290" s="211"/>
      <c r="W290" s="211"/>
      <c r="X290" s="212" t="e">
        <v>#N/A</v>
      </c>
      <c r="Y290" s="211"/>
      <c r="BQ290" s="1">
        <v>0</v>
      </c>
      <c r="BT290" s="211"/>
      <c r="BV290" s="1" t="s">
        <v>283</v>
      </c>
    </row>
    <row r="291" spans="1:74" ht="15" customHeight="1" x14ac:dyDescent="0.3">
      <c r="A291" s="1" t="s">
        <v>1487</v>
      </c>
      <c r="B291" s="9">
        <v>42965</v>
      </c>
      <c r="C291" s="1" t="s">
        <v>122</v>
      </c>
      <c r="D291" s="61" t="s">
        <v>115</v>
      </c>
      <c r="E291" s="61" t="s">
        <v>116</v>
      </c>
      <c r="F291" s="2">
        <v>30</v>
      </c>
      <c r="G291" s="170">
        <v>1</v>
      </c>
      <c r="H291" s="183" t="str">
        <f t="shared" si="4"/>
        <v>30-1</v>
      </c>
      <c r="I291" s="175">
        <v>0</v>
      </c>
      <c r="J291" s="175">
        <v>91</v>
      </c>
      <c r="K291" s="207" t="b">
        <v>1</v>
      </c>
      <c r="L291" s="208">
        <v>61.6</v>
      </c>
      <c r="M291" s="208">
        <v>62.51</v>
      </c>
      <c r="N291" s="209" t="s">
        <v>112</v>
      </c>
      <c r="O291" s="11" t="s">
        <v>1094</v>
      </c>
      <c r="P291" s="179" t="s">
        <v>1493</v>
      </c>
      <c r="Q291" s="180">
        <v>1</v>
      </c>
      <c r="R291" s="210" t="s">
        <v>18</v>
      </c>
      <c r="S291" s="210"/>
      <c r="T291" s="211" t="s">
        <v>126</v>
      </c>
      <c r="U291" s="211" t="s">
        <v>49</v>
      </c>
      <c r="V291" s="211" t="s">
        <v>17</v>
      </c>
      <c r="W291" s="211" t="s">
        <v>10</v>
      </c>
      <c r="X291" s="212">
        <v>2</v>
      </c>
      <c r="Y291" s="211" t="s">
        <v>40</v>
      </c>
      <c r="BG291" s="1">
        <v>100</v>
      </c>
      <c r="BQ291" s="1">
        <v>100</v>
      </c>
      <c r="BR291" s="2"/>
      <c r="BU291" s="211" t="s">
        <v>284</v>
      </c>
    </row>
    <row r="292" spans="1:74" ht="15" customHeight="1" x14ac:dyDescent="0.3">
      <c r="A292" s="1" t="s">
        <v>1487</v>
      </c>
      <c r="B292" s="9">
        <v>42965</v>
      </c>
      <c r="C292" s="1" t="s">
        <v>122</v>
      </c>
      <c r="D292" s="61" t="s">
        <v>115</v>
      </c>
      <c r="E292" s="61" t="s">
        <v>116</v>
      </c>
      <c r="F292" s="2">
        <v>30</v>
      </c>
      <c r="G292" s="170">
        <v>1</v>
      </c>
      <c r="H292" s="183" t="str">
        <f t="shared" si="4"/>
        <v>30-1</v>
      </c>
      <c r="I292" s="175">
        <v>0</v>
      </c>
      <c r="J292" s="175">
        <v>91</v>
      </c>
      <c r="K292" s="207" t="b">
        <v>1</v>
      </c>
      <c r="L292" s="208">
        <v>61.6</v>
      </c>
      <c r="M292" s="208">
        <v>62.51</v>
      </c>
      <c r="N292" s="209" t="s">
        <v>112</v>
      </c>
      <c r="O292" s="210" t="s">
        <v>42</v>
      </c>
      <c r="P292" s="179" t="s">
        <v>1497</v>
      </c>
      <c r="Q292" s="180">
        <v>3</v>
      </c>
      <c r="R292" s="210" t="s">
        <v>18</v>
      </c>
      <c r="S292" s="210"/>
      <c r="T292" s="211" t="s">
        <v>210</v>
      </c>
      <c r="U292" s="211" t="s">
        <v>49</v>
      </c>
      <c r="V292" s="211" t="s">
        <v>14</v>
      </c>
      <c r="W292" s="211" t="s">
        <v>135</v>
      </c>
      <c r="X292" s="212">
        <v>3</v>
      </c>
      <c r="Y292" s="211" t="s">
        <v>40</v>
      </c>
      <c r="AR292" s="1">
        <v>50</v>
      </c>
      <c r="AU292" s="1">
        <v>50</v>
      </c>
      <c r="BQ292" s="1">
        <v>100</v>
      </c>
      <c r="BT292" s="211"/>
      <c r="BU292" s="1" t="s">
        <v>285</v>
      </c>
    </row>
    <row r="293" spans="1:74" ht="15" customHeight="1" x14ac:dyDescent="0.3">
      <c r="A293" s="1" t="s">
        <v>1487</v>
      </c>
      <c r="B293" s="9">
        <v>42965</v>
      </c>
      <c r="C293" s="1" t="s">
        <v>122</v>
      </c>
      <c r="D293" s="61" t="s">
        <v>115</v>
      </c>
      <c r="E293" s="61" t="s">
        <v>116</v>
      </c>
      <c r="F293" s="2">
        <v>30</v>
      </c>
      <c r="G293" s="170">
        <v>1</v>
      </c>
      <c r="H293" s="183" t="str">
        <f t="shared" si="4"/>
        <v>30-1</v>
      </c>
      <c r="I293" s="175">
        <v>43</v>
      </c>
      <c r="J293" s="175">
        <v>44</v>
      </c>
      <c r="K293" s="207" t="b">
        <v>1</v>
      </c>
      <c r="L293" s="208">
        <v>62.03</v>
      </c>
      <c r="M293" s="208">
        <v>62.04</v>
      </c>
      <c r="N293" s="209" t="s">
        <v>96</v>
      </c>
      <c r="O293" s="214" t="s">
        <v>54</v>
      </c>
      <c r="P293" s="213" t="s">
        <v>1495</v>
      </c>
      <c r="Q293" s="136">
        <v>5</v>
      </c>
      <c r="R293" s="214" t="s">
        <v>23</v>
      </c>
      <c r="S293" s="214" t="s">
        <v>89</v>
      </c>
      <c r="T293" s="215" t="s">
        <v>134</v>
      </c>
      <c r="U293" s="215" t="s">
        <v>49</v>
      </c>
      <c r="V293" s="215" t="s">
        <v>14</v>
      </c>
      <c r="W293" s="215" t="s">
        <v>135</v>
      </c>
      <c r="X293" s="216">
        <v>3</v>
      </c>
      <c r="Y293" s="215" t="s">
        <v>111</v>
      </c>
      <c r="AS293" s="1">
        <v>90</v>
      </c>
      <c r="BG293" s="1">
        <v>10</v>
      </c>
      <c r="BQ293" s="1">
        <v>100</v>
      </c>
      <c r="BT293" s="215"/>
      <c r="BU293" s="1" t="s">
        <v>286</v>
      </c>
    </row>
    <row r="294" spans="1:74" ht="15" customHeight="1" x14ac:dyDescent="0.3">
      <c r="A294" s="1" t="s">
        <v>1487</v>
      </c>
      <c r="B294" s="9">
        <v>42965</v>
      </c>
      <c r="C294" s="1" t="s">
        <v>122</v>
      </c>
      <c r="D294" s="61" t="s">
        <v>115</v>
      </c>
      <c r="E294" s="61" t="s">
        <v>116</v>
      </c>
      <c r="F294" s="2">
        <v>30</v>
      </c>
      <c r="G294" s="170">
        <v>1</v>
      </c>
      <c r="H294" s="183" t="str">
        <f t="shared" si="4"/>
        <v>30-1</v>
      </c>
      <c r="I294" s="175">
        <v>0</v>
      </c>
      <c r="J294" s="175">
        <v>91</v>
      </c>
      <c r="K294" s="207" t="b">
        <v>1</v>
      </c>
      <c r="L294" s="208">
        <v>61.6</v>
      </c>
      <c r="M294" s="208">
        <v>62.51</v>
      </c>
      <c r="N294" s="209"/>
      <c r="O294" s="210" t="s">
        <v>137</v>
      </c>
      <c r="P294" s="179" t="s">
        <v>105</v>
      </c>
      <c r="Q294" s="136" t="s">
        <v>1492</v>
      </c>
      <c r="R294" s="210"/>
      <c r="S294" s="210"/>
      <c r="T294" s="211"/>
      <c r="U294" s="211"/>
      <c r="V294" s="211"/>
      <c r="W294" s="211"/>
      <c r="X294" s="212" t="e">
        <v>#N/A</v>
      </c>
      <c r="Y294" s="211"/>
      <c r="BQ294" s="1">
        <v>0</v>
      </c>
      <c r="BT294" s="211"/>
      <c r="BV294" s="1" t="s">
        <v>287</v>
      </c>
    </row>
    <row r="295" spans="1:74" ht="15" customHeight="1" x14ac:dyDescent="0.3">
      <c r="A295" s="1" t="s">
        <v>1487</v>
      </c>
      <c r="B295" s="9">
        <v>42965</v>
      </c>
      <c r="C295" s="1" t="s">
        <v>122</v>
      </c>
      <c r="D295" s="61" t="s">
        <v>115</v>
      </c>
      <c r="E295" s="61" t="s">
        <v>116</v>
      </c>
      <c r="F295" s="2">
        <v>30</v>
      </c>
      <c r="G295" s="170">
        <v>2</v>
      </c>
      <c r="H295" s="183" t="str">
        <f t="shared" si="4"/>
        <v>30-2</v>
      </c>
      <c r="I295" s="175">
        <v>0</v>
      </c>
      <c r="J295" s="175">
        <v>77</v>
      </c>
      <c r="K295" s="207" t="b">
        <v>1</v>
      </c>
      <c r="L295" s="208">
        <v>62.515000000000001</v>
      </c>
      <c r="M295" s="208">
        <v>63.285000000000004</v>
      </c>
      <c r="N295" s="209" t="s">
        <v>112</v>
      </c>
      <c r="O295" s="11" t="s">
        <v>1094</v>
      </c>
      <c r="P295" s="179" t="s">
        <v>1493</v>
      </c>
      <c r="Q295" s="180">
        <v>1</v>
      </c>
      <c r="R295" s="210" t="s">
        <v>18</v>
      </c>
      <c r="S295" s="210"/>
      <c r="T295" s="211" t="s">
        <v>126</v>
      </c>
      <c r="U295" s="211" t="s">
        <v>49</v>
      </c>
      <c r="V295" s="211" t="s">
        <v>17</v>
      </c>
      <c r="W295" s="211" t="s">
        <v>10</v>
      </c>
      <c r="X295" s="212">
        <v>2</v>
      </c>
      <c r="Y295" s="211" t="s">
        <v>40</v>
      </c>
      <c r="BG295" s="1">
        <v>100</v>
      </c>
      <c r="BQ295" s="1">
        <v>100</v>
      </c>
      <c r="BR295" s="2"/>
      <c r="BU295" s="211" t="s">
        <v>288</v>
      </c>
    </row>
    <row r="296" spans="1:74" ht="15" customHeight="1" x14ac:dyDescent="0.3">
      <c r="A296" s="1" t="s">
        <v>1487</v>
      </c>
      <c r="B296" s="9">
        <v>42965</v>
      </c>
      <c r="C296" s="1" t="s">
        <v>122</v>
      </c>
      <c r="D296" s="61" t="s">
        <v>115</v>
      </c>
      <c r="E296" s="61" t="s">
        <v>116</v>
      </c>
      <c r="F296" s="2">
        <v>30</v>
      </c>
      <c r="G296" s="170">
        <v>2</v>
      </c>
      <c r="H296" s="183" t="str">
        <f t="shared" si="4"/>
        <v>30-2</v>
      </c>
      <c r="I296" s="175">
        <v>0</v>
      </c>
      <c r="J296" s="175">
        <v>77</v>
      </c>
      <c r="K296" s="207" t="b">
        <v>1</v>
      </c>
      <c r="L296" s="208">
        <v>62.515000000000001</v>
      </c>
      <c r="M296" s="208">
        <v>63.285000000000004</v>
      </c>
      <c r="N296" s="209" t="s">
        <v>112</v>
      </c>
      <c r="O296" s="210" t="s">
        <v>42</v>
      </c>
      <c r="P296" s="179" t="s">
        <v>1497</v>
      </c>
      <c r="Q296" s="180">
        <v>3</v>
      </c>
      <c r="R296" s="210" t="s">
        <v>18</v>
      </c>
      <c r="S296" s="210" t="s">
        <v>19</v>
      </c>
      <c r="T296" s="211" t="s">
        <v>206</v>
      </c>
      <c r="U296" s="211" t="s">
        <v>49</v>
      </c>
      <c r="V296" s="211" t="s">
        <v>14</v>
      </c>
      <c r="W296" s="211" t="s">
        <v>135</v>
      </c>
      <c r="X296" s="212">
        <v>3</v>
      </c>
      <c r="Y296" s="211" t="s">
        <v>40</v>
      </c>
      <c r="AR296" s="1">
        <v>80</v>
      </c>
      <c r="AU296" s="1">
        <v>20</v>
      </c>
      <c r="BQ296" s="1">
        <v>100</v>
      </c>
      <c r="BT296" s="211"/>
      <c r="BU296" s="1" t="s">
        <v>289</v>
      </c>
    </row>
    <row r="297" spans="1:74" ht="15" customHeight="1" x14ac:dyDescent="0.3">
      <c r="A297" s="1" t="s">
        <v>1487</v>
      </c>
      <c r="B297" s="9">
        <v>42965</v>
      </c>
      <c r="C297" s="1" t="s">
        <v>122</v>
      </c>
      <c r="D297" s="61" t="s">
        <v>115</v>
      </c>
      <c r="E297" s="61" t="s">
        <v>116</v>
      </c>
      <c r="F297" s="2">
        <v>30</v>
      </c>
      <c r="G297" s="170">
        <v>2</v>
      </c>
      <c r="H297" s="183" t="str">
        <f t="shared" si="4"/>
        <v>30-2</v>
      </c>
      <c r="I297" s="175">
        <v>0</v>
      </c>
      <c r="J297" s="175">
        <v>77</v>
      </c>
      <c r="K297" s="207" t="b">
        <v>1</v>
      </c>
      <c r="L297" s="208">
        <v>62.515000000000001</v>
      </c>
      <c r="M297" s="208">
        <v>63.285000000000004</v>
      </c>
      <c r="N297" s="209"/>
      <c r="O297" s="210" t="s">
        <v>137</v>
      </c>
      <c r="P297" s="179" t="s">
        <v>105</v>
      </c>
      <c r="Q297" s="136" t="s">
        <v>1492</v>
      </c>
      <c r="R297" s="210"/>
      <c r="S297" s="210"/>
      <c r="T297" s="211"/>
      <c r="U297" s="211"/>
      <c r="V297" s="211"/>
      <c r="W297" s="211"/>
      <c r="X297" s="212" t="e">
        <v>#N/A</v>
      </c>
      <c r="Y297" s="211"/>
      <c r="BQ297" s="1">
        <v>0</v>
      </c>
      <c r="BT297" s="211"/>
      <c r="BV297" s="1" t="s">
        <v>290</v>
      </c>
    </row>
    <row r="298" spans="1:74" ht="15" customHeight="1" x14ac:dyDescent="0.3">
      <c r="A298" s="1" t="s">
        <v>1487</v>
      </c>
      <c r="B298" s="9">
        <v>42965</v>
      </c>
      <c r="C298" s="1" t="s">
        <v>122</v>
      </c>
      <c r="D298" s="61" t="s">
        <v>115</v>
      </c>
      <c r="E298" s="61" t="s">
        <v>116</v>
      </c>
      <c r="F298" s="2">
        <v>30</v>
      </c>
      <c r="G298" s="170">
        <v>3</v>
      </c>
      <c r="H298" s="183" t="str">
        <f t="shared" si="4"/>
        <v>30-3</v>
      </c>
      <c r="I298" s="175">
        <v>0</v>
      </c>
      <c r="J298" s="175">
        <v>60</v>
      </c>
      <c r="K298" s="207" t="b">
        <v>1</v>
      </c>
      <c r="L298" s="208">
        <v>63.29</v>
      </c>
      <c r="M298" s="208">
        <v>63.89</v>
      </c>
      <c r="N298" s="209" t="s">
        <v>112</v>
      </c>
      <c r="O298" s="11" t="s">
        <v>1094</v>
      </c>
      <c r="P298" s="179" t="s">
        <v>1493</v>
      </c>
      <c r="Q298" s="180">
        <v>1</v>
      </c>
      <c r="R298" s="210" t="s">
        <v>18</v>
      </c>
      <c r="S298" s="210"/>
      <c r="T298" s="211" t="s">
        <v>126</v>
      </c>
      <c r="U298" s="211" t="s">
        <v>49</v>
      </c>
      <c r="V298" s="211" t="s">
        <v>17</v>
      </c>
      <c r="W298" s="211" t="s">
        <v>10</v>
      </c>
      <c r="X298" s="212">
        <v>2</v>
      </c>
      <c r="Y298" s="211" t="s">
        <v>40</v>
      </c>
      <c r="BG298" s="1">
        <v>100</v>
      </c>
      <c r="BQ298" s="1">
        <v>100</v>
      </c>
      <c r="BR298" s="2"/>
      <c r="BU298" s="211"/>
    </row>
    <row r="299" spans="1:74" ht="15" customHeight="1" x14ac:dyDescent="0.3">
      <c r="A299" s="1" t="s">
        <v>1487</v>
      </c>
      <c r="B299" s="9">
        <v>42965</v>
      </c>
      <c r="C299" s="1" t="s">
        <v>122</v>
      </c>
      <c r="D299" s="61" t="s">
        <v>115</v>
      </c>
      <c r="E299" s="61" t="s">
        <v>116</v>
      </c>
      <c r="F299" s="2">
        <v>30</v>
      </c>
      <c r="G299" s="170">
        <v>3</v>
      </c>
      <c r="H299" s="183" t="str">
        <f t="shared" si="4"/>
        <v>30-3</v>
      </c>
      <c r="I299" s="175">
        <v>0</v>
      </c>
      <c r="J299" s="175">
        <v>60</v>
      </c>
      <c r="K299" s="207" t="b">
        <v>1</v>
      </c>
      <c r="L299" s="208">
        <v>63.29</v>
      </c>
      <c r="M299" s="208">
        <v>63.89</v>
      </c>
      <c r="N299" s="209" t="s">
        <v>112</v>
      </c>
      <c r="O299" s="210" t="s">
        <v>27</v>
      </c>
      <c r="P299" s="179" t="s">
        <v>1496</v>
      </c>
      <c r="Q299" s="180">
        <v>2</v>
      </c>
      <c r="R299" s="210" t="s">
        <v>19</v>
      </c>
      <c r="S299" s="210"/>
      <c r="T299" s="211" t="s">
        <v>212</v>
      </c>
      <c r="U299" s="211" t="s">
        <v>49</v>
      </c>
      <c r="V299" s="211" t="s">
        <v>14</v>
      </c>
      <c r="W299" s="211" t="s">
        <v>12</v>
      </c>
      <c r="X299" s="212">
        <v>4</v>
      </c>
      <c r="Y299" s="211" t="s">
        <v>40</v>
      </c>
      <c r="AR299" s="1">
        <v>100</v>
      </c>
      <c r="BQ299" s="1">
        <v>100</v>
      </c>
      <c r="BT299" s="211"/>
      <c r="BU299" s="1" t="s">
        <v>291</v>
      </c>
    </row>
    <row r="300" spans="1:74" ht="15" customHeight="1" x14ac:dyDescent="0.3">
      <c r="A300" s="1" t="s">
        <v>1487</v>
      </c>
      <c r="B300" s="9">
        <v>42965</v>
      </c>
      <c r="C300" s="1" t="s">
        <v>122</v>
      </c>
      <c r="D300" s="61" t="s">
        <v>115</v>
      </c>
      <c r="E300" s="61" t="s">
        <v>116</v>
      </c>
      <c r="F300" s="2">
        <v>30</v>
      </c>
      <c r="G300" s="170">
        <v>3</v>
      </c>
      <c r="H300" s="183" t="str">
        <f t="shared" si="4"/>
        <v>30-3</v>
      </c>
      <c r="I300" s="175">
        <v>0</v>
      </c>
      <c r="J300" s="175">
        <v>60</v>
      </c>
      <c r="K300" s="207" t="b">
        <v>1</v>
      </c>
      <c r="L300" s="208">
        <v>63.29</v>
      </c>
      <c r="M300" s="208">
        <v>63.89</v>
      </c>
      <c r="N300" s="209" t="s">
        <v>112</v>
      </c>
      <c r="O300" s="214" t="s">
        <v>42</v>
      </c>
      <c r="P300" s="213" t="s">
        <v>1496</v>
      </c>
      <c r="Q300" s="136">
        <v>2</v>
      </c>
      <c r="R300" s="214" t="s">
        <v>18</v>
      </c>
      <c r="S300" s="214"/>
      <c r="T300" s="215" t="s">
        <v>127</v>
      </c>
      <c r="U300" s="215" t="s">
        <v>49</v>
      </c>
      <c r="V300" s="215" t="s">
        <v>14</v>
      </c>
      <c r="W300" s="215" t="s">
        <v>135</v>
      </c>
      <c r="X300" s="216">
        <v>3</v>
      </c>
      <c r="Y300" s="215" t="s">
        <v>40</v>
      </c>
      <c r="Z300" s="217"/>
      <c r="AA300" s="217"/>
      <c r="AB300" s="217"/>
      <c r="AC300" s="217"/>
      <c r="AD300" s="218"/>
      <c r="AE300" s="218"/>
      <c r="AF300" s="217"/>
      <c r="AG300" s="218"/>
      <c r="AH300" s="218"/>
      <c r="AI300" s="218"/>
      <c r="AJ300" s="217"/>
      <c r="AK300" s="217"/>
      <c r="AL300" s="218"/>
      <c r="AM300" s="218"/>
      <c r="AN300" s="218"/>
      <c r="AR300" s="1">
        <v>50</v>
      </c>
      <c r="AU300" s="1">
        <v>50</v>
      </c>
      <c r="BQ300" s="1">
        <v>100</v>
      </c>
      <c r="BT300" s="215"/>
      <c r="BU300" s="1" t="s">
        <v>292</v>
      </c>
    </row>
    <row r="301" spans="1:74" ht="15" customHeight="1" x14ac:dyDescent="0.3">
      <c r="A301" s="1" t="s">
        <v>1487</v>
      </c>
      <c r="B301" s="9">
        <v>42965</v>
      </c>
      <c r="C301" s="1" t="s">
        <v>122</v>
      </c>
      <c r="D301" s="61" t="s">
        <v>115</v>
      </c>
      <c r="E301" s="61" t="s">
        <v>116</v>
      </c>
      <c r="F301" s="2">
        <v>30</v>
      </c>
      <c r="G301" s="170">
        <v>3</v>
      </c>
      <c r="H301" s="183" t="str">
        <f t="shared" si="4"/>
        <v>30-3</v>
      </c>
      <c r="I301" s="175">
        <v>0</v>
      </c>
      <c r="J301" s="175">
        <v>60</v>
      </c>
      <c r="K301" s="207" t="b">
        <v>1</v>
      </c>
      <c r="L301" s="208">
        <v>63.29</v>
      </c>
      <c r="M301" s="208">
        <v>63.89</v>
      </c>
      <c r="N301" s="209"/>
      <c r="O301" s="210" t="s">
        <v>137</v>
      </c>
      <c r="P301" s="179" t="s">
        <v>105</v>
      </c>
      <c r="Q301" s="136" t="s">
        <v>1492</v>
      </c>
      <c r="R301" s="210"/>
      <c r="S301" s="210"/>
      <c r="T301" s="211"/>
      <c r="U301" s="211"/>
      <c r="V301" s="211"/>
      <c r="W301" s="211"/>
      <c r="X301" s="212" t="e">
        <v>#N/A</v>
      </c>
      <c r="Y301" s="211"/>
      <c r="BQ301" s="1">
        <v>0</v>
      </c>
      <c r="BT301" s="211"/>
      <c r="BV301" s="1" t="s">
        <v>293</v>
      </c>
    </row>
    <row r="302" spans="1:74" ht="15" customHeight="1" x14ac:dyDescent="0.3">
      <c r="A302" s="1" t="s">
        <v>1487</v>
      </c>
      <c r="B302" s="9">
        <v>42965</v>
      </c>
      <c r="C302" s="1" t="s">
        <v>122</v>
      </c>
      <c r="D302" s="61" t="s">
        <v>115</v>
      </c>
      <c r="E302" s="61" t="s">
        <v>116</v>
      </c>
      <c r="F302" s="2">
        <v>31</v>
      </c>
      <c r="G302" s="170">
        <v>1</v>
      </c>
      <c r="H302" s="183" t="str">
        <f t="shared" si="4"/>
        <v>31-1</v>
      </c>
      <c r="I302" s="175">
        <v>0</v>
      </c>
      <c r="J302" s="175">
        <v>60</v>
      </c>
      <c r="K302" s="207" t="b">
        <v>1</v>
      </c>
      <c r="L302" s="208">
        <v>63.6</v>
      </c>
      <c r="M302" s="208">
        <v>64.2</v>
      </c>
      <c r="N302" s="209" t="s">
        <v>112</v>
      </c>
      <c r="O302" s="11" t="s">
        <v>1094</v>
      </c>
      <c r="P302" s="179" t="s">
        <v>1493</v>
      </c>
      <c r="Q302" s="180">
        <v>1</v>
      </c>
      <c r="R302" s="210" t="s">
        <v>18</v>
      </c>
      <c r="S302" s="210"/>
      <c r="T302" s="211" t="s">
        <v>126</v>
      </c>
      <c r="U302" s="211" t="s">
        <v>49</v>
      </c>
      <c r="V302" s="211" t="s">
        <v>17</v>
      </c>
      <c r="W302" s="211" t="s">
        <v>10</v>
      </c>
      <c r="X302" s="212">
        <v>2</v>
      </c>
      <c r="Y302" s="211" t="s">
        <v>40</v>
      </c>
      <c r="BG302" s="1">
        <v>100</v>
      </c>
      <c r="BQ302" s="1">
        <v>100</v>
      </c>
      <c r="BR302" s="2"/>
      <c r="BU302" s="211"/>
    </row>
    <row r="303" spans="1:74" ht="15" customHeight="1" x14ac:dyDescent="0.3">
      <c r="A303" s="1" t="s">
        <v>1487</v>
      </c>
      <c r="B303" s="9">
        <v>42965</v>
      </c>
      <c r="C303" s="1" t="s">
        <v>122</v>
      </c>
      <c r="D303" s="61" t="s">
        <v>115</v>
      </c>
      <c r="E303" s="61" t="s">
        <v>116</v>
      </c>
      <c r="F303" s="2">
        <v>31</v>
      </c>
      <c r="G303" s="170">
        <v>1</v>
      </c>
      <c r="H303" s="183" t="str">
        <f t="shared" si="4"/>
        <v>31-1</v>
      </c>
      <c r="I303" s="175">
        <v>0</v>
      </c>
      <c r="J303" s="175">
        <v>60</v>
      </c>
      <c r="K303" s="207" t="b">
        <v>1</v>
      </c>
      <c r="L303" s="208">
        <v>63.6</v>
      </c>
      <c r="M303" s="208">
        <v>64.2</v>
      </c>
      <c r="N303" s="219"/>
      <c r="O303" s="210" t="s">
        <v>137</v>
      </c>
      <c r="P303" s="179" t="s">
        <v>105</v>
      </c>
      <c r="Q303" s="136" t="s">
        <v>1492</v>
      </c>
      <c r="R303" s="210"/>
      <c r="S303" s="210"/>
      <c r="T303" s="211"/>
      <c r="U303" s="211"/>
      <c r="V303" s="211"/>
      <c r="W303" s="211"/>
      <c r="X303" s="212" t="e">
        <v>#N/A</v>
      </c>
      <c r="Y303" s="211"/>
      <c r="BQ303" s="1">
        <v>0</v>
      </c>
      <c r="BT303" s="211"/>
      <c r="BV303" s="1" t="s">
        <v>294</v>
      </c>
    </row>
    <row r="304" spans="1:74" ht="15" customHeight="1" x14ac:dyDescent="0.3">
      <c r="A304" s="1" t="s">
        <v>1487</v>
      </c>
      <c r="B304" s="9">
        <v>42965</v>
      </c>
      <c r="C304" s="1" t="s">
        <v>122</v>
      </c>
      <c r="D304" s="61" t="s">
        <v>115</v>
      </c>
      <c r="E304" s="61" t="s">
        <v>116</v>
      </c>
      <c r="F304" s="2">
        <v>31</v>
      </c>
      <c r="G304" s="170">
        <v>2</v>
      </c>
      <c r="H304" s="183" t="str">
        <f t="shared" si="4"/>
        <v>31-2</v>
      </c>
      <c r="I304" s="175">
        <v>0</v>
      </c>
      <c r="J304" s="175">
        <v>82</v>
      </c>
      <c r="K304" s="207" t="b">
        <v>1</v>
      </c>
      <c r="L304" s="208">
        <v>64.37</v>
      </c>
      <c r="M304" s="208">
        <v>65.19</v>
      </c>
      <c r="N304" s="209" t="s">
        <v>112</v>
      </c>
      <c r="O304" s="11" t="s">
        <v>1094</v>
      </c>
      <c r="P304" s="179" t="s">
        <v>1493</v>
      </c>
      <c r="Q304" s="180">
        <v>1</v>
      </c>
      <c r="R304" s="210" t="s">
        <v>18</v>
      </c>
      <c r="S304" s="210"/>
      <c r="T304" s="211" t="s">
        <v>126</v>
      </c>
      <c r="U304" s="211" t="s">
        <v>49</v>
      </c>
      <c r="V304" s="211" t="s">
        <v>17</v>
      </c>
      <c r="W304" s="211" t="s">
        <v>10</v>
      </c>
      <c r="X304" s="212">
        <v>2</v>
      </c>
      <c r="Y304" s="211" t="s">
        <v>40</v>
      </c>
      <c r="BG304" s="1">
        <v>100</v>
      </c>
      <c r="BQ304" s="1">
        <v>100</v>
      </c>
      <c r="BR304" s="2"/>
      <c r="BU304" s="211"/>
    </row>
    <row r="305" spans="1:74" ht="15" customHeight="1" x14ac:dyDescent="0.3">
      <c r="A305" s="1" t="s">
        <v>1487</v>
      </c>
      <c r="B305" s="9">
        <v>42965</v>
      </c>
      <c r="C305" s="1" t="s">
        <v>122</v>
      </c>
      <c r="D305" s="61" t="s">
        <v>115</v>
      </c>
      <c r="E305" s="61" t="s">
        <v>116</v>
      </c>
      <c r="F305" s="2">
        <v>31</v>
      </c>
      <c r="G305" s="170">
        <v>2</v>
      </c>
      <c r="H305" s="183" t="str">
        <f t="shared" si="4"/>
        <v>31-2</v>
      </c>
      <c r="I305" s="175">
        <v>0</v>
      </c>
      <c r="J305" s="175">
        <v>82</v>
      </c>
      <c r="K305" s="207" t="b">
        <v>1</v>
      </c>
      <c r="L305" s="208">
        <v>64.37</v>
      </c>
      <c r="M305" s="208">
        <v>65.19</v>
      </c>
      <c r="N305" s="209" t="s">
        <v>112</v>
      </c>
      <c r="O305" s="210" t="s">
        <v>42</v>
      </c>
      <c r="P305" s="179" t="s">
        <v>1497</v>
      </c>
      <c r="Q305" s="180">
        <v>3</v>
      </c>
      <c r="R305" s="210" t="s">
        <v>18</v>
      </c>
      <c r="S305" s="210"/>
      <c r="T305" s="211" t="s">
        <v>126</v>
      </c>
      <c r="U305" s="211" t="s">
        <v>49</v>
      </c>
      <c r="V305" s="211" t="s">
        <v>14</v>
      </c>
      <c r="W305" s="211" t="s">
        <v>135</v>
      </c>
      <c r="X305" s="212">
        <v>3</v>
      </c>
      <c r="Y305" s="211" t="s">
        <v>40</v>
      </c>
      <c r="AR305" s="1">
        <v>50</v>
      </c>
      <c r="AU305" s="1">
        <v>50</v>
      </c>
      <c r="BQ305" s="1">
        <v>100</v>
      </c>
      <c r="BT305" s="211"/>
      <c r="BU305" s="1" t="s">
        <v>295</v>
      </c>
    </row>
    <row r="306" spans="1:74" ht="15" customHeight="1" x14ac:dyDescent="0.3">
      <c r="A306" s="1" t="s">
        <v>1487</v>
      </c>
      <c r="B306" s="9">
        <v>42965</v>
      </c>
      <c r="C306" s="1" t="s">
        <v>122</v>
      </c>
      <c r="D306" s="61" t="s">
        <v>115</v>
      </c>
      <c r="E306" s="61" t="s">
        <v>116</v>
      </c>
      <c r="F306" s="2">
        <v>31</v>
      </c>
      <c r="G306" s="170">
        <v>2</v>
      </c>
      <c r="H306" s="183" t="str">
        <f t="shared" si="4"/>
        <v>31-2</v>
      </c>
      <c r="I306" s="175">
        <v>0</v>
      </c>
      <c r="J306" s="175">
        <v>82</v>
      </c>
      <c r="K306" s="207" t="b">
        <v>1</v>
      </c>
      <c r="L306" s="208">
        <v>64.37</v>
      </c>
      <c r="M306" s="208">
        <v>65.19</v>
      </c>
      <c r="N306" s="219" t="s">
        <v>112</v>
      </c>
      <c r="O306" s="210" t="s">
        <v>42</v>
      </c>
      <c r="P306" s="179" t="s">
        <v>1497</v>
      </c>
      <c r="Q306" s="180">
        <v>3</v>
      </c>
      <c r="R306" s="210" t="s">
        <v>89</v>
      </c>
      <c r="S306" s="210" t="s">
        <v>19</v>
      </c>
      <c r="T306" s="211" t="s">
        <v>141</v>
      </c>
      <c r="U306" s="211" t="s">
        <v>49</v>
      </c>
      <c r="V306" s="211" t="s">
        <v>14</v>
      </c>
      <c r="W306" s="211" t="s">
        <v>10</v>
      </c>
      <c r="X306" s="212">
        <v>2</v>
      </c>
      <c r="Y306" s="211" t="s">
        <v>111</v>
      </c>
      <c r="AS306" s="1">
        <v>20</v>
      </c>
      <c r="AV306" s="1">
        <v>80</v>
      </c>
      <c r="BQ306" s="1">
        <v>100</v>
      </c>
      <c r="BT306" s="211"/>
    </row>
    <row r="307" spans="1:74" ht="15" customHeight="1" x14ac:dyDescent="0.3">
      <c r="A307" s="1" t="s">
        <v>1487</v>
      </c>
      <c r="B307" s="9">
        <v>42965</v>
      </c>
      <c r="C307" s="1" t="s">
        <v>122</v>
      </c>
      <c r="D307" s="61" t="s">
        <v>115</v>
      </c>
      <c r="E307" s="61" t="s">
        <v>116</v>
      </c>
      <c r="F307" s="2">
        <v>31</v>
      </c>
      <c r="G307" s="170">
        <v>2</v>
      </c>
      <c r="H307" s="183" t="str">
        <f t="shared" si="4"/>
        <v>31-2</v>
      </c>
      <c r="I307" s="175">
        <v>0</v>
      </c>
      <c r="J307" s="175">
        <v>82</v>
      </c>
      <c r="K307" s="207" t="b">
        <v>1</v>
      </c>
      <c r="L307" s="208">
        <v>64.37</v>
      </c>
      <c r="M307" s="208">
        <v>65.19</v>
      </c>
      <c r="N307" s="219"/>
      <c r="O307" s="210" t="s">
        <v>137</v>
      </c>
      <c r="P307" s="179" t="s">
        <v>105</v>
      </c>
      <c r="Q307" s="136" t="s">
        <v>1492</v>
      </c>
      <c r="R307" s="210"/>
      <c r="S307" s="210"/>
      <c r="T307" s="211"/>
      <c r="U307" s="211"/>
      <c r="V307" s="211"/>
      <c r="W307" s="211"/>
      <c r="X307" s="212" t="e">
        <v>#N/A</v>
      </c>
      <c r="Y307" s="211"/>
      <c r="BQ307" s="1">
        <v>0</v>
      </c>
      <c r="BT307" s="211"/>
      <c r="BV307" s="1" t="s">
        <v>296</v>
      </c>
    </row>
    <row r="308" spans="1:74" ht="15" customHeight="1" x14ac:dyDescent="0.3">
      <c r="A308" s="1" t="s">
        <v>1487</v>
      </c>
      <c r="B308" s="9">
        <v>42965</v>
      </c>
      <c r="C308" s="1" t="s">
        <v>122</v>
      </c>
      <c r="D308" s="61" t="s">
        <v>115</v>
      </c>
      <c r="E308" s="61" t="s">
        <v>116</v>
      </c>
      <c r="F308" s="2">
        <v>31</v>
      </c>
      <c r="G308" s="170">
        <v>3</v>
      </c>
      <c r="H308" s="183" t="str">
        <f t="shared" si="4"/>
        <v>31-3</v>
      </c>
      <c r="I308" s="175">
        <v>0</v>
      </c>
      <c r="J308" s="175">
        <v>59</v>
      </c>
      <c r="K308" s="207" t="b">
        <v>1</v>
      </c>
      <c r="L308" s="208">
        <v>65.365000000000009</v>
      </c>
      <c r="M308" s="208">
        <v>65.955000000000013</v>
      </c>
      <c r="N308" s="209" t="s">
        <v>112</v>
      </c>
      <c r="O308" s="11" t="s">
        <v>1094</v>
      </c>
      <c r="P308" s="179" t="s">
        <v>1493</v>
      </c>
      <c r="Q308" s="180">
        <v>1</v>
      </c>
      <c r="R308" s="210" t="s">
        <v>18</v>
      </c>
      <c r="S308" s="210"/>
      <c r="T308" s="211" t="s">
        <v>126</v>
      </c>
      <c r="U308" s="211" t="s">
        <v>49</v>
      </c>
      <c r="V308" s="211" t="s">
        <v>17</v>
      </c>
      <c r="W308" s="211" t="s">
        <v>10</v>
      </c>
      <c r="X308" s="212">
        <v>2</v>
      </c>
      <c r="Y308" s="211" t="s">
        <v>40</v>
      </c>
      <c r="BG308" s="1">
        <v>100</v>
      </c>
      <c r="BQ308" s="1">
        <v>100</v>
      </c>
      <c r="BR308" s="2"/>
      <c r="BU308" s="211" t="s">
        <v>297</v>
      </c>
    </row>
    <row r="309" spans="1:74" ht="15" customHeight="1" x14ac:dyDescent="0.3">
      <c r="A309" s="1" t="s">
        <v>1487</v>
      </c>
      <c r="B309" s="9">
        <v>42965</v>
      </c>
      <c r="C309" s="1" t="s">
        <v>122</v>
      </c>
      <c r="D309" s="61" t="s">
        <v>115</v>
      </c>
      <c r="E309" s="61" t="s">
        <v>116</v>
      </c>
      <c r="F309" s="2">
        <v>31</v>
      </c>
      <c r="G309" s="170">
        <v>3</v>
      </c>
      <c r="H309" s="183" t="str">
        <f t="shared" si="4"/>
        <v>31-3</v>
      </c>
      <c r="I309" s="175">
        <v>0</v>
      </c>
      <c r="J309" s="175">
        <v>59</v>
      </c>
      <c r="K309" s="207" t="b">
        <v>1</v>
      </c>
      <c r="L309" s="208">
        <v>65.365000000000009</v>
      </c>
      <c r="M309" s="208">
        <v>65.955000000000013</v>
      </c>
      <c r="N309" s="209" t="s">
        <v>112</v>
      </c>
      <c r="O309" s="210" t="s">
        <v>27</v>
      </c>
      <c r="P309" s="179" t="s">
        <v>1496</v>
      </c>
      <c r="Q309" s="180">
        <v>2</v>
      </c>
      <c r="R309" s="210" t="s">
        <v>19</v>
      </c>
      <c r="S309" s="210"/>
      <c r="T309" s="211" t="s">
        <v>212</v>
      </c>
      <c r="U309" s="211" t="s">
        <v>49</v>
      </c>
      <c r="V309" s="211" t="s">
        <v>14</v>
      </c>
      <c r="W309" s="211" t="s">
        <v>12</v>
      </c>
      <c r="X309" s="212">
        <v>4</v>
      </c>
      <c r="Y309" s="211" t="s">
        <v>40</v>
      </c>
      <c r="AR309" s="1">
        <v>100</v>
      </c>
      <c r="BQ309" s="1">
        <v>100</v>
      </c>
      <c r="BT309" s="211"/>
      <c r="BU309" s="1" t="s">
        <v>298</v>
      </c>
    </row>
    <row r="310" spans="1:74" ht="15" customHeight="1" x14ac:dyDescent="0.3">
      <c r="A310" s="1" t="s">
        <v>1487</v>
      </c>
      <c r="B310" s="9">
        <v>42965</v>
      </c>
      <c r="C310" s="1" t="s">
        <v>122</v>
      </c>
      <c r="D310" s="61" t="s">
        <v>115</v>
      </c>
      <c r="E310" s="61" t="s">
        <v>116</v>
      </c>
      <c r="F310" s="2">
        <v>31</v>
      </c>
      <c r="G310" s="170">
        <v>3</v>
      </c>
      <c r="H310" s="183" t="str">
        <f t="shared" si="4"/>
        <v>31-3</v>
      </c>
      <c r="I310" s="175">
        <v>0</v>
      </c>
      <c r="J310" s="175">
        <v>59</v>
      </c>
      <c r="K310" s="207" t="b">
        <v>1</v>
      </c>
      <c r="L310" s="208">
        <v>65.365000000000009</v>
      </c>
      <c r="M310" s="208">
        <v>65.955000000000013</v>
      </c>
      <c r="N310" s="209" t="s">
        <v>112</v>
      </c>
      <c r="O310" s="214" t="s">
        <v>42</v>
      </c>
      <c r="P310" s="213" t="s">
        <v>1496</v>
      </c>
      <c r="Q310" s="136">
        <v>2</v>
      </c>
      <c r="R310" s="214" t="s">
        <v>18</v>
      </c>
      <c r="S310" s="214"/>
      <c r="T310" s="215" t="s">
        <v>127</v>
      </c>
      <c r="U310" s="215" t="s">
        <v>49</v>
      </c>
      <c r="V310" s="215" t="s">
        <v>14</v>
      </c>
      <c r="W310" s="215" t="s">
        <v>135</v>
      </c>
      <c r="X310" s="216">
        <v>3</v>
      </c>
      <c r="Y310" s="215" t="s">
        <v>40</v>
      </c>
      <c r="Z310" s="217"/>
      <c r="AA310" s="217"/>
      <c r="AB310" s="217"/>
      <c r="AC310" s="217"/>
      <c r="AD310" s="218"/>
      <c r="AE310" s="218"/>
      <c r="AF310" s="217"/>
      <c r="AG310" s="218"/>
      <c r="AH310" s="218"/>
      <c r="AI310" s="218"/>
      <c r="AJ310" s="217"/>
      <c r="AK310" s="217"/>
      <c r="AL310" s="218"/>
      <c r="AM310" s="218"/>
      <c r="AN310" s="218"/>
      <c r="AR310" s="1">
        <v>50</v>
      </c>
      <c r="AU310" s="1">
        <v>50</v>
      </c>
      <c r="BQ310" s="1">
        <v>100</v>
      </c>
      <c r="BT310" s="215"/>
      <c r="BU310" s="1" t="s">
        <v>299</v>
      </c>
    </row>
    <row r="311" spans="1:74" ht="15" customHeight="1" x14ac:dyDescent="0.3">
      <c r="A311" s="1" t="s">
        <v>1487</v>
      </c>
      <c r="B311" s="9">
        <v>42965</v>
      </c>
      <c r="C311" s="1" t="s">
        <v>122</v>
      </c>
      <c r="D311" s="61" t="s">
        <v>115</v>
      </c>
      <c r="E311" s="61" t="s">
        <v>116</v>
      </c>
      <c r="F311" s="2">
        <v>31</v>
      </c>
      <c r="G311" s="170">
        <v>3</v>
      </c>
      <c r="H311" s="183" t="str">
        <f t="shared" si="4"/>
        <v>31-3</v>
      </c>
      <c r="I311" s="175">
        <v>0</v>
      </c>
      <c r="J311" s="175">
        <v>59</v>
      </c>
      <c r="K311" s="207" t="b">
        <v>1</v>
      </c>
      <c r="L311" s="208">
        <v>65.365000000000009</v>
      </c>
      <c r="M311" s="208">
        <v>65.955000000000013</v>
      </c>
      <c r="N311" s="219"/>
      <c r="O311" s="210" t="s">
        <v>137</v>
      </c>
      <c r="P311" s="179" t="s">
        <v>105</v>
      </c>
      <c r="Q311" s="136" t="s">
        <v>1492</v>
      </c>
      <c r="R311" s="210"/>
      <c r="S311" s="210"/>
      <c r="T311" s="211"/>
      <c r="U311" s="211"/>
      <c r="V311" s="211"/>
      <c r="W311" s="211"/>
      <c r="X311" s="212" t="e">
        <v>#N/A</v>
      </c>
      <c r="Y311" s="211"/>
      <c r="BQ311" s="1">
        <v>0</v>
      </c>
      <c r="BT311" s="211"/>
      <c r="BV311" s="1" t="s">
        <v>300</v>
      </c>
    </row>
    <row r="312" spans="1:74" ht="15" customHeight="1" x14ac:dyDescent="0.3">
      <c r="A312" s="1" t="s">
        <v>1487</v>
      </c>
      <c r="B312" s="9">
        <v>42966</v>
      </c>
      <c r="C312" s="1" t="s">
        <v>122</v>
      </c>
      <c r="D312" s="61" t="s">
        <v>115</v>
      </c>
      <c r="E312" s="61" t="s">
        <v>116</v>
      </c>
      <c r="F312" s="2">
        <v>31</v>
      </c>
      <c r="G312" s="170">
        <v>4</v>
      </c>
      <c r="H312" s="183" t="str">
        <f t="shared" si="4"/>
        <v>31-4</v>
      </c>
      <c r="I312" s="206">
        <v>0</v>
      </c>
      <c r="J312" s="206">
        <v>78</v>
      </c>
      <c r="K312" s="207" t="b">
        <v>1</v>
      </c>
      <c r="L312" s="208">
        <v>65.960000000000008</v>
      </c>
      <c r="M312" s="208">
        <v>66.740000000000009</v>
      </c>
      <c r="N312" s="209" t="s">
        <v>112</v>
      </c>
      <c r="O312" s="214" t="s">
        <v>42</v>
      </c>
      <c r="P312" s="213" t="s">
        <v>1496</v>
      </c>
      <c r="Q312" s="136">
        <v>2</v>
      </c>
      <c r="R312" s="214" t="s">
        <v>44</v>
      </c>
      <c r="S312" s="214"/>
      <c r="T312" s="215" t="s">
        <v>210</v>
      </c>
      <c r="U312" s="215" t="s">
        <v>49</v>
      </c>
      <c r="V312" s="215" t="s">
        <v>90</v>
      </c>
      <c r="W312" s="215" t="s">
        <v>10</v>
      </c>
      <c r="X312" s="216">
        <v>2</v>
      </c>
      <c r="Y312" s="215" t="s">
        <v>40</v>
      </c>
      <c r="Z312" s="217"/>
      <c r="AA312" s="217"/>
      <c r="AB312" s="217"/>
      <c r="AC312" s="217"/>
      <c r="AD312" s="218"/>
      <c r="AE312" s="218"/>
      <c r="AF312" s="217"/>
      <c r="AG312" s="218"/>
      <c r="AH312" s="218"/>
      <c r="AI312" s="218"/>
      <c r="AJ312" s="217"/>
      <c r="AK312" s="217"/>
      <c r="AL312" s="218"/>
      <c r="AM312" s="218"/>
      <c r="AN312" s="218"/>
      <c r="AR312" s="1">
        <v>50</v>
      </c>
      <c r="AU312" s="1">
        <v>50</v>
      </c>
      <c r="BQ312" s="1">
        <v>100</v>
      </c>
      <c r="BT312" s="215"/>
      <c r="BU312" s="1" t="s">
        <v>316</v>
      </c>
    </row>
    <row r="313" spans="1:74" ht="15" customHeight="1" x14ac:dyDescent="0.3">
      <c r="A313" s="1" t="s">
        <v>1487</v>
      </c>
      <c r="B313" s="9">
        <v>42966</v>
      </c>
      <c r="C313" s="1" t="s">
        <v>122</v>
      </c>
      <c r="D313" s="61" t="s">
        <v>115</v>
      </c>
      <c r="E313" s="61" t="s">
        <v>116</v>
      </c>
      <c r="F313" s="2">
        <v>31</v>
      </c>
      <c r="G313" s="170">
        <v>4</v>
      </c>
      <c r="H313" s="183" t="str">
        <f t="shared" si="4"/>
        <v>31-4</v>
      </c>
      <c r="I313" s="175">
        <v>0</v>
      </c>
      <c r="J313" s="175">
        <v>78</v>
      </c>
      <c r="K313" s="207" t="b">
        <v>1</v>
      </c>
      <c r="L313" s="208">
        <v>65.960000000000008</v>
      </c>
      <c r="M313" s="208">
        <v>66.740000000000009</v>
      </c>
      <c r="N313" s="209" t="s">
        <v>112</v>
      </c>
      <c r="O313" s="11" t="s">
        <v>1094</v>
      </c>
      <c r="P313" s="213" t="s">
        <v>1493</v>
      </c>
      <c r="Q313" s="136">
        <v>1</v>
      </c>
      <c r="R313" s="214" t="s">
        <v>18</v>
      </c>
      <c r="S313" s="214"/>
      <c r="T313" s="215" t="s">
        <v>126</v>
      </c>
      <c r="U313" s="215" t="s">
        <v>49</v>
      </c>
      <c r="V313" s="215" t="s">
        <v>17</v>
      </c>
      <c r="W313" s="215" t="s">
        <v>302</v>
      </c>
      <c r="X313" s="216">
        <v>2</v>
      </c>
      <c r="Y313" s="215" t="s">
        <v>40</v>
      </c>
      <c r="Z313" s="220"/>
      <c r="AA313" s="220"/>
      <c r="AB313" s="220"/>
      <c r="AC313" s="220"/>
      <c r="AD313" s="221"/>
      <c r="AE313" s="221"/>
      <c r="AF313" s="220"/>
      <c r="AG313" s="221"/>
      <c r="AH313" s="221"/>
      <c r="AI313" s="221"/>
      <c r="AJ313" s="220"/>
      <c r="AK313" s="220"/>
      <c r="AL313" s="221"/>
      <c r="AM313" s="221"/>
      <c r="AN313" s="221"/>
      <c r="BG313" s="1">
        <v>100</v>
      </c>
      <c r="BQ313" s="1">
        <v>100</v>
      </c>
      <c r="BT313" s="215"/>
      <c r="BU313" s="1" t="s">
        <v>317</v>
      </c>
    </row>
    <row r="314" spans="1:74" ht="15" customHeight="1" x14ac:dyDescent="0.3">
      <c r="A314" s="1" t="s">
        <v>1487</v>
      </c>
      <c r="B314" s="9">
        <v>42966</v>
      </c>
      <c r="C314" s="1" t="s">
        <v>122</v>
      </c>
      <c r="D314" s="61" t="s">
        <v>115</v>
      </c>
      <c r="E314" s="61" t="s">
        <v>116</v>
      </c>
      <c r="F314" s="2">
        <v>31</v>
      </c>
      <c r="G314" s="170">
        <v>4</v>
      </c>
      <c r="H314" s="183" t="str">
        <f t="shared" si="4"/>
        <v>31-4</v>
      </c>
      <c r="I314" s="175">
        <v>0</v>
      </c>
      <c r="J314" s="175">
        <v>78</v>
      </c>
      <c r="K314" s="207" t="b">
        <v>1</v>
      </c>
      <c r="L314" s="208">
        <v>65.960000000000008</v>
      </c>
      <c r="M314" s="208">
        <v>66.740000000000009</v>
      </c>
      <c r="N314" s="209" t="s">
        <v>112</v>
      </c>
      <c r="O314" s="210" t="s">
        <v>117</v>
      </c>
      <c r="P314" s="179" t="s">
        <v>1497</v>
      </c>
      <c r="Q314" s="180">
        <v>3</v>
      </c>
      <c r="R314" s="210" t="s">
        <v>18</v>
      </c>
      <c r="S314" s="210"/>
      <c r="T314" s="211" t="s">
        <v>210</v>
      </c>
      <c r="U314" s="211" t="s">
        <v>49</v>
      </c>
      <c r="V314" s="211" t="s">
        <v>14</v>
      </c>
      <c r="W314" s="211" t="s">
        <v>12</v>
      </c>
      <c r="X314" s="212">
        <v>4</v>
      </c>
      <c r="Y314" s="211" t="s">
        <v>40</v>
      </c>
      <c r="AQ314" s="1">
        <v>30</v>
      </c>
      <c r="AR314" s="1">
        <v>60</v>
      </c>
      <c r="AU314" s="1">
        <v>10</v>
      </c>
      <c r="BQ314" s="1">
        <v>100</v>
      </c>
      <c r="BT314" s="211"/>
      <c r="BU314" s="1" t="s">
        <v>318</v>
      </c>
    </row>
    <row r="315" spans="1:74" ht="15" customHeight="1" x14ac:dyDescent="0.3">
      <c r="A315" s="1" t="s">
        <v>1487</v>
      </c>
      <c r="B315" s="9">
        <v>42966</v>
      </c>
      <c r="C315" s="1" t="s">
        <v>122</v>
      </c>
      <c r="D315" s="61" t="s">
        <v>115</v>
      </c>
      <c r="E315" s="61" t="s">
        <v>116</v>
      </c>
      <c r="F315" s="2">
        <v>31</v>
      </c>
      <c r="G315" s="170">
        <v>4</v>
      </c>
      <c r="H315" s="183" t="str">
        <f t="shared" si="4"/>
        <v>31-4</v>
      </c>
      <c r="I315" s="175">
        <v>0</v>
      </c>
      <c r="J315" s="175">
        <v>78</v>
      </c>
      <c r="K315" s="207" t="b">
        <v>1</v>
      </c>
      <c r="L315" s="208">
        <v>65.960000000000008</v>
      </c>
      <c r="M315" s="208">
        <v>66.740000000000009</v>
      </c>
      <c r="N315" s="209" t="s">
        <v>112</v>
      </c>
      <c r="O315" s="210" t="s">
        <v>28</v>
      </c>
      <c r="P315" s="179" t="s">
        <v>1494</v>
      </c>
      <c r="Q315" s="180">
        <v>4</v>
      </c>
      <c r="R315" s="210" t="s">
        <v>19</v>
      </c>
      <c r="S315" s="210"/>
      <c r="T315" s="211" t="s">
        <v>129</v>
      </c>
      <c r="U315" s="211" t="s">
        <v>49</v>
      </c>
      <c r="V315" s="211" t="s">
        <v>14</v>
      </c>
      <c r="W315" s="211" t="s">
        <v>11</v>
      </c>
      <c r="X315" s="212">
        <v>3</v>
      </c>
      <c r="Y315" s="211" t="s">
        <v>40</v>
      </c>
      <c r="AQ315" s="1">
        <v>100</v>
      </c>
      <c r="BQ315" s="1">
        <v>100</v>
      </c>
      <c r="BT315" s="211"/>
      <c r="BU315" s="1" t="s">
        <v>319</v>
      </c>
    </row>
    <row r="316" spans="1:74" ht="15" customHeight="1" x14ac:dyDescent="0.3">
      <c r="A316" s="1" t="s">
        <v>1487</v>
      </c>
      <c r="B316" s="9">
        <v>42966</v>
      </c>
      <c r="C316" s="1" t="s">
        <v>122</v>
      </c>
      <c r="D316" s="61" t="s">
        <v>115</v>
      </c>
      <c r="E316" s="61" t="s">
        <v>116</v>
      </c>
      <c r="F316" s="2">
        <v>31</v>
      </c>
      <c r="G316" s="170">
        <v>4</v>
      </c>
      <c r="H316" s="183" t="str">
        <f t="shared" si="4"/>
        <v>31-4</v>
      </c>
      <c r="I316" s="175">
        <v>0</v>
      </c>
      <c r="J316" s="175">
        <v>78</v>
      </c>
      <c r="K316" s="207" t="b">
        <v>1</v>
      </c>
      <c r="L316" s="208">
        <v>65.960000000000008</v>
      </c>
      <c r="M316" s="208">
        <v>66.740000000000009</v>
      </c>
      <c r="N316" s="209"/>
      <c r="O316" s="210" t="s">
        <v>105</v>
      </c>
      <c r="P316" s="179" t="s">
        <v>105</v>
      </c>
      <c r="Q316" s="136" t="s">
        <v>1492</v>
      </c>
      <c r="R316" s="210"/>
      <c r="S316" s="210"/>
      <c r="T316" s="211"/>
      <c r="U316" s="211"/>
      <c r="V316" s="211"/>
      <c r="W316" s="211"/>
      <c r="X316" s="212" t="e">
        <v>#N/A</v>
      </c>
      <c r="Y316" s="211"/>
      <c r="BQ316" s="1">
        <v>0</v>
      </c>
      <c r="BT316" s="211"/>
      <c r="BV316" s="1" t="s">
        <v>320</v>
      </c>
    </row>
    <row r="317" spans="1:74" ht="15" customHeight="1" x14ac:dyDescent="0.3">
      <c r="A317" s="1" t="s">
        <v>1487</v>
      </c>
      <c r="B317" s="9">
        <v>42966</v>
      </c>
      <c r="C317" s="1" t="s">
        <v>122</v>
      </c>
      <c r="D317" s="61" t="s">
        <v>115</v>
      </c>
      <c r="E317" s="61" t="s">
        <v>116</v>
      </c>
      <c r="F317" s="2">
        <v>32</v>
      </c>
      <c r="G317" s="170">
        <v>1</v>
      </c>
      <c r="H317" s="183" t="str">
        <f t="shared" si="4"/>
        <v>32-1</v>
      </c>
      <c r="I317" s="206">
        <v>0</v>
      </c>
      <c r="J317" s="206">
        <v>80</v>
      </c>
      <c r="K317" s="207" t="b">
        <v>1</v>
      </c>
      <c r="L317" s="208">
        <v>66.650000000000006</v>
      </c>
      <c r="M317" s="208">
        <v>67.45</v>
      </c>
      <c r="N317" s="209" t="s">
        <v>112</v>
      </c>
      <c r="O317" s="214" t="s">
        <v>42</v>
      </c>
      <c r="P317" s="213" t="s">
        <v>1496</v>
      </c>
      <c r="Q317" s="136">
        <v>2</v>
      </c>
      <c r="R317" s="214" t="s">
        <v>44</v>
      </c>
      <c r="S317" s="214"/>
      <c r="T317" s="215" t="s">
        <v>210</v>
      </c>
      <c r="U317" s="215" t="s">
        <v>49</v>
      </c>
      <c r="V317" s="215" t="s">
        <v>90</v>
      </c>
      <c r="W317" s="215" t="s">
        <v>10</v>
      </c>
      <c r="X317" s="216">
        <v>2</v>
      </c>
      <c r="Y317" s="215" t="s">
        <v>40</v>
      </c>
      <c r="Z317" s="217"/>
      <c r="AA317" s="217"/>
      <c r="AB317" s="217"/>
      <c r="AC317" s="217"/>
      <c r="AD317" s="218"/>
      <c r="AE317" s="218"/>
      <c r="AF317" s="217"/>
      <c r="AG317" s="218"/>
      <c r="AH317" s="218"/>
      <c r="AI317" s="218"/>
      <c r="AJ317" s="217"/>
      <c r="AK317" s="217"/>
      <c r="AL317" s="218"/>
      <c r="AM317" s="218"/>
      <c r="AN317" s="218"/>
      <c r="AR317" s="1">
        <v>50</v>
      </c>
      <c r="AU317" s="1">
        <v>50</v>
      </c>
      <c r="BQ317" s="1">
        <v>100</v>
      </c>
      <c r="BT317" s="215"/>
      <c r="BU317" s="1" t="s">
        <v>321</v>
      </c>
    </row>
    <row r="318" spans="1:74" ht="15" customHeight="1" x14ac:dyDescent="0.3">
      <c r="A318" s="1" t="s">
        <v>1487</v>
      </c>
      <c r="B318" s="9">
        <v>42966</v>
      </c>
      <c r="C318" s="1" t="s">
        <v>122</v>
      </c>
      <c r="D318" s="61" t="s">
        <v>115</v>
      </c>
      <c r="E318" s="61" t="s">
        <v>116</v>
      </c>
      <c r="F318" s="2">
        <v>32</v>
      </c>
      <c r="G318" s="170">
        <v>1</v>
      </c>
      <c r="H318" s="183" t="str">
        <f t="shared" si="4"/>
        <v>32-1</v>
      </c>
      <c r="I318" s="175">
        <v>0</v>
      </c>
      <c r="J318" s="175">
        <v>80</v>
      </c>
      <c r="K318" s="207" t="b">
        <v>1</v>
      </c>
      <c r="L318" s="208">
        <v>66.650000000000006</v>
      </c>
      <c r="M318" s="208">
        <v>67.45</v>
      </c>
      <c r="N318" s="209" t="s">
        <v>112</v>
      </c>
      <c r="O318" s="11" t="s">
        <v>1094</v>
      </c>
      <c r="P318" s="213" t="s">
        <v>1493</v>
      </c>
      <c r="Q318" s="136">
        <v>1</v>
      </c>
      <c r="R318" s="214" t="s">
        <v>18</v>
      </c>
      <c r="S318" s="214"/>
      <c r="T318" s="215" t="s">
        <v>126</v>
      </c>
      <c r="U318" s="215" t="s">
        <v>49</v>
      </c>
      <c r="V318" s="215" t="s">
        <v>17</v>
      </c>
      <c r="W318" s="215" t="s">
        <v>302</v>
      </c>
      <c r="X318" s="216">
        <v>2</v>
      </c>
      <c r="Y318" s="215" t="s">
        <v>40</v>
      </c>
      <c r="Z318" s="220"/>
      <c r="AA318" s="220"/>
      <c r="AB318" s="220"/>
      <c r="AC318" s="220"/>
      <c r="AD318" s="221"/>
      <c r="AE318" s="221"/>
      <c r="AF318" s="220"/>
      <c r="AG318" s="221"/>
      <c r="AH318" s="221"/>
      <c r="AI318" s="221"/>
      <c r="AJ318" s="220"/>
      <c r="AK318" s="220"/>
      <c r="AL318" s="221"/>
      <c r="AM318" s="221"/>
      <c r="AN318" s="221"/>
      <c r="BG318" s="1">
        <v>100</v>
      </c>
      <c r="BQ318" s="1">
        <v>100</v>
      </c>
      <c r="BT318" s="215"/>
      <c r="BU318" s="1" t="s">
        <v>317</v>
      </c>
    </row>
    <row r="319" spans="1:74" ht="15" customHeight="1" x14ac:dyDescent="0.3">
      <c r="A319" s="1" t="s">
        <v>1487</v>
      </c>
      <c r="B319" s="9">
        <v>42966</v>
      </c>
      <c r="C319" s="1" t="s">
        <v>122</v>
      </c>
      <c r="D319" s="61" t="s">
        <v>115</v>
      </c>
      <c r="E319" s="61" t="s">
        <v>116</v>
      </c>
      <c r="F319" s="2">
        <v>32</v>
      </c>
      <c r="G319" s="170">
        <v>1</v>
      </c>
      <c r="H319" s="183" t="str">
        <f t="shared" si="4"/>
        <v>32-1</v>
      </c>
      <c r="I319" s="175">
        <v>0</v>
      </c>
      <c r="J319" s="175">
        <v>80</v>
      </c>
      <c r="K319" s="207" t="b">
        <v>1</v>
      </c>
      <c r="L319" s="208">
        <v>66.650000000000006</v>
      </c>
      <c r="M319" s="208">
        <v>67.45</v>
      </c>
      <c r="N319" s="209" t="s">
        <v>112</v>
      </c>
      <c r="O319" s="210" t="s">
        <v>87</v>
      </c>
      <c r="P319" s="179" t="s">
        <v>1494</v>
      </c>
      <c r="Q319" s="180">
        <v>4</v>
      </c>
      <c r="R319" s="210" t="s">
        <v>19</v>
      </c>
      <c r="S319" s="210"/>
      <c r="T319" s="211" t="s">
        <v>206</v>
      </c>
      <c r="U319" s="211" t="s">
        <v>49</v>
      </c>
      <c r="V319" s="211" t="s">
        <v>14</v>
      </c>
      <c r="W319" s="211" t="s">
        <v>11</v>
      </c>
      <c r="X319" s="212">
        <v>3</v>
      </c>
      <c r="Y319" s="211" t="s">
        <v>40</v>
      </c>
      <c r="AQ319" s="1">
        <v>50</v>
      </c>
      <c r="AR319" s="1">
        <v>50</v>
      </c>
      <c r="BQ319" s="1">
        <v>100</v>
      </c>
      <c r="BT319" s="211"/>
      <c r="BU319" s="1" t="s">
        <v>322</v>
      </c>
    </row>
    <row r="320" spans="1:74" ht="15" customHeight="1" x14ac:dyDescent="0.3">
      <c r="A320" s="1" t="s">
        <v>1487</v>
      </c>
      <c r="B320" s="9">
        <v>42966</v>
      </c>
      <c r="C320" s="1" t="s">
        <v>122</v>
      </c>
      <c r="D320" s="61" t="s">
        <v>115</v>
      </c>
      <c r="E320" s="61" t="s">
        <v>116</v>
      </c>
      <c r="F320" s="2">
        <v>32</v>
      </c>
      <c r="G320" s="170">
        <v>1</v>
      </c>
      <c r="H320" s="183" t="str">
        <f t="shared" si="4"/>
        <v>32-1</v>
      </c>
      <c r="I320" s="175">
        <v>0</v>
      </c>
      <c r="J320" s="175">
        <v>80</v>
      </c>
      <c r="K320" s="207" t="b">
        <v>1</v>
      </c>
      <c r="L320" s="208">
        <v>66.650000000000006</v>
      </c>
      <c r="M320" s="208">
        <v>67.45</v>
      </c>
      <c r="N320" s="209"/>
      <c r="O320" s="210" t="s">
        <v>105</v>
      </c>
      <c r="P320" s="179" t="s">
        <v>105</v>
      </c>
      <c r="Q320" s="136" t="s">
        <v>1492</v>
      </c>
      <c r="R320" s="210"/>
      <c r="S320" s="210"/>
      <c r="T320" s="211"/>
      <c r="U320" s="211"/>
      <c r="V320" s="211"/>
      <c r="W320" s="211"/>
      <c r="X320" s="212" t="e">
        <v>#N/A</v>
      </c>
      <c r="Y320" s="211"/>
      <c r="BQ320" s="1">
        <v>0</v>
      </c>
      <c r="BT320" s="211"/>
      <c r="BV320" s="1" t="s">
        <v>323</v>
      </c>
    </row>
    <row r="321" spans="1:74" ht="15" customHeight="1" x14ac:dyDescent="0.3">
      <c r="A321" s="1" t="s">
        <v>1487</v>
      </c>
      <c r="B321" s="9">
        <v>42966</v>
      </c>
      <c r="C321" s="1" t="s">
        <v>122</v>
      </c>
      <c r="D321" s="61" t="s">
        <v>115</v>
      </c>
      <c r="E321" s="61" t="s">
        <v>116</v>
      </c>
      <c r="F321" s="2">
        <v>32</v>
      </c>
      <c r="G321" s="170">
        <v>2</v>
      </c>
      <c r="H321" s="183" t="str">
        <f t="shared" si="4"/>
        <v>32-2</v>
      </c>
      <c r="I321" s="206">
        <v>0</v>
      </c>
      <c r="J321" s="206">
        <v>55</v>
      </c>
      <c r="K321" s="207" t="b">
        <v>1</v>
      </c>
      <c r="L321" s="208">
        <v>67.45</v>
      </c>
      <c r="M321" s="208">
        <v>68</v>
      </c>
      <c r="N321" s="209" t="s">
        <v>112</v>
      </c>
      <c r="O321" s="214" t="s">
        <v>42</v>
      </c>
      <c r="P321" s="213" t="s">
        <v>1496</v>
      </c>
      <c r="Q321" s="136">
        <v>2</v>
      </c>
      <c r="R321" s="214" t="s">
        <v>44</v>
      </c>
      <c r="S321" s="214"/>
      <c r="T321" s="215" t="s">
        <v>141</v>
      </c>
      <c r="U321" s="215" t="s">
        <v>49</v>
      </c>
      <c r="V321" s="215" t="s">
        <v>90</v>
      </c>
      <c r="W321" s="215" t="s">
        <v>10</v>
      </c>
      <c r="X321" s="216">
        <v>2</v>
      </c>
      <c r="Y321" s="215" t="s">
        <v>40</v>
      </c>
      <c r="Z321" s="217"/>
      <c r="AA321" s="217"/>
      <c r="AB321" s="217"/>
      <c r="AC321" s="217"/>
      <c r="AD321" s="218"/>
      <c r="AE321" s="218"/>
      <c r="AF321" s="217"/>
      <c r="AG321" s="218"/>
      <c r="AH321" s="218"/>
      <c r="AI321" s="218"/>
      <c r="AJ321" s="217"/>
      <c r="AK321" s="217"/>
      <c r="AL321" s="218"/>
      <c r="AM321" s="218"/>
      <c r="AN321" s="218"/>
      <c r="AR321" s="1">
        <v>50</v>
      </c>
      <c r="AU321" s="1">
        <v>50</v>
      </c>
      <c r="BQ321" s="1">
        <v>100</v>
      </c>
      <c r="BT321" s="215"/>
      <c r="BU321" s="1" t="s">
        <v>321</v>
      </c>
    </row>
    <row r="322" spans="1:74" ht="15" customHeight="1" x14ac:dyDescent="0.3">
      <c r="A322" s="1" t="s">
        <v>1487</v>
      </c>
      <c r="B322" s="9">
        <v>42966</v>
      </c>
      <c r="C322" s="1" t="s">
        <v>122</v>
      </c>
      <c r="D322" s="61" t="s">
        <v>115</v>
      </c>
      <c r="E322" s="61" t="s">
        <v>116</v>
      </c>
      <c r="F322" s="2">
        <v>32</v>
      </c>
      <c r="G322" s="170">
        <v>2</v>
      </c>
      <c r="H322" s="183" t="str">
        <f t="shared" si="4"/>
        <v>32-2</v>
      </c>
      <c r="I322" s="175">
        <v>0</v>
      </c>
      <c r="J322" s="175">
        <v>96</v>
      </c>
      <c r="K322" s="207" t="b">
        <v>1</v>
      </c>
      <c r="L322" s="208">
        <v>67.45</v>
      </c>
      <c r="M322" s="208">
        <v>68.41</v>
      </c>
      <c r="N322" s="209" t="s">
        <v>112</v>
      </c>
      <c r="O322" s="11" t="s">
        <v>1094</v>
      </c>
      <c r="P322" s="213" t="s">
        <v>1493</v>
      </c>
      <c r="Q322" s="136">
        <v>1</v>
      </c>
      <c r="R322" s="214" t="s">
        <v>18</v>
      </c>
      <c r="S322" s="214"/>
      <c r="T322" s="215" t="s">
        <v>126</v>
      </c>
      <c r="U322" s="215" t="s">
        <v>49</v>
      </c>
      <c r="V322" s="215" t="s">
        <v>17</v>
      </c>
      <c r="W322" s="215" t="s">
        <v>302</v>
      </c>
      <c r="X322" s="216">
        <v>2</v>
      </c>
      <c r="Y322" s="215" t="s">
        <v>40</v>
      </c>
      <c r="Z322" s="220"/>
      <c r="AA322" s="220"/>
      <c r="AB322" s="220"/>
      <c r="AC322" s="220"/>
      <c r="AD322" s="221"/>
      <c r="AE322" s="221"/>
      <c r="AF322" s="220"/>
      <c r="AG322" s="221"/>
      <c r="AH322" s="221"/>
      <c r="AI322" s="221"/>
      <c r="AJ322" s="220"/>
      <c r="AK322" s="220"/>
      <c r="AL322" s="221"/>
      <c r="AM322" s="221"/>
      <c r="AN322" s="221"/>
      <c r="BG322" s="1">
        <v>100</v>
      </c>
      <c r="BQ322" s="1">
        <v>100</v>
      </c>
      <c r="BT322" s="215"/>
      <c r="BU322" s="1" t="s">
        <v>317</v>
      </c>
    </row>
    <row r="323" spans="1:74" ht="15" customHeight="1" x14ac:dyDescent="0.3">
      <c r="A323" s="1" t="s">
        <v>1487</v>
      </c>
      <c r="B323" s="9">
        <v>42966</v>
      </c>
      <c r="C323" s="1" t="s">
        <v>122</v>
      </c>
      <c r="D323" s="61" t="s">
        <v>115</v>
      </c>
      <c r="E323" s="61" t="s">
        <v>116</v>
      </c>
      <c r="F323" s="2">
        <v>32</v>
      </c>
      <c r="G323" s="170">
        <v>2</v>
      </c>
      <c r="H323" s="183" t="str">
        <f t="shared" si="4"/>
        <v>32-2</v>
      </c>
      <c r="I323" s="175">
        <v>0</v>
      </c>
      <c r="J323" s="175">
        <v>96</v>
      </c>
      <c r="K323" s="207" t="b">
        <v>1</v>
      </c>
      <c r="L323" s="208">
        <v>67.45</v>
      </c>
      <c r="M323" s="208">
        <v>68.41</v>
      </c>
      <c r="N323" s="209" t="s">
        <v>112</v>
      </c>
      <c r="O323" s="210" t="s">
        <v>117</v>
      </c>
      <c r="P323" s="179" t="s">
        <v>1497</v>
      </c>
      <c r="Q323" s="180">
        <v>3</v>
      </c>
      <c r="R323" s="210" t="s">
        <v>18</v>
      </c>
      <c r="S323" s="210"/>
      <c r="T323" s="211" t="s">
        <v>303</v>
      </c>
      <c r="U323" s="211" t="s">
        <v>49</v>
      </c>
      <c r="V323" s="211" t="s">
        <v>14</v>
      </c>
      <c r="W323" s="211" t="s">
        <v>12</v>
      </c>
      <c r="X323" s="212">
        <v>4</v>
      </c>
      <c r="Y323" s="211" t="s">
        <v>40</v>
      </c>
      <c r="AQ323" s="1">
        <v>30</v>
      </c>
      <c r="AR323" s="1">
        <v>60</v>
      </c>
      <c r="AU323" s="1">
        <v>10</v>
      </c>
      <c r="BQ323" s="1">
        <v>100</v>
      </c>
      <c r="BT323" s="211"/>
      <c r="BU323" s="1" t="s">
        <v>324</v>
      </c>
    </row>
    <row r="324" spans="1:74" ht="15" customHeight="1" x14ac:dyDescent="0.3">
      <c r="A324" s="1" t="s">
        <v>1487</v>
      </c>
      <c r="B324" s="9">
        <v>42966</v>
      </c>
      <c r="C324" s="1" t="s">
        <v>122</v>
      </c>
      <c r="D324" s="61" t="s">
        <v>115</v>
      </c>
      <c r="E324" s="61" t="s">
        <v>116</v>
      </c>
      <c r="F324" s="2">
        <v>32</v>
      </c>
      <c r="G324" s="170">
        <v>2</v>
      </c>
      <c r="H324" s="183" t="str">
        <f t="shared" si="4"/>
        <v>32-2</v>
      </c>
      <c r="I324" s="175">
        <v>0</v>
      </c>
      <c r="J324" s="175">
        <v>96</v>
      </c>
      <c r="K324" s="207" t="b">
        <v>1</v>
      </c>
      <c r="L324" s="208">
        <v>67.45</v>
      </c>
      <c r="M324" s="208">
        <v>68.41</v>
      </c>
      <c r="N324" s="209" t="s">
        <v>112</v>
      </c>
      <c r="O324" s="210" t="s">
        <v>87</v>
      </c>
      <c r="P324" s="179" t="s">
        <v>1494</v>
      </c>
      <c r="Q324" s="180">
        <v>4</v>
      </c>
      <c r="R324" s="210" t="s">
        <v>18</v>
      </c>
      <c r="S324" s="210" t="s">
        <v>23</v>
      </c>
      <c r="T324" s="211" t="s">
        <v>304</v>
      </c>
      <c r="U324" s="211" t="s">
        <v>49</v>
      </c>
      <c r="V324" s="211" t="s">
        <v>52</v>
      </c>
      <c r="W324" s="211" t="s">
        <v>12</v>
      </c>
      <c r="X324" s="212">
        <v>4</v>
      </c>
      <c r="Y324" s="211" t="s">
        <v>110</v>
      </c>
      <c r="AQ324" s="1">
        <v>50</v>
      </c>
      <c r="AR324" s="1">
        <v>50</v>
      </c>
      <c r="BQ324" s="1">
        <v>100</v>
      </c>
      <c r="BT324" s="211"/>
      <c r="BU324" s="1" t="s">
        <v>325</v>
      </c>
    </row>
    <row r="325" spans="1:74" ht="15" customHeight="1" x14ac:dyDescent="0.3">
      <c r="A325" s="1" t="s">
        <v>1487</v>
      </c>
      <c r="B325" s="9">
        <v>42966</v>
      </c>
      <c r="C325" s="1" t="s">
        <v>122</v>
      </c>
      <c r="D325" s="61" t="s">
        <v>115</v>
      </c>
      <c r="E325" s="61" t="s">
        <v>116</v>
      </c>
      <c r="F325" s="2">
        <v>32</v>
      </c>
      <c r="G325" s="170">
        <v>2</v>
      </c>
      <c r="H325" s="183" t="str">
        <f t="shared" si="4"/>
        <v>32-2</v>
      </c>
      <c r="I325" s="175">
        <v>0</v>
      </c>
      <c r="J325" s="175">
        <v>96</v>
      </c>
      <c r="K325" s="207" t="b">
        <v>1</v>
      </c>
      <c r="L325" s="208">
        <v>67.45</v>
      </c>
      <c r="M325" s="208">
        <v>68.41</v>
      </c>
      <c r="N325" s="209"/>
      <c r="O325" s="210" t="s">
        <v>105</v>
      </c>
      <c r="P325" s="179" t="s">
        <v>105</v>
      </c>
      <c r="Q325" s="136" t="s">
        <v>1492</v>
      </c>
      <c r="R325" s="210"/>
      <c r="S325" s="210"/>
      <c r="T325" s="211"/>
      <c r="U325" s="211"/>
      <c r="V325" s="211"/>
      <c r="W325" s="211"/>
      <c r="X325" s="212" t="e">
        <v>#N/A</v>
      </c>
      <c r="Y325" s="211"/>
      <c r="BQ325" s="1">
        <v>0</v>
      </c>
      <c r="BT325" s="211"/>
      <c r="BV325" s="1" t="s">
        <v>326</v>
      </c>
    </row>
    <row r="326" spans="1:74" ht="15" customHeight="1" x14ac:dyDescent="0.3">
      <c r="A326" s="1" t="s">
        <v>1487</v>
      </c>
      <c r="B326" s="9">
        <v>42966</v>
      </c>
      <c r="C326" s="1" t="s">
        <v>122</v>
      </c>
      <c r="D326" s="61" t="s">
        <v>115</v>
      </c>
      <c r="E326" s="61" t="s">
        <v>116</v>
      </c>
      <c r="F326" s="2">
        <v>32</v>
      </c>
      <c r="G326" s="170">
        <v>3</v>
      </c>
      <c r="H326" s="183" t="str">
        <f t="shared" ref="H326:H389" si="5">F326&amp;"-"&amp;G326</f>
        <v>32-3</v>
      </c>
      <c r="I326" s="206">
        <v>0</v>
      </c>
      <c r="J326" s="206">
        <v>85</v>
      </c>
      <c r="K326" s="207" t="b">
        <v>1</v>
      </c>
      <c r="L326" s="208">
        <v>68.415000000000006</v>
      </c>
      <c r="M326" s="208">
        <v>69.265000000000001</v>
      </c>
      <c r="N326" s="209" t="s">
        <v>112</v>
      </c>
      <c r="O326" s="214" t="s">
        <v>42</v>
      </c>
      <c r="P326" s="213" t="s">
        <v>1496</v>
      </c>
      <c r="Q326" s="136">
        <v>2</v>
      </c>
      <c r="R326" s="214" t="s">
        <v>44</v>
      </c>
      <c r="S326" s="214"/>
      <c r="T326" s="215" t="s">
        <v>141</v>
      </c>
      <c r="U326" s="215" t="s">
        <v>49</v>
      </c>
      <c r="V326" s="215" t="s">
        <v>90</v>
      </c>
      <c r="W326" s="215" t="s">
        <v>10</v>
      </c>
      <c r="X326" s="216">
        <v>2</v>
      </c>
      <c r="Y326" s="215" t="s">
        <v>40</v>
      </c>
      <c r="Z326" s="217"/>
      <c r="AA326" s="217"/>
      <c r="AB326" s="217"/>
      <c r="AC326" s="217"/>
      <c r="AD326" s="218"/>
      <c r="AE326" s="218"/>
      <c r="AF326" s="217"/>
      <c r="AG326" s="218"/>
      <c r="AH326" s="218"/>
      <c r="AI326" s="218"/>
      <c r="AJ326" s="217"/>
      <c r="AK326" s="217"/>
      <c r="AL326" s="218"/>
      <c r="AM326" s="218"/>
      <c r="AN326" s="218"/>
      <c r="AR326" s="1">
        <v>50</v>
      </c>
      <c r="AU326" s="1">
        <v>50</v>
      </c>
      <c r="BQ326" s="1">
        <v>100</v>
      </c>
      <c r="BT326" s="215"/>
      <c r="BU326" s="1" t="s">
        <v>327</v>
      </c>
    </row>
    <row r="327" spans="1:74" ht="15" customHeight="1" x14ac:dyDescent="0.3">
      <c r="A327" s="1" t="s">
        <v>1487</v>
      </c>
      <c r="B327" s="9">
        <v>42966</v>
      </c>
      <c r="C327" s="1" t="s">
        <v>122</v>
      </c>
      <c r="D327" s="61" t="s">
        <v>115</v>
      </c>
      <c r="E327" s="61" t="s">
        <v>116</v>
      </c>
      <c r="F327" s="2">
        <v>32</v>
      </c>
      <c r="G327" s="170">
        <v>3</v>
      </c>
      <c r="H327" s="183" t="str">
        <f t="shared" si="5"/>
        <v>32-3</v>
      </c>
      <c r="I327" s="175">
        <v>0</v>
      </c>
      <c r="J327" s="175">
        <v>85</v>
      </c>
      <c r="K327" s="207" t="b">
        <v>1</v>
      </c>
      <c r="L327" s="208">
        <v>68.415000000000006</v>
      </c>
      <c r="M327" s="208">
        <v>69.265000000000001</v>
      </c>
      <c r="N327" s="209" t="s">
        <v>112</v>
      </c>
      <c r="O327" s="11" t="s">
        <v>1094</v>
      </c>
      <c r="P327" s="213" t="s">
        <v>1493</v>
      </c>
      <c r="Q327" s="136">
        <v>1</v>
      </c>
      <c r="R327" s="214" t="s">
        <v>18</v>
      </c>
      <c r="S327" s="214"/>
      <c r="T327" s="215" t="s">
        <v>126</v>
      </c>
      <c r="U327" s="215" t="s">
        <v>49</v>
      </c>
      <c r="V327" s="215" t="s">
        <v>17</v>
      </c>
      <c r="W327" s="215" t="s">
        <v>302</v>
      </c>
      <c r="X327" s="216">
        <v>2</v>
      </c>
      <c r="Y327" s="215" t="s">
        <v>40</v>
      </c>
      <c r="Z327" s="220"/>
      <c r="AA327" s="220"/>
      <c r="AB327" s="220"/>
      <c r="AC327" s="220"/>
      <c r="AD327" s="221"/>
      <c r="AE327" s="221"/>
      <c r="AF327" s="220"/>
      <c r="AG327" s="221"/>
      <c r="AH327" s="221"/>
      <c r="AI327" s="221"/>
      <c r="AJ327" s="220"/>
      <c r="AK327" s="220"/>
      <c r="AL327" s="221"/>
      <c r="AM327" s="221"/>
      <c r="AN327" s="221"/>
      <c r="BG327" s="1">
        <v>100</v>
      </c>
      <c r="BQ327" s="1">
        <v>100</v>
      </c>
      <c r="BT327" s="215"/>
      <c r="BU327" s="1" t="s">
        <v>317</v>
      </c>
    </row>
    <row r="328" spans="1:74" ht="15" customHeight="1" x14ac:dyDescent="0.3">
      <c r="A328" s="1" t="s">
        <v>1487</v>
      </c>
      <c r="B328" s="9">
        <v>42966</v>
      </c>
      <c r="C328" s="1" t="s">
        <v>122</v>
      </c>
      <c r="D328" s="61" t="s">
        <v>115</v>
      </c>
      <c r="E328" s="61" t="s">
        <v>116</v>
      </c>
      <c r="F328" s="2">
        <v>32</v>
      </c>
      <c r="G328" s="170">
        <v>3</v>
      </c>
      <c r="H328" s="183" t="str">
        <f t="shared" si="5"/>
        <v>32-3</v>
      </c>
      <c r="I328" s="175">
        <v>0</v>
      </c>
      <c r="J328" s="175">
        <v>85</v>
      </c>
      <c r="K328" s="207" t="b">
        <v>1</v>
      </c>
      <c r="L328" s="208">
        <v>68.415000000000006</v>
      </c>
      <c r="M328" s="208">
        <v>69.265000000000001</v>
      </c>
      <c r="N328" s="209" t="s">
        <v>112</v>
      </c>
      <c r="O328" s="210" t="s">
        <v>117</v>
      </c>
      <c r="P328" s="179" t="s">
        <v>1497</v>
      </c>
      <c r="Q328" s="180">
        <v>3</v>
      </c>
      <c r="R328" s="210" t="s">
        <v>18</v>
      </c>
      <c r="S328" s="210"/>
      <c r="T328" s="211" t="s">
        <v>305</v>
      </c>
      <c r="U328" s="211" t="s">
        <v>49</v>
      </c>
      <c r="V328" s="211" t="s">
        <v>14</v>
      </c>
      <c r="W328" s="211" t="s">
        <v>12</v>
      </c>
      <c r="X328" s="212">
        <v>4</v>
      </c>
      <c r="Y328" s="211" t="s">
        <v>40</v>
      </c>
      <c r="AQ328" s="1">
        <v>30</v>
      </c>
      <c r="AR328" s="1">
        <v>60</v>
      </c>
      <c r="AU328" s="1">
        <v>10</v>
      </c>
      <c r="BQ328" s="1">
        <v>100</v>
      </c>
      <c r="BT328" s="211"/>
      <c r="BU328" s="1" t="s">
        <v>324</v>
      </c>
    </row>
    <row r="329" spans="1:74" ht="15" customHeight="1" x14ac:dyDescent="0.3">
      <c r="A329" s="1" t="s">
        <v>1487</v>
      </c>
      <c r="B329" s="9">
        <v>42966</v>
      </c>
      <c r="C329" s="1" t="s">
        <v>122</v>
      </c>
      <c r="D329" s="61" t="s">
        <v>115</v>
      </c>
      <c r="E329" s="61" t="s">
        <v>116</v>
      </c>
      <c r="F329" s="2">
        <v>32</v>
      </c>
      <c r="G329" s="170">
        <v>3</v>
      </c>
      <c r="H329" s="183" t="str">
        <f t="shared" si="5"/>
        <v>32-3</v>
      </c>
      <c r="I329" s="175">
        <v>0</v>
      </c>
      <c r="J329" s="175">
        <v>85</v>
      </c>
      <c r="K329" s="207" t="b">
        <v>1</v>
      </c>
      <c r="L329" s="208">
        <v>68.415000000000006</v>
      </c>
      <c r="M329" s="208">
        <v>69.265000000000001</v>
      </c>
      <c r="N329" s="209" t="s">
        <v>112</v>
      </c>
      <c r="O329" s="210" t="s">
        <v>87</v>
      </c>
      <c r="P329" s="179" t="s">
        <v>1494</v>
      </c>
      <c r="Q329" s="180">
        <v>4</v>
      </c>
      <c r="R329" s="210" t="s">
        <v>18</v>
      </c>
      <c r="S329" s="210" t="s">
        <v>89</v>
      </c>
      <c r="T329" s="211" t="s">
        <v>141</v>
      </c>
      <c r="U329" s="211" t="s">
        <v>49</v>
      </c>
      <c r="V329" s="211" t="s">
        <v>14</v>
      </c>
      <c r="W329" s="211" t="s">
        <v>12</v>
      </c>
      <c r="X329" s="212">
        <v>4</v>
      </c>
      <c r="Y329" s="211" t="s">
        <v>110</v>
      </c>
      <c r="AQ329" s="1">
        <v>50</v>
      </c>
      <c r="AR329" s="1">
        <v>50</v>
      </c>
      <c r="BQ329" s="1">
        <v>100</v>
      </c>
      <c r="BT329" s="211"/>
      <c r="BU329" s="1" t="s">
        <v>328</v>
      </c>
    </row>
    <row r="330" spans="1:74" ht="15" customHeight="1" x14ac:dyDescent="0.3">
      <c r="A330" s="1" t="s">
        <v>1487</v>
      </c>
      <c r="B330" s="9">
        <v>42966</v>
      </c>
      <c r="C330" s="1" t="s">
        <v>122</v>
      </c>
      <c r="D330" s="61" t="s">
        <v>115</v>
      </c>
      <c r="E330" s="61" t="s">
        <v>116</v>
      </c>
      <c r="F330" s="2">
        <v>32</v>
      </c>
      <c r="G330" s="170">
        <v>3</v>
      </c>
      <c r="H330" s="183" t="str">
        <f t="shared" si="5"/>
        <v>32-3</v>
      </c>
      <c r="I330" s="175">
        <v>0</v>
      </c>
      <c r="J330" s="175">
        <v>85</v>
      </c>
      <c r="K330" s="207" t="b">
        <v>1</v>
      </c>
      <c r="L330" s="208">
        <v>68.415000000000006</v>
      </c>
      <c r="M330" s="208">
        <v>69.265000000000001</v>
      </c>
      <c r="N330" s="209"/>
      <c r="O330" s="210" t="s">
        <v>105</v>
      </c>
      <c r="P330" s="179" t="s">
        <v>105</v>
      </c>
      <c r="Q330" s="136" t="s">
        <v>1492</v>
      </c>
      <c r="R330" s="210"/>
      <c r="S330" s="210"/>
      <c r="T330" s="211"/>
      <c r="U330" s="211"/>
      <c r="V330" s="211"/>
      <c r="W330" s="211"/>
      <c r="X330" s="212" t="e">
        <v>#N/A</v>
      </c>
      <c r="Y330" s="211"/>
      <c r="BQ330" s="1">
        <v>0</v>
      </c>
      <c r="BT330" s="211"/>
      <c r="BV330" s="1" t="s">
        <v>329</v>
      </c>
    </row>
    <row r="331" spans="1:74" ht="15" customHeight="1" x14ac:dyDescent="0.3">
      <c r="A331" s="1" t="s">
        <v>1487</v>
      </c>
      <c r="B331" s="9">
        <v>42966</v>
      </c>
      <c r="C331" s="1" t="s">
        <v>122</v>
      </c>
      <c r="D331" s="61" t="s">
        <v>115</v>
      </c>
      <c r="E331" s="61" t="s">
        <v>116</v>
      </c>
      <c r="F331" s="2">
        <v>32</v>
      </c>
      <c r="G331" s="170">
        <v>4</v>
      </c>
      <c r="H331" s="183" t="str">
        <f t="shared" si="5"/>
        <v>32-4</v>
      </c>
      <c r="I331" s="206">
        <v>0</v>
      </c>
      <c r="J331" s="206">
        <v>44</v>
      </c>
      <c r="K331" s="207" t="b">
        <v>1</v>
      </c>
      <c r="L331" s="208">
        <v>69.265000000000001</v>
      </c>
      <c r="M331" s="208">
        <v>69.704999999999998</v>
      </c>
      <c r="N331" s="209" t="s">
        <v>112</v>
      </c>
      <c r="O331" s="214" t="s">
        <v>42</v>
      </c>
      <c r="P331" s="213" t="s">
        <v>1496</v>
      </c>
      <c r="Q331" s="136">
        <v>2</v>
      </c>
      <c r="R331" s="214" t="s">
        <v>44</v>
      </c>
      <c r="S331" s="214"/>
      <c r="T331" s="215" t="s">
        <v>141</v>
      </c>
      <c r="U331" s="215" t="s">
        <v>49</v>
      </c>
      <c r="V331" s="215" t="s">
        <v>90</v>
      </c>
      <c r="W331" s="215" t="s">
        <v>10</v>
      </c>
      <c r="X331" s="216">
        <v>2</v>
      </c>
      <c r="Y331" s="215" t="s">
        <v>40</v>
      </c>
      <c r="Z331" s="217"/>
      <c r="AA331" s="217"/>
      <c r="AB331" s="217"/>
      <c r="AC331" s="217"/>
      <c r="AD331" s="218"/>
      <c r="AE331" s="218"/>
      <c r="AF331" s="217"/>
      <c r="AG331" s="218"/>
      <c r="AH331" s="218"/>
      <c r="AI331" s="218"/>
      <c r="AJ331" s="217"/>
      <c r="AK331" s="217"/>
      <c r="AL331" s="218"/>
      <c r="AM331" s="218"/>
      <c r="AN331" s="218"/>
      <c r="AR331" s="1">
        <v>50</v>
      </c>
      <c r="AU331" s="1">
        <v>50</v>
      </c>
      <c r="BQ331" s="1">
        <v>100</v>
      </c>
      <c r="BT331" s="215"/>
      <c r="BU331" s="1" t="s">
        <v>327</v>
      </c>
    </row>
    <row r="332" spans="1:74" ht="15" customHeight="1" x14ac:dyDescent="0.3">
      <c r="A332" s="1" t="s">
        <v>1487</v>
      </c>
      <c r="B332" s="9">
        <v>42966</v>
      </c>
      <c r="C332" s="1" t="s">
        <v>122</v>
      </c>
      <c r="D332" s="61" t="s">
        <v>115</v>
      </c>
      <c r="E332" s="61" t="s">
        <v>116</v>
      </c>
      <c r="F332" s="2">
        <v>32</v>
      </c>
      <c r="G332" s="170">
        <v>4</v>
      </c>
      <c r="H332" s="183" t="str">
        <f t="shared" si="5"/>
        <v>32-4</v>
      </c>
      <c r="I332" s="175">
        <v>0</v>
      </c>
      <c r="J332" s="175">
        <v>44</v>
      </c>
      <c r="K332" s="207" t="b">
        <v>1</v>
      </c>
      <c r="L332" s="208">
        <v>69.265000000000001</v>
      </c>
      <c r="M332" s="208">
        <v>69.704999999999998</v>
      </c>
      <c r="N332" s="209" t="s">
        <v>112</v>
      </c>
      <c r="O332" s="11" t="s">
        <v>1094</v>
      </c>
      <c r="P332" s="213" t="s">
        <v>1493</v>
      </c>
      <c r="Q332" s="136">
        <v>1</v>
      </c>
      <c r="R332" s="214" t="s">
        <v>18</v>
      </c>
      <c r="S332" s="214"/>
      <c r="T332" s="215" t="s">
        <v>126</v>
      </c>
      <c r="U332" s="215" t="s">
        <v>49</v>
      </c>
      <c r="V332" s="215" t="s">
        <v>17</v>
      </c>
      <c r="W332" s="215" t="s">
        <v>302</v>
      </c>
      <c r="X332" s="216">
        <v>2</v>
      </c>
      <c r="Y332" s="215" t="s">
        <v>40</v>
      </c>
      <c r="Z332" s="220"/>
      <c r="AA332" s="220"/>
      <c r="AB332" s="220"/>
      <c r="AC332" s="220"/>
      <c r="AD332" s="221"/>
      <c r="AE332" s="221"/>
      <c r="AF332" s="220"/>
      <c r="AG332" s="221"/>
      <c r="AH332" s="221"/>
      <c r="AI332" s="221"/>
      <c r="AJ332" s="220"/>
      <c r="AK332" s="220"/>
      <c r="AL332" s="221"/>
      <c r="AM332" s="221"/>
      <c r="AN332" s="221"/>
      <c r="BG332" s="1">
        <v>100</v>
      </c>
      <c r="BQ332" s="1">
        <v>100</v>
      </c>
      <c r="BT332" s="215"/>
      <c r="BU332" s="1" t="s">
        <v>317</v>
      </c>
    </row>
    <row r="333" spans="1:74" ht="15" customHeight="1" x14ac:dyDescent="0.3">
      <c r="A333" s="1" t="s">
        <v>1487</v>
      </c>
      <c r="B333" s="9">
        <v>42966</v>
      </c>
      <c r="C333" s="1" t="s">
        <v>122</v>
      </c>
      <c r="D333" s="61" t="s">
        <v>115</v>
      </c>
      <c r="E333" s="61" t="s">
        <v>116</v>
      </c>
      <c r="F333" s="2">
        <v>32</v>
      </c>
      <c r="G333" s="170">
        <v>4</v>
      </c>
      <c r="H333" s="183" t="str">
        <f t="shared" si="5"/>
        <v>32-4</v>
      </c>
      <c r="I333" s="175">
        <v>0</v>
      </c>
      <c r="J333" s="175">
        <v>44</v>
      </c>
      <c r="K333" s="207" t="b">
        <v>1</v>
      </c>
      <c r="L333" s="208">
        <v>69.265000000000001</v>
      </c>
      <c r="M333" s="208">
        <v>69.704999999999998</v>
      </c>
      <c r="N333" s="209" t="s">
        <v>112</v>
      </c>
      <c r="O333" s="210" t="s">
        <v>117</v>
      </c>
      <c r="P333" s="179" t="s">
        <v>1497</v>
      </c>
      <c r="Q333" s="180">
        <v>3</v>
      </c>
      <c r="R333" s="210" t="s">
        <v>18</v>
      </c>
      <c r="S333" s="210"/>
      <c r="T333" s="211" t="s">
        <v>141</v>
      </c>
      <c r="U333" s="211" t="s">
        <v>49</v>
      </c>
      <c r="V333" s="211" t="s">
        <v>14</v>
      </c>
      <c r="W333" s="211" t="s">
        <v>12</v>
      </c>
      <c r="X333" s="212">
        <v>4</v>
      </c>
      <c r="Y333" s="211" t="s">
        <v>40</v>
      </c>
      <c r="AQ333" s="1">
        <v>15</v>
      </c>
      <c r="AR333" s="1">
        <v>65</v>
      </c>
      <c r="AU333" s="1">
        <v>20</v>
      </c>
      <c r="BQ333" s="1">
        <v>100</v>
      </c>
      <c r="BT333" s="211"/>
      <c r="BU333" s="1" t="s">
        <v>330</v>
      </c>
    </row>
    <row r="334" spans="1:74" ht="15" customHeight="1" x14ac:dyDescent="0.3">
      <c r="A334" s="1" t="s">
        <v>1487</v>
      </c>
      <c r="B334" s="9">
        <v>42966</v>
      </c>
      <c r="C334" s="1" t="s">
        <v>122</v>
      </c>
      <c r="D334" s="61" t="s">
        <v>115</v>
      </c>
      <c r="E334" s="61" t="s">
        <v>116</v>
      </c>
      <c r="F334" s="2">
        <v>32</v>
      </c>
      <c r="G334" s="170">
        <v>4</v>
      </c>
      <c r="H334" s="183" t="str">
        <f t="shared" si="5"/>
        <v>32-4</v>
      </c>
      <c r="I334" s="175">
        <v>0</v>
      </c>
      <c r="J334" s="175">
        <v>44</v>
      </c>
      <c r="K334" s="207" t="b">
        <v>1</v>
      </c>
      <c r="L334" s="208">
        <v>69.265000000000001</v>
      </c>
      <c r="M334" s="208">
        <v>69.704999999999998</v>
      </c>
      <c r="N334" s="209" t="s">
        <v>112</v>
      </c>
      <c r="O334" s="210" t="s">
        <v>87</v>
      </c>
      <c r="P334" s="179" t="s">
        <v>1494</v>
      </c>
      <c r="Q334" s="180">
        <v>4</v>
      </c>
      <c r="R334" s="210" t="s">
        <v>18</v>
      </c>
      <c r="S334" s="210" t="s">
        <v>89</v>
      </c>
      <c r="T334" s="211" t="s">
        <v>304</v>
      </c>
      <c r="U334" s="211" t="s">
        <v>49</v>
      </c>
      <c r="V334" s="211" t="s">
        <v>52</v>
      </c>
      <c r="W334" s="211" t="s">
        <v>12</v>
      </c>
      <c r="X334" s="212">
        <v>4</v>
      </c>
      <c r="Y334" s="211" t="s">
        <v>110</v>
      </c>
      <c r="AQ334" s="1">
        <v>50</v>
      </c>
      <c r="AR334" s="1">
        <v>50</v>
      </c>
      <c r="BQ334" s="1">
        <v>100</v>
      </c>
      <c r="BT334" s="211"/>
      <c r="BU334" s="1" t="s">
        <v>328</v>
      </c>
    </row>
    <row r="335" spans="1:74" ht="15" customHeight="1" x14ac:dyDescent="0.3">
      <c r="A335" s="1" t="s">
        <v>1487</v>
      </c>
      <c r="B335" s="9">
        <v>42966</v>
      </c>
      <c r="C335" s="1" t="s">
        <v>122</v>
      </c>
      <c r="D335" s="61" t="s">
        <v>115</v>
      </c>
      <c r="E335" s="61" t="s">
        <v>116</v>
      </c>
      <c r="F335" s="2">
        <v>32</v>
      </c>
      <c r="G335" s="170">
        <v>4</v>
      </c>
      <c r="H335" s="183" t="str">
        <f t="shared" si="5"/>
        <v>32-4</v>
      </c>
      <c r="I335" s="175">
        <v>15</v>
      </c>
      <c r="J335" s="175">
        <v>16</v>
      </c>
      <c r="K335" s="207" t="b">
        <v>1</v>
      </c>
      <c r="L335" s="208">
        <v>69.415000000000006</v>
      </c>
      <c r="M335" s="208">
        <v>69.424999999999997</v>
      </c>
      <c r="N335" s="209" t="s">
        <v>96</v>
      </c>
      <c r="O335" s="210" t="s">
        <v>35</v>
      </c>
      <c r="P335" s="179" t="s">
        <v>1495</v>
      </c>
      <c r="Q335" s="180">
        <v>5</v>
      </c>
      <c r="R335" s="210" t="s">
        <v>18</v>
      </c>
      <c r="S335" s="210" t="s">
        <v>18</v>
      </c>
      <c r="T335" s="211" t="s">
        <v>130</v>
      </c>
      <c r="U335" s="211" t="s">
        <v>49</v>
      </c>
      <c r="V335" s="211" t="s">
        <v>14</v>
      </c>
      <c r="W335" s="211" t="s">
        <v>135</v>
      </c>
      <c r="X335" s="212">
        <v>3</v>
      </c>
      <c r="Y335" s="211" t="s">
        <v>40</v>
      </c>
      <c r="BF335" s="1">
        <v>100</v>
      </c>
      <c r="BQ335" s="1">
        <v>100</v>
      </c>
      <c r="BT335" s="211"/>
    </row>
    <row r="336" spans="1:74" ht="15" customHeight="1" x14ac:dyDescent="0.3">
      <c r="A336" s="1" t="s">
        <v>1487</v>
      </c>
      <c r="B336" s="9">
        <v>42966</v>
      </c>
      <c r="C336" s="1" t="s">
        <v>122</v>
      </c>
      <c r="D336" s="61" t="s">
        <v>115</v>
      </c>
      <c r="E336" s="61" t="s">
        <v>116</v>
      </c>
      <c r="F336" s="2">
        <v>32</v>
      </c>
      <c r="G336" s="170">
        <v>4</v>
      </c>
      <c r="H336" s="183" t="str">
        <f t="shared" si="5"/>
        <v>32-4</v>
      </c>
      <c r="I336" s="175">
        <v>0</v>
      </c>
      <c r="J336" s="175">
        <v>44</v>
      </c>
      <c r="K336" s="207" t="b">
        <v>1</v>
      </c>
      <c r="L336" s="208">
        <v>69.265000000000001</v>
      </c>
      <c r="M336" s="208">
        <v>69.704999999999998</v>
      </c>
      <c r="N336" s="209"/>
      <c r="O336" s="210" t="s">
        <v>105</v>
      </c>
      <c r="P336" s="179" t="s">
        <v>105</v>
      </c>
      <c r="Q336" s="136" t="s">
        <v>1492</v>
      </c>
      <c r="R336" s="210"/>
      <c r="S336" s="210"/>
      <c r="T336" s="211"/>
      <c r="U336" s="211"/>
      <c r="V336" s="211"/>
      <c r="W336" s="211"/>
      <c r="X336" s="212" t="e">
        <v>#N/A</v>
      </c>
      <c r="Y336" s="211"/>
      <c r="BQ336" s="1">
        <v>0</v>
      </c>
      <c r="BT336" s="211"/>
      <c r="BV336" s="1" t="s">
        <v>331</v>
      </c>
    </row>
    <row r="337" spans="1:74" ht="15" customHeight="1" x14ac:dyDescent="0.3">
      <c r="A337" s="1" t="s">
        <v>1487</v>
      </c>
      <c r="B337" s="9">
        <v>42966</v>
      </c>
      <c r="C337" s="1" t="s">
        <v>122</v>
      </c>
      <c r="D337" s="61" t="s">
        <v>115</v>
      </c>
      <c r="E337" s="61" t="s">
        <v>116</v>
      </c>
      <c r="F337" s="2">
        <v>33</v>
      </c>
      <c r="G337" s="170">
        <v>1</v>
      </c>
      <c r="H337" s="183" t="str">
        <f t="shared" si="5"/>
        <v>33-1</v>
      </c>
      <c r="I337" s="175">
        <v>0</v>
      </c>
      <c r="J337" s="175">
        <v>54</v>
      </c>
      <c r="K337" s="207" t="b">
        <v>1</v>
      </c>
      <c r="L337" s="208">
        <v>69.7</v>
      </c>
      <c r="M337" s="208">
        <v>70.240000000000009</v>
      </c>
      <c r="N337" s="209" t="s">
        <v>112</v>
      </c>
      <c r="O337" s="11" t="s">
        <v>1094</v>
      </c>
      <c r="P337" s="213" t="s">
        <v>1493</v>
      </c>
      <c r="Q337" s="136">
        <v>1</v>
      </c>
      <c r="R337" s="214" t="s">
        <v>18</v>
      </c>
      <c r="S337" s="214"/>
      <c r="T337" s="215" t="s">
        <v>126</v>
      </c>
      <c r="U337" s="215" t="s">
        <v>49</v>
      </c>
      <c r="V337" s="215" t="s">
        <v>17</v>
      </c>
      <c r="W337" s="215" t="s">
        <v>302</v>
      </c>
      <c r="X337" s="216">
        <v>2</v>
      </c>
      <c r="Y337" s="215" t="s">
        <v>40</v>
      </c>
      <c r="Z337" s="220"/>
      <c r="AA337" s="220"/>
      <c r="AB337" s="220"/>
      <c r="AC337" s="220"/>
      <c r="AD337" s="221"/>
      <c r="AE337" s="221"/>
      <c r="AF337" s="220"/>
      <c r="AG337" s="221"/>
      <c r="AH337" s="221"/>
      <c r="AI337" s="221"/>
      <c r="AJ337" s="220"/>
      <c r="AK337" s="220"/>
      <c r="AL337" s="221"/>
      <c r="AM337" s="221"/>
      <c r="AN337" s="221"/>
      <c r="BG337" s="1">
        <v>100</v>
      </c>
      <c r="BQ337" s="1">
        <v>100</v>
      </c>
      <c r="BT337" s="215"/>
      <c r="BU337" s="1" t="s">
        <v>317</v>
      </c>
    </row>
    <row r="338" spans="1:74" ht="15" customHeight="1" x14ac:dyDescent="0.3">
      <c r="A338" s="1" t="s">
        <v>1487</v>
      </c>
      <c r="B338" s="9">
        <v>42966</v>
      </c>
      <c r="C338" s="1" t="s">
        <v>122</v>
      </c>
      <c r="D338" s="61" t="s">
        <v>115</v>
      </c>
      <c r="E338" s="61" t="s">
        <v>116</v>
      </c>
      <c r="F338" s="2">
        <v>33</v>
      </c>
      <c r="G338" s="170">
        <v>1</v>
      </c>
      <c r="H338" s="183" t="str">
        <f t="shared" si="5"/>
        <v>33-1</v>
      </c>
      <c r="I338" s="175">
        <v>0</v>
      </c>
      <c r="J338" s="175">
        <v>54</v>
      </c>
      <c r="K338" s="207" t="b">
        <v>1</v>
      </c>
      <c r="L338" s="208">
        <v>69.7</v>
      </c>
      <c r="M338" s="208">
        <v>70.240000000000009</v>
      </c>
      <c r="N338" s="209" t="s">
        <v>112</v>
      </c>
      <c r="O338" s="210" t="s">
        <v>87</v>
      </c>
      <c r="P338" s="179" t="s">
        <v>1494</v>
      </c>
      <c r="Q338" s="180">
        <v>4</v>
      </c>
      <c r="R338" s="210" t="s">
        <v>18</v>
      </c>
      <c r="S338" s="210" t="s">
        <v>89</v>
      </c>
      <c r="T338" s="211" t="s">
        <v>141</v>
      </c>
      <c r="U338" s="211" t="s">
        <v>49</v>
      </c>
      <c r="V338" s="211" t="s">
        <v>52</v>
      </c>
      <c r="W338" s="211" t="s">
        <v>12</v>
      </c>
      <c r="X338" s="212">
        <v>4</v>
      </c>
      <c r="Y338" s="211" t="s">
        <v>110</v>
      </c>
      <c r="AQ338" s="1">
        <v>50</v>
      </c>
      <c r="AR338" s="1">
        <v>50</v>
      </c>
      <c r="BQ338" s="1">
        <v>100</v>
      </c>
      <c r="BT338" s="211"/>
      <c r="BU338" s="1" t="s">
        <v>332</v>
      </c>
    </row>
    <row r="339" spans="1:74" ht="15" customHeight="1" x14ac:dyDescent="0.3">
      <c r="A339" s="1" t="s">
        <v>1487</v>
      </c>
      <c r="B339" s="9">
        <v>42966</v>
      </c>
      <c r="C339" s="1" t="s">
        <v>122</v>
      </c>
      <c r="D339" s="61" t="s">
        <v>115</v>
      </c>
      <c r="E339" s="61" t="s">
        <v>116</v>
      </c>
      <c r="F339" s="2">
        <v>33</v>
      </c>
      <c r="G339" s="170">
        <v>1</v>
      </c>
      <c r="H339" s="183" t="str">
        <f t="shared" si="5"/>
        <v>33-1</v>
      </c>
      <c r="I339" s="175">
        <v>11</v>
      </c>
      <c r="J339" s="175">
        <v>15</v>
      </c>
      <c r="K339" s="207" t="b">
        <v>1</v>
      </c>
      <c r="L339" s="208">
        <v>69.81</v>
      </c>
      <c r="M339" s="208">
        <v>69.850000000000009</v>
      </c>
      <c r="N339" s="209" t="s">
        <v>112</v>
      </c>
      <c r="O339" s="214" t="s">
        <v>54</v>
      </c>
      <c r="P339" s="213" t="s">
        <v>1495</v>
      </c>
      <c r="Q339" s="136">
        <v>5</v>
      </c>
      <c r="R339" s="214" t="s">
        <v>19</v>
      </c>
      <c r="S339" s="214"/>
      <c r="T339" s="215" t="s">
        <v>128</v>
      </c>
      <c r="U339" s="215" t="s">
        <v>49</v>
      </c>
      <c r="V339" s="215" t="s">
        <v>14</v>
      </c>
      <c r="W339" s="215" t="s">
        <v>135</v>
      </c>
      <c r="X339" s="216">
        <v>3</v>
      </c>
      <c r="Y339" s="215" t="s">
        <v>40</v>
      </c>
      <c r="AQ339" s="1">
        <v>50</v>
      </c>
      <c r="BN339" s="1" t="s">
        <v>26</v>
      </c>
      <c r="BO339" s="1">
        <v>50</v>
      </c>
      <c r="BQ339" s="1">
        <v>50</v>
      </c>
      <c r="BT339" s="215"/>
      <c r="BU339" s="1" t="s">
        <v>333</v>
      </c>
    </row>
    <row r="340" spans="1:74" ht="15" customHeight="1" x14ac:dyDescent="0.3">
      <c r="A340" s="1" t="s">
        <v>1487</v>
      </c>
      <c r="B340" s="9">
        <v>42966</v>
      </c>
      <c r="C340" s="1" t="s">
        <v>122</v>
      </c>
      <c r="D340" s="61" t="s">
        <v>115</v>
      </c>
      <c r="E340" s="61" t="s">
        <v>116</v>
      </c>
      <c r="F340" s="2">
        <v>33</v>
      </c>
      <c r="G340" s="170">
        <v>1</v>
      </c>
      <c r="H340" s="183" t="str">
        <f t="shared" si="5"/>
        <v>33-1</v>
      </c>
      <c r="I340" s="175">
        <v>0</v>
      </c>
      <c r="J340" s="175">
        <v>54</v>
      </c>
      <c r="K340" s="207" t="b">
        <v>1</v>
      </c>
      <c r="L340" s="208">
        <v>69.7</v>
      </c>
      <c r="M340" s="208">
        <v>70.240000000000009</v>
      </c>
      <c r="N340" s="209"/>
      <c r="O340" s="210" t="s">
        <v>105</v>
      </c>
      <c r="P340" s="179" t="s">
        <v>105</v>
      </c>
      <c r="Q340" s="136" t="s">
        <v>1492</v>
      </c>
      <c r="R340" s="210"/>
      <c r="S340" s="210"/>
      <c r="T340" s="211"/>
      <c r="U340" s="211"/>
      <c r="V340" s="211"/>
      <c r="W340" s="211"/>
      <c r="X340" s="212" t="e">
        <v>#N/A</v>
      </c>
      <c r="Y340" s="211"/>
      <c r="BQ340" s="1">
        <v>0</v>
      </c>
      <c r="BT340" s="211"/>
      <c r="BV340" s="1" t="s">
        <v>334</v>
      </c>
    </row>
    <row r="341" spans="1:74" ht="15" customHeight="1" x14ac:dyDescent="0.3">
      <c r="A341" s="1" t="s">
        <v>1487</v>
      </c>
      <c r="B341" s="9">
        <v>42966</v>
      </c>
      <c r="C341" s="1" t="s">
        <v>122</v>
      </c>
      <c r="D341" s="61" t="s">
        <v>115</v>
      </c>
      <c r="E341" s="61" t="s">
        <v>116</v>
      </c>
      <c r="F341" s="2">
        <v>33</v>
      </c>
      <c r="G341" s="170">
        <v>2</v>
      </c>
      <c r="H341" s="183" t="str">
        <f t="shared" si="5"/>
        <v>33-2</v>
      </c>
      <c r="I341" s="175">
        <v>0</v>
      </c>
      <c r="J341" s="175">
        <v>54</v>
      </c>
      <c r="K341" s="207" t="b">
        <v>1</v>
      </c>
      <c r="L341" s="208">
        <v>70.240000000000009</v>
      </c>
      <c r="M341" s="208">
        <v>70.780000000000015</v>
      </c>
      <c r="N341" s="209" t="s">
        <v>112</v>
      </c>
      <c r="O341" s="11" t="s">
        <v>1094</v>
      </c>
      <c r="P341" s="179" t="s">
        <v>1493</v>
      </c>
      <c r="Q341" s="180">
        <v>1</v>
      </c>
      <c r="R341" s="210" t="s">
        <v>18</v>
      </c>
      <c r="S341" s="210"/>
      <c r="T341" s="211" t="s">
        <v>126</v>
      </c>
      <c r="U341" s="211" t="s">
        <v>49</v>
      </c>
      <c r="V341" s="211" t="s">
        <v>17</v>
      </c>
      <c r="W341" s="211" t="s">
        <v>302</v>
      </c>
      <c r="X341" s="212">
        <v>2</v>
      </c>
      <c r="Y341" s="211" t="s">
        <v>40</v>
      </c>
      <c r="BG341" s="1">
        <v>100</v>
      </c>
      <c r="BQ341" s="1">
        <v>100</v>
      </c>
      <c r="BT341" s="211"/>
      <c r="BU341" s="1" t="s">
        <v>335</v>
      </c>
    </row>
    <row r="342" spans="1:74" ht="15" customHeight="1" x14ac:dyDescent="0.3">
      <c r="A342" s="1" t="s">
        <v>1487</v>
      </c>
      <c r="B342" s="9">
        <v>42966</v>
      </c>
      <c r="C342" s="1" t="s">
        <v>122</v>
      </c>
      <c r="D342" s="61" t="s">
        <v>115</v>
      </c>
      <c r="E342" s="61" t="s">
        <v>116</v>
      </c>
      <c r="F342" s="2">
        <v>33</v>
      </c>
      <c r="G342" s="170">
        <v>2</v>
      </c>
      <c r="H342" s="183" t="str">
        <f t="shared" si="5"/>
        <v>33-2</v>
      </c>
      <c r="I342" s="175">
        <v>0</v>
      </c>
      <c r="J342" s="175">
        <v>54</v>
      </c>
      <c r="K342" s="207" t="b">
        <v>1</v>
      </c>
      <c r="L342" s="208">
        <v>70.240000000000009</v>
      </c>
      <c r="M342" s="208">
        <v>70.780000000000015</v>
      </c>
      <c r="N342" s="209" t="s">
        <v>112</v>
      </c>
      <c r="O342" s="210" t="s">
        <v>117</v>
      </c>
      <c r="P342" s="179" t="s">
        <v>1494</v>
      </c>
      <c r="Q342" s="180">
        <v>4</v>
      </c>
      <c r="R342" s="210" t="s">
        <v>89</v>
      </c>
      <c r="S342" s="210"/>
      <c r="T342" s="211" t="s">
        <v>306</v>
      </c>
      <c r="U342" s="211" t="s">
        <v>49</v>
      </c>
      <c r="V342" s="211" t="s">
        <v>14</v>
      </c>
      <c r="W342" s="211" t="s">
        <v>12</v>
      </c>
      <c r="X342" s="212">
        <v>4</v>
      </c>
      <c r="Y342" s="211" t="s">
        <v>40</v>
      </c>
      <c r="AR342" s="1">
        <v>50</v>
      </c>
      <c r="AU342" s="1">
        <v>50</v>
      </c>
      <c r="BQ342" s="1">
        <v>100</v>
      </c>
      <c r="BT342" s="211"/>
      <c r="BU342" s="1" t="s">
        <v>336</v>
      </c>
    </row>
    <row r="343" spans="1:74" ht="15" customHeight="1" x14ac:dyDescent="0.3">
      <c r="A343" s="1" t="s">
        <v>1487</v>
      </c>
      <c r="B343" s="9">
        <v>42966</v>
      </c>
      <c r="C343" s="1" t="s">
        <v>122</v>
      </c>
      <c r="D343" s="61" t="s">
        <v>115</v>
      </c>
      <c r="E343" s="61" t="s">
        <v>116</v>
      </c>
      <c r="F343" s="2">
        <v>33</v>
      </c>
      <c r="G343" s="170">
        <v>2</v>
      </c>
      <c r="H343" s="183" t="str">
        <f t="shared" si="5"/>
        <v>33-2</v>
      </c>
      <c r="I343" s="175">
        <v>0</v>
      </c>
      <c r="J343" s="175">
        <v>54</v>
      </c>
      <c r="K343" s="207" t="b">
        <v>1</v>
      </c>
      <c r="L343" s="208">
        <v>70.240000000000009</v>
      </c>
      <c r="M343" s="208">
        <v>70.780000000000015</v>
      </c>
      <c r="N343" s="209" t="s">
        <v>112</v>
      </c>
      <c r="O343" s="210" t="s">
        <v>87</v>
      </c>
      <c r="P343" s="179" t="s">
        <v>1494</v>
      </c>
      <c r="Q343" s="180">
        <v>4</v>
      </c>
      <c r="R343" s="210" t="s">
        <v>18</v>
      </c>
      <c r="S343" s="210" t="s">
        <v>23</v>
      </c>
      <c r="T343" s="211" t="s">
        <v>206</v>
      </c>
      <c r="U343" s="211" t="s">
        <v>49</v>
      </c>
      <c r="V343" s="211" t="s">
        <v>52</v>
      </c>
      <c r="W343" s="211" t="s">
        <v>11</v>
      </c>
      <c r="X343" s="212">
        <v>3</v>
      </c>
      <c r="Y343" s="211" t="s">
        <v>40</v>
      </c>
      <c r="AQ343" s="1">
        <v>50</v>
      </c>
      <c r="AR343" s="1">
        <v>50</v>
      </c>
      <c r="BQ343" s="1">
        <v>100</v>
      </c>
      <c r="BT343" s="211"/>
      <c r="BU343" s="1" t="s">
        <v>337</v>
      </c>
    </row>
    <row r="344" spans="1:74" ht="15" customHeight="1" x14ac:dyDescent="0.3">
      <c r="A344" s="1" t="s">
        <v>1487</v>
      </c>
      <c r="B344" s="9">
        <v>42966</v>
      </c>
      <c r="C344" s="1" t="s">
        <v>122</v>
      </c>
      <c r="D344" s="61" t="s">
        <v>115</v>
      </c>
      <c r="E344" s="61" t="s">
        <v>116</v>
      </c>
      <c r="F344" s="2">
        <v>33</v>
      </c>
      <c r="G344" s="170">
        <v>2</v>
      </c>
      <c r="H344" s="183" t="str">
        <f t="shared" si="5"/>
        <v>33-2</v>
      </c>
      <c r="I344" s="175">
        <v>0</v>
      </c>
      <c r="J344" s="175">
        <v>54</v>
      </c>
      <c r="K344" s="207" t="b">
        <v>1</v>
      </c>
      <c r="L344" s="208">
        <v>70.240000000000009</v>
      </c>
      <c r="M344" s="208">
        <v>70.780000000000015</v>
      </c>
      <c r="N344" s="209"/>
      <c r="O344" s="210" t="s">
        <v>105</v>
      </c>
      <c r="P344" s="179" t="s">
        <v>105</v>
      </c>
      <c r="Q344" s="136" t="s">
        <v>1492</v>
      </c>
      <c r="R344" s="210"/>
      <c r="S344" s="210"/>
      <c r="T344" s="211"/>
      <c r="U344" s="211"/>
      <c r="V344" s="211"/>
      <c r="W344" s="211"/>
      <c r="X344" s="212" t="e">
        <v>#N/A</v>
      </c>
      <c r="Y344" s="211"/>
      <c r="BQ344" s="1">
        <v>0</v>
      </c>
      <c r="BT344" s="211"/>
      <c r="BV344" s="1" t="s">
        <v>338</v>
      </c>
    </row>
    <row r="345" spans="1:74" ht="15" customHeight="1" x14ac:dyDescent="0.3">
      <c r="A345" s="1" t="s">
        <v>1487</v>
      </c>
      <c r="B345" s="9">
        <v>42966</v>
      </c>
      <c r="C345" s="1" t="s">
        <v>122</v>
      </c>
      <c r="D345" s="61" t="s">
        <v>115</v>
      </c>
      <c r="E345" s="61" t="s">
        <v>116</v>
      </c>
      <c r="F345" s="2">
        <v>34</v>
      </c>
      <c r="G345" s="170">
        <v>1</v>
      </c>
      <c r="H345" s="183" t="str">
        <f t="shared" si="5"/>
        <v>34-1</v>
      </c>
      <c r="I345" s="175">
        <v>0</v>
      </c>
      <c r="J345" s="175">
        <v>69</v>
      </c>
      <c r="K345" s="207" t="b">
        <v>1</v>
      </c>
      <c r="L345" s="208">
        <v>70.95</v>
      </c>
      <c r="M345" s="208">
        <v>71.64</v>
      </c>
      <c r="N345" s="209" t="s">
        <v>112</v>
      </c>
      <c r="O345" s="11" t="s">
        <v>1094</v>
      </c>
      <c r="P345" s="179" t="s">
        <v>1493</v>
      </c>
      <c r="Q345" s="180">
        <v>1</v>
      </c>
      <c r="R345" s="210" t="s">
        <v>18</v>
      </c>
      <c r="S345" s="210"/>
      <c r="T345" s="211" t="s">
        <v>126</v>
      </c>
      <c r="U345" s="211" t="s">
        <v>49</v>
      </c>
      <c r="V345" s="211" t="s">
        <v>17</v>
      </c>
      <c r="W345" s="211" t="s">
        <v>302</v>
      </c>
      <c r="X345" s="212">
        <v>2</v>
      </c>
      <c r="Y345" s="211" t="s">
        <v>40</v>
      </c>
      <c r="BG345" s="1">
        <v>100</v>
      </c>
      <c r="BQ345" s="1">
        <v>100</v>
      </c>
      <c r="BT345" s="211"/>
      <c r="BU345" s="1" t="s">
        <v>339</v>
      </c>
    </row>
    <row r="346" spans="1:74" ht="15" customHeight="1" x14ac:dyDescent="0.3">
      <c r="A346" s="1" t="s">
        <v>1487</v>
      </c>
      <c r="B346" s="9">
        <v>42966</v>
      </c>
      <c r="C346" s="1" t="s">
        <v>122</v>
      </c>
      <c r="D346" s="61" t="s">
        <v>115</v>
      </c>
      <c r="E346" s="61" t="s">
        <v>116</v>
      </c>
      <c r="F346" s="2">
        <v>34</v>
      </c>
      <c r="G346" s="170">
        <v>1</v>
      </c>
      <c r="H346" s="183" t="str">
        <f t="shared" si="5"/>
        <v>34-1</v>
      </c>
      <c r="I346" s="175">
        <v>0</v>
      </c>
      <c r="J346" s="175">
        <v>69</v>
      </c>
      <c r="K346" s="207" t="b">
        <v>1</v>
      </c>
      <c r="L346" s="208">
        <v>70.95</v>
      </c>
      <c r="M346" s="208">
        <v>71.64</v>
      </c>
      <c r="N346" s="209" t="s">
        <v>112</v>
      </c>
      <c r="O346" s="210" t="s">
        <v>117</v>
      </c>
      <c r="P346" s="179" t="s">
        <v>1497</v>
      </c>
      <c r="Q346" s="180">
        <v>3</v>
      </c>
      <c r="R346" s="210" t="s">
        <v>89</v>
      </c>
      <c r="S346" s="210" t="s">
        <v>23</v>
      </c>
      <c r="T346" s="211" t="s">
        <v>307</v>
      </c>
      <c r="U346" s="211" t="s">
        <v>49</v>
      </c>
      <c r="V346" s="211" t="s">
        <v>14</v>
      </c>
      <c r="W346" s="211" t="s">
        <v>11</v>
      </c>
      <c r="X346" s="212">
        <v>3</v>
      </c>
      <c r="Y346" s="211" t="s">
        <v>40</v>
      </c>
      <c r="AR346" s="1">
        <v>50</v>
      </c>
      <c r="AU346" s="1">
        <v>50</v>
      </c>
      <c r="BQ346" s="1">
        <v>100</v>
      </c>
      <c r="BT346" s="211"/>
      <c r="BU346" s="1" t="s">
        <v>340</v>
      </c>
    </row>
    <row r="347" spans="1:74" ht="15" customHeight="1" x14ac:dyDescent="0.3">
      <c r="A347" s="1" t="s">
        <v>1487</v>
      </c>
      <c r="B347" s="9">
        <v>42966</v>
      </c>
      <c r="C347" s="1" t="s">
        <v>122</v>
      </c>
      <c r="D347" s="61" t="s">
        <v>115</v>
      </c>
      <c r="E347" s="61" t="s">
        <v>116</v>
      </c>
      <c r="F347" s="2">
        <v>34</v>
      </c>
      <c r="G347" s="170">
        <v>1</v>
      </c>
      <c r="H347" s="183" t="str">
        <f t="shared" si="5"/>
        <v>34-1</v>
      </c>
      <c r="I347" s="175">
        <v>15</v>
      </c>
      <c r="J347" s="175">
        <v>19</v>
      </c>
      <c r="K347" s="207" t="b">
        <v>1</v>
      </c>
      <c r="L347" s="208">
        <v>71.100000000000009</v>
      </c>
      <c r="M347" s="208">
        <v>71.14</v>
      </c>
      <c r="N347" s="209" t="s">
        <v>96</v>
      </c>
      <c r="O347" s="210" t="s">
        <v>308</v>
      </c>
      <c r="P347" s="179" t="s">
        <v>1495</v>
      </c>
      <c r="Q347" s="180">
        <v>5</v>
      </c>
      <c r="R347" s="210" t="s">
        <v>18</v>
      </c>
      <c r="S347" s="210"/>
      <c r="T347" s="211" t="s">
        <v>126</v>
      </c>
      <c r="U347" s="211" t="s">
        <v>49</v>
      </c>
      <c r="V347" s="211" t="s">
        <v>14</v>
      </c>
      <c r="W347" s="211" t="s">
        <v>10</v>
      </c>
      <c r="X347" s="212">
        <v>2</v>
      </c>
      <c r="Y347" s="211"/>
      <c r="AR347" s="1">
        <v>50</v>
      </c>
      <c r="BF347" s="1">
        <v>50</v>
      </c>
      <c r="BQ347" s="1">
        <v>100</v>
      </c>
      <c r="BT347" s="211"/>
    </row>
    <row r="348" spans="1:74" ht="15" customHeight="1" x14ac:dyDescent="0.3">
      <c r="A348" s="1" t="s">
        <v>1487</v>
      </c>
      <c r="B348" s="9">
        <v>42966</v>
      </c>
      <c r="C348" s="1" t="s">
        <v>122</v>
      </c>
      <c r="D348" s="61" t="s">
        <v>115</v>
      </c>
      <c r="E348" s="61" t="s">
        <v>116</v>
      </c>
      <c r="F348" s="2">
        <v>34</v>
      </c>
      <c r="G348" s="170">
        <v>1</v>
      </c>
      <c r="H348" s="183" t="str">
        <f t="shared" si="5"/>
        <v>34-1</v>
      </c>
      <c r="I348" s="175">
        <v>0</v>
      </c>
      <c r="J348" s="175">
        <v>69</v>
      </c>
      <c r="K348" s="207" t="b">
        <v>1</v>
      </c>
      <c r="L348" s="208">
        <v>70.95</v>
      </c>
      <c r="M348" s="208">
        <v>71.64</v>
      </c>
      <c r="N348" s="209"/>
      <c r="O348" s="210" t="s">
        <v>105</v>
      </c>
      <c r="P348" s="179" t="s">
        <v>105</v>
      </c>
      <c r="Q348" s="136" t="s">
        <v>1492</v>
      </c>
      <c r="R348" s="210"/>
      <c r="S348" s="210"/>
      <c r="T348" s="211"/>
      <c r="U348" s="211"/>
      <c r="V348" s="211"/>
      <c r="W348" s="211"/>
      <c r="X348" s="212" t="e">
        <v>#N/A</v>
      </c>
      <c r="Y348" s="211"/>
      <c r="BQ348" s="1">
        <v>0</v>
      </c>
      <c r="BT348" s="211"/>
      <c r="BV348" s="1" t="s">
        <v>341</v>
      </c>
    </row>
    <row r="349" spans="1:74" ht="15" customHeight="1" x14ac:dyDescent="0.3">
      <c r="A349" s="1" t="s">
        <v>1487</v>
      </c>
      <c r="B349" s="9">
        <v>42966</v>
      </c>
      <c r="C349" s="1" t="s">
        <v>122</v>
      </c>
      <c r="D349" s="61" t="s">
        <v>115</v>
      </c>
      <c r="E349" s="61" t="s">
        <v>116</v>
      </c>
      <c r="F349" s="2">
        <v>35</v>
      </c>
      <c r="G349" s="170">
        <v>1</v>
      </c>
      <c r="H349" s="183" t="str">
        <f t="shared" si="5"/>
        <v>35-1</v>
      </c>
      <c r="I349" s="175">
        <v>0</v>
      </c>
      <c r="J349" s="175">
        <v>76</v>
      </c>
      <c r="K349" s="207" t="b">
        <v>1</v>
      </c>
      <c r="L349" s="208">
        <v>71.45</v>
      </c>
      <c r="M349" s="208">
        <v>72.210000000000008</v>
      </c>
      <c r="N349" s="209" t="s">
        <v>112</v>
      </c>
      <c r="O349" s="11" t="s">
        <v>1094</v>
      </c>
      <c r="P349" s="179" t="s">
        <v>1493</v>
      </c>
      <c r="Q349" s="180">
        <v>1</v>
      </c>
      <c r="R349" s="210" t="s">
        <v>18</v>
      </c>
      <c r="S349" s="210"/>
      <c r="T349" s="211" t="s">
        <v>126</v>
      </c>
      <c r="U349" s="211" t="s">
        <v>49</v>
      </c>
      <c r="V349" s="211" t="s">
        <v>17</v>
      </c>
      <c r="W349" s="211" t="s">
        <v>302</v>
      </c>
      <c r="X349" s="212">
        <v>2</v>
      </c>
      <c r="Y349" s="211" t="s">
        <v>40</v>
      </c>
      <c r="BG349" s="1">
        <v>100</v>
      </c>
      <c r="BQ349" s="1">
        <v>100</v>
      </c>
      <c r="BT349" s="211"/>
      <c r="BU349" s="1" t="s">
        <v>342</v>
      </c>
    </row>
    <row r="350" spans="1:74" ht="15" customHeight="1" x14ac:dyDescent="0.3">
      <c r="A350" s="1" t="s">
        <v>1487</v>
      </c>
      <c r="B350" s="9">
        <v>42966</v>
      </c>
      <c r="C350" s="1" t="s">
        <v>122</v>
      </c>
      <c r="D350" s="61" t="s">
        <v>115</v>
      </c>
      <c r="E350" s="61" t="s">
        <v>116</v>
      </c>
      <c r="F350" s="2">
        <v>35</v>
      </c>
      <c r="G350" s="170">
        <v>1</v>
      </c>
      <c r="H350" s="183" t="str">
        <f t="shared" si="5"/>
        <v>35-1</v>
      </c>
      <c r="I350" s="175">
        <v>0</v>
      </c>
      <c r="J350" s="175">
        <v>76</v>
      </c>
      <c r="K350" s="207" t="b">
        <v>1</v>
      </c>
      <c r="L350" s="208">
        <v>71.45</v>
      </c>
      <c r="M350" s="208">
        <v>72.210000000000008</v>
      </c>
      <c r="N350" s="209" t="s">
        <v>112</v>
      </c>
      <c r="O350" s="210" t="s">
        <v>117</v>
      </c>
      <c r="P350" s="179" t="s">
        <v>1497</v>
      </c>
      <c r="Q350" s="180">
        <v>3</v>
      </c>
      <c r="R350" s="210" t="s">
        <v>89</v>
      </c>
      <c r="S350" s="210" t="s">
        <v>23</v>
      </c>
      <c r="T350" s="211" t="s">
        <v>309</v>
      </c>
      <c r="U350" s="211" t="s">
        <v>49</v>
      </c>
      <c r="V350" s="211" t="s">
        <v>17</v>
      </c>
      <c r="W350" s="211" t="s">
        <v>12</v>
      </c>
      <c r="X350" s="212">
        <v>4</v>
      </c>
      <c r="Y350" s="211" t="s">
        <v>40</v>
      </c>
      <c r="AR350" s="1">
        <v>80</v>
      </c>
      <c r="AU350" s="1">
        <v>20</v>
      </c>
      <c r="BQ350" s="1">
        <v>100</v>
      </c>
      <c r="BT350" s="211"/>
    </row>
    <row r="351" spans="1:74" ht="15" customHeight="1" x14ac:dyDescent="0.3">
      <c r="A351" s="1" t="s">
        <v>1487</v>
      </c>
      <c r="B351" s="9">
        <v>42966</v>
      </c>
      <c r="C351" s="1" t="s">
        <v>122</v>
      </c>
      <c r="D351" s="61" t="s">
        <v>115</v>
      </c>
      <c r="E351" s="61" t="s">
        <v>116</v>
      </c>
      <c r="F351" s="2">
        <v>35</v>
      </c>
      <c r="G351" s="170">
        <v>1</v>
      </c>
      <c r="H351" s="183" t="str">
        <f t="shared" si="5"/>
        <v>35-1</v>
      </c>
      <c r="I351" s="175">
        <v>24</v>
      </c>
      <c r="J351" s="175">
        <v>38</v>
      </c>
      <c r="K351" s="207" t="b">
        <v>1</v>
      </c>
      <c r="L351" s="208">
        <v>71.69</v>
      </c>
      <c r="M351" s="208">
        <v>71.83</v>
      </c>
      <c r="N351" s="209" t="s">
        <v>112</v>
      </c>
      <c r="O351" s="210" t="s">
        <v>308</v>
      </c>
      <c r="P351" s="179" t="s">
        <v>1495</v>
      </c>
      <c r="Q351" s="180">
        <v>5</v>
      </c>
      <c r="R351" s="210" t="s">
        <v>18</v>
      </c>
      <c r="S351" s="210"/>
      <c r="T351" s="211" t="s">
        <v>126</v>
      </c>
      <c r="U351" s="211" t="s">
        <v>49</v>
      </c>
      <c r="V351" s="211" t="s">
        <v>14</v>
      </c>
      <c r="W351" s="211" t="s">
        <v>10</v>
      </c>
      <c r="X351" s="212">
        <v>2</v>
      </c>
      <c r="Y351" s="211"/>
      <c r="AR351" s="1">
        <v>50</v>
      </c>
      <c r="BF351" s="1">
        <v>50</v>
      </c>
      <c r="BQ351" s="1">
        <v>100</v>
      </c>
      <c r="BT351" s="211"/>
    </row>
    <row r="352" spans="1:74" ht="15" customHeight="1" x14ac:dyDescent="0.3">
      <c r="A352" s="1" t="s">
        <v>1487</v>
      </c>
      <c r="B352" s="9">
        <v>42966</v>
      </c>
      <c r="C352" s="1" t="s">
        <v>122</v>
      </c>
      <c r="D352" s="61" t="s">
        <v>115</v>
      </c>
      <c r="E352" s="61" t="s">
        <v>116</v>
      </c>
      <c r="F352" s="2">
        <v>35</v>
      </c>
      <c r="G352" s="170">
        <v>1</v>
      </c>
      <c r="H352" s="183" t="str">
        <f t="shared" si="5"/>
        <v>35-1</v>
      </c>
      <c r="I352" s="175">
        <v>0</v>
      </c>
      <c r="J352" s="175">
        <v>76</v>
      </c>
      <c r="K352" s="207" t="b">
        <v>1</v>
      </c>
      <c r="L352" s="208">
        <v>71.45</v>
      </c>
      <c r="M352" s="208">
        <v>72.210000000000008</v>
      </c>
      <c r="N352" s="209"/>
      <c r="O352" s="210" t="s">
        <v>105</v>
      </c>
      <c r="P352" s="179" t="s">
        <v>105</v>
      </c>
      <c r="Q352" s="136" t="s">
        <v>1492</v>
      </c>
      <c r="R352" s="210"/>
      <c r="S352" s="210"/>
      <c r="T352" s="211"/>
      <c r="U352" s="211"/>
      <c r="V352" s="211"/>
      <c r="W352" s="211"/>
      <c r="X352" s="212" t="e">
        <v>#N/A</v>
      </c>
      <c r="Y352" s="211"/>
      <c r="BQ352" s="1">
        <v>0</v>
      </c>
      <c r="BT352" s="211"/>
      <c r="BV352" s="1" t="s">
        <v>343</v>
      </c>
    </row>
    <row r="353" spans="1:74" ht="15" customHeight="1" x14ac:dyDescent="0.3">
      <c r="A353" s="1" t="s">
        <v>1487</v>
      </c>
      <c r="B353" s="9">
        <v>42966</v>
      </c>
      <c r="C353" s="1" t="s">
        <v>122</v>
      </c>
      <c r="D353" s="61" t="s">
        <v>115</v>
      </c>
      <c r="E353" s="61" t="s">
        <v>116</v>
      </c>
      <c r="F353" s="2">
        <v>35</v>
      </c>
      <c r="G353" s="170">
        <v>2</v>
      </c>
      <c r="H353" s="183" t="str">
        <f t="shared" si="5"/>
        <v>35-2</v>
      </c>
      <c r="I353" s="175">
        <v>0</v>
      </c>
      <c r="J353" s="175">
        <v>66</v>
      </c>
      <c r="K353" s="207" t="b">
        <v>1</v>
      </c>
      <c r="L353" s="208">
        <v>72.210000000000008</v>
      </c>
      <c r="M353" s="208">
        <v>72.87</v>
      </c>
      <c r="N353" s="209" t="s">
        <v>112</v>
      </c>
      <c r="O353" s="11" t="s">
        <v>1094</v>
      </c>
      <c r="P353" s="179" t="s">
        <v>1493</v>
      </c>
      <c r="Q353" s="180">
        <v>1</v>
      </c>
      <c r="R353" s="210" t="s">
        <v>18</v>
      </c>
      <c r="S353" s="210"/>
      <c r="T353" s="211" t="s">
        <v>126</v>
      </c>
      <c r="U353" s="211" t="s">
        <v>49</v>
      </c>
      <c r="V353" s="211" t="s">
        <v>17</v>
      </c>
      <c r="W353" s="211" t="s">
        <v>302</v>
      </c>
      <c r="X353" s="212">
        <v>2</v>
      </c>
      <c r="Y353" s="211" t="s">
        <v>40</v>
      </c>
      <c r="BG353" s="1">
        <v>100</v>
      </c>
      <c r="BQ353" s="1">
        <v>100</v>
      </c>
      <c r="BT353" s="211"/>
      <c r="BU353" s="1" t="s">
        <v>344</v>
      </c>
    </row>
    <row r="354" spans="1:74" ht="15" customHeight="1" x14ac:dyDescent="0.3">
      <c r="A354" s="1" t="s">
        <v>1487</v>
      </c>
      <c r="B354" s="9">
        <v>42966</v>
      </c>
      <c r="C354" s="1" t="s">
        <v>122</v>
      </c>
      <c r="D354" s="61" t="s">
        <v>115</v>
      </c>
      <c r="E354" s="61" t="s">
        <v>116</v>
      </c>
      <c r="F354" s="2">
        <v>35</v>
      </c>
      <c r="G354" s="170">
        <v>2</v>
      </c>
      <c r="H354" s="183" t="str">
        <f t="shared" si="5"/>
        <v>35-2</v>
      </c>
      <c r="I354" s="175">
        <v>0</v>
      </c>
      <c r="J354" s="175">
        <v>66</v>
      </c>
      <c r="K354" s="207" t="b">
        <v>1</v>
      </c>
      <c r="L354" s="208">
        <v>72.210000000000008</v>
      </c>
      <c r="M354" s="208">
        <v>72.87</v>
      </c>
      <c r="N354" s="209" t="s">
        <v>112</v>
      </c>
      <c r="O354" s="210" t="s">
        <v>117</v>
      </c>
      <c r="P354" s="179" t="s">
        <v>1497</v>
      </c>
      <c r="Q354" s="180">
        <v>3</v>
      </c>
      <c r="R354" s="210"/>
      <c r="S354" s="210"/>
      <c r="T354" s="211" t="s">
        <v>307</v>
      </c>
      <c r="U354" s="211" t="s">
        <v>49</v>
      </c>
      <c r="V354" s="211" t="s">
        <v>14</v>
      </c>
      <c r="W354" s="211" t="s">
        <v>11</v>
      </c>
      <c r="X354" s="212">
        <v>3</v>
      </c>
      <c r="Y354" s="211" t="s">
        <v>40</v>
      </c>
      <c r="AR354" s="1">
        <v>50</v>
      </c>
      <c r="AU354" s="1">
        <v>50</v>
      </c>
      <c r="BQ354" s="1">
        <v>100</v>
      </c>
      <c r="BT354" s="211"/>
      <c r="BU354" s="1" t="s">
        <v>345</v>
      </c>
    </row>
    <row r="355" spans="1:74" ht="15" customHeight="1" x14ac:dyDescent="0.3">
      <c r="A355" s="1" t="s">
        <v>1487</v>
      </c>
      <c r="B355" s="9">
        <v>42966</v>
      </c>
      <c r="C355" s="1" t="s">
        <v>122</v>
      </c>
      <c r="D355" s="61" t="s">
        <v>115</v>
      </c>
      <c r="E355" s="61" t="s">
        <v>116</v>
      </c>
      <c r="F355" s="2">
        <v>35</v>
      </c>
      <c r="G355" s="170">
        <v>2</v>
      </c>
      <c r="H355" s="183" t="str">
        <f t="shared" si="5"/>
        <v>35-2</v>
      </c>
      <c r="I355" s="175">
        <v>0</v>
      </c>
      <c r="J355" s="175">
        <v>66</v>
      </c>
      <c r="K355" s="207" t="b">
        <v>1</v>
      </c>
      <c r="L355" s="208">
        <v>72.210000000000008</v>
      </c>
      <c r="M355" s="208">
        <v>72.87</v>
      </c>
      <c r="N355" s="209" t="s">
        <v>112</v>
      </c>
      <c r="O355" s="210" t="s">
        <v>87</v>
      </c>
      <c r="P355" s="179" t="s">
        <v>1494</v>
      </c>
      <c r="Q355" s="180">
        <v>4</v>
      </c>
      <c r="R355" s="210" t="s">
        <v>89</v>
      </c>
      <c r="S355" s="210"/>
      <c r="T355" s="211" t="s">
        <v>310</v>
      </c>
      <c r="U355" s="211" t="s">
        <v>49</v>
      </c>
      <c r="V355" s="211" t="s">
        <v>14</v>
      </c>
      <c r="W355" s="211" t="s">
        <v>11</v>
      </c>
      <c r="X355" s="212">
        <v>3</v>
      </c>
      <c r="Y355" s="211" t="s">
        <v>40</v>
      </c>
      <c r="AQ355" s="1">
        <v>50</v>
      </c>
      <c r="AR355" s="1">
        <v>50</v>
      </c>
      <c r="BQ355" s="1">
        <v>100</v>
      </c>
      <c r="BT355" s="211"/>
      <c r="BU355" s="1" t="s">
        <v>346</v>
      </c>
    </row>
    <row r="356" spans="1:74" ht="15" customHeight="1" x14ac:dyDescent="0.3">
      <c r="A356" s="1" t="s">
        <v>1487</v>
      </c>
      <c r="B356" s="9">
        <v>42966</v>
      </c>
      <c r="C356" s="1" t="s">
        <v>122</v>
      </c>
      <c r="D356" s="61" t="s">
        <v>115</v>
      </c>
      <c r="E356" s="61" t="s">
        <v>116</v>
      </c>
      <c r="F356" s="2">
        <v>35</v>
      </c>
      <c r="G356" s="170">
        <v>2</v>
      </c>
      <c r="H356" s="183" t="str">
        <f t="shared" si="5"/>
        <v>35-2</v>
      </c>
      <c r="I356" s="175">
        <v>14</v>
      </c>
      <c r="J356" s="175">
        <v>66</v>
      </c>
      <c r="K356" s="207" t="b">
        <v>1</v>
      </c>
      <c r="L356" s="208">
        <v>72.350000000000009</v>
      </c>
      <c r="M356" s="208">
        <v>72.87</v>
      </c>
      <c r="N356" s="209" t="s">
        <v>96</v>
      </c>
      <c r="O356" s="11" t="s">
        <v>1094</v>
      </c>
      <c r="P356" s="213" t="s">
        <v>1495</v>
      </c>
      <c r="Q356" s="136">
        <v>5</v>
      </c>
      <c r="R356" s="214" t="s">
        <v>23</v>
      </c>
      <c r="S356" s="214"/>
      <c r="T356" s="215" t="s">
        <v>311</v>
      </c>
      <c r="U356" s="215" t="s">
        <v>49</v>
      </c>
      <c r="V356" s="215" t="s">
        <v>52</v>
      </c>
      <c r="W356" s="215" t="s">
        <v>10</v>
      </c>
      <c r="X356" s="216">
        <v>2</v>
      </c>
      <c r="Y356" s="215" t="s">
        <v>40</v>
      </c>
      <c r="BG356" s="1">
        <v>100</v>
      </c>
      <c r="BQ356" s="1">
        <v>100</v>
      </c>
      <c r="BT356" s="215"/>
    </row>
    <row r="357" spans="1:74" ht="15" customHeight="1" x14ac:dyDescent="0.3">
      <c r="A357" s="1" t="s">
        <v>1487</v>
      </c>
      <c r="B357" s="9">
        <v>42966</v>
      </c>
      <c r="C357" s="1" t="s">
        <v>122</v>
      </c>
      <c r="D357" s="61" t="s">
        <v>115</v>
      </c>
      <c r="E357" s="61" t="s">
        <v>116</v>
      </c>
      <c r="F357" s="2">
        <v>35</v>
      </c>
      <c r="G357" s="170">
        <v>2</v>
      </c>
      <c r="H357" s="183" t="str">
        <f t="shared" si="5"/>
        <v>35-2</v>
      </c>
      <c r="I357" s="175">
        <v>0</v>
      </c>
      <c r="J357" s="175">
        <v>66</v>
      </c>
      <c r="K357" s="207" t="b">
        <v>1</v>
      </c>
      <c r="L357" s="208">
        <v>72.210000000000008</v>
      </c>
      <c r="M357" s="208">
        <v>72.87</v>
      </c>
      <c r="N357" s="209"/>
      <c r="O357" s="210" t="s">
        <v>105</v>
      </c>
      <c r="P357" s="179" t="s">
        <v>105</v>
      </c>
      <c r="Q357" s="136" t="s">
        <v>1492</v>
      </c>
      <c r="R357" s="210"/>
      <c r="S357" s="210"/>
      <c r="T357" s="211"/>
      <c r="U357" s="211"/>
      <c r="V357" s="211"/>
      <c r="W357" s="211"/>
      <c r="X357" s="212" t="e">
        <v>#N/A</v>
      </c>
      <c r="Y357" s="211"/>
      <c r="BQ357" s="1">
        <v>0</v>
      </c>
      <c r="BT357" s="211"/>
      <c r="BV357" s="1" t="s">
        <v>347</v>
      </c>
    </row>
    <row r="358" spans="1:74" ht="15" customHeight="1" x14ac:dyDescent="0.3">
      <c r="A358" s="1" t="s">
        <v>1487</v>
      </c>
      <c r="B358" s="9">
        <v>42966</v>
      </c>
      <c r="C358" s="1" t="s">
        <v>122</v>
      </c>
      <c r="D358" s="61" t="s">
        <v>115</v>
      </c>
      <c r="E358" s="61" t="s">
        <v>116</v>
      </c>
      <c r="F358" s="2">
        <v>36</v>
      </c>
      <c r="G358" s="170">
        <v>1</v>
      </c>
      <c r="H358" s="183" t="str">
        <f t="shared" si="5"/>
        <v>36-1</v>
      </c>
      <c r="I358" s="175">
        <v>0</v>
      </c>
      <c r="J358" s="175">
        <v>90</v>
      </c>
      <c r="K358" s="207" t="b">
        <v>1</v>
      </c>
      <c r="L358" s="208">
        <v>72.75</v>
      </c>
      <c r="M358" s="208">
        <v>73.650000000000006</v>
      </c>
      <c r="N358" s="209" t="s">
        <v>112</v>
      </c>
      <c r="O358" s="11" t="s">
        <v>1094</v>
      </c>
      <c r="P358" s="179" t="s">
        <v>1493</v>
      </c>
      <c r="Q358" s="180">
        <v>1</v>
      </c>
      <c r="R358" s="210" t="s">
        <v>18</v>
      </c>
      <c r="S358" s="210"/>
      <c r="T358" s="211" t="s">
        <v>126</v>
      </c>
      <c r="U358" s="211" t="s">
        <v>49</v>
      </c>
      <c r="V358" s="211" t="s">
        <v>17</v>
      </c>
      <c r="W358" s="211" t="s">
        <v>302</v>
      </c>
      <c r="X358" s="212">
        <v>2</v>
      </c>
      <c r="Y358" s="211" t="s">
        <v>40</v>
      </c>
      <c r="BG358" s="1">
        <v>100</v>
      </c>
      <c r="BQ358" s="1">
        <v>100</v>
      </c>
      <c r="BT358" s="211"/>
    </row>
    <row r="359" spans="1:74" ht="15" customHeight="1" x14ac:dyDescent="0.3">
      <c r="A359" s="1" t="s">
        <v>1487</v>
      </c>
      <c r="B359" s="9">
        <v>42966</v>
      </c>
      <c r="C359" s="1" t="s">
        <v>122</v>
      </c>
      <c r="D359" s="61" t="s">
        <v>115</v>
      </c>
      <c r="E359" s="61" t="s">
        <v>116</v>
      </c>
      <c r="F359" s="2">
        <v>36</v>
      </c>
      <c r="G359" s="170">
        <v>1</v>
      </c>
      <c r="H359" s="183" t="str">
        <f t="shared" si="5"/>
        <v>36-1</v>
      </c>
      <c r="I359" s="175">
        <v>0</v>
      </c>
      <c r="J359" s="175">
        <v>90</v>
      </c>
      <c r="K359" s="207" t="b">
        <v>1</v>
      </c>
      <c r="L359" s="208">
        <v>72.75</v>
      </c>
      <c r="M359" s="208">
        <v>73.650000000000006</v>
      </c>
      <c r="N359" s="209" t="s">
        <v>112</v>
      </c>
      <c r="O359" s="210" t="s">
        <v>117</v>
      </c>
      <c r="P359" s="179" t="s">
        <v>1497</v>
      </c>
      <c r="Q359" s="180">
        <v>3</v>
      </c>
      <c r="R359" s="210"/>
      <c r="S359" s="210"/>
      <c r="T359" s="211" t="s">
        <v>307</v>
      </c>
      <c r="U359" s="211" t="s">
        <v>49</v>
      </c>
      <c r="V359" s="211" t="s">
        <v>14</v>
      </c>
      <c r="W359" s="211" t="s">
        <v>11</v>
      </c>
      <c r="X359" s="212">
        <v>3</v>
      </c>
      <c r="Y359" s="211" t="s">
        <v>40</v>
      </c>
      <c r="AR359" s="1">
        <v>50</v>
      </c>
      <c r="AU359" s="1">
        <v>50</v>
      </c>
      <c r="BQ359" s="1">
        <v>100</v>
      </c>
      <c r="BT359" s="211"/>
      <c r="BU359" s="1" t="s">
        <v>348</v>
      </c>
    </row>
    <row r="360" spans="1:74" ht="15" customHeight="1" x14ac:dyDescent="0.3">
      <c r="A360" s="1" t="s">
        <v>1487</v>
      </c>
      <c r="B360" s="9">
        <v>42966</v>
      </c>
      <c r="C360" s="1" t="s">
        <v>122</v>
      </c>
      <c r="D360" s="61" t="s">
        <v>115</v>
      </c>
      <c r="E360" s="61" t="s">
        <v>116</v>
      </c>
      <c r="F360" s="2">
        <v>36</v>
      </c>
      <c r="G360" s="170">
        <v>1</v>
      </c>
      <c r="H360" s="183" t="str">
        <f t="shared" si="5"/>
        <v>36-1</v>
      </c>
      <c r="I360" s="175">
        <v>0</v>
      </c>
      <c r="J360" s="175">
        <v>90</v>
      </c>
      <c r="K360" s="207" t="b">
        <v>1</v>
      </c>
      <c r="L360" s="208">
        <v>72.75</v>
      </c>
      <c r="M360" s="208">
        <v>73.650000000000006</v>
      </c>
      <c r="N360" s="209" t="s">
        <v>112</v>
      </c>
      <c r="O360" s="210" t="s">
        <v>28</v>
      </c>
      <c r="P360" s="179" t="s">
        <v>1494</v>
      </c>
      <c r="Q360" s="180">
        <v>4</v>
      </c>
      <c r="R360" s="210" t="s">
        <v>19</v>
      </c>
      <c r="S360" s="210"/>
      <c r="T360" s="211" t="s">
        <v>126</v>
      </c>
      <c r="U360" s="211" t="s">
        <v>49</v>
      </c>
      <c r="V360" s="211" t="s">
        <v>14</v>
      </c>
      <c r="W360" s="211" t="s">
        <v>11</v>
      </c>
      <c r="X360" s="212">
        <v>3</v>
      </c>
      <c r="Y360" s="211" t="s">
        <v>40</v>
      </c>
      <c r="AQ360" s="1">
        <v>100</v>
      </c>
      <c r="BQ360" s="1">
        <v>100</v>
      </c>
      <c r="BT360" s="211"/>
      <c r="BU360" s="1" t="s">
        <v>349</v>
      </c>
    </row>
    <row r="361" spans="1:74" ht="15" customHeight="1" x14ac:dyDescent="0.3">
      <c r="A361" s="1" t="s">
        <v>1487</v>
      </c>
      <c r="B361" s="9">
        <v>42966</v>
      </c>
      <c r="C361" s="1" t="s">
        <v>122</v>
      </c>
      <c r="D361" s="61" t="s">
        <v>115</v>
      </c>
      <c r="E361" s="61" t="s">
        <v>116</v>
      </c>
      <c r="F361" s="2">
        <v>36</v>
      </c>
      <c r="G361" s="170">
        <v>1</v>
      </c>
      <c r="H361" s="183" t="str">
        <f t="shared" si="5"/>
        <v>36-1</v>
      </c>
      <c r="I361" s="175">
        <v>0</v>
      </c>
      <c r="J361" s="175">
        <v>90</v>
      </c>
      <c r="K361" s="207" t="b">
        <v>1</v>
      </c>
      <c r="L361" s="208">
        <v>72.75</v>
      </c>
      <c r="M361" s="208">
        <v>73.650000000000006</v>
      </c>
      <c r="N361" s="209"/>
      <c r="O361" s="210" t="s">
        <v>105</v>
      </c>
      <c r="P361" s="179" t="s">
        <v>105</v>
      </c>
      <c r="Q361" s="136" t="s">
        <v>1492</v>
      </c>
      <c r="R361" s="210"/>
      <c r="S361" s="210"/>
      <c r="T361" s="211"/>
      <c r="U361" s="211"/>
      <c r="V361" s="211"/>
      <c r="W361" s="211"/>
      <c r="X361" s="212" t="e">
        <v>#N/A</v>
      </c>
      <c r="Y361" s="211"/>
      <c r="BQ361" s="1">
        <v>0</v>
      </c>
      <c r="BT361" s="211"/>
      <c r="BV361" s="1" t="s">
        <v>350</v>
      </c>
    </row>
    <row r="362" spans="1:74" ht="15" customHeight="1" x14ac:dyDescent="0.3">
      <c r="A362" s="1" t="s">
        <v>1487</v>
      </c>
      <c r="B362" s="9">
        <v>42966</v>
      </c>
      <c r="C362" s="1" t="s">
        <v>122</v>
      </c>
      <c r="D362" s="61" t="s">
        <v>115</v>
      </c>
      <c r="E362" s="61" t="s">
        <v>116</v>
      </c>
      <c r="F362" s="2">
        <v>36</v>
      </c>
      <c r="G362" s="170">
        <v>2</v>
      </c>
      <c r="H362" s="183" t="str">
        <f t="shared" si="5"/>
        <v>36-2</v>
      </c>
      <c r="I362" s="206">
        <v>0</v>
      </c>
      <c r="J362" s="206">
        <v>68</v>
      </c>
      <c r="K362" s="207" t="b">
        <v>1</v>
      </c>
      <c r="L362" s="208">
        <v>73.66</v>
      </c>
      <c r="M362" s="208">
        <v>74.34</v>
      </c>
      <c r="N362" s="209" t="s">
        <v>112</v>
      </c>
      <c r="O362" s="214" t="s">
        <v>42</v>
      </c>
      <c r="P362" s="213" t="s">
        <v>1496</v>
      </c>
      <c r="Q362" s="136">
        <v>2</v>
      </c>
      <c r="R362" s="214" t="s">
        <v>44</v>
      </c>
      <c r="S362" s="214"/>
      <c r="T362" s="215" t="s">
        <v>141</v>
      </c>
      <c r="U362" s="215" t="s">
        <v>49</v>
      </c>
      <c r="V362" s="215" t="s">
        <v>90</v>
      </c>
      <c r="W362" s="215" t="s">
        <v>10</v>
      </c>
      <c r="X362" s="216">
        <v>2</v>
      </c>
      <c r="Y362" s="215" t="s">
        <v>40</v>
      </c>
      <c r="Z362" s="217"/>
      <c r="AA362" s="217"/>
      <c r="AB362" s="217"/>
      <c r="AC362" s="217"/>
      <c r="AD362" s="218"/>
      <c r="AE362" s="218"/>
      <c r="AF362" s="217"/>
      <c r="AG362" s="218"/>
      <c r="AH362" s="218"/>
      <c r="AI362" s="218"/>
      <c r="AJ362" s="217"/>
      <c r="AK362" s="217"/>
      <c r="AL362" s="218"/>
      <c r="AM362" s="218"/>
      <c r="AN362" s="218"/>
      <c r="AR362" s="1">
        <v>50</v>
      </c>
      <c r="AU362" s="1">
        <v>50</v>
      </c>
      <c r="BQ362" s="1">
        <v>100</v>
      </c>
      <c r="BT362" s="215"/>
      <c r="BU362" s="1" t="s">
        <v>351</v>
      </c>
    </row>
    <row r="363" spans="1:74" ht="15" customHeight="1" x14ac:dyDescent="0.3">
      <c r="A363" s="1" t="s">
        <v>1487</v>
      </c>
      <c r="B363" s="9">
        <v>42966</v>
      </c>
      <c r="C363" s="1" t="s">
        <v>122</v>
      </c>
      <c r="D363" s="61" t="s">
        <v>115</v>
      </c>
      <c r="E363" s="61" t="s">
        <v>116</v>
      </c>
      <c r="F363" s="2">
        <v>36</v>
      </c>
      <c r="G363" s="170">
        <v>2</v>
      </c>
      <c r="H363" s="183" t="str">
        <f t="shared" si="5"/>
        <v>36-2</v>
      </c>
      <c r="I363" s="175">
        <v>0</v>
      </c>
      <c r="J363" s="175">
        <v>68</v>
      </c>
      <c r="K363" s="207" t="b">
        <v>1</v>
      </c>
      <c r="L363" s="208">
        <v>73.66</v>
      </c>
      <c r="M363" s="208">
        <v>74.34</v>
      </c>
      <c r="N363" s="209" t="s">
        <v>112</v>
      </c>
      <c r="O363" s="11" t="s">
        <v>1094</v>
      </c>
      <c r="P363" s="179" t="s">
        <v>1493</v>
      </c>
      <c r="Q363" s="180">
        <v>1</v>
      </c>
      <c r="R363" s="210" t="s">
        <v>18</v>
      </c>
      <c r="S363" s="210"/>
      <c r="T363" s="211" t="s">
        <v>126</v>
      </c>
      <c r="U363" s="211" t="s">
        <v>49</v>
      </c>
      <c r="V363" s="211" t="s">
        <v>17</v>
      </c>
      <c r="W363" s="211" t="s">
        <v>302</v>
      </c>
      <c r="X363" s="212">
        <v>2</v>
      </c>
      <c r="Y363" s="211" t="s">
        <v>40</v>
      </c>
      <c r="BG363" s="1">
        <v>100</v>
      </c>
      <c r="BQ363" s="1">
        <v>100</v>
      </c>
      <c r="BT363" s="211"/>
    </row>
    <row r="364" spans="1:74" ht="15" customHeight="1" x14ac:dyDescent="0.3">
      <c r="A364" s="1" t="s">
        <v>1487</v>
      </c>
      <c r="B364" s="9">
        <v>42966</v>
      </c>
      <c r="C364" s="1" t="s">
        <v>122</v>
      </c>
      <c r="D364" s="61" t="s">
        <v>115</v>
      </c>
      <c r="E364" s="61" t="s">
        <v>116</v>
      </c>
      <c r="F364" s="2">
        <v>36</v>
      </c>
      <c r="G364" s="170">
        <v>2</v>
      </c>
      <c r="H364" s="183" t="str">
        <f t="shared" si="5"/>
        <v>36-2</v>
      </c>
      <c r="I364" s="175">
        <v>0</v>
      </c>
      <c r="J364" s="175">
        <v>68</v>
      </c>
      <c r="K364" s="207" t="b">
        <v>1</v>
      </c>
      <c r="L364" s="208">
        <v>73.66</v>
      </c>
      <c r="M364" s="208">
        <v>74.34</v>
      </c>
      <c r="N364" s="209" t="s">
        <v>112</v>
      </c>
      <c r="O364" s="210" t="s">
        <v>117</v>
      </c>
      <c r="P364" s="179" t="s">
        <v>1497</v>
      </c>
      <c r="Q364" s="180">
        <v>3</v>
      </c>
      <c r="R364" s="210"/>
      <c r="S364" s="210"/>
      <c r="T364" s="211" t="s">
        <v>312</v>
      </c>
      <c r="U364" s="211" t="s">
        <v>49</v>
      </c>
      <c r="V364" s="211" t="s">
        <v>14</v>
      </c>
      <c r="W364" s="211" t="s">
        <v>11</v>
      </c>
      <c r="X364" s="212">
        <v>3</v>
      </c>
      <c r="Y364" s="211" t="s">
        <v>40</v>
      </c>
      <c r="AR364" s="1">
        <v>50</v>
      </c>
      <c r="AU364" s="1">
        <v>50</v>
      </c>
      <c r="BQ364" s="1">
        <v>100</v>
      </c>
      <c r="BT364" s="211"/>
      <c r="BU364" s="1" t="s">
        <v>348</v>
      </c>
    </row>
    <row r="365" spans="1:74" ht="15" customHeight="1" x14ac:dyDescent="0.3">
      <c r="A365" s="1" t="s">
        <v>1487</v>
      </c>
      <c r="B365" s="9">
        <v>42966</v>
      </c>
      <c r="C365" s="1" t="s">
        <v>122</v>
      </c>
      <c r="D365" s="61" t="s">
        <v>115</v>
      </c>
      <c r="E365" s="61" t="s">
        <v>116</v>
      </c>
      <c r="F365" s="2">
        <v>36</v>
      </c>
      <c r="G365" s="170">
        <v>2</v>
      </c>
      <c r="H365" s="183" t="str">
        <f t="shared" si="5"/>
        <v>36-2</v>
      </c>
      <c r="I365" s="175">
        <v>0</v>
      </c>
      <c r="J365" s="175">
        <v>68</v>
      </c>
      <c r="K365" s="207" t="b">
        <v>1</v>
      </c>
      <c r="L365" s="208">
        <v>73.66</v>
      </c>
      <c r="M365" s="208">
        <v>74.34</v>
      </c>
      <c r="N365" s="209" t="s">
        <v>112</v>
      </c>
      <c r="O365" s="210" t="s">
        <v>28</v>
      </c>
      <c r="P365" s="179" t="s">
        <v>1494</v>
      </c>
      <c r="Q365" s="180">
        <v>4</v>
      </c>
      <c r="R365" s="210" t="s">
        <v>19</v>
      </c>
      <c r="S365" s="210"/>
      <c r="T365" s="211" t="s">
        <v>126</v>
      </c>
      <c r="U365" s="211" t="s">
        <v>49</v>
      </c>
      <c r="V365" s="211" t="s">
        <v>14</v>
      </c>
      <c r="W365" s="211" t="s">
        <v>11</v>
      </c>
      <c r="X365" s="212">
        <v>3</v>
      </c>
      <c r="Y365" s="211" t="s">
        <v>40</v>
      </c>
      <c r="AQ365" s="1">
        <v>100</v>
      </c>
      <c r="BQ365" s="1">
        <v>100</v>
      </c>
      <c r="BT365" s="211"/>
      <c r="BU365" s="1" t="s">
        <v>352</v>
      </c>
    </row>
    <row r="366" spans="1:74" ht="15" customHeight="1" x14ac:dyDescent="0.3">
      <c r="A366" s="1" t="s">
        <v>1487</v>
      </c>
      <c r="B366" s="9">
        <v>42966</v>
      </c>
      <c r="C366" s="1" t="s">
        <v>122</v>
      </c>
      <c r="D366" s="61" t="s">
        <v>115</v>
      </c>
      <c r="E366" s="61" t="s">
        <v>116</v>
      </c>
      <c r="F366" s="2">
        <v>36</v>
      </c>
      <c r="G366" s="170">
        <v>2</v>
      </c>
      <c r="H366" s="183" t="str">
        <f t="shared" si="5"/>
        <v>36-2</v>
      </c>
      <c r="I366" s="175">
        <v>0</v>
      </c>
      <c r="J366" s="175">
        <v>68</v>
      </c>
      <c r="K366" s="207" t="b">
        <v>1</v>
      </c>
      <c r="L366" s="208">
        <v>73.66</v>
      </c>
      <c r="M366" s="208">
        <v>74.34</v>
      </c>
      <c r="N366" s="209"/>
      <c r="O366" s="210" t="s">
        <v>105</v>
      </c>
      <c r="P366" s="179" t="s">
        <v>105</v>
      </c>
      <c r="Q366" s="136" t="s">
        <v>1492</v>
      </c>
      <c r="R366" s="210"/>
      <c r="S366" s="210"/>
      <c r="T366" s="211"/>
      <c r="U366" s="211"/>
      <c r="V366" s="211"/>
      <c r="W366" s="211"/>
      <c r="X366" s="212" t="e">
        <v>#N/A</v>
      </c>
      <c r="Y366" s="211"/>
      <c r="BQ366" s="1">
        <v>0</v>
      </c>
      <c r="BT366" s="211"/>
      <c r="BV366" s="1" t="s">
        <v>353</v>
      </c>
    </row>
    <row r="367" spans="1:74" ht="15" customHeight="1" x14ac:dyDescent="0.3">
      <c r="A367" s="1" t="s">
        <v>1487</v>
      </c>
      <c r="B367" s="9">
        <v>42966</v>
      </c>
      <c r="C367" s="1" t="s">
        <v>122</v>
      </c>
      <c r="D367" s="61" t="s">
        <v>115</v>
      </c>
      <c r="E367" s="61" t="s">
        <v>116</v>
      </c>
      <c r="F367" s="2">
        <v>36</v>
      </c>
      <c r="G367" s="170">
        <v>3</v>
      </c>
      <c r="H367" s="183" t="str">
        <f t="shared" si="5"/>
        <v>36-3</v>
      </c>
      <c r="I367" s="206">
        <v>0</v>
      </c>
      <c r="J367" s="206">
        <v>78</v>
      </c>
      <c r="K367" s="207" t="b">
        <v>1</v>
      </c>
      <c r="L367" s="208">
        <v>74.349999999999994</v>
      </c>
      <c r="M367" s="208">
        <v>75.13</v>
      </c>
      <c r="N367" s="209" t="s">
        <v>112</v>
      </c>
      <c r="O367" s="214" t="s">
        <v>42</v>
      </c>
      <c r="P367" s="213" t="s">
        <v>1496</v>
      </c>
      <c r="Q367" s="136">
        <v>2</v>
      </c>
      <c r="R367" s="214" t="s">
        <v>44</v>
      </c>
      <c r="S367" s="214"/>
      <c r="T367" s="215" t="s">
        <v>141</v>
      </c>
      <c r="U367" s="215" t="s">
        <v>49</v>
      </c>
      <c r="V367" s="215" t="s">
        <v>90</v>
      </c>
      <c r="W367" s="215" t="s">
        <v>10</v>
      </c>
      <c r="X367" s="216">
        <v>2</v>
      </c>
      <c r="Y367" s="215" t="s">
        <v>40</v>
      </c>
      <c r="Z367" s="217"/>
      <c r="AA367" s="217"/>
      <c r="AB367" s="217"/>
      <c r="AC367" s="217"/>
      <c r="AD367" s="218"/>
      <c r="AE367" s="218"/>
      <c r="AF367" s="217"/>
      <c r="AG367" s="218"/>
      <c r="AH367" s="218"/>
      <c r="AI367" s="218"/>
      <c r="AJ367" s="217"/>
      <c r="AK367" s="217"/>
      <c r="AL367" s="218"/>
      <c r="AM367" s="218"/>
      <c r="AN367" s="218"/>
      <c r="AR367" s="1">
        <v>50</v>
      </c>
      <c r="AU367" s="1">
        <v>50</v>
      </c>
      <c r="BQ367" s="1">
        <v>100</v>
      </c>
      <c r="BT367" s="215"/>
      <c r="BU367" s="1" t="s">
        <v>327</v>
      </c>
    </row>
    <row r="368" spans="1:74" ht="15" customHeight="1" x14ac:dyDescent="0.3">
      <c r="A368" s="1" t="s">
        <v>1487</v>
      </c>
      <c r="B368" s="9">
        <v>42966</v>
      </c>
      <c r="C368" s="1" t="s">
        <v>122</v>
      </c>
      <c r="D368" s="61" t="s">
        <v>115</v>
      </c>
      <c r="E368" s="61" t="s">
        <v>116</v>
      </c>
      <c r="F368" s="2">
        <v>36</v>
      </c>
      <c r="G368" s="170">
        <v>3</v>
      </c>
      <c r="H368" s="183" t="str">
        <f t="shared" si="5"/>
        <v>36-3</v>
      </c>
      <c r="I368" s="175">
        <v>0</v>
      </c>
      <c r="J368" s="175">
        <v>78</v>
      </c>
      <c r="K368" s="207" t="b">
        <v>1</v>
      </c>
      <c r="L368" s="208">
        <v>74.349999999999994</v>
      </c>
      <c r="M368" s="208">
        <v>75.13</v>
      </c>
      <c r="N368" s="209" t="s">
        <v>112</v>
      </c>
      <c r="O368" s="11" t="s">
        <v>1094</v>
      </c>
      <c r="P368" s="179" t="s">
        <v>1493</v>
      </c>
      <c r="Q368" s="180">
        <v>1</v>
      </c>
      <c r="R368" s="210" t="s">
        <v>18</v>
      </c>
      <c r="S368" s="210"/>
      <c r="T368" s="211" t="s">
        <v>126</v>
      </c>
      <c r="U368" s="211" t="s">
        <v>49</v>
      </c>
      <c r="V368" s="211" t="s">
        <v>17</v>
      </c>
      <c r="W368" s="211" t="s">
        <v>302</v>
      </c>
      <c r="X368" s="212">
        <v>2</v>
      </c>
      <c r="Y368" s="211" t="s">
        <v>40</v>
      </c>
      <c r="BG368" s="1">
        <v>100</v>
      </c>
      <c r="BQ368" s="1">
        <v>100</v>
      </c>
      <c r="BT368" s="211"/>
    </row>
    <row r="369" spans="1:74" ht="15" customHeight="1" x14ac:dyDescent="0.3">
      <c r="A369" s="1" t="s">
        <v>1487</v>
      </c>
      <c r="B369" s="9">
        <v>42966</v>
      </c>
      <c r="C369" s="1" t="s">
        <v>122</v>
      </c>
      <c r="D369" s="61" t="s">
        <v>115</v>
      </c>
      <c r="E369" s="61" t="s">
        <v>116</v>
      </c>
      <c r="F369" s="2">
        <v>36</v>
      </c>
      <c r="G369" s="170">
        <v>3</v>
      </c>
      <c r="H369" s="183" t="str">
        <f t="shared" si="5"/>
        <v>36-3</v>
      </c>
      <c r="I369" s="175">
        <v>0</v>
      </c>
      <c r="J369" s="175">
        <v>78</v>
      </c>
      <c r="K369" s="207" t="b">
        <v>1</v>
      </c>
      <c r="L369" s="208">
        <v>74.349999999999994</v>
      </c>
      <c r="M369" s="208">
        <v>75.13</v>
      </c>
      <c r="N369" s="209" t="s">
        <v>112</v>
      </c>
      <c r="O369" s="210" t="s">
        <v>117</v>
      </c>
      <c r="P369" s="179" t="s">
        <v>1497</v>
      </c>
      <c r="Q369" s="180">
        <v>3</v>
      </c>
      <c r="R369" s="210"/>
      <c r="S369" s="210"/>
      <c r="T369" s="211" t="s">
        <v>313</v>
      </c>
      <c r="U369" s="211" t="s">
        <v>49</v>
      </c>
      <c r="V369" s="211" t="s">
        <v>14</v>
      </c>
      <c r="W369" s="211" t="s">
        <v>11</v>
      </c>
      <c r="X369" s="212">
        <v>3</v>
      </c>
      <c r="Y369" s="211" t="s">
        <v>40</v>
      </c>
      <c r="AQ369" s="1">
        <v>10</v>
      </c>
      <c r="AR369" s="1">
        <v>50</v>
      </c>
      <c r="AU369" s="1">
        <v>40</v>
      </c>
      <c r="BQ369" s="1">
        <v>100</v>
      </c>
      <c r="BT369" s="211"/>
      <c r="BU369" s="1" t="s">
        <v>354</v>
      </c>
    </row>
    <row r="370" spans="1:74" ht="15" customHeight="1" x14ac:dyDescent="0.3">
      <c r="A370" s="1" t="s">
        <v>1487</v>
      </c>
      <c r="B370" s="9">
        <v>42966</v>
      </c>
      <c r="C370" s="1" t="s">
        <v>122</v>
      </c>
      <c r="D370" s="61" t="s">
        <v>115</v>
      </c>
      <c r="E370" s="61" t="s">
        <v>116</v>
      </c>
      <c r="F370" s="2">
        <v>36</v>
      </c>
      <c r="G370" s="170">
        <v>3</v>
      </c>
      <c r="H370" s="183" t="str">
        <f t="shared" si="5"/>
        <v>36-3</v>
      </c>
      <c r="I370" s="175">
        <v>0</v>
      </c>
      <c r="J370" s="175">
        <v>78</v>
      </c>
      <c r="K370" s="207" t="b">
        <v>1</v>
      </c>
      <c r="L370" s="208">
        <v>74.349999999999994</v>
      </c>
      <c r="M370" s="208">
        <v>75.13</v>
      </c>
      <c r="N370" s="209" t="s">
        <v>112</v>
      </c>
      <c r="O370" s="210" t="s">
        <v>87</v>
      </c>
      <c r="P370" s="179" t="s">
        <v>1494</v>
      </c>
      <c r="Q370" s="180">
        <v>4</v>
      </c>
      <c r="R370" s="210" t="s">
        <v>19</v>
      </c>
      <c r="S370" s="210"/>
      <c r="T370" s="211" t="s">
        <v>206</v>
      </c>
      <c r="U370" s="211" t="s">
        <v>49</v>
      </c>
      <c r="V370" s="211" t="s">
        <v>14</v>
      </c>
      <c r="W370" s="211" t="s">
        <v>11</v>
      </c>
      <c r="X370" s="212">
        <v>3</v>
      </c>
      <c r="Y370" s="211" t="s">
        <v>40</v>
      </c>
      <c r="AQ370" s="1">
        <v>80</v>
      </c>
      <c r="AR370" s="1">
        <v>20</v>
      </c>
      <c r="BQ370" s="1">
        <v>100</v>
      </c>
      <c r="BT370" s="211"/>
      <c r="BU370" s="1" t="s">
        <v>355</v>
      </c>
    </row>
    <row r="371" spans="1:74" ht="15" customHeight="1" x14ac:dyDescent="0.3">
      <c r="A371" s="1" t="s">
        <v>1487</v>
      </c>
      <c r="B371" s="9">
        <v>42966</v>
      </c>
      <c r="C371" s="1" t="s">
        <v>122</v>
      </c>
      <c r="D371" s="61" t="s">
        <v>115</v>
      </c>
      <c r="E371" s="61" t="s">
        <v>116</v>
      </c>
      <c r="F371" s="2">
        <v>36</v>
      </c>
      <c r="G371" s="170">
        <v>3</v>
      </c>
      <c r="H371" s="183" t="str">
        <f t="shared" si="5"/>
        <v>36-3</v>
      </c>
      <c r="I371" s="175">
        <v>0</v>
      </c>
      <c r="J371" s="175">
        <v>78</v>
      </c>
      <c r="K371" s="207" t="b">
        <v>1</v>
      </c>
      <c r="L371" s="208">
        <v>74.349999999999994</v>
      </c>
      <c r="M371" s="208">
        <v>75.13</v>
      </c>
      <c r="N371" s="209"/>
      <c r="O371" s="210" t="s">
        <v>105</v>
      </c>
      <c r="P371" s="179" t="s">
        <v>105</v>
      </c>
      <c r="Q371" s="136" t="s">
        <v>1492</v>
      </c>
      <c r="R371" s="210"/>
      <c r="S371" s="210"/>
      <c r="T371" s="211"/>
      <c r="U371" s="211"/>
      <c r="V371" s="211"/>
      <c r="W371" s="211"/>
      <c r="X371" s="212" t="e">
        <v>#N/A</v>
      </c>
      <c r="Y371" s="211"/>
      <c r="BQ371" s="1">
        <v>0</v>
      </c>
      <c r="BT371" s="211"/>
      <c r="BV371" s="1" t="s">
        <v>356</v>
      </c>
    </row>
    <row r="372" spans="1:74" ht="15" customHeight="1" x14ac:dyDescent="0.3">
      <c r="A372" s="1" t="s">
        <v>1487</v>
      </c>
      <c r="B372" s="9">
        <v>42966</v>
      </c>
      <c r="C372" s="1" t="s">
        <v>122</v>
      </c>
      <c r="D372" s="61" t="s">
        <v>115</v>
      </c>
      <c r="E372" s="61" t="s">
        <v>116</v>
      </c>
      <c r="F372" s="2">
        <v>36</v>
      </c>
      <c r="G372" s="170">
        <v>4</v>
      </c>
      <c r="H372" s="183" t="str">
        <f t="shared" si="5"/>
        <v>36-4</v>
      </c>
      <c r="I372" s="206">
        <v>0</v>
      </c>
      <c r="J372" s="206">
        <v>80</v>
      </c>
      <c r="K372" s="207" t="b">
        <v>1</v>
      </c>
      <c r="L372" s="208">
        <v>75.14</v>
      </c>
      <c r="M372" s="208">
        <v>75.94</v>
      </c>
      <c r="N372" s="209" t="s">
        <v>112</v>
      </c>
      <c r="O372" s="214" t="s">
        <v>42</v>
      </c>
      <c r="P372" s="213" t="s">
        <v>1496</v>
      </c>
      <c r="Q372" s="136">
        <v>2</v>
      </c>
      <c r="R372" s="214" t="s">
        <v>44</v>
      </c>
      <c r="S372" s="214"/>
      <c r="T372" s="215" t="s">
        <v>141</v>
      </c>
      <c r="U372" s="215" t="s">
        <v>49</v>
      </c>
      <c r="V372" s="215" t="s">
        <v>90</v>
      </c>
      <c r="W372" s="215" t="s">
        <v>10</v>
      </c>
      <c r="X372" s="216">
        <v>2</v>
      </c>
      <c r="Y372" s="215" t="s">
        <v>40</v>
      </c>
      <c r="Z372" s="217"/>
      <c r="AA372" s="217"/>
      <c r="AB372" s="217"/>
      <c r="AC372" s="217"/>
      <c r="AD372" s="218"/>
      <c r="AE372" s="218"/>
      <c r="AF372" s="217"/>
      <c r="AG372" s="218"/>
      <c r="AH372" s="218"/>
      <c r="AI372" s="218"/>
      <c r="AJ372" s="217"/>
      <c r="AK372" s="217"/>
      <c r="AL372" s="218"/>
      <c r="AM372" s="218"/>
      <c r="AN372" s="218"/>
      <c r="AR372" s="1">
        <v>50</v>
      </c>
      <c r="AU372" s="1">
        <v>50</v>
      </c>
      <c r="BQ372" s="1">
        <v>100</v>
      </c>
      <c r="BT372" s="215"/>
      <c r="BU372" s="1" t="s">
        <v>357</v>
      </c>
    </row>
    <row r="373" spans="1:74" ht="15" customHeight="1" x14ac:dyDescent="0.3">
      <c r="A373" s="1" t="s">
        <v>1487</v>
      </c>
      <c r="B373" s="9">
        <v>42966</v>
      </c>
      <c r="C373" s="1" t="s">
        <v>122</v>
      </c>
      <c r="D373" s="61" t="s">
        <v>115</v>
      </c>
      <c r="E373" s="61" t="s">
        <v>116</v>
      </c>
      <c r="F373" s="2">
        <v>36</v>
      </c>
      <c r="G373" s="170">
        <v>4</v>
      </c>
      <c r="H373" s="183" t="str">
        <f t="shared" si="5"/>
        <v>36-4</v>
      </c>
      <c r="I373" s="175">
        <v>42</v>
      </c>
      <c r="J373" s="175">
        <v>43</v>
      </c>
      <c r="K373" s="207" t="b">
        <v>1</v>
      </c>
      <c r="L373" s="208">
        <v>75.56</v>
      </c>
      <c r="M373" s="208">
        <v>75.570000000000007</v>
      </c>
      <c r="N373" s="209" t="s">
        <v>96</v>
      </c>
      <c r="O373" s="210" t="s">
        <v>308</v>
      </c>
      <c r="P373" s="179" t="s">
        <v>1495</v>
      </c>
      <c r="Q373" s="180">
        <v>5</v>
      </c>
      <c r="R373" s="210" t="s">
        <v>18</v>
      </c>
      <c r="S373" s="210"/>
      <c r="T373" s="211" t="s">
        <v>126</v>
      </c>
      <c r="U373" s="211" t="s">
        <v>49</v>
      </c>
      <c r="V373" s="211" t="s">
        <v>14</v>
      </c>
      <c r="W373" s="211" t="s">
        <v>10</v>
      </c>
      <c r="X373" s="212">
        <v>2</v>
      </c>
      <c r="Y373" s="211" t="s">
        <v>40</v>
      </c>
      <c r="AR373" s="1">
        <v>30</v>
      </c>
      <c r="BF373" s="1">
        <v>70</v>
      </c>
      <c r="BQ373" s="1">
        <v>100</v>
      </c>
      <c r="BT373" s="211"/>
      <c r="BU373" s="1" t="s">
        <v>358</v>
      </c>
    </row>
    <row r="374" spans="1:74" ht="15" customHeight="1" x14ac:dyDescent="0.3">
      <c r="A374" s="1" t="s">
        <v>1487</v>
      </c>
      <c r="B374" s="9">
        <v>42966</v>
      </c>
      <c r="C374" s="1" t="s">
        <v>122</v>
      </c>
      <c r="D374" s="61" t="s">
        <v>115</v>
      </c>
      <c r="E374" s="61" t="s">
        <v>116</v>
      </c>
      <c r="F374" s="2">
        <v>36</v>
      </c>
      <c r="G374" s="170">
        <v>4</v>
      </c>
      <c r="H374" s="183" t="str">
        <f t="shared" si="5"/>
        <v>36-4</v>
      </c>
      <c r="I374" s="175">
        <v>0</v>
      </c>
      <c r="J374" s="206">
        <v>80</v>
      </c>
      <c r="K374" s="207" t="b">
        <v>1</v>
      </c>
      <c r="L374" s="208">
        <v>75.14</v>
      </c>
      <c r="M374" s="208">
        <v>75.94</v>
      </c>
      <c r="N374" s="209" t="s">
        <v>112</v>
      </c>
      <c r="O374" s="11" t="s">
        <v>1094</v>
      </c>
      <c r="P374" s="179" t="s">
        <v>1493</v>
      </c>
      <c r="Q374" s="180">
        <v>1</v>
      </c>
      <c r="R374" s="210" t="s">
        <v>18</v>
      </c>
      <c r="S374" s="210"/>
      <c r="T374" s="211" t="s">
        <v>126</v>
      </c>
      <c r="U374" s="211" t="s">
        <v>49</v>
      </c>
      <c r="V374" s="211" t="s">
        <v>17</v>
      </c>
      <c r="W374" s="211" t="s">
        <v>302</v>
      </c>
      <c r="X374" s="212">
        <v>2</v>
      </c>
      <c r="Y374" s="211" t="s">
        <v>40</v>
      </c>
      <c r="BG374" s="1">
        <v>100</v>
      </c>
      <c r="BQ374" s="1">
        <v>100</v>
      </c>
      <c r="BT374" s="211"/>
    </row>
    <row r="375" spans="1:74" ht="15" customHeight="1" x14ac:dyDescent="0.3">
      <c r="A375" s="1" t="s">
        <v>1487</v>
      </c>
      <c r="B375" s="9">
        <v>42966</v>
      </c>
      <c r="C375" s="1" t="s">
        <v>122</v>
      </c>
      <c r="D375" s="61" t="s">
        <v>115</v>
      </c>
      <c r="E375" s="61" t="s">
        <v>116</v>
      </c>
      <c r="F375" s="2">
        <v>36</v>
      </c>
      <c r="G375" s="170">
        <v>4</v>
      </c>
      <c r="H375" s="183" t="str">
        <f t="shared" si="5"/>
        <v>36-4</v>
      </c>
      <c r="I375" s="175">
        <v>0</v>
      </c>
      <c r="J375" s="206">
        <v>80</v>
      </c>
      <c r="K375" s="207" t="b">
        <v>1</v>
      </c>
      <c r="L375" s="208">
        <v>75.14</v>
      </c>
      <c r="M375" s="208">
        <v>75.94</v>
      </c>
      <c r="N375" s="209" t="s">
        <v>112</v>
      </c>
      <c r="O375" s="210" t="s">
        <v>117</v>
      </c>
      <c r="P375" s="179" t="s">
        <v>1497</v>
      </c>
      <c r="Q375" s="180">
        <v>3</v>
      </c>
      <c r="R375" s="210"/>
      <c r="S375" s="210"/>
      <c r="T375" s="211" t="s">
        <v>129</v>
      </c>
      <c r="U375" s="211" t="s">
        <v>49</v>
      </c>
      <c r="V375" s="211" t="s">
        <v>52</v>
      </c>
      <c r="W375" s="211" t="s">
        <v>11</v>
      </c>
      <c r="X375" s="212">
        <v>3</v>
      </c>
      <c r="Y375" s="211" t="s">
        <v>40</v>
      </c>
      <c r="AR375" s="1">
        <v>40</v>
      </c>
      <c r="AU375" s="1">
        <v>60</v>
      </c>
      <c r="BQ375" s="1">
        <v>100</v>
      </c>
      <c r="BT375" s="211"/>
      <c r="BU375" s="1" t="s">
        <v>359</v>
      </c>
    </row>
    <row r="376" spans="1:74" ht="15" customHeight="1" x14ac:dyDescent="0.3">
      <c r="A376" s="1" t="s">
        <v>1487</v>
      </c>
      <c r="B376" s="9">
        <v>42966</v>
      </c>
      <c r="C376" s="1" t="s">
        <v>122</v>
      </c>
      <c r="D376" s="61" t="s">
        <v>115</v>
      </c>
      <c r="E376" s="61" t="s">
        <v>116</v>
      </c>
      <c r="F376" s="2">
        <v>36</v>
      </c>
      <c r="G376" s="170">
        <v>4</v>
      </c>
      <c r="H376" s="183" t="str">
        <f t="shared" si="5"/>
        <v>36-4</v>
      </c>
      <c r="I376" s="175">
        <v>0</v>
      </c>
      <c r="J376" s="206">
        <v>80</v>
      </c>
      <c r="K376" s="207" t="b">
        <v>1</v>
      </c>
      <c r="L376" s="208">
        <v>75.14</v>
      </c>
      <c r="M376" s="208">
        <v>75.94</v>
      </c>
      <c r="N376" s="209" t="s">
        <v>112</v>
      </c>
      <c r="O376" s="210" t="s">
        <v>87</v>
      </c>
      <c r="P376" s="179" t="s">
        <v>1494</v>
      </c>
      <c r="Q376" s="180">
        <v>4</v>
      </c>
      <c r="R376" s="210" t="s">
        <v>89</v>
      </c>
      <c r="S376" s="210" t="s">
        <v>19</v>
      </c>
      <c r="T376" s="211" t="s">
        <v>210</v>
      </c>
      <c r="U376" s="211" t="s">
        <v>49</v>
      </c>
      <c r="V376" s="211" t="s">
        <v>14</v>
      </c>
      <c r="W376" s="211" t="s">
        <v>11</v>
      </c>
      <c r="X376" s="212">
        <v>3</v>
      </c>
      <c r="Y376" s="211" t="s">
        <v>40</v>
      </c>
      <c r="AQ376" s="1">
        <v>80</v>
      </c>
      <c r="AR376" s="1">
        <v>20</v>
      </c>
      <c r="BQ376" s="1">
        <v>100</v>
      </c>
      <c r="BT376" s="211"/>
      <c r="BU376" s="1" t="s">
        <v>360</v>
      </c>
    </row>
    <row r="377" spans="1:74" ht="15" customHeight="1" x14ac:dyDescent="0.3">
      <c r="A377" s="1" t="s">
        <v>1487</v>
      </c>
      <c r="B377" s="9">
        <v>42966</v>
      </c>
      <c r="C377" s="1" t="s">
        <v>122</v>
      </c>
      <c r="D377" s="61" t="s">
        <v>115</v>
      </c>
      <c r="E377" s="61" t="s">
        <v>116</v>
      </c>
      <c r="F377" s="2">
        <v>36</v>
      </c>
      <c r="G377" s="170">
        <v>4</v>
      </c>
      <c r="H377" s="183" t="str">
        <f t="shared" si="5"/>
        <v>36-4</v>
      </c>
      <c r="I377" s="175">
        <v>34</v>
      </c>
      <c r="J377" s="175">
        <v>49</v>
      </c>
      <c r="K377" s="207" t="b">
        <v>1</v>
      </c>
      <c r="L377" s="208">
        <v>75.48</v>
      </c>
      <c r="M377" s="208">
        <v>75.63</v>
      </c>
      <c r="N377" s="209" t="s">
        <v>112</v>
      </c>
      <c r="O377" s="11" t="s">
        <v>1094</v>
      </c>
      <c r="P377" s="213" t="s">
        <v>1495</v>
      </c>
      <c r="Q377" s="136">
        <v>5</v>
      </c>
      <c r="R377" s="214" t="s">
        <v>23</v>
      </c>
      <c r="S377" s="214"/>
      <c r="T377" s="215" t="s">
        <v>314</v>
      </c>
      <c r="U377" s="215" t="s">
        <v>49</v>
      </c>
      <c r="V377" s="215" t="s">
        <v>52</v>
      </c>
      <c r="W377" s="215" t="s">
        <v>10</v>
      </c>
      <c r="X377" s="216">
        <v>2</v>
      </c>
      <c r="Y377" s="215" t="s">
        <v>40</v>
      </c>
      <c r="AS377" s="1">
        <v>10</v>
      </c>
      <c r="AU377" s="1">
        <v>10</v>
      </c>
      <c r="BG377" s="1">
        <v>80</v>
      </c>
      <c r="BQ377" s="1">
        <v>100</v>
      </c>
      <c r="BT377" s="215"/>
    </row>
    <row r="378" spans="1:74" ht="15" customHeight="1" x14ac:dyDescent="0.3">
      <c r="A378" s="1" t="s">
        <v>1487</v>
      </c>
      <c r="B378" s="9">
        <v>42966</v>
      </c>
      <c r="C378" s="1" t="s">
        <v>122</v>
      </c>
      <c r="D378" s="61" t="s">
        <v>115</v>
      </c>
      <c r="E378" s="61" t="s">
        <v>116</v>
      </c>
      <c r="F378" s="2">
        <v>36</v>
      </c>
      <c r="G378" s="170">
        <v>4</v>
      </c>
      <c r="H378" s="183" t="str">
        <f t="shared" si="5"/>
        <v>36-4</v>
      </c>
      <c r="I378" s="175">
        <v>0</v>
      </c>
      <c r="J378" s="206">
        <v>80</v>
      </c>
      <c r="K378" s="207" t="b">
        <v>1</v>
      </c>
      <c r="L378" s="208">
        <v>75.14</v>
      </c>
      <c r="M378" s="208">
        <v>75.94</v>
      </c>
      <c r="N378" s="209"/>
      <c r="O378" s="210" t="s">
        <v>105</v>
      </c>
      <c r="P378" s="179" t="s">
        <v>105</v>
      </c>
      <c r="Q378" s="136" t="s">
        <v>1492</v>
      </c>
      <c r="R378" s="210"/>
      <c r="S378" s="210"/>
      <c r="T378" s="211"/>
      <c r="U378" s="211"/>
      <c r="V378" s="211"/>
      <c r="W378" s="211"/>
      <c r="X378" s="212" t="e">
        <v>#N/A</v>
      </c>
      <c r="Y378" s="211"/>
      <c r="BQ378" s="1">
        <v>0</v>
      </c>
      <c r="BT378" s="211"/>
      <c r="BV378" s="1" t="s">
        <v>361</v>
      </c>
    </row>
    <row r="379" spans="1:74" ht="15" customHeight="1" x14ac:dyDescent="0.3">
      <c r="A379" s="1" t="s">
        <v>1487</v>
      </c>
      <c r="B379" s="9">
        <v>42966</v>
      </c>
      <c r="C379" s="1" t="s">
        <v>122</v>
      </c>
      <c r="D379" s="61" t="s">
        <v>115</v>
      </c>
      <c r="E379" s="61" t="s">
        <v>116</v>
      </c>
      <c r="F379" s="2">
        <v>37</v>
      </c>
      <c r="G379" s="170">
        <v>1</v>
      </c>
      <c r="H379" s="183" t="str">
        <f t="shared" si="5"/>
        <v>37-1</v>
      </c>
      <c r="I379" s="175">
        <v>0</v>
      </c>
      <c r="J379" s="206">
        <v>86</v>
      </c>
      <c r="K379" s="207" t="b">
        <v>1</v>
      </c>
      <c r="L379" s="208">
        <v>75.8</v>
      </c>
      <c r="M379" s="208">
        <v>76.66</v>
      </c>
      <c r="N379" s="209" t="s">
        <v>112</v>
      </c>
      <c r="O379" s="11" t="s">
        <v>1094</v>
      </c>
      <c r="P379" s="179" t="s">
        <v>1493</v>
      </c>
      <c r="Q379" s="180">
        <v>1</v>
      </c>
      <c r="R379" s="210" t="s">
        <v>18</v>
      </c>
      <c r="S379" s="210"/>
      <c r="T379" s="211" t="s">
        <v>126</v>
      </c>
      <c r="U379" s="211" t="s">
        <v>49</v>
      </c>
      <c r="V379" s="211" t="s">
        <v>17</v>
      </c>
      <c r="W379" s="211" t="s">
        <v>302</v>
      </c>
      <c r="X379" s="212">
        <v>2</v>
      </c>
      <c r="Y379" s="211" t="s">
        <v>40</v>
      </c>
      <c r="BG379" s="1">
        <v>100</v>
      </c>
      <c r="BQ379" s="1">
        <v>100</v>
      </c>
      <c r="BT379" s="211"/>
    </row>
    <row r="380" spans="1:74" ht="15" customHeight="1" x14ac:dyDescent="0.3">
      <c r="A380" s="1" t="s">
        <v>1487</v>
      </c>
      <c r="B380" s="9">
        <v>42966</v>
      </c>
      <c r="C380" s="1" t="s">
        <v>122</v>
      </c>
      <c r="D380" s="61" t="s">
        <v>115</v>
      </c>
      <c r="E380" s="61" t="s">
        <v>116</v>
      </c>
      <c r="F380" s="2">
        <v>37</v>
      </c>
      <c r="G380" s="170">
        <v>1</v>
      </c>
      <c r="H380" s="183" t="str">
        <f t="shared" si="5"/>
        <v>37-1</v>
      </c>
      <c r="I380" s="175">
        <v>0</v>
      </c>
      <c r="J380" s="206">
        <v>86</v>
      </c>
      <c r="K380" s="207" t="b">
        <v>1</v>
      </c>
      <c r="L380" s="208">
        <v>75.8</v>
      </c>
      <c r="M380" s="208">
        <v>76.66</v>
      </c>
      <c r="N380" s="209" t="s">
        <v>112</v>
      </c>
      <c r="O380" s="210" t="s">
        <v>117</v>
      </c>
      <c r="P380" s="179" t="s">
        <v>1497</v>
      </c>
      <c r="Q380" s="180">
        <v>3</v>
      </c>
      <c r="R380" s="210" t="s">
        <v>18</v>
      </c>
      <c r="S380" s="210"/>
      <c r="T380" s="211" t="s">
        <v>305</v>
      </c>
      <c r="U380" s="211" t="s">
        <v>49</v>
      </c>
      <c r="V380" s="211" t="s">
        <v>53</v>
      </c>
      <c r="W380" s="211" t="s">
        <v>11</v>
      </c>
      <c r="X380" s="212">
        <v>3</v>
      </c>
      <c r="Y380" s="211" t="s">
        <v>40</v>
      </c>
      <c r="AR380" s="1">
        <v>50</v>
      </c>
      <c r="AU380" s="1">
        <v>50</v>
      </c>
      <c r="BQ380" s="1">
        <v>100</v>
      </c>
      <c r="BT380" s="211"/>
      <c r="BU380" s="1" t="s">
        <v>362</v>
      </c>
    </row>
    <row r="381" spans="1:74" ht="15" customHeight="1" x14ac:dyDescent="0.3">
      <c r="A381" s="1" t="s">
        <v>1487</v>
      </c>
      <c r="B381" s="9">
        <v>42966</v>
      </c>
      <c r="C381" s="1" t="s">
        <v>122</v>
      </c>
      <c r="D381" s="61" t="s">
        <v>115</v>
      </c>
      <c r="E381" s="61" t="s">
        <v>116</v>
      </c>
      <c r="F381" s="2">
        <v>37</v>
      </c>
      <c r="G381" s="170">
        <v>1</v>
      </c>
      <c r="H381" s="183" t="str">
        <f t="shared" si="5"/>
        <v>37-1</v>
      </c>
      <c r="I381" s="175">
        <v>0</v>
      </c>
      <c r="J381" s="206">
        <v>86</v>
      </c>
      <c r="K381" s="207" t="b">
        <v>1</v>
      </c>
      <c r="L381" s="208">
        <v>75.8</v>
      </c>
      <c r="M381" s="208">
        <v>76.66</v>
      </c>
      <c r="N381" s="209" t="s">
        <v>112</v>
      </c>
      <c r="O381" s="210" t="s">
        <v>87</v>
      </c>
      <c r="P381" s="179" t="s">
        <v>1494</v>
      </c>
      <c r="Q381" s="180">
        <v>4</v>
      </c>
      <c r="R381" s="210" t="s">
        <v>89</v>
      </c>
      <c r="S381" s="210" t="s">
        <v>19</v>
      </c>
      <c r="T381" s="211" t="s">
        <v>304</v>
      </c>
      <c r="U381" s="211" t="s">
        <v>49</v>
      </c>
      <c r="V381" s="211" t="s">
        <v>14</v>
      </c>
      <c r="W381" s="211" t="s">
        <v>11</v>
      </c>
      <c r="X381" s="212">
        <v>3</v>
      </c>
      <c r="Y381" s="211" t="s">
        <v>40</v>
      </c>
      <c r="AQ381" s="1">
        <v>30</v>
      </c>
      <c r="AR381" s="1">
        <v>70</v>
      </c>
      <c r="BQ381" s="1">
        <v>100</v>
      </c>
      <c r="BT381" s="211"/>
      <c r="BU381" s="1" t="s">
        <v>363</v>
      </c>
    </row>
    <row r="382" spans="1:74" ht="15" customHeight="1" x14ac:dyDescent="0.3">
      <c r="A382" s="1" t="s">
        <v>1487</v>
      </c>
      <c r="B382" s="9">
        <v>42966</v>
      </c>
      <c r="C382" s="1" t="s">
        <v>122</v>
      </c>
      <c r="D382" s="61" t="s">
        <v>115</v>
      </c>
      <c r="E382" s="61" t="s">
        <v>116</v>
      </c>
      <c r="F382" s="2">
        <v>37</v>
      </c>
      <c r="G382" s="170">
        <v>1</v>
      </c>
      <c r="H382" s="183" t="str">
        <f t="shared" si="5"/>
        <v>37-1</v>
      </c>
      <c r="I382" s="175">
        <v>39</v>
      </c>
      <c r="J382" s="175">
        <v>86</v>
      </c>
      <c r="K382" s="207" t="b">
        <v>1</v>
      </c>
      <c r="L382" s="208">
        <v>76.19</v>
      </c>
      <c r="M382" s="208">
        <v>76.66</v>
      </c>
      <c r="N382" s="209" t="s">
        <v>112</v>
      </c>
      <c r="O382" s="11" t="s">
        <v>1094</v>
      </c>
      <c r="P382" s="213" t="s">
        <v>1495</v>
      </c>
      <c r="Q382" s="136">
        <v>5</v>
      </c>
      <c r="R382" s="214" t="s">
        <v>23</v>
      </c>
      <c r="S382" s="214"/>
      <c r="T382" s="215" t="s">
        <v>306</v>
      </c>
      <c r="U382" s="215" t="s">
        <v>49</v>
      </c>
      <c r="V382" s="215" t="s">
        <v>52</v>
      </c>
      <c r="W382" s="215" t="s">
        <v>10</v>
      </c>
      <c r="X382" s="216">
        <v>2</v>
      </c>
      <c r="Y382" s="215" t="s">
        <v>40</v>
      </c>
      <c r="AS382" s="1">
        <v>10</v>
      </c>
      <c r="AU382" s="1">
        <v>10</v>
      </c>
      <c r="BG382" s="1">
        <v>80</v>
      </c>
      <c r="BQ382" s="1">
        <v>100</v>
      </c>
      <c r="BT382" s="215"/>
      <c r="BU382" s="1" t="s">
        <v>364</v>
      </c>
    </row>
    <row r="383" spans="1:74" ht="15" customHeight="1" x14ac:dyDescent="0.3">
      <c r="A383" s="1" t="s">
        <v>1487</v>
      </c>
      <c r="B383" s="9">
        <v>42966</v>
      </c>
      <c r="C383" s="1" t="s">
        <v>122</v>
      </c>
      <c r="D383" s="61" t="s">
        <v>115</v>
      </c>
      <c r="E383" s="61" t="s">
        <v>116</v>
      </c>
      <c r="F383" s="2">
        <v>37</v>
      </c>
      <c r="G383" s="170">
        <v>1</v>
      </c>
      <c r="H383" s="183" t="str">
        <f t="shared" si="5"/>
        <v>37-1</v>
      </c>
      <c r="I383" s="175">
        <v>0</v>
      </c>
      <c r="J383" s="206">
        <v>86</v>
      </c>
      <c r="K383" s="207" t="b">
        <v>1</v>
      </c>
      <c r="L383" s="208">
        <v>75.8</v>
      </c>
      <c r="M383" s="208">
        <v>76.66</v>
      </c>
      <c r="N383" s="209"/>
      <c r="O383" s="210" t="s">
        <v>105</v>
      </c>
      <c r="P383" s="179" t="s">
        <v>105</v>
      </c>
      <c r="Q383" s="136" t="s">
        <v>1492</v>
      </c>
      <c r="R383" s="210"/>
      <c r="S383" s="210"/>
      <c r="T383" s="211"/>
      <c r="U383" s="211"/>
      <c r="V383" s="211"/>
      <c r="W383" s="211"/>
      <c r="X383" s="212" t="e">
        <v>#N/A</v>
      </c>
      <c r="Y383" s="211"/>
      <c r="BQ383" s="1">
        <v>0</v>
      </c>
      <c r="BT383" s="211"/>
      <c r="BV383" s="1" t="s">
        <v>365</v>
      </c>
    </row>
    <row r="384" spans="1:74" ht="15" customHeight="1" x14ac:dyDescent="0.3">
      <c r="A384" s="1" t="s">
        <v>1487</v>
      </c>
      <c r="B384" s="9">
        <v>42966</v>
      </c>
      <c r="C384" s="1" t="s">
        <v>122</v>
      </c>
      <c r="D384" s="61" t="s">
        <v>115</v>
      </c>
      <c r="E384" s="61" t="s">
        <v>116</v>
      </c>
      <c r="F384" s="2">
        <v>37</v>
      </c>
      <c r="G384" s="170">
        <v>2</v>
      </c>
      <c r="H384" s="183" t="str">
        <f t="shared" si="5"/>
        <v>37-2</v>
      </c>
      <c r="I384" s="206">
        <v>0</v>
      </c>
      <c r="J384" s="206">
        <v>17</v>
      </c>
      <c r="K384" s="207" t="b">
        <v>1</v>
      </c>
      <c r="L384" s="208">
        <v>76.664999999999992</v>
      </c>
      <c r="M384" s="208">
        <v>76.834999999999994</v>
      </c>
      <c r="N384" s="209" t="s">
        <v>112</v>
      </c>
      <c r="O384" s="214" t="s">
        <v>42</v>
      </c>
      <c r="P384" s="213" t="s">
        <v>1496</v>
      </c>
      <c r="Q384" s="136">
        <v>2</v>
      </c>
      <c r="R384" s="214" t="s">
        <v>44</v>
      </c>
      <c r="S384" s="214"/>
      <c r="T384" s="215" t="s">
        <v>141</v>
      </c>
      <c r="U384" s="215" t="s">
        <v>49</v>
      </c>
      <c r="V384" s="215" t="s">
        <v>90</v>
      </c>
      <c r="W384" s="215" t="s">
        <v>10</v>
      </c>
      <c r="X384" s="216">
        <v>2</v>
      </c>
      <c r="Y384" s="215" t="s">
        <v>40</v>
      </c>
      <c r="Z384" s="217"/>
      <c r="AA384" s="217"/>
      <c r="AB384" s="217"/>
      <c r="AC384" s="217"/>
      <c r="AD384" s="218"/>
      <c r="AE384" s="218"/>
      <c r="AF384" s="217"/>
      <c r="AG384" s="218"/>
      <c r="AH384" s="218"/>
      <c r="AI384" s="218"/>
      <c r="AJ384" s="217"/>
      <c r="AK384" s="217"/>
      <c r="AL384" s="218"/>
      <c r="AM384" s="218"/>
      <c r="AN384" s="218"/>
      <c r="AR384" s="1">
        <v>50</v>
      </c>
      <c r="AU384" s="1">
        <v>50</v>
      </c>
      <c r="BQ384" s="1">
        <v>100</v>
      </c>
      <c r="BT384" s="215"/>
      <c r="BU384" s="1" t="s">
        <v>366</v>
      </c>
    </row>
    <row r="385" spans="1:74" ht="15" customHeight="1" x14ac:dyDescent="0.3">
      <c r="A385" s="1" t="s">
        <v>1487</v>
      </c>
      <c r="B385" s="9">
        <v>42966</v>
      </c>
      <c r="C385" s="1" t="s">
        <v>122</v>
      </c>
      <c r="D385" s="61" t="s">
        <v>115</v>
      </c>
      <c r="E385" s="61" t="s">
        <v>116</v>
      </c>
      <c r="F385" s="2">
        <v>37</v>
      </c>
      <c r="G385" s="170">
        <v>2</v>
      </c>
      <c r="H385" s="183" t="str">
        <f t="shared" si="5"/>
        <v>37-2</v>
      </c>
      <c r="I385" s="175">
        <v>0</v>
      </c>
      <c r="J385" s="206">
        <v>77</v>
      </c>
      <c r="K385" s="207" t="b">
        <v>1</v>
      </c>
      <c r="L385" s="208">
        <v>76.664999999999992</v>
      </c>
      <c r="M385" s="208">
        <v>77.434999999999988</v>
      </c>
      <c r="N385" s="209" t="s">
        <v>112</v>
      </c>
      <c r="O385" s="11" t="s">
        <v>1094</v>
      </c>
      <c r="P385" s="179" t="s">
        <v>1493</v>
      </c>
      <c r="Q385" s="180">
        <v>1</v>
      </c>
      <c r="R385" s="210" t="s">
        <v>18</v>
      </c>
      <c r="S385" s="210"/>
      <c r="T385" s="211" t="s">
        <v>126</v>
      </c>
      <c r="U385" s="211" t="s">
        <v>49</v>
      </c>
      <c r="V385" s="211" t="s">
        <v>17</v>
      </c>
      <c r="W385" s="211" t="s">
        <v>302</v>
      </c>
      <c r="X385" s="212">
        <v>2</v>
      </c>
      <c r="Y385" s="211" t="s">
        <v>40</v>
      </c>
      <c r="BG385" s="1">
        <v>100</v>
      </c>
      <c r="BQ385" s="1">
        <v>100</v>
      </c>
      <c r="BT385" s="211"/>
    </row>
    <row r="386" spans="1:74" ht="15" customHeight="1" x14ac:dyDescent="0.3">
      <c r="A386" s="1" t="s">
        <v>1487</v>
      </c>
      <c r="B386" s="9">
        <v>42966</v>
      </c>
      <c r="C386" s="1" t="s">
        <v>122</v>
      </c>
      <c r="D386" s="61" t="s">
        <v>115</v>
      </c>
      <c r="E386" s="61" t="s">
        <v>116</v>
      </c>
      <c r="F386" s="2">
        <v>37</v>
      </c>
      <c r="G386" s="170">
        <v>2</v>
      </c>
      <c r="H386" s="183" t="str">
        <f t="shared" si="5"/>
        <v>37-2</v>
      </c>
      <c r="I386" s="175">
        <v>0</v>
      </c>
      <c r="J386" s="206">
        <v>77</v>
      </c>
      <c r="K386" s="207" t="b">
        <v>1</v>
      </c>
      <c r="L386" s="208">
        <v>76.664999999999992</v>
      </c>
      <c r="M386" s="208">
        <v>77.434999999999988</v>
      </c>
      <c r="N386" s="209" t="s">
        <v>112</v>
      </c>
      <c r="O386" s="210" t="s">
        <v>117</v>
      </c>
      <c r="P386" s="179" t="s">
        <v>1497</v>
      </c>
      <c r="Q386" s="180">
        <v>3</v>
      </c>
      <c r="R386" s="210" t="s">
        <v>18</v>
      </c>
      <c r="S386" s="210"/>
      <c r="T386" s="211" t="s">
        <v>305</v>
      </c>
      <c r="U386" s="211" t="s">
        <v>49</v>
      </c>
      <c r="V386" s="211" t="s">
        <v>53</v>
      </c>
      <c r="W386" s="211" t="s">
        <v>11</v>
      </c>
      <c r="X386" s="212">
        <v>3</v>
      </c>
      <c r="Y386" s="211" t="s">
        <v>40</v>
      </c>
      <c r="AR386" s="1">
        <v>50</v>
      </c>
      <c r="AU386" s="1">
        <v>50</v>
      </c>
      <c r="BQ386" s="1">
        <v>100</v>
      </c>
      <c r="BT386" s="211"/>
      <c r="BU386" s="1" t="s">
        <v>367</v>
      </c>
    </row>
    <row r="387" spans="1:74" ht="15" customHeight="1" x14ac:dyDescent="0.3">
      <c r="A387" s="1" t="s">
        <v>1487</v>
      </c>
      <c r="B387" s="9">
        <v>42966</v>
      </c>
      <c r="C387" s="1" t="s">
        <v>122</v>
      </c>
      <c r="D387" s="61" t="s">
        <v>115</v>
      </c>
      <c r="E387" s="61" t="s">
        <v>116</v>
      </c>
      <c r="F387" s="2">
        <v>37</v>
      </c>
      <c r="G387" s="170">
        <v>2</v>
      </c>
      <c r="H387" s="183" t="str">
        <f t="shared" si="5"/>
        <v>37-2</v>
      </c>
      <c r="I387" s="175">
        <v>0</v>
      </c>
      <c r="J387" s="206">
        <v>77</v>
      </c>
      <c r="K387" s="207" t="b">
        <v>1</v>
      </c>
      <c r="L387" s="208">
        <v>76.664999999999992</v>
      </c>
      <c r="M387" s="208">
        <v>77.434999999999988</v>
      </c>
      <c r="N387" s="209" t="s">
        <v>112</v>
      </c>
      <c r="O387" s="210" t="s">
        <v>87</v>
      </c>
      <c r="P387" s="179" t="s">
        <v>1494</v>
      </c>
      <c r="Q387" s="180">
        <v>4</v>
      </c>
      <c r="R387" s="210" t="s">
        <v>89</v>
      </c>
      <c r="S387" s="210" t="s">
        <v>19</v>
      </c>
      <c r="T387" s="211" t="s">
        <v>304</v>
      </c>
      <c r="U387" s="211" t="s">
        <v>49</v>
      </c>
      <c r="V387" s="211" t="s">
        <v>14</v>
      </c>
      <c r="W387" s="211" t="s">
        <v>11</v>
      </c>
      <c r="X387" s="212">
        <v>3</v>
      </c>
      <c r="Y387" s="211" t="s">
        <v>40</v>
      </c>
      <c r="AQ387" s="1">
        <v>70</v>
      </c>
      <c r="AR387" s="1">
        <v>30</v>
      </c>
      <c r="BQ387" s="1">
        <v>100</v>
      </c>
      <c r="BT387" s="211"/>
      <c r="BU387" s="1" t="s">
        <v>368</v>
      </c>
    </row>
    <row r="388" spans="1:74" ht="15" customHeight="1" x14ac:dyDescent="0.3">
      <c r="A388" s="1" t="s">
        <v>1487</v>
      </c>
      <c r="B388" s="9">
        <v>42966</v>
      </c>
      <c r="C388" s="1" t="s">
        <v>122</v>
      </c>
      <c r="D388" s="61" t="s">
        <v>115</v>
      </c>
      <c r="E388" s="61" t="s">
        <v>116</v>
      </c>
      <c r="F388" s="2">
        <v>37</v>
      </c>
      <c r="G388" s="170">
        <v>2</v>
      </c>
      <c r="H388" s="183" t="str">
        <f t="shared" si="5"/>
        <v>37-2</v>
      </c>
      <c r="I388" s="175">
        <v>0</v>
      </c>
      <c r="J388" s="206">
        <v>77</v>
      </c>
      <c r="K388" s="207" t="b">
        <v>1</v>
      </c>
      <c r="L388" s="208">
        <v>76.664999999999992</v>
      </c>
      <c r="M388" s="208">
        <v>77.434999999999988</v>
      </c>
      <c r="N388" s="209"/>
      <c r="O388" s="210" t="s">
        <v>105</v>
      </c>
      <c r="P388" s="179" t="s">
        <v>105</v>
      </c>
      <c r="Q388" s="136" t="s">
        <v>1492</v>
      </c>
      <c r="R388" s="210"/>
      <c r="S388" s="210"/>
      <c r="T388" s="211"/>
      <c r="U388" s="211"/>
      <c r="V388" s="211"/>
      <c r="W388" s="211"/>
      <c r="X388" s="212" t="e">
        <v>#N/A</v>
      </c>
      <c r="Y388" s="211"/>
      <c r="BQ388" s="1">
        <v>0</v>
      </c>
      <c r="BT388" s="211"/>
      <c r="BV388" s="1" t="s">
        <v>369</v>
      </c>
    </row>
    <row r="389" spans="1:74" ht="15" customHeight="1" x14ac:dyDescent="0.3">
      <c r="A389" s="1" t="s">
        <v>1487</v>
      </c>
      <c r="B389" s="9">
        <v>42966</v>
      </c>
      <c r="C389" s="1" t="s">
        <v>122</v>
      </c>
      <c r="D389" s="61" t="s">
        <v>115</v>
      </c>
      <c r="E389" s="61" t="s">
        <v>116</v>
      </c>
      <c r="F389" s="2">
        <v>37</v>
      </c>
      <c r="G389" s="170">
        <v>3</v>
      </c>
      <c r="H389" s="183" t="str">
        <f t="shared" si="5"/>
        <v>37-3</v>
      </c>
      <c r="I389" s="175">
        <v>0</v>
      </c>
      <c r="J389" s="206">
        <v>87</v>
      </c>
      <c r="K389" s="207" t="b">
        <v>1</v>
      </c>
      <c r="L389" s="208">
        <v>77.44</v>
      </c>
      <c r="M389" s="208">
        <v>78.31</v>
      </c>
      <c r="N389" s="209" t="s">
        <v>112</v>
      </c>
      <c r="O389" s="11" t="s">
        <v>1094</v>
      </c>
      <c r="P389" s="179" t="s">
        <v>1493</v>
      </c>
      <c r="Q389" s="180">
        <v>1</v>
      </c>
      <c r="R389" s="210" t="s">
        <v>18</v>
      </c>
      <c r="S389" s="210"/>
      <c r="T389" s="211" t="s">
        <v>126</v>
      </c>
      <c r="U389" s="211" t="s">
        <v>49</v>
      </c>
      <c r="V389" s="211" t="s">
        <v>17</v>
      </c>
      <c r="W389" s="211" t="s">
        <v>302</v>
      </c>
      <c r="X389" s="212">
        <v>2</v>
      </c>
      <c r="Y389" s="211" t="s">
        <v>40</v>
      </c>
      <c r="BG389" s="1">
        <v>100</v>
      </c>
      <c r="BQ389" s="1">
        <v>100</v>
      </c>
      <c r="BT389" s="211"/>
    </row>
    <row r="390" spans="1:74" ht="15" customHeight="1" x14ac:dyDescent="0.3">
      <c r="A390" s="1" t="s">
        <v>1487</v>
      </c>
      <c r="B390" s="9">
        <v>42966</v>
      </c>
      <c r="C390" s="1" t="s">
        <v>122</v>
      </c>
      <c r="D390" s="61" t="s">
        <v>115</v>
      </c>
      <c r="E390" s="61" t="s">
        <v>116</v>
      </c>
      <c r="F390" s="2">
        <v>37</v>
      </c>
      <c r="G390" s="170">
        <v>3</v>
      </c>
      <c r="H390" s="183" t="str">
        <f t="shared" ref="H390:H453" si="6">F390&amp;"-"&amp;G390</f>
        <v>37-3</v>
      </c>
      <c r="I390" s="175">
        <v>0</v>
      </c>
      <c r="J390" s="206">
        <v>87</v>
      </c>
      <c r="K390" s="207" t="b">
        <v>1</v>
      </c>
      <c r="L390" s="208">
        <v>77.44</v>
      </c>
      <c r="M390" s="208">
        <v>78.31</v>
      </c>
      <c r="N390" s="209" t="s">
        <v>112</v>
      </c>
      <c r="O390" s="210" t="s">
        <v>117</v>
      </c>
      <c r="P390" s="179" t="s">
        <v>1497</v>
      </c>
      <c r="Q390" s="180">
        <v>3</v>
      </c>
      <c r="R390" s="210" t="s">
        <v>18</v>
      </c>
      <c r="S390" s="210"/>
      <c r="T390" s="211" t="s">
        <v>305</v>
      </c>
      <c r="U390" s="211" t="s">
        <v>49</v>
      </c>
      <c r="V390" s="211" t="s">
        <v>53</v>
      </c>
      <c r="W390" s="211" t="s">
        <v>11</v>
      </c>
      <c r="X390" s="212">
        <v>3</v>
      </c>
      <c r="Y390" s="211" t="s">
        <v>40</v>
      </c>
      <c r="AR390" s="1">
        <v>50</v>
      </c>
      <c r="AU390" s="1">
        <v>50</v>
      </c>
      <c r="BQ390" s="1">
        <v>100</v>
      </c>
      <c r="BT390" s="211"/>
      <c r="BU390" s="1" t="s">
        <v>370</v>
      </c>
    </row>
    <row r="391" spans="1:74" ht="15" customHeight="1" x14ac:dyDescent="0.3">
      <c r="A391" s="1" t="s">
        <v>1487</v>
      </c>
      <c r="B391" s="9">
        <v>42966</v>
      </c>
      <c r="C391" s="1" t="s">
        <v>122</v>
      </c>
      <c r="D391" s="61" t="s">
        <v>115</v>
      </c>
      <c r="E391" s="61" t="s">
        <v>116</v>
      </c>
      <c r="F391" s="2">
        <v>37</v>
      </c>
      <c r="G391" s="170">
        <v>3</v>
      </c>
      <c r="H391" s="183" t="str">
        <f t="shared" si="6"/>
        <v>37-3</v>
      </c>
      <c r="I391" s="175">
        <v>50</v>
      </c>
      <c r="J391" s="175">
        <v>87</v>
      </c>
      <c r="K391" s="207" t="b">
        <v>1</v>
      </c>
      <c r="L391" s="208">
        <v>77.94</v>
      </c>
      <c r="M391" s="208">
        <v>78.31</v>
      </c>
      <c r="N391" s="209" t="s">
        <v>112</v>
      </c>
      <c r="O391" s="11" t="s">
        <v>1094</v>
      </c>
      <c r="P391" s="213" t="s">
        <v>1495</v>
      </c>
      <c r="Q391" s="136">
        <v>5</v>
      </c>
      <c r="R391" s="214" t="s">
        <v>23</v>
      </c>
      <c r="S391" s="214"/>
      <c r="T391" s="215" t="s">
        <v>306</v>
      </c>
      <c r="U391" s="215" t="s">
        <v>49</v>
      </c>
      <c r="V391" s="215" t="s">
        <v>52</v>
      </c>
      <c r="W391" s="215" t="s">
        <v>10</v>
      </c>
      <c r="X391" s="216">
        <v>2</v>
      </c>
      <c r="Y391" s="215" t="s">
        <v>40</v>
      </c>
      <c r="AS391" s="1">
        <v>10</v>
      </c>
      <c r="AU391" s="1">
        <v>10</v>
      </c>
      <c r="BG391" s="1">
        <v>80</v>
      </c>
      <c r="BQ391" s="1">
        <v>100</v>
      </c>
      <c r="BT391" s="215"/>
      <c r="BU391" s="1" t="s">
        <v>371</v>
      </c>
    </row>
    <row r="392" spans="1:74" ht="15" customHeight="1" x14ac:dyDescent="0.3">
      <c r="A392" s="1" t="s">
        <v>1487</v>
      </c>
      <c r="B392" s="9">
        <v>42966</v>
      </c>
      <c r="C392" s="1" t="s">
        <v>122</v>
      </c>
      <c r="D392" s="61" t="s">
        <v>115</v>
      </c>
      <c r="E392" s="61" t="s">
        <v>116</v>
      </c>
      <c r="F392" s="2">
        <v>37</v>
      </c>
      <c r="G392" s="170">
        <v>3</v>
      </c>
      <c r="H392" s="183" t="str">
        <f t="shared" si="6"/>
        <v>37-3</v>
      </c>
      <c r="I392" s="175">
        <v>0</v>
      </c>
      <c r="J392" s="206">
        <v>87</v>
      </c>
      <c r="K392" s="207" t="b">
        <v>1</v>
      </c>
      <c r="L392" s="208">
        <v>77.44</v>
      </c>
      <c r="M392" s="208">
        <v>78.31</v>
      </c>
      <c r="N392" s="209" t="s">
        <v>112</v>
      </c>
      <c r="O392" s="210" t="s">
        <v>87</v>
      </c>
      <c r="P392" s="179" t="s">
        <v>1494</v>
      </c>
      <c r="Q392" s="180">
        <v>4</v>
      </c>
      <c r="R392" s="210" t="s">
        <v>89</v>
      </c>
      <c r="S392" s="210" t="s">
        <v>19</v>
      </c>
      <c r="T392" s="211" t="s">
        <v>304</v>
      </c>
      <c r="U392" s="211" t="s">
        <v>49</v>
      </c>
      <c r="V392" s="211" t="s">
        <v>14</v>
      </c>
      <c r="W392" s="211" t="s">
        <v>11</v>
      </c>
      <c r="X392" s="212">
        <v>3</v>
      </c>
      <c r="Y392" s="211" t="s">
        <v>40</v>
      </c>
      <c r="AQ392" s="1">
        <v>70</v>
      </c>
      <c r="AR392" s="1">
        <v>30</v>
      </c>
      <c r="BQ392" s="1">
        <v>100</v>
      </c>
      <c r="BT392" s="211"/>
      <c r="BU392" s="1" t="s">
        <v>368</v>
      </c>
    </row>
    <row r="393" spans="1:74" ht="15" customHeight="1" x14ac:dyDescent="0.3">
      <c r="A393" s="1" t="s">
        <v>1487</v>
      </c>
      <c r="B393" s="9">
        <v>42966</v>
      </c>
      <c r="C393" s="1" t="s">
        <v>122</v>
      </c>
      <c r="D393" s="61" t="s">
        <v>115</v>
      </c>
      <c r="E393" s="61" t="s">
        <v>116</v>
      </c>
      <c r="F393" s="2">
        <v>37</v>
      </c>
      <c r="G393" s="170">
        <v>3</v>
      </c>
      <c r="H393" s="183" t="str">
        <f t="shared" si="6"/>
        <v>37-3</v>
      </c>
      <c r="I393" s="175">
        <v>0</v>
      </c>
      <c r="J393" s="206">
        <v>87</v>
      </c>
      <c r="K393" s="207" t="b">
        <v>1</v>
      </c>
      <c r="L393" s="208">
        <v>77.44</v>
      </c>
      <c r="M393" s="208">
        <v>78.31</v>
      </c>
      <c r="N393" s="209"/>
      <c r="O393" s="210" t="s">
        <v>105</v>
      </c>
      <c r="P393" s="179" t="s">
        <v>105</v>
      </c>
      <c r="Q393" s="136" t="s">
        <v>1492</v>
      </c>
      <c r="R393" s="210"/>
      <c r="S393" s="210"/>
      <c r="T393" s="211"/>
      <c r="U393" s="211"/>
      <c r="V393" s="211"/>
      <c r="W393" s="211"/>
      <c r="X393" s="212" t="e">
        <v>#N/A</v>
      </c>
      <c r="Y393" s="211"/>
      <c r="BQ393" s="1">
        <v>0</v>
      </c>
      <c r="BT393" s="211"/>
      <c r="BV393" s="1" t="s">
        <v>372</v>
      </c>
    </row>
    <row r="394" spans="1:74" ht="15" customHeight="1" x14ac:dyDescent="0.3">
      <c r="A394" s="1" t="s">
        <v>1487</v>
      </c>
      <c r="B394" s="9">
        <v>42966</v>
      </c>
      <c r="C394" s="1" t="s">
        <v>122</v>
      </c>
      <c r="D394" s="61" t="s">
        <v>115</v>
      </c>
      <c r="E394" s="61" t="s">
        <v>116</v>
      </c>
      <c r="F394" s="2">
        <v>37</v>
      </c>
      <c r="G394" s="170">
        <v>4</v>
      </c>
      <c r="H394" s="183" t="str">
        <f t="shared" si="6"/>
        <v>37-4</v>
      </c>
      <c r="I394" s="206">
        <v>34</v>
      </c>
      <c r="J394" s="206">
        <v>65</v>
      </c>
      <c r="K394" s="207" t="b">
        <v>1</v>
      </c>
      <c r="L394" s="208">
        <v>78.66</v>
      </c>
      <c r="M394" s="208">
        <v>78.97</v>
      </c>
      <c r="N394" s="209" t="s">
        <v>112</v>
      </c>
      <c r="O394" s="214" t="s">
        <v>42</v>
      </c>
      <c r="P394" s="213" t="s">
        <v>1496</v>
      </c>
      <c r="Q394" s="136">
        <v>2</v>
      </c>
      <c r="R394" s="214" t="s">
        <v>44</v>
      </c>
      <c r="S394" s="214"/>
      <c r="T394" s="215" t="s">
        <v>141</v>
      </c>
      <c r="U394" s="215" t="s">
        <v>49</v>
      </c>
      <c r="V394" s="215" t="s">
        <v>90</v>
      </c>
      <c r="W394" s="215" t="s">
        <v>10</v>
      </c>
      <c r="X394" s="216">
        <v>2</v>
      </c>
      <c r="Y394" s="215" t="s">
        <v>40</v>
      </c>
      <c r="Z394" s="217"/>
      <c r="AA394" s="217"/>
      <c r="AB394" s="217"/>
      <c r="AC394" s="217"/>
      <c r="AD394" s="218"/>
      <c r="AE394" s="218"/>
      <c r="AF394" s="217"/>
      <c r="AG394" s="218"/>
      <c r="AH394" s="218"/>
      <c r="AI394" s="218"/>
      <c r="AJ394" s="217"/>
      <c r="AK394" s="217"/>
      <c r="AL394" s="218"/>
      <c r="AM394" s="218"/>
      <c r="AN394" s="218"/>
      <c r="AR394" s="1">
        <v>50</v>
      </c>
      <c r="AU394" s="1">
        <v>50</v>
      </c>
      <c r="BQ394" s="1">
        <v>100</v>
      </c>
      <c r="BT394" s="215"/>
      <c r="BU394" s="1" t="s">
        <v>373</v>
      </c>
    </row>
    <row r="395" spans="1:74" ht="15" customHeight="1" x14ac:dyDescent="0.3">
      <c r="A395" s="1" t="s">
        <v>1487</v>
      </c>
      <c r="B395" s="9">
        <v>42966</v>
      </c>
      <c r="C395" s="1" t="s">
        <v>122</v>
      </c>
      <c r="D395" s="61" t="s">
        <v>115</v>
      </c>
      <c r="E395" s="61" t="s">
        <v>116</v>
      </c>
      <c r="F395" s="2">
        <v>37</v>
      </c>
      <c r="G395" s="170">
        <v>4</v>
      </c>
      <c r="H395" s="183" t="str">
        <f t="shared" si="6"/>
        <v>37-4</v>
      </c>
      <c r="I395" s="175">
        <v>0</v>
      </c>
      <c r="J395" s="206">
        <v>65</v>
      </c>
      <c r="K395" s="207" t="b">
        <v>1</v>
      </c>
      <c r="L395" s="208">
        <v>78.319999999999993</v>
      </c>
      <c r="M395" s="208">
        <v>78.97</v>
      </c>
      <c r="N395" s="209" t="s">
        <v>112</v>
      </c>
      <c r="O395" s="11" t="s">
        <v>1094</v>
      </c>
      <c r="P395" s="179" t="s">
        <v>1493</v>
      </c>
      <c r="Q395" s="180">
        <v>1</v>
      </c>
      <c r="R395" s="210" t="s">
        <v>18</v>
      </c>
      <c r="S395" s="210"/>
      <c r="T395" s="211" t="s">
        <v>126</v>
      </c>
      <c r="U395" s="211" t="s">
        <v>49</v>
      </c>
      <c r="V395" s="211" t="s">
        <v>17</v>
      </c>
      <c r="W395" s="211" t="s">
        <v>302</v>
      </c>
      <c r="X395" s="212">
        <v>2</v>
      </c>
      <c r="Y395" s="211" t="s">
        <v>40</v>
      </c>
      <c r="BG395" s="1">
        <v>100</v>
      </c>
      <c r="BQ395" s="1">
        <v>100</v>
      </c>
      <c r="BT395" s="211"/>
    </row>
    <row r="396" spans="1:74" ht="15" customHeight="1" x14ac:dyDescent="0.3">
      <c r="A396" s="1" t="s">
        <v>1487</v>
      </c>
      <c r="B396" s="9">
        <v>42966</v>
      </c>
      <c r="C396" s="1" t="s">
        <v>122</v>
      </c>
      <c r="D396" s="61" t="s">
        <v>115</v>
      </c>
      <c r="E396" s="61" t="s">
        <v>116</v>
      </c>
      <c r="F396" s="2">
        <v>37</v>
      </c>
      <c r="G396" s="170">
        <v>4</v>
      </c>
      <c r="H396" s="183" t="str">
        <f t="shared" si="6"/>
        <v>37-4</v>
      </c>
      <c r="I396" s="175">
        <v>0</v>
      </c>
      <c r="J396" s="206">
        <v>65</v>
      </c>
      <c r="K396" s="207" t="b">
        <v>1</v>
      </c>
      <c r="L396" s="208">
        <v>78.319999999999993</v>
      </c>
      <c r="M396" s="208">
        <v>78.97</v>
      </c>
      <c r="N396" s="209" t="s">
        <v>112</v>
      </c>
      <c r="O396" s="210" t="s">
        <v>117</v>
      </c>
      <c r="P396" s="179" t="s">
        <v>1494</v>
      </c>
      <c r="Q396" s="180">
        <v>4</v>
      </c>
      <c r="R396" s="210" t="s">
        <v>18</v>
      </c>
      <c r="S396" s="210"/>
      <c r="T396" s="211" t="s">
        <v>141</v>
      </c>
      <c r="U396" s="211" t="s">
        <v>49</v>
      </c>
      <c r="V396" s="211" t="s">
        <v>53</v>
      </c>
      <c r="W396" s="211" t="s">
        <v>11</v>
      </c>
      <c r="X396" s="212">
        <v>3</v>
      </c>
      <c r="Y396" s="211" t="s">
        <v>40</v>
      </c>
      <c r="AR396" s="1">
        <v>50</v>
      </c>
      <c r="AU396" s="1">
        <v>50</v>
      </c>
      <c r="BQ396" s="1">
        <v>100</v>
      </c>
      <c r="BT396" s="211"/>
      <c r="BU396" s="1" t="s">
        <v>374</v>
      </c>
    </row>
    <row r="397" spans="1:74" ht="15" customHeight="1" x14ac:dyDescent="0.3">
      <c r="A397" s="1" t="s">
        <v>1487</v>
      </c>
      <c r="B397" s="9">
        <v>42966</v>
      </c>
      <c r="C397" s="1" t="s">
        <v>122</v>
      </c>
      <c r="D397" s="61" t="s">
        <v>115</v>
      </c>
      <c r="E397" s="61" t="s">
        <v>116</v>
      </c>
      <c r="F397" s="2">
        <v>37</v>
      </c>
      <c r="G397" s="170">
        <v>4</v>
      </c>
      <c r="H397" s="183" t="str">
        <f t="shared" si="6"/>
        <v>37-4</v>
      </c>
      <c r="I397" s="175">
        <v>0</v>
      </c>
      <c r="J397" s="206">
        <v>65</v>
      </c>
      <c r="K397" s="207" t="b">
        <v>1</v>
      </c>
      <c r="L397" s="208">
        <v>78.319999999999993</v>
      </c>
      <c r="M397" s="208">
        <v>78.97</v>
      </c>
      <c r="N397" s="209" t="s">
        <v>112</v>
      </c>
      <c r="O397" s="210" t="s">
        <v>87</v>
      </c>
      <c r="P397" s="179" t="s">
        <v>1494</v>
      </c>
      <c r="Q397" s="180">
        <v>4</v>
      </c>
      <c r="R397" s="210" t="s">
        <v>89</v>
      </c>
      <c r="S397" s="210" t="s">
        <v>19</v>
      </c>
      <c r="T397" s="211" t="s">
        <v>210</v>
      </c>
      <c r="U397" s="211" t="s">
        <v>49</v>
      </c>
      <c r="V397" s="211" t="s">
        <v>14</v>
      </c>
      <c r="W397" s="211" t="s">
        <v>11</v>
      </c>
      <c r="X397" s="212">
        <v>3</v>
      </c>
      <c r="Y397" s="211" t="s">
        <v>40</v>
      </c>
      <c r="AQ397" s="1">
        <v>70</v>
      </c>
      <c r="AR397" s="1">
        <v>30</v>
      </c>
      <c r="BQ397" s="1">
        <v>100</v>
      </c>
      <c r="BT397" s="211"/>
      <c r="BU397" s="1" t="s">
        <v>375</v>
      </c>
    </row>
    <row r="398" spans="1:74" ht="15" customHeight="1" x14ac:dyDescent="0.3">
      <c r="A398" s="1" t="s">
        <v>1487</v>
      </c>
      <c r="B398" s="9">
        <v>42966</v>
      </c>
      <c r="C398" s="1" t="s">
        <v>122</v>
      </c>
      <c r="D398" s="61" t="s">
        <v>115</v>
      </c>
      <c r="E398" s="61" t="s">
        <v>116</v>
      </c>
      <c r="F398" s="2">
        <v>37</v>
      </c>
      <c r="G398" s="170">
        <v>3</v>
      </c>
      <c r="H398" s="183" t="str">
        <f t="shared" si="6"/>
        <v>37-3</v>
      </c>
      <c r="I398" s="175">
        <v>0</v>
      </c>
      <c r="J398" s="206">
        <v>65</v>
      </c>
      <c r="K398" s="207" t="b">
        <v>1</v>
      </c>
      <c r="L398" s="208">
        <v>77.44</v>
      </c>
      <c r="M398" s="208">
        <v>78.09</v>
      </c>
      <c r="N398" s="209"/>
      <c r="O398" s="210" t="s">
        <v>105</v>
      </c>
      <c r="P398" s="179" t="s">
        <v>105</v>
      </c>
      <c r="Q398" s="136" t="s">
        <v>1492</v>
      </c>
      <c r="R398" s="210"/>
      <c r="S398" s="210"/>
      <c r="T398" s="211"/>
      <c r="U398" s="211"/>
      <c r="V398" s="211"/>
      <c r="W398" s="211"/>
      <c r="X398" s="212" t="e">
        <v>#N/A</v>
      </c>
      <c r="Y398" s="211"/>
      <c r="BQ398" s="1">
        <v>0</v>
      </c>
      <c r="BT398" s="211"/>
      <c r="BV398" s="1" t="s">
        <v>372</v>
      </c>
    </row>
    <row r="399" spans="1:74" ht="15" customHeight="1" x14ac:dyDescent="0.3">
      <c r="A399" s="1" t="s">
        <v>1487</v>
      </c>
      <c r="B399" s="9">
        <v>42966</v>
      </c>
      <c r="C399" s="1" t="s">
        <v>122</v>
      </c>
      <c r="D399" s="61" t="s">
        <v>115</v>
      </c>
      <c r="E399" s="61" t="s">
        <v>116</v>
      </c>
      <c r="F399" s="2">
        <v>38</v>
      </c>
      <c r="G399" s="170">
        <v>1</v>
      </c>
      <c r="H399" s="183" t="str">
        <f t="shared" si="6"/>
        <v>38-1</v>
      </c>
      <c r="I399" s="206">
        <v>0</v>
      </c>
      <c r="J399" s="206">
        <v>37</v>
      </c>
      <c r="K399" s="207" t="b">
        <v>1</v>
      </c>
      <c r="L399" s="208">
        <v>78.849999999999994</v>
      </c>
      <c r="M399" s="208">
        <v>79.22</v>
      </c>
      <c r="N399" s="209" t="s">
        <v>112</v>
      </c>
      <c r="O399" s="214" t="s">
        <v>42</v>
      </c>
      <c r="P399" s="213" t="s">
        <v>1496</v>
      </c>
      <c r="Q399" s="136">
        <v>2</v>
      </c>
      <c r="R399" s="214" t="s">
        <v>44</v>
      </c>
      <c r="S399" s="214"/>
      <c r="T399" s="215" t="s">
        <v>141</v>
      </c>
      <c r="U399" s="215" t="s">
        <v>49</v>
      </c>
      <c r="V399" s="215" t="s">
        <v>90</v>
      </c>
      <c r="W399" s="215" t="s">
        <v>10</v>
      </c>
      <c r="X399" s="216">
        <v>2</v>
      </c>
      <c r="Y399" s="215" t="s">
        <v>40</v>
      </c>
      <c r="Z399" s="217"/>
      <c r="AA399" s="217"/>
      <c r="AB399" s="217"/>
      <c r="AC399" s="217"/>
      <c r="AD399" s="218"/>
      <c r="AE399" s="218"/>
      <c r="AF399" s="217"/>
      <c r="AG399" s="218"/>
      <c r="AH399" s="218"/>
      <c r="AI399" s="218"/>
      <c r="AJ399" s="217"/>
      <c r="AK399" s="217"/>
      <c r="AL399" s="218"/>
      <c r="AM399" s="218"/>
      <c r="AN399" s="218"/>
      <c r="AR399" s="1">
        <v>50</v>
      </c>
      <c r="AU399" s="1">
        <v>50</v>
      </c>
      <c r="BQ399" s="1">
        <v>100</v>
      </c>
      <c r="BT399" s="215"/>
      <c r="BU399" s="1" t="s">
        <v>373</v>
      </c>
    </row>
    <row r="400" spans="1:74" ht="15" customHeight="1" x14ac:dyDescent="0.3">
      <c r="A400" s="1" t="s">
        <v>1487</v>
      </c>
      <c r="B400" s="9">
        <v>42966</v>
      </c>
      <c r="C400" s="1" t="s">
        <v>122</v>
      </c>
      <c r="D400" s="61" t="s">
        <v>115</v>
      </c>
      <c r="E400" s="61" t="s">
        <v>116</v>
      </c>
      <c r="F400" s="2">
        <v>38</v>
      </c>
      <c r="G400" s="170">
        <v>1</v>
      </c>
      <c r="H400" s="183" t="str">
        <f t="shared" si="6"/>
        <v>38-1</v>
      </c>
      <c r="I400" s="206">
        <v>0</v>
      </c>
      <c r="J400" s="206">
        <v>37</v>
      </c>
      <c r="K400" s="207" t="b">
        <v>1</v>
      </c>
      <c r="L400" s="208">
        <v>78.849999999999994</v>
      </c>
      <c r="M400" s="208">
        <v>79.22</v>
      </c>
      <c r="N400" s="209" t="s">
        <v>112</v>
      </c>
      <c r="O400" s="11" t="s">
        <v>1094</v>
      </c>
      <c r="P400" s="179" t="s">
        <v>1493</v>
      </c>
      <c r="Q400" s="180">
        <v>1</v>
      </c>
      <c r="R400" s="210" t="s">
        <v>18</v>
      </c>
      <c r="S400" s="210"/>
      <c r="T400" s="211" t="s">
        <v>126</v>
      </c>
      <c r="U400" s="211" t="s">
        <v>49</v>
      </c>
      <c r="V400" s="211" t="s">
        <v>17</v>
      </c>
      <c r="W400" s="211" t="s">
        <v>302</v>
      </c>
      <c r="X400" s="212">
        <v>2</v>
      </c>
      <c r="Y400" s="211" t="s">
        <v>40</v>
      </c>
      <c r="BG400" s="1">
        <v>100</v>
      </c>
      <c r="BQ400" s="1">
        <v>100</v>
      </c>
      <c r="BT400" s="211"/>
    </row>
    <row r="401" spans="1:74" ht="15" customHeight="1" x14ac:dyDescent="0.3">
      <c r="A401" s="1" t="s">
        <v>1487</v>
      </c>
      <c r="B401" s="9">
        <v>42966</v>
      </c>
      <c r="C401" s="1" t="s">
        <v>122</v>
      </c>
      <c r="D401" s="61" t="s">
        <v>115</v>
      </c>
      <c r="E401" s="61" t="s">
        <v>116</v>
      </c>
      <c r="F401" s="2">
        <v>38</v>
      </c>
      <c r="G401" s="170">
        <v>1</v>
      </c>
      <c r="H401" s="183" t="str">
        <f t="shared" si="6"/>
        <v>38-1</v>
      </c>
      <c r="I401" s="206">
        <v>0</v>
      </c>
      <c r="J401" s="206">
        <v>37</v>
      </c>
      <c r="K401" s="207" t="b">
        <v>1</v>
      </c>
      <c r="L401" s="208">
        <v>78.849999999999994</v>
      </c>
      <c r="M401" s="208">
        <v>79.22</v>
      </c>
      <c r="N401" s="209" t="s">
        <v>112</v>
      </c>
      <c r="O401" s="210" t="s">
        <v>117</v>
      </c>
      <c r="P401" s="179" t="s">
        <v>1497</v>
      </c>
      <c r="Q401" s="180">
        <v>3</v>
      </c>
      <c r="R401" s="210" t="s">
        <v>18</v>
      </c>
      <c r="S401" s="210"/>
      <c r="T401" s="211" t="s">
        <v>127</v>
      </c>
      <c r="U401" s="211" t="s">
        <v>49</v>
      </c>
      <c r="V401" s="211" t="s">
        <v>53</v>
      </c>
      <c r="W401" s="211" t="s">
        <v>11</v>
      </c>
      <c r="X401" s="212">
        <v>3</v>
      </c>
      <c r="Y401" s="211" t="s">
        <v>40</v>
      </c>
      <c r="AR401" s="1">
        <v>50</v>
      </c>
      <c r="AU401" s="1">
        <v>50</v>
      </c>
      <c r="BQ401" s="1">
        <v>100</v>
      </c>
      <c r="BT401" s="211"/>
      <c r="BU401" s="1" t="s">
        <v>376</v>
      </c>
    </row>
    <row r="402" spans="1:74" ht="15" customHeight="1" x14ac:dyDescent="0.3">
      <c r="A402" s="1" t="s">
        <v>1487</v>
      </c>
      <c r="B402" s="9">
        <v>42966</v>
      </c>
      <c r="C402" s="1" t="s">
        <v>122</v>
      </c>
      <c r="D402" s="61" t="s">
        <v>115</v>
      </c>
      <c r="E402" s="61" t="s">
        <v>116</v>
      </c>
      <c r="F402" s="2">
        <v>38</v>
      </c>
      <c r="G402" s="170">
        <v>1</v>
      </c>
      <c r="H402" s="183" t="str">
        <f t="shared" si="6"/>
        <v>38-1</v>
      </c>
      <c r="I402" s="206">
        <v>14</v>
      </c>
      <c r="J402" s="206">
        <v>19</v>
      </c>
      <c r="K402" s="207" t="b">
        <v>1</v>
      </c>
      <c r="L402" s="208">
        <v>78.989999999999995</v>
      </c>
      <c r="M402" s="208">
        <v>79.039999999999992</v>
      </c>
      <c r="N402" s="209" t="s">
        <v>96</v>
      </c>
      <c r="O402" s="210" t="s">
        <v>87</v>
      </c>
      <c r="P402" s="179" t="s">
        <v>1494</v>
      </c>
      <c r="Q402" s="180">
        <v>4</v>
      </c>
      <c r="R402" s="210" t="s">
        <v>89</v>
      </c>
      <c r="S402" s="210" t="s">
        <v>19</v>
      </c>
      <c r="T402" s="211" t="s">
        <v>303</v>
      </c>
      <c r="U402" s="211" t="s">
        <v>49</v>
      </c>
      <c r="V402" s="211" t="s">
        <v>14</v>
      </c>
      <c r="W402" s="211" t="s">
        <v>11</v>
      </c>
      <c r="X402" s="212">
        <v>3</v>
      </c>
      <c r="Y402" s="211" t="s">
        <v>40</v>
      </c>
      <c r="AQ402" s="1">
        <v>70</v>
      </c>
      <c r="AR402" s="1">
        <v>30</v>
      </c>
      <c r="BQ402" s="1">
        <v>100</v>
      </c>
      <c r="BT402" s="211"/>
      <c r="BU402" s="1" t="s">
        <v>377</v>
      </c>
    </row>
    <row r="403" spans="1:74" ht="15" customHeight="1" x14ac:dyDescent="0.3">
      <c r="A403" s="1" t="s">
        <v>1487</v>
      </c>
      <c r="B403" s="9">
        <v>42966</v>
      </c>
      <c r="C403" s="1" t="s">
        <v>122</v>
      </c>
      <c r="D403" s="61" t="s">
        <v>115</v>
      </c>
      <c r="E403" s="61" t="s">
        <v>116</v>
      </c>
      <c r="F403" s="2">
        <v>38</v>
      </c>
      <c r="G403" s="170">
        <v>1</v>
      </c>
      <c r="H403" s="183" t="str">
        <f t="shared" si="6"/>
        <v>38-1</v>
      </c>
      <c r="I403" s="206">
        <v>0</v>
      </c>
      <c r="J403" s="206">
        <v>37</v>
      </c>
      <c r="K403" s="207" t="b">
        <v>1</v>
      </c>
      <c r="L403" s="208">
        <v>78.849999999999994</v>
      </c>
      <c r="M403" s="208">
        <v>79.22</v>
      </c>
      <c r="N403" s="209"/>
      <c r="O403" s="210" t="s">
        <v>105</v>
      </c>
      <c r="P403" s="179" t="s">
        <v>105</v>
      </c>
      <c r="Q403" s="136" t="s">
        <v>1492</v>
      </c>
      <c r="R403" s="210"/>
      <c r="S403" s="210"/>
      <c r="T403" s="211"/>
      <c r="U403" s="211"/>
      <c r="V403" s="211"/>
      <c r="W403" s="211"/>
      <c r="X403" s="212" t="e">
        <v>#N/A</v>
      </c>
      <c r="Y403" s="211"/>
      <c r="BQ403" s="1">
        <v>0</v>
      </c>
      <c r="BT403" s="211"/>
      <c r="BV403" s="1" t="s">
        <v>378</v>
      </c>
    </row>
    <row r="404" spans="1:74" ht="15" customHeight="1" x14ac:dyDescent="0.3">
      <c r="A404" s="1" t="s">
        <v>1487</v>
      </c>
      <c r="B404" s="9">
        <v>42966</v>
      </c>
      <c r="C404" s="1" t="s">
        <v>122</v>
      </c>
      <c r="D404" s="61" t="s">
        <v>115</v>
      </c>
      <c r="E404" s="61" t="s">
        <v>116</v>
      </c>
      <c r="F404" s="2">
        <v>38</v>
      </c>
      <c r="G404" s="170">
        <v>2</v>
      </c>
      <c r="H404" s="183" t="str">
        <f t="shared" si="6"/>
        <v>38-2</v>
      </c>
      <c r="I404" s="206">
        <v>0</v>
      </c>
      <c r="J404" s="206">
        <v>78</v>
      </c>
      <c r="K404" s="207" t="b">
        <v>1</v>
      </c>
      <c r="L404" s="208">
        <v>79.22999999999999</v>
      </c>
      <c r="M404" s="208">
        <v>80.009999999999991</v>
      </c>
      <c r="N404" s="209" t="s">
        <v>112</v>
      </c>
      <c r="O404" s="214" t="s">
        <v>42</v>
      </c>
      <c r="P404" s="213" t="s">
        <v>1496</v>
      </c>
      <c r="Q404" s="136">
        <v>2</v>
      </c>
      <c r="R404" s="214" t="s">
        <v>44</v>
      </c>
      <c r="S404" s="214"/>
      <c r="T404" s="215" t="s">
        <v>141</v>
      </c>
      <c r="U404" s="215" t="s">
        <v>49</v>
      </c>
      <c r="V404" s="215" t="s">
        <v>90</v>
      </c>
      <c r="W404" s="215" t="s">
        <v>10</v>
      </c>
      <c r="X404" s="216">
        <v>2</v>
      </c>
      <c r="Y404" s="215" t="s">
        <v>40</v>
      </c>
      <c r="Z404" s="217"/>
      <c r="AA404" s="217"/>
      <c r="AB404" s="217"/>
      <c r="AC404" s="217"/>
      <c r="AD404" s="218"/>
      <c r="AE404" s="218"/>
      <c r="AF404" s="217"/>
      <c r="AG404" s="218"/>
      <c r="AH404" s="218"/>
      <c r="AI404" s="218"/>
      <c r="AJ404" s="217"/>
      <c r="AK404" s="217"/>
      <c r="AL404" s="218"/>
      <c r="AM404" s="218"/>
      <c r="AN404" s="218"/>
      <c r="AR404" s="1">
        <v>50</v>
      </c>
      <c r="AU404" s="1">
        <v>50</v>
      </c>
      <c r="BQ404" s="1">
        <v>100</v>
      </c>
      <c r="BT404" s="215"/>
      <c r="BU404" s="1" t="s">
        <v>373</v>
      </c>
    </row>
    <row r="405" spans="1:74" ht="15" customHeight="1" x14ac:dyDescent="0.3">
      <c r="A405" s="1" t="s">
        <v>1487</v>
      </c>
      <c r="B405" s="9">
        <v>42966</v>
      </c>
      <c r="C405" s="1" t="s">
        <v>122</v>
      </c>
      <c r="D405" s="61" t="s">
        <v>115</v>
      </c>
      <c r="E405" s="61" t="s">
        <v>116</v>
      </c>
      <c r="F405" s="2">
        <v>38</v>
      </c>
      <c r="G405" s="170">
        <v>2</v>
      </c>
      <c r="H405" s="183" t="str">
        <f t="shared" si="6"/>
        <v>38-2</v>
      </c>
      <c r="I405" s="206">
        <v>0</v>
      </c>
      <c r="J405" s="206">
        <v>78</v>
      </c>
      <c r="K405" s="207" t="b">
        <v>1</v>
      </c>
      <c r="L405" s="208">
        <v>79.22999999999999</v>
      </c>
      <c r="M405" s="208">
        <v>80.009999999999991</v>
      </c>
      <c r="N405" s="209" t="s">
        <v>112</v>
      </c>
      <c r="O405" s="11" t="s">
        <v>1094</v>
      </c>
      <c r="P405" s="179" t="s">
        <v>1493</v>
      </c>
      <c r="Q405" s="180">
        <v>1</v>
      </c>
      <c r="R405" s="210" t="s">
        <v>18</v>
      </c>
      <c r="S405" s="210"/>
      <c r="T405" s="211" t="s">
        <v>126</v>
      </c>
      <c r="U405" s="211" t="s">
        <v>49</v>
      </c>
      <c r="V405" s="211" t="s">
        <v>17</v>
      </c>
      <c r="W405" s="211" t="s">
        <v>302</v>
      </c>
      <c r="X405" s="212">
        <v>2</v>
      </c>
      <c r="Y405" s="211" t="s">
        <v>40</v>
      </c>
      <c r="BG405" s="1">
        <v>100</v>
      </c>
      <c r="BQ405" s="1">
        <v>100</v>
      </c>
      <c r="BT405" s="211"/>
    </row>
    <row r="406" spans="1:74" ht="15" customHeight="1" x14ac:dyDescent="0.3">
      <c r="A406" s="1" t="s">
        <v>1487</v>
      </c>
      <c r="B406" s="9">
        <v>42966</v>
      </c>
      <c r="C406" s="1" t="s">
        <v>122</v>
      </c>
      <c r="D406" s="61" t="s">
        <v>115</v>
      </c>
      <c r="E406" s="61" t="s">
        <v>116</v>
      </c>
      <c r="F406" s="2">
        <v>38</v>
      </c>
      <c r="G406" s="170">
        <v>2</v>
      </c>
      <c r="H406" s="183" t="str">
        <f t="shared" si="6"/>
        <v>38-2</v>
      </c>
      <c r="I406" s="206">
        <v>0</v>
      </c>
      <c r="J406" s="206">
        <v>78</v>
      </c>
      <c r="K406" s="207" t="b">
        <v>1</v>
      </c>
      <c r="L406" s="208">
        <v>79.22999999999999</v>
      </c>
      <c r="M406" s="208">
        <v>80.009999999999991</v>
      </c>
      <c r="N406" s="209" t="s">
        <v>96</v>
      </c>
      <c r="O406" s="210" t="s">
        <v>87</v>
      </c>
      <c r="P406" s="179" t="s">
        <v>1494</v>
      </c>
      <c r="Q406" s="180">
        <v>4</v>
      </c>
      <c r="R406" s="210" t="s">
        <v>89</v>
      </c>
      <c r="S406" s="210"/>
      <c r="T406" s="211" t="s">
        <v>206</v>
      </c>
      <c r="U406" s="211" t="s">
        <v>49</v>
      </c>
      <c r="V406" s="211" t="s">
        <v>14</v>
      </c>
      <c r="W406" s="211" t="s">
        <v>11</v>
      </c>
      <c r="X406" s="212">
        <v>3</v>
      </c>
      <c r="Y406" s="1"/>
      <c r="AQ406" s="1">
        <v>70</v>
      </c>
      <c r="AR406" s="1">
        <v>30</v>
      </c>
      <c r="BQ406" s="1">
        <v>100</v>
      </c>
      <c r="BT406" s="211"/>
    </row>
    <row r="407" spans="1:74" ht="15" customHeight="1" x14ac:dyDescent="0.3">
      <c r="A407" s="1" t="s">
        <v>1487</v>
      </c>
      <c r="B407" s="9">
        <v>42967</v>
      </c>
      <c r="C407" s="1" t="s">
        <v>122</v>
      </c>
      <c r="D407" s="61" t="s">
        <v>115</v>
      </c>
      <c r="E407" s="61" t="s">
        <v>116</v>
      </c>
      <c r="F407" s="2">
        <v>38</v>
      </c>
      <c r="G407" s="170">
        <v>2</v>
      </c>
      <c r="H407" s="183" t="str">
        <f t="shared" si="6"/>
        <v>38-2</v>
      </c>
      <c r="I407" s="206">
        <v>38</v>
      </c>
      <c r="J407" s="206">
        <v>45</v>
      </c>
      <c r="K407" s="207" t="b">
        <v>1</v>
      </c>
      <c r="L407" s="208">
        <v>79.609999999999985</v>
      </c>
      <c r="M407" s="208">
        <v>79.679999999999993</v>
      </c>
      <c r="N407" s="209" t="s">
        <v>96</v>
      </c>
      <c r="O407" s="210" t="s">
        <v>87</v>
      </c>
      <c r="P407" s="179" t="s">
        <v>1494</v>
      </c>
      <c r="Q407" s="180">
        <v>4</v>
      </c>
      <c r="R407" s="210" t="s">
        <v>89</v>
      </c>
      <c r="S407" s="210" t="s">
        <v>19</v>
      </c>
      <c r="T407" s="211" t="s">
        <v>210</v>
      </c>
      <c r="U407" s="211" t="s">
        <v>49</v>
      </c>
      <c r="V407" s="211" t="s">
        <v>14</v>
      </c>
      <c r="W407" s="211" t="s">
        <v>11</v>
      </c>
      <c r="X407" s="212">
        <v>3</v>
      </c>
      <c r="Y407" s="211" t="s">
        <v>40</v>
      </c>
      <c r="Z407" s="222"/>
      <c r="AA407" s="222"/>
      <c r="AB407" s="222"/>
      <c r="AC407" s="222"/>
      <c r="AD407" s="211"/>
      <c r="AE407" s="211"/>
      <c r="AF407" s="222"/>
      <c r="AG407" s="211"/>
      <c r="AH407" s="211"/>
      <c r="AI407" s="211"/>
      <c r="AJ407" s="222"/>
      <c r="AK407" s="222"/>
      <c r="AL407" s="211"/>
      <c r="AM407" s="211"/>
      <c r="AN407" s="211"/>
      <c r="AQ407" s="1">
        <v>50</v>
      </c>
      <c r="AR407" s="1">
        <v>50</v>
      </c>
      <c r="BQ407" s="1">
        <v>100</v>
      </c>
      <c r="BT407" s="211"/>
    </row>
    <row r="408" spans="1:74" ht="15" customHeight="1" x14ac:dyDescent="0.3">
      <c r="A408" s="1" t="s">
        <v>1487</v>
      </c>
      <c r="B408" s="9">
        <v>42966</v>
      </c>
      <c r="C408" s="1" t="s">
        <v>122</v>
      </c>
      <c r="D408" s="61" t="s">
        <v>115</v>
      </c>
      <c r="E408" s="61" t="s">
        <v>116</v>
      </c>
      <c r="F408" s="2">
        <v>38</v>
      </c>
      <c r="G408" s="170">
        <v>2</v>
      </c>
      <c r="H408" s="183" t="str">
        <f t="shared" si="6"/>
        <v>38-2</v>
      </c>
      <c r="I408" s="206">
        <v>0</v>
      </c>
      <c r="J408" s="206">
        <v>78</v>
      </c>
      <c r="K408" s="207" t="b">
        <v>1</v>
      </c>
      <c r="L408" s="208">
        <v>79.22999999999999</v>
      </c>
      <c r="M408" s="208">
        <v>80.009999999999991</v>
      </c>
      <c r="N408" s="209"/>
      <c r="O408" s="210" t="s">
        <v>105</v>
      </c>
      <c r="P408" s="179" t="s">
        <v>105</v>
      </c>
      <c r="Q408" s="136" t="s">
        <v>1492</v>
      </c>
      <c r="R408" s="210"/>
      <c r="S408" s="210"/>
      <c r="T408" s="211"/>
      <c r="U408" s="211"/>
      <c r="V408" s="211"/>
      <c r="W408" s="211"/>
      <c r="X408" s="212" t="e">
        <v>#N/A</v>
      </c>
      <c r="Y408" s="211"/>
      <c r="BQ408" s="1">
        <v>0</v>
      </c>
      <c r="BT408" s="211"/>
      <c r="BV408" s="1" t="s">
        <v>379</v>
      </c>
    </row>
    <row r="409" spans="1:74" ht="15" customHeight="1" x14ac:dyDescent="0.3">
      <c r="A409" s="1" t="s">
        <v>1487</v>
      </c>
      <c r="B409" s="9">
        <v>42966</v>
      </c>
      <c r="C409" s="1" t="s">
        <v>301</v>
      </c>
      <c r="D409" s="61" t="s">
        <v>115</v>
      </c>
      <c r="E409" s="61" t="s">
        <v>116</v>
      </c>
      <c r="F409" s="2">
        <v>38</v>
      </c>
      <c r="G409" s="170">
        <v>3</v>
      </c>
      <c r="H409" s="183" t="str">
        <f t="shared" si="6"/>
        <v>38-3</v>
      </c>
      <c r="I409" s="206">
        <v>0</v>
      </c>
      <c r="J409" s="206">
        <v>28</v>
      </c>
      <c r="K409" s="207" t="b">
        <v>1</v>
      </c>
      <c r="L409" s="208">
        <v>80.009999999999991</v>
      </c>
      <c r="M409" s="208">
        <v>80.289999999999992</v>
      </c>
      <c r="N409" s="209" t="s">
        <v>112</v>
      </c>
      <c r="O409" s="214" t="s">
        <v>42</v>
      </c>
      <c r="P409" s="213" t="s">
        <v>1496</v>
      </c>
      <c r="Q409" s="136">
        <v>2</v>
      </c>
      <c r="R409" s="214" t="s">
        <v>44</v>
      </c>
      <c r="S409" s="214"/>
      <c r="T409" s="215" t="s">
        <v>141</v>
      </c>
      <c r="U409" s="215" t="s">
        <v>49</v>
      </c>
      <c r="V409" s="215" t="s">
        <v>90</v>
      </c>
      <c r="W409" s="215" t="s">
        <v>10</v>
      </c>
      <c r="X409" s="216">
        <v>2</v>
      </c>
      <c r="Y409" s="215" t="s">
        <v>40</v>
      </c>
      <c r="Z409" s="217"/>
      <c r="AA409" s="217"/>
      <c r="AB409" s="217"/>
      <c r="AC409" s="217"/>
      <c r="AD409" s="218"/>
      <c r="AE409" s="218"/>
      <c r="AF409" s="217"/>
      <c r="AG409" s="218"/>
      <c r="AH409" s="218"/>
      <c r="AI409" s="218"/>
      <c r="AJ409" s="217"/>
      <c r="AK409" s="217"/>
      <c r="AL409" s="218"/>
      <c r="AM409" s="218"/>
      <c r="AN409" s="218"/>
      <c r="AR409" s="1">
        <v>50</v>
      </c>
      <c r="AU409" s="1">
        <v>50</v>
      </c>
      <c r="BQ409" s="1">
        <v>100</v>
      </c>
      <c r="BT409" s="215"/>
      <c r="BU409" s="1" t="s">
        <v>373</v>
      </c>
    </row>
    <row r="410" spans="1:74" ht="15" customHeight="1" x14ac:dyDescent="0.3">
      <c r="A410" s="1" t="s">
        <v>1487</v>
      </c>
      <c r="B410" s="9">
        <v>42966</v>
      </c>
      <c r="C410" s="1" t="s">
        <v>301</v>
      </c>
      <c r="D410" s="61" t="s">
        <v>115</v>
      </c>
      <c r="E410" s="61" t="s">
        <v>116</v>
      </c>
      <c r="F410" s="2">
        <v>38</v>
      </c>
      <c r="G410" s="170">
        <v>3</v>
      </c>
      <c r="H410" s="183" t="str">
        <f t="shared" si="6"/>
        <v>38-3</v>
      </c>
      <c r="I410" s="206">
        <v>0</v>
      </c>
      <c r="J410" s="206">
        <v>28</v>
      </c>
      <c r="K410" s="207" t="b">
        <v>1</v>
      </c>
      <c r="L410" s="208">
        <v>80.009999999999991</v>
      </c>
      <c r="M410" s="208">
        <v>80.289999999999992</v>
      </c>
      <c r="N410" s="209" t="s">
        <v>112</v>
      </c>
      <c r="O410" s="11" t="s">
        <v>1094</v>
      </c>
      <c r="P410" s="179" t="s">
        <v>1493</v>
      </c>
      <c r="Q410" s="180">
        <v>1</v>
      </c>
      <c r="R410" s="210" t="s">
        <v>18</v>
      </c>
      <c r="S410" s="210"/>
      <c r="T410" s="211" t="s">
        <v>126</v>
      </c>
      <c r="U410" s="211" t="s">
        <v>49</v>
      </c>
      <c r="V410" s="211" t="s">
        <v>17</v>
      </c>
      <c r="W410" s="211" t="s">
        <v>302</v>
      </c>
      <c r="X410" s="212">
        <v>2</v>
      </c>
      <c r="Y410" s="211" t="s">
        <v>40</v>
      </c>
      <c r="BG410" s="1">
        <v>100</v>
      </c>
      <c r="BQ410" s="1">
        <v>100</v>
      </c>
      <c r="BT410" s="211"/>
    </row>
    <row r="411" spans="1:74" ht="15" customHeight="1" x14ac:dyDescent="0.3">
      <c r="A411" s="1" t="s">
        <v>1487</v>
      </c>
      <c r="B411" s="9">
        <v>42966</v>
      </c>
      <c r="C411" s="1" t="s">
        <v>301</v>
      </c>
      <c r="D411" s="61" t="s">
        <v>115</v>
      </c>
      <c r="E411" s="61" t="s">
        <v>116</v>
      </c>
      <c r="F411" s="2">
        <v>38</v>
      </c>
      <c r="G411" s="170">
        <v>2</v>
      </c>
      <c r="H411" s="183" t="str">
        <f t="shared" si="6"/>
        <v>38-2</v>
      </c>
      <c r="I411" s="206">
        <v>0</v>
      </c>
      <c r="J411" s="206">
        <v>28</v>
      </c>
      <c r="K411" s="207" t="b">
        <v>1</v>
      </c>
      <c r="L411" s="208">
        <v>79.22999999999999</v>
      </c>
      <c r="M411" s="208">
        <v>79.509999999999991</v>
      </c>
      <c r="N411" s="209"/>
      <c r="O411" s="210" t="s">
        <v>105</v>
      </c>
      <c r="P411" s="179" t="s">
        <v>105</v>
      </c>
      <c r="Q411" s="136" t="s">
        <v>1492</v>
      </c>
      <c r="R411" s="210"/>
      <c r="S411" s="210"/>
      <c r="T411" s="211"/>
      <c r="U411" s="211"/>
      <c r="V411" s="211"/>
      <c r="W411" s="211"/>
      <c r="X411" s="212" t="e">
        <v>#N/A</v>
      </c>
      <c r="Y411" s="211"/>
      <c r="BQ411" s="1">
        <v>0</v>
      </c>
      <c r="BT411" s="211"/>
      <c r="BV411" s="1" t="s">
        <v>379</v>
      </c>
    </row>
    <row r="412" spans="1:74" ht="15" customHeight="1" x14ac:dyDescent="0.3">
      <c r="A412" s="1" t="s">
        <v>1488</v>
      </c>
      <c r="B412" s="9">
        <v>42966</v>
      </c>
      <c r="C412" s="1" t="s">
        <v>301</v>
      </c>
      <c r="D412" s="61" t="s">
        <v>115</v>
      </c>
      <c r="E412" s="61" t="s">
        <v>116</v>
      </c>
      <c r="F412" s="2">
        <v>38</v>
      </c>
      <c r="G412" s="170">
        <v>3</v>
      </c>
      <c r="H412" s="183" t="str">
        <f t="shared" si="6"/>
        <v>38-3</v>
      </c>
      <c r="I412" s="206">
        <v>28</v>
      </c>
      <c r="J412" s="206">
        <v>51</v>
      </c>
      <c r="K412" s="207" t="b">
        <v>1</v>
      </c>
      <c r="L412" s="208">
        <v>80.289999999999992</v>
      </c>
      <c r="M412" s="208">
        <v>80.52</v>
      </c>
      <c r="N412" s="209" t="s">
        <v>112</v>
      </c>
      <c r="O412" s="210" t="s">
        <v>31</v>
      </c>
      <c r="P412" s="179" t="s">
        <v>1496</v>
      </c>
      <c r="Q412" s="180">
        <v>4</v>
      </c>
      <c r="R412" s="210" t="s">
        <v>18</v>
      </c>
      <c r="S412" s="210"/>
      <c r="T412" s="211" t="s">
        <v>315</v>
      </c>
      <c r="U412" s="211" t="s">
        <v>49</v>
      </c>
      <c r="V412" s="211" t="s">
        <v>17</v>
      </c>
      <c r="W412" s="211" t="s">
        <v>11</v>
      </c>
      <c r="X412" s="212">
        <v>3</v>
      </c>
      <c r="Y412" s="211" t="s">
        <v>40</v>
      </c>
      <c r="AS412" s="1">
        <v>50</v>
      </c>
      <c r="AU412" s="1">
        <v>50</v>
      </c>
      <c r="BQ412" s="1">
        <v>100</v>
      </c>
      <c r="BT412" s="211"/>
      <c r="BU412" s="1" t="s">
        <v>380</v>
      </c>
    </row>
    <row r="413" spans="1:74" ht="15" customHeight="1" x14ac:dyDescent="0.3">
      <c r="A413" s="1" t="s">
        <v>1488</v>
      </c>
      <c r="B413" s="9">
        <v>42966</v>
      </c>
      <c r="C413" s="1" t="s">
        <v>301</v>
      </c>
      <c r="D413" s="61" t="s">
        <v>115</v>
      </c>
      <c r="E413" s="61" t="s">
        <v>116</v>
      </c>
      <c r="F413" s="2">
        <v>38</v>
      </c>
      <c r="G413" s="170">
        <v>3</v>
      </c>
      <c r="H413" s="183" t="str">
        <f t="shared" si="6"/>
        <v>38-3</v>
      </c>
      <c r="I413" s="206">
        <v>28</v>
      </c>
      <c r="J413" s="206">
        <v>51</v>
      </c>
      <c r="K413" s="207" t="b">
        <v>1</v>
      </c>
      <c r="L413" s="208">
        <v>80.289999999999992</v>
      </c>
      <c r="M413" s="208">
        <v>80.52</v>
      </c>
      <c r="N413" s="209"/>
      <c r="O413" s="210" t="s">
        <v>105</v>
      </c>
      <c r="P413" s="179" t="s">
        <v>105</v>
      </c>
      <c r="Q413" s="139" t="s">
        <v>1492</v>
      </c>
      <c r="R413" s="210"/>
      <c r="S413" s="210"/>
      <c r="T413" s="211"/>
      <c r="U413" s="211"/>
      <c r="V413" s="211"/>
      <c r="W413" s="211"/>
      <c r="X413" s="212" t="e">
        <v>#N/A</v>
      </c>
      <c r="Y413" s="211"/>
      <c r="BQ413" s="1">
        <v>0</v>
      </c>
      <c r="BT413" s="211"/>
      <c r="BV413" s="1" t="s">
        <v>380</v>
      </c>
    </row>
    <row r="414" spans="1:74" ht="15" customHeight="1" x14ac:dyDescent="0.3">
      <c r="A414" s="1" t="s">
        <v>1488</v>
      </c>
      <c r="B414" s="9">
        <v>42966</v>
      </c>
      <c r="C414" s="1" t="s">
        <v>301</v>
      </c>
      <c r="D414" s="61" t="s">
        <v>115</v>
      </c>
      <c r="E414" s="61" t="s">
        <v>116</v>
      </c>
      <c r="F414" s="2">
        <v>38</v>
      </c>
      <c r="G414" s="170">
        <v>3</v>
      </c>
      <c r="H414" s="183" t="str">
        <f t="shared" si="6"/>
        <v>38-3</v>
      </c>
      <c r="I414" s="206">
        <v>51</v>
      </c>
      <c r="J414" s="206">
        <v>92</v>
      </c>
      <c r="K414" s="207" t="b">
        <v>1</v>
      </c>
      <c r="L414" s="208">
        <v>80.52</v>
      </c>
      <c r="M414" s="208">
        <v>80.929999999999993</v>
      </c>
      <c r="N414" s="209" t="s">
        <v>112</v>
      </c>
      <c r="O414" s="210" t="s">
        <v>117</v>
      </c>
      <c r="P414" s="179" t="s">
        <v>1496</v>
      </c>
      <c r="Q414" s="180">
        <v>4</v>
      </c>
      <c r="R414" s="210" t="s">
        <v>18</v>
      </c>
      <c r="S414" s="210"/>
      <c r="T414" s="211" t="s">
        <v>126</v>
      </c>
      <c r="U414" s="211" t="s">
        <v>49</v>
      </c>
      <c r="V414" s="211" t="s">
        <v>17</v>
      </c>
      <c r="W414" s="211" t="s">
        <v>302</v>
      </c>
      <c r="X414" s="212">
        <v>2</v>
      </c>
      <c r="Y414" s="211" t="s">
        <v>40</v>
      </c>
      <c r="AR414" s="1">
        <v>50</v>
      </c>
      <c r="AU414" s="1">
        <v>50</v>
      </c>
      <c r="BQ414" s="1">
        <v>100</v>
      </c>
      <c r="BT414" s="211"/>
      <c r="BU414" s="1" t="s">
        <v>381</v>
      </c>
    </row>
    <row r="415" spans="1:74" ht="15" customHeight="1" x14ac:dyDescent="0.3">
      <c r="A415" s="1" t="s">
        <v>1488</v>
      </c>
      <c r="B415" s="9">
        <v>42966</v>
      </c>
      <c r="C415" s="1" t="s">
        <v>301</v>
      </c>
      <c r="D415" s="61" t="s">
        <v>115</v>
      </c>
      <c r="E415" s="61" t="s">
        <v>116</v>
      </c>
      <c r="F415" s="2">
        <v>38</v>
      </c>
      <c r="G415" s="170">
        <v>3</v>
      </c>
      <c r="H415" s="183" t="str">
        <f t="shared" si="6"/>
        <v>38-3</v>
      </c>
      <c r="I415" s="206">
        <v>51</v>
      </c>
      <c r="J415" s="206">
        <v>92</v>
      </c>
      <c r="K415" s="207" t="b">
        <v>1</v>
      </c>
      <c r="L415" s="208">
        <v>80.52</v>
      </c>
      <c r="M415" s="208">
        <v>80.929999999999993</v>
      </c>
      <c r="N415" s="209" t="s">
        <v>112</v>
      </c>
      <c r="O415" s="210" t="s">
        <v>117</v>
      </c>
      <c r="P415" s="179" t="s">
        <v>1496</v>
      </c>
      <c r="Q415" s="180">
        <v>4</v>
      </c>
      <c r="R415" s="210" t="s">
        <v>18</v>
      </c>
      <c r="S415" s="210"/>
      <c r="T415" s="211" t="s">
        <v>127</v>
      </c>
      <c r="U415" s="211" t="s">
        <v>49</v>
      </c>
      <c r="V415" s="211" t="s">
        <v>53</v>
      </c>
      <c r="W415" s="211" t="s">
        <v>11</v>
      </c>
      <c r="X415" s="212">
        <v>3</v>
      </c>
      <c r="Y415" s="211" t="s">
        <v>40</v>
      </c>
      <c r="AR415" s="1">
        <v>50</v>
      </c>
      <c r="AU415" s="1">
        <v>50</v>
      </c>
      <c r="BQ415" s="1">
        <v>100</v>
      </c>
      <c r="BT415" s="211"/>
      <c r="BU415" s="1" t="s">
        <v>382</v>
      </c>
    </row>
    <row r="416" spans="1:74" ht="15" customHeight="1" x14ac:dyDescent="0.3">
      <c r="A416" s="1" t="s">
        <v>1488</v>
      </c>
      <c r="B416" s="9">
        <v>42966</v>
      </c>
      <c r="C416" s="1" t="s">
        <v>301</v>
      </c>
      <c r="D416" s="61" t="s">
        <v>115</v>
      </c>
      <c r="E416" s="61" t="s">
        <v>116</v>
      </c>
      <c r="F416" s="2">
        <v>38</v>
      </c>
      <c r="G416" s="170">
        <v>3</v>
      </c>
      <c r="H416" s="183" t="str">
        <f t="shared" si="6"/>
        <v>38-3</v>
      </c>
      <c r="I416" s="206">
        <v>51</v>
      </c>
      <c r="J416" s="206">
        <v>92</v>
      </c>
      <c r="K416" s="207" t="b">
        <v>1</v>
      </c>
      <c r="L416" s="208">
        <v>80.52</v>
      </c>
      <c r="M416" s="208">
        <v>80.929999999999993</v>
      </c>
      <c r="N416" s="209"/>
      <c r="O416" s="210" t="s">
        <v>105</v>
      </c>
      <c r="P416" s="179" t="s">
        <v>105</v>
      </c>
      <c r="Q416" s="139" t="s">
        <v>1492</v>
      </c>
      <c r="R416" s="210"/>
      <c r="S416" s="210"/>
      <c r="T416" s="211"/>
      <c r="U416" s="211"/>
      <c r="V416" s="211"/>
      <c r="W416" s="211"/>
      <c r="X416" s="212" t="e">
        <v>#N/A</v>
      </c>
      <c r="Y416" s="211"/>
      <c r="BQ416" s="1">
        <v>0</v>
      </c>
      <c r="BT416" s="211"/>
      <c r="BV416" s="1" t="s">
        <v>383</v>
      </c>
    </row>
    <row r="417" spans="1:74" ht="15" customHeight="1" x14ac:dyDescent="0.3">
      <c r="A417" s="1" t="s">
        <v>1488</v>
      </c>
      <c r="B417" s="9">
        <v>42966</v>
      </c>
      <c r="C417" s="1" t="s">
        <v>301</v>
      </c>
      <c r="D417" s="61" t="s">
        <v>115</v>
      </c>
      <c r="E417" s="61" t="s">
        <v>116</v>
      </c>
      <c r="F417" s="2">
        <v>38</v>
      </c>
      <c r="G417" s="170">
        <v>4</v>
      </c>
      <c r="H417" s="183" t="str">
        <f t="shared" si="6"/>
        <v>38-4</v>
      </c>
      <c r="I417" s="206">
        <v>0</v>
      </c>
      <c r="J417" s="206">
        <v>54</v>
      </c>
      <c r="K417" s="207" t="b">
        <v>1</v>
      </c>
      <c r="L417" s="208">
        <v>80.929999999999993</v>
      </c>
      <c r="M417" s="208">
        <v>81.47</v>
      </c>
      <c r="N417" s="209" t="s">
        <v>112</v>
      </c>
      <c r="O417" s="210" t="s">
        <v>117</v>
      </c>
      <c r="P417" s="179" t="s">
        <v>1496</v>
      </c>
      <c r="Q417" s="180">
        <v>4</v>
      </c>
      <c r="R417" s="210" t="s">
        <v>18</v>
      </c>
      <c r="S417" s="210"/>
      <c r="T417" s="211" t="s">
        <v>126</v>
      </c>
      <c r="U417" s="211" t="s">
        <v>49</v>
      </c>
      <c r="V417" s="211" t="s">
        <v>17</v>
      </c>
      <c r="W417" s="211" t="s">
        <v>302</v>
      </c>
      <c r="X417" s="212">
        <v>2</v>
      </c>
      <c r="Y417" s="211" t="s">
        <v>40</v>
      </c>
      <c r="AR417" s="1">
        <v>50</v>
      </c>
      <c r="AU417" s="1">
        <v>50</v>
      </c>
      <c r="BQ417" s="1">
        <v>100</v>
      </c>
      <c r="BT417" s="211"/>
      <c r="BU417" s="1" t="s">
        <v>381</v>
      </c>
    </row>
    <row r="418" spans="1:74" ht="15" customHeight="1" x14ac:dyDescent="0.3">
      <c r="A418" s="1" t="s">
        <v>1488</v>
      </c>
      <c r="B418" s="9">
        <v>42966</v>
      </c>
      <c r="C418" s="1" t="s">
        <v>301</v>
      </c>
      <c r="D418" s="61" t="s">
        <v>115</v>
      </c>
      <c r="E418" s="61" t="s">
        <v>116</v>
      </c>
      <c r="F418" s="2">
        <v>38</v>
      </c>
      <c r="G418" s="170">
        <v>4</v>
      </c>
      <c r="H418" s="183" t="str">
        <f t="shared" si="6"/>
        <v>38-4</v>
      </c>
      <c r="I418" s="206">
        <v>0</v>
      </c>
      <c r="J418" s="206">
        <v>54</v>
      </c>
      <c r="K418" s="207" t="b">
        <v>1</v>
      </c>
      <c r="L418" s="208">
        <v>80.929999999999993</v>
      </c>
      <c r="M418" s="208">
        <v>81.47</v>
      </c>
      <c r="N418" s="209" t="s">
        <v>112</v>
      </c>
      <c r="O418" s="210" t="s">
        <v>117</v>
      </c>
      <c r="P418" s="179" t="s">
        <v>1496</v>
      </c>
      <c r="Q418" s="180">
        <v>4</v>
      </c>
      <c r="R418" s="210" t="s">
        <v>18</v>
      </c>
      <c r="S418" s="210"/>
      <c r="T418" s="211" t="s">
        <v>141</v>
      </c>
      <c r="U418" s="211" t="s">
        <v>49</v>
      </c>
      <c r="V418" s="211" t="s">
        <v>53</v>
      </c>
      <c r="W418" s="211" t="s">
        <v>11</v>
      </c>
      <c r="X418" s="212">
        <v>3</v>
      </c>
      <c r="Y418" s="211" t="s">
        <v>40</v>
      </c>
      <c r="AR418" s="1">
        <v>50</v>
      </c>
      <c r="AU418" s="1">
        <v>50</v>
      </c>
      <c r="BQ418" s="1">
        <v>100</v>
      </c>
      <c r="BT418" s="211"/>
      <c r="BU418" s="1" t="s">
        <v>384</v>
      </c>
    </row>
    <row r="419" spans="1:74" ht="15" customHeight="1" x14ac:dyDescent="0.3">
      <c r="A419" s="1" t="s">
        <v>1488</v>
      </c>
      <c r="B419" s="9">
        <v>42966</v>
      </c>
      <c r="C419" s="1" t="s">
        <v>301</v>
      </c>
      <c r="D419" s="61" t="s">
        <v>115</v>
      </c>
      <c r="E419" s="61" t="s">
        <v>116</v>
      </c>
      <c r="F419" s="2">
        <v>38</v>
      </c>
      <c r="G419" s="170">
        <v>4</v>
      </c>
      <c r="H419" s="183" t="str">
        <f t="shared" si="6"/>
        <v>38-4</v>
      </c>
      <c r="I419" s="206">
        <v>0</v>
      </c>
      <c r="J419" s="206">
        <v>54</v>
      </c>
      <c r="K419" s="207" t="b">
        <v>1</v>
      </c>
      <c r="L419" s="208">
        <v>80.929999999999993</v>
      </c>
      <c r="M419" s="208">
        <v>81.47</v>
      </c>
      <c r="N419" s="209"/>
      <c r="O419" s="210" t="s">
        <v>105</v>
      </c>
      <c r="P419" s="179" t="s">
        <v>105</v>
      </c>
      <c r="Q419" s="139" t="s">
        <v>1492</v>
      </c>
      <c r="R419" s="210"/>
      <c r="S419" s="210"/>
      <c r="T419" s="211"/>
      <c r="U419" s="211"/>
      <c r="V419" s="211"/>
      <c r="W419" s="211"/>
      <c r="X419" s="212" t="e">
        <v>#N/A</v>
      </c>
      <c r="Y419" s="211"/>
      <c r="BQ419" s="1">
        <v>0</v>
      </c>
      <c r="BT419" s="211"/>
      <c r="BV419" s="1" t="s">
        <v>385</v>
      </c>
    </row>
    <row r="420" spans="1:74" ht="15" customHeight="1" x14ac:dyDescent="0.3">
      <c r="A420" s="1" t="s">
        <v>1488</v>
      </c>
      <c r="B420" s="223">
        <v>42974</v>
      </c>
      <c r="C420" s="1" t="s">
        <v>301</v>
      </c>
      <c r="D420" s="61" t="s">
        <v>115</v>
      </c>
      <c r="E420" s="61" t="s">
        <v>116</v>
      </c>
      <c r="F420" s="2">
        <v>38</v>
      </c>
      <c r="G420" s="170">
        <v>4</v>
      </c>
      <c r="H420" s="183" t="str">
        <f t="shared" si="6"/>
        <v>38-4</v>
      </c>
      <c r="I420" s="206">
        <v>54</v>
      </c>
      <c r="J420" s="206">
        <v>93</v>
      </c>
      <c r="K420" s="207" t="b">
        <v>1</v>
      </c>
      <c r="L420" s="208">
        <v>81.47</v>
      </c>
      <c r="M420" s="208">
        <v>81.86</v>
      </c>
      <c r="N420" s="209" t="s">
        <v>112</v>
      </c>
      <c r="O420" s="210" t="s">
        <v>33</v>
      </c>
      <c r="P420" s="179" t="s">
        <v>1532</v>
      </c>
      <c r="Q420" s="180">
        <v>1</v>
      </c>
      <c r="R420" s="210" t="s">
        <v>18</v>
      </c>
      <c r="S420" s="210"/>
      <c r="T420" s="211" t="s">
        <v>315</v>
      </c>
      <c r="U420" s="211" t="s">
        <v>49</v>
      </c>
      <c r="V420" s="211" t="s">
        <v>17</v>
      </c>
      <c r="W420" s="211" t="s">
        <v>109</v>
      </c>
      <c r="X420" s="212">
        <v>7</v>
      </c>
      <c r="Y420" s="211" t="s">
        <v>40</v>
      </c>
      <c r="BM420" s="193">
        <v>100</v>
      </c>
      <c r="BQ420" s="1">
        <v>100</v>
      </c>
      <c r="BT420" s="211"/>
      <c r="BU420" s="1" t="s">
        <v>396</v>
      </c>
    </row>
    <row r="421" spans="1:74" ht="15" customHeight="1" x14ac:dyDescent="0.3">
      <c r="A421" s="1" t="s">
        <v>1488</v>
      </c>
      <c r="B421" s="9">
        <v>42966</v>
      </c>
      <c r="C421" s="1" t="s">
        <v>301</v>
      </c>
      <c r="D421" s="61" t="s">
        <v>115</v>
      </c>
      <c r="E421" s="61" t="s">
        <v>116</v>
      </c>
      <c r="F421" s="2">
        <v>38</v>
      </c>
      <c r="G421" s="170">
        <v>4</v>
      </c>
      <c r="H421" s="183" t="str">
        <f t="shared" si="6"/>
        <v>38-4</v>
      </c>
      <c r="I421" s="206">
        <v>54</v>
      </c>
      <c r="J421" s="206">
        <v>93</v>
      </c>
      <c r="K421" s="207" t="b">
        <v>1</v>
      </c>
      <c r="L421" s="208">
        <v>81.47</v>
      </c>
      <c r="M421" s="208">
        <v>81.86</v>
      </c>
      <c r="N421" s="209" t="s">
        <v>112</v>
      </c>
      <c r="O421" s="210" t="s">
        <v>88</v>
      </c>
      <c r="P421" s="179" t="s">
        <v>1531</v>
      </c>
      <c r="Q421" s="180">
        <v>2</v>
      </c>
      <c r="R421" s="210" t="s">
        <v>18</v>
      </c>
      <c r="S421" s="210"/>
      <c r="T421" s="211" t="s">
        <v>206</v>
      </c>
      <c r="U421" s="211" t="s">
        <v>49</v>
      </c>
      <c r="V421" s="211" t="s">
        <v>17</v>
      </c>
      <c r="W421" s="211" t="s">
        <v>109</v>
      </c>
      <c r="X421" s="212">
        <v>7</v>
      </c>
      <c r="Y421" s="211" t="s">
        <v>40</v>
      </c>
      <c r="AS421" s="1">
        <v>50</v>
      </c>
      <c r="BM421" s="193">
        <v>50</v>
      </c>
      <c r="BQ421" s="1">
        <v>100</v>
      </c>
      <c r="BT421" s="211"/>
      <c r="BU421" s="1" t="s">
        <v>386</v>
      </c>
    </row>
    <row r="422" spans="1:74" ht="15" customHeight="1" x14ac:dyDescent="0.3">
      <c r="A422" s="1" t="s">
        <v>1488</v>
      </c>
      <c r="B422" s="9">
        <v>42966</v>
      </c>
      <c r="C422" s="1" t="s">
        <v>301</v>
      </c>
      <c r="D422" s="61" t="s">
        <v>115</v>
      </c>
      <c r="E422" s="61" t="s">
        <v>116</v>
      </c>
      <c r="F422" s="2">
        <v>38</v>
      </c>
      <c r="G422" s="170">
        <v>4</v>
      </c>
      <c r="H422" s="183" t="str">
        <f t="shared" si="6"/>
        <v>38-4</v>
      </c>
      <c r="I422" s="206">
        <v>54</v>
      </c>
      <c r="J422" s="206">
        <v>93</v>
      </c>
      <c r="K422" s="207" t="b">
        <v>1</v>
      </c>
      <c r="L422" s="208">
        <v>81.47</v>
      </c>
      <c r="M422" s="208">
        <v>81.86</v>
      </c>
      <c r="N422" s="209"/>
      <c r="O422" s="210" t="s">
        <v>105</v>
      </c>
      <c r="P422" s="179" t="s">
        <v>105</v>
      </c>
      <c r="Q422" s="139" t="s">
        <v>1492</v>
      </c>
      <c r="R422" s="210"/>
      <c r="S422" s="210"/>
      <c r="T422" s="211"/>
      <c r="U422" s="211"/>
      <c r="V422" s="211"/>
      <c r="W422" s="211"/>
      <c r="X422" s="212" t="e">
        <v>#N/A</v>
      </c>
      <c r="Y422" s="211"/>
      <c r="BQ422" s="1">
        <v>0</v>
      </c>
      <c r="BT422" s="211"/>
      <c r="BV422" s="1" t="s">
        <v>386</v>
      </c>
    </row>
    <row r="423" spans="1:74" ht="15" customHeight="1" x14ac:dyDescent="0.3">
      <c r="A423" s="1" t="s">
        <v>1488</v>
      </c>
      <c r="B423" s="223">
        <v>42974</v>
      </c>
      <c r="C423" s="1" t="s">
        <v>301</v>
      </c>
      <c r="D423" s="61" t="s">
        <v>115</v>
      </c>
      <c r="E423" s="61" t="s">
        <v>116</v>
      </c>
      <c r="F423" s="2">
        <v>39</v>
      </c>
      <c r="G423" s="170">
        <v>1</v>
      </c>
      <c r="H423" s="183" t="str">
        <f t="shared" si="6"/>
        <v>39-1</v>
      </c>
      <c r="I423" s="206">
        <v>0</v>
      </c>
      <c r="J423" s="206">
        <v>73</v>
      </c>
      <c r="K423" s="207" t="b">
        <v>1</v>
      </c>
      <c r="L423" s="208">
        <v>81.900000000000006</v>
      </c>
      <c r="M423" s="208">
        <v>82.63000000000001</v>
      </c>
      <c r="N423" s="209" t="s">
        <v>112</v>
      </c>
      <c r="O423" s="210" t="s">
        <v>33</v>
      </c>
      <c r="P423" s="179" t="s">
        <v>1532</v>
      </c>
      <c r="Q423" s="180">
        <v>1</v>
      </c>
      <c r="R423" s="210" t="s">
        <v>18</v>
      </c>
      <c r="S423" s="210"/>
      <c r="T423" s="211" t="s">
        <v>315</v>
      </c>
      <c r="U423" s="211" t="s">
        <v>49</v>
      </c>
      <c r="V423" s="211" t="s">
        <v>17</v>
      </c>
      <c r="W423" s="211" t="s">
        <v>109</v>
      </c>
      <c r="X423" s="212">
        <v>7</v>
      </c>
      <c r="Y423" s="211" t="s">
        <v>40</v>
      </c>
      <c r="BM423" s="193">
        <v>100</v>
      </c>
      <c r="BQ423" s="1">
        <v>100</v>
      </c>
      <c r="BT423" s="211"/>
      <c r="BU423" s="1" t="s">
        <v>396</v>
      </c>
    </row>
    <row r="424" spans="1:74" ht="15" customHeight="1" x14ac:dyDescent="0.3">
      <c r="A424" s="1" t="s">
        <v>1488</v>
      </c>
      <c r="B424" s="9">
        <v>42967</v>
      </c>
      <c r="C424" s="1" t="s">
        <v>301</v>
      </c>
      <c r="D424" s="61" t="s">
        <v>115</v>
      </c>
      <c r="E424" s="61" t="s">
        <v>116</v>
      </c>
      <c r="F424" s="2">
        <v>39</v>
      </c>
      <c r="G424" s="170">
        <v>1</v>
      </c>
      <c r="H424" s="183" t="str">
        <f t="shared" si="6"/>
        <v>39-1</v>
      </c>
      <c r="I424" s="206">
        <v>0</v>
      </c>
      <c r="J424" s="206">
        <v>73</v>
      </c>
      <c r="K424" s="207" t="b">
        <v>1</v>
      </c>
      <c r="L424" s="208">
        <v>81.900000000000006</v>
      </c>
      <c r="M424" s="208">
        <v>82.63000000000001</v>
      </c>
      <c r="N424" s="209" t="s">
        <v>112</v>
      </c>
      <c r="O424" s="210" t="s">
        <v>88</v>
      </c>
      <c r="P424" s="179" t="s">
        <v>1531</v>
      </c>
      <c r="Q424" s="180">
        <v>2</v>
      </c>
      <c r="R424" s="210" t="s">
        <v>18</v>
      </c>
      <c r="S424" s="210"/>
      <c r="T424" s="211" t="s">
        <v>206</v>
      </c>
      <c r="U424" s="211" t="s">
        <v>49</v>
      </c>
      <c r="V424" s="211" t="s">
        <v>17</v>
      </c>
      <c r="W424" s="211" t="s">
        <v>109</v>
      </c>
      <c r="X424" s="212">
        <v>7</v>
      </c>
      <c r="Y424" s="211" t="s">
        <v>40</v>
      </c>
      <c r="AS424" s="1">
        <v>50</v>
      </c>
      <c r="BM424" s="193">
        <v>50</v>
      </c>
      <c r="BQ424" s="1">
        <v>100</v>
      </c>
      <c r="BT424" s="211"/>
      <c r="BU424" s="1" t="s">
        <v>386</v>
      </c>
    </row>
    <row r="425" spans="1:74" ht="15" customHeight="1" x14ac:dyDescent="0.3">
      <c r="A425" s="1" t="s">
        <v>1488</v>
      </c>
      <c r="B425" s="9">
        <v>42966</v>
      </c>
      <c r="C425" s="1" t="s">
        <v>301</v>
      </c>
      <c r="D425" s="61" t="s">
        <v>115</v>
      </c>
      <c r="E425" s="61" t="s">
        <v>116</v>
      </c>
      <c r="F425" s="2">
        <v>39</v>
      </c>
      <c r="G425" s="170">
        <v>1</v>
      </c>
      <c r="H425" s="183" t="str">
        <f t="shared" si="6"/>
        <v>39-1</v>
      </c>
      <c r="I425" s="206">
        <v>9</v>
      </c>
      <c r="J425" s="206">
        <v>10</v>
      </c>
      <c r="K425" s="207" t="b">
        <v>1</v>
      </c>
      <c r="L425" s="208">
        <v>81.990000000000009</v>
      </c>
      <c r="M425" s="208">
        <v>82</v>
      </c>
      <c r="N425" s="209" t="s">
        <v>96</v>
      </c>
      <c r="O425" s="210" t="s">
        <v>117</v>
      </c>
      <c r="P425" s="179" t="s">
        <v>1496</v>
      </c>
      <c r="Q425" s="180">
        <v>4</v>
      </c>
      <c r="R425" s="210" t="s">
        <v>18</v>
      </c>
      <c r="S425" s="210"/>
      <c r="T425" s="211" t="s">
        <v>141</v>
      </c>
      <c r="U425" s="211" t="s">
        <v>49</v>
      </c>
      <c r="V425" s="211" t="s">
        <v>14</v>
      </c>
      <c r="W425" s="211" t="s">
        <v>11</v>
      </c>
      <c r="X425" s="212">
        <v>3</v>
      </c>
      <c r="Y425" s="211" t="s">
        <v>40</v>
      </c>
      <c r="AR425" s="1">
        <v>50</v>
      </c>
      <c r="AU425" s="1">
        <v>50</v>
      </c>
      <c r="BQ425" s="1">
        <v>100</v>
      </c>
      <c r="BT425" s="211"/>
      <c r="BU425" s="1" t="s">
        <v>387</v>
      </c>
    </row>
    <row r="426" spans="1:74" ht="15" customHeight="1" x14ac:dyDescent="0.3">
      <c r="A426" s="1" t="s">
        <v>1488</v>
      </c>
      <c r="B426" s="9">
        <v>42966</v>
      </c>
      <c r="C426" s="1" t="s">
        <v>301</v>
      </c>
      <c r="D426" s="61" t="s">
        <v>115</v>
      </c>
      <c r="E426" s="61" t="s">
        <v>116</v>
      </c>
      <c r="F426" s="2">
        <v>39</v>
      </c>
      <c r="G426" s="170">
        <v>1</v>
      </c>
      <c r="H426" s="183" t="str">
        <f t="shared" si="6"/>
        <v>39-1</v>
      </c>
      <c r="I426" s="206">
        <v>0</v>
      </c>
      <c r="J426" s="206">
        <v>73</v>
      </c>
      <c r="K426" s="207" t="b">
        <v>1</v>
      </c>
      <c r="L426" s="208">
        <v>81.900000000000006</v>
      </c>
      <c r="M426" s="208">
        <v>82.63000000000001</v>
      </c>
      <c r="N426" s="209"/>
      <c r="O426" s="210" t="s">
        <v>105</v>
      </c>
      <c r="P426" s="179" t="s">
        <v>105</v>
      </c>
      <c r="Q426" s="139" t="s">
        <v>1492</v>
      </c>
      <c r="R426" s="210"/>
      <c r="S426" s="210"/>
      <c r="T426" s="211"/>
      <c r="U426" s="211"/>
      <c r="V426" s="211"/>
      <c r="W426" s="211"/>
      <c r="X426" s="212" t="e">
        <v>#N/A</v>
      </c>
      <c r="Y426" s="211"/>
      <c r="BQ426" s="1">
        <v>0</v>
      </c>
      <c r="BT426" s="211"/>
      <c r="BV426" s="1" t="s">
        <v>388</v>
      </c>
    </row>
    <row r="427" spans="1:74" ht="15" customHeight="1" x14ac:dyDescent="0.3">
      <c r="A427" s="1" t="s">
        <v>1488</v>
      </c>
      <c r="B427" s="223">
        <v>42974</v>
      </c>
      <c r="C427" s="1" t="s">
        <v>301</v>
      </c>
      <c r="D427" s="61" t="s">
        <v>115</v>
      </c>
      <c r="E427" s="61" t="s">
        <v>116</v>
      </c>
      <c r="F427" s="2">
        <v>39</v>
      </c>
      <c r="G427" s="170">
        <v>2</v>
      </c>
      <c r="H427" s="183" t="str">
        <f t="shared" si="6"/>
        <v>39-2</v>
      </c>
      <c r="I427" s="206">
        <v>0</v>
      </c>
      <c r="J427" s="206">
        <v>92</v>
      </c>
      <c r="K427" s="207" t="b">
        <v>1</v>
      </c>
      <c r="L427" s="208">
        <v>82.78</v>
      </c>
      <c r="M427" s="208">
        <v>83.7</v>
      </c>
      <c r="N427" s="209" t="s">
        <v>112</v>
      </c>
      <c r="O427" s="210" t="s">
        <v>33</v>
      </c>
      <c r="P427" s="179" t="s">
        <v>1532</v>
      </c>
      <c r="Q427" s="180">
        <v>1</v>
      </c>
      <c r="R427" s="210" t="s">
        <v>18</v>
      </c>
      <c r="S427" s="210"/>
      <c r="T427" s="211" t="s">
        <v>315</v>
      </c>
      <c r="U427" s="211" t="s">
        <v>49</v>
      </c>
      <c r="V427" s="211" t="s">
        <v>17</v>
      </c>
      <c r="W427" s="211" t="s">
        <v>109</v>
      </c>
      <c r="X427" s="212">
        <v>7</v>
      </c>
      <c r="Y427" s="211" t="s">
        <v>40</v>
      </c>
      <c r="BM427" s="193">
        <v>100</v>
      </c>
      <c r="BQ427" s="1">
        <v>100</v>
      </c>
      <c r="BT427" s="211"/>
      <c r="BU427" s="1" t="s">
        <v>396</v>
      </c>
    </row>
    <row r="428" spans="1:74" ht="15" customHeight="1" x14ac:dyDescent="0.3">
      <c r="A428" s="1" t="s">
        <v>1488</v>
      </c>
      <c r="B428" s="9">
        <v>42967</v>
      </c>
      <c r="C428" s="1" t="s">
        <v>301</v>
      </c>
      <c r="D428" s="61" t="s">
        <v>115</v>
      </c>
      <c r="E428" s="61" t="s">
        <v>116</v>
      </c>
      <c r="F428" s="2">
        <v>39</v>
      </c>
      <c r="G428" s="170">
        <v>2</v>
      </c>
      <c r="H428" s="183" t="str">
        <f t="shared" si="6"/>
        <v>39-2</v>
      </c>
      <c r="I428" s="206">
        <v>0</v>
      </c>
      <c r="J428" s="206">
        <v>92</v>
      </c>
      <c r="K428" s="207" t="b">
        <v>1</v>
      </c>
      <c r="L428" s="208">
        <v>82.78</v>
      </c>
      <c r="M428" s="208">
        <v>83.7</v>
      </c>
      <c r="N428" s="209" t="s">
        <v>112</v>
      </c>
      <c r="O428" s="210" t="s">
        <v>88</v>
      </c>
      <c r="P428" s="179" t="s">
        <v>1531</v>
      </c>
      <c r="Q428" s="180">
        <v>2</v>
      </c>
      <c r="R428" s="210" t="s">
        <v>18</v>
      </c>
      <c r="S428" s="210"/>
      <c r="T428" s="211" t="s">
        <v>141</v>
      </c>
      <c r="U428" s="211" t="s">
        <v>49</v>
      </c>
      <c r="V428" s="211" t="s">
        <v>17</v>
      </c>
      <c r="W428" s="211" t="s">
        <v>109</v>
      </c>
      <c r="X428" s="212">
        <v>7</v>
      </c>
      <c r="Y428" s="211" t="s">
        <v>40</v>
      </c>
      <c r="AS428" s="1">
        <v>50</v>
      </c>
      <c r="BM428" s="193">
        <v>50</v>
      </c>
      <c r="BQ428" s="1">
        <v>100</v>
      </c>
      <c r="BT428" s="211"/>
      <c r="BU428" s="1" t="s">
        <v>386</v>
      </c>
    </row>
    <row r="429" spans="1:74" ht="15" customHeight="1" x14ac:dyDescent="0.3">
      <c r="A429" s="1" t="s">
        <v>1488</v>
      </c>
      <c r="B429" s="9">
        <v>42968</v>
      </c>
      <c r="C429" s="1" t="s">
        <v>301</v>
      </c>
      <c r="D429" s="61" t="s">
        <v>115</v>
      </c>
      <c r="E429" s="61" t="s">
        <v>116</v>
      </c>
      <c r="F429" s="2">
        <v>39</v>
      </c>
      <c r="G429" s="170">
        <v>2</v>
      </c>
      <c r="H429" s="183" t="str">
        <f t="shared" si="6"/>
        <v>39-2</v>
      </c>
      <c r="I429" s="206">
        <v>0</v>
      </c>
      <c r="J429" s="206">
        <v>16</v>
      </c>
      <c r="K429" s="207" t="b">
        <v>1</v>
      </c>
      <c r="L429" s="208">
        <v>82.78</v>
      </c>
      <c r="M429" s="208">
        <v>82.94</v>
      </c>
      <c r="N429" s="209" t="s">
        <v>96</v>
      </c>
      <c r="O429" s="210" t="s">
        <v>42</v>
      </c>
      <c r="P429" s="179" t="s">
        <v>1496</v>
      </c>
      <c r="Q429" s="180">
        <v>4</v>
      </c>
      <c r="R429" s="210" t="s">
        <v>18</v>
      </c>
      <c r="S429" s="210"/>
      <c r="T429" s="211" t="s">
        <v>141</v>
      </c>
      <c r="U429" s="211" t="s">
        <v>49</v>
      </c>
      <c r="V429" s="211" t="s">
        <v>14</v>
      </c>
      <c r="W429" s="211" t="s">
        <v>11</v>
      </c>
      <c r="X429" s="212">
        <v>3</v>
      </c>
      <c r="Y429" s="211" t="s">
        <v>40</v>
      </c>
      <c r="AS429" s="1">
        <v>45</v>
      </c>
      <c r="AU429" s="1">
        <v>45</v>
      </c>
      <c r="BG429" s="1">
        <v>10</v>
      </c>
      <c r="BQ429" s="1">
        <v>100</v>
      </c>
      <c r="BT429" s="211"/>
      <c r="BU429" s="1" t="s">
        <v>389</v>
      </c>
    </row>
    <row r="430" spans="1:74" ht="15" customHeight="1" x14ac:dyDescent="0.3">
      <c r="A430" s="1" t="s">
        <v>1488</v>
      </c>
      <c r="B430" s="9">
        <v>42966</v>
      </c>
      <c r="C430" s="1" t="s">
        <v>301</v>
      </c>
      <c r="D430" s="61" t="s">
        <v>115</v>
      </c>
      <c r="E430" s="61" t="s">
        <v>116</v>
      </c>
      <c r="F430" s="2">
        <v>39</v>
      </c>
      <c r="G430" s="170">
        <v>2</v>
      </c>
      <c r="H430" s="183" t="str">
        <f t="shared" si="6"/>
        <v>39-2</v>
      </c>
      <c r="I430" s="206">
        <v>0</v>
      </c>
      <c r="J430" s="206">
        <v>92</v>
      </c>
      <c r="K430" s="207" t="b">
        <v>1</v>
      </c>
      <c r="L430" s="208">
        <v>82.78</v>
      </c>
      <c r="M430" s="208">
        <v>83.7</v>
      </c>
      <c r="N430" s="209"/>
      <c r="O430" s="210" t="s">
        <v>105</v>
      </c>
      <c r="P430" s="179" t="s">
        <v>105</v>
      </c>
      <c r="Q430" s="139" t="s">
        <v>1492</v>
      </c>
      <c r="R430" s="210"/>
      <c r="S430" s="210"/>
      <c r="T430" s="211"/>
      <c r="U430" s="211"/>
      <c r="V430" s="211"/>
      <c r="W430" s="211"/>
      <c r="X430" s="212" t="e">
        <v>#N/A</v>
      </c>
      <c r="Y430" s="211"/>
      <c r="BQ430" s="1">
        <v>0</v>
      </c>
      <c r="BT430" s="211"/>
      <c r="BV430" s="1" t="s">
        <v>388</v>
      </c>
    </row>
    <row r="431" spans="1:74" ht="15" customHeight="1" x14ac:dyDescent="0.3">
      <c r="A431" s="1" t="s">
        <v>1488</v>
      </c>
      <c r="B431" s="223">
        <v>42974</v>
      </c>
      <c r="C431" s="1" t="s">
        <v>301</v>
      </c>
      <c r="D431" s="61" t="s">
        <v>115</v>
      </c>
      <c r="E431" s="61" t="s">
        <v>116</v>
      </c>
      <c r="F431" s="2">
        <v>39</v>
      </c>
      <c r="G431" s="170">
        <v>3</v>
      </c>
      <c r="H431" s="183" t="str">
        <f t="shared" si="6"/>
        <v>39-3</v>
      </c>
      <c r="I431" s="206">
        <v>0</v>
      </c>
      <c r="J431" s="206">
        <v>52</v>
      </c>
      <c r="K431" s="207" t="b">
        <v>1</v>
      </c>
      <c r="L431" s="208">
        <v>83.7</v>
      </c>
      <c r="M431" s="208">
        <v>84.22</v>
      </c>
      <c r="N431" s="209" t="s">
        <v>112</v>
      </c>
      <c r="O431" s="210" t="s">
        <v>33</v>
      </c>
      <c r="P431" s="179" t="s">
        <v>1532</v>
      </c>
      <c r="Q431" s="180">
        <v>1</v>
      </c>
      <c r="R431" s="210" t="s">
        <v>18</v>
      </c>
      <c r="S431" s="210"/>
      <c r="T431" s="211" t="s">
        <v>315</v>
      </c>
      <c r="U431" s="211" t="s">
        <v>49</v>
      </c>
      <c r="V431" s="211" t="s">
        <v>17</v>
      </c>
      <c r="W431" s="211" t="s">
        <v>109</v>
      </c>
      <c r="X431" s="212">
        <v>7</v>
      </c>
      <c r="Y431" s="211" t="s">
        <v>40</v>
      </c>
      <c r="BM431" s="193">
        <v>100</v>
      </c>
      <c r="BQ431" s="1">
        <v>100</v>
      </c>
      <c r="BT431" s="211"/>
      <c r="BU431" s="1" t="s">
        <v>396</v>
      </c>
    </row>
    <row r="432" spans="1:74" ht="15" customHeight="1" x14ac:dyDescent="0.3">
      <c r="A432" s="1" t="s">
        <v>1488</v>
      </c>
      <c r="B432" s="9">
        <v>42967</v>
      </c>
      <c r="C432" s="1" t="s">
        <v>301</v>
      </c>
      <c r="D432" s="61" t="s">
        <v>115</v>
      </c>
      <c r="E432" s="61" t="s">
        <v>116</v>
      </c>
      <c r="F432" s="2">
        <v>39</v>
      </c>
      <c r="G432" s="170">
        <v>3</v>
      </c>
      <c r="H432" s="183" t="str">
        <f t="shared" si="6"/>
        <v>39-3</v>
      </c>
      <c r="I432" s="206">
        <v>0</v>
      </c>
      <c r="J432" s="206">
        <v>52</v>
      </c>
      <c r="K432" s="207" t="b">
        <v>1</v>
      </c>
      <c r="L432" s="208">
        <v>83.7</v>
      </c>
      <c r="M432" s="208">
        <v>84.22</v>
      </c>
      <c r="N432" s="209" t="s">
        <v>112</v>
      </c>
      <c r="O432" s="210" t="s">
        <v>88</v>
      </c>
      <c r="P432" s="179" t="s">
        <v>1531</v>
      </c>
      <c r="Q432" s="180">
        <v>2</v>
      </c>
      <c r="R432" s="210" t="s">
        <v>18</v>
      </c>
      <c r="S432" s="210"/>
      <c r="T432" s="211" t="s">
        <v>127</v>
      </c>
      <c r="U432" s="211" t="s">
        <v>49</v>
      </c>
      <c r="V432" s="211" t="s">
        <v>17</v>
      </c>
      <c r="W432" s="211" t="s">
        <v>109</v>
      </c>
      <c r="X432" s="212">
        <v>7</v>
      </c>
      <c r="Y432" s="211" t="s">
        <v>40</v>
      </c>
      <c r="AS432" s="1">
        <v>50</v>
      </c>
      <c r="BM432" s="193">
        <v>50</v>
      </c>
      <c r="BQ432" s="1">
        <v>100</v>
      </c>
      <c r="BT432" s="211"/>
      <c r="BU432" s="1" t="s">
        <v>386</v>
      </c>
    </row>
    <row r="433" spans="1:74" ht="15" customHeight="1" x14ac:dyDescent="0.3">
      <c r="A433" s="1" t="s">
        <v>1488</v>
      </c>
      <c r="B433" s="9">
        <v>42968</v>
      </c>
      <c r="C433" s="1" t="s">
        <v>301</v>
      </c>
      <c r="D433" s="61" t="s">
        <v>115</v>
      </c>
      <c r="E433" s="61" t="s">
        <v>116</v>
      </c>
      <c r="F433" s="2">
        <v>39</v>
      </c>
      <c r="G433" s="170">
        <v>3</v>
      </c>
      <c r="H433" s="183" t="str">
        <f t="shared" si="6"/>
        <v>39-3</v>
      </c>
      <c r="I433" s="206">
        <v>44</v>
      </c>
      <c r="J433" s="206">
        <v>52</v>
      </c>
      <c r="K433" s="207" t="b">
        <v>1</v>
      </c>
      <c r="L433" s="208">
        <v>84.14</v>
      </c>
      <c r="M433" s="208">
        <v>84.22</v>
      </c>
      <c r="N433" s="209" t="s">
        <v>112</v>
      </c>
      <c r="O433" s="210" t="s">
        <v>42</v>
      </c>
      <c r="P433" s="179" t="s">
        <v>1496</v>
      </c>
      <c r="Q433" s="180">
        <v>4</v>
      </c>
      <c r="R433" s="210" t="s">
        <v>18</v>
      </c>
      <c r="S433" s="210"/>
      <c r="T433" s="211" t="s">
        <v>141</v>
      </c>
      <c r="U433" s="211" t="s">
        <v>49</v>
      </c>
      <c r="V433" s="211" t="s">
        <v>14</v>
      </c>
      <c r="W433" s="211" t="s">
        <v>11</v>
      </c>
      <c r="X433" s="212">
        <v>3</v>
      </c>
      <c r="Y433" s="211" t="s">
        <v>40</v>
      </c>
      <c r="AS433" s="1">
        <v>45</v>
      </c>
      <c r="AU433" s="1">
        <v>45</v>
      </c>
      <c r="BG433" s="1">
        <v>10</v>
      </c>
      <c r="BQ433" s="1">
        <v>100</v>
      </c>
      <c r="BT433" s="211"/>
      <c r="BU433" s="1" t="s">
        <v>390</v>
      </c>
    </row>
    <row r="434" spans="1:74" ht="15" customHeight="1" x14ac:dyDescent="0.3">
      <c r="A434" s="1" t="s">
        <v>1488</v>
      </c>
      <c r="B434" s="9">
        <v>42966</v>
      </c>
      <c r="C434" s="1" t="s">
        <v>301</v>
      </c>
      <c r="D434" s="61" t="s">
        <v>115</v>
      </c>
      <c r="E434" s="61" t="s">
        <v>116</v>
      </c>
      <c r="F434" s="2">
        <v>39</v>
      </c>
      <c r="G434" s="170">
        <v>3</v>
      </c>
      <c r="H434" s="183" t="str">
        <f t="shared" si="6"/>
        <v>39-3</v>
      </c>
      <c r="I434" s="206">
        <v>0</v>
      </c>
      <c r="J434" s="206">
        <v>52</v>
      </c>
      <c r="K434" s="207" t="b">
        <v>1</v>
      </c>
      <c r="L434" s="208">
        <v>83.7</v>
      </c>
      <c r="M434" s="208">
        <v>84.22</v>
      </c>
      <c r="N434" s="209"/>
      <c r="O434" s="210" t="s">
        <v>105</v>
      </c>
      <c r="P434" s="179" t="s">
        <v>105</v>
      </c>
      <c r="Q434" s="139" t="s">
        <v>1492</v>
      </c>
      <c r="R434" s="210"/>
      <c r="S434" s="210"/>
      <c r="T434" s="211"/>
      <c r="U434" s="211"/>
      <c r="V434" s="211"/>
      <c r="W434" s="211"/>
      <c r="X434" s="212" t="e">
        <v>#N/A</v>
      </c>
      <c r="Y434" s="211"/>
      <c r="BQ434" s="1">
        <v>0</v>
      </c>
      <c r="BT434" s="211"/>
      <c r="BV434" s="1" t="s">
        <v>391</v>
      </c>
    </row>
    <row r="435" spans="1:74" ht="15" customHeight="1" x14ac:dyDescent="0.3">
      <c r="A435" s="1" t="s">
        <v>1488</v>
      </c>
      <c r="B435" s="223">
        <v>42974</v>
      </c>
      <c r="C435" s="1" t="s">
        <v>301</v>
      </c>
      <c r="D435" s="61" t="s">
        <v>115</v>
      </c>
      <c r="E435" s="61" t="s">
        <v>116</v>
      </c>
      <c r="F435" s="2">
        <v>39</v>
      </c>
      <c r="G435" s="170">
        <v>4</v>
      </c>
      <c r="H435" s="183" t="str">
        <f t="shared" si="6"/>
        <v>39-4</v>
      </c>
      <c r="I435" s="206">
        <v>0</v>
      </c>
      <c r="J435" s="206">
        <v>90</v>
      </c>
      <c r="K435" s="207" t="b">
        <v>1</v>
      </c>
      <c r="L435" s="208">
        <v>84.225000000000009</v>
      </c>
      <c r="M435" s="208">
        <v>85.125000000000014</v>
      </c>
      <c r="N435" s="209" t="s">
        <v>112</v>
      </c>
      <c r="O435" s="210" t="s">
        <v>33</v>
      </c>
      <c r="P435" s="179" t="s">
        <v>1532</v>
      </c>
      <c r="Q435" s="180">
        <v>1</v>
      </c>
      <c r="R435" s="210" t="s">
        <v>18</v>
      </c>
      <c r="S435" s="210"/>
      <c r="T435" s="211" t="s">
        <v>315</v>
      </c>
      <c r="U435" s="211" t="s">
        <v>49</v>
      </c>
      <c r="V435" s="211" t="s">
        <v>17</v>
      </c>
      <c r="W435" s="211" t="s">
        <v>109</v>
      </c>
      <c r="X435" s="212">
        <v>7</v>
      </c>
      <c r="Y435" s="211" t="s">
        <v>40</v>
      </c>
      <c r="BM435" s="193">
        <v>100</v>
      </c>
      <c r="BQ435" s="1">
        <v>100</v>
      </c>
      <c r="BT435" s="211"/>
      <c r="BU435" s="1" t="s">
        <v>396</v>
      </c>
    </row>
    <row r="436" spans="1:74" ht="15" customHeight="1" x14ac:dyDescent="0.3">
      <c r="A436" s="1" t="s">
        <v>1488</v>
      </c>
      <c r="B436" s="9">
        <v>42967</v>
      </c>
      <c r="C436" s="1" t="s">
        <v>301</v>
      </c>
      <c r="D436" s="61" t="s">
        <v>115</v>
      </c>
      <c r="E436" s="61" t="s">
        <v>116</v>
      </c>
      <c r="F436" s="2">
        <v>39</v>
      </c>
      <c r="G436" s="170">
        <v>4</v>
      </c>
      <c r="H436" s="183" t="str">
        <f t="shared" si="6"/>
        <v>39-4</v>
      </c>
      <c r="I436" s="206">
        <v>0</v>
      </c>
      <c r="J436" s="206">
        <v>90</v>
      </c>
      <c r="K436" s="207" t="b">
        <v>1</v>
      </c>
      <c r="L436" s="208">
        <v>84.225000000000009</v>
      </c>
      <c r="M436" s="208">
        <v>85.125000000000014</v>
      </c>
      <c r="N436" s="209" t="s">
        <v>112</v>
      </c>
      <c r="O436" s="210" t="s">
        <v>88</v>
      </c>
      <c r="P436" s="179" t="s">
        <v>1531</v>
      </c>
      <c r="Q436" s="180">
        <v>2</v>
      </c>
      <c r="R436" s="210" t="s">
        <v>18</v>
      </c>
      <c r="S436" s="210"/>
      <c r="T436" s="211" t="s">
        <v>127</v>
      </c>
      <c r="U436" s="211" t="s">
        <v>49</v>
      </c>
      <c r="V436" s="211" t="s">
        <v>17</v>
      </c>
      <c r="W436" s="211" t="s">
        <v>109</v>
      </c>
      <c r="X436" s="212">
        <v>7</v>
      </c>
      <c r="Y436" s="211" t="s">
        <v>40</v>
      </c>
      <c r="AS436" s="1">
        <v>50</v>
      </c>
      <c r="BM436" s="193">
        <v>50</v>
      </c>
      <c r="BQ436" s="1">
        <v>100</v>
      </c>
      <c r="BT436" s="211"/>
      <c r="BU436" s="1" t="s">
        <v>386</v>
      </c>
    </row>
    <row r="437" spans="1:74" ht="15" customHeight="1" x14ac:dyDescent="0.3">
      <c r="A437" s="1" t="s">
        <v>1488</v>
      </c>
      <c r="B437" s="9">
        <v>42968</v>
      </c>
      <c r="C437" s="1" t="s">
        <v>301</v>
      </c>
      <c r="D437" s="61" t="s">
        <v>115</v>
      </c>
      <c r="E437" s="61" t="s">
        <v>116</v>
      </c>
      <c r="F437" s="2">
        <v>39</v>
      </c>
      <c r="G437" s="170">
        <v>4</v>
      </c>
      <c r="H437" s="183" t="str">
        <f t="shared" si="6"/>
        <v>39-4</v>
      </c>
      <c r="I437" s="206">
        <v>5</v>
      </c>
      <c r="J437" s="206">
        <v>8</v>
      </c>
      <c r="K437" s="207" t="b">
        <v>1</v>
      </c>
      <c r="L437" s="208">
        <v>84.275000000000006</v>
      </c>
      <c r="M437" s="208">
        <v>84.305000000000007</v>
      </c>
      <c r="N437" s="209" t="s">
        <v>96</v>
      </c>
      <c r="O437" s="210" t="s">
        <v>31</v>
      </c>
      <c r="P437" s="179" t="s">
        <v>1496</v>
      </c>
      <c r="Q437" s="180">
        <v>4</v>
      </c>
      <c r="R437" s="210" t="s">
        <v>18</v>
      </c>
      <c r="S437" s="210"/>
      <c r="T437" s="211" t="s">
        <v>141</v>
      </c>
      <c r="U437" s="211" t="s">
        <v>49</v>
      </c>
      <c r="V437" s="211" t="s">
        <v>14</v>
      </c>
      <c r="W437" s="211" t="s">
        <v>11</v>
      </c>
      <c r="X437" s="212">
        <v>3</v>
      </c>
      <c r="Y437" s="211" t="s">
        <v>40</v>
      </c>
      <c r="AS437" s="1">
        <v>90</v>
      </c>
      <c r="BG437" s="1">
        <v>10</v>
      </c>
      <c r="BQ437" s="1">
        <v>100</v>
      </c>
      <c r="BT437" s="211"/>
      <c r="BU437" s="1" t="s">
        <v>392</v>
      </c>
    </row>
    <row r="438" spans="1:74" ht="15" customHeight="1" x14ac:dyDescent="0.3">
      <c r="A438" s="1" t="s">
        <v>1488</v>
      </c>
      <c r="B438" s="9">
        <v>42966</v>
      </c>
      <c r="C438" s="1" t="s">
        <v>301</v>
      </c>
      <c r="D438" s="61" t="s">
        <v>115</v>
      </c>
      <c r="E438" s="61" t="s">
        <v>116</v>
      </c>
      <c r="F438" s="2">
        <v>39</v>
      </c>
      <c r="G438" s="170">
        <v>4</v>
      </c>
      <c r="H438" s="183" t="str">
        <f t="shared" si="6"/>
        <v>39-4</v>
      </c>
      <c r="I438" s="206">
        <v>0</v>
      </c>
      <c r="J438" s="206">
        <v>90</v>
      </c>
      <c r="K438" s="207" t="b">
        <v>1</v>
      </c>
      <c r="L438" s="208">
        <v>84.225000000000009</v>
      </c>
      <c r="M438" s="208">
        <v>85.125000000000014</v>
      </c>
      <c r="N438" s="209"/>
      <c r="O438" s="210" t="s">
        <v>105</v>
      </c>
      <c r="P438" s="179" t="s">
        <v>105</v>
      </c>
      <c r="Q438" s="139" t="s">
        <v>1492</v>
      </c>
      <c r="R438" s="210"/>
      <c r="S438" s="210"/>
      <c r="T438" s="211"/>
      <c r="U438" s="211"/>
      <c r="V438" s="211"/>
      <c r="W438" s="211"/>
      <c r="X438" s="212" t="e">
        <v>#N/A</v>
      </c>
      <c r="Y438" s="211"/>
      <c r="BQ438" s="1">
        <v>0</v>
      </c>
      <c r="BT438" s="211"/>
      <c r="BV438" s="1" t="s">
        <v>393</v>
      </c>
    </row>
    <row r="439" spans="1:74" ht="15" customHeight="1" x14ac:dyDescent="0.3">
      <c r="A439" s="1" t="s">
        <v>1488</v>
      </c>
      <c r="B439" s="223">
        <v>42974</v>
      </c>
      <c r="C439" s="1" t="s">
        <v>301</v>
      </c>
      <c r="D439" s="61" t="s">
        <v>115</v>
      </c>
      <c r="E439" s="61" t="s">
        <v>116</v>
      </c>
      <c r="F439" s="2">
        <v>40</v>
      </c>
      <c r="G439" s="170">
        <v>1</v>
      </c>
      <c r="H439" s="183" t="str">
        <f t="shared" si="6"/>
        <v>40-1</v>
      </c>
      <c r="I439" s="206">
        <v>0</v>
      </c>
      <c r="J439" s="206">
        <v>97</v>
      </c>
      <c r="K439" s="207" t="b">
        <v>1</v>
      </c>
      <c r="L439" s="208">
        <v>84.95</v>
      </c>
      <c r="M439" s="208">
        <v>85.92</v>
      </c>
      <c r="N439" s="209" t="s">
        <v>112</v>
      </c>
      <c r="O439" s="210" t="s">
        <v>33</v>
      </c>
      <c r="P439" s="179" t="s">
        <v>1532</v>
      </c>
      <c r="Q439" s="180">
        <v>1</v>
      </c>
      <c r="R439" s="210" t="s">
        <v>18</v>
      </c>
      <c r="S439" s="210"/>
      <c r="T439" s="211" t="s">
        <v>315</v>
      </c>
      <c r="U439" s="211" t="s">
        <v>49</v>
      </c>
      <c r="V439" s="211" t="s">
        <v>17</v>
      </c>
      <c r="W439" s="211" t="s">
        <v>109</v>
      </c>
      <c r="X439" s="212">
        <v>7</v>
      </c>
      <c r="Y439" s="211" t="s">
        <v>40</v>
      </c>
      <c r="BM439" s="193">
        <v>100</v>
      </c>
      <c r="BQ439" s="1">
        <v>100</v>
      </c>
      <c r="BT439" s="211"/>
      <c r="BU439" s="1" t="s">
        <v>396</v>
      </c>
    </row>
    <row r="440" spans="1:74" ht="15" customHeight="1" x14ac:dyDescent="0.3">
      <c r="A440" s="1" t="s">
        <v>1488</v>
      </c>
      <c r="B440" s="9">
        <v>42967</v>
      </c>
      <c r="C440" s="1" t="s">
        <v>301</v>
      </c>
      <c r="D440" s="61" t="s">
        <v>115</v>
      </c>
      <c r="E440" s="61" t="s">
        <v>116</v>
      </c>
      <c r="F440" s="2">
        <v>40</v>
      </c>
      <c r="G440" s="170">
        <v>1</v>
      </c>
      <c r="H440" s="183" t="str">
        <f t="shared" si="6"/>
        <v>40-1</v>
      </c>
      <c r="I440" s="206">
        <v>0</v>
      </c>
      <c r="J440" s="206">
        <v>97</v>
      </c>
      <c r="K440" s="207" t="b">
        <v>1</v>
      </c>
      <c r="L440" s="208">
        <v>84.95</v>
      </c>
      <c r="M440" s="208">
        <v>85.92</v>
      </c>
      <c r="N440" s="209" t="s">
        <v>112</v>
      </c>
      <c r="O440" s="210" t="s">
        <v>88</v>
      </c>
      <c r="P440" s="179" t="s">
        <v>1531</v>
      </c>
      <c r="Q440" s="180">
        <v>2</v>
      </c>
      <c r="R440" s="210" t="s">
        <v>18</v>
      </c>
      <c r="S440" s="210"/>
      <c r="T440" s="211" t="s">
        <v>127</v>
      </c>
      <c r="U440" s="211" t="s">
        <v>49</v>
      </c>
      <c r="V440" s="211" t="s">
        <v>17</v>
      </c>
      <c r="W440" s="211" t="s">
        <v>109</v>
      </c>
      <c r="X440" s="212">
        <v>7</v>
      </c>
      <c r="Y440" s="211" t="s">
        <v>40</v>
      </c>
      <c r="AS440" s="1">
        <v>50</v>
      </c>
      <c r="BM440" s="193">
        <v>50</v>
      </c>
      <c r="BQ440" s="1">
        <v>100</v>
      </c>
      <c r="BT440" s="211"/>
      <c r="BU440" s="1" t="s">
        <v>386</v>
      </c>
    </row>
    <row r="441" spans="1:74" ht="15" customHeight="1" x14ac:dyDescent="0.3">
      <c r="A441" s="1" t="s">
        <v>1488</v>
      </c>
      <c r="B441" s="9">
        <v>42966</v>
      </c>
      <c r="C441" s="1" t="s">
        <v>301</v>
      </c>
      <c r="D441" s="61" t="s">
        <v>115</v>
      </c>
      <c r="E441" s="61" t="s">
        <v>116</v>
      </c>
      <c r="F441" s="2">
        <v>40</v>
      </c>
      <c r="G441" s="170">
        <v>1</v>
      </c>
      <c r="H441" s="183" t="str">
        <f t="shared" si="6"/>
        <v>40-1</v>
      </c>
      <c r="I441" s="206">
        <v>0</v>
      </c>
      <c r="J441" s="206">
        <v>97</v>
      </c>
      <c r="K441" s="207" t="b">
        <v>1</v>
      </c>
      <c r="L441" s="208">
        <v>84.95</v>
      </c>
      <c r="M441" s="208">
        <v>85.92</v>
      </c>
      <c r="N441" s="209"/>
      <c r="O441" s="210" t="s">
        <v>105</v>
      </c>
      <c r="P441" s="179" t="s">
        <v>105</v>
      </c>
      <c r="Q441" s="139" t="s">
        <v>1492</v>
      </c>
      <c r="R441" s="210"/>
      <c r="S441" s="210"/>
      <c r="T441" s="211"/>
      <c r="U441" s="211"/>
      <c r="V441" s="211"/>
      <c r="W441" s="211"/>
      <c r="X441" s="212" t="e">
        <v>#N/A</v>
      </c>
      <c r="Y441" s="211"/>
      <c r="BQ441" s="1">
        <v>0</v>
      </c>
      <c r="BT441" s="211"/>
      <c r="BV441" s="1" t="s">
        <v>394</v>
      </c>
    </row>
    <row r="442" spans="1:74" ht="15" customHeight="1" x14ac:dyDescent="0.3">
      <c r="A442" s="1" t="s">
        <v>1488</v>
      </c>
      <c r="B442" s="223">
        <v>42974</v>
      </c>
      <c r="C442" s="1" t="s">
        <v>301</v>
      </c>
      <c r="D442" s="61" t="s">
        <v>115</v>
      </c>
      <c r="E442" s="61" t="s">
        <v>116</v>
      </c>
      <c r="F442" s="2">
        <v>40</v>
      </c>
      <c r="G442" s="170">
        <v>2</v>
      </c>
      <c r="H442" s="183" t="str">
        <f t="shared" si="6"/>
        <v>40-2</v>
      </c>
      <c r="I442" s="206">
        <v>0</v>
      </c>
      <c r="J442" s="206">
        <v>100</v>
      </c>
      <c r="K442" s="207" t="b">
        <v>1</v>
      </c>
      <c r="L442" s="208">
        <v>85.92</v>
      </c>
      <c r="M442" s="208">
        <v>86.92</v>
      </c>
      <c r="N442" s="209" t="s">
        <v>112</v>
      </c>
      <c r="O442" s="210" t="s">
        <v>33</v>
      </c>
      <c r="P442" s="179" t="s">
        <v>1532</v>
      </c>
      <c r="Q442" s="180">
        <v>1</v>
      </c>
      <c r="R442" s="210" t="s">
        <v>18</v>
      </c>
      <c r="S442" s="210"/>
      <c r="T442" s="211" t="s">
        <v>315</v>
      </c>
      <c r="U442" s="211" t="s">
        <v>49</v>
      </c>
      <c r="V442" s="211" t="s">
        <v>17</v>
      </c>
      <c r="W442" s="211" t="s">
        <v>109</v>
      </c>
      <c r="X442" s="212">
        <v>7</v>
      </c>
      <c r="Y442" s="211" t="s">
        <v>40</v>
      </c>
      <c r="BM442" s="193">
        <v>100</v>
      </c>
      <c r="BQ442" s="1">
        <v>100</v>
      </c>
      <c r="BT442" s="211"/>
      <c r="BU442" s="1" t="s">
        <v>396</v>
      </c>
    </row>
    <row r="443" spans="1:74" ht="15" customHeight="1" x14ac:dyDescent="0.3">
      <c r="A443" s="1" t="s">
        <v>1488</v>
      </c>
      <c r="B443" s="9">
        <v>42967</v>
      </c>
      <c r="C443" s="1" t="s">
        <v>301</v>
      </c>
      <c r="D443" s="61" t="s">
        <v>115</v>
      </c>
      <c r="E443" s="61" t="s">
        <v>116</v>
      </c>
      <c r="F443" s="2">
        <v>40</v>
      </c>
      <c r="G443" s="170">
        <v>2</v>
      </c>
      <c r="H443" s="183" t="str">
        <f t="shared" si="6"/>
        <v>40-2</v>
      </c>
      <c r="I443" s="206">
        <v>0</v>
      </c>
      <c r="J443" s="206">
        <v>100</v>
      </c>
      <c r="K443" s="207" t="b">
        <v>1</v>
      </c>
      <c r="L443" s="208">
        <v>85.92</v>
      </c>
      <c r="M443" s="208">
        <v>86.92</v>
      </c>
      <c r="N443" s="209" t="s">
        <v>112</v>
      </c>
      <c r="O443" s="210" t="s">
        <v>88</v>
      </c>
      <c r="P443" s="179" t="s">
        <v>1531</v>
      </c>
      <c r="Q443" s="180">
        <v>2</v>
      </c>
      <c r="R443" s="210" t="s">
        <v>18</v>
      </c>
      <c r="S443" s="210"/>
      <c r="T443" s="211" t="s">
        <v>127</v>
      </c>
      <c r="U443" s="211" t="s">
        <v>49</v>
      </c>
      <c r="V443" s="211" t="s">
        <v>17</v>
      </c>
      <c r="W443" s="211" t="s">
        <v>109</v>
      </c>
      <c r="X443" s="212">
        <v>7</v>
      </c>
      <c r="Y443" s="211" t="s">
        <v>40</v>
      </c>
      <c r="AS443" s="1">
        <v>50</v>
      </c>
      <c r="BM443" s="193">
        <v>50</v>
      </c>
      <c r="BQ443" s="1">
        <v>100</v>
      </c>
      <c r="BT443" s="211"/>
      <c r="BU443" s="1" t="s">
        <v>386</v>
      </c>
    </row>
    <row r="444" spans="1:74" ht="15" customHeight="1" x14ac:dyDescent="0.3">
      <c r="A444" s="1" t="s">
        <v>1488</v>
      </c>
      <c r="B444" s="9">
        <v>42966</v>
      </c>
      <c r="C444" s="1" t="s">
        <v>301</v>
      </c>
      <c r="D444" s="61" t="s">
        <v>115</v>
      </c>
      <c r="E444" s="61" t="s">
        <v>116</v>
      </c>
      <c r="F444" s="2">
        <v>40</v>
      </c>
      <c r="G444" s="170">
        <v>2</v>
      </c>
      <c r="H444" s="183" t="str">
        <f t="shared" si="6"/>
        <v>40-2</v>
      </c>
      <c r="I444" s="206">
        <v>0</v>
      </c>
      <c r="J444" s="206">
        <v>100</v>
      </c>
      <c r="K444" s="207" t="b">
        <v>1</v>
      </c>
      <c r="L444" s="208">
        <v>85.92</v>
      </c>
      <c r="M444" s="208">
        <v>86.92</v>
      </c>
      <c r="N444" s="209"/>
      <c r="O444" s="210" t="s">
        <v>105</v>
      </c>
      <c r="P444" s="179" t="s">
        <v>105</v>
      </c>
      <c r="Q444" s="139" t="s">
        <v>1492</v>
      </c>
      <c r="R444" s="210"/>
      <c r="S444" s="210"/>
      <c r="T444" s="211"/>
      <c r="U444" s="211"/>
      <c r="V444" s="211"/>
      <c r="W444" s="211"/>
      <c r="X444" s="212" t="e">
        <v>#N/A</v>
      </c>
      <c r="Y444" s="211"/>
      <c r="BQ444" s="1">
        <v>0</v>
      </c>
      <c r="BT444" s="211"/>
      <c r="BV444" s="1" t="s">
        <v>395</v>
      </c>
    </row>
    <row r="445" spans="1:74" ht="15" customHeight="1" x14ac:dyDescent="0.3">
      <c r="A445" s="1" t="s">
        <v>1488</v>
      </c>
      <c r="B445" s="223">
        <v>42974</v>
      </c>
      <c r="C445" s="1" t="s">
        <v>301</v>
      </c>
      <c r="D445" s="61" t="s">
        <v>115</v>
      </c>
      <c r="E445" s="61" t="s">
        <v>116</v>
      </c>
      <c r="F445" s="2">
        <v>40</v>
      </c>
      <c r="G445" s="170">
        <v>3</v>
      </c>
      <c r="H445" s="183" t="str">
        <f t="shared" si="6"/>
        <v>40-3</v>
      </c>
      <c r="I445" s="206">
        <v>0</v>
      </c>
      <c r="J445" s="206">
        <v>92</v>
      </c>
      <c r="K445" s="207" t="b">
        <v>1</v>
      </c>
      <c r="L445" s="208">
        <v>86.924999999999997</v>
      </c>
      <c r="M445" s="208">
        <v>87.844999999999999</v>
      </c>
      <c r="N445" s="209" t="s">
        <v>112</v>
      </c>
      <c r="O445" s="210" t="s">
        <v>33</v>
      </c>
      <c r="P445" s="179" t="s">
        <v>1532</v>
      </c>
      <c r="Q445" s="180">
        <v>1</v>
      </c>
      <c r="R445" s="210" t="s">
        <v>18</v>
      </c>
      <c r="S445" s="210"/>
      <c r="T445" s="211" t="s">
        <v>315</v>
      </c>
      <c r="U445" s="211" t="s">
        <v>49</v>
      </c>
      <c r="V445" s="211" t="s">
        <v>17</v>
      </c>
      <c r="W445" s="211" t="s">
        <v>109</v>
      </c>
      <c r="X445" s="212">
        <v>7</v>
      </c>
      <c r="Y445" s="211" t="s">
        <v>40</v>
      </c>
      <c r="BM445" s="193">
        <v>100</v>
      </c>
      <c r="BQ445" s="1">
        <v>100</v>
      </c>
      <c r="BT445" s="211"/>
      <c r="BU445" s="1" t="s">
        <v>396</v>
      </c>
    </row>
    <row r="446" spans="1:74" ht="15" customHeight="1" x14ac:dyDescent="0.3">
      <c r="A446" s="1" t="s">
        <v>1488</v>
      </c>
      <c r="B446" s="9">
        <v>42967</v>
      </c>
      <c r="C446" s="1" t="s">
        <v>301</v>
      </c>
      <c r="D446" s="61" t="s">
        <v>115</v>
      </c>
      <c r="E446" s="61" t="s">
        <v>116</v>
      </c>
      <c r="F446" s="2">
        <v>40</v>
      </c>
      <c r="G446" s="170">
        <v>3</v>
      </c>
      <c r="H446" s="183" t="str">
        <f t="shared" si="6"/>
        <v>40-3</v>
      </c>
      <c r="I446" s="206">
        <v>0</v>
      </c>
      <c r="J446" s="206">
        <v>92</v>
      </c>
      <c r="K446" s="207" t="b">
        <v>1</v>
      </c>
      <c r="L446" s="208">
        <v>86.924999999999997</v>
      </c>
      <c r="M446" s="208">
        <v>87.844999999999999</v>
      </c>
      <c r="N446" s="209" t="s">
        <v>112</v>
      </c>
      <c r="O446" s="210" t="s">
        <v>88</v>
      </c>
      <c r="P446" s="179" t="s">
        <v>1531</v>
      </c>
      <c r="Q446" s="180">
        <v>2</v>
      </c>
      <c r="R446" s="210" t="s">
        <v>18</v>
      </c>
      <c r="S446" s="210"/>
      <c r="T446" s="211" t="s">
        <v>127</v>
      </c>
      <c r="U446" s="211" t="s">
        <v>49</v>
      </c>
      <c r="V446" s="211" t="s">
        <v>17</v>
      </c>
      <c r="W446" s="211" t="s">
        <v>109</v>
      </c>
      <c r="X446" s="212">
        <v>7</v>
      </c>
      <c r="Y446" s="211" t="s">
        <v>40</v>
      </c>
      <c r="AS446" s="1">
        <v>50</v>
      </c>
      <c r="BM446" s="193">
        <v>50</v>
      </c>
      <c r="BQ446" s="1">
        <v>100</v>
      </c>
      <c r="BT446" s="211"/>
      <c r="BU446" s="1" t="s">
        <v>386</v>
      </c>
    </row>
    <row r="447" spans="1:74" ht="15" customHeight="1" x14ac:dyDescent="0.3">
      <c r="A447" s="1" t="s">
        <v>1488</v>
      </c>
      <c r="B447" s="9">
        <v>42968</v>
      </c>
      <c r="C447" s="1" t="s">
        <v>301</v>
      </c>
      <c r="D447" s="61" t="s">
        <v>115</v>
      </c>
      <c r="E447" s="61" t="s">
        <v>116</v>
      </c>
      <c r="F447" s="2">
        <v>40</v>
      </c>
      <c r="G447" s="170">
        <v>3</v>
      </c>
      <c r="H447" s="183" t="str">
        <f t="shared" si="6"/>
        <v>40-3</v>
      </c>
      <c r="I447" s="206">
        <v>27</v>
      </c>
      <c r="J447" s="206">
        <v>33</v>
      </c>
      <c r="K447" s="207" t="b">
        <v>1</v>
      </c>
      <c r="L447" s="208">
        <v>87.194999999999993</v>
      </c>
      <c r="M447" s="208">
        <v>87.254999999999995</v>
      </c>
      <c r="N447" s="209" t="s">
        <v>96</v>
      </c>
      <c r="O447" s="210" t="s">
        <v>31</v>
      </c>
      <c r="P447" s="179" t="s">
        <v>1496</v>
      </c>
      <c r="Q447" s="180">
        <v>4</v>
      </c>
      <c r="R447" s="210" t="s">
        <v>18</v>
      </c>
      <c r="S447" s="210" t="s">
        <v>19</v>
      </c>
      <c r="T447" s="211" t="s">
        <v>141</v>
      </c>
      <c r="U447" s="211" t="s">
        <v>49</v>
      </c>
      <c r="V447" s="211" t="s">
        <v>14</v>
      </c>
      <c r="W447" s="211" t="s">
        <v>11</v>
      </c>
      <c r="X447" s="212">
        <v>3</v>
      </c>
      <c r="Y447" s="211" t="s">
        <v>40</v>
      </c>
      <c r="AS447" s="1">
        <v>100</v>
      </c>
      <c r="BQ447" s="1">
        <v>100</v>
      </c>
      <c r="BT447" s="211"/>
    </row>
    <row r="448" spans="1:74" ht="15" customHeight="1" x14ac:dyDescent="0.3">
      <c r="A448" s="1" t="s">
        <v>1488</v>
      </c>
      <c r="B448" s="9">
        <v>42966</v>
      </c>
      <c r="C448" s="1" t="s">
        <v>301</v>
      </c>
      <c r="D448" s="61" t="s">
        <v>115</v>
      </c>
      <c r="E448" s="61" t="s">
        <v>116</v>
      </c>
      <c r="F448" s="2">
        <v>40</v>
      </c>
      <c r="G448" s="170">
        <v>3</v>
      </c>
      <c r="H448" s="183" t="str">
        <f t="shared" si="6"/>
        <v>40-3</v>
      </c>
      <c r="I448" s="206">
        <v>0</v>
      </c>
      <c r="J448" s="206">
        <v>92</v>
      </c>
      <c r="K448" s="207" t="b">
        <v>1</v>
      </c>
      <c r="L448" s="208">
        <v>86.924999999999997</v>
      </c>
      <c r="M448" s="208">
        <v>87.844999999999999</v>
      </c>
      <c r="N448" s="209"/>
      <c r="O448" s="210" t="s">
        <v>105</v>
      </c>
      <c r="P448" s="179" t="s">
        <v>105</v>
      </c>
      <c r="Q448" s="139" t="s">
        <v>1492</v>
      </c>
      <c r="R448" s="210"/>
      <c r="S448" s="210"/>
      <c r="T448" s="211"/>
      <c r="U448" s="211"/>
      <c r="V448" s="211"/>
      <c r="W448" s="211"/>
      <c r="X448" s="212" t="e">
        <v>#N/A</v>
      </c>
      <c r="Y448" s="211"/>
      <c r="BQ448" s="1">
        <v>0</v>
      </c>
      <c r="BT448" s="211"/>
      <c r="BV448" s="1" t="s">
        <v>395</v>
      </c>
    </row>
    <row r="449" spans="1:74" ht="15" customHeight="1" x14ac:dyDescent="0.3">
      <c r="A449" s="1" t="s">
        <v>1488</v>
      </c>
      <c r="B449" s="223">
        <v>42974</v>
      </c>
      <c r="C449" s="1" t="s">
        <v>301</v>
      </c>
      <c r="D449" s="61" t="s">
        <v>115</v>
      </c>
      <c r="E449" s="61" t="s">
        <v>116</v>
      </c>
      <c r="F449" s="2">
        <v>41</v>
      </c>
      <c r="G449" s="170">
        <v>1</v>
      </c>
      <c r="H449" s="183" t="str">
        <f t="shared" si="6"/>
        <v>41-1</v>
      </c>
      <c r="I449" s="206">
        <v>0</v>
      </c>
      <c r="J449" s="206">
        <v>77</v>
      </c>
      <c r="K449" s="207" t="b">
        <v>1</v>
      </c>
      <c r="L449" s="208">
        <v>88</v>
      </c>
      <c r="M449" s="208">
        <v>88.77</v>
      </c>
      <c r="N449" s="209" t="s">
        <v>112</v>
      </c>
      <c r="O449" s="210" t="s">
        <v>33</v>
      </c>
      <c r="P449" s="179" t="s">
        <v>1532</v>
      </c>
      <c r="Q449" s="180">
        <v>1</v>
      </c>
      <c r="R449" s="210" t="s">
        <v>18</v>
      </c>
      <c r="S449" s="210"/>
      <c r="T449" s="211" t="s">
        <v>315</v>
      </c>
      <c r="U449" s="211" t="s">
        <v>49</v>
      </c>
      <c r="V449" s="211" t="s">
        <v>17</v>
      </c>
      <c r="W449" s="211" t="s">
        <v>109</v>
      </c>
      <c r="X449" s="212">
        <v>7</v>
      </c>
      <c r="Y449" s="211" t="s">
        <v>40</v>
      </c>
      <c r="BM449" s="193">
        <v>100</v>
      </c>
      <c r="BQ449" s="1">
        <v>100</v>
      </c>
      <c r="BT449" s="211"/>
      <c r="BU449" s="1" t="s">
        <v>396</v>
      </c>
    </row>
    <row r="450" spans="1:74" ht="15" customHeight="1" x14ac:dyDescent="0.3">
      <c r="A450" s="1" t="s">
        <v>1488</v>
      </c>
      <c r="B450" s="9">
        <v>42967</v>
      </c>
      <c r="C450" s="1" t="s">
        <v>301</v>
      </c>
      <c r="D450" s="61" t="s">
        <v>115</v>
      </c>
      <c r="E450" s="61" t="s">
        <v>116</v>
      </c>
      <c r="F450" s="2">
        <v>41</v>
      </c>
      <c r="G450" s="170">
        <v>1</v>
      </c>
      <c r="H450" s="183" t="str">
        <f t="shared" si="6"/>
        <v>41-1</v>
      </c>
      <c r="I450" s="206">
        <v>0</v>
      </c>
      <c r="J450" s="206">
        <v>77</v>
      </c>
      <c r="K450" s="207" t="b">
        <v>1</v>
      </c>
      <c r="L450" s="208">
        <v>88</v>
      </c>
      <c r="M450" s="208">
        <v>88.77</v>
      </c>
      <c r="N450" s="209" t="s">
        <v>112</v>
      </c>
      <c r="O450" s="210" t="s">
        <v>88</v>
      </c>
      <c r="P450" s="179" t="s">
        <v>1531</v>
      </c>
      <c r="Q450" s="180">
        <v>2</v>
      </c>
      <c r="R450" s="210" t="s">
        <v>18</v>
      </c>
      <c r="S450" s="210"/>
      <c r="T450" s="211" t="s">
        <v>141</v>
      </c>
      <c r="U450" s="211" t="s">
        <v>49</v>
      </c>
      <c r="V450" s="211" t="s">
        <v>17</v>
      </c>
      <c r="W450" s="211" t="s">
        <v>109</v>
      </c>
      <c r="X450" s="212">
        <v>7</v>
      </c>
      <c r="Y450" s="211" t="s">
        <v>40</v>
      </c>
      <c r="AS450" s="1">
        <v>50</v>
      </c>
      <c r="BM450" s="193">
        <v>50</v>
      </c>
      <c r="BQ450" s="1">
        <v>100</v>
      </c>
      <c r="BT450" s="211"/>
      <c r="BU450" s="1" t="s">
        <v>386</v>
      </c>
    </row>
    <row r="451" spans="1:74" ht="15" customHeight="1" x14ac:dyDescent="0.3">
      <c r="A451" s="1" t="s">
        <v>1488</v>
      </c>
      <c r="B451" s="9">
        <v>42966</v>
      </c>
      <c r="C451" s="1" t="s">
        <v>301</v>
      </c>
      <c r="D451" s="61" t="s">
        <v>115</v>
      </c>
      <c r="E451" s="61" t="s">
        <v>116</v>
      </c>
      <c r="F451" s="2">
        <v>41</v>
      </c>
      <c r="G451" s="170">
        <v>1</v>
      </c>
      <c r="H451" s="183" t="str">
        <f t="shared" si="6"/>
        <v>41-1</v>
      </c>
      <c r="I451" s="206">
        <v>0</v>
      </c>
      <c r="J451" s="206">
        <v>77</v>
      </c>
      <c r="K451" s="207" t="b">
        <v>1</v>
      </c>
      <c r="L451" s="208">
        <v>88</v>
      </c>
      <c r="M451" s="208">
        <v>88.77</v>
      </c>
      <c r="N451" s="209"/>
      <c r="O451" s="210" t="s">
        <v>105</v>
      </c>
      <c r="P451" s="179" t="s">
        <v>105</v>
      </c>
      <c r="Q451" s="139" t="s">
        <v>1492</v>
      </c>
      <c r="R451" s="210"/>
      <c r="S451" s="210"/>
      <c r="T451" s="211"/>
      <c r="U451" s="211"/>
      <c r="V451" s="211"/>
      <c r="W451" s="211"/>
      <c r="X451" s="212" t="e">
        <v>#N/A</v>
      </c>
      <c r="Y451" s="211"/>
      <c r="BQ451" s="1">
        <v>0</v>
      </c>
      <c r="BT451" s="211"/>
      <c r="BV451" s="1" t="s">
        <v>395</v>
      </c>
    </row>
    <row r="452" spans="1:74" ht="15" customHeight="1" x14ac:dyDescent="0.3">
      <c r="A452" s="1" t="s">
        <v>1488</v>
      </c>
      <c r="B452" s="9">
        <v>42967</v>
      </c>
      <c r="C452" s="1" t="s">
        <v>301</v>
      </c>
      <c r="D452" s="61" t="s">
        <v>115</v>
      </c>
      <c r="E452" s="61" t="s">
        <v>116</v>
      </c>
      <c r="F452" s="2">
        <v>41</v>
      </c>
      <c r="G452" s="170">
        <v>2</v>
      </c>
      <c r="H452" s="183" t="str">
        <f t="shared" si="6"/>
        <v>41-2</v>
      </c>
      <c r="I452" s="206">
        <v>40</v>
      </c>
      <c r="J452" s="206">
        <v>82</v>
      </c>
      <c r="K452" s="207" t="b">
        <v>1</v>
      </c>
      <c r="L452" s="208">
        <v>89.17</v>
      </c>
      <c r="M452" s="208">
        <v>89.589999999999989</v>
      </c>
      <c r="N452" s="209" t="s">
        <v>112</v>
      </c>
      <c r="O452" s="210" t="s">
        <v>33</v>
      </c>
      <c r="P452" s="179" t="s">
        <v>1532</v>
      </c>
      <c r="Q452" s="180">
        <v>1</v>
      </c>
      <c r="R452" s="210" t="s">
        <v>18</v>
      </c>
      <c r="S452" s="210"/>
      <c r="T452" s="211" t="s">
        <v>315</v>
      </c>
      <c r="U452" s="211" t="s">
        <v>49</v>
      </c>
      <c r="V452" s="211" t="s">
        <v>17</v>
      </c>
      <c r="W452" s="211" t="s">
        <v>109</v>
      </c>
      <c r="X452" s="212">
        <v>7</v>
      </c>
      <c r="Y452" s="211" t="s">
        <v>40</v>
      </c>
      <c r="BM452" s="193">
        <v>100</v>
      </c>
      <c r="BQ452" s="1">
        <v>100</v>
      </c>
      <c r="BT452" s="211"/>
      <c r="BU452" s="1" t="s">
        <v>396</v>
      </c>
    </row>
    <row r="453" spans="1:74" ht="15" customHeight="1" x14ac:dyDescent="0.3">
      <c r="A453" s="1" t="s">
        <v>1488</v>
      </c>
      <c r="B453" s="9">
        <v>42967</v>
      </c>
      <c r="C453" s="1" t="s">
        <v>301</v>
      </c>
      <c r="D453" s="61" t="s">
        <v>115</v>
      </c>
      <c r="E453" s="61" t="s">
        <v>116</v>
      </c>
      <c r="F453" s="2">
        <v>41</v>
      </c>
      <c r="G453" s="170">
        <v>2</v>
      </c>
      <c r="H453" s="183" t="str">
        <f t="shared" si="6"/>
        <v>41-2</v>
      </c>
      <c r="I453" s="206">
        <v>0</v>
      </c>
      <c r="J453" s="206">
        <v>82</v>
      </c>
      <c r="K453" s="207" t="b">
        <v>1</v>
      </c>
      <c r="L453" s="208">
        <v>88.77</v>
      </c>
      <c r="M453" s="208">
        <v>89.589999999999989</v>
      </c>
      <c r="N453" s="209" t="s">
        <v>112</v>
      </c>
      <c r="O453" s="210" t="s">
        <v>88</v>
      </c>
      <c r="P453" s="179" t="s">
        <v>1531</v>
      </c>
      <c r="Q453" s="180">
        <v>2</v>
      </c>
      <c r="R453" s="210" t="s">
        <v>18</v>
      </c>
      <c r="S453" s="210"/>
      <c r="T453" s="211" t="s">
        <v>141</v>
      </c>
      <c r="U453" s="211" t="s">
        <v>49</v>
      </c>
      <c r="V453" s="211" t="s">
        <v>17</v>
      </c>
      <c r="W453" s="211" t="s">
        <v>109</v>
      </c>
      <c r="X453" s="212">
        <v>7</v>
      </c>
      <c r="Y453" s="211" t="s">
        <v>40</v>
      </c>
      <c r="AS453" s="1">
        <v>50</v>
      </c>
      <c r="BM453" s="193">
        <v>50</v>
      </c>
      <c r="BQ453" s="1">
        <v>100</v>
      </c>
      <c r="BT453" s="211"/>
      <c r="BU453" s="1" t="s">
        <v>386</v>
      </c>
    </row>
    <row r="454" spans="1:74" ht="15" customHeight="1" x14ac:dyDescent="0.3">
      <c r="A454" s="1" t="s">
        <v>1488</v>
      </c>
      <c r="B454" s="9">
        <v>42966</v>
      </c>
      <c r="C454" s="1" t="s">
        <v>301</v>
      </c>
      <c r="D454" s="61" t="s">
        <v>115</v>
      </c>
      <c r="E454" s="61" t="s">
        <v>116</v>
      </c>
      <c r="F454" s="2">
        <v>41</v>
      </c>
      <c r="G454" s="170">
        <v>2</v>
      </c>
      <c r="H454" s="183" t="str">
        <f t="shared" ref="H454:H517" si="7">F454&amp;"-"&amp;G454</f>
        <v>41-2</v>
      </c>
      <c r="I454" s="206">
        <v>0</v>
      </c>
      <c r="J454" s="206">
        <v>82</v>
      </c>
      <c r="K454" s="207" t="b">
        <v>1</v>
      </c>
      <c r="L454" s="208">
        <v>88.77</v>
      </c>
      <c r="M454" s="208">
        <v>89.589999999999989</v>
      </c>
      <c r="N454" s="209"/>
      <c r="O454" s="210" t="s">
        <v>105</v>
      </c>
      <c r="P454" s="179" t="s">
        <v>105</v>
      </c>
      <c r="Q454" s="139" t="s">
        <v>1492</v>
      </c>
      <c r="R454" s="210"/>
      <c r="S454" s="210"/>
      <c r="T454" s="211"/>
      <c r="U454" s="211"/>
      <c r="V454" s="211"/>
      <c r="W454" s="211"/>
      <c r="X454" s="212" t="e">
        <v>#N/A</v>
      </c>
      <c r="Y454" s="211"/>
      <c r="BQ454" s="1">
        <v>0</v>
      </c>
      <c r="BT454" s="211"/>
      <c r="BV454" s="1" t="s">
        <v>395</v>
      </c>
    </row>
    <row r="455" spans="1:74" ht="15" customHeight="1" x14ac:dyDescent="0.3">
      <c r="A455" s="1" t="s">
        <v>1488</v>
      </c>
      <c r="B455" s="9">
        <v>42967</v>
      </c>
      <c r="C455" s="1" t="s">
        <v>301</v>
      </c>
      <c r="D455" s="61" t="s">
        <v>115</v>
      </c>
      <c r="E455" s="61" t="s">
        <v>116</v>
      </c>
      <c r="F455" s="2">
        <v>41</v>
      </c>
      <c r="G455" s="170">
        <v>3</v>
      </c>
      <c r="H455" s="183" t="str">
        <f t="shared" si="7"/>
        <v>41-3</v>
      </c>
      <c r="I455" s="206">
        <v>0</v>
      </c>
      <c r="J455" s="206">
        <v>50</v>
      </c>
      <c r="K455" s="207" t="b">
        <v>1</v>
      </c>
      <c r="L455" s="208">
        <v>89.594999999999999</v>
      </c>
      <c r="M455" s="208">
        <v>90.094999999999999</v>
      </c>
      <c r="N455" s="209" t="s">
        <v>112</v>
      </c>
      <c r="O455" s="210" t="s">
        <v>33</v>
      </c>
      <c r="P455" s="179" t="s">
        <v>1532</v>
      </c>
      <c r="Q455" s="180">
        <v>1</v>
      </c>
      <c r="R455" s="210" t="s">
        <v>18</v>
      </c>
      <c r="S455" s="210"/>
      <c r="T455" s="211" t="s">
        <v>315</v>
      </c>
      <c r="U455" s="211" t="s">
        <v>49</v>
      </c>
      <c r="V455" s="211" t="s">
        <v>17</v>
      </c>
      <c r="W455" s="211" t="s">
        <v>109</v>
      </c>
      <c r="X455" s="212">
        <v>7</v>
      </c>
      <c r="Y455" s="211" t="s">
        <v>40</v>
      </c>
      <c r="BM455" s="193">
        <v>100</v>
      </c>
      <c r="BQ455" s="1">
        <v>100</v>
      </c>
      <c r="BT455" s="211"/>
      <c r="BU455" s="1" t="s">
        <v>396</v>
      </c>
    </row>
    <row r="456" spans="1:74" ht="15" customHeight="1" x14ac:dyDescent="0.3">
      <c r="A456" s="1" t="s">
        <v>1488</v>
      </c>
      <c r="B456" s="9">
        <v>42967</v>
      </c>
      <c r="C456" s="1" t="s">
        <v>301</v>
      </c>
      <c r="D456" s="61" t="s">
        <v>115</v>
      </c>
      <c r="E456" s="61" t="s">
        <v>116</v>
      </c>
      <c r="F456" s="2">
        <v>41</v>
      </c>
      <c r="G456" s="170">
        <v>3</v>
      </c>
      <c r="H456" s="183" t="str">
        <f t="shared" si="7"/>
        <v>41-3</v>
      </c>
      <c r="I456" s="206">
        <v>0</v>
      </c>
      <c r="J456" s="206">
        <v>50</v>
      </c>
      <c r="K456" s="207" t="b">
        <v>1</v>
      </c>
      <c r="L456" s="208">
        <v>89.594999999999999</v>
      </c>
      <c r="M456" s="208">
        <v>90.094999999999999</v>
      </c>
      <c r="N456" s="209" t="s">
        <v>112</v>
      </c>
      <c r="O456" s="210" t="s">
        <v>88</v>
      </c>
      <c r="P456" s="179" t="s">
        <v>1531</v>
      </c>
      <c r="Q456" s="180">
        <v>2</v>
      </c>
      <c r="R456" s="210" t="s">
        <v>18</v>
      </c>
      <c r="S456" s="210"/>
      <c r="T456" s="211" t="s">
        <v>141</v>
      </c>
      <c r="U456" s="211" t="s">
        <v>49</v>
      </c>
      <c r="V456" s="211" t="s">
        <v>17</v>
      </c>
      <c r="W456" s="211" t="s">
        <v>109</v>
      </c>
      <c r="X456" s="212">
        <v>7</v>
      </c>
      <c r="Y456" s="211" t="s">
        <v>40</v>
      </c>
      <c r="AS456" s="1">
        <v>50</v>
      </c>
      <c r="BM456" s="193">
        <v>50</v>
      </c>
      <c r="BQ456" s="1">
        <v>100</v>
      </c>
      <c r="BT456" s="211"/>
      <c r="BU456" s="1" t="s">
        <v>386</v>
      </c>
    </row>
    <row r="457" spans="1:74" ht="15" customHeight="1" x14ac:dyDescent="0.3">
      <c r="A457" s="1" t="s">
        <v>1488</v>
      </c>
      <c r="B457" s="9">
        <v>42966</v>
      </c>
      <c r="C457" s="1" t="s">
        <v>301</v>
      </c>
      <c r="D457" s="61" t="s">
        <v>115</v>
      </c>
      <c r="E457" s="61" t="s">
        <v>116</v>
      </c>
      <c r="F457" s="2">
        <v>41</v>
      </c>
      <c r="G457" s="170">
        <v>3</v>
      </c>
      <c r="H457" s="183" t="str">
        <f t="shared" si="7"/>
        <v>41-3</v>
      </c>
      <c r="I457" s="206">
        <v>0</v>
      </c>
      <c r="J457" s="206">
        <v>50</v>
      </c>
      <c r="K457" s="207" t="b">
        <v>1</v>
      </c>
      <c r="L457" s="208">
        <v>89.594999999999999</v>
      </c>
      <c r="M457" s="208">
        <v>90.094999999999999</v>
      </c>
      <c r="N457" s="209"/>
      <c r="O457" s="210" t="s">
        <v>105</v>
      </c>
      <c r="P457" s="179" t="s">
        <v>105</v>
      </c>
      <c r="Q457" s="139" t="s">
        <v>1492</v>
      </c>
      <c r="R457" s="210"/>
      <c r="S457" s="210"/>
      <c r="T457" s="211"/>
      <c r="U457" s="211"/>
      <c r="V457" s="211"/>
      <c r="W457" s="211"/>
      <c r="X457" s="212" t="e">
        <v>#N/A</v>
      </c>
      <c r="Y457" s="211"/>
      <c r="BQ457" s="1">
        <v>0</v>
      </c>
      <c r="BT457" s="211"/>
      <c r="BV457" s="1" t="s">
        <v>395</v>
      </c>
    </row>
    <row r="458" spans="1:74" ht="15" customHeight="1" x14ac:dyDescent="0.3">
      <c r="A458" s="1" t="s">
        <v>1488</v>
      </c>
      <c r="B458" s="9">
        <v>42967</v>
      </c>
      <c r="C458" s="1" t="s">
        <v>301</v>
      </c>
      <c r="D458" s="61" t="s">
        <v>115</v>
      </c>
      <c r="E458" s="61" t="s">
        <v>116</v>
      </c>
      <c r="F458" s="2">
        <v>41</v>
      </c>
      <c r="G458" s="170">
        <v>4</v>
      </c>
      <c r="H458" s="183" t="str">
        <f t="shared" si="7"/>
        <v>41-4</v>
      </c>
      <c r="I458" s="206">
        <v>0</v>
      </c>
      <c r="J458" s="206">
        <v>71</v>
      </c>
      <c r="K458" s="207" t="b">
        <v>1</v>
      </c>
      <c r="L458" s="208">
        <v>90.1</v>
      </c>
      <c r="M458" s="208">
        <v>90.809999999999988</v>
      </c>
      <c r="N458" s="209" t="s">
        <v>112</v>
      </c>
      <c r="O458" s="210" t="s">
        <v>33</v>
      </c>
      <c r="P458" s="179" t="s">
        <v>1532</v>
      </c>
      <c r="Q458" s="180">
        <v>1</v>
      </c>
      <c r="R458" s="210" t="s">
        <v>18</v>
      </c>
      <c r="S458" s="210"/>
      <c r="T458" s="211" t="s">
        <v>315</v>
      </c>
      <c r="U458" s="211" t="s">
        <v>49</v>
      </c>
      <c r="V458" s="211" t="s">
        <v>17</v>
      </c>
      <c r="W458" s="211" t="s">
        <v>109</v>
      </c>
      <c r="X458" s="212">
        <v>7</v>
      </c>
      <c r="Y458" s="211" t="s">
        <v>40</v>
      </c>
      <c r="BM458" s="193">
        <v>100</v>
      </c>
      <c r="BQ458" s="1">
        <v>100</v>
      </c>
      <c r="BT458" s="211"/>
      <c r="BU458" s="1" t="s">
        <v>396</v>
      </c>
    </row>
    <row r="459" spans="1:74" ht="15" customHeight="1" x14ac:dyDescent="0.3">
      <c r="A459" s="1" t="s">
        <v>1488</v>
      </c>
      <c r="B459" s="9">
        <v>42967</v>
      </c>
      <c r="C459" s="1" t="s">
        <v>301</v>
      </c>
      <c r="D459" s="61" t="s">
        <v>115</v>
      </c>
      <c r="E459" s="61" t="s">
        <v>116</v>
      </c>
      <c r="F459" s="2">
        <v>41</v>
      </c>
      <c r="G459" s="170">
        <v>4</v>
      </c>
      <c r="H459" s="183" t="str">
        <f t="shared" si="7"/>
        <v>41-4</v>
      </c>
      <c r="I459" s="206">
        <v>0</v>
      </c>
      <c r="J459" s="206">
        <v>71</v>
      </c>
      <c r="K459" s="207" t="b">
        <v>1</v>
      </c>
      <c r="L459" s="208">
        <v>90.1</v>
      </c>
      <c r="M459" s="208">
        <v>90.809999999999988</v>
      </c>
      <c r="N459" s="209" t="s">
        <v>112</v>
      </c>
      <c r="O459" s="210" t="s">
        <v>88</v>
      </c>
      <c r="P459" s="179" t="s">
        <v>1531</v>
      </c>
      <c r="Q459" s="180">
        <v>2</v>
      </c>
      <c r="R459" s="210" t="s">
        <v>18</v>
      </c>
      <c r="S459" s="210"/>
      <c r="T459" s="211" t="s">
        <v>141</v>
      </c>
      <c r="U459" s="211" t="s">
        <v>49</v>
      </c>
      <c r="V459" s="211" t="s">
        <v>17</v>
      </c>
      <c r="W459" s="211" t="s">
        <v>109</v>
      </c>
      <c r="X459" s="212">
        <v>7</v>
      </c>
      <c r="Y459" s="211" t="s">
        <v>40</v>
      </c>
      <c r="AS459" s="1">
        <v>50</v>
      </c>
      <c r="BM459" s="193">
        <v>50</v>
      </c>
      <c r="BQ459" s="1">
        <v>100</v>
      </c>
      <c r="BT459" s="211"/>
      <c r="BU459" s="1" t="s">
        <v>386</v>
      </c>
    </row>
    <row r="460" spans="1:74" ht="15" customHeight="1" x14ac:dyDescent="0.3">
      <c r="A460" s="1" t="s">
        <v>1488</v>
      </c>
      <c r="B460" s="9">
        <v>42967</v>
      </c>
      <c r="C460" s="1" t="s">
        <v>301</v>
      </c>
      <c r="D460" s="61" t="s">
        <v>115</v>
      </c>
      <c r="E460" s="61" t="s">
        <v>116</v>
      </c>
      <c r="F460" s="2">
        <v>41</v>
      </c>
      <c r="G460" s="170">
        <v>4</v>
      </c>
      <c r="H460" s="183" t="str">
        <f t="shared" si="7"/>
        <v>41-4</v>
      </c>
      <c r="I460" s="206">
        <v>54</v>
      </c>
      <c r="J460" s="206">
        <v>58</v>
      </c>
      <c r="K460" s="207" t="b">
        <v>1</v>
      </c>
      <c r="L460" s="208">
        <v>90.64</v>
      </c>
      <c r="M460" s="208">
        <v>90.679999999999993</v>
      </c>
      <c r="N460" s="209" t="s">
        <v>96</v>
      </c>
      <c r="O460" s="210" t="s">
        <v>31</v>
      </c>
      <c r="P460" s="179" t="s">
        <v>1496</v>
      </c>
      <c r="Q460" s="180">
        <v>4</v>
      </c>
      <c r="R460" s="210" t="s">
        <v>18</v>
      </c>
      <c r="S460" s="210"/>
      <c r="T460" s="211" t="s">
        <v>127</v>
      </c>
      <c r="U460" s="211" t="s">
        <v>49</v>
      </c>
      <c r="V460" s="211" t="s">
        <v>14</v>
      </c>
      <c r="W460" s="211" t="s">
        <v>10</v>
      </c>
      <c r="X460" s="212">
        <v>2</v>
      </c>
      <c r="Y460" s="211" t="s">
        <v>40</v>
      </c>
      <c r="AS460" s="1">
        <v>100</v>
      </c>
      <c r="BQ460" s="1">
        <v>100</v>
      </c>
      <c r="BT460" s="211"/>
      <c r="BU460" s="1" t="s">
        <v>397</v>
      </c>
    </row>
    <row r="461" spans="1:74" ht="15" customHeight="1" x14ac:dyDescent="0.3">
      <c r="A461" s="1" t="s">
        <v>1488</v>
      </c>
      <c r="B461" s="9">
        <v>42967</v>
      </c>
      <c r="C461" s="1" t="s">
        <v>301</v>
      </c>
      <c r="D461" s="61" t="s">
        <v>115</v>
      </c>
      <c r="E461" s="61" t="s">
        <v>116</v>
      </c>
      <c r="F461" s="2">
        <v>41</v>
      </c>
      <c r="G461" s="170">
        <v>4</v>
      </c>
      <c r="H461" s="183" t="str">
        <f t="shared" si="7"/>
        <v>41-4</v>
      </c>
      <c r="I461" s="206">
        <v>54</v>
      </c>
      <c r="J461" s="206">
        <v>56</v>
      </c>
      <c r="K461" s="207" t="b">
        <v>1</v>
      </c>
      <c r="L461" s="208">
        <v>90.64</v>
      </c>
      <c r="M461" s="208">
        <v>90.66</v>
      </c>
      <c r="N461" s="209" t="s">
        <v>96</v>
      </c>
      <c r="O461" s="11" t="s">
        <v>1094</v>
      </c>
      <c r="P461" s="213" t="s">
        <v>1495</v>
      </c>
      <c r="Q461" s="136">
        <v>5</v>
      </c>
      <c r="R461" s="214" t="s">
        <v>18</v>
      </c>
      <c r="S461" s="214"/>
      <c r="T461" s="215" t="s">
        <v>206</v>
      </c>
      <c r="U461" s="215" t="s">
        <v>49</v>
      </c>
      <c r="V461" s="215" t="s">
        <v>17</v>
      </c>
      <c r="W461" s="215" t="s">
        <v>109</v>
      </c>
      <c r="X461" s="216">
        <v>7</v>
      </c>
      <c r="Y461" s="215" t="s">
        <v>40</v>
      </c>
      <c r="BG461" s="1">
        <v>100</v>
      </c>
      <c r="BQ461" s="1">
        <v>100</v>
      </c>
      <c r="BT461" s="215"/>
    </row>
    <row r="462" spans="1:74" ht="15" customHeight="1" x14ac:dyDescent="0.3">
      <c r="A462" s="1" t="s">
        <v>1488</v>
      </c>
      <c r="B462" s="9">
        <v>42966</v>
      </c>
      <c r="C462" s="1" t="s">
        <v>301</v>
      </c>
      <c r="D462" s="61" t="s">
        <v>115</v>
      </c>
      <c r="E462" s="61" t="s">
        <v>116</v>
      </c>
      <c r="F462" s="2">
        <v>41</v>
      </c>
      <c r="G462" s="170">
        <v>4</v>
      </c>
      <c r="H462" s="183" t="str">
        <f t="shared" si="7"/>
        <v>41-4</v>
      </c>
      <c r="I462" s="206">
        <v>0</v>
      </c>
      <c r="J462" s="206">
        <v>71</v>
      </c>
      <c r="K462" s="207" t="b">
        <v>1</v>
      </c>
      <c r="L462" s="208">
        <v>90.1</v>
      </c>
      <c r="M462" s="208">
        <v>90.809999999999988</v>
      </c>
      <c r="N462" s="209"/>
      <c r="O462" s="210" t="s">
        <v>105</v>
      </c>
      <c r="P462" s="179" t="s">
        <v>105</v>
      </c>
      <c r="Q462" s="139" t="s">
        <v>1492</v>
      </c>
      <c r="R462" s="210"/>
      <c r="S462" s="210"/>
      <c r="T462" s="211"/>
      <c r="U462" s="211"/>
      <c r="V462" s="211"/>
      <c r="W462" s="211"/>
      <c r="X462" s="212" t="e">
        <v>#N/A</v>
      </c>
      <c r="Y462" s="211"/>
      <c r="BQ462" s="1">
        <v>0</v>
      </c>
      <c r="BT462" s="211"/>
      <c r="BV462" s="1" t="s">
        <v>395</v>
      </c>
    </row>
    <row r="463" spans="1:74" ht="15" customHeight="1" x14ac:dyDescent="0.3">
      <c r="A463" s="1" t="s">
        <v>1488</v>
      </c>
      <c r="B463" s="9">
        <v>42967</v>
      </c>
      <c r="C463" s="1" t="s">
        <v>301</v>
      </c>
      <c r="D463" s="61" t="s">
        <v>115</v>
      </c>
      <c r="E463" s="61" t="s">
        <v>116</v>
      </c>
      <c r="F463" s="2">
        <v>42</v>
      </c>
      <c r="G463" s="170">
        <v>1</v>
      </c>
      <c r="H463" s="183" t="str">
        <f t="shared" si="7"/>
        <v>42-1</v>
      </c>
      <c r="I463" s="206">
        <v>0</v>
      </c>
      <c r="J463" s="206">
        <v>50</v>
      </c>
      <c r="K463" s="207" t="b">
        <v>1</v>
      </c>
      <c r="L463" s="208">
        <v>91.05</v>
      </c>
      <c r="M463" s="208">
        <v>91.55</v>
      </c>
      <c r="N463" s="209" t="s">
        <v>112</v>
      </c>
      <c r="O463" s="210" t="s">
        <v>33</v>
      </c>
      <c r="P463" s="179" t="s">
        <v>1532</v>
      </c>
      <c r="Q463" s="180">
        <v>1</v>
      </c>
      <c r="R463" s="210" t="s">
        <v>18</v>
      </c>
      <c r="S463" s="210"/>
      <c r="T463" s="211" t="s">
        <v>315</v>
      </c>
      <c r="U463" s="211" t="s">
        <v>49</v>
      </c>
      <c r="V463" s="211" t="s">
        <v>17</v>
      </c>
      <c r="W463" s="211" t="s">
        <v>109</v>
      </c>
      <c r="X463" s="212">
        <v>7</v>
      </c>
      <c r="Y463" s="211" t="s">
        <v>40</v>
      </c>
      <c r="BM463" s="193">
        <v>100</v>
      </c>
      <c r="BQ463" s="1">
        <v>100</v>
      </c>
      <c r="BT463" s="211"/>
      <c r="BU463" s="1" t="s">
        <v>396</v>
      </c>
    </row>
    <row r="464" spans="1:74" ht="15" customHeight="1" x14ac:dyDescent="0.3">
      <c r="A464" s="1" t="s">
        <v>1488</v>
      </c>
      <c r="B464" s="9">
        <v>42967</v>
      </c>
      <c r="C464" s="1" t="s">
        <v>301</v>
      </c>
      <c r="D464" s="61" t="s">
        <v>115</v>
      </c>
      <c r="E464" s="61" t="s">
        <v>116</v>
      </c>
      <c r="F464" s="2">
        <v>42</v>
      </c>
      <c r="G464" s="170">
        <v>1</v>
      </c>
      <c r="H464" s="183" t="str">
        <f t="shared" si="7"/>
        <v>42-1</v>
      </c>
      <c r="I464" s="206">
        <v>0</v>
      </c>
      <c r="J464" s="206">
        <v>50</v>
      </c>
      <c r="K464" s="207" t="b">
        <v>1</v>
      </c>
      <c r="L464" s="208">
        <v>91.05</v>
      </c>
      <c r="M464" s="208">
        <v>91.55</v>
      </c>
      <c r="N464" s="209" t="s">
        <v>112</v>
      </c>
      <c r="O464" s="210" t="s">
        <v>88</v>
      </c>
      <c r="P464" s="179" t="s">
        <v>1531</v>
      </c>
      <c r="Q464" s="180">
        <v>2</v>
      </c>
      <c r="R464" s="210" t="s">
        <v>18</v>
      </c>
      <c r="S464" s="210"/>
      <c r="T464" s="211" t="s">
        <v>210</v>
      </c>
      <c r="U464" s="211" t="s">
        <v>49</v>
      </c>
      <c r="V464" s="211" t="s">
        <v>17</v>
      </c>
      <c r="W464" s="211" t="s">
        <v>109</v>
      </c>
      <c r="X464" s="212">
        <v>7</v>
      </c>
      <c r="Y464" s="211" t="s">
        <v>40</v>
      </c>
      <c r="AS464" s="1">
        <v>50</v>
      </c>
      <c r="BM464" s="193">
        <v>50</v>
      </c>
      <c r="BQ464" s="1">
        <v>100</v>
      </c>
      <c r="BT464" s="211"/>
      <c r="BU464" s="1" t="s">
        <v>386</v>
      </c>
    </row>
    <row r="465" spans="1:74" ht="15" customHeight="1" x14ac:dyDescent="0.3">
      <c r="A465" s="1" t="s">
        <v>1488</v>
      </c>
      <c r="B465" s="9">
        <v>42966</v>
      </c>
      <c r="C465" s="1" t="s">
        <v>301</v>
      </c>
      <c r="D465" s="61" t="s">
        <v>115</v>
      </c>
      <c r="E465" s="61" t="s">
        <v>116</v>
      </c>
      <c r="F465" s="2">
        <v>42</v>
      </c>
      <c r="G465" s="170">
        <v>1</v>
      </c>
      <c r="H465" s="183" t="str">
        <f t="shared" si="7"/>
        <v>42-1</v>
      </c>
      <c r="I465" s="206">
        <v>0</v>
      </c>
      <c r="J465" s="206">
        <v>50</v>
      </c>
      <c r="K465" s="207" t="b">
        <v>1</v>
      </c>
      <c r="L465" s="208">
        <v>91.05</v>
      </c>
      <c r="M465" s="208">
        <v>91.55</v>
      </c>
      <c r="N465" s="209"/>
      <c r="O465" s="210" t="s">
        <v>105</v>
      </c>
      <c r="P465" s="179" t="s">
        <v>105</v>
      </c>
      <c r="Q465" s="139" t="s">
        <v>1492</v>
      </c>
      <c r="R465" s="210"/>
      <c r="S465" s="210"/>
      <c r="T465" s="211"/>
      <c r="U465" s="211"/>
      <c r="V465" s="211"/>
      <c r="W465" s="211"/>
      <c r="X465" s="212" t="e">
        <v>#N/A</v>
      </c>
      <c r="Y465" s="211"/>
      <c r="BQ465" s="1">
        <v>0</v>
      </c>
      <c r="BT465" s="211"/>
      <c r="BV465" s="1" t="s">
        <v>395</v>
      </c>
    </row>
    <row r="466" spans="1:74" ht="15" customHeight="1" x14ac:dyDescent="0.3">
      <c r="A466" s="1" t="s">
        <v>1488</v>
      </c>
      <c r="B466" s="9">
        <v>42967</v>
      </c>
      <c r="C466" s="1" t="s">
        <v>301</v>
      </c>
      <c r="D466" s="61" t="s">
        <v>115</v>
      </c>
      <c r="E466" s="61" t="s">
        <v>116</v>
      </c>
      <c r="F466" s="2">
        <v>42</v>
      </c>
      <c r="G466" s="170">
        <v>2</v>
      </c>
      <c r="H466" s="183" t="str">
        <f t="shared" si="7"/>
        <v>42-2</v>
      </c>
      <c r="I466" s="206">
        <v>0</v>
      </c>
      <c r="J466" s="206">
        <v>94</v>
      </c>
      <c r="K466" s="207" t="b">
        <v>1</v>
      </c>
      <c r="L466" s="208">
        <v>91.56</v>
      </c>
      <c r="M466" s="208">
        <v>92.5</v>
      </c>
      <c r="N466" s="209" t="s">
        <v>112</v>
      </c>
      <c r="O466" s="210" t="s">
        <v>33</v>
      </c>
      <c r="P466" s="179" t="s">
        <v>1532</v>
      </c>
      <c r="Q466" s="180">
        <v>1</v>
      </c>
      <c r="R466" s="210" t="s">
        <v>18</v>
      </c>
      <c r="S466" s="210"/>
      <c r="T466" s="211" t="s">
        <v>315</v>
      </c>
      <c r="U466" s="211" t="s">
        <v>49</v>
      </c>
      <c r="V466" s="211" t="s">
        <v>17</v>
      </c>
      <c r="W466" s="211" t="s">
        <v>109</v>
      </c>
      <c r="X466" s="212">
        <v>7</v>
      </c>
      <c r="Y466" s="211" t="s">
        <v>40</v>
      </c>
      <c r="BM466" s="193">
        <v>100</v>
      </c>
      <c r="BQ466" s="1">
        <v>100</v>
      </c>
      <c r="BT466" s="211"/>
      <c r="BU466" s="1" t="s">
        <v>396</v>
      </c>
    </row>
    <row r="467" spans="1:74" ht="15" customHeight="1" x14ac:dyDescent="0.3">
      <c r="A467" s="1" t="s">
        <v>1488</v>
      </c>
      <c r="B467" s="9">
        <v>42967</v>
      </c>
      <c r="C467" s="1" t="s">
        <v>301</v>
      </c>
      <c r="D467" s="61" t="s">
        <v>115</v>
      </c>
      <c r="E467" s="61" t="s">
        <v>116</v>
      </c>
      <c r="F467" s="2">
        <v>42</v>
      </c>
      <c r="G467" s="170">
        <v>2</v>
      </c>
      <c r="H467" s="183" t="str">
        <f t="shared" si="7"/>
        <v>42-2</v>
      </c>
      <c r="I467" s="206">
        <v>0</v>
      </c>
      <c r="J467" s="206">
        <v>94</v>
      </c>
      <c r="K467" s="207" t="b">
        <v>1</v>
      </c>
      <c r="L467" s="208">
        <v>91.56</v>
      </c>
      <c r="M467" s="208">
        <v>92.5</v>
      </c>
      <c r="N467" s="209" t="s">
        <v>112</v>
      </c>
      <c r="O467" s="210" t="s">
        <v>88</v>
      </c>
      <c r="P467" s="179" t="s">
        <v>1531</v>
      </c>
      <c r="Q467" s="180">
        <v>2</v>
      </c>
      <c r="R467" s="210" t="s">
        <v>18</v>
      </c>
      <c r="S467" s="210"/>
      <c r="T467" s="211" t="s">
        <v>210</v>
      </c>
      <c r="U467" s="211" t="s">
        <v>49</v>
      </c>
      <c r="V467" s="211" t="s">
        <v>17</v>
      </c>
      <c r="W467" s="211" t="s">
        <v>109</v>
      </c>
      <c r="X467" s="212">
        <v>7</v>
      </c>
      <c r="Y467" s="211" t="s">
        <v>40</v>
      </c>
      <c r="AS467" s="1">
        <v>50</v>
      </c>
      <c r="BM467" s="193">
        <v>50</v>
      </c>
      <c r="BQ467" s="1">
        <v>100</v>
      </c>
      <c r="BT467" s="211"/>
      <c r="BU467" s="1" t="s">
        <v>386</v>
      </c>
    </row>
    <row r="468" spans="1:74" ht="15" customHeight="1" x14ac:dyDescent="0.3">
      <c r="A468" s="1" t="s">
        <v>1488</v>
      </c>
      <c r="B468" s="9">
        <v>42967</v>
      </c>
      <c r="C468" s="1" t="s">
        <v>301</v>
      </c>
      <c r="D468" s="61" t="s">
        <v>115</v>
      </c>
      <c r="E468" s="61" t="s">
        <v>116</v>
      </c>
      <c r="F468" s="2">
        <v>42</v>
      </c>
      <c r="G468" s="170">
        <v>2</v>
      </c>
      <c r="H468" s="183" t="str">
        <f t="shared" si="7"/>
        <v>42-2</v>
      </c>
      <c r="I468" s="206">
        <v>74</v>
      </c>
      <c r="J468" s="206">
        <v>94</v>
      </c>
      <c r="K468" s="207" t="b">
        <v>1</v>
      </c>
      <c r="L468" s="208">
        <v>92.3</v>
      </c>
      <c r="M468" s="208">
        <v>92.5</v>
      </c>
      <c r="N468" s="209" t="s">
        <v>112</v>
      </c>
      <c r="O468" s="11" t="s">
        <v>1094</v>
      </c>
      <c r="P468" s="213" t="s">
        <v>1495</v>
      </c>
      <c r="Q468" s="136">
        <v>5</v>
      </c>
      <c r="R468" s="214" t="s">
        <v>18</v>
      </c>
      <c r="S468" s="214"/>
      <c r="T468" s="215" t="s">
        <v>126</v>
      </c>
      <c r="U468" s="215" t="s">
        <v>49</v>
      </c>
      <c r="V468" s="215" t="s">
        <v>17</v>
      </c>
      <c r="W468" s="215" t="s">
        <v>109</v>
      </c>
      <c r="X468" s="216">
        <v>7</v>
      </c>
      <c r="Y468" s="215" t="s">
        <v>40</v>
      </c>
      <c r="BG468" s="1">
        <v>100</v>
      </c>
      <c r="BQ468" s="1">
        <v>100</v>
      </c>
      <c r="BT468" s="215"/>
      <c r="BU468" s="1" t="s">
        <v>398</v>
      </c>
    </row>
    <row r="469" spans="1:74" ht="15" customHeight="1" x14ac:dyDescent="0.3">
      <c r="A469" s="1" t="s">
        <v>1488</v>
      </c>
      <c r="B469" s="9">
        <v>42966</v>
      </c>
      <c r="C469" s="1" t="s">
        <v>301</v>
      </c>
      <c r="D469" s="61" t="s">
        <v>115</v>
      </c>
      <c r="E469" s="61" t="s">
        <v>116</v>
      </c>
      <c r="F469" s="2">
        <v>42</v>
      </c>
      <c r="G469" s="170">
        <v>2</v>
      </c>
      <c r="H469" s="183" t="str">
        <f t="shared" si="7"/>
        <v>42-2</v>
      </c>
      <c r="I469" s="206">
        <v>0</v>
      </c>
      <c r="J469" s="206">
        <v>94</v>
      </c>
      <c r="K469" s="207" t="b">
        <v>1</v>
      </c>
      <c r="L469" s="208">
        <v>91.56</v>
      </c>
      <c r="M469" s="208">
        <v>92.5</v>
      </c>
      <c r="N469" s="209"/>
      <c r="O469" s="210" t="s">
        <v>105</v>
      </c>
      <c r="P469" s="179" t="s">
        <v>105</v>
      </c>
      <c r="Q469" s="139" t="s">
        <v>1492</v>
      </c>
      <c r="R469" s="210"/>
      <c r="S469" s="210"/>
      <c r="T469" s="211"/>
      <c r="U469" s="211"/>
      <c r="V469" s="211"/>
      <c r="W469" s="211"/>
      <c r="X469" s="212" t="e">
        <v>#N/A</v>
      </c>
      <c r="Y469" s="211"/>
      <c r="BQ469" s="1">
        <v>0</v>
      </c>
      <c r="BT469" s="211"/>
      <c r="BV469" s="1" t="s">
        <v>395</v>
      </c>
    </row>
    <row r="470" spans="1:74" ht="15" customHeight="1" x14ac:dyDescent="0.3">
      <c r="A470" s="1" t="s">
        <v>1488</v>
      </c>
      <c r="B470" s="9">
        <v>42967</v>
      </c>
      <c r="C470" s="1" t="s">
        <v>301</v>
      </c>
      <c r="D470" s="61" t="s">
        <v>115</v>
      </c>
      <c r="E470" s="61" t="s">
        <v>116</v>
      </c>
      <c r="F470" s="2">
        <v>42</v>
      </c>
      <c r="G470" s="170">
        <v>3</v>
      </c>
      <c r="H470" s="183" t="str">
        <f t="shared" si="7"/>
        <v>42-3</v>
      </c>
      <c r="I470" s="206">
        <v>0</v>
      </c>
      <c r="J470" s="206">
        <v>89</v>
      </c>
      <c r="K470" s="207" t="b">
        <v>1</v>
      </c>
      <c r="L470" s="208">
        <v>92.51</v>
      </c>
      <c r="M470" s="208">
        <v>93.4</v>
      </c>
      <c r="N470" s="209" t="s">
        <v>112</v>
      </c>
      <c r="O470" s="210" t="s">
        <v>33</v>
      </c>
      <c r="P470" s="179" t="s">
        <v>1532</v>
      </c>
      <c r="Q470" s="180">
        <v>1</v>
      </c>
      <c r="R470" s="210" t="s">
        <v>18</v>
      </c>
      <c r="S470" s="210"/>
      <c r="T470" s="211" t="s">
        <v>315</v>
      </c>
      <c r="U470" s="211" t="s">
        <v>49</v>
      </c>
      <c r="V470" s="211" t="s">
        <v>17</v>
      </c>
      <c r="W470" s="211" t="s">
        <v>109</v>
      </c>
      <c r="X470" s="212">
        <v>7</v>
      </c>
      <c r="Y470" s="211" t="s">
        <v>40</v>
      </c>
      <c r="BM470" s="193">
        <v>100</v>
      </c>
      <c r="BQ470" s="1">
        <v>100</v>
      </c>
      <c r="BT470" s="211"/>
      <c r="BU470" s="1" t="s">
        <v>396</v>
      </c>
    </row>
    <row r="471" spans="1:74" ht="15" customHeight="1" x14ac:dyDescent="0.3">
      <c r="A471" s="1" t="s">
        <v>1488</v>
      </c>
      <c r="B471" s="9">
        <v>42967</v>
      </c>
      <c r="C471" s="1" t="s">
        <v>301</v>
      </c>
      <c r="D471" s="61" t="s">
        <v>115</v>
      </c>
      <c r="E471" s="61" t="s">
        <v>116</v>
      </c>
      <c r="F471" s="2">
        <v>42</v>
      </c>
      <c r="G471" s="170">
        <v>3</v>
      </c>
      <c r="H471" s="183" t="str">
        <f t="shared" si="7"/>
        <v>42-3</v>
      </c>
      <c r="I471" s="206">
        <v>0</v>
      </c>
      <c r="J471" s="206">
        <v>89</v>
      </c>
      <c r="K471" s="207" t="b">
        <v>1</v>
      </c>
      <c r="L471" s="208">
        <v>92.51</v>
      </c>
      <c r="M471" s="208">
        <v>93.4</v>
      </c>
      <c r="N471" s="209" t="s">
        <v>112</v>
      </c>
      <c r="O471" s="210" t="s">
        <v>88</v>
      </c>
      <c r="P471" s="179" t="s">
        <v>1531</v>
      </c>
      <c r="Q471" s="180">
        <v>2</v>
      </c>
      <c r="R471" s="210" t="s">
        <v>18</v>
      </c>
      <c r="S471" s="210"/>
      <c r="T471" s="211" t="s">
        <v>210</v>
      </c>
      <c r="U471" s="211" t="s">
        <v>49</v>
      </c>
      <c r="V471" s="211" t="s">
        <v>17</v>
      </c>
      <c r="W471" s="211" t="s">
        <v>109</v>
      </c>
      <c r="X471" s="212">
        <v>7</v>
      </c>
      <c r="Y471" s="211" t="s">
        <v>40</v>
      </c>
      <c r="AS471" s="1">
        <v>50</v>
      </c>
      <c r="BM471" s="193">
        <v>50</v>
      </c>
      <c r="BQ471" s="1">
        <v>100</v>
      </c>
      <c r="BT471" s="211"/>
      <c r="BU471" s="1" t="s">
        <v>386</v>
      </c>
    </row>
    <row r="472" spans="1:74" ht="15" customHeight="1" x14ac:dyDescent="0.3">
      <c r="A472" s="1" t="s">
        <v>1488</v>
      </c>
      <c r="B472" s="9">
        <v>42967</v>
      </c>
      <c r="C472" s="1" t="s">
        <v>301</v>
      </c>
      <c r="D472" s="61" t="s">
        <v>115</v>
      </c>
      <c r="E472" s="61" t="s">
        <v>116</v>
      </c>
      <c r="F472" s="2">
        <v>42</v>
      </c>
      <c r="G472" s="170">
        <v>3</v>
      </c>
      <c r="H472" s="183" t="str">
        <f t="shared" si="7"/>
        <v>42-3</v>
      </c>
      <c r="I472" s="206">
        <v>87</v>
      </c>
      <c r="J472" s="206">
        <v>89</v>
      </c>
      <c r="K472" s="207" t="b">
        <v>1</v>
      </c>
      <c r="L472" s="208">
        <v>93.38000000000001</v>
      </c>
      <c r="M472" s="208">
        <v>93.4</v>
      </c>
      <c r="N472" s="209" t="s">
        <v>96</v>
      </c>
      <c r="O472" s="11" t="s">
        <v>1094</v>
      </c>
      <c r="P472" s="213" t="s">
        <v>1495</v>
      </c>
      <c r="Q472" s="136">
        <v>5</v>
      </c>
      <c r="R472" s="214" t="s">
        <v>18</v>
      </c>
      <c r="S472" s="214"/>
      <c r="T472" s="215" t="s">
        <v>126</v>
      </c>
      <c r="U472" s="215" t="s">
        <v>49</v>
      </c>
      <c r="V472" s="215" t="s">
        <v>17</v>
      </c>
      <c r="W472" s="215" t="s">
        <v>109</v>
      </c>
      <c r="X472" s="216">
        <v>7</v>
      </c>
      <c r="Y472" s="215" t="s">
        <v>40</v>
      </c>
      <c r="BG472" s="1">
        <v>100</v>
      </c>
      <c r="BQ472" s="1">
        <v>100</v>
      </c>
      <c r="BT472" s="215"/>
      <c r="BU472" s="1" t="s">
        <v>398</v>
      </c>
    </row>
    <row r="473" spans="1:74" ht="15" customHeight="1" x14ac:dyDescent="0.3">
      <c r="A473" s="1" t="s">
        <v>1488</v>
      </c>
      <c r="B473" s="9">
        <v>42966</v>
      </c>
      <c r="C473" s="1" t="s">
        <v>301</v>
      </c>
      <c r="D473" s="61" t="s">
        <v>115</v>
      </c>
      <c r="E473" s="61" t="s">
        <v>116</v>
      </c>
      <c r="F473" s="2">
        <v>42</v>
      </c>
      <c r="G473" s="170">
        <v>3</v>
      </c>
      <c r="H473" s="183" t="str">
        <f t="shared" si="7"/>
        <v>42-3</v>
      </c>
      <c r="I473" s="206">
        <v>0</v>
      </c>
      <c r="J473" s="206">
        <v>89</v>
      </c>
      <c r="K473" s="207" t="b">
        <v>1</v>
      </c>
      <c r="L473" s="208">
        <v>92.51</v>
      </c>
      <c r="M473" s="208">
        <v>93.4</v>
      </c>
      <c r="N473" s="209"/>
      <c r="O473" s="210" t="s">
        <v>105</v>
      </c>
      <c r="P473" s="179" t="s">
        <v>105</v>
      </c>
      <c r="Q473" s="139" t="s">
        <v>1492</v>
      </c>
      <c r="R473" s="210"/>
      <c r="S473" s="210"/>
      <c r="T473" s="211"/>
      <c r="U473" s="211"/>
      <c r="V473" s="211"/>
      <c r="W473" s="211"/>
      <c r="X473" s="212" t="e">
        <v>#N/A</v>
      </c>
      <c r="Y473" s="211"/>
      <c r="BQ473" s="1">
        <v>0</v>
      </c>
      <c r="BT473" s="211"/>
      <c r="BV473" s="1" t="s">
        <v>399</v>
      </c>
    </row>
    <row r="474" spans="1:74" ht="15" customHeight="1" x14ac:dyDescent="0.3">
      <c r="A474" s="1" t="s">
        <v>1488</v>
      </c>
      <c r="B474" s="9">
        <v>42967</v>
      </c>
      <c r="C474" s="1" t="s">
        <v>301</v>
      </c>
      <c r="D474" s="61" t="s">
        <v>115</v>
      </c>
      <c r="E474" s="61" t="s">
        <v>116</v>
      </c>
      <c r="F474" s="2">
        <v>42</v>
      </c>
      <c r="G474" s="170">
        <v>4</v>
      </c>
      <c r="H474" s="183" t="str">
        <f t="shared" si="7"/>
        <v>42-4</v>
      </c>
      <c r="I474" s="206">
        <v>0</v>
      </c>
      <c r="J474" s="206">
        <v>46</v>
      </c>
      <c r="K474" s="207" t="b">
        <v>1</v>
      </c>
      <c r="L474" s="208">
        <v>93.410000000000011</v>
      </c>
      <c r="M474" s="208">
        <v>93.87</v>
      </c>
      <c r="N474" s="209" t="s">
        <v>112</v>
      </c>
      <c r="O474" s="210" t="s">
        <v>33</v>
      </c>
      <c r="P474" s="179" t="s">
        <v>1532</v>
      </c>
      <c r="Q474" s="180">
        <v>1</v>
      </c>
      <c r="R474" s="210" t="s">
        <v>18</v>
      </c>
      <c r="S474" s="210"/>
      <c r="T474" s="211" t="s">
        <v>315</v>
      </c>
      <c r="U474" s="211" t="s">
        <v>49</v>
      </c>
      <c r="V474" s="211" t="s">
        <v>17</v>
      </c>
      <c r="W474" s="211" t="s">
        <v>109</v>
      </c>
      <c r="X474" s="212">
        <v>7</v>
      </c>
      <c r="Y474" s="211" t="s">
        <v>40</v>
      </c>
      <c r="BM474" s="193">
        <v>100</v>
      </c>
      <c r="BQ474" s="1">
        <v>100</v>
      </c>
      <c r="BT474" s="211"/>
      <c r="BU474" s="1" t="s">
        <v>396</v>
      </c>
    </row>
    <row r="475" spans="1:74" ht="15" customHeight="1" x14ac:dyDescent="0.3">
      <c r="A475" s="1" t="s">
        <v>1488</v>
      </c>
      <c r="B475" s="9">
        <v>42967</v>
      </c>
      <c r="C475" s="1" t="s">
        <v>301</v>
      </c>
      <c r="D475" s="61" t="s">
        <v>115</v>
      </c>
      <c r="E475" s="61" t="s">
        <v>116</v>
      </c>
      <c r="F475" s="2">
        <v>42</v>
      </c>
      <c r="G475" s="170">
        <v>4</v>
      </c>
      <c r="H475" s="183" t="str">
        <f t="shared" si="7"/>
        <v>42-4</v>
      </c>
      <c r="I475" s="206">
        <v>0</v>
      </c>
      <c r="J475" s="206">
        <v>46</v>
      </c>
      <c r="K475" s="207" t="b">
        <v>1</v>
      </c>
      <c r="L475" s="208">
        <v>93.410000000000011</v>
      </c>
      <c r="M475" s="208">
        <v>93.87</v>
      </c>
      <c r="N475" s="209" t="s">
        <v>112</v>
      </c>
      <c r="O475" s="210" t="s">
        <v>88</v>
      </c>
      <c r="P475" s="179" t="s">
        <v>1531</v>
      </c>
      <c r="Q475" s="180">
        <v>2</v>
      </c>
      <c r="R475" s="210" t="s">
        <v>18</v>
      </c>
      <c r="S475" s="210"/>
      <c r="T475" s="211" t="s">
        <v>141</v>
      </c>
      <c r="U475" s="211" t="s">
        <v>49</v>
      </c>
      <c r="V475" s="211" t="s">
        <v>17</v>
      </c>
      <c r="W475" s="211" t="s">
        <v>109</v>
      </c>
      <c r="X475" s="212">
        <v>7</v>
      </c>
      <c r="Y475" s="211" t="s">
        <v>40</v>
      </c>
      <c r="AS475" s="1">
        <v>50</v>
      </c>
      <c r="BM475" s="193">
        <v>50</v>
      </c>
      <c r="BQ475" s="1">
        <v>100</v>
      </c>
      <c r="BT475" s="211"/>
      <c r="BU475" s="1" t="s">
        <v>386</v>
      </c>
    </row>
    <row r="476" spans="1:74" ht="15" customHeight="1" x14ac:dyDescent="0.3">
      <c r="A476" s="1" t="s">
        <v>1488</v>
      </c>
      <c r="B476" s="9">
        <v>42966</v>
      </c>
      <c r="C476" s="1" t="s">
        <v>301</v>
      </c>
      <c r="D476" s="61" t="s">
        <v>115</v>
      </c>
      <c r="E476" s="61" t="s">
        <v>116</v>
      </c>
      <c r="F476" s="2">
        <v>42</v>
      </c>
      <c r="G476" s="170">
        <v>4</v>
      </c>
      <c r="H476" s="183" t="str">
        <f t="shared" si="7"/>
        <v>42-4</v>
      </c>
      <c r="I476" s="206">
        <v>0</v>
      </c>
      <c r="J476" s="206">
        <v>46</v>
      </c>
      <c r="K476" s="207" t="b">
        <v>1</v>
      </c>
      <c r="L476" s="208">
        <v>93.410000000000011</v>
      </c>
      <c r="M476" s="208">
        <v>93.87</v>
      </c>
      <c r="N476" s="209"/>
      <c r="O476" s="210" t="s">
        <v>105</v>
      </c>
      <c r="P476" s="179" t="s">
        <v>105</v>
      </c>
      <c r="Q476" s="139" t="s">
        <v>1492</v>
      </c>
      <c r="R476" s="210"/>
      <c r="S476" s="210"/>
      <c r="T476" s="211"/>
      <c r="U476" s="211"/>
      <c r="V476" s="211"/>
      <c r="W476" s="211"/>
      <c r="X476" s="212" t="e">
        <v>#N/A</v>
      </c>
      <c r="Y476" s="211"/>
      <c r="BQ476" s="1">
        <v>0</v>
      </c>
      <c r="BT476" s="211"/>
      <c r="BV476" s="1" t="s">
        <v>395</v>
      </c>
    </row>
    <row r="477" spans="1:74" ht="15" customHeight="1" x14ac:dyDescent="0.3">
      <c r="A477" s="1" t="s">
        <v>1488</v>
      </c>
      <c r="B477" s="9">
        <v>42967</v>
      </c>
      <c r="C477" s="1" t="s">
        <v>301</v>
      </c>
      <c r="D477" s="61" t="s">
        <v>115</v>
      </c>
      <c r="E477" s="61" t="s">
        <v>116</v>
      </c>
      <c r="F477" s="2">
        <v>42</v>
      </c>
      <c r="G477" s="170">
        <v>5</v>
      </c>
      <c r="H477" s="183" t="str">
        <f t="shared" si="7"/>
        <v>42-5</v>
      </c>
      <c r="I477" s="206">
        <v>0</v>
      </c>
      <c r="J477" s="206">
        <v>64</v>
      </c>
      <c r="K477" s="207" t="b">
        <v>1</v>
      </c>
      <c r="L477" s="208">
        <v>93.9</v>
      </c>
      <c r="M477" s="208">
        <v>94.54</v>
      </c>
      <c r="N477" s="209" t="s">
        <v>112</v>
      </c>
      <c r="O477" s="210" t="s">
        <v>33</v>
      </c>
      <c r="P477" s="179" t="s">
        <v>1532</v>
      </c>
      <c r="Q477" s="180">
        <v>1</v>
      </c>
      <c r="R477" s="210" t="s">
        <v>18</v>
      </c>
      <c r="S477" s="210"/>
      <c r="T477" s="211" t="s">
        <v>315</v>
      </c>
      <c r="U477" s="211" t="s">
        <v>49</v>
      </c>
      <c r="V477" s="211" t="s">
        <v>17</v>
      </c>
      <c r="W477" s="211" t="s">
        <v>109</v>
      </c>
      <c r="X477" s="212">
        <v>7</v>
      </c>
      <c r="Y477" s="211" t="s">
        <v>40</v>
      </c>
      <c r="BM477" s="193">
        <v>100</v>
      </c>
      <c r="BQ477" s="1">
        <v>100</v>
      </c>
      <c r="BT477" s="211"/>
      <c r="BU477" s="1" t="s">
        <v>396</v>
      </c>
    </row>
    <row r="478" spans="1:74" ht="15" customHeight="1" x14ac:dyDescent="0.3">
      <c r="A478" s="1" t="s">
        <v>1488</v>
      </c>
      <c r="B478" s="9">
        <v>42967</v>
      </c>
      <c r="C478" s="1" t="s">
        <v>301</v>
      </c>
      <c r="D478" s="61" t="s">
        <v>115</v>
      </c>
      <c r="E478" s="61" t="s">
        <v>116</v>
      </c>
      <c r="F478" s="2">
        <v>42</v>
      </c>
      <c r="G478" s="170">
        <v>5</v>
      </c>
      <c r="H478" s="183" t="str">
        <f t="shared" si="7"/>
        <v>42-5</v>
      </c>
      <c r="I478" s="206">
        <v>0</v>
      </c>
      <c r="J478" s="206">
        <v>64</v>
      </c>
      <c r="K478" s="207" t="b">
        <v>1</v>
      </c>
      <c r="L478" s="208">
        <v>93.9</v>
      </c>
      <c r="M478" s="208">
        <v>94.54</v>
      </c>
      <c r="N478" s="209" t="s">
        <v>112</v>
      </c>
      <c r="O478" s="210" t="s">
        <v>88</v>
      </c>
      <c r="P478" s="179" t="s">
        <v>1531</v>
      </c>
      <c r="Q478" s="180">
        <v>2</v>
      </c>
      <c r="R478" s="210" t="s">
        <v>18</v>
      </c>
      <c r="S478" s="210"/>
      <c r="T478" s="211" t="s">
        <v>210</v>
      </c>
      <c r="U478" s="211" t="s">
        <v>49</v>
      </c>
      <c r="V478" s="211" t="s">
        <v>17</v>
      </c>
      <c r="W478" s="211" t="s">
        <v>109</v>
      </c>
      <c r="X478" s="212">
        <v>7</v>
      </c>
      <c r="Y478" s="211" t="s">
        <v>40</v>
      </c>
      <c r="AS478" s="1">
        <v>50</v>
      </c>
      <c r="BM478" s="193">
        <v>50</v>
      </c>
      <c r="BQ478" s="1">
        <v>100</v>
      </c>
      <c r="BT478" s="211"/>
      <c r="BU478" s="1" t="s">
        <v>386</v>
      </c>
    </row>
    <row r="479" spans="1:74" ht="15" customHeight="1" x14ac:dyDescent="0.3">
      <c r="A479" s="1" t="s">
        <v>1488</v>
      </c>
      <c r="B479" s="9">
        <v>42967</v>
      </c>
      <c r="C479" s="1" t="s">
        <v>301</v>
      </c>
      <c r="D479" s="61" t="s">
        <v>115</v>
      </c>
      <c r="E479" s="61" t="s">
        <v>116</v>
      </c>
      <c r="F479" s="2">
        <v>42</v>
      </c>
      <c r="G479" s="170">
        <v>5</v>
      </c>
      <c r="H479" s="183" t="str">
        <f t="shared" si="7"/>
        <v>42-5</v>
      </c>
      <c r="I479" s="206">
        <v>37</v>
      </c>
      <c r="J479" s="206">
        <v>56</v>
      </c>
      <c r="K479" s="207" t="b">
        <v>1</v>
      </c>
      <c r="L479" s="208">
        <v>94.27000000000001</v>
      </c>
      <c r="M479" s="208">
        <v>94.460000000000008</v>
      </c>
      <c r="N479" s="209" t="s">
        <v>112</v>
      </c>
      <c r="O479" s="210" t="s">
        <v>30</v>
      </c>
      <c r="P479" s="179" t="s">
        <v>1495</v>
      </c>
      <c r="Q479" s="180">
        <v>5</v>
      </c>
      <c r="R479" s="210" t="s">
        <v>18</v>
      </c>
      <c r="S479" s="210"/>
      <c r="T479" s="211" t="s">
        <v>210</v>
      </c>
      <c r="U479" s="211" t="s">
        <v>49</v>
      </c>
      <c r="V479" s="211" t="s">
        <v>14</v>
      </c>
      <c r="W479" s="211" t="s">
        <v>109</v>
      </c>
      <c r="X479" s="212">
        <v>7</v>
      </c>
      <c r="Y479" s="211" t="s">
        <v>40</v>
      </c>
      <c r="AU479" s="1">
        <v>100</v>
      </c>
      <c r="BQ479" s="1">
        <v>100</v>
      </c>
      <c r="BT479" s="211"/>
      <c r="BU479" s="1" t="s">
        <v>400</v>
      </c>
    </row>
    <row r="480" spans="1:74" ht="15" customHeight="1" x14ac:dyDescent="0.3">
      <c r="A480" s="1" t="s">
        <v>1488</v>
      </c>
      <c r="B480" s="9">
        <v>42966</v>
      </c>
      <c r="C480" s="1" t="s">
        <v>301</v>
      </c>
      <c r="D480" s="61" t="s">
        <v>115</v>
      </c>
      <c r="E480" s="61" t="s">
        <v>116</v>
      </c>
      <c r="F480" s="2">
        <v>42</v>
      </c>
      <c r="G480" s="170">
        <v>5</v>
      </c>
      <c r="H480" s="183" t="str">
        <f t="shared" si="7"/>
        <v>42-5</v>
      </c>
      <c r="I480" s="206">
        <v>0</v>
      </c>
      <c r="J480" s="206">
        <v>64</v>
      </c>
      <c r="K480" s="207" t="b">
        <v>1</v>
      </c>
      <c r="L480" s="208">
        <v>93.9</v>
      </c>
      <c r="M480" s="208">
        <v>94.54</v>
      </c>
      <c r="N480" s="209"/>
      <c r="O480" s="210" t="s">
        <v>105</v>
      </c>
      <c r="P480" s="179" t="s">
        <v>105</v>
      </c>
      <c r="Q480" s="139" t="s">
        <v>1492</v>
      </c>
      <c r="R480" s="210"/>
      <c r="S480" s="210"/>
      <c r="T480" s="211"/>
      <c r="U480" s="211"/>
      <c r="V480" s="211"/>
      <c r="W480" s="211"/>
      <c r="X480" s="212" t="e">
        <v>#N/A</v>
      </c>
      <c r="Y480" s="211"/>
      <c r="BQ480" s="1">
        <v>0</v>
      </c>
      <c r="BT480" s="211"/>
      <c r="BV480" s="1" t="s">
        <v>401</v>
      </c>
    </row>
    <row r="481" spans="1:74" ht="15" customHeight="1" x14ac:dyDescent="0.3">
      <c r="A481" s="1" t="s">
        <v>1488</v>
      </c>
      <c r="B481" s="9">
        <v>42967</v>
      </c>
      <c r="C481" s="1" t="s">
        <v>301</v>
      </c>
      <c r="D481" s="61" t="s">
        <v>115</v>
      </c>
      <c r="E481" s="61" t="s">
        <v>116</v>
      </c>
      <c r="F481" s="2">
        <v>43</v>
      </c>
      <c r="G481" s="170">
        <v>1</v>
      </c>
      <c r="H481" s="183" t="str">
        <f t="shared" si="7"/>
        <v>43-1</v>
      </c>
      <c r="I481" s="206">
        <v>0</v>
      </c>
      <c r="J481" s="206">
        <v>80</v>
      </c>
      <c r="K481" s="207" t="b">
        <v>1</v>
      </c>
      <c r="L481" s="208">
        <v>94.1</v>
      </c>
      <c r="M481" s="208">
        <v>94.899999999999991</v>
      </c>
      <c r="N481" s="209" t="s">
        <v>112</v>
      </c>
      <c r="O481" s="210" t="s">
        <v>33</v>
      </c>
      <c r="P481" s="179" t="s">
        <v>1532</v>
      </c>
      <c r="Q481" s="180">
        <v>1</v>
      </c>
      <c r="R481" s="210" t="s">
        <v>18</v>
      </c>
      <c r="S481" s="210"/>
      <c r="T481" s="211" t="s">
        <v>315</v>
      </c>
      <c r="U481" s="211" t="s">
        <v>49</v>
      </c>
      <c r="V481" s="211" t="s">
        <v>17</v>
      </c>
      <c r="W481" s="211" t="s">
        <v>109</v>
      </c>
      <c r="X481" s="212">
        <v>7</v>
      </c>
      <c r="Y481" s="211" t="s">
        <v>40</v>
      </c>
      <c r="BM481" s="193">
        <v>100</v>
      </c>
      <c r="BQ481" s="1">
        <v>100</v>
      </c>
      <c r="BT481" s="211"/>
      <c r="BU481" s="1" t="s">
        <v>396</v>
      </c>
    </row>
    <row r="482" spans="1:74" ht="15" customHeight="1" x14ac:dyDescent="0.3">
      <c r="A482" s="1" t="s">
        <v>1488</v>
      </c>
      <c r="B482" s="9">
        <v>42967</v>
      </c>
      <c r="C482" s="1" t="s">
        <v>301</v>
      </c>
      <c r="D482" s="61" t="s">
        <v>115</v>
      </c>
      <c r="E482" s="61" t="s">
        <v>116</v>
      </c>
      <c r="F482" s="2">
        <v>43</v>
      </c>
      <c r="G482" s="170">
        <v>1</v>
      </c>
      <c r="H482" s="183" t="str">
        <f t="shared" si="7"/>
        <v>43-1</v>
      </c>
      <c r="I482" s="206">
        <v>0</v>
      </c>
      <c r="J482" s="206">
        <v>80</v>
      </c>
      <c r="K482" s="207" t="b">
        <v>1</v>
      </c>
      <c r="L482" s="208">
        <v>94.1</v>
      </c>
      <c r="M482" s="208">
        <v>94.899999999999991</v>
      </c>
      <c r="N482" s="209" t="s">
        <v>112</v>
      </c>
      <c r="O482" s="210" t="s">
        <v>88</v>
      </c>
      <c r="P482" s="179" t="s">
        <v>1531</v>
      </c>
      <c r="Q482" s="180">
        <v>2</v>
      </c>
      <c r="R482" s="210" t="s">
        <v>18</v>
      </c>
      <c r="S482" s="210"/>
      <c r="T482" s="211" t="s">
        <v>141</v>
      </c>
      <c r="U482" s="211" t="s">
        <v>49</v>
      </c>
      <c r="V482" s="211" t="s">
        <v>17</v>
      </c>
      <c r="W482" s="211" t="s">
        <v>109</v>
      </c>
      <c r="X482" s="212">
        <v>7</v>
      </c>
      <c r="Y482" s="211" t="s">
        <v>40</v>
      </c>
      <c r="AS482" s="1">
        <v>50</v>
      </c>
      <c r="BM482" s="193">
        <v>50</v>
      </c>
      <c r="BQ482" s="1">
        <v>100</v>
      </c>
      <c r="BT482" s="211"/>
      <c r="BU482" s="1" t="s">
        <v>386</v>
      </c>
    </row>
    <row r="483" spans="1:74" ht="15" customHeight="1" x14ac:dyDescent="0.3">
      <c r="A483" s="1" t="s">
        <v>1488</v>
      </c>
      <c r="B483" s="9">
        <v>42967</v>
      </c>
      <c r="C483" s="1" t="s">
        <v>301</v>
      </c>
      <c r="D483" s="61" t="s">
        <v>115</v>
      </c>
      <c r="E483" s="61" t="s">
        <v>116</v>
      </c>
      <c r="F483" s="2">
        <v>43</v>
      </c>
      <c r="G483" s="170">
        <v>1</v>
      </c>
      <c r="H483" s="183" t="str">
        <f t="shared" si="7"/>
        <v>43-1</v>
      </c>
      <c r="I483" s="206">
        <v>41</v>
      </c>
      <c r="J483" s="206">
        <v>56</v>
      </c>
      <c r="K483" s="207" t="b">
        <v>1</v>
      </c>
      <c r="L483" s="208">
        <v>94.509999999999991</v>
      </c>
      <c r="M483" s="208">
        <v>94.66</v>
      </c>
      <c r="N483" s="209" t="s">
        <v>112</v>
      </c>
      <c r="O483" s="210" t="s">
        <v>30</v>
      </c>
      <c r="P483" s="179" t="s">
        <v>1495</v>
      </c>
      <c r="Q483" s="180">
        <v>5</v>
      </c>
      <c r="R483" s="210" t="s">
        <v>18</v>
      </c>
      <c r="S483" s="210"/>
      <c r="T483" s="211" t="s">
        <v>206</v>
      </c>
      <c r="U483" s="211" t="s">
        <v>49</v>
      </c>
      <c r="V483" s="211" t="s">
        <v>14</v>
      </c>
      <c r="W483" s="211" t="s">
        <v>109</v>
      </c>
      <c r="X483" s="212">
        <v>7</v>
      </c>
      <c r="Y483" s="211" t="s">
        <v>40</v>
      </c>
      <c r="AU483" s="1">
        <v>100</v>
      </c>
      <c r="BQ483" s="1">
        <v>100</v>
      </c>
      <c r="BT483" s="211"/>
      <c r="BU483" s="1" t="s">
        <v>402</v>
      </c>
    </row>
    <row r="484" spans="1:74" ht="15" customHeight="1" x14ac:dyDescent="0.3">
      <c r="A484" s="1" t="s">
        <v>1488</v>
      </c>
      <c r="B484" s="9">
        <v>42966</v>
      </c>
      <c r="C484" s="1" t="s">
        <v>301</v>
      </c>
      <c r="D484" s="61" t="s">
        <v>115</v>
      </c>
      <c r="E484" s="61" t="s">
        <v>116</v>
      </c>
      <c r="F484" s="2">
        <v>43</v>
      </c>
      <c r="G484" s="170">
        <v>1</v>
      </c>
      <c r="H484" s="183" t="str">
        <f t="shared" si="7"/>
        <v>43-1</v>
      </c>
      <c r="I484" s="206">
        <v>0</v>
      </c>
      <c r="J484" s="206">
        <v>80</v>
      </c>
      <c r="K484" s="207" t="b">
        <v>1</v>
      </c>
      <c r="L484" s="208">
        <v>94.1</v>
      </c>
      <c r="M484" s="208">
        <v>94.899999999999991</v>
      </c>
      <c r="N484" s="209"/>
      <c r="O484" s="210" t="s">
        <v>105</v>
      </c>
      <c r="P484" s="179" t="s">
        <v>105</v>
      </c>
      <c r="Q484" s="139" t="s">
        <v>1492</v>
      </c>
      <c r="R484" s="210"/>
      <c r="S484" s="210"/>
      <c r="T484" s="211"/>
      <c r="U484" s="211"/>
      <c r="V484" s="211"/>
      <c r="W484" s="211"/>
      <c r="X484" s="212" t="e">
        <v>#N/A</v>
      </c>
      <c r="Y484" s="211"/>
      <c r="BQ484" s="1">
        <v>0</v>
      </c>
      <c r="BT484" s="211"/>
      <c r="BV484" s="1" t="s">
        <v>401</v>
      </c>
    </row>
    <row r="485" spans="1:74" ht="15" customHeight="1" x14ac:dyDescent="0.3">
      <c r="A485" s="1" t="s">
        <v>1488</v>
      </c>
      <c r="B485" s="9">
        <v>42967</v>
      </c>
      <c r="C485" s="1" t="s">
        <v>301</v>
      </c>
      <c r="D485" s="61" t="s">
        <v>115</v>
      </c>
      <c r="E485" s="61" t="s">
        <v>116</v>
      </c>
      <c r="F485" s="2">
        <v>43</v>
      </c>
      <c r="G485" s="170">
        <v>2</v>
      </c>
      <c r="H485" s="183" t="str">
        <f t="shared" si="7"/>
        <v>43-2</v>
      </c>
      <c r="I485" s="206">
        <v>0</v>
      </c>
      <c r="J485" s="206">
        <v>69</v>
      </c>
      <c r="K485" s="207" t="b">
        <v>1</v>
      </c>
      <c r="L485" s="208">
        <v>94.899999999999991</v>
      </c>
      <c r="M485" s="208">
        <v>95.589999999999989</v>
      </c>
      <c r="N485" s="209" t="s">
        <v>112</v>
      </c>
      <c r="O485" s="210" t="s">
        <v>33</v>
      </c>
      <c r="P485" s="179" t="s">
        <v>1532</v>
      </c>
      <c r="Q485" s="180">
        <v>1</v>
      </c>
      <c r="R485" s="210" t="s">
        <v>18</v>
      </c>
      <c r="S485" s="210"/>
      <c r="T485" s="211" t="s">
        <v>315</v>
      </c>
      <c r="U485" s="211" t="s">
        <v>49</v>
      </c>
      <c r="V485" s="211" t="s">
        <v>17</v>
      </c>
      <c r="W485" s="211" t="s">
        <v>109</v>
      </c>
      <c r="X485" s="212">
        <v>7</v>
      </c>
      <c r="Y485" s="211" t="s">
        <v>40</v>
      </c>
      <c r="BM485" s="193">
        <v>100</v>
      </c>
      <c r="BQ485" s="1">
        <v>100</v>
      </c>
      <c r="BT485" s="211"/>
      <c r="BU485" s="1" t="s">
        <v>396</v>
      </c>
    </row>
    <row r="486" spans="1:74" ht="15" customHeight="1" x14ac:dyDescent="0.3">
      <c r="A486" s="1" t="s">
        <v>1488</v>
      </c>
      <c r="B486" s="9">
        <v>42967</v>
      </c>
      <c r="C486" s="1" t="s">
        <v>301</v>
      </c>
      <c r="D486" s="61" t="s">
        <v>115</v>
      </c>
      <c r="E486" s="61" t="s">
        <v>116</v>
      </c>
      <c r="F486" s="2">
        <v>43</v>
      </c>
      <c r="G486" s="170">
        <v>2</v>
      </c>
      <c r="H486" s="183" t="str">
        <f t="shared" si="7"/>
        <v>43-2</v>
      </c>
      <c r="I486" s="206">
        <v>0</v>
      </c>
      <c r="J486" s="206">
        <v>69</v>
      </c>
      <c r="K486" s="207" t="b">
        <v>1</v>
      </c>
      <c r="L486" s="208">
        <v>94.899999999999991</v>
      </c>
      <c r="M486" s="208">
        <v>95.589999999999989</v>
      </c>
      <c r="N486" s="209" t="s">
        <v>112</v>
      </c>
      <c r="O486" s="210" t="s">
        <v>88</v>
      </c>
      <c r="P486" s="179" t="s">
        <v>1531</v>
      </c>
      <c r="Q486" s="180">
        <v>2</v>
      </c>
      <c r="R486" s="210" t="s">
        <v>18</v>
      </c>
      <c r="S486" s="210"/>
      <c r="T486" s="211" t="s">
        <v>210</v>
      </c>
      <c r="U486" s="211" t="s">
        <v>49</v>
      </c>
      <c r="V486" s="211" t="s">
        <v>17</v>
      </c>
      <c r="W486" s="211" t="s">
        <v>109</v>
      </c>
      <c r="X486" s="212">
        <v>7</v>
      </c>
      <c r="Y486" s="211" t="s">
        <v>40</v>
      </c>
      <c r="AS486" s="1">
        <v>50</v>
      </c>
      <c r="BM486" s="193">
        <v>50</v>
      </c>
      <c r="BQ486" s="1">
        <v>100</v>
      </c>
      <c r="BT486" s="211"/>
      <c r="BU486" s="1" t="s">
        <v>386</v>
      </c>
    </row>
    <row r="487" spans="1:74" ht="15" customHeight="1" x14ac:dyDescent="0.3">
      <c r="A487" s="1" t="s">
        <v>1488</v>
      </c>
      <c r="B487" s="9">
        <v>42967</v>
      </c>
      <c r="C487" s="1" t="s">
        <v>301</v>
      </c>
      <c r="D487" s="61" t="s">
        <v>115</v>
      </c>
      <c r="E487" s="61" t="s">
        <v>116</v>
      </c>
      <c r="F487" s="2">
        <v>43</v>
      </c>
      <c r="G487" s="170">
        <v>2</v>
      </c>
      <c r="H487" s="183" t="str">
        <f t="shared" si="7"/>
        <v>43-2</v>
      </c>
      <c r="I487" s="206">
        <v>13</v>
      </c>
      <c r="J487" s="206">
        <v>40</v>
      </c>
      <c r="K487" s="207" t="b">
        <v>1</v>
      </c>
      <c r="L487" s="208">
        <v>95.029999999999987</v>
      </c>
      <c r="M487" s="208">
        <v>95.3</v>
      </c>
      <c r="N487" s="209" t="s">
        <v>112</v>
      </c>
      <c r="O487" s="11" t="s">
        <v>1094</v>
      </c>
      <c r="P487" s="213" t="s">
        <v>1495</v>
      </c>
      <c r="Q487" s="136">
        <v>5</v>
      </c>
      <c r="R487" s="214" t="s">
        <v>18</v>
      </c>
      <c r="S487" s="214"/>
      <c r="T487" s="215" t="s">
        <v>126</v>
      </c>
      <c r="U487" s="215" t="s">
        <v>49</v>
      </c>
      <c r="V487" s="215" t="s">
        <v>17</v>
      </c>
      <c r="W487" s="215" t="s">
        <v>109</v>
      </c>
      <c r="X487" s="216">
        <v>7</v>
      </c>
      <c r="Y487" s="215" t="s">
        <v>40</v>
      </c>
      <c r="BG487" s="1">
        <v>100</v>
      </c>
      <c r="BQ487" s="1">
        <v>100</v>
      </c>
      <c r="BT487" s="215"/>
      <c r="BU487" s="1" t="s">
        <v>403</v>
      </c>
    </row>
    <row r="488" spans="1:74" ht="15" customHeight="1" x14ac:dyDescent="0.3">
      <c r="A488" s="1" t="s">
        <v>1488</v>
      </c>
      <c r="B488" s="9">
        <v>42967</v>
      </c>
      <c r="C488" s="1" t="s">
        <v>301</v>
      </c>
      <c r="D488" s="61" t="s">
        <v>115</v>
      </c>
      <c r="E488" s="61" t="s">
        <v>116</v>
      </c>
      <c r="F488" s="2">
        <v>43</v>
      </c>
      <c r="G488" s="170">
        <v>2</v>
      </c>
      <c r="H488" s="183" t="str">
        <f t="shared" si="7"/>
        <v>43-2</v>
      </c>
      <c r="I488" s="206">
        <v>14</v>
      </c>
      <c r="J488" s="206">
        <v>69</v>
      </c>
      <c r="K488" s="207" t="b">
        <v>1</v>
      </c>
      <c r="L488" s="208">
        <v>95.039999999999992</v>
      </c>
      <c r="M488" s="208">
        <v>95.589999999999989</v>
      </c>
      <c r="N488" s="209" t="s">
        <v>112</v>
      </c>
      <c r="O488" s="210" t="s">
        <v>30</v>
      </c>
      <c r="P488" s="179" t="s">
        <v>1495</v>
      </c>
      <c r="Q488" s="180">
        <v>5</v>
      </c>
      <c r="R488" s="210" t="s">
        <v>18</v>
      </c>
      <c r="S488" s="210"/>
      <c r="T488" s="211" t="s">
        <v>206</v>
      </c>
      <c r="U488" s="211" t="s">
        <v>49</v>
      </c>
      <c r="V488" s="211" t="s">
        <v>14</v>
      </c>
      <c r="W488" s="211" t="s">
        <v>109</v>
      </c>
      <c r="X488" s="212">
        <v>7</v>
      </c>
      <c r="Y488" s="211" t="s">
        <v>40</v>
      </c>
      <c r="AS488" s="1">
        <v>20</v>
      </c>
      <c r="AU488" s="1">
        <v>80</v>
      </c>
      <c r="BQ488" s="1">
        <v>100</v>
      </c>
      <c r="BT488" s="211"/>
      <c r="BU488" s="1" t="s">
        <v>404</v>
      </c>
    </row>
    <row r="489" spans="1:74" ht="15" customHeight="1" x14ac:dyDescent="0.3">
      <c r="A489" s="1" t="s">
        <v>1488</v>
      </c>
      <c r="B489" s="9">
        <v>42966</v>
      </c>
      <c r="C489" s="1" t="s">
        <v>301</v>
      </c>
      <c r="D489" s="61" t="s">
        <v>115</v>
      </c>
      <c r="E489" s="61" t="s">
        <v>116</v>
      </c>
      <c r="F489" s="2">
        <v>43</v>
      </c>
      <c r="G489" s="170">
        <v>2</v>
      </c>
      <c r="H489" s="183" t="str">
        <f t="shared" si="7"/>
        <v>43-2</v>
      </c>
      <c r="I489" s="206">
        <v>0</v>
      </c>
      <c r="J489" s="206">
        <v>69</v>
      </c>
      <c r="K489" s="207" t="b">
        <v>1</v>
      </c>
      <c r="L489" s="208">
        <v>94.899999999999991</v>
      </c>
      <c r="M489" s="208">
        <v>95.589999999999989</v>
      </c>
      <c r="N489" s="209"/>
      <c r="O489" s="210" t="s">
        <v>105</v>
      </c>
      <c r="P489" s="179" t="s">
        <v>105</v>
      </c>
      <c r="Q489" s="139" t="s">
        <v>1492</v>
      </c>
      <c r="R489" s="210"/>
      <c r="S489" s="210"/>
      <c r="T489" s="211"/>
      <c r="U489" s="211"/>
      <c r="V489" s="211"/>
      <c r="W489" s="211"/>
      <c r="X489" s="212" t="e">
        <v>#N/A</v>
      </c>
      <c r="Y489" s="211"/>
      <c r="BQ489" s="1">
        <v>0</v>
      </c>
      <c r="BT489" s="211"/>
      <c r="BV489" s="1" t="s">
        <v>405</v>
      </c>
    </row>
    <row r="490" spans="1:74" ht="15" customHeight="1" x14ac:dyDescent="0.3">
      <c r="A490" s="1" t="s">
        <v>1488</v>
      </c>
      <c r="B490" s="9">
        <v>42967</v>
      </c>
      <c r="C490" s="1" t="s">
        <v>301</v>
      </c>
      <c r="D490" s="61" t="s">
        <v>115</v>
      </c>
      <c r="E490" s="61" t="s">
        <v>116</v>
      </c>
      <c r="F490" s="2">
        <v>43</v>
      </c>
      <c r="G490" s="170">
        <v>3</v>
      </c>
      <c r="H490" s="183" t="str">
        <f t="shared" si="7"/>
        <v>43-3</v>
      </c>
      <c r="I490" s="206">
        <v>0</v>
      </c>
      <c r="J490" s="206">
        <v>59</v>
      </c>
      <c r="K490" s="207" t="b">
        <v>1</v>
      </c>
      <c r="L490" s="208">
        <v>95.594999999999985</v>
      </c>
      <c r="M490" s="208">
        <v>96.184999999999988</v>
      </c>
      <c r="N490" s="209" t="s">
        <v>112</v>
      </c>
      <c r="O490" s="210" t="s">
        <v>33</v>
      </c>
      <c r="P490" s="179" t="s">
        <v>1532</v>
      </c>
      <c r="Q490" s="180">
        <v>1</v>
      </c>
      <c r="R490" s="210" t="s">
        <v>18</v>
      </c>
      <c r="S490" s="210"/>
      <c r="T490" s="211" t="s">
        <v>315</v>
      </c>
      <c r="U490" s="211" t="s">
        <v>49</v>
      </c>
      <c r="V490" s="211" t="s">
        <v>17</v>
      </c>
      <c r="W490" s="211" t="s">
        <v>109</v>
      </c>
      <c r="X490" s="212">
        <v>7</v>
      </c>
      <c r="Y490" s="211" t="s">
        <v>40</v>
      </c>
      <c r="BM490" s="193">
        <v>100</v>
      </c>
      <c r="BQ490" s="1">
        <v>100</v>
      </c>
      <c r="BT490" s="211"/>
      <c r="BU490" s="1" t="s">
        <v>396</v>
      </c>
    </row>
    <row r="491" spans="1:74" ht="15" customHeight="1" x14ac:dyDescent="0.3">
      <c r="A491" s="1" t="s">
        <v>1488</v>
      </c>
      <c r="B491" s="9">
        <v>42967</v>
      </c>
      <c r="C491" s="1" t="s">
        <v>301</v>
      </c>
      <c r="D491" s="61" t="s">
        <v>115</v>
      </c>
      <c r="E491" s="61" t="s">
        <v>116</v>
      </c>
      <c r="F491" s="2">
        <v>43</v>
      </c>
      <c r="G491" s="170">
        <v>3</v>
      </c>
      <c r="H491" s="183" t="str">
        <f t="shared" si="7"/>
        <v>43-3</v>
      </c>
      <c r="I491" s="206">
        <v>0</v>
      </c>
      <c r="J491" s="206">
        <v>59</v>
      </c>
      <c r="K491" s="207" t="b">
        <v>1</v>
      </c>
      <c r="L491" s="208">
        <v>95.594999999999985</v>
      </c>
      <c r="M491" s="208">
        <v>96.184999999999988</v>
      </c>
      <c r="N491" s="209" t="s">
        <v>112</v>
      </c>
      <c r="O491" s="210" t="s">
        <v>88</v>
      </c>
      <c r="P491" s="179" t="s">
        <v>1531</v>
      </c>
      <c r="Q491" s="180">
        <v>2</v>
      </c>
      <c r="R491" s="210" t="s">
        <v>18</v>
      </c>
      <c r="S491" s="210"/>
      <c r="T491" s="211" t="s">
        <v>141</v>
      </c>
      <c r="U491" s="211" t="s">
        <v>49</v>
      </c>
      <c r="V491" s="211" t="s">
        <v>17</v>
      </c>
      <c r="W491" s="211" t="s">
        <v>109</v>
      </c>
      <c r="X491" s="212">
        <v>7</v>
      </c>
      <c r="Y491" s="211" t="s">
        <v>40</v>
      </c>
      <c r="AS491" s="1">
        <v>50</v>
      </c>
      <c r="BM491" s="193">
        <v>50</v>
      </c>
      <c r="BQ491" s="1">
        <v>100</v>
      </c>
      <c r="BT491" s="211"/>
      <c r="BU491" s="1" t="s">
        <v>386</v>
      </c>
    </row>
    <row r="492" spans="1:74" ht="15" customHeight="1" x14ac:dyDescent="0.3">
      <c r="A492" s="1" t="s">
        <v>1488</v>
      </c>
      <c r="B492" s="9">
        <v>42967</v>
      </c>
      <c r="C492" s="1" t="s">
        <v>301</v>
      </c>
      <c r="D492" s="61" t="s">
        <v>115</v>
      </c>
      <c r="E492" s="61" t="s">
        <v>116</v>
      </c>
      <c r="F492" s="2">
        <v>43</v>
      </c>
      <c r="G492" s="170">
        <v>3</v>
      </c>
      <c r="H492" s="183" t="str">
        <f t="shared" si="7"/>
        <v>43-3</v>
      </c>
      <c r="I492" s="206">
        <v>18</v>
      </c>
      <c r="J492" s="206">
        <v>23</v>
      </c>
      <c r="K492" s="207" t="b">
        <v>1</v>
      </c>
      <c r="L492" s="208">
        <v>95.774999999999991</v>
      </c>
      <c r="M492" s="208">
        <v>95.824999999999989</v>
      </c>
      <c r="N492" s="209" t="s">
        <v>96</v>
      </c>
      <c r="O492" s="210" t="s">
        <v>30</v>
      </c>
      <c r="P492" s="179" t="s">
        <v>1495</v>
      </c>
      <c r="Q492" s="180">
        <v>5</v>
      </c>
      <c r="R492" s="210" t="s">
        <v>18</v>
      </c>
      <c r="S492" s="210"/>
      <c r="T492" s="211" t="s">
        <v>141</v>
      </c>
      <c r="U492" s="211" t="s">
        <v>49</v>
      </c>
      <c r="V492" s="211" t="s">
        <v>15</v>
      </c>
      <c r="W492" s="211" t="s">
        <v>11</v>
      </c>
      <c r="X492" s="212">
        <v>3</v>
      </c>
      <c r="Y492" s="211" t="s">
        <v>40</v>
      </c>
      <c r="AU492" s="1">
        <v>100</v>
      </c>
      <c r="BQ492" s="1">
        <v>100</v>
      </c>
      <c r="BT492" s="211"/>
    </row>
    <row r="493" spans="1:74" ht="15" customHeight="1" x14ac:dyDescent="0.3">
      <c r="A493" s="1" t="s">
        <v>1488</v>
      </c>
      <c r="B493" s="9">
        <v>42966</v>
      </c>
      <c r="C493" s="1" t="s">
        <v>301</v>
      </c>
      <c r="D493" s="61" t="s">
        <v>115</v>
      </c>
      <c r="E493" s="61" t="s">
        <v>116</v>
      </c>
      <c r="F493" s="2">
        <v>43</v>
      </c>
      <c r="G493" s="170">
        <v>3</v>
      </c>
      <c r="H493" s="183" t="str">
        <f t="shared" si="7"/>
        <v>43-3</v>
      </c>
      <c r="I493" s="206">
        <v>0</v>
      </c>
      <c r="J493" s="206">
        <v>59</v>
      </c>
      <c r="K493" s="207" t="b">
        <v>1</v>
      </c>
      <c r="L493" s="208">
        <v>95.594999999999985</v>
      </c>
      <c r="M493" s="208">
        <v>96.184999999999988</v>
      </c>
      <c r="N493" s="209"/>
      <c r="O493" s="210" t="s">
        <v>105</v>
      </c>
      <c r="P493" s="179" t="s">
        <v>105</v>
      </c>
      <c r="Q493" s="139" t="s">
        <v>1492</v>
      </c>
      <c r="R493" s="210"/>
      <c r="S493" s="210"/>
      <c r="T493" s="211"/>
      <c r="U493" s="211"/>
      <c r="V493" s="211"/>
      <c r="W493" s="211"/>
      <c r="X493" s="212" t="e">
        <v>#N/A</v>
      </c>
      <c r="Y493" s="211"/>
      <c r="BQ493" s="1">
        <v>0</v>
      </c>
      <c r="BT493" s="211"/>
      <c r="BV493" s="1" t="s">
        <v>395</v>
      </c>
    </row>
    <row r="494" spans="1:74" ht="15" customHeight="1" x14ac:dyDescent="0.3">
      <c r="A494" s="1" t="s">
        <v>1488</v>
      </c>
      <c r="B494" s="9">
        <v>42967</v>
      </c>
      <c r="C494" s="1" t="s">
        <v>301</v>
      </c>
      <c r="D494" s="61" t="s">
        <v>115</v>
      </c>
      <c r="E494" s="61" t="s">
        <v>116</v>
      </c>
      <c r="F494" s="2">
        <v>43</v>
      </c>
      <c r="G494" s="170">
        <v>4</v>
      </c>
      <c r="H494" s="183" t="str">
        <f t="shared" si="7"/>
        <v>43-4</v>
      </c>
      <c r="I494" s="206">
        <v>0</v>
      </c>
      <c r="J494" s="206">
        <v>60</v>
      </c>
      <c r="K494" s="207" t="b">
        <v>1</v>
      </c>
      <c r="L494" s="208">
        <v>96.184999999999988</v>
      </c>
      <c r="M494" s="208">
        <v>96.784999999999982</v>
      </c>
      <c r="N494" s="209" t="s">
        <v>112</v>
      </c>
      <c r="O494" s="210" t="s">
        <v>33</v>
      </c>
      <c r="P494" s="179" t="s">
        <v>1532</v>
      </c>
      <c r="Q494" s="180">
        <v>1</v>
      </c>
      <c r="R494" s="210" t="s">
        <v>18</v>
      </c>
      <c r="S494" s="210"/>
      <c r="T494" s="211" t="s">
        <v>315</v>
      </c>
      <c r="U494" s="211" t="s">
        <v>49</v>
      </c>
      <c r="V494" s="211" t="s">
        <v>17</v>
      </c>
      <c r="W494" s="211" t="s">
        <v>109</v>
      </c>
      <c r="X494" s="212">
        <v>7</v>
      </c>
      <c r="Y494" s="211" t="s">
        <v>40</v>
      </c>
      <c r="BM494" s="193">
        <v>100</v>
      </c>
      <c r="BQ494" s="1">
        <v>100</v>
      </c>
      <c r="BT494" s="211"/>
      <c r="BU494" s="1" t="s">
        <v>396</v>
      </c>
    </row>
    <row r="495" spans="1:74" ht="15" customHeight="1" x14ac:dyDescent="0.3">
      <c r="A495" s="1" t="s">
        <v>1488</v>
      </c>
      <c r="B495" s="9">
        <v>42967</v>
      </c>
      <c r="C495" s="1" t="s">
        <v>301</v>
      </c>
      <c r="D495" s="61" t="s">
        <v>115</v>
      </c>
      <c r="E495" s="61" t="s">
        <v>116</v>
      </c>
      <c r="F495" s="2">
        <v>43</v>
      </c>
      <c r="G495" s="170">
        <v>4</v>
      </c>
      <c r="H495" s="183" t="str">
        <f t="shared" si="7"/>
        <v>43-4</v>
      </c>
      <c r="I495" s="206">
        <v>0</v>
      </c>
      <c r="J495" s="206">
        <v>60</v>
      </c>
      <c r="K495" s="207" t="b">
        <v>1</v>
      </c>
      <c r="L495" s="208">
        <v>96.184999999999988</v>
      </c>
      <c r="M495" s="208">
        <v>96.784999999999982</v>
      </c>
      <c r="N495" s="209" t="s">
        <v>112</v>
      </c>
      <c r="O495" s="210" t="s">
        <v>88</v>
      </c>
      <c r="P495" s="179" t="s">
        <v>1531</v>
      </c>
      <c r="Q495" s="180">
        <v>2</v>
      </c>
      <c r="R495" s="210" t="s">
        <v>18</v>
      </c>
      <c r="S495" s="210"/>
      <c r="T495" s="211" t="s">
        <v>141</v>
      </c>
      <c r="U495" s="211" t="s">
        <v>49</v>
      </c>
      <c r="V495" s="211" t="s">
        <v>17</v>
      </c>
      <c r="W495" s="211" t="s">
        <v>109</v>
      </c>
      <c r="X495" s="212">
        <v>7</v>
      </c>
      <c r="Y495" s="211" t="s">
        <v>40</v>
      </c>
      <c r="AS495" s="1">
        <v>50</v>
      </c>
      <c r="BM495" s="193">
        <v>50</v>
      </c>
      <c r="BQ495" s="1">
        <v>100</v>
      </c>
      <c r="BT495" s="211"/>
      <c r="BU495" s="1" t="s">
        <v>386</v>
      </c>
    </row>
    <row r="496" spans="1:74" ht="15" customHeight="1" x14ac:dyDescent="0.3">
      <c r="A496" s="1" t="s">
        <v>1488</v>
      </c>
      <c r="B496" s="9">
        <v>42967</v>
      </c>
      <c r="C496" s="1" t="s">
        <v>301</v>
      </c>
      <c r="D496" s="61" t="s">
        <v>115</v>
      </c>
      <c r="E496" s="61" t="s">
        <v>116</v>
      </c>
      <c r="F496" s="2">
        <v>43</v>
      </c>
      <c r="G496" s="170">
        <v>4</v>
      </c>
      <c r="H496" s="183" t="str">
        <f t="shared" si="7"/>
        <v>43-4</v>
      </c>
      <c r="I496" s="206">
        <v>8</v>
      </c>
      <c r="J496" s="206">
        <v>14</v>
      </c>
      <c r="K496" s="207" t="b">
        <v>1</v>
      </c>
      <c r="L496" s="208">
        <v>96.264999999999986</v>
      </c>
      <c r="M496" s="208">
        <v>96.324999999999989</v>
      </c>
      <c r="N496" s="209" t="s">
        <v>112</v>
      </c>
      <c r="O496" s="210" t="s">
        <v>30</v>
      </c>
      <c r="P496" s="179" t="s">
        <v>1495</v>
      </c>
      <c r="Q496" s="180">
        <v>5</v>
      </c>
      <c r="R496" s="210" t="s">
        <v>18</v>
      </c>
      <c r="S496" s="210"/>
      <c r="T496" s="211" t="s">
        <v>141</v>
      </c>
      <c r="U496" s="211" t="s">
        <v>49</v>
      </c>
      <c r="V496" s="211" t="s">
        <v>17</v>
      </c>
      <c r="W496" s="211" t="s">
        <v>11</v>
      </c>
      <c r="X496" s="212">
        <v>3</v>
      </c>
      <c r="Y496" s="211" t="s">
        <v>40</v>
      </c>
      <c r="AU496" s="1">
        <v>100</v>
      </c>
      <c r="BQ496" s="1">
        <v>100</v>
      </c>
      <c r="BT496" s="211"/>
    </row>
    <row r="497" spans="1:75" ht="15" customHeight="1" x14ac:dyDescent="0.3">
      <c r="A497" s="1" t="s">
        <v>1488</v>
      </c>
      <c r="B497" s="9">
        <v>42966</v>
      </c>
      <c r="C497" s="1" t="s">
        <v>301</v>
      </c>
      <c r="D497" s="61" t="s">
        <v>115</v>
      </c>
      <c r="E497" s="61" t="s">
        <v>116</v>
      </c>
      <c r="F497" s="2">
        <v>43</v>
      </c>
      <c r="G497" s="170">
        <v>4</v>
      </c>
      <c r="H497" s="183" t="str">
        <f t="shared" si="7"/>
        <v>43-4</v>
      </c>
      <c r="I497" s="206">
        <v>0</v>
      </c>
      <c r="J497" s="206">
        <v>60</v>
      </c>
      <c r="K497" s="207" t="b">
        <v>1</v>
      </c>
      <c r="L497" s="208">
        <v>96.184999999999988</v>
      </c>
      <c r="M497" s="208">
        <v>96.784999999999982</v>
      </c>
      <c r="N497" s="209"/>
      <c r="O497" s="210" t="s">
        <v>105</v>
      </c>
      <c r="P497" s="179" t="s">
        <v>105</v>
      </c>
      <c r="Q497" s="139" t="s">
        <v>1492</v>
      </c>
      <c r="R497" s="210"/>
      <c r="S497" s="210"/>
      <c r="T497" s="211"/>
      <c r="U497" s="211"/>
      <c r="V497" s="211"/>
      <c r="W497" s="211"/>
      <c r="X497" s="212" t="e">
        <v>#N/A</v>
      </c>
      <c r="Y497" s="211"/>
      <c r="BQ497" s="1">
        <v>0</v>
      </c>
      <c r="BT497" s="211"/>
      <c r="BV497" s="1" t="s">
        <v>395</v>
      </c>
    </row>
    <row r="498" spans="1:75" ht="15" customHeight="1" x14ac:dyDescent="0.3">
      <c r="A498" s="1" t="s">
        <v>1488</v>
      </c>
      <c r="B498" s="7">
        <v>42967</v>
      </c>
      <c r="C498" s="6" t="s">
        <v>406</v>
      </c>
      <c r="D498" s="166" t="s">
        <v>115</v>
      </c>
      <c r="E498" s="166" t="s">
        <v>116</v>
      </c>
      <c r="F498" s="11">
        <v>43</v>
      </c>
      <c r="G498" s="168">
        <v>5</v>
      </c>
      <c r="H498" s="183" t="str">
        <f t="shared" si="7"/>
        <v>43-5</v>
      </c>
      <c r="I498" s="173">
        <v>0</v>
      </c>
      <c r="J498" s="173">
        <v>42</v>
      </c>
      <c r="K498" s="207" t="b">
        <v>1</v>
      </c>
      <c r="L498" s="208">
        <v>96.784999999999982</v>
      </c>
      <c r="M498" s="208">
        <v>97.204999999999984</v>
      </c>
      <c r="N498" s="11" t="s">
        <v>112</v>
      </c>
      <c r="O498" s="11" t="s">
        <v>33</v>
      </c>
      <c r="P498" s="179" t="s">
        <v>1532</v>
      </c>
      <c r="Q498" s="180">
        <v>1</v>
      </c>
      <c r="R498" s="11" t="s">
        <v>18</v>
      </c>
      <c r="S498" s="11"/>
      <c r="T498" s="6" t="s">
        <v>315</v>
      </c>
      <c r="U498" s="6" t="s">
        <v>49</v>
      </c>
      <c r="V498" s="6" t="s">
        <v>120</v>
      </c>
      <c r="W498" s="6" t="s">
        <v>109</v>
      </c>
      <c r="X498" s="212">
        <v>7</v>
      </c>
      <c r="Y498" s="6" t="s">
        <v>40</v>
      </c>
      <c r="BM498" s="193">
        <v>100</v>
      </c>
      <c r="BO498" s="6"/>
      <c r="BP498" s="6"/>
      <c r="BQ498" s="1">
        <v>100</v>
      </c>
      <c r="BU498" s="1" t="s">
        <v>396</v>
      </c>
      <c r="BW498" s="6"/>
    </row>
    <row r="499" spans="1:75" ht="15" customHeight="1" x14ac:dyDescent="0.3">
      <c r="A499" s="1" t="s">
        <v>1488</v>
      </c>
      <c r="B499" s="7">
        <v>42967</v>
      </c>
      <c r="C499" s="6" t="s">
        <v>406</v>
      </c>
      <c r="D499" s="166" t="s">
        <v>115</v>
      </c>
      <c r="E499" s="166" t="s">
        <v>116</v>
      </c>
      <c r="F499" s="11">
        <v>43</v>
      </c>
      <c r="G499" s="168">
        <v>5</v>
      </c>
      <c r="H499" s="183" t="str">
        <f t="shared" si="7"/>
        <v>43-5</v>
      </c>
      <c r="I499" s="173">
        <v>0</v>
      </c>
      <c r="J499" s="173">
        <v>42</v>
      </c>
      <c r="K499" s="207" t="b">
        <v>1</v>
      </c>
      <c r="L499" s="208">
        <v>96.784999999999982</v>
      </c>
      <c r="M499" s="208">
        <v>97.204999999999984</v>
      </c>
      <c r="N499" s="11" t="s">
        <v>112</v>
      </c>
      <c r="O499" s="11" t="s">
        <v>88</v>
      </c>
      <c r="P499" s="179" t="s">
        <v>1531</v>
      </c>
      <c r="Q499" s="180">
        <v>2</v>
      </c>
      <c r="R499" s="11" t="s">
        <v>18</v>
      </c>
      <c r="S499" s="11"/>
      <c r="T499" s="6" t="s">
        <v>141</v>
      </c>
      <c r="U499" s="6" t="s">
        <v>49</v>
      </c>
      <c r="V499" s="6" t="s">
        <v>120</v>
      </c>
      <c r="W499" s="6" t="s">
        <v>109</v>
      </c>
      <c r="X499" s="212">
        <v>7</v>
      </c>
      <c r="Y499" s="6" t="s">
        <v>40</v>
      </c>
      <c r="AS499" s="1">
        <v>50</v>
      </c>
      <c r="BM499" s="193">
        <v>50</v>
      </c>
      <c r="BO499" s="6"/>
      <c r="BP499" s="6"/>
      <c r="BQ499" s="1">
        <v>100</v>
      </c>
      <c r="BU499" s="1" t="s">
        <v>386</v>
      </c>
      <c r="BW499" s="6"/>
    </row>
    <row r="500" spans="1:75" ht="15" customHeight="1" x14ac:dyDescent="0.3">
      <c r="A500" s="1" t="s">
        <v>1488</v>
      </c>
      <c r="B500" s="7">
        <v>42967</v>
      </c>
      <c r="C500" s="6" t="s">
        <v>406</v>
      </c>
      <c r="D500" s="166" t="s">
        <v>115</v>
      </c>
      <c r="E500" s="166" t="s">
        <v>116</v>
      </c>
      <c r="F500" s="2">
        <v>43</v>
      </c>
      <c r="G500" s="168">
        <v>5</v>
      </c>
      <c r="H500" s="183" t="str">
        <f t="shared" si="7"/>
        <v>43-5</v>
      </c>
      <c r="I500" s="173">
        <v>12</v>
      </c>
      <c r="J500" s="173">
        <v>17</v>
      </c>
      <c r="K500" s="207" t="b">
        <v>1</v>
      </c>
      <c r="L500" s="208">
        <v>96.904999999999987</v>
      </c>
      <c r="M500" s="208">
        <v>96.954999999999984</v>
      </c>
      <c r="N500" s="11" t="s">
        <v>96</v>
      </c>
      <c r="O500" s="11" t="s">
        <v>31</v>
      </c>
      <c r="P500" s="179" t="s">
        <v>1496</v>
      </c>
      <c r="Q500" s="180">
        <v>4</v>
      </c>
      <c r="R500" s="11" t="s">
        <v>18</v>
      </c>
      <c r="S500" s="11"/>
      <c r="T500" s="6" t="s">
        <v>127</v>
      </c>
      <c r="U500" s="6" t="s">
        <v>49</v>
      </c>
      <c r="V500" s="6" t="s">
        <v>119</v>
      </c>
      <c r="W500" s="6" t="s">
        <v>10</v>
      </c>
      <c r="X500" s="212">
        <v>2</v>
      </c>
      <c r="Y500" s="6" t="s">
        <v>40</v>
      </c>
      <c r="AS500" s="1">
        <v>100</v>
      </c>
      <c r="BO500" s="6"/>
      <c r="BP500" s="6"/>
      <c r="BQ500" s="1">
        <v>100</v>
      </c>
      <c r="BU500" s="1" t="s">
        <v>397</v>
      </c>
      <c r="BW500" s="6"/>
    </row>
    <row r="501" spans="1:75" ht="15" customHeight="1" x14ac:dyDescent="0.3">
      <c r="A501" s="1" t="s">
        <v>1488</v>
      </c>
      <c r="B501" s="223">
        <v>42974</v>
      </c>
      <c r="C501" s="6" t="s">
        <v>406</v>
      </c>
      <c r="D501" s="166" t="s">
        <v>115</v>
      </c>
      <c r="E501" s="166" t="s">
        <v>116</v>
      </c>
      <c r="F501" s="2">
        <v>43</v>
      </c>
      <c r="G501" s="168">
        <v>5</v>
      </c>
      <c r="H501" s="183" t="str">
        <f t="shared" si="7"/>
        <v>43-5</v>
      </c>
      <c r="I501" s="173">
        <v>0</v>
      </c>
      <c r="J501" s="173">
        <v>42</v>
      </c>
      <c r="K501" s="207" t="b">
        <v>1</v>
      </c>
      <c r="L501" s="208">
        <v>96.904999999999987</v>
      </c>
      <c r="M501" s="208">
        <v>96.954999999999984</v>
      </c>
      <c r="N501" s="11" t="s">
        <v>112</v>
      </c>
      <c r="O501" s="11" t="s">
        <v>33</v>
      </c>
      <c r="P501" s="213" t="s">
        <v>1493</v>
      </c>
      <c r="Q501" s="136">
        <v>3</v>
      </c>
      <c r="R501" s="11" t="s">
        <v>18</v>
      </c>
      <c r="S501" s="11"/>
      <c r="T501" s="6" t="s">
        <v>315</v>
      </c>
      <c r="U501" s="6" t="s">
        <v>49</v>
      </c>
      <c r="V501" s="6" t="s">
        <v>120</v>
      </c>
      <c r="W501" s="6" t="s">
        <v>109</v>
      </c>
      <c r="X501" s="216">
        <v>7</v>
      </c>
      <c r="Y501" s="6" t="s">
        <v>40</v>
      </c>
      <c r="BM501" s="193">
        <v>100</v>
      </c>
      <c r="BO501" s="6"/>
      <c r="BP501" s="6"/>
      <c r="BU501" s="1" t="s">
        <v>414</v>
      </c>
      <c r="BW501" s="6"/>
    </row>
    <row r="502" spans="1:75" ht="15" customHeight="1" x14ac:dyDescent="0.3">
      <c r="A502" s="1" t="s">
        <v>1488</v>
      </c>
      <c r="B502" s="7">
        <v>42967</v>
      </c>
      <c r="C502" s="6" t="s">
        <v>406</v>
      </c>
      <c r="D502" s="166" t="s">
        <v>115</v>
      </c>
      <c r="E502" s="166" t="s">
        <v>116</v>
      </c>
      <c r="F502" s="11">
        <v>43</v>
      </c>
      <c r="G502" s="168">
        <v>5</v>
      </c>
      <c r="H502" s="183" t="str">
        <f t="shared" si="7"/>
        <v>43-5</v>
      </c>
      <c r="I502" s="173">
        <v>0</v>
      </c>
      <c r="J502" s="173">
        <v>42</v>
      </c>
      <c r="K502" s="207" t="b">
        <v>1</v>
      </c>
      <c r="L502" s="208">
        <v>96.784999999999982</v>
      </c>
      <c r="M502" s="208">
        <v>97.204999999999984</v>
      </c>
      <c r="N502" s="11"/>
      <c r="O502" s="11" t="s">
        <v>105</v>
      </c>
      <c r="P502" s="179" t="s">
        <v>105</v>
      </c>
      <c r="Q502" s="139" t="s">
        <v>1492</v>
      </c>
      <c r="R502" s="11"/>
      <c r="S502" s="11"/>
      <c r="T502" s="6"/>
      <c r="U502" s="6"/>
      <c r="V502" s="6"/>
      <c r="W502" s="6"/>
      <c r="X502" s="212" t="e">
        <v>#N/A</v>
      </c>
      <c r="Y502" s="6"/>
      <c r="BO502" s="6"/>
      <c r="BP502" s="6"/>
      <c r="BQ502" s="1">
        <v>0</v>
      </c>
      <c r="BV502" s="1" t="s">
        <v>395</v>
      </c>
      <c r="BW502" s="6"/>
    </row>
    <row r="503" spans="1:75" ht="15" customHeight="1" x14ac:dyDescent="0.3">
      <c r="A503" s="1" t="s">
        <v>1488</v>
      </c>
      <c r="B503" s="7">
        <v>42967</v>
      </c>
      <c r="C503" s="6" t="s">
        <v>406</v>
      </c>
      <c r="D503" s="166" t="s">
        <v>115</v>
      </c>
      <c r="E503" s="166" t="s">
        <v>116</v>
      </c>
      <c r="F503" s="11">
        <v>44</v>
      </c>
      <c r="G503" s="168">
        <v>1</v>
      </c>
      <c r="H503" s="183" t="str">
        <f t="shared" si="7"/>
        <v>44-1</v>
      </c>
      <c r="I503" s="173">
        <v>0</v>
      </c>
      <c r="J503" s="173">
        <v>70</v>
      </c>
      <c r="K503" s="207" t="b">
        <v>1</v>
      </c>
      <c r="L503" s="208">
        <v>97.15</v>
      </c>
      <c r="M503" s="208">
        <v>97.850000000000009</v>
      </c>
      <c r="N503" s="11" t="s">
        <v>112</v>
      </c>
      <c r="O503" s="11" t="s">
        <v>33</v>
      </c>
      <c r="P503" s="179" t="s">
        <v>1532</v>
      </c>
      <c r="Q503" s="180">
        <v>1</v>
      </c>
      <c r="R503" s="11" t="s">
        <v>18</v>
      </c>
      <c r="S503" s="11"/>
      <c r="T503" s="6" t="s">
        <v>315</v>
      </c>
      <c r="U503" s="6" t="s">
        <v>49</v>
      </c>
      <c r="V503" s="6" t="s">
        <v>120</v>
      </c>
      <c r="W503" s="6" t="s">
        <v>109</v>
      </c>
      <c r="X503" s="212">
        <v>7</v>
      </c>
      <c r="Y503" s="6" t="s">
        <v>40</v>
      </c>
      <c r="BM503" s="193">
        <v>100</v>
      </c>
      <c r="BO503" s="6"/>
      <c r="BP503" s="6"/>
      <c r="BQ503" s="1">
        <v>100</v>
      </c>
      <c r="BU503" s="1" t="s">
        <v>396</v>
      </c>
      <c r="BW503" s="6"/>
    </row>
    <row r="504" spans="1:75" ht="15" customHeight="1" x14ac:dyDescent="0.3">
      <c r="A504" s="1" t="s">
        <v>1488</v>
      </c>
      <c r="B504" s="7">
        <v>42967</v>
      </c>
      <c r="C504" s="6" t="s">
        <v>406</v>
      </c>
      <c r="D504" s="166" t="s">
        <v>115</v>
      </c>
      <c r="E504" s="166" t="s">
        <v>116</v>
      </c>
      <c r="F504" s="11">
        <v>44</v>
      </c>
      <c r="G504" s="168">
        <v>1</v>
      </c>
      <c r="H504" s="183" t="str">
        <f t="shared" si="7"/>
        <v>44-1</v>
      </c>
      <c r="I504" s="173">
        <v>0</v>
      </c>
      <c r="J504" s="173">
        <v>70</v>
      </c>
      <c r="K504" s="207" t="b">
        <v>1</v>
      </c>
      <c r="L504" s="208">
        <v>97.15</v>
      </c>
      <c r="M504" s="208">
        <v>97.850000000000009</v>
      </c>
      <c r="N504" s="11" t="s">
        <v>112</v>
      </c>
      <c r="O504" s="11" t="s">
        <v>88</v>
      </c>
      <c r="P504" s="179" t="s">
        <v>1531</v>
      </c>
      <c r="Q504" s="180">
        <v>2</v>
      </c>
      <c r="R504" s="11" t="s">
        <v>18</v>
      </c>
      <c r="S504" s="11"/>
      <c r="T504" s="6" t="s">
        <v>141</v>
      </c>
      <c r="U504" s="6" t="s">
        <v>49</v>
      </c>
      <c r="V504" s="6" t="s">
        <v>120</v>
      </c>
      <c r="W504" s="6" t="s">
        <v>109</v>
      </c>
      <c r="X504" s="212">
        <v>7</v>
      </c>
      <c r="Y504" s="6" t="s">
        <v>40</v>
      </c>
      <c r="AS504" s="1">
        <v>50</v>
      </c>
      <c r="BM504" s="193">
        <v>50</v>
      </c>
      <c r="BO504" s="6"/>
      <c r="BP504" s="6"/>
      <c r="BQ504" s="1">
        <v>100</v>
      </c>
      <c r="BU504" s="1" t="s">
        <v>386</v>
      </c>
      <c r="BW504" s="6"/>
    </row>
    <row r="505" spans="1:75" ht="15" customHeight="1" x14ac:dyDescent="0.3">
      <c r="A505" s="1" t="s">
        <v>1488</v>
      </c>
      <c r="B505" s="7">
        <v>42967</v>
      </c>
      <c r="C505" s="6" t="s">
        <v>406</v>
      </c>
      <c r="D505" s="166" t="s">
        <v>115</v>
      </c>
      <c r="E505" s="166" t="s">
        <v>116</v>
      </c>
      <c r="F505" s="11">
        <v>44</v>
      </c>
      <c r="G505" s="168">
        <v>1</v>
      </c>
      <c r="H505" s="183" t="str">
        <f t="shared" si="7"/>
        <v>44-1</v>
      </c>
      <c r="I505" s="173">
        <v>10</v>
      </c>
      <c r="J505" s="173">
        <v>70</v>
      </c>
      <c r="K505" s="207" t="b">
        <v>1</v>
      </c>
      <c r="L505" s="208">
        <v>97.25</v>
      </c>
      <c r="M505" s="208">
        <v>97.850000000000009</v>
      </c>
      <c r="N505" s="11" t="s">
        <v>112</v>
      </c>
      <c r="O505" s="11" t="s">
        <v>33</v>
      </c>
      <c r="P505" s="213" t="s">
        <v>1493</v>
      </c>
      <c r="Q505" s="136">
        <v>3</v>
      </c>
      <c r="R505" s="11" t="s">
        <v>18</v>
      </c>
      <c r="S505" s="11"/>
      <c r="T505" s="6" t="s">
        <v>315</v>
      </c>
      <c r="U505" s="6" t="s">
        <v>49</v>
      </c>
      <c r="V505" s="6" t="s">
        <v>120</v>
      </c>
      <c r="W505" s="6" t="s">
        <v>109</v>
      </c>
      <c r="X505" s="216">
        <v>7</v>
      </c>
      <c r="Y505" s="6" t="s">
        <v>40</v>
      </c>
      <c r="BM505" s="193">
        <v>100</v>
      </c>
      <c r="BO505" s="6"/>
      <c r="BP505" s="6"/>
      <c r="BQ505" s="1">
        <v>100</v>
      </c>
      <c r="BU505" s="1" t="s">
        <v>414</v>
      </c>
      <c r="BW505" s="6"/>
    </row>
    <row r="506" spans="1:75" ht="15" customHeight="1" x14ac:dyDescent="0.3">
      <c r="A506" s="1" t="s">
        <v>1488</v>
      </c>
      <c r="B506" s="7">
        <v>42967</v>
      </c>
      <c r="C506" s="6" t="s">
        <v>406</v>
      </c>
      <c r="D506" s="166" t="s">
        <v>115</v>
      </c>
      <c r="E506" s="166" t="s">
        <v>116</v>
      </c>
      <c r="F506" s="11">
        <v>44</v>
      </c>
      <c r="G506" s="168">
        <v>1</v>
      </c>
      <c r="H506" s="183" t="str">
        <f t="shared" si="7"/>
        <v>44-1</v>
      </c>
      <c r="I506" s="173">
        <v>0</v>
      </c>
      <c r="J506" s="173">
        <v>42</v>
      </c>
      <c r="K506" s="207" t="b">
        <v>1</v>
      </c>
      <c r="L506" s="208">
        <v>97.15</v>
      </c>
      <c r="M506" s="208">
        <v>97.570000000000007</v>
      </c>
      <c r="N506" s="11"/>
      <c r="O506" s="11" t="s">
        <v>105</v>
      </c>
      <c r="P506" s="179" t="s">
        <v>105</v>
      </c>
      <c r="Q506" s="139" t="s">
        <v>1492</v>
      </c>
      <c r="R506" s="11"/>
      <c r="S506" s="11"/>
      <c r="T506" s="6"/>
      <c r="U506" s="6"/>
      <c r="V506" s="6"/>
      <c r="W506" s="6"/>
      <c r="X506" s="212" t="e">
        <v>#N/A</v>
      </c>
      <c r="Y506" s="6"/>
      <c r="BO506" s="6"/>
      <c r="BP506" s="6"/>
      <c r="BQ506" s="1">
        <v>0</v>
      </c>
      <c r="BV506" s="1" t="s">
        <v>415</v>
      </c>
      <c r="BW506" s="6"/>
    </row>
    <row r="507" spans="1:75" ht="15" customHeight="1" x14ac:dyDescent="0.3">
      <c r="A507" s="1" t="s">
        <v>1488</v>
      </c>
      <c r="B507" s="7">
        <v>42967</v>
      </c>
      <c r="C507" s="6" t="s">
        <v>406</v>
      </c>
      <c r="D507" s="166" t="s">
        <v>115</v>
      </c>
      <c r="E507" s="166" t="s">
        <v>116</v>
      </c>
      <c r="F507" s="11">
        <v>44</v>
      </c>
      <c r="G507" s="168">
        <v>2</v>
      </c>
      <c r="H507" s="183" t="str">
        <f t="shared" si="7"/>
        <v>44-2</v>
      </c>
      <c r="I507" s="173">
        <v>0</v>
      </c>
      <c r="J507" s="173">
        <v>86</v>
      </c>
      <c r="K507" s="207" t="b">
        <v>1</v>
      </c>
      <c r="L507" s="208">
        <v>97.850000000000009</v>
      </c>
      <c r="M507" s="208">
        <v>98.710000000000008</v>
      </c>
      <c r="N507" s="11" t="s">
        <v>112</v>
      </c>
      <c r="O507" s="11" t="s">
        <v>33</v>
      </c>
      <c r="P507" s="213" t="s">
        <v>1532</v>
      </c>
      <c r="Q507" s="136">
        <v>1</v>
      </c>
      <c r="R507" s="11" t="s">
        <v>18</v>
      </c>
      <c r="S507" s="11"/>
      <c r="T507" s="6" t="s">
        <v>315</v>
      </c>
      <c r="U507" s="6" t="s">
        <v>49</v>
      </c>
      <c r="V507" s="6" t="s">
        <v>120</v>
      </c>
      <c r="W507" s="6" t="s">
        <v>109</v>
      </c>
      <c r="X507" s="216">
        <v>7</v>
      </c>
      <c r="Y507" s="6" t="s">
        <v>40</v>
      </c>
      <c r="BM507" s="193">
        <v>100</v>
      </c>
      <c r="BO507" s="6"/>
      <c r="BP507" s="6"/>
      <c r="BQ507" s="1">
        <v>100</v>
      </c>
      <c r="BU507" s="1" t="s">
        <v>396</v>
      </c>
      <c r="BW507" s="6"/>
    </row>
    <row r="508" spans="1:75" ht="15" customHeight="1" x14ac:dyDescent="0.3">
      <c r="A508" s="1" t="s">
        <v>1488</v>
      </c>
      <c r="B508" s="7">
        <v>42967</v>
      </c>
      <c r="C508" s="6" t="s">
        <v>406</v>
      </c>
      <c r="D508" s="166" t="s">
        <v>115</v>
      </c>
      <c r="E508" s="166" t="s">
        <v>116</v>
      </c>
      <c r="F508" s="11">
        <v>44</v>
      </c>
      <c r="G508" s="168">
        <v>2</v>
      </c>
      <c r="H508" s="183" t="str">
        <f t="shared" si="7"/>
        <v>44-2</v>
      </c>
      <c r="I508" s="173">
        <v>0</v>
      </c>
      <c r="J508" s="173">
        <v>86</v>
      </c>
      <c r="K508" s="207" t="b">
        <v>1</v>
      </c>
      <c r="L508" s="208">
        <v>97.850000000000009</v>
      </c>
      <c r="M508" s="208">
        <v>98.710000000000008</v>
      </c>
      <c r="N508" s="11" t="s">
        <v>112</v>
      </c>
      <c r="O508" s="11" t="s">
        <v>88</v>
      </c>
      <c r="P508" s="179" t="s">
        <v>1531</v>
      </c>
      <c r="Q508" s="180">
        <v>2</v>
      </c>
      <c r="R508" s="11" t="s">
        <v>18</v>
      </c>
      <c r="S508" s="11"/>
      <c r="T508" s="6" t="s">
        <v>141</v>
      </c>
      <c r="U508" s="6" t="s">
        <v>49</v>
      </c>
      <c r="V508" s="6" t="s">
        <v>120</v>
      </c>
      <c r="W508" s="6" t="s">
        <v>109</v>
      </c>
      <c r="X508" s="212">
        <v>7</v>
      </c>
      <c r="Y508" s="6" t="s">
        <v>40</v>
      </c>
      <c r="AS508" s="1">
        <v>50</v>
      </c>
      <c r="BM508" s="193">
        <v>50</v>
      </c>
      <c r="BO508" s="6"/>
      <c r="BP508" s="6"/>
      <c r="BQ508" s="1">
        <v>100</v>
      </c>
      <c r="BU508" s="1" t="s">
        <v>386</v>
      </c>
      <c r="BW508" s="6"/>
    </row>
    <row r="509" spans="1:75" ht="15" customHeight="1" x14ac:dyDescent="0.3">
      <c r="A509" s="1" t="s">
        <v>1488</v>
      </c>
      <c r="B509" s="7">
        <v>42967</v>
      </c>
      <c r="C509" s="6" t="s">
        <v>406</v>
      </c>
      <c r="D509" s="166" t="s">
        <v>115</v>
      </c>
      <c r="E509" s="166" t="s">
        <v>116</v>
      </c>
      <c r="F509" s="11">
        <v>44</v>
      </c>
      <c r="G509" s="168">
        <v>2</v>
      </c>
      <c r="H509" s="183" t="str">
        <f t="shared" si="7"/>
        <v>44-2</v>
      </c>
      <c r="I509" s="173">
        <v>0</v>
      </c>
      <c r="J509" s="173">
        <v>86</v>
      </c>
      <c r="K509" s="207" t="b">
        <v>1</v>
      </c>
      <c r="L509" s="208">
        <v>97.850000000000009</v>
      </c>
      <c r="M509" s="208">
        <v>98.710000000000008</v>
      </c>
      <c r="N509" s="11" t="s">
        <v>112</v>
      </c>
      <c r="O509" s="11" t="s">
        <v>33</v>
      </c>
      <c r="P509" s="213" t="s">
        <v>1493</v>
      </c>
      <c r="Q509" s="136">
        <v>3</v>
      </c>
      <c r="R509" s="11" t="s">
        <v>18</v>
      </c>
      <c r="S509" s="11"/>
      <c r="T509" s="6" t="s">
        <v>315</v>
      </c>
      <c r="U509" s="6" t="s">
        <v>49</v>
      </c>
      <c r="V509" s="6" t="s">
        <v>120</v>
      </c>
      <c r="W509" s="6" t="s">
        <v>109</v>
      </c>
      <c r="X509" s="216">
        <v>7</v>
      </c>
      <c r="Y509" s="6" t="s">
        <v>40</v>
      </c>
      <c r="BM509" s="193">
        <v>100</v>
      </c>
      <c r="BO509" s="6"/>
      <c r="BP509" s="6"/>
      <c r="BQ509" s="1">
        <v>100</v>
      </c>
      <c r="BU509" s="1" t="s">
        <v>414</v>
      </c>
      <c r="BW509" s="6"/>
    </row>
    <row r="510" spans="1:75" ht="15" customHeight="1" x14ac:dyDescent="0.3">
      <c r="A510" s="1" t="s">
        <v>1488</v>
      </c>
      <c r="B510" s="7">
        <v>42967</v>
      </c>
      <c r="C510" s="6" t="s">
        <v>406</v>
      </c>
      <c r="D510" s="166" t="s">
        <v>115</v>
      </c>
      <c r="E510" s="166" t="s">
        <v>116</v>
      </c>
      <c r="F510" s="11">
        <v>44</v>
      </c>
      <c r="G510" s="168">
        <v>2</v>
      </c>
      <c r="H510" s="183" t="str">
        <f t="shared" si="7"/>
        <v>44-2</v>
      </c>
      <c r="I510" s="173">
        <v>46</v>
      </c>
      <c r="J510" s="173">
        <v>80</v>
      </c>
      <c r="K510" s="207" t="b">
        <v>1</v>
      </c>
      <c r="L510" s="208">
        <v>98.31</v>
      </c>
      <c r="M510" s="208">
        <v>98.65</v>
      </c>
      <c r="N510" s="11" t="s">
        <v>112</v>
      </c>
      <c r="O510" s="11" t="s">
        <v>30</v>
      </c>
      <c r="P510" s="179" t="s">
        <v>1495</v>
      </c>
      <c r="Q510" s="180">
        <v>5</v>
      </c>
      <c r="R510" s="11" t="s">
        <v>18</v>
      </c>
      <c r="S510" s="11" t="s">
        <v>19</v>
      </c>
      <c r="T510" s="6" t="s">
        <v>141</v>
      </c>
      <c r="U510" s="6" t="s">
        <v>49</v>
      </c>
      <c r="V510" s="6" t="s">
        <v>119</v>
      </c>
      <c r="W510" s="6" t="s">
        <v>11</v>
      </c>
      <c r="X510" s="212">
        <v>3</v>
      </c>
      <c r="Y510" s="6" t="s">
        <v>40</v>
      </c>
      <c r="AU510" s="1">
        <v>100</v>
      </c>
      <c r="BO510" s="6"/>
      <c r="BP510" s="6"/>
      <c r="BQ510" s="1">
        <v>100</v>
      </c>
      <c r="BU510" s="1" t="s">
        <v>416</v>
      </c>
      <c r="BW510" s="6"/>
    </row>
    <row r="511" spans="1:75" ht="15" customHeight="1" x14ac:dyDescent="0.3">
      <c r="A511" s="1" t="s">
        <v>1488</v>
      </c>
      <c r="B511" s="7">
        <v>42967</v>
      </c>
      <c r="C511" s="6" t="s">
        <v>406</v>
      </c>
      <c r="D511" s="166" t="s">
        <v>115</v>
      </c>
      <c r="E511" s="166" t="s">
        <v>116</v>
      </c>
      <c r="F511" s="11">
        <v>44</v>
      </c>
      <c r="G511" s="168">
        <v>2</v>
      </c>
      <c r="H511" s="183" t="str">
        <f t="shared" si="7"/>
        <v>44-2</v>
      </c>
      <c r="I511" s="173">
        <v>0</v>
      </c>
      <c r="J511" s="173">
        <v>86</v>
      </c>
      <c r="K511" s="207" t="b">
        <v>1</v>
      </c>
      <c r="L511" s="208">
        <v>97.850000000000009</v>
      </c>
      <c r="M511" s="208">
        <v>98.710000000000008</v>
      </c>
      <c r="N511" s="11"/>
      <c r="O511" s="11" t="s">
        <v>105</v>
      </c>
      <c r="P511" s="179" t="s">
        <v>105</v>
      </c>
      <c r="Q511" s="139" t="s">
        <v>1492</v>
      </c>
      <c r="R511" s="11"/>
      <c r="S511" s="11"/>
      <c r="T511" s="6"/>
      <c r="U511" s="6"/>
      <c r="V511" s="6"/>
      <c r="W511" s="6"/>
      <c r="X511" s="212" t="e">
        <v>#N/A</v>
      </c>
      <c r="Y511" s="6"/>
      <c r="BO511" s="6"/>
      <c r="BP511" s="6"/>
      <c r="BQ511" s="1">
        <v>0</v>
      </c>
      <c r="BV511" s="1" t="s">
        <v>417</v>
      </c>
      <c r="BW511" s="6"/>
    </row>
    <row r="512" spans="1:75" ht="15" customHeight="1" x14ac:dyDescent="0.3">
      <c r="A512" s="1" t="s">
        <v>1488</v>
      </c>
      <c r="B512" s="7">
        <v>42967</v>
      </c>
      <c r="C512" s="6" t="s">
        <v>406</v>
      </c>
      <c r="D512" s="166" t="s">
        <v>115</v>
      </c>
      <c r="E512" s="166" t="s">
        <v>116</v>
      </c>
      <c r="F512" s="11">
        <v>44</v>
      </c>
      <c r="G512" s="168">
        <v>3</v>
      </c>
      <c r="H512" s="183" t="str">
        <f t="shared" si="7"/>
        <v>44-3</v>
      </c>
      <c r="I512" s="173">
        <v>0</v>
      </c>
      <c r="J512" s="173">
        <v>69</v>
      </c>
      <c r="K512" s="207" t="b">
        <v>1</v>
      </c>
      <c r="L512" s="208">
        <v>98.710000000000008</v>
      </c>
      <c r="M512" s="208">
        <v>99.4</v>
      </c>
      <c r="N512" s="11" t="s">
        <v>112</v>
      </c>
      <c r="O512" s="11" t="s">
        <v>88</v>
      </c>
      <c r="P512" s="179" t="s">
        <v>1531</v>
      </c>
      <c r="Q512" s="180">
        <v>2</v>
      </c>
      <c r="R512" s="11" t="s">
        <v>18</v>
      </c>
      <c r="S512" s="11"/>
      <c r="T512" s="6" t="s">
        <v>210</v>
      </c>
      <c r="U512" s="6" t="s">
        <v>49</v>
      </c>
      <c r="V512" s="6" t="s">
        <v>120</v>
      </c>
      <c r="W512" s="6" t="s">
        <v>109</v>
      </c>
      <c r="X512" s="212">
        <v>7</v>
      </c>
      <c r="Y512" s="6" t="s">
        <v>40</v>
      </c>
      <c r="AS512" s="1">
        <v>50</v>
      </c>
      <c r="BM512" s="193">
        <v>50</v>
      </c>
      <c r="BO512" s="6"/>
      <c r="BP512" s="6"/>
      <c r="BQ512" s="1">
        <v>100</v>
      </c>
      <c r="BU512" s="1" t="s">
        <v>386</v>
      </c>
      <c r="BW512" s="6"/>
    </row>
    <row r="513" spans="1:75" ht="15" customHeight="1" x14ac:dyDescent="0.3">
      <c r="A513" s="1" t="s">
        <v>1488</v>
      </c>
      <c r="B513" s="7">
        <v>42967</v>
      </c>
      <c r="C513" s="6" t="s">
        <v>406</v>
      </c>
      <c r="D513" s="166" t="s">
        <v>115</v>
      </c>
      <c r="E513" s="166" t="s">
        <v>116</v>
      </c>
      <c r="F513" s="11">
        <v>44</v>
      </c>
      <c r="G513" s="168">
        <v>3</v>
      </c>
      <c r="H513" s="183" t="str">
        <f t="shared" si="7"/>
        <v>44-3</v>
      </c>
      <c r="I513" s="173">
        <v>0</v>
      </c>
      <c r="J513" s="173">
        <v>69</v>
      </c>
      <c r="K513" s="207" t="b">
        <v>1</v>
      </c>
      <c r="L513" s="208">
        <v>98.710000000000008</v>
      </c>
      <c r="M513" s="208">
        <v>99.4</v>
      </c>
      <c r="N513" s="11" t="s">
        <v>112</v>
      </c>
      <c r="O513" s="11" t="s">
        <v>33</v>
      </c>
      <c r="P513" s="213" t="s">
        <v>1532</v>
      </c>
      <c r="Q513" s="136">
        <v>1</v>
      </c>
      <c r="R513" s="11" t="s">
        <v>18</v>
      </c>
      <c r="S513" s="11"/>
      <c r="T513" s="6" t="s">
        <v>315</v>
      </c>
      <c r="U513" s="6" t="s">
        <v>49</v>
      </c>
      <c r="V513" s="6" t="s">
        <v>120</v>
      </c>
      <c r="W513" s="6" t="s">
        <v>109</v>
      </c>
      <c r="X513" s="216">
        <v>7</v>
      </c>
      <c r="Y513" s="6" t="s">
        <v>40</v>
      </c>
      <c r="BM513" s="193">
        <v>100</v>
      </c>
      <c r="BO513" s="6"/>
      <c r="BP513" s="6"/>
      <c r="BQ513" s="1">
        <v>100</v>
      </c>
      <c r="BU513" s="1" t="s">
        <v>414</v>
      </c>
      <c r="BW513" s="6"/>
    </row>
    <row r="514" spans="1:75" ht="15" customHeight="1" x14ac:dyDescent="0.3">
      <c r="A514" s="1" t="s">
        <v>1488</v>
      </c>
      <c r="B514" s="7">
        <v>42967</v>
      </c>
      <c r="C514" s="6" t="s">
        <v>406</v>
      </c>
      <c r="D514" s="166" t="s">
        <v>115</v>
      </c>
      <c r="E514" s="166" t="s">
        <v>116</v>
      </c>
      <c r="F514" s="11">
        <v>44</v>
      </c>
      <c r="G514" s="168">
        <v>3</v>
      </c>
      <c r="H514" s="183" t="str">
        <f t="shared" si="7"/>
        <v>44-3</v>
      </c>
      <c r="I514" s="173">
        <v>0</v>
      </c>
      <c r="J514" s="173">
        <v>69</v>
      </c>
      <c r="K514" s="207" t="b">
        <v>1</v>
      </c>
      <c r="L514" s="208">
        <v>98.710000000000008</v>
      </c>
      <c r="M514" s="208">
        <v>99.4</v>
      </c>
      <c r="N514" s="11" t="s">
        <v>112</v>
      </c>
      <c r="O514" s="11" t="s">
        <v>30</v>
      </c>
      <c r="P514" s="179" t="s">
        <v>1495</v>
      </c>
      <c r="Q514" s="180">
        <v>5</v>
      </c>
      <c r="R514" s="11" t="s">
        <v>18</v>
      </c>
      <c r="S514" s="11" t="s">
        <v>19</v>
      </c>
      <c r="T514" s="6" t="s">
        <v>206</v>
      </c>
      <c r="U514" s="6" t="s">
        <v>49</v>
      </c>
      <c r="V514" s="6" t="s">
        <v>119</v>
      </c>
      <c r="W514" s="6" t="s">
        <v>11</v>
      </c>
      <c r="X514" s="212">
        <v>3</v>
      </c>
      <c r="Y514" s="6" t="s">
        <v>40</v>
      </c>
      <c r="AU514" s="1">
        <v>100</v>
      </c>
      <c r="BO514" s="6"/>
      <c r="BP514" s="6"/>
      <c r="BQ514" s="1">
        <v>100</v>
      </c>
      <c r="BU514" s="1" t="s">
        <v>418</v>
      </c>
      <c r="BW514" s="6"/>
    </row>
    <row r="515" spans="1:75" ht="15" customHeight="1" x14ac:dyDescent="0.3">
      <c r="A515" s="1" t="s">
        <v>1488</v>
      </c>
      <c r="B515" s="7">
        <v>42967</v>
      </c>
      <c r="C515" s="6" t="s">
        <v>406</v>
      </c>
      <c r="D515" s="166" t="s">
        <v>115</v>
      </c>
      <c r="E515" s="166" t="s">
        <v>116</v>
      </c>
      <c r="F515" s="11">
        <v>44</v>
      </c>
      <c r="G515" s="168">
        <v>3</v>
      </c>
      <c r="H515" s="183" t="str">
        <f t="shared" si="7"/>
        <v>44-3</v>
      </c>
      <c r="I515" s="173">
        <v>0</v>
      </c>
      <c r="J515" s="173">
        <v>69</v>
      </c>
      <c r="K515" s="207" t="b">
        <v>1</v>
      </c>
      <c r="L515" s="208">
        <v>98.710000000000008</v>
      </c>
      <c r="M515" s="208">
        <v>99.4</v>
      </c>
      <c r="N515" s="11"/>
      <c r="O515" s="11" t="s">
        <v>105</v>
      </c>
      <c r="P515" s="179" t="s">
        <v>105</v>
      </c>
      <c r="Q515" s="139" t="s">
        <v>1492</v>
      </c>
      <c r="R515" s="11"/>
      <c r="S515" s="11"/>
      <c r="T515" s="6"/>
      <c r="U515" s="6"/>
      <c r="V515" s="6"/>
      <c r="W515" s="6"/>
      <c r="X515" s="212" t="e">
        <v>#N/A</v>
      </c>
      <c r="Y515" s="6"/>
      <c r="BO515" s="6"/>
      <c r="BP515" s="6"/>
      <c r="BQ515" s="1">
        <v>0</v>
      </c>
      <c r="BV515" s="1" t="s">
        <v>419</v>
      </c>
      <c r="BW515" s="6"/>
    </row>
    <row r="516" spans="1:75" ht="15" customHeight="1" x14ac:dyDescent="0.3">
      <c r="A516" s="1" t="s">
        <v>1488</v>
      </c>
      <c r="B516" s="7">
        <v>42967</v>
      </c>
      <c r="C516" s="6" t="s">
        <v>406</v>
      </c>
      <c r="D516" s="166" t="s">
        <v>115</v>
      </c>
      <c r="E516" s="166" t="s">
        <v>116</v>
      </c>
      <c r="F516" s="11">
        <v>44</v>
      </c>
      <c r="G516" s="168">
        <v>4</v>
      </c>
      <c r="H516" s="183" t="str">
        <f t="shared" si="7"/>
        <v>44-4</v>
      </c>
      <c r="I516" s="173">
        <v>0</v>
      </c>
      <c r="J516" s="173">
        <v>82</v>
      </c>
      <c r="K516" s="207" t="b">
        <v>1</v>
      </c>
      <c r="L516" s="208">
        <v>99.415000000000006</v>
      </c>
      <c r="M516" s="208">
        <v>100.235</v>
      </c>
      <c r="N516" s="11" t="s">
        <v>112</v>
      </c>
      <c r="O516" s="11" t="s">
        <v>88</v>
      </c>
      <c r="P516" s="179" t="s">
        <v>1531</v>
      </c>
      <c r="Q516" s="180">
        <v>2</v>
      </c>
      <c r="R516" s="11" t="s">
        <v>18</v>
      </c>
      <c r="S516" s="11"/>
      <c r="T516" s="6" t="s">
        <v>210</v>
      </c>
      <c r="U516" s="6" t="s">
        <v>49</v>
      </c>
      <c r="V516" s="6" t="s">
        <v>120</v>
      </c>
      <c r="W516" s="6" t="s">
        <v>109</v>
      </c>
      <c r="X516" s="212">
        <v>7</v>
      </c>
      <c r="Y516" s="6" t="s">
        <v>40</v>
      </c>
      <c r="AS516" s="1">
        <v>50</v>
      </c>
      <c r="BM516" s="193">
        <v>50</v>
      </c>
      <c r="BO516" s="6"/>
      <c r="BP516" s="6"/>
      <c r="BQ516" s="1">
        <v>100</v>
      </c>
      <c r="BU516" s="1" t="s">
        <v>386</v>
      </c>
      <c r="BW516" s="6"/>
    </row>
    <row r="517" spans="1:75" ht="15" customHeight="1" x14ac:dyDescent="0.3">
      <c r="A517" s="1" t="s">
        <v>1488</v>
      </c>
      <c r="B517" s="7">
        <v>42967</v>
      </c>
      <c r="C517" s="6" t="s">
        <v>406</v>
      </c>
      <c r="D517" s="166" t="s">
        <v>115</v>
      </c>
      <c r="E517" s="166" t="s">
        <v>116</v>
      </c>
      <c r="F517" s="11">
        <v>44</v>
      </c>
      <c r="G517" s="168">
        <v>4</v>
      </c>
      <c r="H517" s="183" t="str">
        <f t="shared" si="7"/>
        <v>44-4</v>
      </c>
      <c r="I517" s="173">
        <v>0</v>
      </c>
      <c r="J517" s="173">
        <v>82</v>
      </c>
      <c r="K517" s="207" t="b">
        <v>1</v>
      </c>
      <c r="L517" s="208">
        <v>99.415000000000006</v>
      </c>
      <c r="M517" s="208">
        <v>100.235</v>
      </c>
      <c r="N517" s="11" t="s">
        <v>112</v>
      </c>
      <c r="O517" s="11" t="s">
        <v>33</v>
      </c>
      <c r="P517" s="213" t="s">
        <v>1493</v>
      </c>
      <c r="Q517" s="136">
        <v>3</v>
      </c>
      <c r="R517" s="11" t="s">
        <v>18</v>
      </c>
      <c r="S517" s="11"/>
      <c r="T517" s="6" t="s">
        <v>315</v>
      </c>
      <c r="U517" s="6" t="s">
        <v>49</v>
      </c>
      <c r="V517" s="6" t="s">
        <v>120</v>
      </c>
      <c r="W517" s="6" t="s">
        <v>109</v>
      </c>
      <c r="X517" s="216">
        <v>7</v>
      </c>
      <c r="Y517" s="6" t="s">
        <v>40</v>
      </c>
      <c r="BM517" s="193">
        <v>100</v>
      </c>
      <c r="BO517" s="6"/>
      <c r="BP517" s="6"/>
      <c r="BQ517" s="1">
        <v>100</v>
      </c>
      <c r="BU517" s="1" t="s">
        <v>420</v>
      </c>
      <c r="BW517" s="6"/>
    </row>
    <row r="518" spans="1:75" ht="15" customHeight="1" x14ac:dyDescent="0.3">
      <c r="A518" s="1" t="s">
        <v>1488</v>
      </c>
      <c r="B518" s="7">
        <v>42967</v>
      </c>
      <c r="C518" s="6" t="s">
        <v>406</v>
      </c>
      <c r="D518" s="61" t="s">
        <v>115</v>
      </c>
      <c r="E518" s="61" t="s">
        <v>116</v>
      </c>
      <c r="F518" s="11">
        <v>44</v>
      </c>
      <c r="G518" s="168">
        <v>4</v>
      </c>
      <c r="H518" s="183" t="str">
        <f t="shared" ref="H518:H581" si="8">F518&amp;"-"&amp;G518</f>
        <v>44-4</v>
      </c>
      <c r="I518" s="206">
        <v>62</v>
      </c>
      <c r="J518" s="206">
        <v>80</v>
      </c>
      <c r="K518" s="207" t="b">
        <v>1</v>
      </c>
      <c r="L518" s="208">
        <v>100.03500000000001</v>
      </c>
      <c r="M518" s="208">
        <v>100.215</v>
      </c>
      <c r="N518" s="209" t="s">
        <v>112</v>
      </c>
      <c r="O518" s="210" t="s">
        <v>31</v>
      </c>
      <c r="P518" s="179" t="s">
        <v>1496</v>
      </c>
      <c r="Q518" s="180">
        <v>4</v>
      </c>
      <c r="R518" s="210" t="s">
        <v>18</v>
      </c>
      <c r="S518" s="210"/>
      <c r="T518" s="211" t="s">
        <v>126</v>
      </c>
      <c r="U518" s="211" t="s">
        <v>49</v>
      </c>
      <c r="V518" s="211" t="s">
        <v>17</v>
      </c>
      <c r="W518" s="211" t="s">
        <v>11</v>
      </c>
      <c r="X518" s="212">
        <v>3</v>
      </c>
      <c r="Y518" s="211" t="s">
        <v>40</v>
      </c>
      <c r="AS518" s="1">
        <v>50</v>
      </c>
      <c r="AU518" s="1">
        <v>50</v>
      </c>
      <c r="BP518" s="6"/>
      <c r="BQ518" s="1">
        <v>100</v>
      </c>
      <c r="BU518" s="1" t="s">
        <v>421</v>
      </c>
      <c r="BV518" s="211"/>
    </row>
    <row r="519" spans="1:75" ht="15" customHeight="1" x14ac:dyDescent="0.3">
      <c r="A519" s="1" t="s">
        <v>1488</v>
      </c>
      <c r="B519" s="7">
        <v>42967</v>
      </c>
      <c r="C519" s="6" t="s">
        <v>406</v>
      </c>
      <c r="D519" s="61" t="s">
        <v>115</v>
      </c>
      <c r="E519" s="61" t="s">
        <v>116</v>
      </c>
      <c r="F519" s="11">
        <v>44</v>
      </c>
      <c r="G519" s="168">
        <v>4</v>
      </c>
      <c r="H519" s="183" t="str">
        <f t="shared" si="8"/>
        <v>44-4</v>
      </c>
      <c r="I519" s="175">
        <v>78</v>
      </c>
      <c r="J519" s="175">
        <v>82</v>
      </c>
      <c r="K519" s="207" t="b">
        <v>1</v>
      </c>
      <c r="L519" s="208">
        <v>100.19500000000001</v>
      </c>
      <c r="M519" s="208">
        <v>100.235</v>
      </c>
      <c r="N519" s="209" t="s">
        <v>112</v>
      </c>
      <c r="O519" s="210" t="s">
        <v>117</v>
      </c>
      <c r="P519" s="179" t="s">
        <v>1496</v>
      </c>
      <c r="Q519" s="180">
        <v>4</v>
      </c>
      <c r="R519" s="210" t="s">
        <v>18</v>
      </c>
      <c r="S519" s="210"/>
      <c r="T519" s="211" t="s">
        <v>134</v>
      </c>
      <c r="U519" s="211" t="s">
        <v>49</v>
      </c>
      <c r="V519" s="211" t="s">
        <v>14</v>
      </c>
      <c r="W519" s="211" t="s">
        <v>12</v>
      </c>
      <c r="X519" s="212">
        <v>4</v>
      </c>
      <c r="Y519" s="211" t="s">
        <v>40</v>
      </c>
      <c r="AR519" s="1">
        <v>50</v>
      </c>
      <c r="AU519" s="1">
        <v>50</v>
      </c>
      <c r="BP519" s="6"/>
      <c r="BQ519" s="1">
        <v>100</v>
      </c>
      <c r="BU519" s="1" t="s">
        <v>422</v>
      </c>
      <c r="BV519" s="211"/>
    </row>
    <row r="520" spans="1:75" ht="15" customHeight="1" x14ac:dyDescent="0.3">
      <c r="A520" s="1" t="s">
        <v>1488</v>
      </c>
      <c r="B520" s="7">
        <v>42967</v>
      </c>
      <c r="C520" s="6" t="s">
        <v>406</v>
      </c>
      <c r="D520" s="166" t="s">
        <v>115</v>
      </c>
      <c r="E520" s="166" t="s">
        <v>116</v>
      </c>
      <c r="F520" s="11">
        <v>44</v>
      </c>
      <c r="G520" s="168">
        <v>4</v>
      </c>
      <c r="H520" s="183" t="str">
        <f t="shared" si="8"/>
        <v>44-4</v>
      </c>
      <c r="I520" s="173">
        <v>0</v>
      </c>
      <c r="J520" s="173">
        <v>85</v>
      </c>
      <c r="K520" s="207" t="b">
        <v>1</v>
      </c>
      <c r="L520" s="208">
        <v>99.415000000000006</v>
      </c>
      <c r="M520" s="208">
        <v>100.265</v>
      </c>
      <c r="N520" s="11"/>
      <c r="O520" s="11" t="s">
        <v>105</v>
      </c>
      <c r="P520" s="179" t="s">
        <v>105</v>
      </c>
      <c r="Q520" s="139" t="s">
        <v>1492</v>
      </c>
      <c r="R520" s="11"/>
      <c r="S520" s="11"/>
      <c r="T520" s="6"/>
      <c r="U520" s="6"/>
      <c r="V520" s="6"/>
      <c r="W520" s="6"/>
      <c r="X520" s="212" t="e">
        <v>#N/A</v>
      </c>
      <c r="Y520" s="6"/>
      <c r="BO520" s="6"/>
      <c r="BP520" s="6"/>
      <c r="BQ520" s="1">
        <v>0</v>
      </c>
      <c r="BV520" s="1" t="s">
        <v>423</v>
      </c>
      <c r="BW520" s="6"/>
    </row>
    <row r="521" spans="1:75" ht="15" customHeight="1" x14ac:dyDescent="0.3">
      <c r="A521" s="1" t="s">
        <v>1487</v>
      </c>
      <c r="B521" s="7">
        <v>42967</v>
      </c>
      <c r="C521" s="6" t="s">
        <v>406</v>
      </c>
      <c r="D521" s="61" t="s">
        <v>115</v>
      </c>
      <c r="E521" s="61" t="s">
        <v>116</v>
      </c>
      <c r="F521" s="11">
        <v>45</v>
      </c>
      <c r="G521" s="168">
        <v>1</v>
      </c>
      <c r="H521" s="183" t="str">
        <f t="shared" si="8"/>
        <v>45-1</v>
      </c>
      <c r="I521" s="175">
        <v>0</v>
      </c>
      <c r="J521" s="175">
        <v>83</v>
      </c>
      <c r="K521" s="207" t="b">
        <v>1</v>
      </c>
      <c r="L521" s="208">
        <v>100.2</v>
      </c>
      <c r="M521" s="208">
        <v>101.03</v>
      </c>
      <c r="N521" s="209" t="s">
        <v>112</v>
      </c>
      <c r="O521" s="11" t="s">
        <v>1094</v>
      </c>
      <c r="P521" s="179" t="s">
        <v>1493</v>
      </c>
      <c r="Q521" s="180">
        <v>1</v>
      </c>
      <c r="R521" s="210" t="s">
        <v>18</v>
      </c>
      <c r="S521" s="210"/>
      <c r="T521" s="211" t="s">
        <v>126</v>
      </c>
      <c r="U521" s="211" t="s">
        <v>49</v>
      </c>
      <c r="V521" s="211" t="s">
        <v>17</v>
      </c>
      <c r="W521" s="211" t="s">
        <v>302</v>
      </c>
      <c r="X521" s="212">
        <v>2</v>
      </c>
      <c r="Y521" s="211" t="s">
        <v>40</v>
      </c>
      <c r="BG521" s="1">
        <v>100</v>
      </c>
      <c r="BO521" s="6"/>
      <c r="BP521" s="6"/>
      <c r="BQ521" s="1">
        <v>100</v>
      </c>
      <c r="BU521" s="1" t="s">
        <v>424</v>
      </c>
      <c r="BW521" s="6"/>
    </row>
    <row r="522" spans="1:75" ht="15" customHeight="1" x14ac:dyDescent="0.3">
      <c r="A522" s="1" t="s">
        <v>1487</v>
      </c>
      <c r="B522" s="7">
        <v>42967</v>
      </c>
      <c r="C522" s="6" t="s">
        <v>406</v>
      </c>
      <c r="D522" s="61" t="s">
        <v>115</v>
      </c>
      <c r="E522" s="61" t="s">
        <v>116</v>
      </c>
      <c r="F522" s="11">
        <v>45</v>
      </c>
      <c r="G522" s="168">
        <v>1</v>
      </c>
      <c r="H522" s="183" t="str">
        <f t="shared" si="8"/>
        <v>45-1</v>
      </c>
      <c r="I522" s="175">
        <v>0</v>
      </c>
      <c r="J522" s="175">
        <v>83</v>
      </c>
      <c r="K522" s="207" t="b">
        <v>1</v>
      </c>
      <c r="L522" s="208">
        <v>100.2</v>
      </c>
      <c r="M522" s="208">
        <v>101.03</v>
      </c>
      <c r="N522" s="209" t="s">
        <v>112</v>
      </c>
      <c r="O522" s="210" t="s">
        <v>117</v>
      </c>
      <c r="P522" s="179" t="s">
        <v>1497</v>
      </c>
      <c r="Q522" s="180">
        <v>3</v>
      </c>
      <c r="R522" s="210" t="s">
        <v>18</v>
      </c>
      <c r="S522" s="210"/>
      <c r="T522" s="211" t="s">
        <v>210</v>
      </c>
      <c r="U522" s="211" t="s">
        <v>49</v>
      </c>
      <c r="V522" s="211" t="s">
        <v>14</v>
      </c>
      <c r="W522" s="211" t="s">
        <v>12</v>
      </c>
      <c r="X522" s="212">
        <v>4</v>
      </c>
      <c r="Y522" s="211" t="s">
        <v>40</v>
      </c>
      <c r="AR522" s="1">
        <v>50</v>
      </c>
      <c r="AU522" s="1">
        <v>50</v>
      </c>
      <c r="BP522" s="6"/>
      <c r="BQ522" s="1">
        <v>100</v>
      </c>
      <c r="BU522" s="1" t="s">
        <v>425</v>
      </c>
      <c r="BV522" s="211"/>
    </row>
    <row r="523" spans="1:75" ht="15" customHeight="1" x14ac:dyDescent="0.3">
      <c r="A523" s="1" t="s">
        <v>1487</v>
      </c>
      <c r="B523" s="7">
        <v>42967</v>
      </c>
      <c r="C523" s="6" t="s">
        <v>406</v>
      </c>
      <c r="D523" s="61" t="s">
        <v>115</v>
      </c>
      <c r="E523" s="61" t="s">
        <v>116</v>
      </c>
      <c r="F523" s="11">
        <v>45</v>
      </c>
      <c r="G523" s="168">
        <v>1</v>
      </c>
      <c r="H523" s="183" t="str">
        <f t="shared" si="8"/>
        <v>45-1</v>
      </c>
      <c r="I523" s="175">
        <v>56</v>
      </c>
      <c r="J523" s="175">
        <v>83</v>
      </c>
      <c r="K523" s="207" t="b">
        <v>1</v>
      </c>
      <c r="L523" s="208">
        <v>100.76</v>
      </c>
      <c r="M523" s="208">
        <v>101.03</v>
      </c>
      <c r="N523" s="209" t="s">
        <v>96</v>
      </c>
      <c r="O523" s="210" t="s">
        <v>117</v>
      </c>
      <c r="P523" s="179" t="s">
        <v>1497</v>
      </c>
      <c r="Q523" s="180">
        <v>3</v>
      </c>
      <c r="R523" s="210" t="s">
        <v>18</v>
      </c>
      <c r="S523" s="210"/>
      <c r="T523" s="211" t="s">
        <v>210</v>
      </c>
      <c r="U523" s="211" t="s">
        <v>49</v>
      </c>
      <c r="V523" s="211" t="s">
        <v>14</v>
      </c>
      <c r="W523" s="211" t="s">
        <v>12</v>
      </c>
      <c r="X523" s="212">
        <v>4</v>
      </c>
      <c r="Y523" s="211" t="s">
        <v>40</v>
      </c>
      <c r="AR523" s="1">
        <v>50</v>
      </c>
      <c r="AU523" s="1">
        <v>49</v>
      </c>
      <c r="BG523" s="1">
        <v>1</v>
      </c>
      <c r="BP523" s="6"/>
      <c r="BQ523" s="1">
        <v>100</v>
      </c>
      <c r="BU523" s="1" t="s">
        <v>426</v>
      </c>
      <c r="BV523" s="211"/>
    </row>
    <row r="524" spans="1:75" ht="15" customHeight="1" x14ac:dyDescent="0.3">
      <c r="A524" s="1" t="s">
        <v>1487</v>
      </c>
      <c r="B524" s="7">
        <v>42967</v>
      </c>
      <c r="C524" s="6" t="s">
        <v>406</v>
      </c>
      <c r="D524" s="61" t="s">
        <v>115</v>
      </c>
      <c r="E524" s="61" t="s">
        <v>116</v>
      </c>
      <c r="F524" s="11">
        <v>45</v>
      </c>
      <c r="G524" s="168">
        <v>1</v>
      </c>
      <c r="H524" s="183" t="str">
        <f t="shared" si="8"/>
        <v>45-1</v>
      </c>
      <c r="I524" s="175">
        <v>26</v>
      </c>
      <c r="J524" s="175">
        <v>32</v>
      </c>
      <c r="K524" s="207" t="b">
        <v>1</v>
      </c>
      <c r="L524" s="208">
        <v>100.46000000000001</v>
      </c>
      <c r="M524" s="208">
        <v>100.52</v>
      </c>
      <c r="N524" s="209" t="s">
        <v>96</v>
      </c>
      <c r="O524" s="210" t="s">
        <v>31</v>
      </c>
      <c r="P524" s="139" t="s">
        <v>1494</v>
      </c>
      <c r="Q524" s="136">
        <v>4</v>
      </c>
      <c r="R524" s="210" t="s">
        <v>18</v>
      </c>
      <c r="S524" s="210" t="s">
        <v>19</v>
      </c>
      <c r="T524" s="211" t="s">
        <v>127</v>
      </c>
      <c r="U524" s="211" t="s">
        <v>49</v>
      </c>
      <c r="V524" s="211" t="s">
        <v>14</v>
      </c>
      <c r="W524" s="211" t="s">
        <v>12</v>
      </c>
      <c r="X524" s="212">
        <v>4</v>
      </c>
      <c r="Y524" s="211" t="s">
        <v>40</v>
      </c>
      <c r="AQ524" s="1">
        <v>50</v>
      </c>
      <c r="AR524" s="1">
        <v>50</v>
      </c>
      <c r="BP524" s="6"/>
      <c r="BQ524" s="1">
        <v>100</v>
      </c>
      <c r="BU524" s="1" t="s">
        <v>427</v>
      </c>
      <c r="BV524" s="211"/>
    </row>
    <row r="525" spans="1:75" ht="15" customHeight="1" x14ac:dyDescent="0.3">
      <c r="A525" s="1" t="s">
        <v>1487</v>
      </c>
      <c r="B525" s="7">
        <v>42967</v>
      </c>
      <c r="C525" s="6" t="s">
        <v>406</v>
      </c>
      <c r="D525" s="166" t="s">
        <v>115</v>
      </c>
      <c r="E525" s="166" t="s">
        <v>116</v>
      </c>
      <c r="F525" s="11">
        <v>45</v>
      </c>
      <c r="G525" s="168">
        <v>1</v>
      </c>
      <c r="H525" s="183" t="str">
        <f t="shared" si="8"/>
        <v>45-1</v>
      </c>
      <c r="I525" s="173">
        <v>0</v>
      </c>
      <c r="J525" s="173">
        <v>83</v>
      </c>
      <c r="K525" s="207" t="b">
        <v>1</v>
      </c>
      <c r="L525" s="208">
        <v>100.2</v>
      </c>
      <c r="M525" s="208">
        <v>101.03</v>
      </c>
      <c r="N525" s="11"/>
      <c r="O525" s="11" t="s">
        <v>105</v>
      </c>
      <c r="P525" s="179" t="s">
        <v>105</v>
      </c>
      <c r="Q525" s="136" t="s">
        <v>1492</v>
      </c>
      <c r="R525" s="11"/>
      <c r="S525" s="11"/>
      <c r="T525" s="6"/>
      <c r="U525" s="6"/>
      <c r="V525" s="6"/>
      <c r="W525" s="6"/>
      <c r="X525" s="212" t="e">
        <v>#N/A</v>
      </c>
      <c r="Y525" s="6"/>
      <c r="BO525" s="6"/>
      <c r="BP525" s="6"/>
      <c r="BQ525" s="1">
        <v>0</v>
      </c>
      <c r="BV525" s="1" t="s">
        <v>428</v>
      </c>
      <c r="BW525" s="6"/>
    </row>
    <row r="526" spans="1:75" ht="15" customHeight="1" x14ac:dyDescent="0.3">
      <c r="A526" s="1" t="s">
        <v>1487</v>
      </c>
      <c r="B526" s="7">
        <v>42967</v>
      </c>
      <c r="C526" s="6" t="s">
        <v>406</v>
      </c>
      <c r="D526" s="61" t="s">
        <v>115</v>
      </c>
      <c r="E526" s="61" t="s">
        <v>116</v>
      </c>
      <c r="F526" s="11">
        <v>45</v>
      </c>
      <c r="G526" s="168">
        <v>2</v>
      </c>
      <c r="H526" s="183" t="str">
        <f t="shared" si="8"/>
        <v>45-2</v>
      </c>
      <c r="I526" s="175">
        <v>0</v>
      </c>
      <c r="J526" s="175">
        <v>97</v>
      </c>
      <c r="K526" s="207" t="b">
        <v>1</v>
      </c>
      <c r="L526" s="208">
        <v>101.04</v>
      </c>
      <c r="M526" s="208">
        <v>102.01</v>
      </c>
      <c r="N526" s="209" t="s">
        <v>112</v>
      </c>
      <c r="O526" s="11" t="s">
        <v>1094</v>
      </c>
      <c r="P526" s="179" t="s">
        <v>1493</v>
      </c>
      <c r="Q526" s="180">
        <v>1</v>
      </c>
      <c r="R526" s="210" t="s">
        <v>18</v>
      </c>
      <c r="S526" s="210"/>
      <c r="T526" s="211" t="s">
        <v>126</v>
      </c>
      <c r="U526" s="211" t="s">
        <v>49</v>
      </c>
      <c r="V526" s="211" t="s">
        <v>17</v>
      </c>
      <c r="W526" s="211" t="s">
        <v>302</v>
      </c>
      <c r="X526" s="212">
        <v>2</v>
      </c>
      <c r="Y526" s="211" t="s">
        <v>40</v>
      </c>
      <c r="BG526" s="1">
        <v>100</v>
      </c>
      <c r="BO526" s="6"/>
      <c r="BP526" s="6"/>
      <c r="BQ526" s="1">
        <v>100</v>
      </c>
      <c r="BU526" s="1" t="s">
        <v>424</v>
      </c>
      <c r="BW526" s="6"/>
    </row>
    <row r="527" spans="1:75" ht="15" customHeight="1" x14ac:dyDescent="0.3">
      <c r="A527" s="1" t="s">
        <v>1487</v>
      </c>
      <c r="B527" s="7">
        <v>42967</v>
      </c>
      <c r="C527" s="6" t="s">
        <v>406</v>
      </c>
      <c r="D527" s="61" t="s">
        <v>115</v>
      </c>
      <c r="E527" s="61" t="s">
        <v>116</v>
      </c>
      <c r="F527" s="11">
        <v>45</v>
      </c>
      <c r="G527" s="168">
        <v>2</v>
      </c>
      <c r="H527" s="183" t="str">
        <f t="shared" si="8"/>
        <v>45-2</v>
      </c>
      <c r="I527" s="175">
        <v>0</v>
      </c>
      <c r="J527" s="175">
        <v>97</v>
      </c>
      <c r="K527" s="207" t="b">
        <v>1</v>
      </c>
      <c r="L527" s="208">
        <v>101.04</v>
      </c>
      <c r="M527" s="208">
        <v>102.01</v>
      </c>
      <c r="N527" s="209" t="s">
        <v>112</v>
      </c>
      <c r="O527" s="210" t="s">
        <v>117</v>
      </c>
      <c r="P527" s="179" t="s">
        <v>1497</v>
      </c>
      <c r="Q527" s="180">
        <v>3</v>
      </c>
      <c r="R527" s="210" t="s">
        <v>18</v>
      </c>
      <c r="S527" s="210"/>
      <c r="T527" s="211" t="s">
        <v>210</v>
      </c>
      <c r="U527" s="211" t="s">
        <v>49</v>
      </c>
      <c r="V527" s="211" t="s">
        <v>14</v>
      </c>
      <c r="W527" s="211" t="s">
        <v>12</v>
      </c>
      <c r="X527" s="212">
        <v>4</v>
      </c>
      <c r="Y527" s="211" t="s">
        <v>40</v>
      </c>
      <c r="AR527" s="1">
        <v>50</v>
      </c>
      <c r="AU527" s="1">
        <v>50</v>
      </c>
      <c r="BP527" s="6"/>
      <c r="BQ527" s="1">
        <v>100</v>
      </c>
      <c r="BU527" s="1" t="s">
        <v>429</v>
      </c>
      <c r="BV527" s="211"/>
    </row>
    <row r="528" spans="1:75" ht="15" customHeight="1" x14ac:dyDescent="0.3">
      <c r="A528" s="1" t="s">
        <v>1487</v>
      </c>
      <c r="B528" s="7">
        <v>42967</v>
      </c>
      <c r="C528" s="6" t="s">
        <v>406</v>
      </c>
      <c r="D528" s="61" t="s">
        <v>115</v>
      </c>
      <c r="E528" s="61" t="s">
        <v>116</v>
      </c>
      <c r="F528" s="11">
        <v>45</v>
      </c>
      <c r="G528" s="168">
        <v>2</v>
      </c>
      <c r="H528" s="183" t="str">
        <f t="shared" si="8"/>
        <v>45-2</v>
      </c>
      <c r="I528" s="175">
        <v>85</v>
      </c>
      <c r="J528" s="175">
        <v>90</v>
      </c>
      <c r="K528" s="207" t="b">
        <v>1</v>
      </c>
      <c r="L528" s="208">
        <v>101.89</v>
      </c>
      <c r="M528" s="208">
        <v>101.94000000000001</v>
      </c>
      <c r="N528" s="209" t="s">
        <v>96</v>
      </c>
      <c r="O528" s="210" t="s">
        <v>31</v>
      </c>
      <c r="P528" s="139" t="s">
        <v>1494</v>
      </c>
      <c r="Q528" s="136">
        <v>4</v>
      </c>
      <c r="R528" s="210" t="s">
        <v>18</v>
      </c>
      <c r="S528" s="210"/>
      <c r="T528" s="211" t="s">
        <v>130</v>
      </c>
      <c r="U528" s="211" t="s">
        <v>49</v>
      </c>
      <c r="V528" s="211" t="s">
        <v>14</v>
      </c>
      <c r="W528" s="211" t="s">
        <v>12</v>
      </c>
      <c r="X528" s="212">
        <v>4</v>
      </c>
      <c r="Y528" s="211" t="s">
        <v>40</v>
      </c>
      <c r="AQ528" s="1">
        <v>80</v>
      </c>
      <c r="AR528" s="1">
        <v>20</v>
      </c>
      <c r="BP528" s="6"/>
      <c r="BQ528" s="1">
        <v>100</v>
      </c>
      <c r="BV528" s="211"/>
    </row>
    <row r="529" spans="1:75" ht="15" customHeight="1" x14ac:dyDescent="0.3">
      <c r="A529" s="1" t="s">
        <v>1487</v>
      </c>
      <c r="B529" s="7">
        <v>42967</v>
      </c>
      <c r="C529" s="6" t="s">
        <v>406</v>
      </c>
      <c r="D529" s="166" t="s">
        <v>115</v>
      </c>
      <c r="E529" s="166" t="s">
        <v>116</v>
      </c>
      <c r="F529" s="11">
        <v>45</v>
      </c>
      <c r="G529" s="168">
        <v>2</v>
      </c>
      <c r="H529" s="183" t="str">
        <f t="shared" si="8"/>
        <v>45-2</v>
      </c>
      <c r="I529" s="173">
        <v>0</v>
      </c>
      <c r="J529" s="173">
        <v>97</v>
      </c>
      <c r="K529" s="207" t="b">
        <v>1</v>
      </c>
      <c r="L529" s="208">
        <v>101.04</v>
      </c>
      <c r="M529" s="208">
        <v>102.01</v>
      </c>
      <c r="N529" s="11"/>
      <c r="O529" s="11" t="s">
        <v>105</v>
      </c>
      <c r="P529" s="179" t="s">
        <v>105</v>
      </c>
      <c r="Q529" s="136" t="s">
        <v>1492</v>
      </c>
      <c r="R529" s="11"/>
      <c r="S529" s="11"/>
      <c r="T529" s="6"/>
      <c r="U529" s="6"/>
      <c r="V529" s="6"/>
      <c r="W529" s="6"/>
      <c r="X529" s="212" t="e">
        <v>#N/A</v>
      </c>
      <c r="Y529" s="6"/>
      <c r="BO529" s="6"/>
      <c r="BP529" s="6"/>
      <c r="BQ529" s="1">
        <v>0</v>
      </c>
      <c r="BV529" s="1" t="s">
        <v>428</v>
      </c>
      <c r="BW529" s="6"/>
    </row>
    <row r="530" spans="1:75" ht="15" customHeight="1" x14ac:dyDescent="0.3">
      <c r="A530" s="1" t="s">
        <v>1487</v>
      </c>
      <c r="B530" s="7">
        <v>42967</v>
      </c>
      <c r="C530" s="6" t="s">
        <v>406</v>
      </c>
      <c r="D530" s="61" t="s">
        <v>115</v>
      </c>
      <c r="E530" s="61" t="s">
        <v>116</v>
      </c>
      <c r="F530" s="11">
        <v>45</v>
      </c>
      <c r="G530" s="168">
        <v>3</v>
      </c>
      <c r="H530" s="183" t="str">
        <f t="shared" si="8"/>
        <v>45-3</v>
      </c>
      <c r="I530" s="175">
        <v>0</v>
      </c>
      <c r="J530" s="175">
        <v>44</v>
      </c>
      <c r="K530" s="207" t="b">
        <v>1</v>
      </c>
      <c r="L530" s="208">
        <v>102.01</v>
      </c>
      <c r="M530" s="208">
        <v>102.45</v>
      </c>
      <c r="N530" s="209" t="s">
        <v>112</v>
      </c>
      <c r="O530" s="11" t="s">
        <v>1094</v>
      </c>
      <c r="P530" s="179" t="s">
        <v>1493</v>
      </c>
      <c r="Q530" s="180">
        <v>1</v>
      </c>
      <c r="R530" s="210" t="s">
        <v>18</v>
      </c>
      <c r="S530" s="210"/>
      <c r="T530" s="211" t="s">
        <v>126</v>
      </c>
      <c r="U530" s="211" t="s">
        <v>49</v>
      </c>
      <c r="V530" s="211" t="s">
        <v>17</v>
      </c>
      <c r="W530" s="211" t="s">
        <v>302</v>
      </c>
      <c r="X530" s="212">
        <v>2</v>
      </c>
      <c r="Y530" s="211" t="s">
        <v>40</v>
      </c>
      <c r="BG530" s="1">
        <v>100</v>
      </c>
      <c r="BO530" s="6"/>
      <c r="BP530" s="6"/>
      <c r="BQ530" s="1">
        <v>100</v>
      </c>
      <c r="BU530" s="1" t="s">
        <v>424</v>
      </c>
      <c r="BW530" s="6"/>
    </row>
    <row r="531" spans="1:75" ht="15" customHeight="1" x14ac:dyDescent="0.3">
      <c r="A531" s="1" t="s">
        <v>1487</v>
      </c>
      <c r="B531" s="7">
        <v>42967</v>
      </c>
      <c r="C531" s="6" t="s">
        <v>406</v>
      </c>
      <c r="D531" s="61" t="s">
        <v>115</v>
      </c>
      <c r="E531" s="61" t="s">
        <v>116</v>
      </c>
      <c r="F531" s="11">
        <v>45</v>
      </c>
      <c r="G531" s="168">
        <v>3</v>
      </c>
      <c r="H531" s="183" t="str">
        <f t="shared" si="8"/>
        <v>45-3</v>
      </c>
      <c r="I531" s="175">
        <v>0</v>
      </c>
      <c r="J531" s="175">
        <v>44</v>
      </c>
      <c r="K531" s="207" t="b">
        <v>1</v>
      </c>
      <c r="L531" s="208">
        <v>102.01</v>
      </c>
      <c r="M531" s="208">
        <v>102.45</v>
      </c>
      <c r="N531" s="209" t="s">
        <v>112</v>
      </c>
      <c r="O531" s="210" t="s">
        <v>117</v>
      </c>
      <c r="P531" s="179" t="s">
        <v>1497</v>
      </c>
      <c r="Q531" s="180">
        <v>3</v>
      </c>
      <c r="R531" s="210" t="s">
        <v>18</v>
      </c>
      <c r="S531" s="210"/>
      <c r="T531" s="211" t="s">
        <v>210</v>
      </c>
      <c r="U531" s="211" t="s">
        <v>49</v>
      </c>
      <c r="V531" s="211" t="s">
        <v>14</v>
      </c>
      <c r="W531" s="211" t="s">
        <v>12</v>
      </c>
      <c r="X531" s="212">
        <v>4</v>
      </c>
      <c r="Y531" s="211" t="s">
        <v>40</v>
      </c>
      <c r="AR531" s="1">
        <v>50</v>
      </c>
      <c r="AU531" s="1">
        <v>50</v>
      </c>
      <c r="BP531" s="6"/>
      <c r="BQ531" s="1">
        <v>100</v>
      </c>
      <c r="BU531" s="1" t="s">
        <v>429</v>
      </c>
      <c r="BV531" s="211"/>
    </row>
    <row r="532" spans="1:75" ht="15" customHeight="1" x14ac:dyDescent="0.3">
      <c r="A532" s="1" t="s">
        <v>1487</v>
      </c>
      <c r="B532" s="7">
        <v>42967</v>
      </c>
      <c r="C532" s="6" t="s">
        <v>406</v>
      </c>
      <c r="D532" s="61" t="s">
        <v>115</v>
      </c>
      <c r="E532" s="61" t="s">
        <v>116</v>
      </c>
      <c r="F532" s="11">
        <v>45</v>
      </c>
      <c r="G532" s="168">
        <v>3</v>
      </c>
      <c r="H532" s="183" t="str">
        <f t="shared" si="8"/>
        <v>45-3</v>
      </c>
      <c r="I532" s="175">
        <v>8</v>
      </c>
      <c r="J532" s="175">
        <v>15</v>
      </c>
      <c r="K532" s="207" t="b">
        <v>1</v>
      </c>
      <c r="L532" s="208">
        <v>102.09</v>
      </c>
      <c r="M532" s="208">
        <v>102.16000000000001</v>
      </c>
      <c r="N532" s="209" t="s">
        <v>96</v>
      </c>
      <c r="O532" s="210" t="s">
        <v>87</v>
      </c>
      <c r="P532" s="179" t="s">
        <v>1494</v>
      </c>
      <c r="Q532" s="180">
        <v>4</v>
      </c>
      <c r="R532" s="210" t="s">
        <v>18</v>
      </c>
      <c r="S532" s="210"/>
      <c r="T532" s="211" t="s">
        <v>130</v>
      </c>
      <c r="U532" s="211" t="s">
        <v>49</v>
      </c>
      <c r="V532" s="211" t="s">
        <v>14</v>
      </c>
      <c r="W532" s="211" t="s">
        <v>12</v>
      </c>
      <c r="X532" s="212">
        <v>4</v>
      </c>
      <c r="Y532" s="211" t="s">
        <v>40</v>
      </c>
      <c r="AQ532" s="1">
        <v>80</v>
      </c>
      <c r="AR532" s="1">
        <v>19</v>
      </c>
      <c r="BG532" s="1">
        <v>1</v>
      </c>
      <c r="BP532" s="6"/>
      <c r="BQ532" s="1">
        <v>100</v>
      </c>
      <c r="BU532" s="1" t="s">
        <v>430</v>
      </c>
      <c r="BV532" s="211"/>
    </row>
    <row r="533" spans="1:75" ht="15" customHeight="1" x14ac:dyDescent="0.3">
      <c r="A533" s="1" t="s">
        <v>1487</v>
      </c>
      <c r="B533" s="7">
        <v>42967</v>
      </c>
      <c r="C533" s="6" t="s">
        <v>406</v>
      </c>
      <c r="D533" s="166" t="s">
        <v>115</v>
      </c>
      <c r="E533" s="166" t="s">
        <v>116</v>
      </c>
      <c r="F533" s="11">
        <v>45</v>
      </c>
      <c r="G533" s="168">
        <v>3</v>
      </c>
      <c r="H533" s="183" t="str">
        <f t="shared" si="8"/>
        <v>45-3</v>
      </c>
      <c r="I533" s="173">
        <v>0</v>
      </c>
      <c r="J533" s="173">
        <v>44</v>
      </c>
      <c r="K533" s="207" t="b">
        <v>1</v>
      </c>
      <c r="L533" s="208">
        <v>102.01</v>
      </c>
      <c r="M533" s="208">
        <v>102.45</v>
      </c>
      <c r="N533" s="11"/>
      <c r="O533" s="11" t="s">
        <v>105</v>
      </c>
      <c r="P533" s="179" t="s">
        <v>105</v>
      </c>
      <c r="Q533" s="136" t="s">
        <v>1492</v>
      </c>
      <c r="R533" s="11"/>
      <c r="S533" s="11"/>
      <c r="T533" s="6"/>
      <c r="U533" s="6"/>
      <c r="V533" s="6"/>
      <c r="W533" s="6"/>
      <c r="X533" s="212" t="e">
        <v>#N/A</v>
      </c>
      <c r="Y533" s="6"/>
      <c r="BO533" s="6"/>
      <c r="BP533" s="6"/>
      <c r="BQ533" s="1">
        <v>0</v>
      </c>
      <c r="BV533" s="1" t="s">
        <v>428</v>
      </c>
      <c r="BW533" s="6"/>
    </row>
    <row r="534" spans="1:75" ht="15" customHeight="1" x14ac:dyDescent="0.3">
      <c r="A534" s="1" t="s">
        <v>1487</v>
      </c>
      <c r="B534" s="7">
        <v>42967</v>
      </c>
      <c r="C534" s="6" t="s">
        <v>406</v>
      </c>
      <c r="D534" s="61" t="s">
        <v>115</v>
      </c>
      <c r="E534" s="61" t="s">
        <v>116</v>
      </c>
      <c r="F534" s="11">
        <v>45</v>
      </c>
      <c r="G534" s="168">
        <v>4</v>
      </c>
      <c r="H534" s="183" t="str">
        <f t="shared" si="8"/>
        <v>45-4</v>
      </c>
      <c r="I534" s="175">
        <v>0</v>
      </c>
      <c r="J534" s="175">
        <v>92</v>
      </c>
      <c r="K534" s="207" t="b">
        <v>1</v>
      </c>
      <c r="L534" s="208">
        <v>102.45</v>
      </c>
      <c r="M534" s="208">
        <v>103.37</v>
      </c>
      <c r="N534" s="209" t="s">
        <v>112</v>
      </c>
      <c r="O534" s="11" t="s">
        <v>1094</v>
      </c>
      <c r="P534" s="179" t="s">
        <v>1493</v>
      </c>
      <c r="Q534" s="180">
        <v>1</v>
      </c>
      <c r="R534" s="210" t="s">
        <v>18</v>
      </c>
      <c r="S534" s="210"/>
      <c r="T534" s="211" t="s">
        <v>126</v>
      </c>
      <c r="U534" s="211" t="s">
        <v>49</v>
      </c>
      <c r="V534" s="211" t="s">
        <v>17</v>
      </c>
      <c r="W534" s="211" t="s">
        <v>302</v>
      </c>
      <c r="X534" s="212">
        <v>2</v>
      </c>
      <c r="Y534" s="211" t="s">
        <v>40</v>
      </c>
      <c r="BG534" s="1">
        <v>100</v>
      </c>
      <c r="BO534" s="6"/>
      <c r="BP534" s="6"/>
      <c r="BQ534" s="1">
        <v>100</v>
      </c>
      <c r="BU534" s="1" t="s">
        <v>431</v>
      </c>
      <c r="BW534" s="6"/>
    </row>
    <row r="535" spans="1:75" ht="15" customHeight="1" x14ac:dyDescent="0.3">
      <c r="A535" s="1" t="s">
        <v>1487</v>
      </c>
      <c r="B535" s="7">
        <v>42967</v>
      </c>
      <c r="C535" s="6" t="s">
        <v>406</v>
      </c>
      <c r="D535" s="61" t="s">
        <v>115</v>
      </c>
      <c r="E535" s="61" t="s">
        <v>116</v>
      </c>
      <c r="F535" s="11">
        <v>45</v>
      </c>
      <c r="G535" s="168">
        <v>4</v>
      </c>
      <c r="H535" s="183" t="str">
        <f t="shared" si="8"/>
        <v>45-4</v>
      </c>
      <c r="I535" s="175">
        <v>0</v>
      </c>
      <c r="J535" s="175">
        <v>92</v>
      </c>
      <c r="K535" s="207" t="b">
        <v>1</v>
      </c>
      <c r="L535" s="208">
        <v>102.45</v>
      </c>
      <c r="M535" s="208">
        <v>103.37</v>
      </c>
      <c r="N535" s="209" t="s">
        <v>112</v>
      </c>
      <c r="O535" s="210" t="s">
        <v>117</v>
      </c>
      <c r="P535" s="179" t="s">
        <v>1497</v>
      </c>
      <c r="Q535" s="180">
        <v>3</v>
      </c>
      <c r="R535" s="210" t="s">
        <v>18</v>
      </c>
      <c r="S535" s="210"/>
      <c r="T535" s="211" t="s">
        <v>210</v>
      </c>
      <c r="U535" s="211" t="s">
        <v>49</v>
      </c>
      <c r="V535" s="211" t="s">
        <v>14</v>
      </c>
      <c r="W535" s="211" t="s">
        <v>12</v>
      </c>
      <c r="X535" s="212">
        <v>4</v>
      </c>
      <c r="Y535" s="211" t="s">
        <v>40</v>
      </c>
      <c r="AR535" s="1">
        <v>50</v>
      </c>
      <c r="AU535" s="1">
        <v>50</v>
      </c>
      <c r="BP535" s="6"/>
      <c r="BQ535" s="1">
        <v>100</v>
      </c>
      <c r="BU535" s="1" t="s">
        <v>429</v>
      </c>
      <c r="BV535" s="211"/>
    </row>
    <row r="536" spans="1:75" ht="15" customHeight="1" x14ac:dyDescent="0.3">
      <c r="A536" s="1" t="s">
        <v>1487</v>
      </c>
      <c r="B536" s="7">
        <v>42967</v>
      </c>
      <c r="C536" s="6" t="s">
        <v>406</v>
      </c>
      <c r="D536" s="61" t="s">
        <v>115</v>
      </c>
      <c r="E536" s="61" t="s">
        <v>116</v>
      </c>
      <c r="F536" s="11">
        <v>45</v>
      </c>
      <c r="G536" s="168">
        <v>4</v>
      </c>
      <c r="H536" s="183" t="str">
        <f t="shared" si="8"/>
        <v>45-4</v>
      </c>
      <c r="I536" s="175">
        <v>44</v>
      </c>
      <c r="J536" s="175">
        <v>69</v>
      </c>
      <c r="K536" s="207" t="b">
        <v>1</v>
      </c>
      <c r="L536" s="208">
        <v>102.89</v>
      </c>
      <c r="M536" s="208">
        <v>103.14</v>
      </c>
      <c r="N536" s="209" t="s">
        <v>112</v>
      </c>
      <c r="O536" s="210" t="s">
        <v>117</v>
      </c>
      <c r="P536" s="179" t="s">
        <v>1497</v>
      </c>
      <c r="Q536" s="180">
        <v>3</v>
      </c>
      <c r="R536" s="210" t="s">
        <v>18</v>
      </c>
      <c r="S536" s="210"/>
      <c r="T536" s="211" t="s">
        <v>126</v>
      </c>
      <c r="U536" s="211" t="s">
        <v>49</v>
      </c>
      <c r="V536" s="211" t="s">
        <v>15</v>
      </c>
      <c r="W536" s="211" t="s">
        <v>11</v>
      </c>
      <c r="X536" s="212">
        <v>3</v>
      </c>
      <c r="Y536" s="211" t="s">
        <v>40</v>
      </c>
      <c r="AR536" s="1">
        <v>50</v>
      </c>
      <c r="AU536" s="1">
        <v>50</v>
      </c>
      <c r="BP536" s="6"/>
      <c r="BQ536" s="1">
        <v>100</v>
      </c>
      <c r="BU536" s="1" t="s">
        <v>432</v>
      </c>
      <c r="BV536" s="211"/>
    </row>
    <row r="537" spans="1:75" ht="15" customHeight="1" x14ac:dyDescent="0.3">
      <c r="A537" s="1" t="s">
        <v>1487</v>
      </c>
      <c r="B537" s="7">
        <v>42967</v>
      </c>
      <c r="C537" s="6" t="s">
        <v>406</v>
      </c>
      <c r="D537" s="61" t="s">
        <v>115</v>
      </c>
      <c r="E537" s="61" t="s">
        <v>116</v>
      </c>
      <c r="F537" s="11">
        <v>45</v>
      </c>
      <c r="G537" s="168">
        <v>4</v>
      </c>
      <c r="H537" s="183" t="str">
        <f t="shared" si="8"/>
        <v>45-4</v>
      </c>
      <c r="I537" s="175">
        <v>38</v>
      </c>
      <c r="J537" s="175">
        <v>39</v>
      </c>
      <c r="K537" s="207" t="b">
        <v>1</v>
      </c>
      <c r="L537" s="208">
        <v>102.83</v>
      </c>
      <c r="M537" s="208">
        <v>102.84</v>
      </c>
      <c r="N537" s="209" t="s">
        <v>96</v>
      </c>
      <c r="O537" s="210" t="s">
        <v>87</v>
      </c>
      <c r="P537" s="179" t="s">
        <v>1494</v>
      </c>
      <c r="Q537" s="180">
        <v>4</v>
      </c>
      <c r="R537" s="210" t="s">
        <v>18</v>
      </c>
      <c r="S537" s="210" t="s">
        <v>19</v>
      </c>
      <c r="T537" s="211" t="s">
        <v>130</v>
      </c>
      <c r="U537" s="211" t="s">
        <v>49</v>
      </c>
      <c r="V537" s="211" t="s">
        <v>14</v>
      </c>
      <c r="W537" s="211" t="s">
        <v>12</v>
      </c>
      <c r="X537" s="212">
        <v>4</v>
      </c>
      <c r="Y537" s="211" t="s">
        <v>40</v>
      </c>
      <c r="AQ537" s="1">
        <v>80</v>
      </c>
      <c r="AR537" s="1">
        <v>20</v>
      </c>
      <c r="BP537" s="6"/>
      <c r="BQ537" s="1">
        <v>100</v>
      </c>
      <c r="BU537" s="1" t="s">
        <v>433</v>
      </c>
      <c r="BV537" s="211"/>
    </row>
    <row r="538" spans="1:75" ht="15" customHeight="1" x14ac:dyDescent="0.3">
      <c r="A538" s="1" t="s">
        <v>1487</v>
      </c>
      <c r="B538" s="7">
        <v>42967</v>
      </c>
      <c r="C538" s="6" t="s">
        <v>406</v>
      </c>
      <c r="D538" s="166" t="s">
        <v>115</v>
      </c>
      <c r="E538" s="166" t="s">
        <v>116</v>
      </c>
      <c r="F538" s="11">
        <v>45</v>
      </c>
      <c r="G538" s="168">
        <v>4</v>
      </c>
      <c r="H538" s="183" t="str">
        <f t="shared" si="8"/>
        <v>45-4</v>
      </c>
      <c r="I538" s="173">
        <v>0</v>
      </c>
      <c r="J538" s="173">
        <v>92</v>
      </c>
      <c r="K538" s="207" t="b">
        <v>1</v>
      </c>
      <c r="L538" s="208">
        <v>102.45</v>
      </c>
      <c r="M538" s="208">
        <v>103.37</v>
      </c>
      <c r="N538" s="11"/>
      <c r="O538" s="11" t="s">
        <v>105</v>
      </c>
      <c r="P538" s="179" t="s">
        <v>105</v>
      </c>
      <c r="Q538" s="136" t="s">
        <v>1492</v>
      </c>
      <c r="R538" s="11"/>
      <c r="S538" s="11"/>
      <c r="T538" s="6"/>
      <c r="U538" s="6"/>
      <c r="V538" s="6"/>
      <c r="W538" s="6"/>
      <c r="X538" s="212" t="e">
        <v>#N/A</v>
      </c>
      <c r="Y538" s="6"/>
      <c r="BO538" s="6"/>
      <c r="BP538" s="6"/>
      <c r="BQ538" s="1">
        <v>0</v>
      </c>
      <c r="BV538" s="1" t="s">
        <v>434</v>
      </c>
      <c r="BW538" s="6"/>
    </row>
    <row r="539" spans="1:75" ht="15" customHeight="1" x14ac:dyDescent="0.3">
      <c r="A539" s="1" t="s">
        <v>1487</v>
      </c>
      <c r="B539" s="7">
        <v>42967</v>
      </c>
      <c r="C539" s="6" t="s">
        <v>406</v>
      </c>
      <c r="D539" s="61" t="s">
        <v>115</v>
      </c>
      <c r="E539" s="61" t="s">
        <v>116</v>
      </c>
      <c r="F539" s="11">
        <v>46</v>
      </c>
      <c r="G539" s="168">
        <v>1</v>
      </c>
      <c r="H539" s="183" t="str">
        <f t="shared" si="8"/>
        <v>46-1</v>
      </c>
      <c r="I539" s="175">
        <v>0</v>
      </c>
      <c r="J539" s="175">
        <v>81</v>
      </c>
      <c r="K539" s="207" t="b">
        <v>1</v>
      </c>
      <c r="L539" s="208">
        <v>103.25</v>
      </c>
      <c r="M539" s="208">
        <v>104.06</v>
      </c>
      <c r="N539" s="209" t="s">
        <v>112</v>
      </c>
      <c r="O539" s="11" t="s">
        <v>1094</v>
      </c>
      <c r="P539" s="179" t="s">
        <v>1493</v>
      </c>
      <c r="Q539" s="180">
        <v>1</v>
      </c>
      <c r="R539" s="210" t="s">
        <v>18</v>
      </c>
      <c r="S539" s="210"/>
      <c r="T539" s="211" t="s">
        <v>126</v>
      </c>
      <c r="U539" s="211" t="s">
        <v>49</v>
      </c>
      <c r="V539" s="211" t="s">
        <v>17</v>
      </c>
      <c r="W539" s="211" t="s">
        <v>302</v>
      </c>
      <c r="X539" s="212">
        <v>2</v>
      </c>
      <c r="Y539" s="211" t="s">
        <v>40</v>
      </c>
      <c r="BG539" s="1">
        <v>100</v>
      </c>
      <c r="BO539" s="6"/>
      <c r="BP539" s="6"/>
      <c r="BQ539" s="1">
        <v>100</v>
      </c>
      <c r="BU539" s="1" t="s">
        <v>435</v>
      </c>
      <c r="BW539" s="6"/>
    </row>
    <row r="540" spans="1:75" ht="15" customHeight="1" x14ac:dyDescent="0.3">
      <c r="A540" s="1" t="s">
        <v>1487</v>
      </c>
      <c r="B540" s="7">
        <v>42967</v>
      </c>
      <c r="C540" s="6" t="s">
        <v>406</v>
      </c>
      <c r="D540" s="61" t="s">
        <v>115</v>
      </c>
      <c r="E540" s="61" t="s">
        <v>116</v>
      </c>
      <c r="F540" s="11">
        <v>46</v>
      </c>
      <c r="G540" s="168">
        <v>1</v>
      </c>
      <c r="H540" s="183" t="str">
        <f t="shared" si="8"/>
        <v>46-1</v>
      </c>
      <c r="I540" s="175">
        <v>0</v>
      </c>
      <c r="J540" s="175">
        <v>81</v>
      </c>
      <c r="K540" s="207" t="b">
        <v>1</v>
      </c>
      <c r="L540" s="208">
        <v>103.25</v>
      </c>
      <c r="M540" s="208">
        <v>104.06</v>
      </c>
      <c r="N540" s="209" t="s">
        <v>112</v>
      </c>
      <c r="O540" s="210" t="s">
        <v>117</v>
      </c>
      <c r="P540" s="179" t="s">
        <v>1497</v>
      </c>
      <c r="Q540" s="180">
        <v>3</v>
      </c>
      <c r="R540" s="210" t="s">
        <v>18</v>
      </c>
      <c r="S540" s="210"/>
      <c r="T540" s="211" t="s">
        <v>210</v>
      </c>
      <c r="U540" s="211" t="s">
        <v>49</v>
      </c>
      <c r="V540" s="211" t="s">
        <v>14</v>
      </c>
      <c r="W540" s="211" t="s">
        <v>12</v>
      </c>
      <c r="X540" s="212">
        <v>4</v>
      </c>
      <c r="Y540" s="211" t="s">
        <v>40</v>
      </c>
      <c r="AR540" s="1">
        <v>50</v>
      </c>
      <c r="AU540" s="1">
        <v>50</v>
      </c>
      <c r="BP540" s="6"/>
      <c r="BQ540" s="1">
        <v>100</v>
      </c>
      <c r="BU540" s="1" t="s">
        <v>429</v>
      </c>
      <c r="BV540" s="211"/>
    </row>
    <row r="541" spans="1:75" ht="15" customHeight="1" x14ac:dyDescent="0.3">
      <c r="A541" s="1" t="s">
        <v>1487</v>
      </c>
      <c r="B541" s="7">
        <v>42967</v>
      </c>
      <c r="C541" s="6" t="s">
        <v>406</v>
      </c>
      <c r="D541" s="61" t="s">
        <v>115</v>
      </c>
      <c r="E541" s="61" t="s">
        <v>116</v>
      </c>
      <c r="F541" s="11">
        <v>46</v>
      </c>
      <c r="G541" s="168">
        <v>1</v>
      </c>
      <c r="H541" s="183" t="str">
        <f t="shared" si="8"/>
        <v>46-1</v>
      </c>
      <c r="I541" s="175">
        <v>0</v>
      </c>
      <c r="J541" s="175">
        <v>43</v>
      </c>
      <c r="K541" s="207" t="b">
        <v>1</v>
      </c>
      <c r="L541" s="208">
        <v>103.25</v>
      </c>
      <c r="M541" s="208">
        <v>103.68</v>
      </c>
      <c r="N541" s="209" t="s">
        <v>112</v>
      </c>
      <c r="O541" s="210" t="s">
        <v>28</v>
      </c>
      <c r="P541" s="179" t="s">
        <v>1494</v>
      </c>
      <c r="Q541" s="180">
        <v>4</v>
      </c>
      <c r="R541" s="210" t="s">
        <v>18</v>
      </c>
      <c r="S541" s="210"/>
      <c r="T541" s="211" t="s">
        <v>206</v>
      </c>
      <c r="U541" s="211" t="s">
        <v>49</v>
      </c>
      <c r="V541" s="211" t="s">
        <v>15</v>
      </c>
      <c r="W541" s="211" t="s">
        <v>11</v>
      </c>
      <c r="X541" s="212">
        <v>3</v>
      </c>
      <c r="Y541" s="211" t="s">
        <v>40</v>
      </c>
      <c r="AQ541" s="1">
        <v>50</v>
      </c>
      <c r="AU541" s="1">
        <v>50</v>
      </c>
      <c r="BP541" s="6"/>
      <c r="BQ541" s="1">
        <v>100</v>
      </c>
      <c r="BU541" s="1" t="s">
        <v>436</v>
      </c>
      <c r="BV541" s="211"/>
      <c r="BW541" s="1" t="s">
        <v>437</v>
      </c>
    </row>
    <row r="542" spans="1:75" ht="15" customHeight="1" x14ac:dyDescent="0.3">
      <c r="A542" s="1" t="s">
        <v>1487</v>
      </c>
      <c r="B542" s="7">
        <v>42967</v>
      </c>
      <c r="C542" s="6" t="s">
        <v>406</v>
      </c>
      <c r="D542" s="61" t="s">
        <v>115</v>
      </c>
      <c r="E542" s="61" t="s">
        <v>116</v>
      </c>
      <c r="F542" s="11">
        <v>46</v>
      </c>
      <c r="G542" s="168">
        <v>1</v>
      </c>
      <c r="H542" s="183" t="str">
        <f t="shared" si="8"/>
        <v>46-1</v>
      </c>
      <c r="I542" s="175">
        <v>43</v>
      </c>
      <c r="J542" s="175">
        <v>81</v>
      </c>
      <c r="K542" s="207" t="b">
        <v>1</v>
      </c>
      <c r="L542" s="208">
        <v>103.68</v>
      </c>
      <c r="M542" s="208">
        <v>104.06</v>
      </c>
      <c r="N542" s="209" t="s">
        <v>112</v>
      </c>
      <c r="O542" s="210" t="s">
        <v>94</v>
      </c>
      <c r="P542" s="179" t="s">
        <v>1495</v>
      </c>
      <c r="Q542" s="180">
        <v>5</v>
      </c>
      <c r="R542" s="210" t="s">
        <v>18</v>
      </c>
      <c r="S542" s="210"/>
      <c r="T542" s="211" t="s">
        <v>206</v>
      </c>
      <c r="U542" s="211" t="s">
        <v>49</v>
      </c>
      <c r="V542" s="211" t="s">
        <v>15</v>
      </c>
      <c r="W542" s="211" t="s">
        <v>11</v>
      </c>
      <c r="X542" s="212">
        <v>3</v>
      </c>
      <c r="Y542" s="211" t="s">
        <v>40</v>
      </c>
      <c r="AO542" s="193">
        <v>5</v>
      </c>
      <c r="AQ542" s="1">
        <v>50</v>
      </c>
      <c r="BG542" s="1">
        <v>1</v>
      </c>
      <c r="BO542" s="1" t="s">
        <v>413</v>
      </c>
      <c r="BP542" s="6">
        <v>44</v>
      </c>
      <c r="BQ542" s="1">
        <v>100</v>
      </c>
      <c r="BT542" s="1" t="s">
        <v>438</v>
      </c>
      <c r="BU542" s="1" t="s">
        <v>439</v>
      </c>
      <c r="BV542" s="211"/>
      <c r="BW542" s="1" t="s">
        <v>437</v>
      </c>
    </row>
    <row r="543" spans="1:75" ht="15" customHeight="1" x14ac:dyDescent="0.3">
      <c r="A543" s="1" t="s">
        <v>1487</v>
      </c>
      <c r="B543" s="7">
        <v>42967</v>
      </c>
      <c r="C543" s="6" t="s">
        <v>406</v>
      </c>
      <c r="D543" s="61" t="s">
        <v>115</v>
      </c>
      <c r="E543" s="61" t="s">
        <v>116</v>
      </c>
      <c r="F543" s="11">
        <v>46</v>
      </c>
      <c r="G543" s="168">
        <v>1</v>
      </c>
      <c r="H543" s="183" t="str">
        <f t="shared" si="8"/>
        <v>46-1</v>
      </c>
      <c r="I543" s="175">
        <v>65</v>
      </c>
      <c r="J543" s="175">
        <v>66</v>
      </c>
      <c r="K543" s="207" t="b">
        <v>1</v>
      </c>
      <c r="L543" s="208">
        <v>103.9</v>
      </c>
      <c r="M543" s="208">
        <v>103.91</v>
      </c>
      <c r="N543" s="209" t="s">
        <v>96</v>
      </c>
      <c r="O543" s="210" t="s">
        <v>31</v>
      </c>
      <c r="P543" s="139" t="s">
        <v>1494</v>
      </c>
      <c r="Q543" s="136">
        <v>4</v>
      </c>
      <c r="R543" s="210" t="s">
        <v>18</v>
      </c>
      <c r="S543" s="210" t="s">
        <v>19</v>
      </c>
      <c r="T543" s="211" t="s">
        <v>206</v>
      </c>
      <c r="U543" s="211" t="s">
        <v>49</v>
      </c>
      <c r="V543" s="211" t="s">
        <v>14</v>
      </c>
      <c r="W543" s="211" t="s">
        <v>11</v>
      </c>
      <c r="X543" s="212">
        <v>3</v>
      </c>
      <c r="Y543" s="211" t="s">
        <v>40</v>
      </c>
      <c r="AR543" s="1">
        <v>90</v>
      </c>
      <c r="BG543" s="1">
        <v>1</v>
      </c>
      <c r="BO543" s="1" t="s">
        <v>413</v>
      </c>
      <c r="BP543" s="6">
        <v>9</v>
      </c>
      <c r="BQ543" s="1">
        <v>100</v>
      </c>
      <c r="BU543" s="1" t="s">
        <v>440</v>
      </c>
      <c r="BV543" s="211"/>
      <c r="BW543" s="1" t="s">
        <v>437</v>
      </c>
    </row>
    <row r="544" spans="1:75" ht="15" customHeight="1" x14ac:dyDescent="0.3">
      <c r="A544" s="1" t="s">
        <v>1487</v>
      </c>
      <c r="B544" s="7">
        <v>42967</v>
      </c>
      <c r="C544" s="6" t="s">
        <v>406</v>
      </c>
      <c r="D544" s="61" t="s">
        <v>115</v>
      </c>
      <c r="E544" s="61" t="s">
        <v>116</v>
      </c>
      <c r="F544" s="11">
        <v>46</v>
      </c>
      <c r="G544" s="168">
        <v>1</v>
      </c>
      <c r="H544" s="183" t="str">
        <f t="shared" si="8"/>
        <v>46-1</v>
      </c>
      <c r="I544" s="175">
        <v>75</v>
      </c>
      <c r="J544" s="175">
        <v>76</v>
      </c>
      <c r="K544" s="207" t="b">
        <v>1</v>
      </c>
      <c r="L544" s="208">
        <v>104</v>
      </c>
      <c r="M544" s="208">
        <v>104.01</v>
      </c>
      <c r="N544" s="209" t="s">
        <v>96</v>
      </c>
      <c r="O544" s="210" t="s">
        <v>31</v>
      </c>
      <c r="P544" s="139" t="s">
        <v>1494</v>
      </c>
      <c r="Q544" s="136">
        <v>4</v>
      </c>
      <c r="R544" s="210" t="s">
        <v>18</v>
      </c>
      <c r="S544" s="210"/>
      <c r="T544" s="211" t="s">
        <v>206</v>
      </c>
      <c r="U544" s="211" t="s">
        <v>49</v>
      </c>
      <c r="V544" s="211" t="s">
        <v>15</v>
      </c>
      <c r="W544" s="211" t="s">
        <v>11</v>
      </c>
      <c r="X544" s="212">
        <v>3</v>
      </c>
      <c r="Y544" s="211" t="s">
        <v>40</v>
      </c>
      <c r="AO544" s="193">
        <v>5</v>
      </c>
      <c r="AQ544" s="1">
        <v>95</v>
      </c>
      <c r="BO544" s="1" t="s">
        <v>413</v>
      </c>
      <c r="BP544" s="6">
        <v>45</v>
      </c>
      <c r="BQ544" s="1">
        <v>145</v>
      </c>
      <c r="BU544" s="1" t="s">
        <v>441</v>
      </c>
      <c r="BV544" s="211"/>
      <c r="BW544" s="1" t="s">
        <v>437</v>
      </c>
    </row>
    <row r="545" spans="1:75" ht="15" customHeight="1" x14ac:dyDescent="0.3">
      <c r="A545" s="1" t="s">
        <v>1487</v>
      </c>
      <c r="B545" s="7">
        <v>42967</v>
      </c>
      <c r="C545" s="6" t="s">
        <v>406</v>
      </c>
      <c r="D545" s="166" t="s">
        <v>115</v>
      </c>
      <c r="E545" s="166" t="s">
        <v>116</v>
      </c>
      <c r="F545" s="11">
        <v>46</v>
      </c>
      <c r="G545" s="168">
        <v>1</v>
      </c>
      <c r="H545" s="183" t="str">
        <f t="shared" si="8"/>
        <v>46-1</v>
      </c>
      <c r="I545" s="173">
        <v>0</v>
      </c>
      <c r="J545" s="173">
        <v>81</v>
      </c>
      <c r="K545" s="207" t="b">
        <v>1</v>
      </c>
      <c r="L545" s="208">
        <v>103.25</v>
      </c>
      <c r="M545" s="208">
        <v>104.06</v>
      </c>
      <c r="N545" s="11"/>
      <c r="O545" s="11" t="s">
        <v>105</v>
      </c>
      <c r="P545" s="179" t="s">
        <v>105</v>
      </c>
      <c r="Q545" s="136" t="s">
        <v>1492</v>
      </c>
      <c r="R545" s="11"/>
      <c r="S545" s="11"/>
      <c r="T545" s="6"/>
      <c r="U545" s="6"/>
      <c r="V545" s="6"/>
      <c r="W545" s="6"/>
      <c r="X545" s="212" t="e">
        <v>#N/A</v>
      </c>
      <c r="Y545" s="6"/>
      <c r="BO545" s="6"/>
      <c r="BP545" s="6"/>
      <c r="BQ545" s="1">
        <v>0</v>
      </c>
      <c r="BV545" s="1" t="s">
        <v>442</v>
      </c>
      <c r="BW545" s="1" t="s">
        <v>437</v>
      </c>
    </row>
    <row r="546" spans="1:75" ht="15" customHeight="1" x14ac:dyDescent="0.3">
      <c r="A546" s="1" t="s">
        <v>1487</v>
      </c>
      <c r="B546" s="7">
        <v>42967</v>
      </c>
      <c r="C546" s="6" t="s">
        <v>406</v>
      </c>
      <c r="D546" s="61" t="s">
        <v>115</v>
      </c>
      <c r="E546" s="61" t="s">
        <v>116</v>
      </c>
      <c r="F546" s="11">
        <v>46</v>
      </c>
      <c r="G546" s="168">
        <v>2</v>
      </c>
      <c r="H546" s="183" t="str">
        <f t="shared" si="8"/>
        <v>46-2</v>
      </c>
      <c r="I546" s="175">
        <v>0</v>
      </c>
      <c r="J546" s="175">
        <v>89</v>
      </c>
      <c r="K546" s="207" t="b">
        <v>1</v>
      </c>
      <c r="L546" s="208">
        <v>104.06</v>
      </c>
      <c r="M546" s="208">
        <v>104.95</v>
      </c>
      <c r="N546" s="209" t="s">
        <v>112</v>
      </c>
      <c r="O546" s="11" t="s">
        <v>1094</v>
      </c>
      <c r="P546" s="179" t="s">
        <v>1493</v>
      </c>
      <c r="Q546" s="180">
        <v>1</v>
      </c>
      <c r="R546" s="210" t="s">
        <v>18</v>
      </c>
      <c r="S546" s="210"/>
      <c r="T546" s="211" t="s">
        <v>126</v>
      </c>
      <c r="U546" s="211" t="s">
        <v>49</v>
      </c>
      <c r="V546" s="211" t="s">
        <v>17</v>
      </c>
      <c r="W546" s="211" t="s">
        <v>302</v>
      </c>
      <c r="X546" s="212">
        <v>2</v>
      </c>
      <c r="Y546" s="211" t="s">
        <v>40</v>
      </c>
      <c r="BG546" s="1">
        <v>100</v>
      </c>
      <c r="BO546" s="6"/>
      <c r="BP546" s="6"/>
      <c r="BQ546" s="1">
        <v>100</v>
      </c>
      <c r="BS546" s="1">
        <v>2</v>
      </c>
      <c r="BU546" s="1" t="s">
        <v>443</v>
      </c>
    </row>
    <row r="547" spans="1:75" ht="15" customHeight="1" x14ac:dyDescent="0.3">
      <c r="A547" s="1" t="s">
        <v>1487</v>
      </c>
      <c r="B547" s="7">
        <v>42967</v>
      </c>
      <c r="C547" s="6" t="s">
        <v>406</v>
      </c>
      <c r="D547" s="61" t="s">
        <v>115</v>
      </c>
      <c r="E547" s="61" t="s">
        <v>116</v>
      </c>
      <c r="F547" s="11">
        <v>46</v>
      </c>
      <c r="G547" s="168">
        <v>2</v>
      </c>
      <c r="H547" s="183" t="str">
        <f t="shared" si="8"/>
        <v>46-2</v>
      </c>
      <c r="I547" s="175">
        <v>0</v>
      </c>
      <c r="J547" s="175">
        <v>89</v>
      </c>
      <c r="K547" s="207" t="b">
        <v>1</v>
      </c>
      <c r="L547" s="208">
        <v>104.06</v>
      </c>
      <c r="M547" s="208">
        <v>104.95</v>
      </c>
      <c r="N547" s="209" t="s">
        <v>112</v>
      </c>
      <c r="O547" s="210" t="s">
        <v>117</v>
      </c>
      <c r="P547" s="179" t="s">
        <v>1497</v>
      </c>
      <c r="Q547" s="180">
        <v>3</v>
      </c>
      <c r="R547" s="210" t="s">
        <v>18</v>
      </c>
      <c r="S547" s="210"/>
      <c r="T547" s="211" t="s">
        <v>210</v>
      </c>
      <c r="U547" s="211" t="s">
        <v>49</v>
      </c>
      <c r="V547" s="211" t="s">
        <v>14</v>
      </c>
      <c r="W547" s="211" t="s">
        <v>12</v>
      </c>
      <c r="X547" s="212">
        <v>4</v>
      </c>
      <c r="Y547" s="211" t="s">
        <v>40</v>
      </c>
      <c r="AR547" s="1">
        <v>50</v>
      </c>
      <c r="AU547" s="1">
        <v>50</v>
      </c>
      <c r="BP547" s="6"/>
      <c r="BQ547" s="1">
        <v>100</v>
      </c>
      <c r="BU547" s="1" t="s">
        <v>444</v>
      </c>
      <c r="BV547" s="211"/>
    </row>
    <row r="548" spans="1:75" ht="15" customHeight="1" x14ac:dyDescent="0.3">
      <c r="A548" s="1" t="s">
        <v>1487</v>
      </c>
      <c r="B548" s="7">
        <v>42967</v>
      </c>
      <c r="C548" s="6" t="s">
        <v>406</v>
      </c>
      <c r="D548" s="61" t="s">
        <v>115</v>
      </c>
      <c r="E548" s="61" t="s">
        <v>116</v>
      </c>
      <c r="F548" s="11">
        <v>46</v>
      </c>
      <c r="G548" s="168">
        <v>2</v>
      </c>
      <c r="H548" s="183" t="str">
        <f t="shared" si="8"/>
        <v>46-2</v>
      </c>
      <c r="I548" s="175">
        <v>0</v>
      </c>
      <c r="J548" s="175">
        <v>50</v>
      </c>
      <c r="K548" s="207" t="b">
        <v>1</v>
      </c>
      <c r="L548" s="208">
        <v>104.06</v>
      </c>
      <c r="M548" s="208">
        <v>104.56</v>
      </c>
      <c r="N548" s="209" t="s">
        <v>112</v>
      </c>
      <c r="O548" s="214" t="s">
        <v>54</v>
      </c>
      <c r="P548" s="213" t="s">
        <v>1495</v>
      </c>
      <c r="Q548" s="136">
        <v>5</v>
      </c>
      <c r="R548" s="214" t="s">
        <v>18</v>
      </c>
      <c r="S548" s="214" t="s">
        <v>19</v>
      </c>
      <c r="T548" s="215" t="s">
        <v>206</v>
      </c>
      <c r="U548" s="215" t="s">
        <v>49</v>
      </c>
      <c r="V548" s="215" t="s">
        <v>14</v>
      </c>
      <c r="W548" s="215" t="s">
        <v>11</v>
      </c>
      <c r="X548" s="216">
        <v>3</v>
      </c>
      <c r="Y548" s="215" t="s">
        <v>40</v>
      </c>
      <c r="AO548" s="193">
        <v>5</v>
      </c>
      <c r="AQ548" s="1">
        <v>45</v>
      </c>
      <c r="AU548" s="1">
        <v>49</v>
      </c>
      <c r="BG548" s="1">
        <v>1</v>
      </c>
      <c r="BP548" s="6"/>
      <c r="BQ548" s="1">
        <v>100</v>
      </c>
      <c r="BT548" s="1" t="s">
        <v>445</v>
      </c>
      <c r="BU548" s="1" t="s">
        <v>446</v>
      </c>
      <c r="BV548" s="215"/>
      <c r="BW548" s="1" t="s">
        <v>437</v>
      </c>
    </row>
    <row r="549" spans="1:75" ht="15" customHeight="1" x14ac:dyDescent="0.3">
      <c r="A549" s="1" t="s">
        <v>1487</v>
      </c>
      <c r="B549" s="7">
        <v>42967</v>
      </c>
      <c r="C549" s="6" t="s">
        <v>406</v>
      </c>
      <c r="D549" s="166" t="s">
        <v>115</v>
      </c>
      <c r="E549" s="166" t="s">
        <v>116</v>
      </c>
      <c r="F549" s="11">
        <v>46</v>
      </c>
      <c r="G549" s="168">
        <v>2</v>
      </c>
      <c r="H549" s="183" t="str">
        <f t="shared" si="8"/>
        <v>46-2</v>
      </c>
      <c r="I549" s="173">
        <v>0</v>
      </c>
      <c r="J549" s="173">
        <v>89</v>
      </c>
      <c r="K549" s="207" t="b">
        <v>1</v>
      </c>
      <c r="L549" s="208">
        <v>104.06</v>
      </c>
      <c r="M549" s="208">
        <v>104.95</v>
      </c>
      <c r="N549" s="11"/>
      <c r="O549" s="11" t="s">
        <v>105</v>
      </c>
      <c r="P549" s="179" t="s">
        <v>105</v>
      </c>
      <c r="Q549" s="136" t="s">
        <v>1492</v>
      </c>
      <c r="R549" s="11"/>
      <c r="S549" s="11"/>
      <c r="T549" s="6"/>
      <c r="U549" s="6"/>
      <c r="V549" s="6"/>
      <c r="W549" s="6"/>
      <c r="X549" s="212" t="e">
        <v>#N/A</v>
      </c>
      <c r="Y549" s="6"/>
      <c r="BO549" s="6"/>
      <c r="BP549" s="6"/>
      <c r="BQ549" s="1">
        <v>0</v>
      </c>
      <c r="BV549" s="1" t="s">
        <v>447</v>
      </c>
      <c r="BW549" s="1" t="s">
        <v>437</v>
      </c>
    </row>
    <row r="550" spans="1:75" ht="15" customHeight="1" x14ac:dyDescent="0.3">
      <c r="A550" s="1" t="s">
        <v>1487</v>
      </c>
      <c r="B550" s="7">
        <v>42967</v>
      </c>
      <c r="C550" s="6" t="s">
        <v>406</v>
      </c>
      <c r="D550" s="61" t="s">
        <v>115</v>
      </c>
      <c r="E550" s="61" t="s">
        <v>116</v>
      </c>
      <c r="F550" s="11">
        <v>46</v>
      </c>
      <c r="G550" s="168">
        <v>3</v>
      </c>
      <c r="H550" s="183" t="str">
        <f t="shared" si="8"/>
        <v>46-3</v>
      </c>
      <c r="I550" s="175">
        <v>0</v>
      </c>
      <c r="J550" s="175">
        <v>88</v>
      </c>
      <c r="K550" s="207" t="b">
        <v>1</v>
      </c>
      <c r="L550" s="208">
        <v>104.96000000000001</v>
      </c>
      <c r="M550" s="208">
        <v>105.84</v>
      </c>
      <c r="N550" s="209" t="s">
        <v>112</v>
      </c>
      <c r="O550" s="11" t="s">
        <v>1094</v>
      </c>
      <c r="P550" s="179" t="s">
        <v>1493</v>
      </c>
      <c r="Q550" s="180">
        <v>1</v>
      </c>
      <c r="R550" s="210" t="s">
        <v>18</v>
      </c>
      <c r="S550" s="210"/>
      <c r="T550" s="211" t="s">
        <v>126</v>
      </c>
      <c r="U550" s="211" t="s">
        <v>49</v>
      </c>
      <c r="V550" s="211" t="s">
        <v>17</v>
      </c>
      <c r="W550" s="211" t="s">
        <v>302</v>
      </c>
      <c r="X550" s="212">
        <v>2</v>
      </c>
      <c r="Y550" s="211" t="s">
        <v>40</v>
      </c>
      <c r="BG550" s="1">
        <v>100</v>
      </c>
      <c r="BO550" s="6"/>
      <c r="BP550" s="6"/>
      <c r="BQ550" s="1">
        <v>100</v>
      </c>
      <c r="BW550" s="6"/>
    </row>
    <row r="551" spans="1:75" ht="15" customHeight="1" x14ac:dyDescent="0.3">
      <c r="A551" s="1" t="s">
        <v>1487</v>
      </c>
      <c r="B551" s="7">
        <v>42967</v>
      </c>
      <c r="C551" s="6" t="s">
        <v>406</v>
      </c>
      <c r="D551" s="61" t="s">
        <v>115</v>
      </c>
      <c r="E551" s="61" t="s">
        <v>116</v>
      </c>
      <c r="F551" s="11">
        <v>46</v>
      </c>
      <c r="G551" s="168">
        <v>3</v>
      </c>
      <c r="H551" s="183" t="str">
        <f t="shared" si="8"/>
        <v>46-3</v>
      </c>
      <c r="I551" s="175">
        <v>0</v>
      </c>
      <c r="J551" s="175">
        <v>88</v>
      </c>
      <c r="K551" s="207" t="b">
        <v>1</v>
      </c>
      <c r="L551" s="208">
        <v>104.96000000000001</v>
      </c>
      <c r="M551" s="208">
        <v>105.84</v>
      </c>
      <c r="N551" s="209" t="s">
        <v>112</v>
      </c>
      <c r="O551" s="210" t="s">
        <v>117</v>
      </c>
      <c r="P551" s="179" t="s">
        <v>1497</v>
      </c>
      <c r="Q551" s="180">
        <v>3</v>
      </c>
      <c r="R551" s="210" t="s">
        <v>18</v>
      </c>
      <c r="S551" s="210"/>
      <c r="T551" s="211" t="s">
        <v>210</v>
      </c>
      <c r="U551" s="211" t="s">
        <v>49</v>
      </c>
      <c r="V551" s="211" t="s">
        <v>14</v>
      </c>
      <c r="W551" s="211" t="s">
        <v>12</v>
      </c>
      <c r="X551" s="212">
        <v>4</v>
      </c>
      <c r="Y551" s="211" t="s">
        <v>40</v>
      </c>
      <c r="AR551" s="1">
        <v>50</v>
      </c>
      <c r="AU551" s="1">
        <v>50</v>
      </c>
      <c r="BP551" s="6"/>
      <c r="BQ551" s="1">
        <v>100</v>
      </c>
      <c r="BU551" s="1" t="s">
        <v>444</v>
      </c>
      <c r="BV551" s="211"/>
    </row>
    <row r="552" spans="1:75" ht="15" customHeight="1" x14ac:dyDescent="0.3">
      <c r="A552" s="1" t="s">
        <v>1487</v>
      </c>
      <c r="B552" s="7">
        <v>42967</v>
      </c>
      <c r="C552" s="6" t="s">
        <v>406</v>
      </c>
      <c r="D552" s="61" t="s">
        <v>115</v>
      </c>
      <c r="E552" s="61" t="s">
        <v>116</v>
      </c>
      <c r="F552" s="11">
        <v>46</v>
      </c>
      <c r="G552" s="168">
        <v>3</v>
      </c>
      <c r="H552" s="183" t="str">
        <f t="shared" si="8"/>
        <v>46-3</v>
      </c>
      <c r="I552" s="175">
        <v>0</v>
      </c>
      <c r="J552" s="175">
        <v>88</v>
      </c>
      <c r="K552" s="207" t="b">
        <v>1</v>
      </c>
      <c r="L552" s="208">
        <v>104.96000000000001</v>
      </c>
      <c r="M552" s="208">
        <v>105.84</v>
      </c>
      <c r="N552" s="209" t="s">
        <v>112</v>
      </c>
      <c r="O552" s="210" t="s">
        <v>117</v>
      </c>
      <c r="P552" s="179" t="s">
        <v>1497</v>
      </c>
      <c r="Q552" s="180">
        <v>3</v>
      </c>
      <c r="R552" s="210" t="s">
        <v>18</v>
      </c>
      <c r="S552" s="210"/>
      <c r="T552" s="211" t="s">
        <v>210</v>
      </c>
      <c r="U552" s="211" t="s">
        <v>49</v>
      </c>
      <c r="V552" s="211" t="s">
        <v>14</v>
      </c>
      <c r="W552" s="211" t="s">
        <v>12</v>
      </c>
      <c r="X552" s="212">
        <v>4</v>
      </c>
      <c r="Y552" s="211" t="s">
        <v>40</v>
      </c>
      <c r="AR552" s="1">
        <v>50</v>
      </c>
      <c r="AU552" s="1">
        <v>50</v>
      </c>
      <c r="BP552" s="6"/>
      <c r="BQ552" s="1">
        <v>100</v>
      </c>
      <c r="BU552" s="1" t="s">
        <v>444</v>
      </c>
      <c r="BV552" s="211"/>
    </row>
    <row r="553" spans="1:75" ht="15" customHeight="1" x14ac:dyDescent="0.3">
      <c r="A553" s="1" t="s">
        <v>1487</v>
      </c>
      <c r="B553" s="7">
        <v>42967</v>
      </c>
      <c r="C553" s="6" t="s">
        <v>406</v>
      </c>
      <c r="D553" s="61" t="s">
        <v>115</v>
      </c>
      <c r="E553" s="61" t="s">
        <v>116</v>
      </c>
      <c r="F553" s="11">
        <v>46</v>
      </c>
      <c r="G553" s="168">
        <v>3</v>
      </c>
      <c r="H553" s="183" t="str">
        <f t="shared" si="8"/>
        <v>46-3</v>
      </c>
      <c r="I553" s="175">
        <v>24</v>
      </c>
      <c r="J553" s="175">
        <v>88</v>
      </c>
      <c r="K553" s="207" t="b">
        <v>1</v>
      </c>
      <c r="L553" s="208">
        <v>105.2</v>
      </c>
      <c r="M553" s="208">
        <v>105.84</v>
      </c>
      <c r="N553" s="209" t="s">
        <v>112</v>
      </c>
      <c r="O553" s="210" t="s">
        <v>28</v>
      </c>
      <c r="P553" s="179" t="s">
        <v>1494</v>
      </c>
      <c r="Q553" s="180">
        <v>4</v>
      </c>
      <c r="R553" s="210" t="s">
        <v>18</v>
      </c>
      <c r="S553" s="210" t="s">
        <v>19</v>
      </c>
      <c r="T553" s="211" t="s">
        <v>206</v>
      </c>
      <c r="U553" s="211" t="s">
        <v>49</v>
      </c>
      <c r="V553" s="211" t="s">
        <v>14</v>
      </c>
      <c r="W553" s="211" t="s">
        <v>11</v>
      </c>
      <c r="X553" s="212">
        <v>3</v>
      </c>
      <c r="Y553" s="211" t="s">
        <v>40</v>
      </c>
      <c r="AQ553" s="1">
        <v>50</v>
      </c>
      <c r="AU553" s="1">
        <v>49</v>
      </c>
      <c r="BG553" s="1">
        <v>1</v>
      </c>
      <c r="BP553" s="6"/>
      <c r="BQ553" s="1">
        <v>100</v>
      </c>
      <c r="BT553" s="1" t="s">
        <v>448</v>
      </c>
      <c r="BV553" s="211"/>
    </row>
    <row r="554" spans="1:75" ht="15" customHeight="1" x14ac:dyDescent="0.3">
      <c r="A554" s="1" t="s">
        <v>1487</v>
      </c>
      <c r="B554" s="7">
        <v>42967</v>
      </c>
      <c r="C554" s="6" t="s">
        <v>406</v>
      </c>
      <c r="D554" s="166" t="s">
        <v>115</v>
      </c>
      <c r="E554" s="166" t="s">
        <v>116</v>
      </c>
      <c r="F554" s="11">
        <v>46</v>
      </c>
      <c r="G554" s="168">
        <v>3</v>
      </c>
      <c r="H554" s="183" t="str">
        <f t="shared" si="8"/>
        <v>46-3</v>
      </c>
      <c r="I554" s="173">
        <v>0</v>
      </c>
      <c r="J554" s="173">
        <v>88</v>
      </c>
      <c r="K554" s="207" t="b">
        <v>1</v>
      </c>
      <c r="L554" s="208">
        <v>104.96000000000001</v>
      </c>
      <c r="M554" s="208">
        <v>105.84</v>
      </c>
      <c r="N554" s="11"/>
      <c r="O554" s="11" t="s">
        <v>105</v>
      </c>
      <c r="P554" s="179" t="s">
        <v>105</v>
      </c>
      <c r="Q554" s="136" t="s">
        <v>1492</v>
      </c>
      <c r="R554" s="11"/>
      <c r="S554" s="11"/>
      <c r="T554" s="6"/>
      <c r="U554" s="6"/>
      <c r="V554" s="6"/>
      <c r="W554" s="6"/>
      <c r="X554" s="212" t="e">
        <v>#N/A</v>
      </c>
      <c r="Y554" s="6"/>
      <c r="BO554" s="6"/>
      <c r="BP554" s="6"/>
      <c r="BQ554" s="1">
        <v>0</v>
      </c>
      <c r="BW554" s="6"/>
    </row>
    <row r="555" spans="1:75" ht="15" customHeight="1" x14ac:dyDescent="0.3">
      <c r="A555" s="1" t="s">
        <v>1487</v>
      </c>
      <c r="B555" s="7">
        <v>42967</v>
      </c>
      <c r="C555" s="6" t="s">
        <v>406</v>
      </c>
      <c r="D555" s="61" t="s">
        <v>115</v>
      </c>
      <c r="E555" s="61" t="s">
        <v>116</v>
      </c>
      <c r="F555" s="11">
        <v>46</v>
      </c>
      <c r="G555" s="168">
        <v>4</v>
      </c>
      <c r="H555" s="183" t="str">
        <f t="shared" si="8"/>
        <v>46-4</v>
      </c>
      <c r="I555" s="175">
        <v>0</v>
      </c>
      <c r="J555" s="175">
        <v>71</v>
      </c>
      <c r="K555" s="207" t="b">
        <v>1</v>
      </c>
      <c r="L555" s="208">
        <v>105.84</v>
      </c>
      <c r="M555" s="208">
        <v>106.55</v>
      </c>
      <c r="N555" s="209" t="s">
        <v>112</v>
      </c>
      <c r="O555" s="11" t="s">
        <v>1094</v>
      </c>
      <c r="P555" s="179" t="s">
        <v>1493</v>
      </c>
      <c r="Q555" s="180">
        <v>1</v>
      </c>
      <c r="R555" s="210" t="s">
        <v>18</v>
      </c>
      <c r="S555" s="210"/>
      <c r="T555" s="211" t="s">
        <v>126</v>
      </c>
      <c r="U555" s="211" t="s">
        <v>49</v>
      </c>
      <c r="V555" s="211" t="s">
        <v>17</v>
      </c>
      <c r="W555" s="211" t="s">
        <v>302</v>
      </c>
      <c r="X555" s="212">
        <v>2</v>
      </c>
      <c r="Y555" s="211" t="s">
        <v>40</v>
      </c>
      <c r="BG555" s="1">
        <v>100</v>
      </c>
      <c r="BO555" s="6"/>
      <c r="BP555" s="6"/>
      <c r="BQ555" s="1">
        <v>100</v>
      </c>
      <c r="BU555" s="1" t="s">
        <v>435</v>
      </c>
      <c r="BW555" s="6"/>
    </row>
    <row r="556" spans="1:75" ht="15" customHeight="1" x14ac:dyDescent="0.3">
      <c r="A556" s="1" t="s">
        <v>1487</v>
      </c>
      <c r="B556" s="7">
        <v>42967</v>
      </c>
      <c r="C556" s="6" t="s">
        <v>406</v>
      </c>
      <c r="D556" s="61" t="s">
        <v>115</v>
      </c>
      <c r="E556" s="61" t="s">
        <v>116</v>
      </c>
      <c r="F556" s="11">
        <v>46</v>
      </c>
      <c r="G556" s="168">
        <v>4</v>
      </c>
      <c r="H556" s="183" t="str">
        <f t="shared" si="8"/>
        <v>46-4</v>
      </c>
      <c r="I556" s="175">
        <v>0</v>
      </c>
      <c r="J556" s="175">
        <v>71</v>
      </c>
      <c r="K556" s="207" t="b">
        <v>1</v>
      </c>
      <c r="L556" s="208">
        <v>105.84</v>
      </c>
      <c r="M556" s="208">
        <v>106.55</v>
      </c>
      <c r="N556" s="209" t="s">
        <v>112</v>
      </c>
      <c r="O556" s="210" t="s">
        <v>117</v>
      </c>
      <c r="P556" s="179" t="s">
        <v>1497</v>
      </c>
      <c r="Q556" s="180">
        <v>3</v>
      </c>
      <c r="R556" s="210" t="s">
        <v>18</v>
      </c>
      <c r="S556" s="210"/>
      <c r="T556" s="211" t="s">
        <v>210</v>
      </c>
      <c r="U556" s="211" t="s">
        <v>49</v>
      </c>
      <c r="V556" s="211" t="s">
        <v>14</v>
      </c>
      <c r="W556" s="211" t="s">
        <v>11</v>
      </c>
      <c r="X556" s="212">
        <v>3</v>
      </c>
      <c r="Y556" s="211" t="s">
        <v>40</v>
      </c>
      <c r="AR556" s="1">
        <v>50</v>
      </c>
      <c r="AU556" s="1">
        <v>50</v>
      </c>
      <c r="BP556" s="6"/>
      <c r="BQ556" s="1">
        <v>100</v>
      </c>
      <c r="BU556" s="1" t="s">
        <v>449</v>
      </c>
      <c r="BV556" s="211"/>
    </row>
    <row r="557" spans="1:75" ht="15" customHeight="1" x14ac:dyDescent="0.3">
      <c r="A557" s="1" t="s">
        <v>1487</v>
      </c>
      <c r="B557" s="7">
        <v>42967</v>
      </c>
      <c r="C557" s="6" t="s">
        <v>406</v>
      </c>
      <c r="D557" s="61" t="s">
        <v>115</v>
      </c>
      <c r="E557" s="61" t="s">
        <v>116</v>
      </c>
      <c r="F557" s="11">
        <v>46</v>
      </c>
      <c r="G557" s="168">
        <v>4</v>
      </c>
      <c r="H557" s="183" t="str">
        <f t="shared" si="8"/>
        <v>46-4</v>
      </c>
      <c r="I557" s="175">
        <v>0</v>
      </c>
      <c r="J557" s="175">
        <v>71</v>
      </c>
      <c r="K557" s="207" t="b">
        <v>1</v>
      </c>
      <c r="L557" s="208">
        <v>105.84</v>
      </c>
      <c r="M557" s="208">
        <v>106.55</v>
      </c>
      <c r="N557" s="209" t="s">
        <v>112</v>
      </c>
      <c r="O557" s="210" t="s">
        <v>117</v>
      </c>
      <c r="P557" s="179" t="s">
        <v>1497</v>
      </c>
      <c r="Q557" s="180">
        <v>3</v>
      </c>
      <c r="R557" s="210" t="s">
        <v>18</v>
      </c>
      <c r="S557" s="210"/>
      <c r="T557" s="211" t="s">
        <v>206</v>
      </c>
      <c r="U557" s="211" t="s">
        <v>49</v>
      </c>
      <c r="V557" s="211" t="s">
        <v>14</v>
      </c>
      <c r="W557" s="211" t="s">
        <v>11</v>
      </c>
      <c r="X557" s="212">
        <v>3</v>
      </c>
      <c r="Y557" s="211" t="s">
        <v>40</v>
      </c>
      <c r="AR557" s="1">
        <v>50</v>
      </c>
      <c r="AU557" s="1">
        <v>45</v>
      </c>
      <c r="BG557" s="1">
        <v>5</v>
      </c>
      <c r="BP557" s="6"/>
      <c r="BQ557" s="1">
        <v>100</v>
      </c>
      <c r="BS557" s="1">
        <v>1</v>
      </c>
      <c r="BT557" s="1" t="s">
        <v>450</v>
      </c>
      <c r="BU557" s="1" t="s">
        <v>451</v>
      </c>
      <c r="BV557" s="211"/>
    </row>
    <row r="558" spans="1:75" ht="15" customHeight="1" x14ac:dyDescent="0.3">
      <c r="A558" s="1" t="s">
        <v>1487</v>
      </c>
      <c r="B558" s="7">
        <v>42967</v>
      </c>
      <c r="C558" s="6" t="s">
        <v>406</v>
      </c>
      <c r="D558" s="166" t="s">
        <v>115</v>
      </c>
      <c r="E558" s="166" t="s">
        <v>116</v>
      </c>
      <c r="F558" s="11">
        <v>46</v>
      </c>
      <c r="G558" s="168">
        <v>4</v>
      </c>
      <c r="H558" s="183" t="str">
        <f t="shared" si="8"/>
        <v>46-4</v>
      </c>
      <c r="I558" s="173">
        <v>0</v>
      </c>
      <c r="J558" s="175">
        <v>71</v>
      </c>
      <c r="K558" s="207" t="b">
        <v>1</v>
      </c>
      <c r="L558" s="208">
        <v>105.84</v>
      </c>
      <c r="M558" s="208">
        <v>106.55</v>
      </c>
      <c r="N558" s="11"/>
      <c r="O558" s="11" t="s">
        <v>105</v>
      </c>
      <c r="P558" s="179" t="s">
        <v>105</v>
      </c>
      <c r="Q558" s="136" t="s">
        <v>1492</v>
      </c>
      <c r="R558" s="11"/>
      <c r="S558" s="11"/>
      <c r="T558" s="6"/>
      <c r="U558" s="6"/>
      <c r="V558" s="6"/>
      <c r="W558" s="6"/>
      <c r="X558" s="212" t="e">
        <v>#N/A</v>
      </c>
      <c r="Y558" s="6"/>
      <c r="BO558" s="6"/>
      <c r="BP558" s="6"/>
      <c r="BQ558" s="1">
        <v>0</v>
      </c>
      <c r="BV558" s="1" t="s">
        <v>428</v>
      </c>
      <c r="BW558" s="6"/>
    </row>
    <row r="559" spans="1:75" ht="15" customHeight="1" x14ac:dyDescent="0.3">
      <c r="A559" s="1" t="s">
        <v>1487</v>
      </c>
      <c r="B559" s="7">
        <v>42967</v>
      </c>
      <c r="C559" s="6" t="s">
        <v>406</v>
      </c>
      <c r="D559" s="61" t="s">
        <v>115</v>
      </c>
      <c r="E559" s="61" t="s">
        <v>116</v>
      </c>
      <c r="F559" s="11">
        <v>47</v>
      </c>
      <c r="G559" s="168">
        <v>1</v>
      </c>
      <c r="H559" s="183" t="str">
        <f t="shared" si="8"/>
        <v>47-1</v>
      </c>
      <c r="I559" s="175">
        <v>0</v>
      </c>
      <c r="J559" s="175">
        <v>46</v>
      </c>
      <c r="K559" s="207" t="b">
        <v>1</v>
      </c>
      <c r="L559" s="208">
        <v>106.3</v>
      </c>
      <c r="M559" s="208">
        <v>106.75999999999999</v>
      </c>
      <c r="N559" s="209" t="s">
        <v>112</v>
      </c>
      <c r="O559" s="11" t="s">
        <v>1094</v>
      </c>
      <c r="P559" s="179" t="s">
        <v>1493</v>
      </c>
      <c r="Q559" s="180">
        <v>1</v>
      </c>
      <c r="R559" s="210" t="s">
        <v>18</v>
      </c>
      <c r="S559" s="210"/>
      <c r="T559" s="211" t="s">
        <v>126</v>
      </c>
      <c r="U559" s="211" t="s">
        <v>49</v>
      </c>
      <c r="V559" s="211" t="s">
        <v>17</v>
      </c>
      <c r="W559" s="211" t="s">
        <v>302</v>
      </c>
      <c r="X559" s="212">
        <v>2</v>
      </c>
      <c r="Y559" s="211" t="s">
        <v>40</v>
      </c>
      <c r="BG559" s="1">
        <v>100</v>
      </c>
      <c r="BO559" s="6"/>
      <c r="BP559" s="6"/>
      <c r="BQ559" s="1">
        <v>100</v>
      </c>
      <c r="BU559" s="1" t="s">
        <v>424</v>
      </c>
      <c r="BW559" s="6"/>
    </row>
    <row r="560" spans="1:75" ht="15" customHeight="1" x14ac:dyDescent="0.3">
      <c r="A560" s="1" t="s">
        <v>1487</v>
      </c>
      <c r="B560" s="7">
        <v>42967</v>
      </c>
      <c r="C560" s="6" t="s">
        <v>406</v>
      </c>
      <c r="D560" s="61" t="s">
        <v>115</v>
      </c>
      <c r="E560" s="61" t="s">
        <v>116</v>
      </c>
      <c r="F560" s="11">
        <v>47</v>
      </c>
      <c r="G560" s="168">
        <v>1</v>
      </c>
      <c r="H560" s="183" t="str">
        <f t="shared" si="8"/>
        <v>47-1</v>
      </c>
      <c r="I560" s="175">
        <v>0</v>
      </c>
      <c r="J560" s="175">
        <v>46</v>
      </c>
      <c r="K560" s="207" t="b">
        <v>1</v>
      </c>
      <c r="L560" s="208">
        <v>106.3</v>
      </c>
      <c r="M560" s="208">
        <v>106.75999999999999</v>
      </c>
      <c r="N560" s="209" t="s">
        <v>112</v>
      </c>
      <c r="O560" s="210" t="s">
        <v>117</v>
      </c>
      <c r="P560" s="179" t="s">
        <v>1497</v>
      </c>
      <c r="Q560" s="180">
        <v>3</v>
      </c>
      <c r="R560" s="210" t="s">
        <v>18</v>
      </c>
      <c r="S560" s="210"/>
      <c r="T560" s="211" t="s">
        <v>126</v>
      </c>
      <c r="U560" s="211" t="s">
        <v>49</v>
      </c>
      <c r="V560" s="211" t="s">
        <v>14</v>
      </c>
      <c r="W560" s="211" t="s">
        <v>11</v>
      </c>
      <c r="X560" s="212">
        <v>3</v>
      </c>
      <c r="Y560" s="211" t="s">
        <v>40</v>
      </c>
      <c r="AR560" s="1">
        <v>50</v>
      </c>
      <c r="AU560" s="1">
        <v>50</v>
      </c>
      <c r="BP560" s="6"/>
      <c r="BQ560" s="1">
        <v>100</v>
      </c>
      <c r="BU560" s="1" t="s">
        <v>449</v>
      </c>
      <c r="BV560" s="211"/>
    </row>
    <row r="561" spans="1:75" ht="15" customHeight="1" x14ac:dyDescent="0.3">
      <c r="A561" s="1" t="s">
        <v>1487</v>
      </c>
      <c r="B561" s="7">
        <v>42967</v>
      </c>
      <c r="C561" s="6" t="s">
        <v>406</v>
      </c>
      <c r="D561" s="61" t="s">
        <v>115</v>
      </c>
      <c r="E561" s="61" t="s">
        <v>116</v>
      </c>
      <c r="F561" s="11">
        <v>47</v>
      </c>
      <c r="G561" s="168">
        <v>1</v>
      </c>
      <c r="H561" s="183" t="str">
        <f t="shared" si="8"/>
        <v>47-1</v>
      </c>
      <c r="I561" s="175">
        <v>0</v>
      </c>
      <c r="J561" s="175">
        <v>46</v>
      </c>
      <c r="K561" s="207" t="b">
        <v>1</v>
      </c>
      <c r="L561" s="208">
        <v>106.3</v>
      </c>
      <c r="M561" s="208">
        <v>106.75999999999999</v>
      </c>
      <c r="N561" s="209" t="s">
        <v>112</v>
      </c>
      <c r="O561" s="210" t="s">
        <v>117</v>
      </c>
      <c r="P561" s="179" t="s">
        <v>1497</v>
      </c>
      <c r="Q561" s="180">
        <v>3</v>
      </c>
      <c r="R561" s="210" t="s">
        <v>18</v>
      </c>
      <c r="S561" s="210" t="s">
        <v>89</v>
      </c>
      <c r="T561" s="211" t="s">
        <v>310</v>
      </c>
      <c r="U561" s="211" t="s">
        <v>49</v>
      </c>
      <c r="V561" s="211" t="s">
        <v>14</v>
      </c>
      <c r="W561" s="211" t="s">
        <v>11</v>
      </c>
      <c r="X561" s="212">
        <v>3</v>
      </c>
      <c r="Y561" s="211" t="s">
        <v>40</v>
      </c>
      <c r="AQ561" s="1">
        <v>30</v>
      </c>
      <c r="AR561" s="1">
        <v>69</v>
      </c>
      <c r="BG561" s="1">
        <v>1</v>
      </c>
      <c r="BP561" s="6"/>
      <c r="BQ561" s="1">
        <v>100</v>
      </c>
      <c r="BU561" s="1" t="s">
        <v>452</v>
      </c>
      <c r="BV561" s="211"/>
    </row>
    <row r="562" spans="1:75" ht="15" customHeight="1" x14ac:dyDescent="0.3">
      <c r="A562" s="1" t="s">
        <v>1487</v>
      </c>
      <c r="B562" s="7">
        <v>42967</v>
      </c>
      <c r="C562" s="6" t="s">
        <v>406</v>
      </c>
      <c r="D562" s="166" t="s">
        <v>115</v>
      </c>
      <c r="E562" s="166" t="s">
        <v>116</v>
      </c>
      <c r="F562" s="11">
        <v>47</v>
      </c>
      <c r="G562" s="168">
        <v>1</v>
      </c>
      <c r="H562" s="183" t="str">
        <f t="shared" si="8"/>
        <v>47-1</v>
      </c>
      <c r="I562" s="173">
        <v>0</v>
      </c>
      <c r="J562" s="175">
        <v>46</v>
      </c>
      <c r="K562" s="207" t="b">
        <v>1</v>
      </c>
      <c r="L562" s="208">
        <v>106.3</v>
      </c>
      <c r="M562" s="208">
        <v>106.75999999999999</v>
      </c>
      <c r="N562" s="11"/>
      <c r="O562" s="11" t="s">
        <v>105</v>
      </c>
      <c r="P562" s="179" t="s">
        <v>105</v>
      </c>
      <c r="Q562" s="136" t="s">
        <v>1492</v>
      </c>
      <c r="R562" s="11"/>
      <c r="S562" s="11"/>
      <c r="T562" s="6"/>
      <c r="U562" s="6"/>
      <c r="V562" s="6"/>
      <c r="W562" s="6"/>
      <c r="X562" s="212" t="e">
        <v>#N/A</v>
      </c>
      <c r="Y562" s="6"/>
      <c r="BO562" s="6"/>
      <c r="BP562" s="6"/>
      <c r="BQ562" s="1">
        <v>0</v>
      </c>
      <c r="BV562" s="1" t="s">
        <v>453</v>
      </c>
      <c r="BW562" s="6"/>
    </row>
    <row r="563" spans="1:75" ht="15" customHeight="1" x14ac:dyDescent="0.3">
      <c r="A563" s="1" t="s">
        <v>1487</v>
      </c>
      <c r="B563" s="7">
        <v>42967</v>
      </c>
      <c r="C563" s="6" t="s">
        <v>406</v>
      </c>
      <c r="D563" s="61" t="s">
        <v>115</v>
      </c>
      <c r="E563" s="61" t="s">
        <v>116</v>
      </c>
      <c r="F563" s="11">
        <v>47</v>
      </c>
      <c r="G563" s="168">
        <v>2</v>
      </c>
      <c r="H563" s="183" t="str">
        <f t="shared" si="8"/>
        <v>47-2</v>
      </c>
      <c r="I563" s="175">
        <v>0</v>
      </c>
      <c r="J563" s="175">
        <v>91</v>
      </c>
      <c r="K563" s="207" t="b">
        <v>1</v>
      </c>
      <c r="L563" s="208">
        <v>106.765</v>
      </c>
      <c r="M563" s="208">
        <v>107.675</v>
      </c>
      <c r="N563" s="209" t="s">
        <v>112</v>
      </c>
      <c r="O563" s="11" t="s">
        <v>1094</v>
      </c>
      <c r="P563" s="179" t="s">
        <v>1493</v>
      </c>
      <c r="Q563" s="180">
        <v>1</v>
      </c>
      <c r="R563" s="210" t="s">
        <v>18</v>
      </c>
      <c r="S563" s="210"/>
      <c r="T563" s="211" t="s">
        <v>126</v>
      </c>
      <c r="U563" s="211" t="s">
        <v>49</v>
      </c>
      <c r="V563" s="211" t="s">
        <v>17</v>
      </c>
      <c r="W563" s="211" t="s">
        <v>302</v>
      </c>
      <c r="X563" s="212">
        <v>2</v>
      </c>
      <c r="Y563" s="211" t="s">
        <v>40</v>
      </c>
      <c r="BG563" s="1">
        <v>100</v>
      </c>
      <c r="BO563" s="6"/>
      <c r="BP563" s="6"/>
      <c r="BQ563" s="1">
        <v>100</v>
      </c>
      <c r="BU563" s="1" t="s">
        <v>454</v>
      </c>
      <c r="BW563" s="6"/>
    </row>
    <row r="564" spans="1:75" ht="15" customHeight="1" x14ac:dyDescent="0.3">
      <c r="A564" s="1" t="s">
        <v>1487</v>
      </c>
      <c r="B564" s="7">
        <v>42967</v>
      </c>
      <c r="C564" s="6" t="s">
        <v>406</v>
      </c>
      <c r="D564" s="61" t="s">
        <v>115</v>
      </c>
      <c r="E564" s="61" t="s">
        <v>116</v>
      </c>
      <c r="F564" s="11">
        <v>47</v>
      </c>
      <c r="G564" s="168">
        <v>2</v>
      </c>
      <c r="H564" s="183" t="str">
        <f t="shared" si="8"/>
        <v>47-2</v>
      </c>
      <c r="I564" s="175">
        <v>0</v>
      </c>
      <c r="J564" s="175">
        <v>91</v>
      </c>
      <c r="K564" s="207" t="b">
        <v>1</v>
      </c>
      <c r="L564" s="208">
        <v>106.765</v>
      </c>
      <c r="M564" s="208">
        <v>107.675</v>
      </c>
      <c r="N564" s="209" t="s">
        <v>112</v>
      </c>
      <c r="O564" s="210" t="s">
        <v>117</v>
      </c>
      <c r="P564" s="179" t="s">
        <v>1497</v>
      </c>
      <c r="Q564" s="180">
        <v>3</v>
      </c>
      <c r="R564" s="210" t="s">
        <v>18</v>
      </c>
      <c r="S564" s="210"/>
      <c r="T564" s="211" t="s">
        <v>126</v>
      </c>
      <c r="U564" s="211" t="s">
        <v>49</v>
      </c>
      <c r="V564" s="211" t="s">
        <v>14</v>
      </c>
      <c r="W564" s="211" t="s">
        <v>11</v>
      </c>
      <c r="X564" s="212">
        <v>3</v>
      </c>
      <c r="Y564" s="211" t="s">
        <v>40</v>
      </c>
      <c r="AR564" s="1">
        <v>50</v>
      </c>
      <c r="AU564" s="1">
        <v>50</v>
      </c>
      <c r="BP564" s="6"/>
      <c r="BQ564" s="1">
        <v>100</v>
      </c>
      <c r="BU564" s="1" t="s">
        <v>449</v>
      </c>
      <c r="BV564" s="211"/>
    </row>
    <row r="565" spans="1:75" ht="15" customHeight="1" x14ac:dyDescent="0.3">
      <c r="A565" s="1" t="s">
        <v>1487</v>
      </c>
      <c r="B565" s="7">
        <v>42967</v>
      </c>
      <c r="C565" s="6" t="s">
        <v>406</v>
      </c>
      <c r="D565" s="61" t="s">
        <v>115</v>
      </c>
      <c r="E565" s="61" t="s">
        <v>116</v>
      </c>
      <c r="F565" s="11">
        <v>47</v>
      </c>
      <c r="G565" s="168">
        <v>2</v>
      </c>
      <c r="H565" s="183" t="str">
        <f t="shared" si="8"/>
        <v>47-2</v>
      </c>
      <c r="I565" s="175">
        <v>0</v>
      </c>
      <c r="J565" s="175">
        <v>91</v>
      </c>
      <c r="K565" s="207" t="b">
        <v>1</v>
      </c>
      <c r="L565" s="208">
        <v>106.765</v>
      </c>
      <c r="M565" s="208">
        <v>107.675</v>
      </c>
      <c r="N565" s="209" t="s">
        <v>112</v>
      </c>
      <c r="O565" s="210" t="s">
        <v>117</v>
      </c>
      <c r="P565" s="179" t="s">
        <v>1497</v>
      </c>
      <c r="Q565" s="180">
        <v>3</v>
      </c>
      <c r="R565" s="210" t="s">
        <v>18</v>
      </c>
      <c r="S565" s="210" t="s">
        <v>89</v>
      </c>
      <c r="T565" s="211" t="s">
        <v>126</v>
      </c>
      <c r="U565" s="211" t="s">
        <v>49</v>
      </c>
      <c r="V565" s="211" t="s">
        <v>14</v>
      </c>
      <c r="W565" s="211" t="s">
        <v>11</v>
      </c>
      <c r="X565" s="212">
        <v>3</v>
      </c>
      <c r="Y565" s="211" t="s">
        <v>40</v>
      </c>
      <c r="AR565" s="1">
        <v>50</v>
      </c>
      <c r="AU565" s="1">
        <v>40</v>
      </c>
      <c r="BF565" s="1">
        <v>10</v>
      </c>
      <c r="BP565" s="6"/>
      <c r="BQ565" s="1">
        <v>100</v>
      </c>
      <c r="BU565" s="1" t="s">
        <v>455</v>
      </c>
      <c r="BV565" s="211"/>
    </row>
    <row r="566" spans="1:75" ht="15" customHeight="1" x14ac:dyDescent="0.3">
      <c r="A566" s="1" t="s">
        <v>1487</v>
      </c>
      <c r="B566" s="7">
        <v>42967</v>
      </c>
      <c r="C566" s="6" t="s">
        <v>406</v>
      </c>
      <c r="D566" s="61" t="s">
        <v>115</v>
      </c>
      <c r="E566" s="61" t="s">
        <v>116</v>
      </c>
      <c r="F566" s="11">
        <v>47</v>
      </c>
      <c r="G566" s="168">
        <v>2</v>
      </c>
      <c r="H566" s="183" t="str">
        <f t="shared" si="8"/>
        <v>47-2</v>
      </c>
      <c r="I566" s="175">
        <v>0</v>
      </c>
      <c r="J566" s="175">
        <v>91</v>
      </c>
      <c r="K566" s="207" t="b">
        <v>1</v>
      </c>
      <c r="L566" s="208">
        <v>106.765</v>
      </c>
      <c r="M566" s="208">
        <v>107.675</v>
      </c>
      <c r="N566" s="209" t="s">
        <v>112</v>
      </c>
      <c r="O566" s="210" t="s">
        <v>117</v>
      </c>
      <c r="P566" s="179" t="s">
        <v>1497</v>
      </c>
      <c r="Q566" s="180">
        <v>3</v>
      </c>
      <c r="R566" s="210" t="s">
        <v>18</v>
      </c>
      <c r="S566" s="210" t="s">
        <v>89</v>
      </c>
      <c r="T566" s="211" t="s">
        <v>127</v>
      </c>
      <c r="U566" s="211" t="s">
        <v>49</v>
      </c>
      <c r="V566" s="211" t="s">
        <v>14</v>
      </c>
      <c r="W566" s="211" t="s">
        <v>11</v>
      </c>
      <c r="X566" s="212">
        <v>3</v>
      </c>
      <c r="Y566" s="211" t="s">
        <v>40</v>
      </c>
      <c r="AQ566" s="1">
        <v>30</v>
      </c>
      <c r="AR566" s="1">
        <v>69</v>
      </c>
      <c r="BG566" s="1">
        <v>1</v>
      </c>
      <c r="BP566" s="6"/>
      <c r="BQ566" s="1">
        <v>100</v>
      </c>
      <c r="BU566" s="1" t="s">
        <v>456</v>
      </c>
      <c r="BV566" s="211"/>
    </row>
    <row r="567" spans="1:75" ht="15" customHeight="1" x14ac:dyDescent="0.3">
      <c r="A567" s="1" t="s">
        <v>1487</v>
      </c>
      <c r="B567" s="7">
        <v>42967</v>
      </c>
      <c r="C567" s="6" t="s">
        <v>406</v>
      </c>
      <c r="D567" s="166" t="s">
        <v>115</v>
      </c>
      <c r="E567" s="166" t="s">
        <v>116</v>
      </c>
      <c r="F567" s="11">
        <v>47</v>
      </c>
      <c r="G567" s="168">
        <v>2</v>
      </c>
      <c r="H567" s="183" t="str">
        <f t="shared" si="8"/>
        <v>47-2</v>
      </c>
      <c r="I567" s="173">
        <v>0</v>
      </c>
      <c r="J567" s="175">
        <v>91</v>
      </c>
      <c r="K567" s="207" t="b">
        <v>1</v>
      </c>
      <c r="L567" s="208">
        <v>106.765</v>
      </c>
      <c r="M567" s="208">
        <v>107.675</v>
      </c>
      <c r="N567" s="11"/>
      <c r="O567" s="11" t="s">
        <v>105</v>
      </c>
      <c r="P567" s="179" t="s">
        <v>105</v>
      </c>
      <c r="Q567" s="136" t="s">
        <v>1492</v>
      </c>
      <c r="R567" s="11"/>
      <c r="S567" s="11"/>
      <c r="T567" s="6"/>
      <c r="U567" s="6"/>
      <c r="V567" s="6"/>
      <c r="W567" s="6"/>
      <c r="X567" s="212" t="e">
        <v>#N/A</v>
      </c>
      <c r="Y567" s="6"/>
      <c r="BO567" s="6"/>
      <c r="BP567" s="6"/>
      <c r="BQ567" s="1">
        <v>0</v>
      </c>
      <c r="BV567" s="1" t="s">
        <v>457</v>
      </c>
      <c r="BW567" s="6"/>
    </row>
    <row r="568" spans="1:75" ht="15" customHeight="1" x14ac:dyDescent="0.3">
      <c r="A568" s="1" t="s">
        <v>1487</v>
      </c>
      <c r="B568" s="7">
        <v>42967</v>
      </c>
      <c r="C568" s="6" t="s">
        <v>406</v>
      </c>
      <c r="D568" s="61" t="s">
        <v>115</v>
      </c>
      <c r="E568" s="61" t="s">
        <v>116</v>
      </c>
      <c r="F568" s="11">
        <v>47</v>
      </c>
      <c r="G568" s="168">
        <v>3</v>
      </c>
      <c r="H568" s="183" t="str">
        <f t="shared" si="8"/>
        <v>47-3</v>
      </c>
      <c r="I568" s="175">
        <v>0</v>
      </c>
      <c r="J568" s="175">
        <v>82</v>
      </c>
      <c r="K568" s="207" t="b">
        <v>1</v>
      </c>
      <c r="L568" s="208">
        <v>107.675</v>
      </c>
      <c r="M568" s="208">
        <v>108.49499999999999</v>
      </c>
      <c r="N568" s="209" t="s">
        <v>112</v>
      </c>
      <c r="O568" s="11" t="s">
        <v>1094</v>
      </c>
      <c r="P568" s="179" t="s">
        <v>1493</v>
      </c>
      <c r="Q568" s="180">
        <v>1</v>
      </c>
      <c r="R568" s="210" t="s">
        <v>18</v>
      </c>
      <c r="S568" s="210"/>
      <c r="T568" s="211" t="s">
        <v>126</v>
      </c>
      <c r="U568" s="211" t="s">
        <v>49</v>
      </c>
      <c r="V568" s="211" t="s">
        <v>17</v>
      </c>
      <c r="W568" s="211" t="s">
        <v>302</v>
      </c>
      <c r="X568" s="212">
        <v>2</v>
      </c>
      <c r="Y568" s="211" t="s">
        <v>40</v>
      </c>
      <c r="BG568" s="1">
        <v>100</v>
      </c>
      <c r="BO568" s="6"/>
      <c r="BP568" s="6"/>
      <c r="BQ568" s="1">
        <v>100</v>
      </c>
      <c r="BU568" s="1" t="s">
        <v>454</v>
      </c>
      <c r="BW568" s="6"/>
    </row>
    <row r="569" spans="1:75" ht="15" customHeight="1" x14ac:dyDescent="0.3">
      <c r="A569" s="1" t="s">
        <v>1487</v>
      </c>
      <c r="B569" s="7">
        <v>42967</v>
      </c>
      <c r="C569" s="6" t="s">
        <v>406</v>
      </c>
      <c r="D569" s="61" t="s">
        <v>115</v>
      </c>
      <c r="E569" s="61" t="s">
        <v>116</v>
      </c>
      <c r="F569" s="11">
        <v>47</v>
      </c>
      <c r="G569" s="168">
        <v>3</v>
      </c>
      <c r="H569" s="183" t="str">
        <f t="shared" si="8"/>
        <v>47-3</v>
      </c>
      <c r="I569" s="175">
        <v>0</v>
      </c>
      <c r="J569" s="175">
        <v>82</v>
      </c>
      <c r="K569" s="207" t="b">
        <v>1</v>
      </c>
      <c r="L569" s="208">
        <v>107.675</v>
      </c>
      <c r="M569" s="208">
        <v>108.49499999999999</v>
      </c>
      <c r="N569" s="209" t="s">
        <v>112</v>
      </c>
      <c r="O569" s="210" t="s">
        <v>35</v>
      </c>
      <c r="P569" s="179" t="s">
        <v>1495</v>
      </c>
      <c r="Q569" s="180">
        <v>5</v>
      </c>
      <c r="R569" s="210" t="s">
        <v>18</v>
      </c>
      <c r="S569" s="210"/>
      <c r="T569" s="211" t="s">
        <v>407</v>
      </c>
      <c r="U569" s="211" t="s">
        <v>49</v>
      </c>
      <c r="V569" s="211" t="s">
        <v>17</v>
      </c>
      <c r="W569" s="211" t="s">
        <v>302</v>
      </c>
      <c r="X569" s="212">
        <v>2</v>
      </c>
      <c r="Y569" s="211" t="s">
        <v>40</v>
      </c>
      <c r="BF569" s="1">
        <v>100</v>
      </c>
      <c r="BO569" s="6"/>
      <c r="BP569" s="6"/>
      <c r="BQ569" s="1">
        <v>100</v>
      </c>
      <c r="BU569" s="1" t="s">
        <v>458</v>
      </c>
      <c r="BW569" s="6"/>
    </row>
    <row r="570" spans="1:75" ht="15" customHeight="1" x14ac:dyDescent="0.3">
      <c r="A570" s="1" t="s">
        <v>1487</v>
      </c>
      <c r="B570" s="7">
        <v>42967</v>
      </c>
      <c r="C570" s="6" t="s">
        <v>406</v>
      </c>
      <c r="D570" s="61" t="s">
        <v>115</v>
      </c>
      <c r="E570" s="61" t="s">
        <v>116</v>
      </c>
      <c r="F570" s="11">
        <v>47</v>
      </c>
      <c r="G570" s="168">
        <v>3</v>
      </c>
      <c r="H570" s="183" t="str">
        <f t="shared" si="8"/>
        <v>47-3</v>
      </c>
      <c r="I570" s="175">
        <v>0</v>
      </c>
      <c r="J570" s="175">
        <v>82</v>
      </c>
      <c r="K570" s="207" t="b">
        <v>1</v>
      </c>
      <c r="L570" s="208">
        <v>107.675</v>
      </c>
      <c r="M570" s="208">
        <v>108.49499999999999</v>
      </c>
      <c r="N570" s="209" t="s">
        <v>112</v>
      </c>
      <c r="O570" s="210" t="s">
        <v>117</v>
      </c>
      <c r="P570" s="179" t="s">
        <v>1497</v>
      </c>
      <c r="Q570" s="180">
        <v>3</v>
      </c>
      <c r="R570" s="210" t="s">
        <v>18</v>
      </c>
      <c r="S570" s="210"/>
      <c r="T570" s="211" t="s">
        <v>126</v>
      </c>
      <c r="U570" s="211" t="s">
        <v>49</v>
      </c>
      <c r="V570" s="211" t="s">
        <v>14</v>
      </c>
      <c r="W570" s="211" t="s">
        <v>11</v>
      </c>
      <c r="X570" s="212">
        <v>3</v>
      </c>
      <c r="Y570" s="211" t="s">
        <v>40</v>
      </c>
      <c r="AR570" s="1">
        <v>50</v>
      </c>
      <c r="AU570" s="1">
        <v>50</v>
      </c>
      <c r="BP570" s="6"/>
      <c r="BQ570" s="1">
        <v>100</v>
      </c>
      <c r="BU570" s="1" t="s">
        <v>449</v>
      </c>
      <c r="BV570" s="211"/>
    </row>
    <row r="571" spans="1:75" ht="15" customHeight="1" x14ac:dyDescent="0.3">
      <c r="A571" s="1" t="s">
        <v>1487</v>
      </c>
      <c r="B571" s="7">
        <v>42967</v>
      </c>
      <c r="C571" s="6" t="s">
        <v>406</v>
      </c>
      <c r="D571" s="61" t="s">
        <v>115</v>
      </c>
      <c r="E571" s="61" t="s">
        <v>116</v>
      </c>
      <c r="F571" s="11">
        <v>47</v>
      </c>
      <c r="G571" s="168">
        <v>3</v>
      </c>
      <c r="H571" s="183" t="str">
        <f t="shared" si="8"/>
        <v>47-3</v>
      </c>
      <c r="I571" s="175">
        <v>0</v>
      </c>
      <c r="J571" s="175">
        <v>82</v>
      </c>
      <c r="K571" s="207" t="b">
        <v>1</v>
      </c>
      <c r="L571" s="208">
        <v>107.675</v>
      </c>
      <c r="M571" s="208">
        <v>108.49499999999999</v>
      </c>
      <c r="N571" s="209" t="s">
        <v>112</v>
      </c>
      <c r="O571" s="210" t="s">
        <v>117</v>
      </c>
      <c r="P571" s="179" t="s">
        <v>1497</v>
      </c>
      <c r="Q571" s="180">
        <v>3</v>
      </c>
      <c r="R571" s="210" t="s">
        <v>18</v>
      </c>
      <c r="S571" s="210" t="s">
        <v>89</v>
      </c>
      <c r="T571" s="211" t="s">
        <v>141</v>
      </c>
      <c r="U571" s="211" t="s">
        <v>49</v>
      </c>
      <c r="V571" s="211" t="s">
        <v>14</v>
      </c>
      <c r="W571" s="211" t="s">
        <v>11</v>
      </c>
      <c r="X571" s="212">
        <v>3</v>
      </c>
      <c r="Y571" s="211" t="s">
        <v>40</v>
      </c>
      <c r="AR571" s="1">
        <v>50</v>
      </c>
      <c r="AU571" s="1">
        <v>40</v>
      </c>
      <c r="BF571" s="1">
        <v>10</v>
      </c>
      <c r="BP571" s="6"/>
      <c r="BQ571" s="1">
        <v>100</v>
      </c>
      <c r="BS571" s="1" t="s">
        <v>459</v>
      </c>
      <c r="BT571" s="1" t="s">
        <v>35</v>
      </c>
      <c r="BU571" s="1" t="s">
        <v>460</v>
      </c>
      <c r="BV571" s="211"/>
    </row>
    <row r="572" spans="1:75" ht="15" customHeight="1" x14ac:dyDescent="0.3">
      <c r="A572" s="1" t="s">
        <v>1487</v>
      </c>
      <c r="B572" s="7">
        <v>42967</v>
      </c>
      <c r="C572" s="6" t="s">
        <v>406</v>
      </c>
      <c r="D572" s="61" t="s">
        <v>115</v>
      </c>
      <c r="E572" s="61" t="s">
        <v>116</v>
      </c>
      <c r="F572" s="11">
        <v>47</v>
      </c>
      <c r="G572" s="168">
        <v>3</v>
      </c>
      <c r="H572" s="183" t="str">
        <f t="shared" si="8"/>
        <v>47-3</v>
      </c>
      <c r="I572" s="175">
        <v>0</v>
      </c>
      <c r="J572" s="175">
        <v>82</v>
      </c>
      <c r="K572" s="207" t="b">
        <v>1</v>
      </c>
      <c r="L572" s="208">
        <v>107.675</v>
      </c>
      <c r="M572" s="208">
        <v>108.49499999999999</v>
      </c>
      <c r="N572" s="209" t="s">
        <v>112</v>
      </c>
      <c r="O572" s="210" t="s">
        <v>117</v>
      </c>
      <c r="P572" s="179" t="s">
        <v>1497</v>
      </c>
      <c r="Q572" s="180">
        <v>3</v>
      </c>
      <c r="R572" s="210" t="s">
        <v>18</v>
      </c>
      <c r="S572" s="210" t="s">
        <v>89</v>
      </c>
      <c r="T572" s="211" t="s">
        <v>127</v>
      </c>
      <c r="U572" s="211" t="s">
        <v>49</v>
      </c>
      <c r="V572" s="211" t="s">
        <v>14</v>
      </c>
      <c r="W572" s="211" t="s">
        <v>11</v>
      </c>
      <c r="X572" s="212">
        <v>3</v>
      </c>
      <c r="Y572" s="211" t="s">
        <v>40</v>
      </c>
      <c r="AQ572" s="1">
        <v>30</v>
      </c>
      <c r="AR572" s="1">
        <v>69</v>
      </c>
      <c r="BG572" s="1">
        <v>1</v>
      </c>
      <c r="BP572" s="6"/>
      <c r="BQ572" s="1">
        <v>100</v>
      </c>
      <c r="BU572" s="1" t="s">
        <v>456</v>
      </c>
      <c r="BV572" s="211"/>
    </row>
    <row r="573" spans="1:75" ht="15" customHeight="1" x14ac:dyDescent="0.3">
      <c r="A573" s="1" t="s">
        <v>1487</v>
      </c>
      <c r="B573" s="7">
        <v>42967</v>
      </c>
      <c r="C573" s="6" t="s">
        <v>406</v>
      </c>
      <c r="D573" s="166" t="s">
        <v>115</v>
      </c>
      <c r="E573" s="166" t="s">
        <v>116</v>
      </c>
      <c r="F573" s="11">
        <v>47</v>
      </c>
      <c r="G573" s="168">
        <v>3</v>
      </c>
      <c r="H573" s="183" t="str">
        <f t="shared" si="8"/>
        <v>47-3</v>
      </c>
      <c r="I573" s="173">
        <v>0</v>
      </c>
      <c r="J573" s="175">
        <v>82</v>
      </c>
      <c r="K573" s="207" t="b">
        <v>1</v>
      </c>
      <c r="L573" s="208">
        <v>107.675</v>
      </c>
      <c r="M573" s="208">
        <v>108.49499999999999</v>
      </c>
      <c r="N573" s="11"/>
      <c r="O573" s="11" t="s">
        <v>105</v>
      </c>
      <c r="P573" s="179" t="s">
        <v>105</v>
      </c>
      <c r="Q573" s="136" t="s">
        <v>1492</v>
      </c>
      <c r="R573" s="11"/>
      <c r="S573" s="11"/>
      <c r="T573" s="6"/>
      <c r="U573" s="6"/>
      <c r="V573" s="6"/>
      <c r="W573" s="6"/>
      <c r="X573" s="212" t="e">
        <v>#N/A</v>
      </c>
      <c r="Y573" s="6"/>
      <c r="BO573" s="6"/>
      <c r="BP573" s="6"/>
      <c r="BQ573" s="1">
        <v>0</v>
      </c>
      <c r="BV573" s="1" t="s">
        <v>461</v>
      </c>
      <c r="BW573" s="6"/>
    </row>
    <row r="574" spans="1:75" ht="15" customHeight="1" x14ac:dyDescent="0.3">
      <c r="A574" s="1" t="s">
        <v>1487</v>
      </c>
      <c r="B574" s="7">
        <v>42967</v>
      </c>
      <c r="C574" s="6" t="s">
        <v>406</v>
      </c>
      <c r="D574" s="61" t="s">
        <v>115</v>
      </c>
      <c r="E574" s="61" t="s">
        <v>116</v>
      </c>
      <c r="F574" s="11">
        <v>47</v>
      </c>
      <c r="G574" s="168">
        <v>4</v>
      </c>
      <c r="H574" s="183" t="str">
        <f t="shared" si="8"/>
        <v>47-4</v>
      </c>
      <c r="I574" s="175">
        <v>0</v>
      </c>
      <c r="J574" s="175">
        <v>93</v>
      </c>
      <c r="K574" s="207" t="b">
        <v>1</v>
      </c>
      <c r="L574" s="208">
        <v>108.49499999999999</v>
      </c>
      <c r="M574" s="208">
        <v>109.425</v>
      </c>
      <c r="N574" s="209" t="s">
        <v>112</v>
      </c>
      <c r="O574" s="11" t="s">
        <v>1094</v>
      </c>
      <c r="P574" s="179" t="s">
        <v>1493</v>
      </c>
      <c r="Q574" s="180">
        <v>1</v>
      </c>
      <c r="R574" s="210" t="s">
        <v>18</v>
      </c>
      <c r="S574" s="210"/>
      <c r="T574" s="211" t="s">
        <v>126</v>
      </c>
      <c r="U574" s="211" t="s">
        <v>49</v>
      </c>
      <c r="V574" s="211" t="s">
        <v>17</v>
      </c>
      <c r="W574" s="211" t="s">
        <v>302</v>
      </c>
      <c r="X574" s="212">
        <v>2</v>
      </c>
      <c r="Y574" s="211" t="s">
        <v>40</v>
      </c>
      <c r="AR574" s="1">
        <v>49</v>
      </c>
      <c r="AU574" s="1">
        <v>49</v>
      </c>
      <c r="BG574" s="1">
        <v>2</v>
      </c>
      <c r="BO574" s="6"/>
      <c r="BP574" s="6"/>
      <c r="BQ574" s="1">
        <v>100</v>
      </c>
      <c r="BU574" s="1" t="s">
        <v>435</v>
      </c>
      <c r="BW574" s="6"/>
    </row>
    <row r="575" spans="1:75" ht="15" customHeight="1" x14ac:dyDescent="0.3">
      <c r="A575" s="1" t="s">
        <v>1487</v>
      </c>
      <c r="B575" s="7">
        <v>42967</v>
      </c>
      <c r="C575" s="6" t="s">
        <v>406</v>
      </c>
      <c r="D575" s="61" t="s">
        <v>115</v>
      </c>
      <c r="E575" s="61" t="s">
        <v>116</v>
      </c>
      <c r="F575" s="11">
        <v>47</v>
      </c>
      <c r="G575" s="168">
        <v>4</v>
      </c>
      <c r="H575" s="183" t="str">
        <f t="shared" si="8"/>
        <v>47-4</v>
      </c>
      <c r="I575" s="175">
        <v>0</v>
      </c>
      <c r="J575" s="175">
        <v>60</v>
      </c>
      <c r="K575" s="207" t="b">
        <v>1</v>
      </c>
      <c r="L575" s="208">
        <v>108.49499999999999</v>
      </c>
      <c r="M575" s="208">
        <v>109.09499999999998</v>
      </c>
      <c r="N575" s="209" t="s">
        <v>112</v>
      </c>
      <c r="O575" s="210" t="s">
        <v>35</v>
      </c>
      <c r="P575" s="179" t="s">
        <v>1495</v>
      </c>
      <c r="Q575" s="180">
        <v>5</v>
      </c>
      <c r="R575" s="210" t="s">
        <v>18</v>
      </c>
      <c r="S575" s="210"/>
      <c r="T575" s="211" t="s">
        <v>407</v>
      </c>
      <c r="U575" s="211" t="s">
        <v>49</v>
      </c>
      <c r="V575" s="211" t="s">
        <v>17</v>
      </c>
      <c r="W575" s="211" t="s">
        <v>302</v>
      </c>
      <c r="X575" s="212">
        <v>2</v>
      </c>
      <c r="Y575" s="211" t="s">
        <v>40</v>
      </c>
      <c r="BF575" s="1">
        <v>100</v>
      </c>
      <c r="BO575" s="6"/>
      <c r="BP575" s="6"/>
      <c r="BQ575" s="1">
        <v>100</v>
      </c>
      <c r="BU575" s="1" t="s">
        <v>462</v>
      </c>
      <c r="BW575" s="6"/>
    </row>
    <row r="576" spans="1:75" ht="15" customHeight="1" x14ac:dyDescent="0.3">
      <c r="A576" s="1" t="s">
        <v>1487</v>
      </c>
      <c r="B576" s="7">
        <v>42967</v>
      </c>
      <c r="C576" s="6" t="s">
        <v>406</v>
      </c>
      <c r="D576" s="61" t="s">
        <v>115</v>
      </c>
      <c r="E576" s="61" t="s">
        <v>116</v>
      </c>
      <c r="F576" s="11">
        <v>47</v>
      </c>
      <c r="G576" s="168">
        <v>4</v>
      </c>
      <c r="H576" s="183" t="str">
        <f t="shared" si="8"/>
        <v>47-4</v>
      </c>
      <c r="I576" s="175">
        <v>0</v>
      </c>
      <c r="J576" s="175">
        <v>93</v>
      </c>
      <c r="K576" s="207" t="b">
        <v>1</v>
      </c>
      <c r="L576" s="208">
        <v>108.49499999999999</v>
      </c>
      <c r="M576" s="208">
        <v>109.425</v>
      </c>
      <c r="N576" s="209" t="s">
        <v>112</v>
      </c>
      <c r="O576" s="210" t="s">
        <v>117</v>
      </c>
      <c r="P576" s="179" t="s">
        <v>1497</v>
      </c>
      <c r="Q576" s="180">
        <v>3</v>
      </c>
      <c r="R576" s="210" t="s">
        <v>18</v>
      </c>
      <c r="S576" s="210"/>
      <c r="T576" s="211" t="s">
        <v>126</v>
      </c>
      <c r="U576" s="211" t="s">
        <v>49</v>
      </c>
      <c r="V576" s="211" t="s">
        <v>14</v>
      </c>
      <c r="W576" s="211" t="s">
        <v>11</v>
      </c>
      <c r="X576" s="212">
        <v>3</v>
      </c>
      <c r="Y576" s="211" t="s">
        <v>40</v>
      </c>
      <c r="AR576" s="1">
        <v>50</v>
      </c>
      <c r="AU576" s="1">
        <v>50</v>
      </c>
      <c r="BP576" s="6"/>
      <c r="BQ576" s="1">
        <v>100</v>
      </c>
      <c r="BU576" s="1" t="s">
        <v>249</v>
      </c>
      <c r="BV576" s="211"/>
    </row>
    <row r="577" spans="1:75" ht="15" customHeight="1" x14ac:dyDescent="0.3">
      <c r="A577" s="1" t="s">
        <v>1487</v>
      </c>
      <c r="B577" s="7">
        <v>42967</v>
      </c>
      <c r="C577" s="6" t="s">
        <v>406</v>
      </c>
      <c r="D577" s="61" t="s">
        <v>115</v>
      </c>
      <c r="E577" s="61" t="s">
        <v>116</v>
      </c>
      <c r="F577" s="11">
        <v>47</v>
      </c>
      <c r="G577" s="168">
        <v>4</v>
      </c>
      <c r="H577" s="183" t="str">
        <f t="shared" si="8"/>
        <v>47-4</v>
      </c>
      <c r="I577" s="175">
        <v>0</v>
      </c>
      <c r="J577" s="175">
        <v>93</v>
      </c>
      <c r="K577" s="207" t="b">
        <v>1</v>
      </c>
      <c r="L577" s="208">
        <v>108.49499999999999</v>
      </c>
      <c r="M577" s="208">
        <v>109.425</v>
      </c>
      <c r="N577" s="209" t="s">
        <v>112</v>
      </c>
      <c r="O577" s="210" t="s">
        <v>117</v>
      </c>
      <c r="P577" s="179" t="s">
        <v>1497</v>
      </c>
      <c r="Q577" s="180">
        <v>3</v>
      </c>
      <c r="R577" s="210" t="s">
        <v>18</v>
      </c>
      <c r="S577" s="210"/>
      <c r="T577" s="211" t="s">
        <v>126</v>
      </c>
      <c r="U577" s="211" t="s">
        <v>49</v>
      </c>
      <c r="V577" s="211" t="s">
        <v>17</v>
      </c>
      <c r="W577" s="211" t="s">
        <v>302</v>
      </c>
      <c r="X577" s="212">
        <v>2</v>
      </c>
      <c r="Y577" s="211" t="s">
        <v>40</v>
      </c>
      <c r="AR577" s="1">
        <v>49</v>
      </c>
      <c r="AU577" s="1">
        <v>49</v>
      </c>
      <c r="BG577" s="1">
        <v>2</v>
      </c>
      <c r="BO577" s="6"/>
      <c r="BP577" s="6"/>
      <c r="BQ577" s="1">
        <v>100</v>
      </c>
      <c r="BU577" s="1" t="s">
        <v>463</v>
      </c>
      <c r="BW577" s="6"/>
    </row>
    <row r="578" spans="1:75" ht="15" customHeight="1" x14ac:dyDescent="0.3">
      <c r="A578" s="1" t="s">
        <v>1487</v>
      </c>
      <c r="B578" s="7">
        <v>42967</v>
      </c>
      <c r="C578" s="6" t="s">
        <v>406</v>
      </c>
      <c r="D578" s="61" t="s">
        <v>115</v>
      </c>
      <c r="E578" s="61" t="s">
        <v>116</v>
      </c>
      <c r="F578" s="11">
        <v>47</v>
      </c>
      <c r="G578" s="168">
        <v>4</v>
      </c>
      <c r="H578" s="183" t="str">
        <f t="shared" si="8"/>
        <v>47-4</v>
      </c>
      <c r="I578" s="175">
        <v>0</v>
      </c>
      <c r="J578" s="175">
        <v>93</v>
      </c>
      <c r="K578" s="207" t="b">
        <v>1</v>
      </c>
      <c r="L578" s="208">
        <v>108.49499999999999</v>
      </c>
      <c r="M578" s="208">
        <v>109.425</v>
      </c>
      <c r="N578" s="209" t="s">
        <v>112</v>
      </c>
      <c r="O578" s="210" t="s">
        <v>117</v>
      </c>
      <c r="P578" s="179" t="s">
        <v>1497</v>
      </c>
      <c r="Q578" s="180">
        <v>3</v>
      </c>
      <c r="R578" s="210" t="s">
        <v>18</v>
      </c>
      <c r="S578" s="210" t="s">
        <v>89</v>
      </c>
      <c r="T578" s="211" t="s">
        <v>141</v>
      </c>
      <c r="U578" s="211" t="s">
        <v>49</v>
      </c>
      <c r="V578" s="211" t="s">
        <v>14</v>
      </c>
      <c r="W578" s="211" t="s">
        <v>11</v>
      </c>
      <c r="X578" s="212">
        <v>3</v>
      </c>
      <c r="Y578" s="211" t="s">
        <v>40</v>
      </c>
      <c r="AR578" s="1">
        <v>50</v>
      </c>
      <c r="AU578" s="1">
        <v>50</v>
      </c>
      <c r="BP578" s="6"/>
      <c r="BQ578" s="1">
        <v>100</v>
      </c>
      <c r="BS578" s="1" t="s">
        <v>459</v>
      </c>
      <c r="BT578" s="1" t="s">
        <v>464</v>
      </c>
      <c r="BU578" s="1" t="s">
        <v>465</v>
      </c>
      <c r="BV578" s="211"/>
    </row>
    <row r="579" spans="1:75" ht="15" customHeight="1" x14ac:dyDescent="0.3">
      <c r="A579" s="1" t="s">
        <v>1487</v>
      </c>
      <c r="B579" s="7">
        <v>42967</v>
      </c>
      <c r="C579" s="6" t="s">
        <v>406</v>
      </c>
      <c r="D579" s="166" t="s">
        <v>115</v>
      </c>
      <c r="E579" s="166" t="s">
        <v>116</v>
      </c>
      <c r="F579" s="11">
        <v>47</v>
      </c>
      <c r="G579" s="168">
        <v>4</v>
      </c>
      <c r="H579" s="183" t="str">
        <f t="shared" si="8"/>
        <v>47-4</v>
      </c>
      <c r="I579" s="173">
        <v>0</v>
      </c>
      <c r="J579" s="175">
        <v>93</v>
      </c>
      <c r="K579" s="207" t="b">
        <v>1</v>
      </c>
      <c r="L579" s="208">
        <v>108.49499999999999</v>
      </c>
      <c r="M579" s="208">
        <v>109.425</v>
      </c>
      <c r="N579" s="11"/>
      <c r="O579" s="11" t="s">
        <v>105</v>
      </c>
      <c r="P579" s="179" t="s">
        <v>105</v>
      </c>
      <c r="Q579" s="136" t="s">
        <v>1492</v>
      </c>
      <c r="R579" s="11"/>
      <c r="S579" s="11"/>
      <c r="T579" s="6"/>
      <c r="U579" s="6"/>
      <c r="V579" s="6"/>
      <c r="W579" s="6"/>
      <c r="X579" s="212" t="e">
        <v>#N/A</v>
      </c>
      <c r="Y579" s="6"/>
      <c r="BO579" s="6"/>
      <c r="BP579" s="6"/>
      <c r="BQ579" s="1">
        <v>0</v>
      </c>
      <c r="BV579" s="1" t="s">
        <v>466</v>
      </c>
      <c r="BW579" s="6"/>
    </row>
    <row r="580" spans="1:75" ht="15" customHeight="1" x14ac:dyDescent="0.3">
      <c r="A580" s="1" t="s">
        <v>1487</v>
      </c>
      <c r="B580" s="7">
        <v>42967</v>
      </c>
      <c r="C580" s="6" t="s">
        <v>406</v>
      </c>
      <c r="D580" s="61" t="s">
        <v>115</v>
      </c>
      <c r="E580" s="61" t="s">
        <v>116</v>
      </c>
      <c r="F580" s="11">
        <v>48</v>
      </c>
      <c r="G580" s="168">
        <v>1</v>
      </c>
      <c r="H580" s="183" t="str">
        <f t="shared" si="8"/>
        <v>48-1</v>
      </c>
      <c r="I580" s="175">
        <v>0</v>
      </c>
      <c r="J580" s="175">
        <v>88</v>
      </c>
      <c r="K580" s="207" t="b">
        <v>1</v>
      </c>
      <c r="L580" s="208">
        <v>109.35</v>
      </c>
      <c r="M580" s="208">
        <v>110.22999999999999</v>
      </c>
      <c r="N580" s="209" t="s">
        <v>112</v>
      </c>
      <c r="O580" s="11" t="s">
        <v>1094</v>
      </c>
      <c r="P580" s="179" t="s">
        <v>1493</v>
      </c>
      <c r="Q580" s="180">
        <v>1</v>
      </c>
      <c r="R580" s="210" t="s">
        <v>18</v>
      </c>
      <c r="S580" s="210"/>
      <c r="T580" s="211" t="s">
        <v>126</v>
      </c>
      <c r="U580" s="211" t="s">
        <v>49</v>
      </c>
      <c r="V580" s="211" t="s">
        <v>17</v>
      </c>
      <c r="W580" s="211" t="s">
        <v>302</v>
      </c>
      <c r="X580" s="212">
        <v>2</v>
      </c>
      <c r="Y580" s="211" t="s">
        <v>40</v>
      </c>
      <c r="AR580" s="1">
        <v>49</v>
      </c>
      <c r="AU580" s="1">
        <v>49</v>
      </c>
      <c r="BG580" s="1">
        <v>2</v>
      </c>
      <c r="BO580" s="6"/>
      <c r="BP580" s="6"/>
      <c r="BQ580" s="1">
        <v>100</v>
      </c>
      <c r="BU580" s="1" t="s">
        <v>467</v>
      </c>
      <c r="BW580" s="6"/>
    </row>
    <row r="581" spans="1:75" ht="15" customHeight="1" x14ac:dyDescent="0.3">
      <c r="A581" s="1" t="s">
        <v>1487</v>
      </c>
      <c r="B581" s="7">
        <v>42967</v>
      </c>
      <c r="C581" s="6" t="s">
        <v>406</v>
      </c>
      <c r="D581" s="61" t="s">
        <v>115</v>
      </c>
      <c r="E581" s="61" t="s">
        <v>116</v>
      </c>
      <c r="F581" s="11">
        <v>48</v>
      </c>
      <c r="G581" s="168">
        <v>1</v>
      </c>
      <c r="H581" s="183" t="str">
        <f t="shared" si="8"/>
        <v>48-1</v>
      </c>
      <c r="I581" s="175">
        <v>0</v>
      </c>
      <c r="J581" s="175">
        <v>88</v>
      </c>
      <c r="K581" s="207" t="b">
        <v>1</v>
      </c>
      <c r="L581" s="208">
        <v>109.35</v>
      </c>
      <c r="M581" s="208">
        <v>110.22999999999999</v>
      </c>
      <c r="N581" s="209" t="s">
        <v>112</v>
      </c>
      <c r="O581" s="210" t="s">
        <v>117</v>
      </c>
      <c r="P581" s="179" t="s">
        <v>1497</v>
      </c>
      <c r="Q581" s="180">
        <v>3</v>
      </c>
      <c r="R581" s="210" t="s">
        <v>18</v>
      </c>
      <c r="S581" s="210"/>
      <c r="T581" s="211" t="s">
        <v>126</v>
      </c>
      <c r="U581" s="211" t="s">
        <v>49</v>
      </c>
      <c r="V581" s="211" t="s">
        <v>14</v>
      </c>
      <c r="W581" s="211" t="s">
        <v>11</v>
      </c>
      <c r="X581" s="212">
        <v>3</v>
      </c>
      <c r="Y581" s="211" t="s">
        <v>40</v>
      </c>
      <c r="AR581" s="1">
        <v>50</v>
      </c>
      <c r="AU581" s="1">
        <v>50</v>
      </c>
      <c r="BP581" s="6"/>
      <c r="BQ581" s="1">
        <v>100</v>
      </c>
      <c r="BU581" s="1" t="s">
        <v>249</v>
      </c>
      <c r="BV581" s="211"/>
    </row>
    <row r="582" spans="1:75" ht="15" customHeight="1" x14ac:dyDescent="0.3">
      <c r="A582" s="1" t="s">
        <v>1487</v>
      </c>
      <c r="B582" s="7">
        <v>42967</v>
      </c>
      <c r="C582" s="6" t="s">
        <v>406</v>
      </c>
      <c r="D582" s="61" t="s">
        <v>115</v>
      </c>
      <c r="E582" s="61" t="s">
        <v>116</v>
      </c>
      <c r="F582" s="11">
        <v>48</v>
      </c>
      <c r="G582" s="168">
        <v>1</v>
      </c>
      <c r="H582" s="183" t="str">
        <f t="shared" ref="H582:H645" si="9">F582&amp;"-"&amp;G582</f>
        <v>48-1</v>
      </c>
      <c r="I582" s="175">
        <v>0</v>
      </c>
      <c r="J582" s="175">
        <v>88</v>
      </c>
      <c r="K582" s="207" t="b">
        <v>1</v>
      </c>
      <c r="L582" s="208">
        <v>109.35</v>
      </c>
      <c r="M582" s="208">
        <v>110.22999999999999</v>
      </c>
      <c r="N582" s="209" t="s">
        <v>112</v>
      </c>
      <c r="O582" s="210" t="s">
        <v>117</v>
      </c>
      <c r="P582" s="179" t="s">
        <v>1497</v>
      </c>
      <c r="Q582" s="180">
        <v>3</v>
      </c>
      <c r="R582" s="210" t="s">
        <v>18</v>
      </c>
      <c r="S582" s="210"/>
      <c r="T582" s="211" t="s">
        <v>126</v>
      </c>
      <c r="U582" s="211" t="s">
        <v>49</v>
      </c>
      <c r="V582" s="211" t="s">
        <v>17</v>
      </c>
      <c r="W582" s="211" t="s">
        <v>302</v>
      </c>
      <c r="X582" s="212">
        <v>2</v>
      </c>
      <c r="Y582" s="211" t="s">
        <v>40</v>
      </c>
      <c r="AR582" s="1">
        <v>49</v>
      </c>
      <c r="AU582" s="1">
        <v>49</v>
      </c>
      <c r="BG582" s="1">
        <v>2</v>
      </c>
      <c r="BO582" s="6"/>
      <c r="BP582" s="6"/>
      <c r="BQ582" s="1">
        <v>100</v>
      </c>
      <c r="BU582" s="1" t="s">
        <v>463</v>
      </c>
      <c r="BW582" s="6"/>
    </row>
    <row r="583" spans="1:75" ht="15" customHeight="1" x14ac:dyDescent="0.3">
      <c r="A583" s="1" t="s">
        <v>1487</v>
      </c>
      <c r="B583" s="7">
        <v>42967</v>
      </c>
      <c r="C583" s="6" t="s">
        <v>406</v>
      </c>
      <c r="D583" s="61" t="s">
        <v>115</v>
      </c>
      <c r="E583" s="61" t="s">
        <v>116</v>
      </c>
      <c r="F583" s="11">
        <v>48</v>
      </c>
      <c r="G583" s="168">
        <v>1</v>
      </c>
      <c r="H583" s="183" t="str">
        <f t="shared" si="9"/>
        <v>48-1</v>
      </c>
      <c r="I583" s="175">
        <v>0</v>
      </c>
      <c r="J583" s="175">
        <v>88</v>
      </c>
      <c r="K583" s="207" t="b">
        <v>1</v>
      </c>
      <c r="L583" s="208">
        <v>109.35</v>
      </c>
      <c r="M583" s="208">
        <v>110.22999999999999</v>
      </c>
      <c r="N583" s="209" t="s">
        <v>112</v>
      </c>
      <c r="O583" s="210" t="s">
        <v>117</v>
      </c>
      <c r="P583" s="179" t="s">
        <v>1497</v>
      </c>
      <c r="Q583" s="180">
        <v>3</v>
      </c>
      <c r="R583" s="210" t="s">
        <v>18</v>
      </c>
      <c r="S583" s="210" t="s">
        <v>89</v>
      </c>
      <c r="T583" s="211" t="s">
        <v>305</v>
      </c>
      <c r="U583" s="211" t="s">
        <v>49</v>
      </c>
      <c r="V583" s="211" t="s">
        <v>14</v>
      </c>
      <c r="W583" s="211" t="s">
        <v>11</v>
      </c>
      <c r="X583" s="212">
        <v>3</v>
      </c>
      <c r="Y583" s="211" t="s">
        <v>40</v>
      </c>
      <c r="AR583" s="1">
        <v>50</v>
      </c>
      <c r="AU583" s="1">
        <v>49</v>
      </c>
      <c r="BF583" s="1">
        <v>1</v>
      </c>
      <c r="BP583" s="6"/>
      <c r="BQ583" s="1">
        <v>100</v>
      </c>
      <c r="BS583" s="1" t="s">
        <v>459</v>
      </c>
      <c r="BT583" s="1" t="s">
        <v>464</v>
      </c>
      <c r="BU583" s="1" t="s">
        <v>468</v>
      </c>
      <c r="BV583" s="211"/>
    </row>
    <row r="584" spans="1:75" ht="15" customHeight="1" x14ac:dyDescent="0.3">
      <c r="A584" s="1" t="s">
        <v>1487</v>
      </c>
      <c r="B584" s="7">
        <v>42967</v>
      </c>
      <c r="C584" s="6" t="s">
        <v>406</v>
      </c>
      <c r="D584" s="166" t="s">
        <v>115</v>
      </c>
      <c r="E584" s="166" t="s">
        <v>116</v>
      </c>
      <c r="F584" s="11">
        <v>48</v>
      </c>
      <c r="G584" s="168">
        <v>1</v>
      </c>
      <c r="H584" s="183" t="str">
        <f t="shared" si="9"/>
        <v>48-1</v>
      </c>
      <c r="I584" s="173">
        <v>0</v>
      </c>
      <c r="J584" s="175">
        <v>88</v>
      </c>
      <c r="K584" s="207" t="b">
        <v>1</v>
      </c>
      <c r="L584" s="208">
        <v>109.35</v>
      </c>
      <c r="M584" s="208">
        <v>110.22999999999999</v>
      </c>
      <c r="N584" s="11"/>
      <c r="O584" s="11" t="s">
        <v>105</v>
      </c>
      <c r="P584" s="179" t="s">
        <v>105</v>
      </c>
      <c r="Q584" s="136" t="s">
        <v>1492</v>
      </c>
      <c r="R584" s="11"/>
      <c r="S584" s="11"/>
      <c r="T584" s="6"/>
      <c r="U584" s="6"/>
      <c r="V584" s="6"/>
      <c r="W584" s="6"/>
      <c r="X584" s="212" t="e">
        <v>#N/A</v>
      </c>
      <c r="Y584" s="6"/>
      <c r="BO584" s="6"/>
      <c r="BP584" s="6"/>
      <c r="BQ584" s="1">
        <v>0</v>
      </c>
      <c r="BV584" s="1" t="s">
        <v>469</v>
      </c>
      <c r="BW584" s="6"/>
    </row>
    <row r="585" spans="1:75" ht="15" customHeight="1" x14ac:dyDescent="0.3">
      <c r="A585" s="1" t="s">
        <v>1487</v>
      </c>
      <c r="B585" s="7">
        <v>42967</v>
      </c>
      <c r="C585" s="6" t="s">
        <v>406</v>
      </c>
      <c r="D585" s="61" t="s">
        <v>115</v>
      </c>
      <c r="E585" s="61" t="s">
        <v>116</v>
      </c>
      <c r="F585" s="11">
        <v>48</v>
      </c>
      <c r="G585" s="168">
        <v>2</v>
      </c>
      <c r="H585" s="183" t="str">
        <f t="shared" si="9"/>
        <v>48-2</v>
      </c>
      <c r="I585" s="175">
        <v>0</v>
      </c>
      <c r="J585" s="175">
        <v>33</v>
      </c>
      <c r="K585" s="207" t="b">
        <v>1</v>
      </c>
      <c r="L585" s="208">
        <v>110.235</v>
      </c>
      <c r="M585" s="208">
        <v>110.565</v>
      </c>
      <c r="N585" s="209" t="s">
        <v>112</v>
      </c>
      <c r="O585" s="11" t="s">
        <v>1094</v>
      </c>
      <c r="P585" s="179" t="s">
        <v>1493</v>
      </c>
      <c r="Q585" s="180">
        <v>1</v>
      </c>
      <c r="R585" s="210" t="s">
        <v>18</v>
      </c>
      <c r="S585" s="210"/>
      <c r="T585" s="211" t="s">
        <v>126</v>
      </c>
      <c r="U585" s="211" t="s">
        <v>49</v>
      </c>
      <c r="V585" s="211" t="s">
        <v>17</v>
      </c>
      <c r="W585" s="211" t="s">
        <v>302</v>
      </c>
      <c r="X585" s="212">
        <v>2</v>
      </c>
      <c r="Y585" s="211" t="s">
        <v>40</v>
      </c>
      <c r="AR585" s="1">
        <v>49</v>
      </c>
      <c r="AU585" s="1">
        <v>49</v>
      </c>
      <c r="BG585" s="1">
        <v>2</v>
      </c>
      <c r="BO585" s="6"/>
      <c r="BP585" s="6"/>
      <c r="BQ585" s="1">
        <v>100</v>
      </c>
      <c r="BU585" s="1" t="s">
        <v>470</v>
      </c>
      <c r="BW585" s="6"/>
    </row>
    <row r="586" spans="1:75" ht="15" customHeight="1" x14ac:dyDescent="0.3">
      <c r="A586" s="1" t="s">
        <v>1487</v>
      </c>
      <c r="B586" s="7">
        <v>42967</v>
      </c>
      <c r="C586" s="6" t="s">
        <v>406</v>
      </c>
      <c r="D586" s="61" t="s">
        <v>115</v>
      </c>
      <c r="E586" s="61" t="s">
        <v>116</v>
      </c>
      <c r="F586" s="11">
        <v>48</v>
      </c>
      <c r="G586" s="168">
        <v>2</v>
      </c>
      <c r="H586" s="183" t="str">
        <f t="shared" si="9"/>
        <v>48-2</v>
      </c>
      <c r="I586" s="175">
        <v>0</v>
      </c>
      <c r="J586" s="175">
        <v>33</v>
      </c>
      <c r="K586" s="207" t="b">
        <v>1</v>
      </c>
      <c r="L586" s="208">
        <v>110.235</v>
      </c>
      <c r="M586" s="208">
        <v>110.565</v>
      </c>
      <c r="N586" s="209" t="s">
        <v>112</v>
      </c>
      <c r="O586" s="210" t="s">
        <v>117</v>
      </c>
      <c r="P586" s="179" t="s">
        <v>1497</v>
      </c>
      <c r="Q586" s="180">
        <v>3</v>
      </c>
      <c r="R586" s="210" t="s">
        <v>18</v>
      </c>
      <c r="S586" s="210"/>
      <c r="T586" s="211" t="s">
        <v>126</v>
      </c>
      <c r="U586" s="211" t="s">
        <v>49</v>
      </c>
      <c r="V586" s="211" t="s">
        <v>14</v>
      </c>
      <c r="W586" s="211" t="s">
        <v>11</v>
      </c>
      <c r="X586" s="212">
        <v>3</v>
      </c>
      <c r="Y586" s="211" t="s">
        <v>40</v>
      </c>
      <c r="AR586" s="1">
        <v>50</v>
      </c>
      <c r="AU586" s="1">
        <v>50</v>
      </c>
      <c r="BP586" s="6"/>
      <c r="BQ586" s="1">
        <v>100</v>
      </c>
      <c r="BU586" s="1" t="s">
        <v>249</v>
      </c>
      <c r="BV586" s="211"/>
    </row>
    <row r="587" spans="1:75" ht="15" customHeight="1" x14ac:dyDescent="0.3">
      <c r="A587" s="1" t="s">
        <v>1487</v>
      </c>
      <c r="B587" s="7">
        <v>42967</v>
      </c>
      <c r="C587" s="6" t="s">
        <v>406</v>
      </c>
      <c r="D587" s="61" t="s">
        <v>115</v>
      </c>
      <c r="E587" s="61" t="s">
        <v>116</v>
      </c>
      <c r="F587" s="11">
        <v>48</v>
      </c>
      <c r="G587" s="168">
        <v>2</v>
      </c>
      <c r="H587" s="183" t="str">
        <f t="shared" si="9"/>
        <v>48-2</v>
      </c>
      <c r="I587" s="175">
        <v>0</v>
      </c>
      <c r="J587" s="175">
        <v>33</v>
      </c>
      <c r="K587" s="207" t="b">
        <v>1</v>
      </c>
      <c r="L587" s="208">
        <v>110.235</v>
      </c>
      <c r="M587" s="208">
        <v>110.565</v>
      </c>
      <c r="N587" s="209" t="s">
        <v>112</v>
      </c>
      <c r="O587" s="210" t="s">
        <v>117</v>
      </c>
      <c r="P587" s="179" t="s">
        <v>1497</v>
      </c>
      <c r="Q587" s="180">
        <v>3</v>
      </c>
      <c r="R587" s="210" t="s">
        <v>18</v>
      </c>
      <c r="S587" s="210" t="s">
        <v>89</v>
      </c>
      <c r="T587" s="211" t="s">
        <v>127</v>
      </c>
      <c r="U587" s="211" t="s">
        <v>49</v>
      </c>
      <c r="V587" s="211" t="s">
        <v>14</v>
      </c>
      <c r="W587" s="211" t="s">
        <v>11</v>
      </c>
      <c r="X587" s="212">
        <v>3</v>
      </c>
      <c r="Y587" s="211" t="s">
        <v>40</v>
      </c>
      <c r="AR587" s="1">
        <v>50</v>
      </c>
      <c r="AU587" s="1">
        <v>49</v>
      </c>
      <c r="BF587" s="1">
        <v>1</v>
      </c>
      <c r="BP587" s="6"/>
      <c r="BQ587" s="1">
        <v>100</v>
      </c>
      <c r="BS587" s="1" t="s">
        <v>459</v>
      </c>
      <c r="BT587" s="1" t="s">
        <v>464</v>
      </c>
      <c r="BU587" s="1" t="s">
        <v>468</v>
      </c>
      <c r="BV587" s="211"/>
    </row>
    <row r="588" spans="1:75" ht="15" customHeight="1" x14ac:dyDescent="0.3">
      <c r="A588" s="1" t="s">
        <v>1487</v>
      </c>
      <c r="B588" s="7">
        <v>42967</v>
      </c>
      <c r="C588" s="6" t="s">
        <v>406</v>
      </c>
      <c r="D588" s="166" t="s">
        <v>115</v>
      </c>
      <c r="E588" s="166" t="s">
        <v>116</v>
      </c>
      <c r="F588" s="11">
        <v>48</v>
      </c>
      <c r="G588" s="168">
        <v>2</v>
      </c>
      <c r="H588" s="183" t="str">
        <f t="shared" si="9"/>
        <v>48-2</v>
      </c>
      <c r="I588" s="173">
        <v>0</v>
      </c>
      <c r="J588" s="175">
        <v>33</v>
      </c>
      <c r="K588" s="207" t="b">
        <v>1</v>
      </c>
      <c r="L588" s="208">
        <v>110.235</v>
      </c>
      <c r="M588" s="208">
        <v>110.565</v>
      </c>
      <c r="N588" s="11"/>
      <c r="O588" s="11" t="s">
        <v>105</v>
      </c>
      <c r="P588" s="179" t="s">
        <v>105</v>
      </c>
      <c r="Q588" s="136" t="s">
        <v>1492</v>
      </c>
      <c r="R588" s="11"/>
      <c r="S588" s="11"/>
      <c r="T588" s="6"/>
      <c r="U588" s="6"/>
      <c r="V588" s="6"/>
      <c r="W588" s="6"/>
      <c r="X588" s="212" t="e">
        <v>#N/A</v>
      </c>
      <c r="Y588" s="6"/>
      <c r="BO588" s="6"/>
      <c r="BP588" s="6"/>
      <c r="BQ588" s="1">
        <v>0</v>
      </c>
      <c r="BV588" s="1" t="s">
        <v>471</v>
      </c>
      <c r="BW588" s="6"/>
    </row>
    <row r="589" spans="1:75" ht="15" customHeight="1" x14ac:dyDescent="0.3">
      <c r="A589" s="1" t="s">
        <v>1487</v>
      </c>
      <c r="B589" s="7">
        <v>42967</v>
      </c>
      <c r="C589" s="6" t="s">
        <v>406</v>
      </c>
      <c r="D589" s="61" t="s">
        <v>115</v>
      </c>
      <c r="E589" s="61" t="s">
        <v>116</v>
      </c>
      <c r="F589" s="11">
        <v>48</v>
      </c>
      <c r="G589" s="168">
        <v>3</v>
      </c>
      <c r="H589" s="183" t="str">
        <f t="shared" si="9"/>
        <v>48-3</v>
      </c>
      <c r="I589" s="175">
        <v>0</v>
      </c>
      <c r="J589" s="175">
        <v>99</v>
      </c>
      <c r="K589" s="207" t="b">
        <v>1</v>
      </c>
      <c r="L589" s="208">
        <v>110.57</v>
      </c>
      <c r="M589" s="208">
        <v>111.55999999999999</v>
      </c>
      <c r="N589" s="209" t="s">
        <v>112</v>
      </c>
      <c r="O589" s="11" t="s">
        <v>1094</v>
      </c>
      <c r="P589" s="179" t="s">
        <v>1493</v>
      </c>
      <c r="Q589" s="180">
        <v>1</v>
      </c>
      <c r="R589" s="210" t="s">
        <v>18</v>
      </c>
      <c r="S589" s="210"/>
      <c r="T589" s="211" t="s">
        <v>126</v>
      </c>
      <c r="U589" s="211" t="s">
        <v>49</v>
      </c>
      <c r="V589" s="211" t="s">
        <v>17</v>
      </c>
      <c r="W589" s="211" t="s">
        <v>302</v>
      </c>
      <c r="X589" s="212">
        <v>2</v>
      </c>
      <c r="Y589" s="211" t="s">
        <v>40</v>
      </c>
      <c r="AR589" s="1">
        <v>49</v>
      </c>
      <c r="AU589" s="1">
        <v>49</v>
      </c>
      <c r="BG589" s="1">
        <v>2</v>
      </c>
      <c r="BO589" s="6"/>
      <c r="BP589" s="6"/>
      <c r="BQ589" s="1">
        <v>100</v>
      </c>
      <c r="BU589" s="1" t="s">
        <v>472</v>
      </c>
      <c r="BW589" s="6"/>
    </row>
    <row r="590" spans="1:75" ht="15" customHeight="1" x14ac:dyDescent="0.3">
      <c r="A590" s="1" t="s">
        <v>1487</v>
      </c>
      <c r="B590" s="7">
        <v>42967</v>
      </c>
      <c r="C590" s="6" t="s">
        <v>406</v>
      </c>
      <c r="D590" s="61" t="s">
        <v>115</v>
      </c>
      <c r="E590" s="61" t="s">
        <v>116</v>
      </c>
      <c r="F590" s="11">
        <v>48</v>
      </c>
      <c r="G590" s="168">
        <v>3</v>
      </c>
      <c r="H590" s="183" t="str">
        <f t="shared" si="9"/>
        <v>48-3</v>
      </c>
      <c r="I590" s="175">
        <v>0</v>
      </c>
      <c r="J590" s="175">
        <v>99</v>
      </c>
      <c r="K590" s="207" t="b">
        <v>1</v>
      </c>
      <c r="L590" s="208">
        <v>110.57</v>
      </c>
      <c r="M590" s="208">
        <v>111.55999999999999</v>
      </c>
      <c r="N590" s="209" t="s">
        <v>112</v>
      </c>
      <c r="O590" s="210" t="s">
        <v>117</v>
      </c>
      <c r="P590" s="179" t="s">
        <v>1497</v>
      </c>
      <c r="Q590" s="180">
        <v>3</v>
      </c>
      <c r="R590" s="210" t="s">
        <v>18</v>
      </c>
      <c r="S590" s="210"/>
      <c r="T590" s="211" t="s">
        <v>210</v>
      </c>
      <c r="U590" s="211" t="s">
        <v>49</v>
      </c>
      <c r="V590" s="211" t="s">
        <v>14</v>
      </c>
      <c r="W590" s="211" t="s">
        <v>11</v>
      </c>
      <c r="X590" s="212">
        <v>3</v>
      </c>
      <c r="Y590" s="211" t="s">
        <v>40</v>
      </c>
      <c r="AR590" s="1">
        <v>50</v>
      </c>
      <c r="AU590" s="1">
        <v>50</v>
      </c>
      <c r="BP590" s="6"/>
      <c r="BQ590" s="1">
        <v>100</v>
      </c>
      <c r="BU590" s="1" t="s">
        <v>473</v>
      </c>
      <c r="BV590" s="211"/>
    </row>
    <row r="591" spans="1:75" ht="15" customHeight="1" x14ac:dyDescent="0.3">
      <c r="A591" s="1" t="s">
        <v>1487</v>
      </c>
      <c r="B591" s="7">
        <v>42967</v>
      </c>
      <c r="C591" s="6" t="s">
        <v>406</v>
      </c>
      <c r="D591" s="61" t="s">
        <v>115</v>
      </c>
      <c r="E591" s="61" t="s">
        <v>116</v>
      </c>
      <c r="F591" s="11">
        <v>48</v>
      </c>
      <c r="G591" s="168">
        <v>3</v>
      </c>
      <c r="H591" s="183" t="str">
        <f t="shared" si="9"/>
        <v>48-3</v>
      </c>
      <c r="I591" s="175">
        <v>0</v>
      </c>
      <c r="J591" s="175">
        <v>99</v>
      </c>
      <c r="K591" s="207" t="b">
        <v>1</v>
      </c>
      <c r="L591" s="208">
        <v>110.57</v>
      </c>
      <c r="M591" s="208">
        <v>111.55999999999999</v>
      </c>
      <c r="N591" s="209" t="s">
        <v>112</v>
      </c>
      <c r="O591" s="210" t="s">
        <v>42</v>
      </c>
      <c r="P591" s="179" t="s">
        <v>1497</v>
      </c>
      <c r="Q591" s="180">
        <v>3</v>
      </c>
      <c r="R591" s="210" t="s">
        <v>18</v>
      </c>
      <c r="S591" s="210" t="s">
        <v>89</v>
      </c>
      <c r="T591" s="211" t="s">
        <v>127</v>
      </c>
      <c r="U591" s="211" t="s">
        <v>49</v>
      </c>
      <c r="V591" s="211" t="s">
        <v>14</v>
      </c>
      <c r="W591" s="211" t="s">
        <v>11</v>
      </c>
      <c r="X591" s="212">
        <v>3</v>
      </c>
      <c r="Y591" s="211" t="s">
        <v>40</v>
      </c>
      <c r="AQ591" s="1">
        <v>34</v>
      </c>
      <c r="AR591" s="1">
        <v>33</v>
      </c>
      <c r="AU591" s="1">
        <v>33</v>
      </c>
      <c r="BP591" s="6"/>
      <c r="BQ591" s="1">
        <v>100</v>
      </c>
      <c r="BU591" s="1" t="s">
        <v>474</v>
      </c>
      <c r="BV591" s="211"/>
    </row>
    <row r="592" spans="1:75" ht="15" customHeight="1" x14ac:dyDescent="0.3">
      <c r="A592" s="1" t="s">
        <v>1487</v>
      </c>
      <c r="B592" s="7">
        <v>42967</v>
      </c>
      <c r="C592" s="6" t="s">
        <v>406</v>
      </c>
      <c r="D592" s="166" t="s">
        <v>115</v>
      </c>
      <c r="E592" s="166" t="s">
        <v>116</v>
      </c>
      <c r="F592" s="11">
        <v>48</v>
      </c>
      <c r="G592" s="168">
        <v>3</v>
      </c>
      <c r="H592" s="183" t="str">
        <f t="shared" si="9"/>
        <v>48-3</v>
      </c>
      <c r="I592" s="173">
        <v>0</v>
      </c>
      <c r="J592" s="175">
        <v>99</v>
      </c>
      <c r="K592" s="207" t="b">
        <v>1</v>
      </c>
      <c r="L592" s="208">
        <v>110.57</v>
      </c>
      <c r="M592" s="208">
        <v>111.55999999999999</v>
      </c>
      <c r="N592" s="11"/>
      <c r="O592" s="11" t="s">
        <v>105</v>
      </c>
      <c r="P592" s="179" t="s">
        <v>105</v>
      </c>
      <c r="Q592" s="136" t="s">
        <v>1492</v>
      </c>
      <c r="R592" s="11"/>
      <c r="S592" s="11"/>
      <c r="T592" s="6"/>
      <c r="U592" s="6"/>
      <c r="V592" s="6"/>
      <c r="W592" s="6"/>
      <c r="X592" s="212" t="e">
        <v>#N/A</v>
      </c>
      <c r="Y592" s="6"/>
      <c r="BO592" s="6"/>
      <c r="BP592" s="6"/>
      <c r="BQ592" s="1">
        <v>0</v>
      </c>
      <c r="BV592" s="1" t="s">
        <v>475</v>
      </c>
      <c r="BW592" s="6"/>
    </row>
    <row r="593" spans="1:75" ht="15" customHeight="1" x14ac:dyDescent="0.3">
      <c r="A593" s="1" t="s">
        <v>1487</v>
      </c>
      <c r="B593" s="7">
        <v>42967</v>
      </c>
      <c r="C593" s="6" t="s">
        <v>406</v>
      </c>
      <c r="D593" s="61" t="s">
        <v>115</v>
      </c>
      <c r="E593" s="61" t="s">
        <v>116</v>
      </c>
      <c r="F593" s="11">
        <v>49</v>
      </c>
      <c r="G593" s="168">
        <v>1</v>
      </c>
      <c r="H593" s="183" t="str">
        <f t="shared" si="9"/>
        <v>49-1</v>
      </c>
      <c r="I593" s="175">
        <v>0</v>
      </c>
      <c r="J593" s="175">
        <v>71</v>
      </c>
      <c r="K593" s="207" t="b">
        <v>1</v>
      </c>
      <c r="L593" s="208">
        <v>111.35</v>
      </c>
      <c r="M593" s="208">
        <v>112.05999999999999</v>
      </c>
      <c r="N593" s="209" t="s">
        <v>112</v>
      </c>
      <c r="O593" s="11" t="s">
        <v>1094</v>
      </c>
      <c r="P593" s="179" t="s">
        <v>1493</v>
      </c>
      <c r="Q593" s="180">
        <v>1</v>
      </c>
      <c r="R593" s="210" t="s">
        <v>18</v>
      </c>
      <c r="S593" s="210"/>
      <c r="T593" s="211" t="s">
        <v>126</v>
      </c>
      <c r="U593" s="211" t="s">
        <v>49</v>
      </c>
      <c r="V593" s="211" t="s">
        <v>17</v>
      </c>
      <c r="W593" s="211" t="s">
        <v>302</v>
      </c>
      <c r="X593" s="212">
        <v>2</v>
      </c>
      <c r="Y593" s="211" t="s">
        <v>40</v>
      </c>
      <c r="AR593" s="1">
        <v>49</v>
      </c>
      <c r="AU593" s="1">
        <v>49</v>
      </c>
      <c r="BG593" s="1">
        <v>2</v>
      </c>
      <c r="BO593" s="6"/>
      <c r="BP593" s="6"/>
      <c r="BQ593" s="1">
        <v>100</v>
      </c>
      <c r="BU593" s="1" t="s">
        <v>472</v>
      </c>
      <c r="BW593" s="6"/>
    </row>
    <row r="594" spans="1:75" ht="15" customHeight="1" x14ac:dyDescent="0.3">
      <c r="A594" s="1" t="s">
        <v>1487</v>
      </c>
      <c r="B594" s="7">
        <v>42967</v>
      </c>
      <c r="C594" s="6" t="s">
        <v>406</v>
      </c>
      <c r="D594" s="61" t="s">
        <v>115</v>
      </c>
      <c r="E594" s="61" t="s">
        <v>116</v>
      </c>
      <c r="F594" s="11">
        <v>49</v>
      </c>
      <c r="G594" s="168">
        <v>1</v>
      </c>
      <c r="H594" s="183" t="str">
        <f t="shared" si="9"/>
        <v>49-1</v>
      </c>
      <c r="I594" s="175">
        <v>0</v>
      </c>
      <c r="J594" s="175">
        <v>71</v>
      </c>
      <c r="K594" s="207" t="b">
        <v>1</v>
      </c>
      <c r="L594" s="208">
        <v>111.35</v>
      </c>
      <c r="M594" s="208">
        <v>112.05999999999999</v>
      </c>
      <c r="N594" s="209" t="s">
        <v>112</v>
      </c>
      <c r="O594" s="210" t="s">
        <v>117</v>
      </c>
      <c r="P594" s="179" t="s">
        <v>1497</v>
      </c>
      <c r="Q594" s="180">
        <v>3</v>
      </c>
      <c r="R594" s="210" t="s">
        <v>18</v>
      </c>
      <c r="S594" s="210"/>
      <c r="T594" s="211" t="s">
        <v>141</v>
      </c>
      <c r="U594" s="211" t="s">
        <v>49</v>
      </c>
      <c r="V594" s="211" t="s">
        <v>14</v>
      </c>
      <c r="W594" s="211" t="s">
        <v>11</v>
      </c>
      <c r="X594" s="212">
        <v>3</v>
      </c>
      <c r="Y594" s="211" t="s">
        <v>40</v>
      </c>
      <c r="AR594" s="1">
        <v>50</v>
      </c>
      <c r="AU594" s="1">
        <v>50</v>
      </c>
      <c r="BP594" s="6"/>
      <c r="BQ594" s="1">
        <v>100</v>
      </c>
      <c r="BU594" s="1" t="s">
        <v>476</v>
      </c>
      <c r="BV594" s="211"/>
    </row>
    <row r="595" spans="1:75" ht="15" customHeight="1" x14ac:dyDescent="0.3">
      <c r="A595" s="1" t="s">
        <v>1487</v>
      </c>
      <c r="B595" s="7">
        <v>42967</v>
      </c>
      <c r="C595" s="6" t="s">
        <v>406</v>
      </c>
      <c r="D595" s="61" t="s">
        <v>115</v>
      </c>
      <c r="E595" s="61" t="s">
        <v>116</v>
      </c>
      <c r="F595" s="11">
        <v>49</v>
      </c>
      <c r="G595" s="168">
        <v>1</v>
      </c>
      <c r="H595" s="183" t="str">
        <f t="shared" si="9"/>
        <v>49-1</v>
      </c>
      <c r="I595" s="175">
        <v>0</v>
      </c>
      <c r="J595" s="175">
        <v>71</v>
      </c>
      <c r="K595" s="207" t="b">
        <v>1</v>
      </c>
      <c r="L595" s="208">
        <v>111.35</v>
      </c>
      <c r="M595" s="208">
        <v>112.05999999999999</v>
      </c>
      <c r="N595" s="209" t="s">
        <v>112</v>
      </c>
      <c r="O595" s="210" t="s">
        <v>42</v>
      </c>
      <c r="P595" s="179" t="s">
        <v>1497</v>
      </c>
      <c r="Q595" s="180">
        <v>3</v>
      </c>
      <c r="R595" s="210" t="s">
        <v>18</v>
      </c>
      <c r="S595" s="210" t="s">
        <v>89</v>
      </c>
      <c r="T595" s="211" t="s">
        <v>408</v>
      </c>
      <c r="U595" s="211" t="s">
        <v>49</v>
      </c>
      <c r="V595" s="211" t="s">
        <v>14</v>
      </c>
      <c r="W595" s="211" t="s">
        <v>11</v>
      </c>
      <c r="X595" s="212">
        <v>3</v>
      </c>
      <c r="Y595" s="211" t="s">
        <v>40</v>
      </c>
      <c r="AQ595" s="1">
        <v>34</v>
      </c>
      <c r="AR595" s="1">
        <v>33</v>
      </c>
      <c r="AU595" s="1">
        <v>33</v>
      </c>
      <c r="BP595" s="6"/>
      <c r="BQ595" s="1">
        <v>100</v>
      </c>
      <c r="BU595" s="1" t="s">
        <v>477</v>
      </c>
      <c r="BV595" s="211"/>
    </row>
    <row r="596" spans="1:75" ht="15" customHeight="1" x14ac:dyDescent="0.3">
      <c r="A596" s="1" t="s">
        <v>1487</v>
      </c>
      <c r="B596" s="7">
        <v>42967</v>
      </c>
      <c r="C596" s="6" t="s">
        <v>406</v>
      </c>
      <c r="D596" s="166" t="s">
        <v>115</v>
      </c>
      <c r="E596" s="166" t="s">
        <v>116</v>
      </c>
      <c r="F596" s="11">
        <v>49</v>
      </c>
      <c r="G596" s="168">
        <v>1</v>
      </c>
      <c r="H596" s="183" t="str">
        <f t="shared" si="9"/>
        <v>49-1</v>
      </c>
      <c r="I596" s="173">
        <v>0</v>
      </c>
      <c r="J596" s="175">
        <v>71</v>
      </c>
      <c r="K596" s="207" t="b">
        <v>1</v>
      </c>
      <c r="L596" s="208">
        <v>111.35</v>
      </c>
      <c r="M596" s="208">
        <v>112.05999999999999</v>
      </c>
      <c r="N596" s="11"/>
      <c r="O596" s="11" t="s">
        <v>105</v>
      </c>
      <c r="P596" s="179" t="s">
        <v>105</v>
      </c>
      <c r="Q596" s="136" t="s">
        <v>1492</v>
      </c>
      <c r="R596" s="11"/>
      <c r="S596" s="11"/>
      <c r="T596" s="6"/>
      <c r="U596" s="6"/>
      <c r="V596" s="6"/>
      <c r="W596" s="6"/>
      <c r="X596" s="212" t="e">
        <v>#N/A</v>
      </c>
      <c r="Y596" s="6"/>
      <c r="BO596" s="6"/>
      <c r="BP596" s="6"/>
      <c r="BQ596" s="1">
        <v>0</v>
      </c>
      <c r="BV596" s="1" t="s">
        <v>478</v>
      </c>
      <c r="BW596" s="6"/>
    </row>
    <row r="597" spans="1:75" ht="15" customHeight="1" x14ac:dyDescent="0.3">
      <c r="A597" s="1" t="s">
        <v>1487</v>
      </c>
      <c r="B597" s="7">
        <v>42967</v>
      </c>
      <c r="C597" s="6" t="s">
        <v>406</v>
      </c>
      <c r="D597" s="61" t="s">
        <v>115</v>
      </c>
      <c r="E597" s="61" t="s">
        <v>116</v>
      </c>
      <c r="F597" s="11">
        <v>49</v>
      </c>
      <c r="G597" s="168">
        <v>2</v>
      </c>
      <c r="H597" s="183" t="str">
        <f t="shared" si="9"/>
        <v>49-2</v>
      </c>
      <c r="I597" s="175">
        <v>0</v>
      </c>
      <c r="J597" s="175">
        <v>36</v>
      </c>
      <c r="K597" s="207" t="b">
        <v>1</v>
      </c>
      <c r="L597" s="208">
        <v>112.07</v>
      </c>
      <c r="M597" s="208">
        <v>112.42999999999999</v>
      </c>
      <c r="N597" s="209" t="s">
        <v>112</v>
      </c>
      <c r="O597" s="11" t="s">
        <v>1094</v>
      </c>
      <c r="P597" s="179" t="s">
        <v>1493</v>
      </c>
      <c r="Q597" s="180">
        <v>1</v>
      </c>
      <c r="R597" s="210" t="s">
        <v>18</v>
      </c>
      <c r="S597" s="210"/>
      <c r="T597" s="211" t="s">
        <v>126</v>
      </c>
      <c r="U597" s="211" t="s">
        <v>49</v>
      </c>
      <c r="V597" s="211" t="s">
        <v>17</v>
      </c>
      <c r="W597" s="211" t="s">
        <v>302</v>
      </c>
      <c r="X597" s="212">
        <v>2</v>
      </c>
      <c r="Y597" s="211" t="s">
        <v>40</v>
      </c>
      <c r="AR597" s="1">
        <v>49</v>
      </c>
      <c r="AU597" s="1">
        <v>49</v>
      </c>
      <c r="BG597" s="1">
        <v>2</v>
      </c>
      <c r="BO597" s="6"/>
      <c r="BP597" s="6"/>
      <c r="BQ597" s="1">
        <v>100</v>
      </c>
      <c r="BU597" s="1" t="s">
        <v>479</v>
      </c>
      <c r="BW597" s="6"/>
    </row>
    <row r="598" spans="1:75" ht="15" customHeight="1" x14ac:dyDescent="0.3">
      <c r="A598" s="1" t="s">
        <v>1487</v>
      </c>
      <c r="B598" s="7">
        <v>42967</v>
      </c>
      <c r="C598" s="6" t="s">
        <v>406</v>
      </c>
      <c r="D598" s="61" t="s">
        <v>115</v>
      </c>
      <c r="E598" s="61" t="s">
        <v>116</v>
      </c>
      <c r="F598" s="11">
        <v>49</v>
      </c>
      <c r="G598" s="168">
        <v>2</v>
      </c>
      <c r="H598" s="183" t="str">
        <f t="shared" si="9"/>
        <v>49-2</v>
      </c>
      <c r="I598" s="175">
        <v>0</v>
      </c>
      <c r="J598" s="175">
        <v>36</v>
      </c>
      <c r="K598" s="207" t="b">
        <v>1</v>
      </c>
      <c r="L598" s="208">
        <v>112.07</v>
      </c>
      <c r="M598" s="208">
        <v>112.42999999999999</v>
      </c>
      <c r="N598" s="209" t="s">
        <v>96</v>
      </c>
      <c r="O598" s="210" t="s">
        <v>117</v>
      </c>
      <c r="P598" s="179" t="s">
        <v>1497</v>
      </c>
      <c r="Q598" s="180">
        <v>3</v>
      </c>
      <c r="R598" s="210" t="s">
        <v>18</v>
      </c>
      <c r="S598" s="210"/>
      <c r="T598" s="211" t="s">
        <v>141</v>
      </c>
      <c r="U598" s="211" t="s">
        <v>49</v>
      </c>
      <c r="V598" s="211" t="s">
        <v>14</v>
      </c>
      <c r="W598" s="211" t="s">
        <v>11</v>
      </c>
      <c r="X598" s="212">
        <v>3</v>
      </c>
      <c r="Y598" s="211" t="s">
        <v>40</v>
      </c>
      <c r="AR598" s="1">
        <v>50</v>
      </c>
      <c r="AU598" s="1">
        <v>50</v>
      </c>
      <c r="BP598" s="6"/>
      <c r="BQ598" s="1">
        <v>100</v>
      </c>
      <c r="BU598" s="1" t="s">
        <v>476</v>
      </c>
      <c r="BV598" s="211"/>
    </row>
    <row r="599" spans="1:75" ht="15" customHeight="1" x14ac:dyDescent="0.3">
      <c r="A599" s="1" t="s">
        <v>1487</v>
      </c>
      <c r="B599" s="7">
        <v>42967</v>
      </c>
      <c r="C599" s="6" t="s">
        <v>406</v>
      </c>
      <c r="D599" s="61" t="s">
        <v>115</v>
      </c>
      <c r="E599" s="61" t="s">
        <v>116</v>
      </c>
      <c r="F599" s="11">
        <v>49</v>
      </c>
      <c r="G599" s="168">
        <v>2</v>
      </c>
      <c r="H599" s="183" t="str">
        <f t="shared" si="9"/>
        <v>49-2</v>
      </c>
      <c r="I599" s="175">
        <v>17</v>
      </c>
      <c r="J599" s="175">
        <v>19</v>
      </c>
      <c r="K599" s="207" t="b">
        <v>1</v>
      </c>
      <c r="L599" s="208">
        <v>112.24</v>
      </c>
      <c r="M599" s="208">
        <v>112.25999999999999</v>
      </c>
      <c r="N599" s="209" t="s">
        <v>96</v>
      </c>
      <c r="O599" s="210" t="s">
        <v>42</v>
      </c>
      <c r="P599" s="179" t="s">
        <v>1497</v>
      </c>
      <c r="Q599" s="180">
        <v>3</v>
      </c>
      <c r="R599" s="210" t="s">
        <v>18</v>
      </c>
      <c r="S599" s="210" t="s">
        <v>89</v>
      </c>
      <c r="T599" s="211" t="s">
        <v>409</v>
      </c>
      <c r="U599" s="211" t="s">
        <v>49</v>
      </c>
      <c r="V599" s="211" t="s">
        <v>14</v>
      </c>
      <c r="W599" s="211" t="s">
        <v>11</v>
      </c>
      <c r="X599" s="212">
        <v>3</v>
      </c>
      <c r="Y599" s="211" t="s">
        <v>40</v>
      </c>
      <c r="AP599" s="1">
        <v>10</v>
      </c>
      <c r="AQ599" s="1">
        <v>10</v>
      </c>
      <c r="AR599" s="1">
        <v>35</v>
      </c>
      <c r="AU599" s="1">
        <v>45</v>
      </c>
      <c r="BP599" s="6"/>
      <c r="BQ599" s="1">
        <v>100</v>
      </c>
      <c r="BU599" s="1" t="s">
        <v>480</v>
      </c>
      <c r="BV599" s="211"/>
    </row>
    <row r="600" spans="1:75" ht="15" customHeight="1" x14ac:dyDescent="0.3">
      <c r="A600" s="1" t="s">
        <v>1487</v>
      </c>
      <c r="B600" s="7">
        <v>42967</v>
      </c>
      <c r="C600" s="6" t="s">
        <v>406</v>
      </c>
      <c r="D600" s="166" t="s">
        <v>115</v>
      </c>
      <c r="E600" s="166" t="s">
        <v>116</v>
      </c>
      <c r="F600" s="11">
        <v>49</v>
      </c>
      <c r="G600" s="168">
        <v>2</v>
      </c>
      <c r="H600" s="183" t="str">
        <f t="shared" si="9"/>
        <v>49-2</v>
      </c>
      <c r="I600" s="173">
        <v>0</v>
      </c>
      <c r="J600" s="175">
        <v>36</v>
      </c>
      <c r="K600" s="207" t="b">
        <v>1</v>
      </c>
      <c r="L600" s="208">
        <v>112.07</v>
      </c>
      <c r="M600" s="208">
        <v>112.42999999999999</v>
      </c>
      <c r="N600" s="11"/>
      <c r="O600" s="11" t="s">
        <v>105</v>
      </c>
      <c r="P600" s="179" t="s">
        <v>105</v>
      </c>
      <c r="Q600" s="136" t="s">
        <v>1492</v>
      </c>
      <c r="R600" s="11"/>
      <c r="S600" s="11"/>
      <c r="T600" s="6"/>
      <c r="U600" s="6"/>
      <c r="V600" s="6"/>
      <c r="W600" s="6"/>
      <c r="X600" s="212" t="e">
        <v>#N/A</v>
      </c>
      <c r="Y600" s="6"/>
      <c r="BO600" s="6"/>
      <c r="BP600" s="6"/>
      <c r="BQ600" s="1">
        <v>0</v>
      </c>
      <c r="BV600" s="1" t="s">
        <v>478</v>
      </c>
      <c r="BW600" s="6"/>
    </row>
    <row r="601" spans="1:75" ht="15" customHeight="1" x14ac:dyDescent="0.3">
      <c r="A601" s="1" t="s">
        <v>1487</v>
      </c>
      <c r="B601" s="7">
        <v>42967</v>
      </c>
      <c r="C601" s="6" t="s">
        <v>406</v>
      </c>
      <c r="D601" s="61" t="s">
        <v>115</v>
      </c>
      <c r="E601" s="61" t="s">
        <v>116</v>
      </c>
      <c r="F601" s="11">
        <v>50</v>
      </c>
      <c r="G601" s="168">
        <v>1</v>
      </c>
      <c r="H601" s="183" t="str">
        <f t="shared" si="9"/>
        <v>50-1</v>
      </c>
      <c r="I601" s="175">
        <v>0</v>
      </c>
      <c r="J601" s="175">
        <v>98</v>
      </c>
      <c r="K601" s="207" t="b">
        <v>1</v>
      </c>
      <c r="L601" s="208">
        <v>112.4</v>
      </c>
      <c r="M601" s="208">
        <v>113.38000000000001</v>
      </c>
      <c r="N601" s="209" t="s">
        <v>112</v>
      </c>
      <c r="O601" s="11" t="s">
        <v>1094</v>
      </c>
      <c r="P601" s="179" t="s">
        <v>1493</v>
      </c>
      <c r="Q601" s="180">
        <v>1</v>
      </c>
      <c r="R601" s="210" t="s">
        <v>18</v>
      </c>
      <c r="S601" s="210"/>
      <c r="T601" s="211" t="s">
        <v>126</v>
      </c>
      <c r="U601" s="211" t="s">
        <v>49</v>
      </c>
      <c r="V601" s="211" t="s">
        <v>17</v>
      </c>
      <c r="W601" s="211" t="s">
        <v>302</v>
      </c>
      <c r="X601" s="212">
        <v>2</v>
      </c>
      <c r="Y601" s="211" t="s">
        <v>40</v>
      </c>
      <c r="AR601" s="1">
        <v>49</v>
      </c>
      <c r="AU601" s="1">
        <v>49</v>
      </c>
      <c r="BG601" s="1">
        <v>2</v>
      </c>
      <c r="BO601" s="6"/>
      <c r="BP601" s="6"/>
      <c r="BQ601" s="1">
        <v>100</v>
      </c>
      <c r="BU601" s="1" t="s">
        <v>479</v>
      </c>
      <c r="BW601" s="6"/>
    </row>
    <row r="602" spans="1:75" ht="15" customHeight="1" x14ac:dyDescent="0.3">
      <c r="A602" s="1" t="s">
        <v>1487</v>
      </c>
      <c r="B602" s="7">
        <v>42967</v>
      </c>
      <c r="C602" s="6" t="s">
        <v>406</v>
      </c>
      <c r="D602" s="61" t="s">
        <v>115</v>
      </c>
      <c r="E602" s="61" t="s">
        <v>116</v>
      </c>
      <c r="F602" s="11">
        <v>50</v>
      </c>
      <c r="G602" s="168">
        <v>1</v>
      </c>
      <c r="H602" s="183" t="str">
        <f t="shared" si="9"/>
        <v>50-1</v>
      </c>
      <c r="I602" s="175">
        <v>0</v>
      </c>
      <c r="J602" s="175">
        <v>98</v>
      </c>
      <c r="K602" s="207" t="b">
        <v>1</v>
      </c>
      <c r="L602" s="208">
        <v>112.4</v>
      </c>
      <c r="M602" s="208">
        <v>113.38000000000001</v>
      </c>
      <c r="N602" s="209" t="s">
        <v>112</v>
      </c>
      <c r="O602" s="210" t="s">
        <v>35</v>
      </c>
      <c r="P602" s="179" t="s">
        <v>1495</v>
      </c>
      <c r="Q602" s="180">
        <v>5</v>
      </c>
      <c r="R602" s="210" t="s">
        <v>18</v>
      </c>
      <c r="S602" s="210"/>
      <c r="T602" s="211" t="s">
        <v>407</v>
      </c>
      <c r="U602" s="211" t="s">
        <v>49</v>
      </c>
      <c r="V602" s="211" t="s">
        <v>17</v>
      </c>
      <c r="W602" s="211" t="s">
        <v>302</v>
      </c>
      <c r="X602" s="212">
        <v>2</v>
      </c>
      <c r="Y602" s="211" t="s">
        <v>40</v>
      </c>
      <c r="BF602" s="1">
        <v>100</v>
      </c>
      <c r="BO602" s="6"/>
      <c r="BP602" s="6"/>
      <c r="BQ602" s="1">
        <v>100</v>
      </c>
      <c r="BU602" s="1" t="s">
        <v>462</v>
      </c>
      <c r="BW602" s="6"/>
    </row>
    <row r="603" spans="1:75" ht="15" customHeight="1" x14ac:dyDescent="0.3">
      <c r="A603" s="1" t="s">
        <v>1487</v>
      </c>
      <c r="B603" s="7">
        <v>42967</v>
      </c>
      <c r="C603" s="6" t="s">
        <v>406</v>
      </c>
      <c r="D603" s="61" t="s">
        <v>115</v>
      </c>
      <c r="E603" s="61" t="s">
        <v>116</v>
      </c>
      <c r="F603" s="11">
        <v>50</v>
      </c>
      <c r="G603" s="168">
        <v>1</v>
      </c>
      <c r="H603" s="183" t="str">
        <f t="shared" si="9"/>
        <v>50-1</v>
      </c>
      <c r="I603" s="175">
        <v>0</v>
      </c>
      <c r="J603" s="175">
        <v>98</v>
      </c>
      <c r="K603" s="207" t="b">
        <v>1</v>
      </c>
      <c r="L603" s="208">
        <v>112.4</v>
      </c>
      <c r="M603" s="208">
        <v>113.38000000000001</v>
      </c>
      <c r="N603" s="209" t="s">
        <v>112</v>
      </c>
      <c r="O603" s="210" t="s">
        <v>117</v>
      </c>
      <c r="P603" s="179" t="s">
        <v>1497</v>
      </c>
      <c r="Q603" s="180">
        <v>3</v>
      </c>
      <c r="R603" s="210" t="s">
        <v>18</v>
      </c>
      <c r="S603" s="210"/>
      <c r="T603" s="211" t="s">
        <v>141</v>
      </c>
      <c r="U603" s="211" t="s">
        <v>49</v>
      </c>
      <c r="V603" s="211" t="s">
        <v>14</v>
      </c>
      <c r="W603" s="211" t="s">
        <v>11</v>
      </c>
      <c r="X603" s="212">
        <v>3</v>
      </c>
      <c r="Y603" s="211" t="s">
        <v>40</v>
      </c>
      <c r="AR603" s="1">
        <v>50</v>
      </c>
      <c r="AU603" s="1">
        <v>50</v>
      </c>
      <c r="BP603" s="6"/>
      <c r="BQ603" s="1">
        <v>100</v>
      </c>
      <c r="BU603" s="1" t="s">
        <v>481</v>
      </c>
      <c r="BV603" s="211"/>
    </row>
    <row r="604" spans="1:75" ht="15" customHeight="1" x14ac:dyDescent="0.3">
      <c r="A604" s="1" t="s">
        <v>1487</v>
      </c>
      <c r="B604" s="7">
        <v>42967</v>
      </c>
      <c r="C604" s="6" t="s">
        <v>406</v>
      </c>
      <c r="D604" s="61" t="s">
        <v>115</v>
      </c>
      <c r="E604" s="61" t="s">
        <v>116</v>
      </c>
      <c r="F604" s="11">
        <v>50</v>
      </c>
      <c r="G604" s="168">
        <v>1</v>
      </c>
      <c r="H604" s="183" t="str">
        <f t="shared" si="9"/>
        <v>50-1</v>
      </c>
      <c r="I604" s="175">
        <v>6</v>
      </c>
      <c r="J604" s="175">
        <v>16</v>
      </c>
      <c r="K604" s="207" t="b">
        <v>1</v>
      </c>
      <c r="L604" s="208">
        <v>112.46000000000001</v>
      </c>
      <c r="M604" s="208">
        <v>112.56</v>
      </c>
      <c r="N604" s="209" t="s">
        <v>96</v>
      </c>
      <c r="O604" s="210" t="s">
        <v>28</v>
      </c>
      <c r="P604" s="179" t="s">
        <v>1494</v>
      </c>
      <c r="Q604" s="180">
        <v>4</v>
      </c>
      <c r="R604" s="210" t="s">
        <v>18</v>
      </c>
      <c r="S604" s="210" t="s">
        <v>89</v>
      </c>
      <c r="T604" s="211" t="s">
        <v>410</v>
      </c>
      <c r="U604" s="211" t="s">
        <v>49</v>
      </c>
      <c r="V604" s="211" t="s">
        <v>14</v>
      </c>
      <c r="W604" s="211" t="s">
        <v>11</v>
      </c>
      <c r="X604" s="212">
        <v>3</v>
      </c>
      <c r="Y604" s="211" t="s">
        <v>40</v>
      </c>
      <c r="AQ604" s="1">
        <v>10</v>
      </c>
      <c r="AR604" s="1">
        <v>45</v>
      </c>
      <c r="AU604" s="1">
        <v>45</v>
      </c>
      <c r="BP604" s="6"/>
      <c r="BQ604" s="1">
        <v>100</v>
      </c>
      <c r="BU604" s="1" t="s">
        <v>482</v>
      </c>
      <c r="BV604" s="211"/>
    </row>
    <row r="605" spans="1:75" ht="15" customHeight="1" x14ac:dyDescent="0.3">
      <c r="A605" s="1" t="s">
        <v>1487</v>
      </c>
      <c r="B605" s="7">
        <v>42967</v>
      </c>
      <c r="C605" s="6" t="s">
        <v>406</v>
      </c>
      <c r="D605" s="166" t="s">
        <v>115</v>
      </c>
      <c r="E605" s="166" t="s">
        <v>116</v>
      </c>
      <c r="F605" s="11">
        <v>50</v>
      </c>
      <c r="G605" s="168">
        <v>1</v>
      </c>
      <c r="H605" s="183" t="str">
        <f t="shared" si="9"/>
        <v>50-1</v>
      </c>
      <c r="I605" s="173">
        <v>0</v>
      </c>
      <c r="J605" s="175">
        <v>98</v>
      </c>
      <c r="K605" s="207" t="b">
        <v>1</v>
      </c>
      <c r="L605" s="208">
        <v>112.4</v>
      </c>
      <c r="M605" s="208">
        <v>113.38000000000001</v>
      </c>
      <c r="N605" s="11"/>
      <c r="O605" s="11" t="s">
        <v>105</v>
      </c>
      <c r="P605" s="179" t="s">
        <v>105</v>
      </c>
      <c r="Q605" s="136" t="s">
        <v>1492</v>
      </c>
      <c r="R605" s="11"/>
      <c r="S605" s="11"/>
      <c r="T605" s="6"/>
      <c r="U605" s="6"/>
      <c r="V605" s="6"/>
      <c r="W605" s="6"/>
      <c r="X605" s="212" t="e">
        <v>#N/A</v>
      </c>
      <c r="Y605" s="6"/>
      <c r="BO605" s="6"/>
      <c r="BP605" s="6"/>
      <c r="BQ605" s="1">
        <v>0</v>
      </c>
      <c r="BV605" s="1" t="s">
        <v>471</v>
      </c>
      <c r="BW605" s="6"/>
    </row>
    <row r="606" spans="1:75" ht="15" customHeight="1" x14ac:dyDescent="0.3">
      <c r="A606" s="1" t="s">
        <v>1487</v>
      </c>
      <c r="B606" s="7">
        <v>42967</v>
      </c>
      <c r="C606" s="6" t="s">
        <v>406</v>
      </c>
      <c r="D606" s="61" t="s">
        <v>115</v>
      </c>
      <c r="E606" s="61" t="s">
        <v>116</v>
      </c>
      <c r="F606" s="11">
        <v>50</v>
      </c>
      <c r="G606" s="168">
        <v>2</v>
      </c>
      <c r="H606" s="183" t="str">
        <f t="shared" si="9"/>
        <v>50-2</v>
      </c>
      <c r="I606" s="175">
        <v>0</v>
      </c>
      <c r="J606" s="175">
        <v>64</v>
      </c>
      <c r="K606" s="207" t="b">
        <v>1</v>
      </c>
      <c r="L606" s="208">
        <v>113.38000000000001</v>
      </c>
      <c r="M606" s="208">
        <v>114.02000000000001</v>
      </c>
      <c r="N606" s="209" t="s">
        <v>112</v>
      </c>
      <c r="O606" s="11" t="s">
        <v>1094</v>
      </c>
      <c r="P606" s="179" t="s">
        <v>1493</v>
      </c>
      <c r="Q606" s="180">
        <v>1</v>
      </c>
      <c r="R606" s="210" t="s">
        <v>18</v>
      </c>
      <c r="S606" s="210"/>
      <c r="T606" s="211" t="s">
        <v>126</v>
      </c>
      <c r="U606" s="211" t="s">
        <v>49</v>
      </c>
      <c r="V606" s="211" t="s">
        <v>17</v>
      </c>
      <c r="W606" s="211" t="s">
        <v>302</v>
      </c>
      <c r="X606" s="212">
        <v>2</v>
      </c>
      <c r="Y606" s="211" t="s">
        <v>40</v>
      </c>
      <c r="AR606" s="1">
        <v>49</v>
      </c>
      <c r="AU606" s="1">
        <v>49</v>
      </c>
      <c r="BG606" s="1">
        <v>2</v>
      </c>
      <c r="BO606" s="6"/>
      <c r="BP606" s="6"/>
      <c r="BQ606" s="1">
        <v>100</v>
      </c>
      <c r="BU606" s="1" t="s">
        <v>479</v>
      </c>
      <c r="BW606" s="6"/>
    </row>
    <row r="607" spans="1:75" ht="15" customHeight="1" x14ac:dyDescent="0.3">
      <c r="A607" s="1" t="s">
        <v>1487</v>
      </c>
      <c r="B607" s="7">
        <v>42967</v>
      </c>
      <c r="C607" s="6" t="s">
        <v>406</v>
      </c>
      <c r="D607" s="61" t="s">
        <v>115</v>
      </c>
      <c r="E607" s="61" t="s">
        <v>116</v>
      </c>
      <c r="F607" s="11">
        <v>50</v>
      </c>
      <c r="G607" s="168">
        <v>2</v>
      </c>
      <c r="H607" s="183" t="str">
        <f t="shared" si="9"/>
        <v>50-2</v>
      </c>
      <c r="I607" s="175">
        <v>51</v>
      </c>
      <c r="J607" s="175">
        <v>52</v>
      </c>
      <c r="K607" s="207" t="b">
        <v>1</v>
      </c>
      <c r="L607" s="208">
        <v>113.89000000000001</v>
      </c>
      <c r="M607" s="208">
        <v>113.9</v>
      </c>
      <c r="N607" s="209" t="s">
        <v>96</v>
      </c>
      <c r="O607" s="210" t="s">
        <v>35</v>
      </c>
      <c r="P607" s="179" t="s">
        <v>1495</v>
      </c>
      <c r="Q607" s="180">
        <v>5</v>
      </c>
      <c r="R607" s="210" t="s">
        <v>18</v>
      </c>
      <c r="S607" s="210"/>
      <c r="T607" s="211" t="s">
        <v>407</v>
      </c>
      <c r="U607" s="211" t="s">
        <v>49</v>
      </c>
      <c r="V607" s="211" t="s">
        <v>17</v>
      </c>
      <c r="W607" s="211" t="s">
        <v>302</v>
      </c>
      <c r="X607" s="212">
        <v>2</v>
      </c>
      <c r="Y607" s="211" t="s">
        <v>40</v>
      </c>
      <c r="BF607" s="1">
        <v>100</v>
      </c>
      <c r="BO607" s="6"/>
      <c r="BP607" s="6"/>
      <c r="BQ607" s="1">
        <v>100</v>
      </c>
      <c r="BU607" s="1" t="s">
        <v>483</v>
      </c>
      <c r="BW607" s="6"/>
    </row>
    <row r="608" spans="1:75" ht="15" customHeight="1" x14ac:dyDescent="0.3">
      <c r="A608" s="1" t="s">
        <v>1487</v>
      </c>
      <c r="B608" s="7">
        <v>42967</v>
      </c>
      <c r="C608" s="6" t="s">
        <v>406</v>
      </c>
      <c r="D608" s="61" t="s">
        <v>115</v>
      </c>
      <c r="E608" s="61" t="s">
        <v>116</v>
      </c>
      <c r="F608" s="11">
        <v>50</v>
      </c>
      <c r="G608" s="168">
        <v>2</v>
      </c>
      <c r="H608" s="183" t="str">
        <f t="shared" si="9"/>
        <v>50-2</v>
      </c>
      <c r="I608" s="175">
        <v>0</v>
      </c>
      <c r="J608" s="175">
        <v>64</v>
      </c>
      <c r="K608" s="207" t="b">
        <v>1</v>
      </c>
      <c r="L608" s="208">
        <v>113.38000000000001</v>
      </c>
      <c r="M608" s="208">
        <v>114.02000000000001</v>
      </c>
      <c r="N608" s="209" t="s">
        <v>112</v>
      </c>
      <c r="O608" s="210" t="s">
        <v>117</v>
      </c>
      <c r="P608" s="179" t="s">
        <v>1497</v>
      </c>
      <c r="Q608" s="180">
        <v>3</v>
      </c>
      <c r="R608" s="210" t="s">
        <v>18</v>
      </c>
      <c r="S608" s="210"/>
      <c r="T608" s="211" t="s">
        <v>127</v>
      </c>
      <c r="U608" s="211" t="s">
        <v>49</v>
      </c>
      <c r="V608" s="211" t="s">
        <v>14</v>
      </c>
      <c r="W608" s="211" t="s">
        <v>11</v>
      </c>
      <c r="X608" s="212">
        <v>3</v>
      </c>
      <c r="Y608" s="211" t="s">
        <v>40</v>
      </c>
      <c r="AR608" s="1">
        <v>50</v>
      </c>
      <c r="AU608" s="1">
        <v>50</v>
      </c>
      <c r="BP608" s="6"/>
      <c r="BQ608" s="1">
        <v>100</v>
      </c>
      <c r="BU608" s="1" t="s">
        <v>481</v>
      </c>
      <c r="BV608" s="211"/>
    </row>
    <row r="609" spans="1:75" ht="15" customHeight="1" x14ac:dyDescent="0.3">
      <c r="A609" s="1" t="s">
        <v>1487</v>
      </c>
      <c r="B609" s="7">
        <v>42967</v>
      </c>
      <c r="C609" s="6" t="s">
        <v>406</v>
      </c>
      <c r="D609" s="166" t="s">
        <v>115</v>
      </c>
      <c r="E609" s="166" t="s">
        <v>116</v>
      </c>
      <c r="F609" s="11">
        <v>50</v>
      </c>
      <c r="G609" s="168">
        <v>2</v>
      </c>
      <c r="H609" s="183" t="str">
        <f t="shared" si="9"/>
        <v>50-2</v>
      </c>
      <c r="I609" s="173">
        <v>0</v>
      </c>
      <c r="J609" s="175">
        <v>64</v>
      </c>
      <c r="K609" s="207" t="b">
        <v>1</v>
      </c>
      <c r="L609" s="208">
        <v>113.38000000000001</v>
      </c>
      <c r="M609" s="208">
        <v>114.02000000000001</v>
      </c>
      <c r="N609" s="11"/>
      <c r="O609" s="11" t="s">
        <v>105</v>
      </c>
      <c r="P609" s="179" t="s">
        <v>105</v>
      </c>
      <c r="Q609" s="136" t="s">
        <v>1492</v>
      </c>
      <c r="R609" s="11"/>
      <c r="S609" s="11"/>
      <c r="T609" s="6"/>
      <c r="U609" s="6"/>
      <c r="V609" s="6"/>
      <c r="W609" s="6"/>
      <c r="X609" s="212" t="e">
        <v>#N/A</v>
      </c>
      <c r="Y609" s="6"/>
      <c r="BO609" s="6"/>
      <c r="BP609" s="6"/>
      <c r="BQ609" s="1">
        <v>0</v>
      </c>
      <c r="BV609" s="1" t="s">
        <v>484</v>
      </c>
      <c r="BW609" s="6"/>
    </row>
    <row r="610" spans="1:75" ht="15" customHeight="1" x14ac:dyDescent="0.3">
      <c r="A610" s="1" t="s">
        <v>1487</v>
      </c>
      <c r="B610" s="7">
        <v>42967</v>
      </c>
      <c r="C610" s="6" t="s">
        <v>406</v>
      </c>
      <c r="D610" s="61" t="s">
        <v>115</v>
      </c>
      <c r="E610" s="61" t="s">
        <v>116</v>
      </c>
      <c r="F610" s="11">
        <v>50</v>
      </c>
      <c r="G610" s="168">
        <v>3</v>
      </c>
      <c r="H610" s="183" t="str">
        <f t="shared" si="9"/>
        <v>50-3</v>
      </c>
      <c r="I610" s="175">
        <v>0</v>
      </c>
      <c r="J610" s="175">
        <v>81</v>
      </c>
      <c r="K610" s="207" t="b">
        <v>1</v>
      </c>
      <c r="L610" s="208">
        <v>114.04</v>
      </c>
      <c r="M610" s="208">
        <v>114.85000000000001</v>
      </c>
      <c r="N610" s="209" t="s">
        <v>112</v>
      </c>
      <c r="O610" s="11" t="s">
        <v>1094</v>
      </c>
      <c r="P610" s="179" t="s">
        <v>1493</v>
      </c>
      <c r="Q610" s="180">
        <v>1</v>
      </c>
      <c r="R610" s="210" t="s">
        <v>18</v>
      </c>
      <c r="S610" s="210"/>
      <c r="T610" s="211" t="s">
        <v>126</v>
      </c>
      <c r="U610" s="211" t="s">
        <v>49</v>
      </c>
      <c r="V610" s="211" t="s">
        <v>17</v>
      </c>
      <c r="W610" s="211" t="s">
        <v>302</v>
      </c>
      <c r="X610" s="212">
        <v>2</v>
      </c>
      <c r="Y610" s="211" t="s">
        <v>40</v>
      </c>
      <c r="AR610" s="1">
        <v>49</v>
      </c>
      <c r="AU610" s="1">
        <v>49</v>
      </c>
      <c r="BG610" s="1">
        <v>2</v>
      </c>
      <c r="BO610" s="6"/>
      <c r="BP610" s="6"/>
      <c r="BQ610" s="1">
        <v>100</v>
      </c>
      <c r="BU610" s="1" t="s">
        <v>479</v>
      </c>
      <c r="BW610" s="6"/>
    </row>
    <row r="611" spans="1:75" ht="15" customHeight="1" x14ac:dyDescent="0.3">
      <c r="A611" s="1" t="s">
        <v>1487</v>
      </c>
      <c r="B611" s="7">
        <v>42967</v>
      </c>
      <c r="C611" s="6" t="s">
        <v>406</v>
      </c>
      <c r="D611" s="61" t="s">
        <v>115</v>
      </c>
      <c r="E611" s="61" t="s">
        <v>116</v>
      </c>
      <c r="F611" s="11">
        <v>50</v>
      </c>
      <c r="G611" s="168">
        <v>3</v>
      </c>
      <c r="H611" s="183" t="str">
        <f t="shared" si="9"/>
        <v>50-3</v>
      </c>
      <c r="I611" s="175">
        <v>0</v>
      </c>
      <c r="J611" s="175">
        <v>81</v>
      </c>
      <c r="K611" s="207" t="b">
        <v>1</v>
      </c>
      <c r="L611" s="208">
        <v>114.04</v>
      </c>
      <c r="M611" s="208">
        <v>114.85000000000001</v>
      </c>
      <c r="N611" s="209" t="s">
        <v>96</v>
      </c>
      <c r="O611" s="210" t="s">
        <v>35</v>
      </c>
      <c r="P611" s="179" t="s">
        <v>1495</v>
      </c>
      <c r="Q611" s="180">
        <v>5</v>
      </c>
      <c r="R611" s="210" t="s">
        <v>18</v>
      </c>
      <c r="S611" s="210"/>
      <c r="T611" s="211" t="s">
        <v>407</v>
      </c>
      <c r="U611" s="211" t="s">
        <v>49</v>
      </c>
      <c r="V611" s="211" t="s">
        <v>17</v>
      </c>
      <c r="W611" s="211" t="s">
        <v>302</v>
      </c>
      <c r="X611" s="212">
        <v>2</v>
      </c>
      <c r="Y611" s="211" t="s">
        <v>40</v>
      </c>
      <c r="BF611" s="1">
        <v>100</v>
      </c>
      <c r="BO611" s="6"/>
      <c r="BP611" s="6"/>
      <c r="BQ611" s="1">
        <v>100</v>
      </c>
      <c r="BU611" s="1" t="s">
        <v>483</v>
      </c>
      <c r="BW611" s="6"/>
    </row>
    <row r="612" spans="1:75" ht="15" customHeight="1" x14ac:dyDescent="0.3">
      <c r="A612" s="1" t="s">
        <v>1487</v>
      </c>
      <c r="B612" s="7">
        <v>42967</v>
      </c>
      <c r="C612" s="6" t="s">
        <v>406</v>
      </c>
      <c r="D612" s="61" t="s">
        <v>115</v>
      </c>
      <c r="E612" s="61" t="s">
        <v>116</v>
      </c>
      <c r="F612" s="11">
        <v>50</v>
      </c>
      <c r="G612" s="168">
        <v>3</v>
      </c>
      <c r="H612" s="183" t="str">
        <f t="shared" si="9"/>
        <v>50-3</v>
      </c>
      <c r="I612" s="175">
        <v>0</v>
      </c>
      <c r="J612" s="175">
        <v>81</v>
      </c>
      <c r="K612" s="207" t="b">
        <v>1</v>
      </c>
      <c r="L612" s="208">
        <v>114.04</v>
      </c>
      <c r="M612" s="208">
        <v>114.85000000000001</v>
      </c>
      <c r="N612" s="209" t="s">
        <v>112</v>
      </c>
      <c r="O612" s="210" t="s">
        <v>117</v>
      </c>
      <c r="P612" s="179" t="s">
        <v>1497</v>
      </c>
      <c r="Q612" s="180">
        <v>3</v>
      </c>
      <c r="R612" s="210" t="s">
        <v>18</v>
      </c>
      <c r="S612" s="210"/>
      <c r="T612" s="211" t="s">
        <v>127</v>
      </c>
      <c r="U612" s="211" t="s">
        <v>49</v>
      </c>
      <c r="V612" s="211" t="s">
        <v>14</v>
      </c>
      <c r="W612" s="211" t="s">
        <v>11</v>
      </c>
      <c r="X612" s="212">
        <v>3</v>
      </c>
      <c r="Y612" s="211" t="s">
        <v>40</v>
      </c>
      <c r="AR612" s="1">
        <v>49</v>
      </c>
      <c r="AU612" s="1">
        <v>49</v>
      </c>
      <c r="BF612" s="1">
        <v>2</v>
      </c>
      <c r="BP612" s="6"/>
      <c r="BQ612" s="1">
        <v>100</v>
      </c>
      <c r="BU612" s="1" t="s">
        <v>485</v>
      </c>
      <c r="BV612" s="211"/>
    </row>
    <row r="613" spans="1:75" ht="15" customHeight="1" x14ac:dyDescent="0.3">
      <c r="A613" s="1" t="s">
        <v>1487</v>
      </c>
      <c r="B613" s="7">
        <v>42967</v>
      </c>
      <c r="C613" s="6" t="s">
        <v>406</v>
      </c>
      <c r="D613" s="61" t="s">
        <v>115</v>
      </c>
      <c r="E613" s="61" t="s">
        <v>116</v>
      </c>
      <c r="F613" s="11">
        <v>50</v>
      </c>
      <c r="G613" s="168">
        <v>3</v>
      </c>
      <c r="H613" s="183" t="str">
        <f t="shared" si="9"/>
        <v>50-3</v>
      </c>
      <c r="I613" s="175">
        <v>0</v>
      </c>
      <c r="J613" s="175">
        <v>81</v>
      </c>
      <c r="K613" s="207" t="b">
        <v>1</v>
      </c>
      <c r="L613" s="208">
        <v>114.04</v>
      </c>
      <c r="M613" s="208">
        <v>114.85000000000001</v>
      </c>
      <c r="N613" s="209" t="s">
        <v>112</v>
      </c>
      <c r="O613" s="210" t="s">
        <v>42</v>
      </c>
      <c r="P613" s="179" t="s">
        <v>1497</v>
      </c>
      <c r="Q613" s="180">
        <v>3</v>
      </c>
      <c r="R613" s="210" t="s">
        <v>18</v>
      </c>
      <c r="S613" s="210" t="s">
        <v>89</v>
      </c>
      <c r="T613" s="211" t="s">
        <v>141</v>
      </c>
      <c r="U613" s="211" t="s">
        <v>49</v>
      </c>
      <c r="V613" s="211" t="s">
        <v>14</v>
      </c>
      <c r="W613" s="211" t="s">
        <v>12</v>
      </c>
      <c r="X613" s="212">
        <v>4</v>
      </c>
      <c r="Y613" s="211" t="s">
        <v>40</v>
      </c>
      <c r="AP613" s="1">
        <v>10</v>
      </c>
      <c r="AQ613" s="1">
        <v>10</v>
      </c>
      <c r="AR613" s="1">
        <v>35</v>
      </c>
      <c r="AU613" s="1">
        <v>45</v>
      </c>
      <c r="BP613" s="6"/>
      <c r="BQ613" s="1">
        <v>100</v>
      </c>
      <c r="BU613" s="1" t="s">
        <v>486</v>
      </c>
      <c r="BV613" s="211"/>
    </row>
    <row r="614" spans="1:75" ht="15" customHeight="1" x14ac:dyDescent="0.3">
      <c r="A614" s="1" t="s">
        <v>1487</v>
      </c>
      <c r="B614" s="7">
        <v>42967</v>
      </c>
      <c r="C614" s="6" t="s">
        <v>406</v>
      </c>
      <c r="D614" s="61" t="s">
        <v>115</v>
      </c>
      <c r="E614" s="61" t="s">
        <v>116</v>
      </c>
      <c r="F614" s="11">
        <v>50</v>
      </c>
      <c r="G614" s="168">
        <v>3</v>
      </c>
      <c r="H614" s="183" t="str">
        <f t="shared" si="9"/>
        <v>50-3</v>
      </c>
      <c r="I614" s="175">
        <v>12</v>
      </c>
      <c r="J614" s="175">
        <v>30</v>
      </c>
      <c r="K614" s="207" t="b">
        <v>1</v>
      </c>
      <c r="L614" s="208">
        <v>114.16000000000001</v>
      </c>
      <c r="M614" s="208">
        <v>114.34</v>
      </c>
      <c r="N614" s="209" t="s">
        <v>96</v>
      </c>
      <c r="O614" s="210" t="s">
        <v>117</v>
      </c>
      <c r="P614" s="179" t="s">
        <v>1497</v>
      </c>
      <c r="Q614" s="180">
        <v>3</v>
      </c>
      <c r="R614" s="210" t="s">
        <v>18</v>
      </c>
      <c r="S614" s="210" t="s">
        <v>23</v>
      </c>
      <c r="T614" s="211" t="s">
        <v>126</v>
      </c>
      <c r="U614" s="211" t="s">
        <v>49</v>
      </c>
      <c r="V614" s="211" t="s">
        <v>14</v>
      </c>
      <c r="W614" s="211" t="s">
        <v>11</v>
      </c>
      <c r="X614" s="212">
        <v>3</v>
      </c>
      <c r="Y614" s="211" t="s">
        <v>40</v>
      </c>
      <c r="AR614" s="1">
        <v>49</v>
      </c>
      <c r="AU614" s="1">
        <v>49</v>
      </c>
      <c r="BF614" s="1">
        <v>2</v>
      </c>
      <c r="BP614" s="6"/>
      <c r="BQ614" s="1">
        <v>100</v>
      </c>
      <c r="BU614" s="1" t="s">
        <v>487</v>
      </c>
      <c r="BV614" s="211"/>
    </row>
    <row r="615" spans="1:75" ht="15" customHeight="1" x14ac:dyDescent="0.3">
      <c r="A615" s="1" t="s">
        <v>1487</v>
      </c>
      <c r="B615" s="7">
        <v>42967</v>
      </c>
      <c r="C615" s="6" t="s">
        <v>406</v>
      </c>
      <c r="D615" s="166" t="s">
        <v>115</v>
      </c>
      <c r="E615" s="166" t="s">
        <v>116</v>
      </c>
      <c r="F615" s="11">
        <v>50</v>
      </c>
      <c r="G615" s="168">
        <v>3</v>
      </c>
      <c r="H615" s="183" t="str">
        <f t="shared" si="9"/>
        <v>50-3</v>
      </c>
      <c r="I615" s="173">
        <v>0</v>
      </c>
      <c r="J615" s="175">
        <v>81</v>
      </c>
      <c r="K615" s="207" t="b">
        <v>1</v>
      </c>
      <c r="L615" s="208">
        <v>114.04</v>
      </c>
      <c r="M615" s="208">
        <v>114.85000000000001</v>
      </c>
      <c r="N615" s="11"/>
      <c r="O615" s="11" t="s">
        <v>105</v>
      </c>
      <c r="P615" s="179" t="s">
        <v>105</v>
      </c>
      <c r="Q615" s="136" t="s">
        <v>1492</v>
      </c>
      <c r="R615" s="11"/>
      <c r="S615" s="11"/>
      <c r="T615" s="6"/>
      <c r="U615" s="6"/>
      <c r="V615" s="6"/>
      <c r="W615" s="6"/>
      <c r="X615" s="212" t="e">
        <v>#N/A</v>
      </c>
      <c r="Y615" s="6"/>
      <c r="BO615" s="6"/>
      <c r="BP615" s="6"/>
      <c r="BQ615" s="1">
        <v>0</v>
      </c>
      <c r="BV615" s="1" t="s">
        <v>488</v>
      </c>
      <c r="BW615" s="6"/>
    </row>
    <row r="616" spans="1:75" ht="15" customHeight="1" x14ac:dyDescent="0.3">
      <c r="A616" s="1" t="s">
        <v>1487</v>
      </c>
      <c r="B616" s="7">
        <v>42967</v>
      </c>
      <c r="C616" s="6" t="s">
        <v>406</v>
      </c>
      <c r="D616" s="61" t="s">
        <v>115</v>
      </c>
      <c r="E616" s="61" t="s">
        <v>116</v>
      </c>
      <c r="F616" s="11">
        <v>50</v>
      </c>
      <c r="G616" s="168">
        <v>4</v>
      </c>
      <c r="H616" s="183" t="str">
        <f t="shared" si="9"/>
        <v>50-4</v>
      </c>
      <c r="I616" s="175">
        <v>0</v>
      </c>
      <c r="J616" s="175">
        <v>76</v>
      </c>
      <c r="K616" s="207" t="b">
        <v>1</v>
      </c>
      <c r="L616" s="208">
        <v>114.85000000000001</v>
      </c>
      <c r="M616" s="208">
        <v>115.61000000000001</v>
      </c>
      <c r="N616" s="209" t="s">
        <v>112</v>
      </c>
      <c r="O616" s="11" t="s">
        <v>1094</v>
      </c>
      <c r="P616" s="179" t="s">
        <v>1493</v>
      </c>
      <c r="Q616" s="180">
        <v>1</v>
      </c>
      <c r="R616" s="210" t="s">
        <v>18</v>
      </c>
      <c r="S616" s="210"/>
      <c r="T616" s="211" t="s">
        <v>126</v>
      </c>
      <c r="U616" s="211" t="s">
        <v>49</v>
      </c>
      <c r="V616" s="211" t="s">
        <v>17</v>
      </c>
      <c r="W616" s="211" t="s">
        <v>302</v>
      </c>
      <c r="X616" s="212">
        <v>2</v>
      </c>
      <c r="Y616" s="211" t="s">
        <v>40</v>
      </c>
      <c r="AR616" s="1">
        <v>49</v>
      </c>
      <c r="AU616" s="1">
        <v>49</v>
      </c>
      <c r="BG616" s="1">
        <v>2</v>
      </c>
      <c r="BO616" s="6"/>
      <c r="BP616" s="6"/>
      <c r="BQ616" s="1">
        <v>100</v>
      </c>
      <c r="BU616" s="1" t="s">
        <v>479</v>
      </c>
      <c r="BW616" s="6"/>
    </row>
    <row r="617" spans="1:75" ht="15" customHeight="1" x14ac:dyDescent="0.3">
      <c r="A617" s="1" t="s">
        <v>1487</v>
      </c>
      <c r="B617" s="7">
        <v>42967</v>
      </c>
      <c r="C617" s="6" t="s">
        <v>406</v>
      </c>
      <c r="D617" s="61" t="s">
        <v>115</v>
      </c>
      <c r="E617" s="61" t="s">
        <v>116</v>
      </c>
      <c r="F617" s="11">
        <v>50</v>
      </c>
      <c r="G617" s="168">
        <v>4</v>
      </c>
      <c r="H617" s="183" t="str">
        <f t="shared" si="9"/>
        <v>50-4</v>
      </c>
      <c r="I617" s="175">
        <v>0</v>
      </c>
      <c r="J617" s="175">
        <v>76</v>
      </c>
      <c r="K617" s="207" t="b">
        <v>1</v>
      </c>
      <c r="L617" s="208">
        <v>114.85000000000001</v>
      </c>
      <c r="M617" s="208">
        <v>115.61000000000001</v>
      </c>
      <c r="N617" s="209" t="s">
        <v>96</v>
      </c>
      <c r="O617" s="210" t="s">
        <v>35</v>
      </c>
      <c r="P617" s="179" t="s">
        <v>1495</v>
      </c>
      <c r="Q617" s="180">
        <v>5</v>
      </c>
      <c r="R617" s="210" t="s">
        <v>18</v>
      </c>
      <c r="S617" s="210"/>
      <c r="T617" s="211" t="s">
        <v>407</v>
      </c>
      <c r="U617" s="211" t="s">
        <v>49</v>
      </c>
      <c r="V617" s="211" t="s">
        <v>17</v>
      </c>
      <c r="W617" s="211" t="s">
        <v>302</v>
      </c>
      <c r="X617" s="212">
        <v>2</v>
      </c>
      <c r="Y617" s="211" t="s">
        <v>40</v>
      </c>
      <c r="BF617" s="1">
        <v>100</v>
      </c>
      <c r="BO617" s="6"/>
      <c r="BP617" s="6"/>
      <c r="BQ617" s="1">
        <v>100</v>
      </c>
      <c r="BU617" s="1" t="s">
        <v>483</v>
      </c>
      <c r="BW617" s="6"/>
    </row>
    <row r="618" spans="1:75" ht="15" customHeight="1" x14ac:dyDescent="0.3">
      <c r="A618" s="1" t="s">
        <v>1487</v>
      </c>
      <c r="B618" s="7">
        <v>42967</v>
      </c>
      <c r="C618" s="6" t="s">
        <v>406</v>
      </c>
      <c r="D618" s="61" t="s">
        <v>115</v>
      </c>
      <c r="E618" s="61" t="s">
        <v>116</v>
      </c>
      <c r="F618" s="11">
        <v>50</v>
      </c>
      <c r="G618" s="168">
        <v>4</v>
      </c>
      <c r="H618" s="183" t="str">
        <f t="shared" si="9"/>
        <v>50-4</v>
      </c>
      <c r="I618" s="175">
        <v>0</v>
      </c>
      <c r="J618" s="175">
        <v>76</v>
      </c>
      <c r="K618" s="207" t="b">
        <v>1</v>
      </c>
      <c r="L618" s="208">
        <v>114.85000000000001</v>
      </c>
      <c r="M618" s="208">
        <v>115.61000000000001</v>
      </c>
      <c r="N618" s="209" t="s">
        <v>112</v>
      </c>
      <c r="O618" s="210" t="s">
        <v>117</v>
      </c>
      <c r="P618" s="179" t="s">
        <v>1497</v>
      </c>
      <c r="Q618" s="180">
        <v>3</v>
      </c>
      <c r="R618" s="210" t="s">
        <v>18</v>
      </c>
      <c r="S618" s="210"/>
      <c r="T618" s="211" t="s">
        <v>206</v>
      </c>
      <c r="U618" s="211" t="s">
        <v>49</v>
      </c>
      <c r="V618" s="211" t="s">
        <v>14</v>
      </c>
      <c r="W618" s="211" t="s">
        <v>11</v>
      </c>
      <c r="X618" s="212">
        <v>3</v>
      </c>
      <c r="Y618" s="211" t="s">
        <v>40</v>
      </c>
      <c r="AR618" s="1">
        <v>49</v>
      </c>
      <c r="AU618" s="1">
        <v>49</v>
      </c>
      <c r="BF618" s="1">
        <v>2</v>
      </c>
      <c r="BP618" s="6"/>
      <c r="BQ618" s="1">
        <v>100</v>
      </c>
      <c r="BU618" s="1" t="s">
        <v>485</v>
      </c>
      <c r="BV618" s="211"/>
    </row>
    <row r="619" spans="1:75" ht="15" customHeight="1" x14ac:dyDescent="0.3">
      <c r="A619" s="1" t="s">
        <v>1487</v>
      </c>
      <c r="B619" s="7">
        <v>42967</v>
      </c>
      <c r="C619" s="6" t="s">
        <v>406</v>
      </c>
      <c r="D619" s="61" t="s">
        <v>115</v>
      </c>
      <c r="E619" s="61" t="s">
        <v>116</v>
      </c>
      <c r="F619" s="11">
        <v>50</v>
      </c>
      <c r="G619" s="168">
        <v>4</v>
      </c>
      <c r="H619" s="183" t="str">
        <f t="shared" si="9"/>
        <v>50-4</v>
      </c>
      <c r="I619" s="175">
        <v>0</v>
      </c>
      <c r="J619" s="175">
        <v>76</v>
      </c>
      <c r="K619" s="207" t="b">
        <v>1</v>
      </c>
      <c r="L619" s="208">
        <v>114.85000000000001</v>
      </c>
      <c r="M619" s="208">
        <v>115.61000000000001</v>
      </c>
      <c r="N619" s="209" t="s">
        <v>112</v>
      </c>
      <c r="O619" s="210" t="s">
        <v>42</v>
      </c>
      <c r="P619" s="179" t="s">
        <v>1497</v>
      </c>
      <c r="Q619" s="180">
        <v>3</v>
      </c>
      <c r="R619" s="210" t="s">
        <v>18</v>
      </c>
      <c r="S619" s="210" t="s">
        <v>89</v>
      </c>
      <c r="T619" s="211" t="s">
        <v>129</v>
      </c>
      <c r="U619" s="211" t="s">
        <v>49</v>
      </c>
      <c r="V619" s="211" t="s">
        <v>14</v>
      </c>
      <c r="W619" s="211" t="s">
        <v>12</v>
      </c>
      <c r="X619" s="212">
        <v>4</v>
      </c>
      <c r="Y619" s="211" t="s">
        <v>40</v>
      </c>
      <c r="AP619" s="1">
        <v>10</v>
      </c>
      <c r="AQ619" s="1">
        <v>10</v>
      </c>
      <c r="AR619" s="1">
        <v>35</v>
      </c>
      <c r="AU619" s="1">
        <v>45</v>
      </c>
      <c r="BP619" s="6"/>
      <c r="BQ619" s="1">
        <v>100</v>
      </c>
      <c r="BU619" s="1" t="s">
        <v>486</v>
      </c>
      <c r="BV619" s="211"/>
    </row>
    <row r="620" spans="1:75" ht="15" customHeight="1" x14ac:dyDescent="0.3">
      <c r="A620" s="1" t="s">
        <v>1487</v>
      </c>
      <c r="B620" s="7">
        <v>42967</v>
      </c>
      <c r="C620" s="6" t="s">
        <v>406</v>
      </c>
      <c r="D620" s="61" t="s">
        <v>115</v>
      </c>
      <c r="E620" s="61" t="s">
        <v>116</v>
      </c>
      <c r="F620" s="11">
        <v>50</v>
      </c>
      <c r="G620" s="168">
        <v>4</v>
      </c>
      <c r="H620" s="183" t="str">
        <f t="shared" si="9"/>
        <v>50-4</v>
      </c>
      <c r="I620" s="175">
        <v>63</v>
      </c>
      <c r="J620" s="175">
        <v>71</v>
      </c>
      <c r="K620" s="207" t="b">
        <v>1</v>
      </c>
      <c r="L620" s="208">
        <v>115.48</v>
      </c>
      <c r="M620" s="208">
        <v>115.56</v>
      </c>
      <c r="N620" s="209" t="s">
        <v>96</v>
      </c>
      <c r="O620" s="210" t="s">
        <v>35</v>
      </c>
      <c r="P620" s="179" t="s">
        <v>1495</v>
      </c>
      <c r="Q620" s="180">
        <v>5</v>
      </c>
      <c r="R620" s="210" t="s">
        <v>18</v>
      </c>
      <c r="S620" s="210"/>
      <c r="T620" s="211" t="s">
        <v>126</v>
      </c>
      <c r="U620" s="211" t="s">
        <v>49</v>
      </c>
      <c r="V620" s="211" t="s">
        <v>14</v>
      </c>
      <c r="W620" s="211" t="s">
        <v>11</v>
      </c>
      <c r="X620" s="212">
        <v>3</v>
      </c>
      <c r="Y620" s="211" t="s">
        <v>40</v>
      </c>
      <c r="AR620" s="1">
        <v>20</v>
      </c>
      <c r="BF620" s="1">
        <v>80</v>
      </c>
      <c r="BP620" s="6"/>
      <c r="BQ620" s="1">
        <v>100</v>
      </c>
      <c r="BS620" s="1" t="s">
        <v>489</v>
      </c>
      <c r="BT620" s="1" t="s">
        <v>204</v>
      </c>
      <c r="BU620" s="1" t="s">
        <v>490</v>
      </c>
      <c r="BV620" s="211"/>
    </row>
    <row r="621" spans="1:75" ht="15" customHeight="1" x14ac:dyDescent="0.3">
      <c r="A621" s="1" t="s">
        <v>1487</v>
      </c>
      <c r="B621" s="7">
        <v>42967</v>
      </c>
      <c r="C621" s="6" t="s">
        <v>406</v>
      </c>
      <c r="D621" s="166" t="s">
        <v>115</v>
      </c>
      <c r="E621" s="166" t="s">
        <v>116</v>
      </c>
      <c r="F621" s="11">
        <v>50</v>
      </c>
      <c r="G621" s="168">
        <v>4</v>
      </c>
      <c r="H621" s="183" t="str">
        <f t="shared" si="9"/>
        <v>50-4</v>
      </c>
      <c r="I621" s="173">
        <v>0</v>
      </c>
      <c r="J621" s="175">
        <v>76</v>
      </c>
      <c r="K621" s="207" t="b">
        <v>1</v>
      </c>
      <c r="L621" s="208">
        <v>114.85000000000001</v>
      </c>
      <c r="M621" s="208">
        <v>115.61000000000001</v>
      </c>
      <c r="N621" s="11"/>
      <c r="O621" s="11" t="s">
        <v>105</v>
      </c>
      <c r="P621" s="179" t="s">
        <v>105</v>
      </c>
      <c r="Q621" s="136" t="s">
        <v>1492</v>
      </c>
      <c r="R621" s="11"/>
      <c r="S621" s="11"/>
      <c r="T621" s="6"/>
      <c r="U621" s="6"/>
      <c r="V621" s="6"/>
      <c r="W621" s="6"/>
      <c r="X621" s="212" t="e">
        <v>#N/A</v>
      </c>
      <c r="Y621" s="6"/>
      <c r="BO621" s="6"/>
      <c r="BP621" s="6"/>
      <c r="BQ621" s="1">
        <v>0</v>
      </c>
      <c r="BV621" s="1" t="s">
        <v>488</v>
      </c>
      <c r="BW621" s="6"/>
    </row>
    <row r="622" spans="1:75" ht="15" customHeight="1" x14ac:dyDescent="0.3">
      <c r="A622" s="1" t="s">
        <v>1487</v>
      </c>
      <c r="B622" s="7">
        <v>42967</v>
      </c>
      <c r="C622" s="6" t="s">
        <v>406</v>
      </c>
      <c r="D622" s="61" t="s">
        <v>115</v>
      </c>
      <c r="E622" s="61" t="s">
        <v>116</v>
      </c>
      <c r="F622" s="11">
        <v>51</v>
      </c>
      <c r="G622" s="168">
        <v>1</v>
      </c>
      <c r="H622" s="183" t="str">
        <f t="shared" si="9"/>
        <v>51-1</v>
      </c>
      <c r="I622" s="175">
        <v>0</v>
      </c>
      <c r="J622" s="175">
        <v>81</v>
      </c>
      <c r="K622" s="207" t="b">
        <v>1</v>
      </c>
      <c r="L622" s="208">
        <v>115.45</v>
      </c>
      <c r="M622" s="208">
        <v>116.26</v>
      </c>
      <c r="N622" s="209" t="s">
        <v>112</v>
      </c>
      <c r="O622" s="11" t="s">
        <v>1094</v>
      </c>
      <c r="P622" s="179" t="s">
        <v>1493</v>
      </c>
      <c r="Q622" s="180">
        <v>1</v>
      </c>
      <c r="R622" s="210" t="s">
        <v>18</v>
      </c>
      <c r="S622" s="210"/>
      <c r="T622" s="211" t="s">
        <v>126</v>
      </c>
      <c r="U622" s="211" t="s">
        <v>49</v>
      </c>
      <c r="V622" s="211" t="s">
        <v>17</v>
      </c>
      <c r="W622" s="211" t="s">
        <v>302</v>
      </c>
      <c r="X622" s="212">
        <v>2</v>
      </c>
      <c r="Y622" s="211" t="s">
        <v>40</v>
      </c>
      <c r="AR622" s="1">
        <v>49</v>
      </c>
      <c r="AU622" s="1">
        <v>49</v>
      </c>
      <c r="BG622" s="1">
        <v>2</v>
      </c>
      <c r="BO622" s="6"/>
      <c r="BP622" s="6"/>
      <c r="BQ622" s="1">
        <v>100</v>
      </c>
      <c r="BU622" s="1" t="s">
        <v>491</v>
      </c>
      <c r="BW622" s="6"/>
    </row>
    <row r="623" spans="1:75" ht="15" customHeight="1" x14ac:dyDescent="0.3">
      <c r="A623" s="1" t="s">
        <v>1487</v>
      </c>
      <c r="B623" s="7">
        <v>42967</v>
      </c>
      <c r="C623" s="6" t="s">
        <v>406</v>
      </c>
      <c r="D623" s="61" t="s">
        <v>115</v>
      </c>
      <c r="E623" s="61" t="s">
        <v>116</v>
      </c>
      <c r="F623" s="11">
        <v>51</v>
      </c>
      <c r="G623" s="168">
        <v>1</v>
      </c>
      <c r="H623" s="183" t="str">
        <f t="shared" si="9"/>
        <v>51-1</v>
      </c>
      <c r="I623" s="175">
        <v>0</v>
      </c>
      <c r="J623" s="175">
        <v>81</v>
      </c>
      <c r="K623" s="207" t="b">
        <v>1</v>
      </c>
      <c r="L623" s="208">
        <v>115.45</v>
      </c>
      <c r="M623" s="208">
        <v>116.26</v>
      </c>
      <c r="N623" s="209" t="s">
        <v>112</v>
      </c>
      <c r="O623" s="210" t="s">
        <v>117</v>
      </c>
      <c r="P623" s="179" t="s">
        <v>1497</v>
      </c>
      <c r="Q623" s="180">
        <v>3</v>
      </c>
      <c r="R623" s="210" t="s">
        <v>18</v>
      </c>
      <c r="S623" s="210"/>
      <c r="T623" s="211" t="s">
        <v>206</v>
      </c>
      <c r="U623" s="211" t="s">
        <v>49</v>
      </c>
      <c r="V623" s="211" t="s">
        <v>14</v>
      </c>
      <c r="W623" s="211" t="s">
        <v>11</v>
      </c>
      <c r="X623" s="212">
        <v>3</v>
      </c>
      <c r="Y623" s="211" t="s">
        <v>40</v>
      </c>
      <c r="AR623" s="1">
        <v>50</v>
      </c>
      <c r="AU623" s="1">
        <v>50</v>
      </c>
      <c r="BP623" s="6"/>
      <c r="BQ623" s="1">
        <v>100</v>
      </c>
      <c r="BU623" s="1" t="s">
        <v>492</v>
      </c>
      <c r="BV623" s="211"/>
    </row>
    <row r="624" spans="1:75" ht="15" customHeight="1" x14ac:dyDescent="0.3">
      <c r="A624" s="1" t="s">
        <v>1487</v>
      </c>
      <c r="B624" s="7">
        <v>42967</v>
      </c>
      <c r="C624" s="6" t="s">
        <v>406</v>
      </c>
      <c r="D624" s="61" t="s">
        <v>115</v>
      </c>
      <c r="E624" s="61" t="s">
        <v>116</v>
      </c>
      <c r="F624" s="11">
        <v>51</v>
      </c>
      <c r="G624" s="168">
        <v>1</v>
      </c>
      <c r="H624" s="183" t="str">
        <f t="shared" si="9"/>
        <v>51-1</v>
      </c>
      <c r="I624" s="175">
        <v>38</v>
      </c>
      <c r="J624" s="175">
        <v>50</v>
      </c>
      <c r="K624" s="207" t="b">
        <v>1</v>
      </c>
      <c r="L624" s="208">
        <v>115.83</v>
      </c>
      <c r="M624" s="208">
        <v>115.95</v>
      </c>
      <c r="N624" s="209" t="s">
        <v>96</v>
      </c>
      <c r="O624" s="210" t="s">
        <v>117</v>
      </c>
      <c r="P624" s="179" t="s">
        <v>1494</v>
      </c>
      <c r="Q624" s="180">
        <v>4</v>
      </c>
      <c r="R624" s="210" t="s">
        <v>18</v>
      </c>
      <c r="S624" s="210"/>
      <c r="T624" s="211" t="s">
        <v>411</v>
      </c>
      <c r="U624" s="211" t="s">
        <v>49</v>
      </c>
      <c r="V624" s="211" t="s">
        <v>14</v>
      </c>
      <c r="W624" s="211" t="s">
        <v>12</v>
      </c>
      <c r="X624" s="212">
        <v>4</v>
      </c>
      <c r="Y624" s="211" t="s">
        <v>40</v>
      </c>
      <c r="AR624" s="1">
        <v>50</v>
      </c>
      <c r="AU624" s="1">
        <v>50</v>
      </c>
      <c r="BP624" s="6"/>
      <c r="BQ624" s="1">
        <v>100</v>
      </c>
      <c r="BU624" s="1" t="s">
        <v>493</v>
      </c>
      <c r="BV624" s="211"/>
    </row>
    <row r="625" spans="1:75" ht="15" customHeight="1" x14ac:dyDescent="0.3">
      <c r="A625" s="1" t="s">
        <v>1487</v>
      </c>
      <c r="B625" s="7">
        <v>42967</v>
      </c>
      <c r="C625" s="6" t="s">
        <v>406</v>
      </c>
      <c r="D625" s="166" t="s">
        <v>115</v>
      </c>
      <c r="E625" s="166" t="s">
        <v>116</v>
      </c>
      <c r="F625" s="11">
        <v>51</v>
      </c>
      <c r="G625" s="168">
        <v>1</v>
      </c>
      <c r="H625" s="183" t="str">
        <f t="shared" si="9"/>
        <v>51-1</v>
      </c>
      <c r="I625" s="173">
        <v>0</v>
      </c>
      <c r="J625" s="175">
        <v>81</v>
      </c>
      <c r="K625" s="207" t="b">
        <v>1</v>
      </c>
      <c r="L625" s="208">
        <v>115.45</v>
      </c>
      <c r="M625" s="208">
        <v>116.26</v>
      </c>
      <c r="N625" s="11"/>
      <c r="O625" s="11" t="s">
        <v>105</v>
      </c>
      <c r="P625" s="179" t="s">
        <v>105</v>
      </c>
      <c r="Q625" s="136" t="s">
        <v>1492</v>
      </c>
      <c r="R625" s="11"/>
      <c r="S625" s="11"/>
      <c r="T625" s="6"/>
      <c r="U625" s="6"/>
      <c r="V625" s="6"/>
      <c r="W625" s="6"/>
      <c r="X625" s="212" t="e">
        <v>#N/A</v>
      </c>
      <c r="Y625" s="6"/>
      <c r="BO625" s="6"/>
      <c r="BP625" s="6"/>
      <c r="BQ625" s="1">
        <v>0</v>
      </c>
      <c r="BV625" s="1" t="s">
        <v>494</v>
      </c>
      <c r="BW625" s="6"/>
    </row>
    <row r="626" spans="1:75" ht="15" customHeight="1" x14ac:dyDescent="0.3">
      <c r="A626" s="1" t="s">
        <v>1487</v>
      </c>
      <c r="B626" s="7">
        <v>42967</v>
      </c>
      <c r="C626" s="6" t="s">
        <v>406</v>
      </c>
      <c r="D626" s="61" t="s">
        <v>115</v>
      </c>
      <c r="E626" s="61" t="s">
        <v>116</v>
      </c>
      <c r="F626" s="11">
        <v>51</v>
      </c>
      <c r="G626" s="168">
        <v>2</v>
      </c>
      <c r="H626" s="183" t="str">
        <f t="shared" si="9"/>
        <v>51-2</v>
      </c>
      <c r="I626" s="175">
        <v>0</v>
      </c>
      <c r="J626" s="175">
        <v>85</v>
      </c>
      <c r="K626" s="207" t="b">
        <v>1</v>
      </c>
      <c r="L626" s="208">
        <v>116.265</v>
      </c>
      <c r="M626" s="208">
        <v>117.11499999999999</v>
      </c>
      <c r="N626" s="209" t="s">
        <v>112</v>
      </c>
      <c r="O626" s="11" t="s">
        <v>1094</v>
      </c>
      <c r="P626" s="179" t="s">
        <v>1493</v>
      </c>
      <c r="Q626" s="180">
        <v>1</v>
      </c>
      <c r="R626" s="210" t="s">
        <v>18</v>
      </c>
      <c r="S626" s="210"/>
      <c r="T626" s="211" t="s">
        <v>126</v>
      </c>
      <c r="U626" s="211" t="s">
        <v>49</v>
      </c>
      <c r="V626" s="211" t="s">
        <v>17</v>
      </c>
      <c r="W626" s="211" t="s">
        <v>302</v>
      </c>
      <c r="X626" s="212">
        <v>2</v>
      </c>
      <c r="Y626" s="211" t="s">
        <v>40</v>
      </c>
      <c r="AR626" s="1">
        <v>49</v>
      </c>
      <c r="AU626" s="1">
        <v>49</v>
      </c>
      <c r="BG626" s="1">
        <v>2</v>
      </c>
      <c r="BO626" s="6"/>
      <c r="BP626" s="6"/>
      <c r="BQ626" s="1">
        <v>100</v>
      </c>
      <c r="BU626" s="1" t="s">
        <v>495</v>
      </c>
      <c r="BW626" s="6"/>
    </row>
    <row r="627" spans="1:75" ht="15" customHeight="1" x14ac:dyDescent="0.3">
      <c r="A627" s="1" t="s">
        <v>1487</v>
      </c>
      <c r="B627" s="7">
        <v>42967</v>
      </c>
      <c r="C627" s="6" t="s">
        <v>406</v>
      </c>
      <c r="D627" s="61" t="s">
        <v>115</v>
      </c>
      <c r="E627" s="61" t="s">
        <v>116</v>
      </c>
      <c r="F627" s="11">
        <v>51</v>
      </c>
      <c r="G627" s="168">
        <v>2</v>
      </c>
      <c r="H627" s="183" t="str">
        <f t="shared" si="9"/>
        <v>51-2</v>
      </c>
      <c r="I627" s="175">
        <v>0</v>
      </c>
      <c r="J627" s="175">
        <v>85</v>
      </c>
      <c r="K627" s="207" t="b">
        <v>1</v>
      </c>
      <c r="L627" s="208">
        <v>116.265</v>
      </c>
      <c r="M627" s="208">
        <v>117.11499999999999</v>
      </c>
      <c r="N627" s="209" t="s">
        <v>112</v>
      </c>
      <c r="O627" s="210" t="s">
        <v>117</v>
      </c>
      <c r="P627" s="179" t="s">
        <v>1497</v>
      </c>
      <c r="Q627" s="180">
        <v>3</v>
      </c>
      <c r="R627" s="210" t="s">
        <v>18</v>
      </c>
      <c r="S627" s="210"/>
      <c r="T627" s="211" t="s">
        <v>210</v>
      </c>
      <c r="U627" s="211" t="s">
        <v>49</v>
      </c>
      <c r="V627" s="211" t="s">
        <v>14</v>
      </c>
      <c r="W627" s="211" t="s">
        <v>11</v>
      </c>
      <c r="X627" s="212">
        <v>3</v>
      </c>
      <c r="Y627" s="211" t="s">
        <v>40</v>
      </c>
      <c r="AR627" s="1">
        <v>50</v>
      </c>
      <c r="AU627" s="1">
        <v>50</v>
      </c>
      <c r="BP627" s="6"/>
      <c r="BQ627" s="1">
        <v>100</v>
      </c>
      <c r="BU627" s="1" t="s">
        <v>496</v>
      </c>
      <c r="BV627" s="211"/>
    </row>
    <row r="628" spans="1:75" ht="15" customHeight="1" x14ac:dyDescent="0.3">
      <c r="A628" s="1" t="s">
        <v>1487</v>
      </c>
      <c r="B628" s="7">
        <v>42967</v>
      </c>
      <c r="C628" s="6" t="s">
        <v>406</v>
      </c>
      <c r="D628" s="166" t="s">
        <v>115</v>
      </c>
      <c r="E628" s="166" t="s">
        <v>116</v>
      </c>
      <c r="F628" s="11">
        <v>51</v>
      </c>
      <c r="G628" s="168">
        <v>2</v>
      </c>
      <c r="H628" s="183" t="str">
        <f t="shared" si="9"/>
        <v>51-2</v>
      </c>
      <c r="I628" s="173">
        <v>0</v>
      </c>
      <c r="J628" s="175">
        <v>85</v>
      </c>
      <c r="K628" s="207" t="b">
        <v>1</v>
      </c>
      <c r="L628" s="208">
        <v>116.265</v>
      </c>
      <c r="M628" s="208">
        <v>117.11499999999999</v>
      </c>
      <c r="N628" s="11"/>
      <c r="O628" s="11" t="s">
        <v>105</v>
      </c>
      <c r="P628" s="179" t="s">
        <v>105</v>
      </c>
      <c r="Q628" s="136" t="s">
        <v>1492</v>
      </c>
      <c r="R628" s="11"/>
      <c r="S628" s="11"/>
      <c r="T628" s="6"/>
      <c r="U628" s="6"/>
      <c r="V628" s="6"/>
      <c r="W628" s="6"/>
      <c r="X628" s="212" t="e">
        <v>#N/A</v>
      </c>
      <c r="Y628" s="6"/>
      <c r="BO628" s="6"/>
      <c r="BP628" s="6"/>
      <c r="BQ628" s="1">
        <v>0</v>
      </c>
      <c r="BV628" s="1" t="s">
        <v>497</v>
      </c>
      <c r="BW628" s="6"/>
    </row>
    <row r="629" spans="1:75" ht="15" customHeight="1" x14ac:dyDescent="0.3">
      <c r="A629" s="1" t="s">
        <v>1487</v>
      </c>
      <c r="B629" s="7">
        <v>42967</v>
      </c>
      <c r="C629" s="6" t="s">
        <v>406</v>
      </c>
      <c r="D629" s="61" t="s">
        <v>115</v>
      </c>
      <c r="E629" s="61" t="s">
        <v>116</v>
      </c>
      <c r="F629" s="11">
        <v>51</v>
      </c>
      <c r="G629" s="168">
        <v>3</v>
      </c>
      <c r="H629" s="183" t="str">
        <f t="shared" si="9"/>
        <v>51-3</v>
      </c>
      <c r="I629" s="175">
        <v>0</v>
      </c>
      <c r="J629" s="175">
        <v>76</v>
      </c>
      <c r="K629" s="207" t="b">
        <v>1</v>
      </c>
      <c r="L629" s="208">
        <v>117.11499999999999</v>
      </c>
      <c r="M629" s="208">
        <v>117.875</v>
      </c>
      <c r="N629" s="209" t="s">
        <v>112</v>
      </c>
      <c r="O629" s="11" t="s">
        <v>1094</v>
      </c>
      <c r="P629" s="179" t="s">
        <v>1493</v>
      </c>
      <c r="Q629" s="180">
        <v>1</v>
      </c>
      <c r="R629" s="210" t="s">
        <v>18</v>
      </c>
      <c r="S629" s="210"/>
      <c r="T629" s="211" t="s">
        <v>126</v>
      </c>
      <c r="U629" s="211" t="s">
        <v>49</v>
      </c>
      <c r="V629" s="211" t="s">
        <v>17</v>
      </c>
      <c r="W629" s="211" t="s">
        <v>302</v>
      </c>
      <c r="X629" s="212">
        <v>2</v>
      </c>
      <c r="Y629" s="211" t="s">
        <v>40</v>
      </c>
      <c r="AR629" s="1">
        <v>49</v>
      </c>
      <c r="AU629" s="1">
        <v>49</v>
      </c>
      <c r="BG629" s="1">
        <v>2</v>
      </c>
      <c r="BO629" s="6"/>
      <c r="BP629" s="6"/>
      <c r="BQ629" s="1">
        <v>100</v>
      </c>
      <c r="BU629" s="1" t="s">
        <v>495</v>
      </c>
      <c r="BW629" s="6"/>
    </row>
    <row r="630" spans="1:75" ht="15" customHeight="1" x14ac:dyDescent="0.3">
      <c r="A630" s="1" t="s">
        <v>1487</v>
      </c>
      <c r="B630" s="7">
        <v>42967</v>
      </c>
      <c r="C630" s="6" t="s">
        <v>406</v>
      </c>
      <c r="D630" s="61" t="s">
        <v>115</v>
      </c>
      <c r="E630" s="61" t="s">
        <v>116</v>
      </c>
      <c r="F630" s="11">
        <v>51</v>
      </c>
      <c r="G630" s="168">
        <v>3</v>
      </c>
      <c r="H630" s="183" t="str">
        <f t="shared" si="9"/>
        <v>51-3</v>
      </c>
      <c r="I630" s="175">
        <v>0</v>
      </c>
      <c r="J630" s="175">
        <v>76</v>
      </c>
      <c r="K630" s="207" t="b">
        <v>1</v>
      </c>
      <c r="L630" s="208">
        <v>117.11499999999999</v>
      </c>
      <c r="M630" s="208">
        <v>117.875</v>
      </c>
      <c r="N630" s="209" t="s">
        <v>112</v>
      </c>
      <c r="O630" s="210" t="s">
        <v>117</v>
      </c>
      <c r="P630" s="179" t="s">
        <v>1497</v>
      </c>
      <c r="Q630" s="180">
        <v>3</v>
      </c>
      <c r="R630" s="210" t="s">
        <v>18</v>
      </c>
      <c r="S630" s="210"/>
      <c r="T630" s="211" t="s">
        <v>303</v>
      </c>
      <c r="U630" s="211" t="s">
        <v>49</v>
      </c>
      <c r="V630" s="211" t="s">
        <v>14</v>
      </c>
      <c r="W630" s="211" t="s">
        <v>11</v>
      </c>
      <c r="X630" s="212">
        <v>3</v>
      </c>
      <c r="Y630" s="211" t="s">
        <v>40</v>
      </c>
      <c r="AR630" s="1">
        <v>50</v>
      </c>
      <c r="AU630" s="1">
        <v>50</v>
      </c>
      <c r="BP630" s="6"/>
      <c r="BQ630" s="1">
        <v>100</v>
      </c>
      <c r="BU630" s="1" t="s">
        <v>498</v>
      </c>
      <c r="BV630" s="211"/>
    </row>
    <row r="631" spans="1:75" ht="15" customHeight="1" x14ac:dyDescent="0.3">
      <c r="A631" s="1" t="s">
        <v>1487</v>
      </c>
      <c r="B631" s="7">
        <v>42967</v>
      </c>
      <c r="C631" s="6" t="s">
        <v>406</v>
      </c>
      <c r="D631" s="166" t="s">
        <v>115</v>
      </c>
      <c r="E631" s="166" t="s">
        <v>116</v>
      </c>
      <c r="F631" s="11">
        <v>51</v>
      </c>
      <c r="G631" s="168">
        <v>3</v>
      </c>
      <c r="H631" s="183" t="str">
        <f t="shared" si="9"/>
        <v>51-3</v>
      </c>
      <c r="I631" s="173">
        <v>0</v>
      </c>
      <c r="J631" s="175">
        <v>76</v>
      </c>
      <c r="K631" s="207" t="b">
        <v>1</v>
      </c>
      <c r="L631" s="208">
        <v>117.11499999999999</v>
      </c>
      <c r="M631" s="208">
        <v>117.875</v>
      </c>
      <c r="N631" s="11"/>
      <c r="O631" s="11" t="s">
        <v>105</v>
      </c>
      <c r="P631" s="179" t="s">
        <v>105</v>
      </c>
      <c r="Q631" s="136" t="s">
        <v>1492</v>
      </c>
      <c r="R631" s="11"/>
      <c r="S631" s="11"/>
      <c r="T631" s="6"/>
      <c r="U631" s="6"/>
      <c r="V631" s="6"/>
      <c r="W631" s="6"/>
      <c r="X631" s="212" t="e">
        <v>#N/A</v>
      </c>
      <c r="Y631" s="6"/>
      <c r="BO631" s="6"/>
      <c r="BP631" s="6"/>
      <c r="BQ631" s="1">
        <v>0</v>
      </c>
      <c r="BV631" s="1" t="s">
        <v>499</v>
      </c>
      <c r="BW631" s="6"/>
    </row>
    <row r="632" spans="1:75" ht="15" customHeight="1" x14ac:dyDescent="0.3">
      <c r="A632" s="1" t="s">
        <v>1487</v>
      </c>
      <c r="B632" s="7">
        <v>42967</v>
      </c>
      <c r="C632" s="6" t="s">
        <v>406</v>
      </c>
      <c r="D632" s="61" t="s">
        <v>115</v>
      </c>
      <c r="E632" s="61" t="s">
        <v>116</v>
      </c>
      <c r="F632" s="11">
        <v>51</v>
      </c>
      <c r="G632" s="168">
        <v>4</v>
      </c>
      <c r="H632" s="183" t="str">
        <f t="shared" si="9"/>
        <v>51-4</v>
      </c>
      <c r="I632" s="175">
        <v>0</v>
      </c>
      <c r="J632" s="175">
        <v>71</v>
      </c>
      <c r="K632" s="207" t="b">
        <v>1</v>
      </c>
      <c r="L632" s="208">
        <v>117.88</v>
      </c>
      <c r="M632" s="208">
        <v>118.58999999999999</v>
      </c>
      <c r="N632" s="209" t="s">
        <v>112</v>
      </c>
      <c r="O632" s="11" t="s">
        <v>1094</v>
      </c>
      <c r="P632" s="179" t="s">
        <v>1493</v>
      </c>
      <c r="Q632" s="180">
        <v>1</v>
      </c>
      <c r="R632" s="210" t="s">
        <v>18</v>
      </c>
      <c r="S632" s="210"/>
      <c r="T632" s="211" t="s">
        <v>126</v>
      </c>
      <c r="U632" s="211" t="s">
        <v>49</v>
      </c>
      <c r="V632" s="211" t="s">
        <v>17</v>
      </c>
      <c r="W632" s="211" t="s">
        <v>302</v>
      </c>
      <c r="X632" s="212">
        <v>2</v>
      </c>
      <c r="Y632" s="211" t="s">
        <v>40</v>
      </c>
      <c r="AR632" s="1">
        <v>49</v>
      </c>
      <c r="AU632" s="1">
        <v>49</v>
      </c>
      <c r="BG632" s="1">
        <v>2</v>
      </c>
      <c r="BO632" s="6"/>
      <c r="BP632" s="6"/>
      <c r="BQ632" s="1">
        <v>100</v>
      </c>
      <c r="BU632" s="1" t="s">
        <v>495</v>
      </c>
      <c r="BW632" s="6"/>
    </row>
    <row r="633" spans="1:75" ht="15" customHeight="1" x14ac:dyDescent="0.3">
      <c r="A633" s="1" t="s">
        <v>1487</v>
      </c>
      <c r="B633" s="7">
        <v>42967</v>
      </c>
      <c r="C633" s="6" t="s">
        <v>406</v>
      </c>
      <c r="D633" s="61" t="s">
        <v>115</v>
      </c>
      <c r="E633" s="61" t="s">
        <v>116</v>
      </c>
      <c r="F633" s="11">
        <v>51</v>
      </c>
      <c r="G633" s="168">
        <v>4</v>
      </c>
      <c r="H633" s="183" t="str">
        <f t="shared" si="9"/>
        <v>51-4</v>
      </c>
      <c r="I633" s="175">
        <v>0</v>
      </c>
      <c r="J633" s="175">
        <v>71</v>
      </c>
      <c r="K633" s="207" t="b">
        <v>1</v>
      </c>
      <c r="L633" s="208">
        <v>117.88</v>
      </c>
      <c r="M633" s="208">
        <v>118.58999999999999</v>
      </c>
      <c r="N633" s="209" t="s">
        <v>112</v>
      </c>
      <c r="O633" s="210" t="s">
        <v>117</v>
      </c>
      <c r="P633" s="179" t="s">
        <v>1497</v>
      </c>
      <c r="Q633" s="180">
        <v>3</v>
      </c>
      <c r="R633" s="210" t="s">
        <v>18</v>
      </c>
      <c r="S633" s="210"/>
      <c r="T633" s="211" t="s">
        <v>141</v>
      </c>
      <c r="U633" s="211" t="s">
        <v>49</v>
      </c>
      <c r="V633" s="211" t="s">
        <v>14</v>
      </c>
      <c r="W633" s="211" t="s">
        <v>11</v>
      </c>
      <c r="X633" s="212">
        <v>3</v>
      </c>
      <c r="Y633" s="211" t="s">
        <v>40</v>
      </c>
      <c r="AR633" s="1">
        <v>50</v>
      </c>
      <c r="AU633" s="1">
        <v>50</v>
      </c>
      <c r="BP633" s="6"/>
      <c r="BQ633" s="1">
        <v>100</v>
      </c>
      <c r="BU633" s="1" t="s">
        <v>449</v>
      </c>
      <c r="BV633" s="211"/>
    </row>
    <row r="634" spans="1:75" ht="15" customHeight="1" x14ac:dyDescent="0.3">
      <c r="A634" s="1" t="s">
        <v>1487</v>
      </c>
      <c r="B634" s="7">
        <v>42967</v>
      </c>
      <c r="C634" s="6" t="s">
        <v>406</v>
      </c>
      <c r="D634" s="61" t="s">
        <v>115</v>
      </c>
      <c r="E634" s="61" t="s">
        <v>116</v>
      </c>
      <c r="F634" s="11">
        <v>51</v>
      </c>
      <c r="G634" s="168">
        <v>4</v>
      </c>
      <c r="H634" s="183" t="str">
        <f t="shared" si="9"/>
        <v>51-4</v>
      </c>
      <c r="I634" s="175">
        <v>12</v>
      </c>
      <c r="J634" s="175">
        <v>18</v>
      </c>
      <c r="K634" s="207" t="b">
        <v>1</v>
      </c>
      <c r="L634" s="208">
        <v>118</v>
      </c>
      <c r="M634" s="208">
        <v>118.06</v>
      </c>
      <c r="N634" s="209" t="s">
        <v>96</v>
      </c>
      <c r="O634" s="210" t="s">
        <v>117</v>
      </c>
      <c r="P634" s="179" t="s">
        <v>1497</v>
      </c>
      <c r="Q634" s="180">
        <v>3</v>
      </c>
      <c r="R634" s="210" t="s">
        <v>18</v>
      </c>
      <c r="S634" s="210" t="s">
        <v>23</v>
      </c>
      <c r="T634" s="211" t="s">
        <v>206</v>
      </c>
      <c r="U634" s="211" t="s">
        <v>49</v>
      </c>
      <c r="V634" s="211" t="s">
        <v>14</v>
      </c>
      <c r="W634" s="211" t="s">
        <v>11</v>
      </c>
      <c r="X634" s="212">
        <v>3</v>
      </c>
      <c r="Y634" s="211" t="s">
        <v>40</v>
      </c>
      <c r="AR634" s="1">
        <v>50</v>
      </c>
      <c r="AU634" s="1">
        <v>50</v>
      </c>
      <c r="BP634" s="6"/>
      <c r="BQ634" s="1">
        <v>100</v>
      </c>
      <c r="BU634" s="1" t="s">
        <v>500</v>
      </c>
      <c r="BV634" s="211"/>
    </row>
    <row r="635" spans="1:75" ht="15" customHeight="1" x14ac:dyDescent="0.3">
      <c r="A635" s="1" t="s">
        <v>1487</v>
      </c>
      <c r="B635" s="7">
        <v>42967</v>
      </c>
      <c r="C635" s="6" t="s">
        <v>406</v>
      </c>
      <c r="D635" s="166" t="s">
        <v>115</v>
      </c>
      <c r="E635" s="166" t="s">
        <v>116</v>
      </c>
      <c r="F635" s="11">
        <v>51</v>
      </c>
      <c r="G635" s="168">
        <v>4</v>
      </c>
      <c r="H635" s="183" t="str">
        <f t="shared" si="9"/>
        <v>51-4</v>
      </c>
      <c r="I635" s="173">
        <v>0</v>
      </c>
      <c r="J635" s="175">
        <v>71</v>
      </c>
      <c r="K635" s="207" t="b">
        <v>1</v>
      </c>
      <c r="L635" s="208">
        <v>117.88</v>
      </c>
      <c r="M635" s="208">
        <v>118.58999999999999</v>
      </c>
      <c r="N635" s="11"/>
      <c r="O635" s="11" t="s">
        <v>105</v>
      </c>
      <c r="P635" s="179" t="s">
        <v>105</v>
      </c>
      <c r="Q635" s="136" t="s">
        <v>1492</v>
      </c>
      <c r="R635" s="11"/>
      <c r="S635" s="11"/>
      <c r="T635" s="6"/>
      <c r="U635" s="6"/>
      <c r="V635" s="6"/>
      <c r="W635" s="6"/>
      <c r="X635" s="212" t="e">
        <v>#N/A</v>
      </c>
      <c r="Y635" s="6"/>
      <c r="BO635" s="6"/>
      <c r="BP635" s="6"/>
      <c r="BQ635" s="1">
        <v>0</v>
      </c>
      <c r="BV635" s="1" t="s">
        <v>501</v>
      </c>
      <c r="BW635" s="6"/>
    </row>
    <row r="636" spans="1:75" ht="15" customHeight="1" x14ac:dyDescent="0.3">
      <c r="A636" s="1" t="s">
        <v>1487</v>
      </c>
      <c r="B636" s="7">
        <v>42967</v>
      </c>
      <c r="C636" s="6" t="s">
        <v>406</v>
      </c>
      <c r="D636" s="61" t="s">
        <v>115</v>
      </c>
      <c r="E636" s="61" t="s">
        <v>116</v>
      </c>
      <c r="F636" s="11">
        <v>52</v>
      </c>
      <c r="G636" s="168">
        <v>1</v>
      </c>
      <c r="H636" s="183" t="str">
        <f t="shared" si="9"/>
        <v>52-1</v>
      </c>
      <c r="I636" s="175">
        <v>0</v>
      </c>
      <c r="J636" s="175">
        <v>85</v>
      </c>
      <c r="K636" s="207" t="b">
        <v>1</v>
      </c>
      <c r="L636" s="208">
        <v>118.5</v>
      </c>
      <c r="M636" s="208">
        <v>119.35</v>
      </c>
      <c r="N636" s="209" t="s">
        <v>112</v>
      </c>
      <c r="O636" s="11" t="s">
        <v>1094</v>
      </c>
      <c r="P636" s="179" t="s">
        <v>1493</v>
      </c>
      <c r="Q636" s="180">
        <v>1</v>
      </c>
      <c r="R636" s="210" t="s">
        <v>18</v>
      </c>
      <c r="S636" s="210"/>
      <c r="T636" s="211" t="s">
        <v>126</v>
      </c>
      <c r="U636" s="211" t="s">
        <v>49</v>
      </c>
      <c r="V636" s="211" t="s">
        <v>17</v>
      </c>
      <c r="W636" s="211" t="s">
        <v>302</v>
      </c>
      <c r="X636" s="212">
        <v>2</v>
      </c>
      <c r="Y636" s="211" t="s">
        <v>40</v>
      </c>
      <c r="AR636" s="1">
        <v>49</v>
      </c>
      <c r="AU636" s="1">
        <v>49</v>
      </c>
      <c r="BG636" s="1">
        <v>2</v>
      </c>
      <c r="BO636" s="6"/>
      <c r="BP636" s="6"/>
      <c r="BQ636" s="1">
        <v>100</v>
      </c>
      <c r="BU636" s="1" t="s">
        <v>495</v>
      </c>
      <c r="BW636" s="6"/>
    </row>
    <row r="637" spans="1:75" ht="15" customHeight="1" x14ac:dyDescent="0.3">
      <c r="A637" s="1" t="s">
        <v>1487</v>
      </c>
      <c r="B637" s="7">
        <v>42967</v>
      </c>
      <c r="C637" s="6" t="s">
        <v>406</v>
      </c>
      <c r="D637" s="61" t="s">
        <v>115</v>
      </c>
      <c r="E637" s="61" t="s">
        <v>116</v>
      </c>
      <c r="F637" s="11">
        <v>52</v>
      </c>
      <c r="G637" s="168">
        <v>1</v>
      </c>
      <c r="H637" s="183" t="str">
        <f t="shared" si="9"/>
        <v>52-1</v>
      </c>
      <c r="I637" s="175">
        <v>0</v>
      </c>
      <c r="J637" s="175">
        <v>85</v>
      </c>
      <c r="K637" s="207" t="b">
        <v>1</v>
      </c>
      <c r="L637" s="208">
        <v>118.5</v>
      </c>
      <c r="M637" s="208">
        <v>119.35</v>
      </c>
      <c r="N637" s="209" t="s">
        <v>112</v>
      </c>
      <c r="O637" s="210" t="s">
        <v>117</v>
      </c>
      <c r="P637" s="179" t="s">
        <v>1497</v>
      </c>
      <c r="Q637" s="180">
        <v>3</v>
      </c>
      <c r="R637" s="210" t="s">
        <v>18</v>
      </c>
      <c r="S637" s="210"/>
      <c r="T637" s="211" t="s">
        <v>141</v>
      </c>
      <c r="U637" s="211" t="s">
        <v>49</v>
      </c>
      <c r="V637" s="211" t="s">
        <v>14</v>
      </c>
      <c r="W637" s="211" t="s">
        <v>11</v>
      </c>
      <c r="X637" s="212">
        <v>3</v>
      </c>
      <c r="Y637" s="211" t="s">
        <v>40</v>
      </c>
      <c r="AR637" s="1">
        <v>50</v>
      </c>
      <c r="AU637" s="1">
        <v>50</v>
      </c>
      <c r="BP637" s="6"/>
      <c r="BQ637" s="1">
        <v>100</v>
      </c>
      <c r="BU637" s="1" t="s">
        <v>502</v>
      </c>
      <c r="BV637" s="211"/>
    </row>
    <row r="638" spans="1:75" ht="15" customHeight="1" x14ac:dyDescent="0.3">
      <c r="A638" s="1" t="s">
        <v>1487</v>
      </c>
      <c r="B638" s="7">
        <v>42967</v>
      </c>
      <c r="C638" s="6" t="s">
        <v>406</v>
      </c>
      <c r="D638" s="166" t="s">
        <v>115</v>
      </c>
      <c r="E638" s="166" t="s">
        <v>116</v>
      </c>
      <c r="F638" s="11">
        <v>52</v>
      </c>
      <c r="G638" s="168">
        <v>1</v>
      </c>
      <c r="H638" s="183" t="str">
        <f t="shared" si="9"/>
        <v>52-1</v>
      </c>
      <c r="I638" s="173">
        <v>0</v>
      </c>
      <c r="J638" s="175">
        <v>85</v>
      </c>
      <c r="K638" s="207" t="b">
        <v>1</v>
      </c>
      <c r="L638" s="208">
        <v>118.5</v>
      </c>
      <c r="M638" s="208">
        <v>119.35</v>
      </c>
      <c r="N638" s="11"/>
      <c r="O638" s="11" t="s">
        <v>105</v>
      </c>
      <c r="P638" s="179" t="s">
        <v>105</v>
      </c>
      <c r="Q638" s="136" t="s">
        <v>1492</v>
      </c>
      <c r="R638" s="11"/>
      <c r="S638" s="11"/>
      <c r="T638" s="6"/>
      <c r="U638" s="6"/>
      <c r="V638" s="6"/>
      <c r="W638" s="6"/>
      <c r="X638" s="212" t="e">
        <v>#N/A</v>
      </c>
      <c r="Y638" s="6"/>
      <c r="BO638" s="6"/>
      <c r="BP638" s="6"/>
      <c r="BQ638" s="1">
        <v>0</v>
      </c>
      <c r="BV638" s="1" t="s">
        <v>501</v>
      </c>
      <c r="BW638" s="6"/>
    </row>
    <row r="639" spans="1:75" ht="15" customHeight="1" x14ac:dyDescent="0.3">
      <c r="A639" s="1" t="s">
        <v>1487</v>
      </c>
      <c r="B639" s="7">
        <v>42967</v>
      </c>
      <c r="C639" s="6" t="s">
        <v>406</v>
      </c>
      <c r="D639" s="61" t="s">
        <v>115</v>
      </c>
      <c r="E639" s="61" t="s">
        <v>116</v>
      </c>
      <c r="F639" s="11">
        <v>52</v>
      </c>
      <c r="G639" s="168">
        <v>2</v>
      </c>
      <c r="H639" s="183" t="str">
        <f t="shared" si="9"/>
        <v>52-2</v>
      </c>
      <c r="I639" s="175">
        <v>0</v>
      </c>
      <c r="J639" s="175">
        <v>29</v>
      </c>
      <c r="K639" s="207" t="b">
        <v>1</v>
      </c>
      <c r="L639" s="208">
        <v>119.35</v>
      </c>
      <c r="M639" s="208">
        <v>119.64</v>
      </c>
      <c r="N639" s="209" t="s">
        <v>112</v>
      </c>
      <c r="O639" s="11" t="s">
        <v>1094</v>
      </c>
      <c r="P639" s="179" t="s">
        <v>1493</v>
      </c>
      <c r="Q639" s="180">
        <v>1</v>
      </c>
      <c r="R639" s="210" t="s">
        <v>18</v>
      </c>
      <c r="S639" s="210"/>
      <c r="T639" s="211" t="s">
        <v>126</v>
      </c>
      <c r="U639" s="211" t="s">
        <v>49</v>
      </c>
      <c r="V639" s="211" t="s">
        <v>17</v>
      </c>
      <c r="W639" s="211" t="s">
        <v>302</v>
      </c>
      <c r="X639" s="212">
        <v>2</v>
      </c>
      <c r="Y639" s="211" t="s">
        <v>40</v>
      </c>
      <c r="AR639" s="1">
        <v>49</v>
      </c>
      <c r="AU639" s="1">
        <v>49</v>
      </c>
      <c r="BG639" s="1">
        <v>2</v>
      </c>
      <c r="BO639" s="6"/>
      <c r="BP639" s="6"/>
      <c r="BQ639" s="1">
        <v>100</v>
      </c>
      <c r="BU639" s="1" t="s">
        <v>495</v>
      </c>
      <c r="BW639" s="6"/>
    </row>
    <row r="640" spans="1:75" ht="15" customHeight="1" x14ac:dyDescent="0.3">
      <c r="A640" s="1" t="s">
        <v>1487</v>
      </c>
      <c r="B640" s="7">
        <v>42967</v>
      </c>
      <c r="C640" s="6" t="s">
        <v>406</v>
      </c>
      <c r="D640" s="61" t="s">
        <v>115</v>
      </c>
      <c r="E640" s="61" t="s">
        <v>116</v>
      </c>
      <c r="F640" s="11">
        <v>52</v>
      </c>
      <c r="G640" s="168">
        <v>2</v>
      </c>
      <c r="H640" s="183" t="str">
        <f t="shared" si="9"/>
        <v>52-2</v>
      </c>
      <c r="I640" s="175">
        <v>0</v>
      </c>
      <c r="J640" s="175">
        <v>29</v>
      </c>
      <c r="K640" s="207" t="b">
        <v>1</v>
      </c>
      <c r="L640" s="208">
        <v>119.35</v>
      </c>
      <c r="M640" s="208">
        <v>119.64</v>
      </c>
      <c r="N640" s="209" t="s">
        <v>112</v>
      </c>
      <c r="O640" s="210" t="s">
        <v>117</v>
      </c>
      <c r="P640" s="179" t="s">
        <v>1497</v>
      </c>
      <c r="Q640" s="180">
        <v>3</v>
      </c>
      <c r="R640" s="210" t="s">
        <v>18</v>
      </c>
      <c r="S640" s="210"/>
      <c r="T640" s="211" t="s">
        <v>141</v>
      </c>
      <c r="U640" s="211" t="s">
        <v>49</v>
      </c>
      <c r="V640" s="211" t="s">
        <v>14</v>
      </c>
      <c r="W640" s="211" t="s">
        <v>12</v>
      </c>
      <c r="X640" s="212">
        <v>4</v>
      </c>
      <c r="Y640" s="211" t="s">
        <v>40</v>
      </c>
      <c r="AR640" s="1">
        <v>50</v>
      </c>
      <c r="AU640" s="1">
        <v>50</v>
      </c>
      <c r="BP640" s="6"/>
      <c r="BQ640" s="1">
        <v>100</v>
      </c>
      <c r="BU640" s="1" t="s">
        <v>502</v>
      </c>
      <c r="BV640" s="211"/>
    </row>
    <row r="641" spans="1:75" ht="15" customHeight="1" x14ac:dyDescent="0.3">
      <c r="A641" s="1" t="s">
        <v>1487</v>
      </c>
      <c r="B641" s="7">
        <v>42967</v>
      </c>
      <c r="C641" s="6" t="s">
        <v>406</v>
      </c>
      <c r="D641" s="166" t="s">
        <v>115</v>
      </c>
      <c r="E641" s="166" t="s">
        <v>116</v>
      </c>
      <c r="F641" s="11">
        <v>52</v>
      </c>
      <c r="G641" s="168">
        <v>2</v>
      </c>
      <c r="H641" s="183" t="str">
        <f t="shared" si="9"/>
        <v>52-2</v>
      </c>
      <c r="I641" s="173">
        <v>0</v>
      </c>
      <c r="J641" s="175">
        <v>29</v>
      </c>
      <c r="K641" s="207" t="b">
        <v>1</v>
      </c>
      <c r="L641" s="208">
        <v>119.35</v>
      </c>
      <c r="M641" s="208">
        <v>119.64</v>
      </c>
      <c r="N641" s="11"/>
      <c r="O641" s="11" t="s">
        <v>105</v>
      </c>
      <c r="P641" s="179" t="s">
        <v>105</v>
      </c>
      <c r="Q641" s="136" t="s">
        <v>1492</v>
      </c>
      <c r="R641" s="11"/>
      <c r="S641" s="11"/>
      <c r="T641" s="6"/>
      <c r="U641" s="6"/>
      <c r="V641" s="6"/>
      <c r="W641" s="6"/>
      <c r="X641" s="212" t="e">
        <v>#N/A</v>
      </c>
      <c r="Y641" s="6"/>
      <c r="BO641" s="6"/>
      <c r="BP641" s="6"/>
      <c r="BQ641" s="1">
        <v>0</v>
      </c>
      <c r="BV641" s="1" t="s">
        <v>501</v>
      </c>
      <c r="BW641" s="6"/>
    </row>
    <row r="642" spans="1:75" ht="15" customHeight="1" x14ac:dyDescent="0.3">
      <c r="A642" s="1" t="s">
        <v>1487</v>
      </c>
      <c r="B642" s="7">
        <v>42967</v>
      </c>
      <c r="C642" s="6" t="s">
        <v>406</v>
      </c>
      <c r="D642" s="61" t="s">
        <v>115</v>
      </c>
      <c r="E642" s="61" t="s">
        <v>116</v>
      </c>
      <c r="F642" s="11">
        <v>52</v>
      </c>
      <c r="G642" s="168">
        <v>2</v>
      </c>
      <c r="H642" s="183" t="str">
        <f t="shared" si="9"/>
        <v>52-2</v>
      </c>
      <c r="I642" s="175">
        <v>0</v>
      </c>
      <c r="J642" s="175">
        <v>29</v>
      </c>
      <c r="K642" s="207" t="b">
        <v>1</v>
      </c>
      <c r="L642" s="208">
        <v>119.35</v>
      </c>
      <c r="M642" s="208">
        <v>119.64</v>
      </c>
      <c r="N642" s="209" t="s">
        <v>112</v>
      </c>
      <c r="O642" s="11" t="s">
        <v>1094</v>
      </c>
      <c r="P642" s="179" t="s">
        <v>1493</v>
      </c>
      <c r="Q642" s="180">
        <v>1</v>
      </c>
      <c r="R642" s="210" t="s">
        <v>18</v>
      </c>
      <c r="S642" s="210"/>
      <c r="T642" s="211" t="s">
        <v>126</v>
      </c>
      <c r="U642" s="211" t="s">
        <v>49</v>
      </c>
      <c r="V642" s="211" t="s">
        <v>17</v>
      </c>
      <c r="W642" s="211" t="s">
        <v>302</v>
      </c>
      <c r="X642" s="212">
        <v>2</v>
      </c>
      <c r="Y642" s="211" t="s">
        <v>40</v>
      </c>
      <c r="AR642" s="1">
        <v>49</v>
      </c>
      <c r="AU642" s="1">
        <v>49</v>
      </c>
      <c r="BG642" s="1">
        <v>2</v>
      </c>
      <c r="BO642" s="6"/>
      <c r="BP642" s="6"/>
      <c r="BQ642" s="1">
        <v>100</v>
      </c>
      <c r="BU642" s="1" t="s">
        <v>495</v>
      </c>
      <c r="BW642" s="6"/>
    </row>
    <row r="643" spans="1:75" ht="15" customHeight="1" x14ac:dyDescent="0.3">
      <c r="A643" s="1" t="s">
        <v>1487</v>
      </c>
      <c r="B643" s="7">
        <v>42967</v>
      </c>
      <c r="C643" s="6" t="s">
        <v>406</v>
      </c>
      <c r="D643" s="61" t="s">
        <v>115</v>
      </c>
      <c r="E643" s="61" t="s">
        <v>116</v>
      </c>
      <c r="F643" s="11">
        <v>52</v>
      </c>
      <c r="G643" s="168">
        <v>2</v>
      </c>
      <c r="H643" s="183" t="str">
        <f t="shared" si="9"/>
        <v>52-2</v>
      </c>
      <c r="I643" s="175">
        <v>0</v>
      </c>
      <c r="J643" s="175">
        <v>29</v>
      </c>
      <c r="K643" s="207" t="b">
        <v>1</v>
      </c>
      <c r="L643" s="208">
        <v>119.35</v>
      </c>
      <c r="M643" s="208">
        <v>119.64</v>
      </c>
      <c r="N643" s="209" t="s">
        <v>112</v>
      </c>
      <c r="O643" s="210" t="s">
        <v>117</v>
      </c>
      <c r="P643" s="179" t="s">
        <v>1497</v>
      </c>
      <c r="Q643" s="180">
        <v>3</v>
      </c>
      <c r="R643" s="210" t="s">
        <v>18</v>
      </c>
      <c r="S643" s="210"/>
      <c r="T643" s="211" t="s">
        <v>141</v>
      </c>
      <c r="U643" s="211" t="s">
        <v>49</v>
      </c>
      <c r="V643" s="211" t="s">
        <v>14</v>
      </c>
      <c r="W643" s="211" t="s">
        <v>11</v>
      </c>
      <c r="X643" s="212">
        <v>3</v>
      </c>
      <c r="Y643" s="211" t="s">
        <v>40</v>
      </c>
      <c r="AR643" s="1">
        <v>50</v>
      </c>
      <c r="AU643" s="1">
        <v>50</v>
      </c>
      <c r="BP643" s="6"/>
      <c r="BQ643" s="1">
        <v>100</v>
      </c>
      <c r="BU643" s="1" t="s">
        <v>503</v>
      </c>
      <c r="BV643" s="211"/>
    </row>
    <row r="644" spans="1:75" ht="15" customHeight="1" x14ac:dyDescent="0.3">
      <c r="A644" s="1" t="s">
        <v>1487</v>
      </c>
      <c r="B644" s="7">
        <v>42967</v>
      </c>
      <c r="C644" s="6" t="s">
        <v>406</v>
      </c>
      <c r="D644" s="166" t="s">
        <v>115</v>
      </c>
      <c r="E644" s="166" t="s">
        <v>116</v>
      </c>
      <c r="F644" s="11">
        <v>52</v>
      </c>
      <c r="G644" s="168">
        <v>2</v>
      </c>
      <c r="H644" s="183" t="str">
        <f t="shared" si="9"/>
        <v>52-2</v>
      </c>
      <c r="I644" s="173">
        <v>0</v>
      </c>
      <c r="J644" s="175">
        <v>29</v>
      </c>
      <c r="K644" s="207" t="b">
        <v>1</v>
      </c>
      <c r="L644" s="208">
        <v>119.35</v>
      </c>
      <c r="M644" s="208">
        <v>119.64</v>
      </c>
      <c r="N644" s="11"/>
      <c r="O644" s="11" t="s">
        <v>105</v>
      </c>
      <c r="P644" s="179" t="s">
        <v>105</v>
      </c>
      <c r="Q644" s="136" t="s">
        <v>1492</v>
      </c>
      <c r="R644" s="11"/>
      <c r="S644" s="11"/>
      <c r="T644" s="6"/>
      <c r="U644" s="6"/>
      <c r="V644" s="6"/>
      <c r="W644" s="6"/>
      <c r="X644" s="212" t="e">
        <v>#N/A</v>
      </c>
      <c r="Y644" s="6"/>
      <c r="BO644" s="6"/>
      <c r="BP644" s="6"/>
      <c r="BQ644" s="1">
        <v>0</v>
      </c>
      <c r="BV644" s="1" t="s">
        <v>501</v>
      </c>
      <c r="BW644" s="6"/>
    </row>
    <row r="645" spans="1:75" ht="15" customHeight="1" x14ac:dyDescent="0.3">
      <c r="A645" s="1" t="s">
        <v>1487</v>
      </c>
      <c r="B645" s="7">
        <v>42967</v>
      </c>
      <c r="C645" s="6" t="s">
        <v>406</v>
      </c>
      <c r="D645" s="61" t="s">
        <v>115</v>
      </c>
      <c r="E645" s="61" t="s">
        <v>116</v>
      </c>
      <c r="F645" s="11">
        <v>52</v>
      </c>
      <c r="G645" s="168">
        <v>3</v>
      </c>
      <c r="H645" s="183" t="str">
        <f t="shared" si="9"/>
        <v>52-3</v>
      </c>
      <c r="I645" s="175">
        <v>0</v>
      </c>
      <c r="J645" s="175">
        <v>88</v>
      </c>
      <c r="K645" s="207" t="b">
        <v>1</v>
      </c>
      <c r="L645" s="208">
        <v>119.64</v>
      </c>
      <c r="M645" s="208">
        <v>120.52</v>
      </c>
      <c r="N645" s="209" t="s">
        <v>112</v>
      </c>
      <c r="O645" s="11" t="s">
        <v>1094</v>
      </c>
      <c r="P645" s="179" t="s">
        <v>1493</v>
      </c>
      <c r="Q645" s="180">
        <v>1</v>
      </c>
      <c r="R645" s="210" t="s">
        <v>18</v>
      </c>
      <c r="S645" s="210"/>
      <c r="T645" s="211" t="s">
        <v>126</v>
      </c>
      <c r="U645" s="211" t="s">
        <v>49</v>
      </c>
      <c r="V645" s="211" t="s">
        <v>17</v>
      </c>
      <c r="W645" s="211" t="s">
        <v>302</v>
      </c>
      <c r="X645" s="212">
        <v>2</v>
      </c>
      <c r="Y645" s="211" t="s">
        <v>40</v>
      </c>
      <c r="AR645" s="1">
        <v>49</v>
      </c>
      <c r="AU645" s="1">
        <v>49</v>
      </c>
      <c r="BG645" s="1">
        <v>2</v>
      </c>
      <c r="BO645" s="6"/>
      <c r="BP645" s="6"/>
      <c r="BQ645" s="1">
        <v>100</v>
      </c>
      <c r="BU645" s="1" t="s">
        <v>504</v>
      </c>
      <c r="BW645" s="6"/>
    </row>
    <row r="646" spans="1:75" ht="15" customHeight="1" x14ac:dyDescent="0.3">
      <c r="A646" s="1" t="s">
        <v>1487</v>
      </c>
      <c r="B646" s="7">
        <v>42967</v>
      </c>
      <c r="C646" s="6" t="s">
        <v>406</v>
      </c>
      <c r="D646" s="61" t="s">
        <v>115</v>
      </c>
      <c r="E646" s="61" t="s">
        <v>116</v>
      </c>
      <c r="F646" s="11">
        <v>52</v>
      </c>
      <c r="G646" s="168">
        <v>3</v>
      </c>
      <c r="H646" s="183" t="str">
        <f t="shared" ref="H646:H717" si="10">F646&amp;"-"&amp;G646</f>
        <v>52-3</v>
      </c>
      <c r="I646" s="175">
        <v>0</v>
      </c>
      <c r="J646" s="175">
        <v>88</v>
      </c>
      <c r="K646" s="207" t="b">
        <v>1</v>
      </c>
      <c r="L646" s="208">
        <v>119.64</v>
      </c>
      <c r="M646" s="208">
        <v>120.52</v>
      </c>
      <c r="N646" s="209" t="s">
        <v>112</v>
      </c>
      <c r="O646" s="210" t="s">
        <v>117</v>
      </c>
      <c r="P646" s="179" t="s">
        <v>1497</v>
      </c>
      <c r="Q646" s="180">
        <v>3</v>
      </c>
      <c r="R646" s="210" t="s">
        <v>18</v>
      </c>
      <c r="S646" s="210"/>
      <c r="T646" s="211" t="s">
        <v>141</v>
      </c>
      <c r="U646" s="211" t="s">
        <v>49</v>
      </c>
      <c r="V646" s="211" t="s">
        <v>14</v>
      </c>
      <c r="W646" s="211" t="s">
        <v>11</v>
      </c>
      <c r="X646" s="212">
        <v>3</v>
      </c>
      <c r="Y646" s="211" t="s">
        <v>40</v>
      </c>
      <c r="AR646" s="1">
        <v>50</v>
      </c>
      <c r="AU646" s="1">
        <v>50</v>
      </c>
      <c r="BP646" s="6"/>
      <c r="BQ646" s="1">
        <v>100</v>
      </c>
      <c r="BU646" s="1" t="s">
        <v>503</v>
      </c>
      <c r="BV646" s="211"/>
    </row>
    <row r="647" spans="1:75" ht="15" customHeight="1" x14ac:dyDescent="0.3">
      <c r="A647" s="1" t="s">
        <v>1487</v>
      </c>
      <c r="B647" s="7">
        <v>42967</v>
      </c>
      <c r="C647" s="6" t="s">
        <v>406</v>
      </c>
      <c r="D647" s="61" t="s">
        <v>115</v>
      </c>
      <c r="E647" s="61" t="s">
        <v>116</v>
      </c>
      <c r="F647" s="11">
        <v>52</v>
      </c>
      <c r="G647" s="168">
        <v>3</v>
      </c>
      <c r="H647" s="183" t="str">
        <f t="shared" si="10"/>
        <v>52-3</v>
      </c>
      <c r="I647" s="175">
        <v>31</v>
      </c>
      <c r="J647" s="175">
        <v>88</v>
      </c>
      <c r="K647" s="207" t="b">
        <v>1</v>
      </c>
      <c r="L647" s="208">
        <v>119.95</v>
      </c>
      <c r="M647" s="208">
        <v>120.52</v>
      </c>
      <c r="N647" s="209" t="s">
        <v>112</v>
      </c>
      <c r="O647" s="210" t="s">
        <v>46</v>
      </c>
      <c r="P647" s="179" t="s">
        <v>1495</v>
      </c>
      <c r="Q647" s="180">
        <v>5</v>
      </c>
      <c r="R647" s="210" t="s">
        <v>29</v>
      </c>
      <c r="S647" s="210"/>
      <c r="T647" s="17" t="s">
        <v>141</v>
      </c>
      <c r="U647" s="211" t="s">
        <v>49</v>
      </c>
      <c r="V647" s="211" t="s">
        <v>14</v>
      </c>
      <c r="W647" s="211" t="s">
        <v>12</v>
      </c>
      <c r="X647" s="212">
        <v>4</v>
      </c>
      <c r="Y647" s="211" t="s">
        <v>40</v>
      </c>
      <c r="AR647" s="1">
        <v>90</v>
      </c>
      <c r="BG647" s="1">
        <v>10</v>
      </c>
      <c r="BP647" s="6"/>
      <c r="BQ647" s="1">
        <v>100</v>
      </c>
      <c r="BU647" s="1" t="s">
        <v>505</v>
      </c>
      <c r="BV647" s="211"/>
    </row>
    <row r="648" spans="1:75" ht="15" customHeight="1" x14ac:dyDescent="0.3">
      <c r="A648" s="1" t="s">
        <v>1487</v>
      </c>
      <c r="B648" s="7">
        <v>42967</v>
      </c>
      <c r="C648" s="6" t="s">
        <v>406</v>
      </c>
      <c r="D648" s="61" t="s">
        <v>115</v>
      </c>
      <c r="E648" s="61" t="s">
        <v>116</v>
      </c>
      <c r="F648" s="11">
        <v>52</v>
      </c>
      <c r="G648" s="168">
        <v>3</v>
      </c>
      <c r="H648" s="183" t="str">
        <f t="shared" si="10"/>
        <v>52-3</v>
      </c>
      <c r="I648" s="175">
        <v>43</v>
      </c>
      <c r="J648" s="175">
        <v>50</v>
      </c>
      <c r="K648" s="207" t="b">
        <v>1</v>
      </c>
      <c r="L648" s="208">
        <v>120.07000000000001</v>
      </c>
      <c r="M648" s="208">
        <v>120.14</v>
      </c>
      <c r="N648" s="209" t="s">
        <v>96</v>
      </c>
      <c r="O648" s="210" t="s">
        <v>31</v>
      </c>
      <c r="P648" s="139" t="s">
        <v>1494</v>
      </c>
      <c r="Q648" s="136">
        <v>4</v>
      </c>
      <c r="R648" s="210" t="s">
        <v>19</v>
      </c>
      <c r="S648" s="210" t="s">
        <v>89</v>
      </c>
      <c r="T648" s="211" t="s">
        <v>205</v>
      </c>
      <c r="U648" s="211" t="s">
        <v>49</v>
      </c>
      <c r="V648" s="211" t="s">
        <v>14</v>
      </c>
      <c r="W648" s="211" t="s">
        <v>11</v>
      </c>
      <c r="X648" s="212">
        <v>3</v>
      </c>
      <c r="Y648" s="211" t="s">
        <v>40</v>
      </c>
      <c r="AR648" s="1">
        <v>98</v>
      </c>
      <c r="BG648" s="1">
        <v>2</v>
      </c>
      <c r="BP648" s="6"/>
      <c r="BQ648" s="1">
        <v>100</v>
      </c>
      <c r="BU648" s="1" t="s">
        <v>506</v>
      </c>
      <c r="BV648" s="211"/>
    </row>
    <row r="649" spans="1:75" ht="15" customHeight="1" x14ac:dyDescent="0.3">
      <c r="A649" s="1" t="s">
        <v>1487</v>
      </c>
      <c r="B649" s="7">
        <v>42967</v>
      </c>
      <c r="C649" s="6" t="s">
        <v>406</v>
      </c>
      <c r="D649" s="166" t="s">
        <v>115</v>
      </c>
      <c r="E649" s="166" t="s">
        <v>116</v>
      </c>
      <c r="F649" s="11">
        <v>52</v>
      </c>
      <c r="G649" s="168">
        <v>3</v>
      </c>
      <c r="H649" s="183" t="str">
        <f t="shared" si="10"/>
        <v>52-3</v>
      </c>
      <c r="I649" s="173">
        <v>0</v>
      </c>
      <c r="J649" s="175">
        <v>88</v>
      </c>
      <c r="K649" s="207" t="b">
        <v>1</v>
      </c>
      <c r="L649" s="208">
        <v>119.64</v>
      </c>
      <c r="M649" s="208">
        <v>120.52</v>
      </c>
      <c r="N649" s="11"/>
      <c r="O649" s="11" t="s">
        <v>105</v>
      </c>
      <c r="P649" s="179" t="s">
        <v>105</v>
      </c>
      <c r="Q649" s="136" t="s">
        <v>1492</v>
      </c>
      <c r="R649" s="11"/>
      <c r="S649" s="11"/>
      <c r="T649" s="6"/>
      <c r="U649" s="6"/>
      <c r="V649" s="6"/>
      <c r="W649" s="6"/>
      <c r="X649" s="212" t="e">
        <v>#N/A</v>
      </c>
      <c r="Y649" s="6"/>
      <c r="BO649" s="6"/>
      <c r="BP649" s="6"/>
      <c r="BQ649" s="1">
        <v>0</v>
      </c>
      <c r="BV649" s="1" t="s">
        <v>507</v>
      </c>
      <c r="BW649" s="6"/>
    </row>
    <row r="650" spans="1:75" ht="15" customHeight="1" x14ac:dyDescent="0.3">
      <c r="A650" s="1" t="s">
        <v>1487</v>
      </c>
      <c r="B650" s="7">
        <v>42967</v>
      </c>
      <c r="C650" s="6" t="s">
        <v>406</v>
      </c>
      <c r="D650" s="61" t="s">
        <v>115</v>
      </c>
      <c r="E650" s="61" t="s">
        <v>116</v>
      </c>
      <c r="F650" s="11">
        <v>52</v>
      </c>
      <c r="G650" s="168">
        <v>4</v>
      </c>
      <c r="H650" s="183" t="str">
        <f t="shared" si="10"/>
        <v>52-4</v>
      </c>
      <c r="I650" s="175">
        <v>0</v>
      </c>
      <c r="J650" s="175">
        <v>75</v>
      </c>
      <c r="K650" s="207" t="b">
        <v>1</v>
      </c>
      <c r="L650" s="208">
        <v>120.52</v>
      </c>
      <c r="M650" s="208">
        <v>121.27</v>
      </c>
      <c r="N650" s="209" t="s">
        <v>112</v>
      </c>
      <c r="O650" s="11" t="s">
        <v>1094</v>
      </c>
      <c r="P650" s="179" t="s">
        <v>1493</v>
      </c>
      <c r="Q650" s="180">
        <v>1</v>
      </c>
      <c r="R650" s="210" t="s">
        <v>18</v>
      </c>
      <c r="S650" s="210"/>
      <c r="T650" s="211" t="s">
        <v>126</v>
      </c>
      <c r="U650" s="211" t="s">
        <v>49</v>
      </c>
      <c r="V650" s="211" t="s">
        <v>17</v>
      </c>
      <c r="W650" s="211" t="s">
        <v>302</v>
      </c>
      <c r="X650" s="212">
        <v>2</v>
      </c>
      <c r="Y650" s="211" t="s">
        <v>40</v>
      </c>
      <c r="AR650" s="1">
        <v>49</v>
      </c>
      <c r="AU650" s="1">
        <v>49</v>
      </c>
      <c r="BG650" s="1">
        <v>2</v>
      </c>
      <c r="BO650" s="6"/>
      <c r="BP650" s="6"/>
      <c r="BQ650" s="1">
        <v>100</v>
      </c>
      <c r="BU650" s="1" t="s">
        <v>508</v>
      </c>
      <c r="BW650" s="6"/>
    </row>
    <row r="651" spans="1:75" ht="15" customHeight="1" x14ac:dyDescent="0.3">
      <c r="A651" s="1" t="s">
        <v>1487</v>
      </c>
      <c r="B651" s="7">
        <v>42967</v>
      </c>
      <c r="C651" s="6" t="s">
        <v>406</v>
      </c>
      <c r="D651" s="61" t="s">
        <v>115</v>
      </c>
      <c r="E651" s="61" t="s">
        <v>116</v>
      </c>
      <c r="F651" s="11">
        <v>52</v>
      </c>
      <c r="G651" s="168">
        <v>4</v>
      </c>
      <c r="H651" s="183" t="str">
        <f t="shared" si="10"/>
        <v>52-4</v>
      </c>
      <c r="I651" s="175">
        <v>0</v>
      </c>
      <c r="J651" s="175">
        <v>75</v>
      </c>
      <c r="K651" s="207" t="b">
        <v>1</v>
      </c>
      <c r="L651" s="208">
        <v>120.52</v>
      </c>
      <c r="M651" s="208">
        <v>121.27</v>
      </c>
      <c r="N651" s="209" t="s">
        <v>112</v>
      </c>
      <c r="O651" s="210" t="s">
        <v>117</v>
      </c>
      <c r="P651" s="179" t="s">
        <v>1497</v>
      </c>
      <c r="Q651" s="180">
        <v>3</v>
      </c>
      <c r="R651" s="210" t="s">
        <v>18</v>
      </c>
      <c r="S651" s="210"/>
      <c r="T651" s="17" t="s">
        <v>127</v>
      </c>
      <c r="U651" s="211" t="s">
        <v>49</v>
      </c>
      <c r="V651" s="211" t="s">
        <v>14</v>
      </c>
      <c r="W651" s="211" t="s">
        <v>11</v>
      </c>
      <c r="X651" s="212">
        <v>3</v>
      </c>
      <c r="Y651" s="211" t="s">
        <v>40</v>
      </c>
      <c r="AR651" s="1">
        <v>50</v>
      </c>
      <c r="AU651" s="1">
        <v>50</v>
      </c>
      <c r="BP651" s="6"/>
      <c r="BQ651" s="1">
        <v>100</v>
      </c>
      <c r="BU651" s="1" t="s">
        <v>509</v>
      </c>
      <c r="BV651" s="211"/>
    </row>
    <row r="652" spans="1:75" ht="15" customHeight="1" x14ac:dyDescent="0.3">
      <c r="A652" s="1" t="s">
        <v>1487</v>
      </c>
      <c r="B652" s="7">
        <v>42967</v>
      </c>
      <c r="C652" s="6" t="s">
        <v>406</v>
      </c>
      <c r="D652" s="61" t="s">
        <v>115</v>
      </c>
      <c r="E652" s="61" t="s">
        <v>116</v>
      </c>
      <c r="F652" s="11">
        <v>52</v>
      </c>
      <c r="G652" s="168">
        <v>4</v>
      </c>
      <c r="H652" s="183" t="str">
        <f t="shared" si="10"/>
        <v>52-4</v>
      </c>
      <c r="I652" s="175">
        <v>0</v>
      </c>
      <c r="J652" s="175">
        <v>8</v>
      </c>
      <c r="K652" s="207" t="b">
        <v>1</v>
      </c>
      <c r="L652" s="208">
        <v>120.52</v>
      </c>
      <c r="M652" s="208">
        <v>120.6</v>
      </c>
      <c r="N652" s="209" t="s">
        <v>96</v>
      </c>
      <c r="O652" s="214" t="s">
        <v>54</v>
      </c>
      <c r="P652" s="213" t="s">
        <v>1495</v>
      </c>
      <c r="Q652" s="136">
        <v>5</v>
      </c>
      <c r="R652" s="214" t="s">
        <v>19</v>
      </c>
      <c r="S652" s="214" t="s">
        <v>89</v>
      </c>
      <c r="T652" s="215" t="s">
        <v>412</v>
      </c>
      <c r="U652" s="215" t="s">
        <v>49</v>
      </c>
      <c r="V652" s="215" t="s">
        <v>14</v>
      </c>
      <c r="W652" s="215" t="s">
        <v>11</v>
      </c>
      <c r="X652" s="216">
        <v>3</v>
      </c>
      <c r="Y652" s="215" t="s">
        <v>40</v>
      </c>
      <c r="AQ652" s="1">
        <v>48</v>
      </c>
      <c r="AR652" s="1">
        <v>50</v>
      </c>
      <c r="BG652" s="1">
        <v>2</v>
      </c>
      <c r="BP652" s="6"/>
      <c r="BQ652" s="1">
        <v>100</v>
      </c>
      <c r="BU652" s="1" t="s">
        <v>510</v>
      </c>
      <c r="BV652" s="215"/>
    </row>
    <row r="653" spans="1:75" ht="15" customHeight="1" x14ac:dyDescent="0.3">
      <c r="A653" s="1" t="s">
        <v>1487</v>
      </c>
      <c r="B653" s="7">
        <v>42967</v>
      </c>
      <c r="C653" s="6" t="s">
        <v>406</v>
      </c>
      <c r="D653" s="166" t="s">
        <v>115</v>
      </c>
      <c r="E653" s="166" t="s">
        <v>116</v>
      </c>
      <c r="F653" s="11">
        <v>52</v>
      </c>
      <c r="G653" s="168">
        <v>4</v>
      </c>
      <c r="H653" s="183" t="str">
        <f t="shared" si="10"/>
        <v>52-4</v>
      </c>
      <c r="I653" s="175">
        <v>0</v>
      </c>
      <c r="J653" s="175">
        <v>75</v>
      </c>
      <c r="K653" s="207" t="b">
        <v>1</v>
      </c>
      <c r="L653" s="208">
        <v>120.52</v>
      </c>
      <c r="M653" s="208">
        <v>121.27</v>
      </c>
      <c r="N653" s="11"/>
      <c r="O653" s="11" t="s">
        <v>105</v>
      </c>
      <c r="P653" s="179" t="s">
        <v>105</v>
      </c>
      <c r="Q653" s="136" t="s">
        <v>1492</v>
      </c>
      <c r="R653" s="11"/>
      <c r="S653" s="11"/>
      <c r="T653" s="6"/>
      <c r="U653" s="6"/>
      <c r="V653" s="6"/>
      <c r="W653" s="6"/>
      <c r="X653" s="212" t="e">
        <v>#N/A</v>
      </c>
      <c r="Y653" s="6"/>
      <c r="BO653" s="6"/>
      <c r="BP653" s="6"/>
      <c r="BQ653" s="1">
        <v>0</v>
      </c>
      <c r="BV653" s="1" t="s">
        <v>511</v>
      </c>
      <c r="BW653" s="6"/>
    </row>
    <row r="654" spans="1:75" ht="15" customHeight="1" x14ac:dyDescent="0.3">
      <c r="A654" s="1" t="s">
        <v>1487</v>
      </c>
      <c r="B654" s="7">
        <v>42967</v>
      </c>
      <c r="C654" s="6" t="s">
        <v>406</v>
      </c>
      <c r="D654" s="61" t="s">
        <v>115</v>
      </c>
      <c r="E654" s="61" t="s">
        <v>116</v>
      </c>
      <c r="F654" s="11">
        <v>52</v>
      </c>
      <c r="G654" s="168">
        <v>5</v>
      </c>
      <c r="H654" s="183" t="str">
        <f t="shared" si="10"/>
        <v>52-5</v>
      </c>
      <c r="I654" s="175">
        <v>0</v>
      </c>
      <c r="J654" s="175">
        <v>25</v>
      </c>
      <c r="K654" s="207" t="b">
        <v>1</v>
      </c>
      <c r="L654" s="208">
        <v>121.27</v>
      </c>
      <c r="M654" s="208">
        <v>121.52</v>
      </c>
      <c r="N654" s="209" t="s">
        <v>112</v>
      </c>
      <c r="O654" s="11" t="s">
        <v>1094</v>
      </c>
      <c r="P654" s="179" t="s">
        <v>1493</v>
      </c>
      <c r="Q654" s="180">
        <v>1</v>
      </c>
      <c r="R654" s="210" t="s">
        <v>18</v>
      </c>
      <c r="S654" s="210"/>
      <c r="T654" s="211" t="s">
        <v>126</v>
      </c>
      <c r="U654" s="211" t="s">
        <v>49</v>
      </c>
      <c r="V654" s="211" t="s">
        <v>17</v>
      </c>
      <c r="W654" s="211" t="s">
        <v>302</v>
      </c>
      <c r="X654" s="212">
        <v>2</v>
      </c>
      <c r="Y654" s="211" t="s">
        <v>40</v>
      </c>
      <c r="AR654" s="1">
        <v>49</v>
      </c>
      <c r="AU654" s="1">
        <v>49</v>
      </c>
      <c r="BG654" s="1">
        <v>2</v>
      </c>
      <c r="BO654" s="6"/>
      <c r="BP654" s="6"/>
      <c r="BQ654" s="1">
        <v>100</v>
      </c>
      <c r="BU654" s="1" t="s">
        <v>508</v>
      </c>
      <c r="BW654" s="6"/>
    </row>
    <row r="655" spans="1:75" ht="15" customHeight="1" x14ac:dyDescent="0.3">
      <c r="A655" s="1" t="s">
        <v>1487</v>
      </c>
      <c r="B655" s="7">
        <v>42967</v>
      </c>
      <c r="C655" s="6" t="s">
        <v>406</v>
      </c>
      <c r="D655" s="61" t="s">
        <v>115</v>
      </c>
      <c r="E655" s="61" t="s">
        <v>116</v>
      </c>
      <c r="F655" s="11">
        <v>52</v>
      </c>
      <c r="G655" s="168">
        <v>5</v>
      </c>
      <c r="H655" s="183" t="str">
        <f t="shared" si="10"/>
        <v>52-5</v>
      </c>
      <c r="I655" s="175">
        <v>0</v>
      </c>
      <c r="J655" s="175">
        <v>25</v>
      </c>
      <c r="K655" s="207" t="b">
        <v>1</v>
      </c>
      <c r="L655" s="208">
        <v>121.27</v>
      </c>
      <c r="M655" s="208">
        <v>121.52</v>
      </c>
      <c r="N655" s="209" t="s">
        <v>112</v>
      </c>
      <c r="O655" s="210" t="s">
        <v>117</v>
      </c>
      <c r="P655" s="179" t="s">
        <v>1497</v>
      </c>
      <c r="Q655" s="180">
        <v>3</v>
      </c>
      <c r="R655" s="210" t="s">
        <v>18</v>
      </c>
      <c r="S655" s="210"/>
      <c r="T655" s="17" t="s">
        <v>206</v>
      </c>
      <c r="U655" s="211" t="s">
        <v>49</v>
      </c>
      <c r="V655" s="211" t="s">
        <v>14</v>
      </c>
      <c r="W655" s="211" t="s">
        <v>11</v>
      </c>
      <c r="X655" s="212">
        <v>3</v>
      </c>
      <c r="Y655" s="211" t="s">
        <v>40</v>
      </c>
      <c r="AR655" s="1">
        <v>50</v>
      </c>
      <c r="AU655" s="1">
        <v>50</v>
      </c>
      <c r="BP655" s="6"/>
      <c r="BQ655" s="1">
        <v>100</v>
      </c>
      <c r="BU655" s="1" t="s">
        <v>512</v>
      </c>
      <c r="BV655" s="211"/>
    </row>
    <row r="656" spans="1:75" ht="15" customHeight="1" x14ac:dyDescent="0.3">
      <c r="A656" s="1" t="s">
        <v>1487</v>
      </c>
      <c r="B656" s="7">
        <v>42967</v>
      </c>
      <c r="C656" s="6" t="s">
        <v>406</v>
      </c>
      <c r="D656" s="61" t="s">
        <v>115</v>
      </c>
      <c r="E656" s="61" t="s">
        <v>116</v>
      </c>
      <c r="F656" s="11">
        <v>52</v>
      </c>
      <c r="G656" s="168">
        <v>5</v>
      </c>
      <c r="H656" s="183" t="str">
        <f t="shared" si="10"/>
        <v>52-5</v>
      </c>
      <c r="I656" s="175">
        <v>19</v>
      </c>
      <c r="J656" s="175">
        <v>22</v>
      </c>
      <c r="K656" s="207" t="b">
        <v>1</v>
      </c>
      <c r="L656" s="208">
        <v>121.46</v>
      </c>
      <c r="M656" s="208">
        <v>121.49</v>
      </c>
      <c r="N656" s="209" t="s">
        <v>96</v>
      </c>
      <c r="O656" s="210" t="s">
        <v>31</v>
      </c>
      <c r="P656" s="139" t="s">
        <v>1494</v>
      </c>
      <c r="Q656" s="136">
        <v>4</v>
      </c>
      <c r="R656" s="210" t="s">
        <v>18</v>
      </c>
      <c r="S656" s="210"/>
      <c r="T656" s="211" t="s">
        <v>127</v>
      </c>
      <c r="U656" s="211" t="s">
        <v>49</v>
      </c>
      <c r="V656" s="211" t="s">
        <v>14</v>
      </c>
      <c r="W656" s="211" t="s">
        <v>11</v>
      </c>
      <c r="X656" s="212">
        <v>3</v>
      </c>
      <c r="Y656" s="211" t="s">
        <v>40</v>
      </c>
      <c r="AQ656" s="1">
        <v>48</v>
      </c>
      <c r="AR656" s="1">
        <v>50</v>
      </c>
      <c r="BG656" s="1">
        <v>2</v>
      </c>
      <c r="BP656" s="6"/>
      <c r="BQ656" s="1">
        <v>100</v>
      </c>
      <c r="BU656" s="1" t="s">
        <v>513</v>
      </c>
      <c r="BV656" s="211"/>
    </row>
    <row r="657" spans="1:75" ht="15" customHeight="1" x14ac:dyDescent="0.3">
      <c r="A657" s="1" t="s">
        <v>1487</v>
      </c>
      <c r="B657" s="7">
        <v>42967</v>
      </c>
      <c r="C657" s="6" t="s">
        <v>406</v>
      </c>
      <c r="D657" s="166" t="s">
        <v>115</v>
      </c>
      <c r="E657" s="166" t="s">
        <v>116</v>
      </c>
      <c r="F657" s="11">
        <v>52</v>
      </c>
      <c r="G657" s="168">
        <v>5</v>
      </c>
      <c r="H657" s="183" t="str">
        <f t="shared" si="10"/>
        <v>52-5</v>
      </c>
      <c r="I657" s="175">
        <v>0</v>
      </c>
      <c r="J657" s="175">
        <v>25</v>
      </c>
      <c r="K657" s="207" t="b">
        <v>1</v>
      </c>
      <c r="L657" s="208">
        <v>121.27</v>
      </c>
      <c r="M657" s="208">
        <v>121.52</v>
      </c>
      <c r="N657" s="11"/>
      <c r="O657" s="11" t="s">
        <v>105</v>
      </c>
      <c r="P657" s="179" t="s">
        <v>105</v>
      </c>
      <c r="Q657" s="136" t="s">
        <v>1492</v>
      </c>
      <c r="R657" s="11"/>
      <c r="S657" s="11"/>
      <c r="T657" s="6"/>
      <c r="U657" s="6"/>
      <c r="V657" s="6"/>
      <c r="W657" s="6"/>
      <c r="X657" s="212" t="e">
        <v>#N/A</v>
      </c>
      <c r="Y657" s="6"/>
      <c r="BO657" s="6"/>
      <c r="BP657" s="6"/>
      <c r="BQ657" s="1">
        <v>0</v>
      </c>
      <c r="BV657" s="1" t="s">
        <v>511</v>
      </c>
      <c r="BW657" s="6"/>
    </row>
    <row r="658" spans="1:75" ht="15" customHeight="1" x14ac:dyDescent="0.3">
      <c r="A658" s="1" t="s">
        <v>1487</v>
      </c>
      <c r="B658" s="7">
        <v>42967</v>
      </c>
      <c r="C658" s="6" t="s">
        <v>406</v>
      </c>
      <c r="D658" s="61" t="s">
        <v>115</v>
      </c>
      <c r="E658" s="61" t="s">
        <v>116</v>
      </c>
      <c r="F658" s="11">
        <v>53</v>
      </c>
      <c r="G658" s="168">
        <v>1</v>
      </c>
      <c r="H658" s="183" t="str">
        <f t="shared" si="10"/>
        <v>53-1</v>
      </c>
      <c r="I658" s="175">
        <v>0</v>
      </c>
      <c r="J658" s="175">
        <v>60</v>
      </c>
      <c r="K658" s="207" t="b">
        <v>1</v>
      </c>
      <c r="L658" s="208">
        <v>121.55</v>
      </c>
      <c r="M658" s="208">
        <v>122.14999999999999</v>
      </c>
      <c r="N658" s="209" t="s">
        <v>112</v>
      </c>
      <c r="O658" s="11" t="s">
        <v>1094</v>
      </c>
      <c r="P658" s="179" t="s">
        <v>1493</v>
      </c>
      <c r="Q658" s="180">
        <v>1</v>
      </c>
      <c r="R658" s="210" t="s">
        <v>18</v>
      </c>
      <c r="S658" s="210"/>
      <c r="T658" s="211" t="s">
        <v>126</v>
      </c>
      <c r="U658" s="211" t="s">
        <v>49</v>
      </c>
      <c r="V658" s="211" t="s">
        <v>17</v>
      </c>
      <c r="W658" s="211" t="s">
        <v>302</v>
      </c>
      <c r="X658" s="212">
        <v>2</v>
      </c>
      <c r="Y658" s="211" t="s">
        <v>40</v>
      </c>
      <c r="AR658" s="1">
        <v>49</v>
      </c>
      <c r="AU658" s="1">
        <v>49</v>
      </c>
      <c r="BG658" s="1">
        <v>2</v>
      </c>
      <c r="BO658" s="6"/>
      <c r="BP658" s="6"/>
      <c r="BQ658" s="1">
        <v>100</v>
      </c>
      <c r="BU658" s="1" t="s">
        <v>508</v>
      </c>
      <c r="BW658" s="6"/>
    </row>
    <row r="659" spans="1:75" ht="15" customHeight="1" x14ac:dyDescent="0.3">
      <c r="A659" s="1" t="s">
        <v>1487</v>
      </c>
      <c r="B659" s="7">
        <v>42967</v>
      </c>
      <c r="C659" s="6" t="s">
        <v>406</v>
      </c>
      <c r="D659" s="61" t="s">
        <v>115</v>
      </c>
      <c r="E659" s="61" t="s">
        <v>116</v>
      </c>
      <c r="F659" s="11">
        <v>53</v>
      </c>
      <c r="G659" s="168">
        <v>1</v>
      </c>
      <c r="H659" s="183" t="str">
        <f t="shared" si="10"/>
        <v>53-1</v>
      </c>
      <c r="I659" s="175">
        <v>0</v>
      </c>
      <c r="J659" s="175">
        <v>60</v>
      </c>
      <c r="K659" s="207" t="b">
        <v>1</v>
      </c>
      <c r="L659" s="208">
        <v>121.55</v>
      </c>
      <c r="M659" s="208">
        <v>122.14999999999999</v>
      </c>
      <c r="N659" s="209" t="s">
        <v>112</v>
      </c>
      <c r="O659" s="210" t="s">
        <v>117</v>
      </c>
      <c r="P659" s="179" t="s">
        <v>1497</v>
      </c>
      <c r="Q659" s="180">
        <v>3</v>
      </c>
      <c r="R659" s="210" t="s">
        <v>18</v>
      </c>
      <c r="S659" s="210"/>
      <c r="T659" s="17" t="s">
        <v>141</v>
      </c>
      <c r="U659" s="211" t="s">
        <v>49</v>
      </c>
      <c r="V659" s="211" t="s">
        <v>14</v>
      </c>
      <c r="W659" s="211" t="s">
        <v>11</v>
      </c>
      <c r="X659" s="212">
        <v>3</v>
      </c>
      <c r="Y659" s="211" t="s">
        <v>40</v>
      </c>
      <c r="AR659" s="1">
        <v>50</v>
      </c>
      <c r="AU659" s="1">
        <v>50</v>
      </c>
      <c r="BP659" s="6"/>
      <c r="BQ659" s="1">
        <v>100</v>
      </c>
      <c r="BU659" s="1" t="s">
        <v>512</v>
      </c>
      <c r="BV659" s="211"/>
    </row>
    <row r="660" spans="1:75" ht="15" customHeight="1" x14ac:dyDescent="0.3">
      <c r="A660" s="1" t="s">
        <v>1487</v>
      </c>
      <c r="B660" s="7">
        <v>42967</v>
      </c>
      <c r="C660" s="6" t="s">
        <v>406</v>
      </c>
      <c r="D660" s="61" t="s">
        <v>115</v>
      </c>
      <c r="E660" s="61" t="s">
        <v>116</v>
      </c>
      <c r="F660" s="11">
        <v>53</v>
      </c>
      <c r="G660" s="168">
        <v>1</v>
      </c>
      <c r="H660" s="183" t="str">
        <f t="shared" si="10"/>
        <v>53-1</v>
      </c>
      <c r="I660" s="175">
        <v>0</v>
      </c>
      <c r="J660" s="175">
        <v>60</v>
      </c>
      <c r="K660" s="207" t="b">
        <v>1</v>
      </c>
      <c r="L660" s="208">
        <v>121.55</v>
      </c>
      <c r="M660" s="208">
        <v>122.14999999999999</v>
      </c>
      <c r="N660" s="209" t="s">
        <v>112</v>
      </c>
      <c r="O660" s="210" t="s">
        <v>27</v>
      </c>
      <c r="P660" s="179" t="s">
        <v>1496</v>
      </c>
      <c r="Q660" s="180">
        <v>2</v>
      </c>
      <c r="R660" s="210" t="s">
        <v>43</v>
      </c>
      <c r="S660" s="210" t="s">
        <v>29</v>
      </c>
      <c r="T660" s="211" t="s">
        <v>141</v>
      </c>
      <c r="U660" s="211" t="s">
        <v>49</v>
      </c>
      <c r="V660" s="211" t="s">
        <v>14</v>
      </c>
      <c r="W660" s="211" t="s">
        <v>11</v>
      </c>
      <c r="X660" s="212">
        <v>3</v>
      </c>
      <c r="Y660" s="211" t="s">
        <v>40</v>
      </c>
      <c r="AR660" s="1">
        <v>100</v>
      </c>
      <c r="BP660" s="6"/>
      <c r="BQ660" s="1">
        <v>100</v>
      </c>
      <c r="BU660" s="1" t="s">
        <v>514</v>
      </c>
      <c r="BV660" s="211"/>
    </row>
    <row r="661" spans="1:75" ht="15" customHeight="1" x14ac:dyDescent="0.3">
      <c r="A661" s="1" t="s">
        <v>1487</v>
      </c>
      <c r="B661" s="7">
        <v>42967</v>
      </c>
      <c r="C661" s="6" t="s">
        <v>406</v>
      </c>
      <c r="D661" s="61" t="s">
        <v>115</v>
      </c>
      <c r="E661" s="61" t="s">
        <v>116</v>
      </c>
      <c r="F661" s="11">
        <v>53</v>
      </c>
      <c r="G661" s="168">
        <v>1</v>
      </c>
      <c r="H661" s="183" t="str">
        <f t="shared" si="10"/>
        <v>53-1</v>
      </c>
      <c r="I661" s="175">
        <v>15</v>
      </c>
      <c r="J661" s="175">
        <v>30</v>
      </c>
      <c r="K661" s="207" t="b">
        <v>1</v>
      </c>
      <c r="L661" s="208">
        <v>121.7</v>
      </c>
      <c r="M661" s="208">
        <v>121.85</v>
      </c>
      <c r="N661" s="209" t="s">
        <v>112</v>
      </c>
      <c r="O661" s="210" t="s">
        <v>28</v>
      </c>
      <c r="P661" s="179" t="s">
        <v>1494</v>
      </c>
      <c r="Q661" s="180">
        <v>4</v>
      </c>
      <c r="R661" s="210" t="s">
        <v>18</v>
      </c>
      <c r="S661" s="210"/>
      <c r="T661" s="211" t="s">
        <v>126</v>
      </c>
      <c r="U661" s="211" t="s">
        <v>49</v>
      </c>
      <c r="V661" s="211" t="s">
        <v>14</v>
      </c>
      <c r="W661" s="211" t="s">
        <v>11</v>
      </c>
      <c r="X661" s="212">
        <v>3</v>
      </c>
      <c r="Y661" s="211" t="s">
        <v>40</v>
      </c>
      <c r="AQ661" s="1">
        <v>100</v>
      </c>
      <c r="BP661" s="6"/>
      <c r="BQ661" s="1">
        <v>100</v>
      </c>
      <c r="BU661" s="1" t="s">
        <v>515</v>
      </c>
      <c r="BV661" s="211"/>
    </row>
    <row r="662" spans="1:75" ht="15" customHeight="1" x14ac:dyDescent="0.3">
      <c r="A662" s="1" t="s">
        <v>1487</v>
      </c>
      <c r="B662" s="7">
        <v>42967</v>
      </c>
      <c r="C662" s="6" t="s">
        <v>406</v>
      </c>
      <c r="D662" s="166" t="s">
        <v>115</v>
      </c>
      <c r="E662" s="166" t="s">
        <v>116</v>
      </c>
      <c r="F662" s="11">
        <v>53</v>
      </c>
      <c r="G662" s="168">
        <v>1</v>
      </c>
      <c r="H662" s="183" t="str">
        <f t="shared" si="10"/>
        <v>53-1</v>
      </c>
      <c r="I662" s="175">
        <v>0</v>
      </c>
      <c r="J662" s="175">
        <v>60</v>
      </c>
      <c r="K662" s="207" t="b">
        <v>1</v>
      </c>
      <c r="L662" s="208">
        <v>121.55</v>
      </c>
      <c r="M662" s="208">
        <v>122.14999999999999</v>
      </c>
      <c r="N662" s="11"/>
      <c r="O662" s="11" t="s">
        <v>105</v>
      </c>
      <c r="P662" s="179" t="s">
        <v>105</v>
      </c>
      <c r="Q662" s="136" t="s">
        <v>1492</v>
      </c>
      <c r="R662" s="11"/>
      <c r="S662" s="11"/>
      <c r="T662" s="6"/>
      <c r="U662" s="6"/>
      <c r="V662" s="6"/>
      <c r="W662" s="6"/>
      <c r="X662" s="212" t="e">
        <v>#N/A</v>
      </c>
      <c r="Y662" s="6"/>
      <c r="BO662" s="6"/>
      <c r="BP662" s="6"/>
      <c r="BQ662" s="1">
        <v>0</v>
      </c>
      <c r="BV662" s="1" t="s">
        <v>516</v>
      </c>
      <c r="BW662" s="6"/>
    </row>
    <row r="663" spans="1:75" ht="15" customHeight="1" x14ac:dyDescent="0.3">
      <c r="A663" s="1" t="s">
        <v>1487</v>
      </c>
      <c r="B663" s="7">
        <v>42967</v>
      </c>
      <c r="C663" s="6" t="s">
        <v>406</v>
      </c>
      <c r="D663" s="61" t="s">
        <v>115</v>
      </c>
      <c r="E663" s="61" t="s">
        <v>116</v>
      </c>
      <c r="F663" s="11">
        <v>53</v>
      </c>
      <c r="G663" s="168">
        <v>2</v>
      </c>
      <c r="H663" s="183" t="str">
        <f t="shared" si="10"/>
        <v>53-2</v>
      </c>
      <c r="I663" s="175">
        <v>45</v>
      </c>
      <c r="J663" s="175">
        <v>78</v>
      </c>
      <c r="K663" s="207" t="b">
        <v>1</v>
      </c>
      <c r="L663" s="208">
        <v>122.6</v>
      </c>
      <c r="M663" s="208">
        <v>122.92999999999999</v>
      </c>
      <c r="N663" s="209" t="s">
        <v>112</v>
      </c>
      <c r="O663" s="11" t="s">
        <v>1094</v>
      </c>
      <c r="P663" s="179" t="s">
        <v>1493</v>
      </c>
      <c r="Q663" s="180">
        <v>1</v>
      </c>
      <c r="R663" s="210" t="s">
        <v>18</v>
      </c>
      <c r="S663" s="210"/>
      <c r="T663" s="211" t="s">
        <v>126</v>
      </c>
      <c r="U663" s="211" t="s">
        <v>49</v>
      </c>
      <c r="V663" s="211" t="s">
        <v>17</v>
      </c>
      <c r="W663" s="211" t="s">
        <v>302</v>
      </c>
      <c r="X663" s="212">
        <v>2</v>
      </c>
      <c r="Y663" s="211" t="s">
        <v>40</v>
      </c>
      <c r="AR663" s="1">
        <v>49</v>
      </c>
      <c r="AU663" s="1">
        <v>49</v>
      </c>
      <c r="BG663" s="1">
        <v>2</v>
      </c>
      <c r="BO663" s="6"/>
      <c r="BP663" s="6"/>
      <c r="BQ663" s="1">
        <v>100</v>
      </c>
      <c r="BU663" s="1" t="s">
        <v>517</v>
      </c>
      <c r="BW663" s="6"/>
    </row>
    <row r="664" spans="1:75" ht="15" customHeight="1" x14ac:dyDescent="0.3">
      <c r="A664" s="1" t="s">
        <v>1487</v>
      </c>
      <c r="B664" s="7">
        <v>42967</v>
      </c>
      <c r="C664" s="6" t="s">
        <v>406</v>
      </c>
      <c r="D664" s="61" t="s">
        <v>115</v>
      </c>
      <c r="E664" s="61" t="s">
        <v>116</v>
      </c>
      <c r="F664" s="11">
        <v>53</v>
      </c>
      <c r="G664" s="168">
        <v>2</v>
      </c>
      <c r="H664" s="183" t="str">
        <f t="shared" si="10"/>
        <v>53-2</v>
      </c>
      <c r="I664" s="175">
        <v>0</v>
      </c>
      <c r="J664" s="175">
        <v>78</v>
      </c>
      <c r="K664" s="207" t="b">
        <v>1</v>
      </c>
      <c r="L664" s="208">
        <v>122.14999999999999</v>
      </c>
      <c r="M664" s="208">
        <v>122.92999999999999</v>
      </c>
      <c r="N664" s="209" t="s">
        <v>112</v>
      </c>
      <c r="O664" s="210" t="s">
        <v>117</v>
      </c>
      <c r="P664" s="179" t="s">
        <v>1497</v>
      </c>
      <c r="Q664" s="180">
        <v>3</v>
      </c>
      <c r="R664" s="210" t="s">
        <v>18</v>
      </c>
      <c r="S664" s="210"/>
      <c r="T664" s="17" t="s">
        <v>141</v>
      </c>
      <c r="U664" s="211" t="s">
        <v>49</v>
      </c>
      <c r="V664" s="211" t="s">
        <v>14</v>
      </c>
      <c r="W664" s="211" t="s">
        <v>11</v>
      </c>
      <c r="X664" s="212">
        <v>3</v>
      </c>
      <c r="Y664" s="211" t="s">
        <v>40</v>
      </c>
      <c r="AR664" s="1">
        <v>50</v>
      </c>
      <c r="AU664" s="1">
        <v>50</v>
      </c>
      <c r="BP664" s="6"/>
      <c r="BQ664" s="1">
        <v>100</v>
      </c>
      <c r="BU664" s="1" t="s">
        <v>518</v>
      </c>
      <c r="BV664" s="211"/>
    </row>
    <row r="665" spans="1:75" ht="15" customHeight="1" x14ac:dyDescent="0.3">
      <c r="A665" s="1" t="s">
        <v>1487</v>
      </c>
      <c r="B665" s="7">
        <v>42967</v>
      </c>
      <c r="C665" s="6" t="s">
        <v>406</v>
      </c>
      <c r="D665" s="61" t="s">
        <v>115</v>
      </c>
      <c r="E665" s="61" t="s">
        <v>116</v>
      </c>
      <c r="F665" s="11">
        <v>53</v>
      </c>
      <c r="G665" s="168">
        <v>2</v>
      </c>
      <c r="H665" s="183" t="str">
        <f t="shared" si="10"/>
        <v>53-2</v>
      </c>
      <c r="I665" s="175">
        <v>0</v>
      </c>
      <c r="J665" s="175">
        <v>78</v>
      </c>
      <c r="K665" s="207" t="b">
        <v>1</v>
      </c>
      <c r="L665" s="208">
        <v>122.14999999999999</v>
      </c>
      <c r="M665" s="208">
        <v>122.92999999999999</v>
      </c>
      <c r="N665" s="209" t="s">
        <v>112</v>
      </c>
      <c r="O665" s="210" t="s">
        <v>27</v>
      </c>
      <c r="P665" s="179" t="s">
        <v>1496</v>
      </c>
      <c r="Q665" s="180">
        <v>2</v>
      </c>
      <c r="R665" s="210" t="s">
        <v>43</v>
      </c>
      <c r="S665" s="210" t="s">
        <v>29</v>
      </c>
      <c r="T665" s="211" t="s">
        <v>310</v>
      </c>
      <c r="U665" s="211" t="s">
        <v>49</v>
      </c>
      <c r="V665" s="211" t="s">
        <v>14</v>
      </c>
      <c r="W665" s="211" t="s">
        <v>11</v>
      </c>
      <c r="X665" s="212">
        <v>3</v>
      </c>
      <c r="Y665" s="211" t="s">
        <v>40</v>
      </c>
      <c r="AR665" s="1">
        <v>100</v>
      </c>
      <c r="BP665" s="6"/>
      <c r="BQ665" s="1">
        <v>100</v>
      </c>
      <c r="BU665" s="1" t="s">
        <v>519</v>
      </c>
      <c r="BV665" s="211"/>
    </row>
    <row r="666" spans="1:75" ht="15" customHeight="1" x14ac:dyDescent="0.3">
      <c r="A666" s="1" t="s">
        <v>1487</v>
      </c>
      <c r="B666" s="7">
        <v>42967</v>
      </c>
      <c r="C666" s="6" t="s">
        <v>406</v>
      </c>
      <c r="D666" s="166" t="s">
        <v>115</v>
      </c>
      <c r="E666" s="166" t="s">
        <v>116</v>
      </c>
      <c r="F666" s="11">
        <v>53</v>
      </c>
      <c r="G666" s="168">
        <v>2</v>
      </c>
      <c r="H666" s="183" t="str">
        <f t="shared" si="10"/>
        <v>53-2</v>
      </c>
      <c r="I666" s="175">
        <v>0</v>
      </c>
      <c r="J666" s="175">
        <v>78</v>
      </c>
      <c r="K666" s="207" t="b">
        <v>1</v>
      </c>
      <c r="L666" s="208">
        <v>122.14999999999999</v>
      </c>
      <c r="M666" s="208">
        <v>122.92999999999999</v>
      </c>
      <c r="N666" s="11"/>
      <c r="O666" s="11" t="s">
        <v>105</v>
      </c>
      <c r="P666" s="179" t="s">
        <v>105</v>
      </c>
      <c r="Q666" s="136" t="s">
        <v>1492</v>
      </c>
      <c r="R666" s="11"/>
      <c r="S666" s="11"/>
      <c r="T666" s="6"/>
      <c r="U666" s="6"/>
      <c r="V666" s="6"/>
      <c r="W666" s="6"/>
      <c r="X666" s="212" t="e">
        <v>#N/A</v>
      </c>
      <c r="Y666" s="6"/>
      <c r="BO666" s="6"/>
      <c r="BP666" s="6"/>
      <c r="BQ666" s="1">
        <v>0</v>
      </c>
      <c r="BV666" s="1" t="s">
        <v>520</v>
      </c>
      <c r="BW666" s="6"/>
    </row>
    <row r="667" spans="1:75" ht="15" customHeight="1" x14ac:dyDescent="0.3">
      <c r="A667" s="1" t="s">
        <v>1487</v>
      </c>
      <c r="B667" s="7">
        <v>42967</v>
      </c>
      <c r="C667" s="6" t="s">
        <v>406</v>
      </c>
      <c r="D667" s="61" t="s">
        <v>115</v>
      </c>
      <c r="E667" s="61" t="s">
        <v>116</v>
      </c>
      <c r="F667" s="11">
        <v>53</v>
      </c>
      <c r="G667" s="168">
        <v>3</v>
      </c>
      <c r="H667" s="183" t="str">
        <f t="shared" si="10"/>
        <v>53-3</v>
      </c>
      <c r="I667" s="175">
        <v>0</v>
      </c>
      <c r="J667" s="175">
        <v>77</v>
      </c>
      <c r="K667" s="207" t="b">
        <v>1</v>
      </c>
      <c r="L667" s="208">
        <v>122.92999999999999</v>
      </c>
      <c r="M667" s="208">
        <v>123.69999999999999</v>
      </c>
      <c r="N667" s="209" t="s">
        <v>112</v>
      </c>
      <c r="O667" s="11" t="s">
        <v>1094</v>
      </c>
      <c r="P667" s="179" t="s">
        <v>1493</v>
      </c>
      <c r="Q667" s="180">
        <v>1</v>
      </c>
      <c r="R667" s="210" t="s">
        <v>18</v>
      </c>
      <c r="S667" s="210"/>
      <c r="T667" s="211" t="s">
        <v>126</v>
      </c>
      <c r="U667" s="211" t="s">
        <v>49</v>
      </c>
      <c r="V667" s="211" t="s">
        <v>17</v>
      </c>
      <c r="W667" s="211" t="s">
        <v>302</v>
      </c>
      <c r="X667" s="212">
        <v>2</v>
      </c>
      <c r="Y667" s="211" t="s">
        <v>40</v>
      </c>
      <c r="AR667" s="1">
        <v>49</v>
      </c>
      <c r="AU667" s="1">
        <v>49</v>
      </c>
      <c r="BG667" s="1">
        <v>2</v>
      </c>
      <c r="BO667" s="6"/>
      <c r="BP667" s="6"/>
      <c r="BQ667" s="1">
        <v>100</v>
      </c>
      <c r="BU667" s="1" t="s">
        <v>508</v>
      </c>
      <c r="BW667" s="6"/>
    </row>
    <row r="668" spans="1:75" ht="15" customHeight="1" x14ac:dyDescent="0.3">
      <c r="A668" s="1" t="s">
        <v>1487</v>
      </c>
      <c r="B668" s="7">
        <v>42967</v>
      </c>
      <c r="C668" s="6" t="s">
        <v>406</v>
      </c>
      <c r="D668" s="61" t="s">
        <v>115</v>
      </c>
      <c r="E668" s="61" t="s">
        <v>116</v>
      </c>
      <c r="F668" s="11">
        <v>53</v>
      </c>
      <c r="G668" s="168">
        <v>3</v>
      </c>
      <c r="H668" s="183" t="str">
        <f t="shared" si="10"/>
        <v>53-3</v>
      </c>
      <c r="I668" s="175">
        <v>0</v>
      </c>
      <c r="J668" s="175">
        <v>77</v>
      </c>
      <c r="K668" s="207" t="b">
        <v>1</v>
      </c>
      <c r="L668" s="208">
        <v>122.92999999999999</v>
      </c>
      <c r="M668" s="208">
        <v>123.69999999999999</v>
      </c>
      <c r="N668" s="209" t="s">
        <v>112</v>
      </c>
      <c r="O668" s="210" t="s">
        <v>117</v>
      </c>
      <c r="P668" s="179" t="s">
        <v>1497</v>
      </c>
      <c r="Q668" s="180">
        <v>3</v>
      </c>
      <c r="R668" s="210" t="s">
        <v>18</v>
      </c>
      <c r="S668" s="210"/>
      <c r="T668" s="17" t="s">
        <v>127</v>
      </c>
      <c r="U668" s="211" t="s">
        <v>49</v>
      </c>
      <c r="V668" s="211" t="s">
        <v>14</v>
      </c>
      <c r="W668" s="211" t="s">
        <v>11</v>
      </c>
      <c r="X668" s="212">
        <v>3</v>
      </c>
      <c r="Y668" s="211" t="s">
        <v>40</v>
      </c>
      <c r="AR668" s="1">
        <v>50</v>
      </c>
      <c r="AU668" s="1">
        <v>50</v>
      </c>
      <c r="BP668" s="6"/>
      <c r="BQ668" s="1">
        <v>100</v>
      </c>
      <c r="BU668" s="1" t="s">
        <v>481</v>
      </c>
      <c r="BV668" s="211"/>
    </row>
    <row r="669" spans="1:75" ht="15" customHeight="1" x14ac:dyDescent="0.3">
      <c r="A669" s="1" t="s">
        <v>1487</v>
      </c>
      <c r="B669" s="7">
        <v>42967</v>
      </c>
      <c r="C669" s="6" t="s">
        <v>406</v>
      </c>
      <c r="D669" s="61" t="s">
        <v>115</v>
      </c>
      <c r="E669" s="61" t="s">
        <v>116</v>
      </c>
      <c r="F669" s="11">
        <v>53</v>
      </c>
      <c r="G669" s="168">
        <v>3</v>
      </c>
      <c r="H669" s="183" t="str">
        <f t="shared" si="10"/>
        <v>53-3</v>
      </c>
      <c r="I669" s="175">
        <v>0</v>
      </c>
      <c r="J669" s="175">
        <v>77</v>
      </c>
      <c r="K669" s="207" t="b">
        <v>1</v>
      </c>
      <c r="L669" s="208">
        <v>122.92999999999999</v>
      </c>
      <c r="M669" s="208">
        <v>123.69999999999999</v>
      </c>
      <c r="N669" s="209" t="s">
        <v>112</v>
      </c>
      <c r="O669" s="210" t="s">
        <v>42</v>
      </c>
      <c r="P669" s="179" t="s">
        <v>1497</v>
      </c>
      <c r="Q669" s="180">
        <v>3</v>
      </c>
      <c r="R669" s="210" t="s">
        <v>18</v>
      </c>
      <c r="S669" s="210"/>
      <c r="T669" s="17" t="s">
        <v>141</v>
      </c>
      <c r="U669" s="211" t="s">
        <v>49</v>
      </c>
      <c r="V669" s="211" t="s">
        <v>14</v>
      </c>
      <c r="W669" s="211" t="s">
        <v>11</v>
      </c>
      <c r="X669" s="212">
        <v>3</v>
      </c>
      <c r="Y669" s="211" t="s">
        <v>40</v>
      </c>
      <c r="AQ669" s="1">
        <v>20</v>
      </c>
      <c r="AR669" s="1">
        <v>30</v>
      </c>
      <c r="AU669" s="1">
        <v>50</v>
      </c>
      <c r="BP669" s="6"/>
      <c r="BQ669" s="1">
        <v>100</v>
      </c>
      <c r="BU669" s="1" t="s">
        <v>521</v>
      </c>
      <c r="BV669" s="211"/>
    </row>
    <row r="670" spans="1:75" ht="15" customHeight="1" x14ac:dyDescent="0.3">
      <c r="A670" s="1" t="s">
        <v>1487</v>
      </c>
      <c r="B670" s="7">
        <v>42967</v>
      </c>
      <c r="C670" s="6" t="s">
        <v>406</v>
      </c>
      <c r="D670" s="166" t="s">
        <v>115</v>
      </c>
      <c r="E670" s="166" t="s">
        <v>116</v>
      </c>
      <c r="F670" s="11">
        <v>53</v>
      </c>
      <c r="G670" s="168">
        <v>3</v>
      </c>
      <c r="H670" s="183" t="str">
        <f t="shared" si="10"/>
        <v>53-3</v>
      </c>
      <c r="I670" s="175">
        <v>0</v>
      </c>
      <c r="J670" s="175">
        <v>77</v>
      </c>
      <c r="K670" s="207" t="b">
        <v>1</v>
      </c>
      <c r="L670" s="208">
        <v>122.92999999999999</v>
      </c>
      <c r="M670" s="208">
        <v>123.69999999999999</v>
      </c>
      <c r="N670" s="219"/>
      <c r="O670" s="210"/>
      <c r="P670" s="179" t="s">
        <v>105</v>
      </c>
      <c r="Q670" s="180" t="s">
        <v>1492</v>
      </c>
      <c r="R670" s="210"/>
      <c r="S670" s="210"/>
      <c r="T670" s="211"/>
      <c r="U670" s="211"/>
      <c r="V670" s="211"/>
      <c r="W670" s="211"/>
      <c r="X670" s="212" t="e">
        <v>#N/A</v>
      </c>
      <c r="Y670" s="6"/>
      <c r="BO670" s="6"/>
      <c r="BP670" s="6"/>
      <c r="BQ670" s="1">
        <v>0</v>
      </c>
      <c r="BV670" s="1" t="s">
        <v>511</v>
      </c>
      <c r="BW670" s="6"/>
    </row>
    <row r="671" spans="1:75" ht="15" customHeight="1" x14ac:dyDescent="0.3">
      <c r="A671" s="1" t="s">
        <v>1487</v>
      </c>
      <c r="B671" s="1">
        <v>42974</v>
      </c>
      <c r="C671" s="1" t="s">
        <v>1602</v>
      </c>
      <c r="D671" s="61" t="s">
        <v>115</v>
      </c>
      <c r="E671" s="61" t="s">
        <v>116</v>
      </c>
      <c r="F671" s="2">
        <v>53</v>
      </c>
      <c r="G671" s="170">
        <v>4</v>
      </c>
      <c r="H671" s="183" t="str">
        <f t="shared" si="10"/>
        <v>53-4</v>
      </c>
      <c r="I671" s="175">
        <v>0</v>
      </c>
      <c r="J671" s="175">
        <v>72</v>
      </c>
      <c r="K671" s="207" t="b">
        <v>1</v>
      </c>
      <c r="L671" s="208">
        <v>122.92999999999999</v>
      </c>
      <c r="M671" s="208">
        <v>123.69999999999999</v>
      </c>
      <c r="N671" s="219" t="s">
        <v>112</v>
      </c>
      <c r="O671" s="210" t="s">
        <v>1094</v>
      </c>
      <c r="P671" s="179" t="s">
        <v>1493</v>
      </c>
      <c r="Q671" s="180">
        <v>1</v>
      </c>
      <c r="R671" s="210" t="s">
        <v>18</v>
      </c>
      <c r="S671" s="210"/>
      <c r="T671" s="211" t="s">
        <v>126</v>
      </c>
      <c r="U671" s="211" t="s">
        <v>49</v>
      </c>
      <c r="V671" s="211" t="s">
        <v>17</v>
      </c>
      <c r="W671" s="211" t="s">
        <v>302</v>
      </c>
      <c r="X671" s="212">
        <v>2</v>
      </c>
      <c r="Y671" s="211" t="s">
        <v>40</v>
      </c>
      <c r="AR671" s="1">
        <v>49</v>
      </c>
      <c r="AU671" s="1">
        <v>49</v>
      </c>
      <c r="BG671" s="1">
        <v>2</v>
      </c>
      <c r="BQ671" s="1">
        <v>100</v>
      </c>
      <c r="BT671" s="211"/>
      <c r="BU671" s="1" t="s">
        <v>1604</v>
      </c>
    </row>
    <row r="672" spans="1:75" ht="15" customHeight="1" x14ac:dyDescent="0.3">
      <c r="A672" s="1" t="s">
        <v>1487</v>
      </c>
      <c r="B672" s="1">
        <v>42974</v>
      </c>
      <c r="C672" s="1" t="s">
        <v>1602</v>
      </c>
      <c r="D672" s="61" t="s">
        <v>115</v>
      </c>
      <c r="E672" s="61" t="s">
        <v>116</v>
      </c>
      <c r="F672" s="2">
        <v>53</v>
      </c>
      <c r="G672" s="170">
        <v>4</v>
      </c>
      <c r="H672" s="183" t="str">
        <f t="shared" si="10"/>
        <v>53-4</v>
      </c>
      <c r="I672" s="175">
        <v>0</v>
      </c>
      <c r="J672" s="175">
        <v>72</v>
      </c>
      <c r="K672" s="207" t="b">
        <v>1</v>
      </c>
      <c r="L672" s="208">
        <v>122.92999999999999</v>
      </c>
      <c r="M672" s="208">
        <v>123.69999999999999</v>
      </c>
      <c r="N672" s="219" t="s">
        <v>112</v>
      </c>
      <c r="O672" s="210" t="s">
        <v>117</v>
      </c>
      <c r="P672" s="179" t="s">
        <v>1497</v>
      </c>
      <c r="Q672" s="180">
        <v>3</v>
      </c>
      <c r="R672" s="210" t="s">
        <v>18</v>
      </c>
      <c r="S672" s="210"/>
      <c r="T672" s="211" t="s">
        <v>127</v>
      </c>
      <c r="U672" s="211" t="s">
        <v>49</v>
      </c>
      <c r="V672" s="211" t="s">
        <v>14</v>
      </c>
      <c r="W672" s="211" t="s">
        <v>11</v>
      </c>
      <c r="X672" s="212">
        <v>3</v>
      </c>
      <c r="Y672" s="211" t="s">
        <v>40</v>
      </c>
      <c r="AR672" s="1">
        <v>50</v>
      </c>
      <c r="AU672" s="1">
        <v>50</v>
      </c>
      <c r="BQ672" s="1">
        <v>100</v>
      </c>
      <c r="BT672" s="211"/>
      <c r="BU672" s="1" t="s">
        <v>481</v>
      </c>
    </row>
    <row r="673" spans="1:76" ht="15" customHeight="1" x14ac:dyDescent="0.3">
      <c r="A673" s="1" t="s">
        <v>1487</v>
      </c>
      <c r="B673" s="1">
        <v>42974</v>
      </c>
      <c r="C673" s="1" t="s">
        <v>1602</v>
      </c>
      <c r="D673" s="61">
        <v>5057</v>
      </c>
      <c r="E673" s="61" t="s">
        <v>116</v>
      </c>
      <c r="F673" s="2">
        <v>53</v>
      </c>
      <c r="G673" s="170">
        <v>4</v>
      </c>
      <c r="H673" s="183" t="str">
        <f t="shared" si="10"/>
        <v>53-4</v>
      </c>
      <c r="I673" s="175">
        <v>47</v>
      </c>
      <c r="J673" s="175">
        <v>58</v>
      </c>
      <c r="K673" s="207" t="b">
        <v>1</v>
      </c>
      <c r="L673" s="208">
        <v>122.92999999999999</v>
      </c>
      <c r="M673" s="208">
        <v>123.69999999999999</v>
      </c>
      <c r="N673" s="219" t="s">
        <v>96</v>
      </c>
      <c r="O673" s="210" t="s">
        <v>28</v>
      </c>
      <c r="P673" s="179" t="s">
        <v>1494</v>
      </c>
      <c r="Q673" s="180">
        <v>4</v>
      </c>
      <c r="R673" s="210" t="s">
        <v>19</v>
      </c>
      <c r="S673" s="210" t="s">
        <v>23</v>
      </c>
      <c r="T673" s="211" t="s">
        <v>141</v>
      </c>
      <c r="U673" s="211" t="s">
        <v>49</v>
      </c>
      <c r="V673" s="211" t="s">
        <v>14</v>
      </c>
      <c r="W673" s="211" t="s">
        <v>11</v>
      </c>
      <c r="X673" s="212">
        <v>3</v>
      </c>
      <c r="Y673" s="211" t="s">
        <v>40</v>
      </c>
      <c r="AQ673" s="1">
        <v>100</v>
      </c>
      <c r="BQ673" s="1">
        <v>100</v>
      </c>
      <c r="BR673" s="1" t="s">
        <v>28</v>
      </c>
      <c r="BT673" s="211"/>
      <c r="BU673" s="1" t="s">
        <v>1605</v>
      </c>
    </row>
    <row r="674" spans="1:76" ht="15" customHeight="1" x14ac:dyDescent="0.3">
      <c r="A674" s="1" t="s">
        <v>1487</v>
      </c>
      <c r="B674" s="1">
        <v>42974</v>
      </c>
      <c r="C674" s="1" t="s">
        <v>1602</v>
      </c>
      <c r="D674" s="61" t="s">
        <v>115</v>
      </c>
      <c r="E674" s="61" t="s">
        <v>116</v>
      </c>
      <c r="F674" s="2">
        <v>53</v>
      </c>
      <c r="G674" s="170">
        <v>4</v>
      </c>
      <c r="H674" s="183" t="str">
        <f t="shared" si="10"/>
        <v>53-4</v>
      </c>
      <c r="I674" s="175">
        <v>0</v>
      </c>
      <c r="J674" s="175">
        <v>72</v>
      </c>
      <c r="K674" s="207" t="b">
        <v>1</v>
      </c>
      <c r="L674" s="208">
        <v>122.92999999999999</v>
      </c>
      <c r="M674" s="208">
        <v>123.69999999999999</v>
      </c>
      <c r="N674" s="219"/>
      <c r="O674" s="210" t="s">
        <v>105</v>
      </c>
      <c r="P674" s="179" t="s">
        <v>105</v>
      </c>
      <c r="Q674" s="180" t="s">
        <v>1492</v>
      </c>
      <c r="R674" s="210"/>
      <c r="S674" s="210"/>
      <c r="T674" s="211"/>
      <c r="U674" s="211"/>
      <c r="V674" s="211"/>
      <c r="W674" s="211"/>
      <c r="X674" s="212"/>
      <c r="Y674" s="211"/>
      <c r="BQ674" s="1">
        <v>0</v>
      </c>
      <c r="BT674" s="211"/>
      <c r="BV674" s="1" t="s">
        <v>1606</v>
      </c>
      <c r="BX674" s="1" t="s">
        <v>1606</v>
      </c>
    </row>
    <row r="675" spans="1:76" ht="15" customHeight="1" x14ac:dyDescent="0.3">
      <c r="A675" s="1" t="s">
        <v>1487</v>
      </c>
      <c r="B675" s="1">
        <v>42974</v>
      </c>
      <c r="C675" s="1" t="s">
        <v>1602</v>
      </c>
      <c r="D675" s="61" t="s">
        <v>115</v>
      </c>
      <c r="E675" s="61" t="s">
        <v>116</v>
      </c>
      <c r="F675" s="2">
        <v>53</v>
      </c>
      <c r="G675" s="170">
        <v>5</v>
      </c>
      <c r="H675" s="183" t="str">
        <f t="shared" si="10"/>
        <v>53-5</v>
      </c>
      <c r="I675" s="175">
        <v>0</v>
      </c>
      <c r="J675" s="175">
        <v>43</v>
      </c>
      <c r="K675" s="207" t="b">
        <v>1</v>
      </c>
      <c r="L675" s="208">
        <v>122.92999999999999</v>
      </c>
      <c r="M675" s="208">
        <v>123.69999999999999</v>
      </c>
      <c r="N675" s="219" t="s">
        <v>112</v>
      </c>
      <c r="O675" s="210" t="s">
        <v>1094</v>
      </c>
      <c r="P675" s="179" t="s">
        <v>1493</v>
      </c>
      <c r="Q675" s="180">
        <v>1</v>
      </c>
      <c r="R675" s="210" t="s">
        <v>18</v>
      </c>
      <c r="S675" s="210"/>
      <c r="T675" s="211" t="s">
        <v>126</v>
      </c>
      <c r="U675" s="211" t="s">
        <v>49</v>
      </c>
      <c r="V675" s="211" t="s">
        <v>17</v>
      </c>
      <c r="W675" s="211" t="s">
        <v>302</v>
      </c>
      <c r="X675" s="212">
        <v>2</v>
      </c>
      <c r="Y675" s="211" t="s">
        <v>40</v>
      </c>
      <c r="AR675" s="1">
        <v>49</v>
      </c>
      <c r="AU675" s="1">
        <v>49</v>
      </c>
      <c r="BG675" s="1">
        <v>2</v>
      </c>
      <c r="BQ675" s="1">
        <v>100</v>
      </c>
      <c r="BT675" s="211"/>
      <c r="BU675" s="1" t="s">
        <v>1604</v>
      </c>
    </row>
    <row r="676" spans="1:76" ht="15" customHeight="1" x14ac:dyDescent="0.3">
      <c r="A676" s="1" t="s">
        <v>1487</v>
      </c>
      <c r="B676" s="1">
        <v>42974</v>
      </c>
      <c r="C676" s="1" t="s">
        <v>1602</v>
      </c>
      <c r="D676" s="61" t="s">
        <v>115</v>
      </c>
      <c r="E676" s="61" t="s">
        <v>116</v>
      </c>
      <c r="F676" s="2">
        <v>53</v>
      </c>
      <c r="G676" s="170">
        <v>5</v>
      </c>
      <c r="H676" s="183" t="str">
        <f t="shared" si="10"/>
        <v>53-5</v>
      </c>
      <c r="I676" s="175">
        <v>0</v>
      </c>
      <c r="J676" s="175">
        <v>43</v>
      </c>
      <c r="K676" s="207" t="b">
        <v>1</v>
      </c>
      <c r="L676" s="208">
        <v>122.92999999999999</v>
      </c>
      <c r="M676" s="208">
        <v>123.69999999999999</v>
      </c>
      <c r="N676" s="219" t="s">
        <v>112</v>
      </c>
      <c r="O676" s="210" t="s">
        <v>117</v>
      </c>
      <c r="P676" s="179" t="s">
        <v>1497</v>
      </c>
      <c r="Q676" s="180">
        <v>3</v>
      </c>
      <c r="R676" s="210" t="s">
        <v>18</v>
      </c>
      <c r="S676" s="210"/>
      <c r="T676" s="211" t="s">
        <v>127</v>
      </c>
      <c r="U676" s="211" t="s">
        <v>49</v>
      </c>
      <c r="V676" s="211" t="s">
        <v>14</v>
      </c>
      <c r="W676" s="211" t="s">
        <v>11</v>
      </c>
      <c r="X676" s="212">
        <v>3</v>
      </c>
      <c r="Y676" s="211" t="s">
        <v>40</v>
      </c>
      <c r="AR676" s="1">
        <v>50</v>
      </c>
      <c r="AU676" s="1">
        <v>50</v>
      </c>
      <c r="BQ676" s="1">
        <v>100</v>
      </c>
      <c r="BT676" s="211"/>
      <c r="BU676" s="1" t="s">
        <v>481</v>
      </c>
    </row>
    <row r="677" spans="1:76" ht="15" customHeight="1" x14ac:dyDescent="0.3">
      <c r="A677" s="1" t="s">
        <v>1487</v>
      </c>
      <c r="B677" s="1">
        <v>42974</v>
      </c>
      <c r="C677" s="1" t="s">
        <v>1602</v>
      </c>
      <c r="D677" s="61">
        <v>5057</v>
      </c>
      <c r="E677" s="61" t="s">
        <v>116</v>
      </c>
      <c r="F677" s="2">
        <v>53</v>
      </c>
      <c r="G677" s="170">
        <v>5</v>
      </c>
      <c r="H677" s="183" t="str">
        <f t="shared" si="10"/>
        <v>53-5</v>
      </c>
      <c r="I677" s="175">
        <v>22</v>
      </c>
      <c r="J677" s="175">
        <v>26</v>
      </c>
      <c r="K677" s="207" t="b">
        <v>1</v>
      </c>
      <c r="L677" s="208">
        <v>122.92999999999999</v>
      </c>
      <c r="M677" s="208">
        <v>123.69999999999999</v>
      </c>
      <c r="N677" s="219" t="s">
        <v>96</v>
      </c>
      <c r="O677" s="210" t="s">
        <v>28</v>
      </c>
      <c r="P677" s="179" t="s">
        <v>1494</v>
      </c>
      <c r="Q677" s="180">
        <v>4</v>
      </c>
      <c r="R677" s="210" t="s">
        <v>19</v>
      </c>
      <c r="S677" s="210"/>
      <c r="T677" s="211" t="s">
        <v>210</v>
      </c>
      <c r="U677" s="211" t="s">
        <v>49</v>
      </c>
      <c r="V677" s="211" t="s">
        <v>14</v>
      </c>
      <c r="W677" s="211" t="s">
        <v>11</v>
      </c>
      <c r="X677" s="212">
        <v>3</v>
      </c>
      <c r="Y677" s="211" t="s">
        <v>40</v>
      </c>
      <c r="AQ677" s="1">
        <v>100</v>
      </c>
      <c r="BQ677" s="1">
        <v>100</v>
      </c>
      <c r="BR677" s="1" t="s">
        <v>28</v>
      </c>
      <c r="BT677" s="211"/>
      <c r="BU677" s="1" t="s">
        <v>1607</v>
      </c>
    </row>
    <row r="678" spans="1:76" ht="15" customHeight="1" x14ac:dyDescent="0.3">
      <c r="A678" s="1" t="s">
        <v>1487</v>
      </c>
      <c r="B678" s="1">
        <v>42974</v>
      </c>
      <c r="C678" s="1" t="s">
        <v>1602</v>
      </c>
      <c r="D678" s="61" t="s">
        <v>115</v>
      </c>
      <c r="E678" s="61" t="s">
        <v>116</v>
      </c>
      <c r="F678" s="2">
        <v>53</v>
      </c>
      <c r="G678" s="170">
        <v>5</v>
      </c>
      <c r="H678" s="183" t="str">
        <f t="shared" si="10"/>
        <v>53-5</v>
      </c>
      <c r="I678" s="175">
        <v>0</v>
      </c>
      <c r="J678" s="175">
        <v>43</v>
      </c>
      <c r="K678" s="207" t="b">
        <v>1</v>
      </c>
      <c r="L678" s="208">
        <v>122.92999999999999</v>
      </c>
      <c r="M678" s="208">
        <v>123.69999999999999</v>
      </c>
      <c r="N678" s="219"/>
      <c r="O678" s="210" t="s">
        <v>105</v>
      </c>
      <c r="P678" s="179" t="s">
        <v>105</v>
      </c>
      <c r="Q678" s="180" t="s">
        <v>1492</v>
      </c>
      <c r="R678" s="210"/>
      <c r="S678" s="210"/>
      <c r="T678" s="211"/>
      <c r="U678" s="211"/>
      <c r="V678" s="211"/>
      <c r="W678" s="211"/>
      <c r="X678" s="212"/>
      <c r="Y678" s="211"/>
      <c r="BQ678" s="1">
        <v>0</v>
      </c>
      <c r="BT678" s="211"/>
      <c r="BV678" s="1" t="s">
        <v>1608</v>
      </c>
      <c r="BX678" s="1" t="s">
        <v>1608</v>
      </c>
    </row>
    <row r="679" spans="1:76" ht="15" customHeight="1" x14ac:dyDescent="0.3">
      <c r="A679" s="1" t="s">
        <v>1487</v>
      </c>
      <c r="B679" s="7">
        <v>42968</v>
      </c>
      <c r="C679" s="6" t="s">
        <v>523</v>
      </c>
      <c r="D679" s="166">
        <v>5057</v>
      </c>
      <c r="E679" s="166">
        <v>805</v>
      </c>
      <c r="F679" s="11">
        <v>54</v>
      </c>
      <c r="G679" s="168">
        <v>1</v>
      </c>
      <c r="H679" s="183" t="str">
        <f t="shared" si="10"/>
        <v>54-1</v>
      </c>
      <c r="I679" s="173">
        <v>0</v>
      </c>
      <c r="J679" s="173">
        <v>82</v>
      </c>
      <c r="K679" s="207" t="b">
        <v>1</v>
      </c>
      <c r="L679" s="208">
        <v>124.6</v>
      </c>
      <c r="M679" s="208">
        <v>125.41999999999999</v>
      </c>
      <c r="N679" s="11" t="s">
        <v>112</v>
      </c>
      <c r="O679" s="11" t="s">
        <v>1094</v>
      </c>
      <c r="P679" s="179" t="s">
        <v>1493</v>
      </c>
      <c r="Q679" s="180">
        <v>1</v>
      </c>
      <c r="R679" s="11" t="s">
        <v>18</v>
      </c>
      <c r="S679" s="11"/>
      <c r="T679" s="6" t="s">
        <v>524</v>
      </c>
      <c r="U679" s="6" t="s">
        <v>49</v>
      </c>
      <c r="V679" s="6" t="s">
        <v>17</v>
      </c>
      <c r="W679" s="6" t="s">
        <v>10</v>
      </c>
      <c r="X679" s="212">
        <v>2</v>
      </c>
      <c r="Y679" s="6" t="s">
        <v>40</v>
      </c>
      <c r="Z679" s="224"/>
      <c r="AA679" s="224"/>
      <c r="AB679" s="224"/>
      <c r="AC679" s="224"/>
      <c r="AD679" s="170"/>
      <c r="AE679" s="170"/>
      <c r="AF679" s="224"/>
      <c r="AG679" s="170"/>
      <c r="AH679" s="170"/>
      <c r="AI679" s="170"/>
      <c r="AJ679" s="224"/>
      <c r="AK679" s="224"/>
      <c r="AL679" s="170"/>
      <c r="AM679" s="170"/>
      <c r="AN679" s="170"/>
      <c r="AO679" s="224"/>
      <c r="AP679" s="170"/>
      <c r="AQ679" s="170"/>
      <c r="AR679" s="170"/>
      <c r="AS679" s="170">
        <v>20</v>
      </c>
      <c r="AT679" s="224"/>
      <c r="AU679" s="170"/>
      <c r="AV679" s="170"/>
      <c r="AW679" s="170"/>
      <c r="AX679" s="224"/>
      <c r="AY679" s="170"/>
      <c r="AZ679" s="170"/>
      <c r="BA679" s="170"/>
      <c r="BB679" s="224"/>
      <c r="BC679" s="224"/>
      <c r="BD679" s="224"/>
      <c r="BE679" s="170"/>
      <c r="BF679" s="170"/>
      <c r="BG679" s="170">
        <v>80</v>
      </c>
      <c r="BH679" s="170"/>
      <c r="BI679" s="224"/>
      <c r="BJ679" s="224"/>
      <c r="BK679" s="224"/>
      <c r="BL679" s="224"/>
      <c r="BM679" s="224"/>
      <c r="BN679" s="170"/>
      <c r="BO679" s="6"/>
      <c r="BP679" s="6"/>
      <c r="BQ679" s="1">
        <v>100</v>
      </c>
      <c r="BR679" s="6"/>
      <c r="BS679" s="6" t="s">
        <v>524</v>
      </c>
      <c r="BT679" s="6"/>
      <c r="BU679" s="1" t="s">
        <v>555</v>
      </c>
      <c r="BW679" s="6"/>
    </row>
    <row r="680" spans="1:76" ht="15" customHeight="1" x14ac:dyDescent="0.3">
      <c r="A680" s="1" t="s">
        <v>1487</v>
      </c>
      <c r="B680" s="7">
        <v>42968</v>
      </c>
      <c r="C680" s="6" t="s">
        <v>523</v>
      </c>
      <c r="D680" s="166">
        <v>5057</v>
      </c>
      <c r="E680" s="166">
        <v>805</v>
      </c>
      <c r="F680" s="11">
        <v>54</v>
      </c>
      <c r="G680" s="168">
        <v>1</v>
      </c>
      <c r="H680" s="183" t="str">
        <f t="shared" si="10"/>
        <v>54-1</v>
      </c>
      <c r="I680" s="173">
        <v>0</v>
      </c>
      <c r="J680" s="173">
        <v>82</v>
      </c>
      <c r="K680" s="207" t="b">
        <v>1</v>
      </c>
      <c r="L680" s="208">
        <v>124.6</v>
      </c>
      <c r="M680" s="208">
        <v>125.41999999999999</v>
      </c>
      <c r="N680" s="11" t="s">
        <v>112</v>
      </c>
      <c r="O680" s="11" t="s">
        <v>117</v>
      </c>
      <c r="P680" s="179" t="s">
        <v>1497</v>
      </c>
      <c r="Q680" s="180">
        <v>3</v>
      </c>
      <c r="R680" s="11" t="s">
        <v>18</v>
      </c>
      <c r="S680" s="11"/>
      <c r="T680" s="6" t="s">
        <v>524</v>
      </c>
      <c r="U680" s="6" t="s">
        <v>49</v>
      </c>
      <c r="V680" s="6" t="s">
        <v>14</v>
      </c>
      <c r="W680" s="6" t="s">
        <v>11</v>
      </c>
      <c r="X680" s="212">
        <v>3</v>
      </c>
      <c r="Y680" s="6" t="s">
        <v>40</v>
      </c>
      <c r="Z680" s="224"/>
      <c r="AA680" s="224"/>
      <c r="AB680" s="224"/>
      <c r="AC680" s="224"/>
      <c r="AD680" s="170"/>
      <c r="AE680" s="170"/>
      <c r="AF680" s="224"/>
      <c r="AG680" s="170"/>
      <c r="AH680" s="170"/>
      <c r="AI680" s="170"/>
      <c r="AJ680" s="224"/>
      <c r="AK680" s="224"/>
      <c r="AL680" s="170"/>
      <c r="AM680" s="170"/>
      <c r="AN680" s="170"/>
      <c r="AO680" s="224"/>
      <c r="AP680" s="170"/>
      <c r="AQ680" s="170"/>
      <c r="AR680" s="170">
        <v>50</v>
      </c>
      <c r="AS680" s="170"/>
      <c r="AT680" s="224"/>
      <c r="AU680" s="170">
        <v>40</v>
      </c>
      <c r="AV680" s="170"/>
      <c r="AW680" s="170"/>
      <c r="AX680" s="224"/>
      <c r="AY680" s="170"/>
      <c r="AZ680" s="170"/>
      <c r="BA680" s="170"/>
      <c r="BB680" s="224"/>
      <c r="BC680" s="224"/>
      <c r="BD680" s="224"/>
      <c r="BE680" s="170"/>
      <c r="BF680" s="170"/>
      <c r="BG680" s="170">
        <v>10</v>
      </c>
      <c r="BH680" s="170"/>
      <c r="BI680" s="224"/>
      <c r="BJ680" s="224"/>
      <c r="BK680" s="224"/>
      <c r="BL680" s="224"/>
      <c r="BM680" s="224"/>
      <c r="BN680" s="170"/>
      <c r="BO680" s="6"/>
      <c r="BP680" s="6"/>
      <c r="BQ680" s="1">
        <v>100</v>
      </c>
      <c r="BR680" s="6"/>
      <c r="BS680" s="6"/>
      <c r="BT680" s="6"/>
      <c r="BU680" s="1" t="s">
        <v>556</v>
      </c>
      <c r="BW680" s="6"/>
    </row>
    <row r="681" spans="1:76" ht="15" customHeight="1" x14ac:dyDescent="0.3">
      <c r="A681" s="1" t="s">
        <v>1487</v>
      </c>
      <c r="B681" s="7">
        <v>42968</v>
      </c>
      <c r="C681" s="6" t="s">
        <v>523</v>
      </c>
      <c r="D681" s="166">
        <v>5057</v>
      </c>
      <c r="E681" s="166">
        <v>805</v>
      </c>
      <c r="F681" s="11">
        <v>54</v>
      </c>
      <c r="G681" s="168">
        <v>1</v>
      </c>
      <c r="H681" s="183" t="str">
        <f t="shared" si="10"/>
        <v>54-1</v>
      </c>
      <c r="I681" s="173">
        <v>0</v>
      </c>
      <c r="J681" s="173">
        <v>82</v>
      </c>
      <c r="K681" s="207" t="b">
        <v>1</v>
      </c>
      <c r="L681" s="208">
        <v>124.6</v>
      </c>
      <c r="M681" s="208">
        <v>125.41999999999999</v>
      </c>
      <c r="N681" s="11" t="s">
        <v>112</v>
      </c>
      <c r="O681" s="11" t="s">
        <v>28</v>
      </c>
      <c r="P681" s="179" t="s">
        <v>1494</v>
      </c>
      <c r="Q681" s="180">
        <v>4</v>
      </c>
      <c r="R681" s="11" t="s">
        <v>19</v>
      </c>
      <c r="S681" s="11"/>
      <c r="T681" s="6" t="s">
        <v>209</v>
      </c>
      <c r="U681" s="6" t="s">
        <v>49</v>
      </c>
      <c r="V681" s="6" t="s">
        <v>14</v>
      </c>
      <c r="W681" s="6" t="s">
        <v>11</v>
      </c>
      <c r="X681" s="212">
        <v>3</v>
      </c>
      <c r="Y681" s="6" t="s">
        <v>40</v>
      </c>
      <c r="Z681" s="224"/>
      <c r="AA681" s="224"/>
      <c r="AB681" s="224"/>
      <c r="AC681" s="224"/>
      <c r="AD681" s="170"/>
      <c r="AE681" s="170"/>
      <c r="AF681" s="224"/>
      <c r="AG681" s="170"/>
      <c r="AH681" s="170"/>
      <c r="AI681" s="170"/>
      <c r="AJ681" s="224"/>
      <c r="AK681" s="224"/>
      <c r="AL681" s="170"/>
      <c r="AM681" s="170"/>
      <c r="AN681" s="170"/>
      <c r="AO681" s="224"/>
      <c r="AP681" s="170"/>
      <c r="AQ681" s="170">
        <v>100</v>
      </c>
      <c r="AR681" s="170"/>
      <c r="AS681" s="170"/>
      <c r="AT681" s="224"/>
      <c r="AU681" s="170"/>
      <c r="AV681" s="170"/>
      <c r="AW681" s="170"/>
      <c r="AX681" s="224"/>
      <c r="AY681" s="170"/>
      <c r="AZ681" s="170"/>
      <c r="BA681" s="170"/>
      <c r="BB681" s="224"/>
      <c r="BC681" s="224"/>
      <c r="BD681" s="224"/>
      <c r="BE681" s="170"/>
      <c r="BF681" s="170"/>
      <c r="BG681" s="170"/>
      <c r="BH681" s="170"/>
      <c r="BI681" s="224"/>
      <c r="BJ681" s="224"/>
      <c r="BK681" s="224"/>
      <c r="BL681" s="224"/>
      <c r="BM681" s="224"/>
      <c r="BN681" s="170"/>
      <c r="BO681" s="6"/>
      <c r="BP681" s="6"/>
      <c r="BQ681" s="1">
        <v>100</v>
      </c>
      <c r="BR681" s="6" t="s">
        <v>28</v>
      </c>
      <c r="BS681" s="6"/>
      <c r="BT681" s="6"/>
      <c r="BU681" s="1" t="s">
        <v>556</v>
      </c>
      <c r="BW681" s="6"/>
    </row>
    <row r="682" spans="1:76" ht="15" customHeight="1" x14ac:dyDescent="0.3">
      <c r="A682" s="1" t="s">
        <v>1487</v>
      </c>
      <c r="B682" s="7">
        <v>42968</v>
      </c>
      <c r="C682" s="6" t="s">
        <v>523</v>
      </c>
      <c r="D682" s="166">
        <v>5057</v>
      </c>
      <c r="E682" s="166">
        <v>805</v>
      </c>
      <c r="F682" s="11">
        <v>54</v>
      </c>
      <c r="G682" s="168">
        <v>1</v>
      </c>
      <c r="H682" s="183" t="str">
        <f t="shared" si="10"/>
        <v>54-1</v>
      </c>
      <c r="I682" s="173">
        <v>0</v>
      </c>
      <c r="J682" s="173">
        <v>82</v>
      </c>
      <c r="K682" s="207" t="b">
        <v>1</v>
      </c>
      <c r="L682" s="208">
        <v>124.6</v>
      </c>
      <c r="M682" s="208">
        <v>125.41999999999999</v>
      </c>
      <c r="N682" s="11"/>
      <c r="O682" s="11" t="s">
        <v>105</v>
      </c>
      <c r="P682" s="179" t="s">
        <v>105</v>
      </c>
      <c r="Q682" s="136" t="s">
        <v>1492</v>
      </c>
      <c r="R682" s="11"/>
      <c r="S682" s="11"/>
      <c r="T682" s="6"/>
      <c r="U682" s="6"/>
      <c r="V682" s="6"/>
      <c r="W682" s="6"/>
      <c r="X682" s="212" t="e">
        <v>#N/A</v>
      </c>
      <c r="Y682" s="6"/>
      <c r="Z682" s="224"/>
      <c r="AA682" s="224"/>
      <c r="AB682" s="224"/>
      <c r="AC682" s="224"/>
      <c r="AD682" s="170"/>
      <c r="AE682" s="170"/>
      <c r="AF682" s="224"/>
      <c r="AG682" s="170"/>
      <c r="AH682" s="170"/>
      <c r="AI682" s="170"/>
      <c r="AJ682" s="224"/>
      <c r="AK682" s="224"/>
      <c r="AL682" s="170"/>
      <c r="AM682" s="170"/>
      <c r="AN682" s="170"/>
      <c r="AO682" s="224"/>
      <c r="AP682" s="170"/>
      <c r="AQ682" s="170"/>
      <c r="AR682" s="170"/>
      <c r="AS682" s="170"/>
      <c r="AT682" s="224"/>
      <c r="AU682" s="170"/>
      <c r="AV682" s="170"/>
      <c r="AW682" s="170"/>
      <c r="AX682" s="224"/>
      <c r="AY682" s="170"/>
      <c r="AZ682" s="170"/>
      <c r="BA682" s="170"/>
      <c r="BB682" s="224"/>
      <c r="BC682" s="224"/>
      <c r="BD682" s="224"/>
      <c r="BE682" s="170"/>
      <c r="BF682" s="170"/>
      <c r="BG682" s="170"/>
      <c r="BH682" s="170"/>
      <c r="BI682" s="224"/>
      <c r="BJ682" s="224"/>
      <c r="BK682" s="224"/>
      <c r="BL682" s="224"/>
      <c r="BM682" s="224"/>
      <c r="BN682" s="170"/>
      <c r="BO682" s="6"/>
      <c r="BP682" s="6"/>
      <c r="BQ682" s="1">
        <v>0</v>
      </c>
      <c r="BR682" s="6"/>
      <c r="BS682" s="6"/>
      <c r="BT682" s="6"/>
      <c r="BV682" s="1" t="s">
        <v>557</v>
      </c>
      <c r="BW682" s="6"/>
    </row>
    <row r="683" spans="1:76" ht="15" customHeight="1" x14ac:dyDescent="0.3">
      <c r="A683" s="1" t="s">
        <v>1487</v>
      </c>
      <c r="B683" s="7">
        <v>42968</v>
      </c>
      <c r="C683" s="6" t="s">
        <v>523</v>
      </c>
      <c r="D683" s="166">
        <v>5057</v>
      </c>
      <c r="E683" s="166">
        <v>805</v>
      </c>
      <c r="F683" s="11">
        <v>54</v>
      </c>
      <c r="G683" s="168">
        <v>2</v>
      </c>
      <c r="H683" s="183" t="str">
        <f t="shared" si="10"/>
        <v>54-2</v>
      </c>
      <c r="I683" s="173">
        <v>0</v>
      </c>
      <c r="J683" s="173">
        <v>78</v>
      </c>
      <c r="K683" s="207" t="b">
        <v>1</v>
      </c>
      <c r="L683" s="208">
        <v>125.41999999999999</v>
      </c>
      <c r="M683" s="208">
        <v>126.19999999999999</v>
      </c>
      <c r="N683" s="11" t="s">
        <v>112</v>
      </c>
      <c r="O683" s="11" t="s">
        <v>1094</v>
      </c>
      <c r="P683" s="179" t="s">
        <v>1493</v>
      </c>
      <c r="Q683" s="180">
        <v>1</v>
      </c>
      <c r="R683" s="11" t="s">
        <v>18</v>
      </c>
      <c r="S683" s="11"/>
      <c r="T683" s="6" t="s">
        <v>524</v>
      </c>
      <c r="U683" s="6" t="s">
        <v>49</v>
      </c>
      <c r="V683" s="6" t="s">
        <v>17</v>
      </c>
      <c r="W683" s="6" t="s">
        <v>10</v>
      </c>
      <c r="X683" s="212">
        <v>2</v>
      </c>
      <c r="Y683" s="6" t="s">
        <v>40</v>
      </c>
      <c r="Z683" s="224"/>
      <c r="AA683" s="224"/>
      <c r="AB683" s="224"/>
      <c r="AC683" s="224"/>
      <c r="AD683" s="170"/>
      <c r="AE683" s="170"/>
      <c r="AF683" s="224"/>
      <c r="AG683" s="170"/>
      <c r="AH683" s="170"/>
      <c r="AI683" s="170"/>
      <c r="AJ683" s="224"/>
      <c r="AK683" s="224"/>
      <c r="AL683" s="170"/>
      <c r="AM683" s="170"/>
      <c r="AN683" s="170"/>
      <c r="AO683" s="224"/>
      <c r="AP683" s="170"/>
      <c r="AQ683" s="170"/>
      <c r="AR683" s="170"/>
      <c r="AS683" s="170">
        <v>60</v>
      </c>
      <c r="AT683" s="224"/>
      <c r="AU683" s="170"/>
      <c r="AV683" s="170"/>
      <c r="AW683" s="170"/>
      <c r="AX683" s="224"/>
      <c r="AY683" s="170"/>
      <c r="AZ683" s="170"/>
      <c r="BA683" s="170"/>
      <c r="BB683" s="224"/>
      <c r="BC683" s="224"/>
      <c r="BD683" s="224"/>
      <c r="BE683" s="170"/>
      <c r="BF683" s="170"/>
      <c r="BG683" s="170">
        <v>40</v>
      </c>
      <c r="BH683" s="170"/>
      <c r="BI683" s="224"/>
      <c r="BJ683" s="224"/>
      <c r="BK683" s="224"/>
      <c r="BL683" s="224"/>
      <c r="BM683" s="224"/>
      <c r="BN683" s="170"/>
      <c r="BO683" s="6"/>
      <c r="BP683" s="6"/>
      <c r="BQ683" s="1">
        <v>100</v>
      </c>
      <c r="BR683" s="6"/>
      <c r="BS683" s="6"/>
      <c r="BT683" s="6"/>
      <c r="BU683" s="1" t="s">
        <v>558</v>
      </c>
      <c r="BW683" s="6"/>
    </row>
    <row r="684" spans="1:76" ht="15" customHeight="1" x14ac:dyDescent="0.3">
      <c r="A684" s="1" t="s">
        <v>1487</v>
      </c>
      <c r="B684" s="7">
        <v>42968</v>
      </c>
      <c r="C684" s="6" t="s">
        <v>523</v>
      </c>
      <c r="D684" s="166">
        <v>5057</v>
      </c>
      <c r="E684" s="166">
        <v>805</v>
      </c>
      <c r="F684" s="11">
        <v>54</v>
      </c>
      <c r="G684" s="168">
        <v>2</v>
      </c>
      <c r="H684" s="183" t="str">
        <f t="shared" si="10"/>
        <v>54-2</v>
      </c>
      <c r="I684" s="173">
        <v>0</v>
      </c>
      <c r="J684" s="173">
        <v>78</v>
      </c>
      <c r="K684" s="207" t="b">
        <v>1</v>
      </c>
      <c r="L684" s="208">
        <v>125.41999999999999</v>
      </c>
      <c r="M684" s="208">
        <v>126.19999999999999</v>
      </c>
      <c r="N684" s="11" t="s">
        <v>112</v>
      </c>
      <c r="O684" s="11" t="s">
        <v>117</v>
      </c>
      <c r="P684" s="179" t="s">
        <v>1497</v>
      </c>
      <c r="Q684" s="180">
        <v>3</v>
      </c>
      <c r="R684" s="11" t="s">
        <v>18</v>
      </c>
      <c r="S684" s="11"/>
      <c r="T684" s="6" t="s">
        <v>525</v>
      </c>
      <c r="U684" s="6" t="s">
        <v>49</v>
      </c>
      <c r="V684" s="6" t="s">
        <v>14</v>
      </c>
      <c r="W684" s="6" t="s">
        <v>11</v>
      </c>
      <c r="X684" s="212">
        <v>3</v>
      </c>
      <c r="Y684" s="6" t="s">
        <v>40</v>
      </c>
      <c r="Z684" s="224"/>
      <c r="AA684" s="224"/>
      <c r="AB684" s="224"/>
      <c r="AC684" s="224"/>
      <c r="AD684" s="170"/>
      <c r="AE684" s="170"/>
      <c r="AF684" s="224"/>
      <c r="AG684" s="170"/>
      <c r="AH684" s="170"/>
      <c r="AI684" s="170"/>
      <c r="AJ684" s="224"/>
      <c r="AK684" s="224"/>
      <c r="AL684" s="170"/>
      <c r="AM684" s="170"/>
      <c r="AN684" s="170"/>
      <c r="AO684" s="224"/>
      <c r="AP684" s="170"/>
      <c r="AQ684" s="170"/>
      <c r="AR684" s="170">
        <v>50</v>
      </c>
      <c r="AS684" s="170"/>
      <c r="AT684" s="224"/>
      <c r="AU684" s="170">
        <v>50</v>
      </c>
      <c r="AV684" s="170"/>
      <c r="AW684" s="170"/>
      <c r="AX684" s="224"/>
      <c r="AY684" s="170"/>
      <c r="AZ684" s="170"/>
      <c r="BA684" s="170"/>
      <c r="BB684" s="224"/>
      <c r="BC684" s="224"/>
      <c r="BD684" s="224"/>
      <c r="BE684" s="170"/>
      <c r="BF684" s="170"/>
      <c r="BG684" s="170"/>
      <c r="BH684" s="170"/>
      <c r="BI684" s="224"/>
      <c r="BJ684" s="224"/>
      <c r="BK684" s="224"/>
      <c r="BL684" s="224"/>
      <c r="BM684" s="224"/>
      <c r="BN684" s="170"/>
      <c r="BO684" s="6"/>
      <c r="BP684" s="6"/>
      <c r="BQ684" s="1">
        <v>100</v>
      </c>
      <c r="BR684" s="6"/>
      <c r="BS684" s="6"/>
      <c r="BT684" s="6"/>
      <c r="BU684" s="1" t="s">
        <v>559</v>
      </c>
      <c r="BW684" s="6"/>
    </row>
    <row r="685" spans="1:76" ht="15" customHeight="1" x14ac:dyDescent="0.3">
      <c r="A685" s="1" t="s">
        <v>1487</v>
      </c>
      <c r="B685" s="7">
        <v>42968</v>
      </c>
      <c r="C685" s="6" t="s">
        <v>523</v>
      </c>
      <c r="D685" s="166">
        <v>5057</v>
      </c>
      <c r="E685" s="166">
        <v>805</v>
      </c>
      <c r="F685" s="11">
        <v>54</v>
      </c>
      <c r="G685" s="168">
        <v>2</v>
      </c>
      <c r="H685" s="183" t="str">
        <f t="shared" si="10"/>
        <v>54-2</v>
      </c>
      <c r="I685" s="173">
        <v>0</v>
      </c>
      <c r="J685" s="173">
        <v>78</v>
      </c>
      <c r="K685" s="207" t="b">
        <v>1</v>
      </c>
      <c r="L685" s="208">
        <v>125.41999999999999</v>
      </c>
      <c r="M685" s="208">
        <v>126.19999999999999</v>
      </c>
      <c r="N685" s="11" t="s">
        <v>112</v>
      </c>
      <c r="O685" s="11" t="s">
        <v>31</v>
      </c>
      <c r="P685" s="139" t="s">
        <v>1494</v>
      </c>
      <c r="Q685" s="136">
        <v>4</v>
      </c>
      <c r="R685" s="11" t="s">
        <v>18</v>
      </c>
      <c r="S685" s="11"/>
      <c r="T685" s="6" t="s">
        <v>205</v>
      </c>
      <c r="U685" s="6" t="s">
        <v>49</v>
      </c>
      <c r="V685" s="6" t="s">
        <v>14</v>
      </c>
      <c r="W685" s="6" t="s">
        <v>10</v>
      </c>
      <c r="X685" s="212">
        <v>2</v>
      </c>
      <c r="Y685" s="6" t="s">
        <v>40</v>
      </c>
      <c r="Z685" s="224"/>
      <c r="AA685" s="224"/>
      <c r="AB685" s="224"/>
      <c r="AC685" s="224"/>
      <c r="AD685" s="170"/>
      <c r="AE685" s="170"/>
      <c r="AF685" s="224"/>
      <c r="AG685" s="170"/>
      <c r="AH685" s="170"/>
      <c r="AI685" s="170"/>
      <c r="AJ685" s="224"/>
      <c r="AK685" s="224"/>
      <c r="AL685" s="170"/>
      <c r="AM685" s="170"/>
      <c r="AN685" s="170"/>
      <c r="AO685" s="224"/>
      <c r="AP685" s="170"/>
      <c r="AQ685" s="170"/>
      <c r="AR685" s="170"/>
      <c r="AS685" s="170"/>
      <c r="AT685" s="224"/>
      <c r="AU685" s="170"/>
      <c r="AV685" s="170"/>
      <c r="AW685" s="170"/>
      <c r="AX685" s="224"/>
      <c r="AY685" s="170"/>
      <c r="AZ685" s="170"/>
      <c r="BA685" s="170"/>
      <c r="BB685" s="224"/>
      <c r="BC685" s="224"/>
      <c r="BD685" s="224"/>
      <c r="BE685" s="170"/>
      <c r="BF685" s="170"/>
      <c r="BG685" s="170"/>
      <c r="BH685" s="170"/>
      <c r="BI685" s="224"/>
      <c r="BJ685" s="224"/>
      <c r="BK685" s="224"/>
      <c r="BL685" s="224"/>
      <c r="BM685" s="224"/>
      <c r="BN685" s="170"/>
      <c r="BO685" s="6" t="s">
        <v>553</v>
      </c>
      <c r="BP685" s="6">
        <v>100</v>
      </c>
      <c r="BQ685" s="1">
        <v>100</v>
      </c>
      <c r="BR685" s="6"/>
      <c r="BS685" s="6"/>
      <c r="BT685" s="6"/>
      <c r="BU685" s="1" t="s">
        <v>560</v>
      </c>
      <c r="BW685" s="6"/>
    </row>
    <row r="686" spans="1:76" ht="15" customHeight="1" x14ac:dyDescent="0.3">
      <c r="A686" s="1" t="s">
        <v>1487</v>
      </c>
      <c r="B686" s="7">
        <v>42968</v>
      </c>
      <c r="C686" s="6" t="s">
        <v>523</v>
      </c>
      <c r="D686" s="166">
        <v>5057</v>
      </c>
      <c r="E686" s="166">
        <v>805</v>
      </c>
      <c r="F686" s="11">
        <v>54</v>
      </c>
      <c r="G686" s="168">
        <v>2</v>
      </c>
      <c r="H686" s="183" t="str">
        <f t="shared" si="10"/>
        <v>54-2</v>
      </c>
      <c r="I686" s="173">
        <v>0</v>
      </c>
      <c r="J686" s="173">
        <v>78</v>
      </c>
      <c r="K686" s="207" t="b">
        <v>1</v>
      </c>
      <c r="L686" s="208">
        <v>125.41999999999999</v>
      </c>
      <c r="M686" s="208">
        <v>126.19999999999999</v>
      </c>
      <c r="N686" s="11"/>
      <c r="O686" s="11" t="s">
        <v>105</v>
      </c>
      <c r="P686" s="179" t="s">
        <v>105</v>
      </c>
      <c r="Q686" s="136" t="s">
        <v>1492</v>
      </c>
      <c r="R686" s="11"/>
      <c r="S686" s="11"/>
      <c r="T686" s="6"/>
      <c r="U686" s="6"/>
      <c r="V686" s="6"/>
      <c r="W686" s="6"/>
      <c r="X686" s="212" t="e">
        <v>#N/A</v>
      </c>
      <c r="Y686" s="6"/>
      <c r="Z686" s="224"/>
      <c r="AA686" s="224"/>
      <c r="AB686" s="224"/>
      <c r="AC686" s="224"/>
      <c r="AD686" s="170"/>
      <c r="AE686" s="170"/>
      <c r="AF686" s="224"/>
      <c r="AG686" s="170"/>
      <c r="AH686" s="170"/>
      <c r="AI686" s="170"/>
      <c r="AJ686" s="224"/>
      <c r="AK686" s="224"/>
      <c r="AL686" s="170"/>
      <c r="AM686" s="170"/>
      <c r="AN686" s="170"/>
      <c r="AO686" s="224"/>
      <c r="AP686" s="170"/>
      <c r="AQ686" s="170"/>
      <c r="AR686" s="170"/>
      <c r="AS686" s="170"/>
      <c r="AT686" s="224"/>
      <c r="AU686" s="170"/>
      <c r="AV686" s="170"/>
      <c r="AW686" s="170"/>
      <c r="AX686" s="224"/>
      <c r="AY686" s="170"/>
      <c r="AZ686" s="170"/>
      <c r="BA686" s="170"/>
      <c r="BB686" s="224"/>
      <c r="BC686" s="224"/>
      <c r="BD686" s="224"/>
      <c r="BE686" s="170"/>
      <c r="BF686" s="170"/>
      <c r="BG686" s="170"/>
      <c r="BH686" s="170"/>
      <c r="BI686" s="224"/>
      <c r="BJ686" s="224"/>
      <c r="BK686" s="224"/>
      <c r="BL686" s="224"/>
      <c r="BM686" s="224"/>
      <c r="BN686" s="170"/>
      <c r="BO686" s="6"/>
      <c r="BP686" s="6"/>
      <c r="BQ686" s="1">
        <v>0</v>
      </c>
      <c r="BR686" s="6"/>
      <c r="BS686" s="6"/>
      <c r="BT686" s="6"/>
      <c r="BV686" s="1" t="s">
        <v>561</v>
      </c>
      <c r="BW686" s="6"/>
    </row>
    <row r="687" spans="1:76" ht="15" customHeight="1" x14ac:dyDescent="0.3">
      <c r="A687" s="1" t="s">
        <v>1487</v>
      </c>
      <c r="B687" s="7">
        <v>42968</v>
      </c>
      <c r="C687" s="6" t="s">
        <v>523</v>
      </c>
      <c r="D687" s="166">
        <v>5057</v>
      </c>
      <c r="E687" s="166">
        <v>805</v>
      </c>
      <c r="F687" s="11">
        <v>54</v>
      </c>
      <c r="G687" s="168">
        <v>3</v>
      </c>
      <c r="H687" s="183" t="str">
        <f t="shared" si="10"/>
        <v>54-3</v>
      </c>
      <c r="I687" s="173">
        <v>0</v>
      </c>
      <c r="J687" s="173">
        <v>98</v>
      </c>
      <c r="K687" s="207" t="b">
        <v>1</v>
      </c>
      <c r="L687" s="208">
        <v>126.19999999999999</v>
      </c>
      <c r="M687" s="208">
        <v>127.17999999999999</v>
      </c>
      <c r="N687" s="11" t="s">
        <v>112</v>
      </c>
      <c r="O687" s="11" t="s">
        <v>1094</v>
      </c>
      <c r="P687" s="179" t="s">
        <v>1493</v>
      </c>
      <c r="Q687" s="180">
        <v>1</v>
      </c>
      <c r="R687" s="11" t="s">
        <v>18</v>
      </c>
      <c r="S687" s="11"/>
      <c r="T687" s="6" t="s">
        <v>524</v>
      </c>
      <c r="U687" s="6" t="s">
        <v>49</v>
      </c>
      <c r="V687" s="6" t="s">
        <v>17</v>
      </c>
      <c r="W687" s="6" t="s">
        <v>10</v>
      </c>
      <c r="X687" s="212">
        <v>2</v>
      </c>
      <c r="Y687" s="6" t="s">
        <v>40</v>
      </c>
      <c r="Z687" s="224"/>
      <c r="AA687" s="224"/>
      <c r="AB687" s="224"/>
      <c r="AC687" s="224"/>
      <c r="AD687" s="170"/>
      <c r="AE687" s="170"/>
      <c r="AF687" s="224"/>
      <c r="AG687" s="170"/>
      <c r="AH687" s="170"/>
      <c r="AI687" s="170"/>
      <c r="AJ687" s="224"/>
      <c r="AK687" s="224"/>
      <c r="AL687" s="170"/>
      <c r="AM687" s="170"/>
      <c r="AN687" s="170"/>
      <c r="AO687" s="224"/>
      <c r="AP687" s="170"/>
      <c r="AQ687" s="170"/>
      <c r="AR687" s="170"/>
      <c r="AS687" s="170">
        <v>70</v>
      </c>
      <c r="AT687" s="224"/>
      <c r="AU687" s="170"/>
      <c r="AV687" s="170"/>
      <c r="AW687" s="170"/>
      <c r="AX687" s="224"/>
      <c r="AY687" s="170"/>
      <c r="AZ687" s="170"/>
      <c r="BA687" s="170"/>
      <c r="BB687" s="224"/>
      <c r="BC687" s="224"/>
      <c r="BD687" s="224"/>
      <c r="BE687" s="170"/>
      <c r="BF687" s="170"/>
      <c r="BG687" s="170">
        <v>30</v>
      </c>
      <c r="BH687" s="170"/>
      <c r="BI687" s="224"/>
      <c r="BJ687" s="224"/>
      <c r="BK687" s="224"/>
      <c r="BL687" s="224"/>
      <c r="BM687" s="224"/>
      <c r="BN687" s="170"/>
      <c r="BO687" s="6"/>
      <c r="BP687" s="6"/>
      <c r="BQ687" s="1">
        <v>100</v>
      </c>
      <c r="BR687" s="6"/>
      <c r="BS687" s="6"/>
      <c r="BT687" s="6"/>
      <c r="BU687" s="1" t="s">
        <v>558</v>
      </c>
      <c r="BW687" s="6"/>
    </row>
    <row r="688" spans="1:76" ht="15" customHeight="1" x14ac:dyDescent="0.3">
      <c r="A688" s="1" t="s">
        <v>1487</v>
      </c>
      <c r="B688" s="7">
        <v>42968</v>
      </c>
      <c r="C688" s="6" t="s">
        <v>523</v>
      </c>
      <c r="D688" s="166">
        <v>5057</v>
      </c>
      <c r="E688" s="166">
        <v>805</v>
      </c>
      <c r="F688" s="11">
        <v>54</v>
      </c>
      <c r="G688" s="168">
        <v>3</v>
      </c>
      <c r="H688" s="183" t="str">
        <f t="shared" si="10"/>
        <v>54-3</v>
      </c>
      <c r="I688" s="173">
        <v>0</v>
      </c>
      <c r="J688" s="173">
        <v>98</v>
      </c>
      <c r="K688" s="207" t="b">
        <v>1</v>
      </c>
      <c r="L688" s="208">
        <v>126.19999999999999</v>
      </c>
      <c r="M688" s="208">
        <v>127.17999999999999</v>
      </c>
      <c r="N688" s="11" t="s">
        <v>112</v>
      </c>
      <c r="O688" s="11" t="s">
        <v>117</v>
      </c>
      <c r="P688" s="179" t="s">
        <v>1497</v>
      </c>
      <c r="Q688" s="180">
        <v>3</v>
      </c>
      <c r="R688" s="11" t="s">
        <v>18</v>
      </c>
      <c r="S688" s="11" t="s">
        <v>89</v>
      </c>
      <c r="T688" s="6" t="s">
        <v>128</v>
      </c>
      <c r="U688" s="6" t="s">
        <v>49</v>
      </c>
      <c r="V688" s="6" t="s">
        <v>17</v>
      </c>
      <c r="W688" s="6" t="s">
        <v>11</v>
      </c>
      <c r="X688" s="212">
        <v>3</v>
      </c>
      <c r="Y688" s="6" t="s">
        <v>40</v>
      </c>
      <c r="Z688" s="224"/>
      <c r="AA688" s="224"/>
      <c r="AB688" s="224"/>
      <c r="AC688" s="224"/>
      <c r="AD688" s="170"/>
      <c r="AE688" s="170"/>
      <c r="AF688" s="224"/>
      <c r="AG688" s="170"/>
      <c r="AH688" s="170"/>
      <c r="AI688" s="170"/>
      <c r="AJ688" s="224"/>
      <c r="AK688" s="224"/>
      <c r="AL688" s="170"/>
      <c r="AM688" s="170"/>
      <c r="AN688" s="170"/>
      <c r="AO688" s="224"/>
      <c r="AP688" s="170"/>
      <c r="AQ688" s="170"/>
      <c r="AR688" s="170">
        <v>50</v>
      </c>
      <c r="AS688" s="170"/>
      <c r="AT688" s="224"/>
      <c r="AU688" s="170">
        <v>50</v>
      </c>
      <c r="AV688" s="170"/>
      <c r="AW688" s="170"/>
      <c r="AX688" s="224"/>
      <c r="AY688" s="170"/>
      <c r="AZ688" s="170"/>
      <c r="BA688" s="170"/>
      <c r="BB688" s="224"/>
      <c r="BC688" s="224"/>
      <c r="BD688" s="224"/>
      <c r="BE688" s="170"/>
      <c r="BF688" s="170"/>
      <c r="BG688" s="170"/>
      <c r="BH688" s="170"/>
      <c r="BI688" s="224"/>
      <c r="BJ688" s="224"/>
      <c r="BK688" s="224"/>
      <c r="BL688" s="224"/>
      <c r="BM688" s="224"/>
      <c r="BN688" s="170"/>
      <c r="BO688" s="6"/>
      <c r="BP688" s="6"/>
      <c r="BQ688" s="1">
        <v>100</v>
      </c>
      <c r="BR688" s="6"/>
      <c r="BS688" s="6">
        <v>2</v>
      </c>
      <c r="BT688" s="6" t="s">
        <v>562</v>
      </c>
      <c r="BU688" s="1" t="s">
        <v>563</v>
      </c>
      <c r="BW688" s="6"/>
    </row>
    <row r="689" spans="1:75" ht="15" customHeight="1" x14ac:dyDescent="0.3">
      <c r="A689" s="1" t="s">
        <v>1487</v>
      </c>
      <c r="B689" s="7">
        <v>42968</v>
      </c>
      <c r="C689" s="6" t="s">
        <v>523</v>
      </c>
      <c r="D689" s="166">
        <v>5057</v>
      </c>
      <c r="E689" s="166">
        <v>805</v>
      </c>
      <c r="F689" s="11">
        <v>54</v>
      </c>
      <c r="G689" s="168">
        <v>3</v>
      </c>
      <c r="H689" s="183" t="str">
        <f t="shared" si="10"/>
        <v>54-3</v>
      </c>
      <c r="I689" s="173">
        <v>0</v>
      </c>
      <c r="J689" s="173">
        <v>98</v>
      </c>
      <c r="K689" s="207" t="b">
        <v>1</v>
      </c>
      <c r="L689" s="208">
        <v>126.19999999999999</v>
      </c>
      <c r="M689" s="208">
        <v>127.17999999999999</v>
      </c>
      <c r="N689" s="11" t="s">
        <v>112</v>
      </c>
      <c r="O689" s="11" t="s">
        <v>42</v>
      </c>
      <c r="P689" s="179" t="s">
        <v>1497</v>
      </c>
      <c r="Q689" s="180">
        <v>3</v>
      </c>
      <c r="R689" s="11" t="s">
        <v>8</v>
      </c>
      <c r="S689" s="11" t="s">
        <v>23</v>
      </c>
      <c r="T689" s="6">
        <v>20</v>
      </c>
      <c r="U689" s="6" t="s">
        <v>49</v>
      </c>
      <c r="V689" s="6" t="s">
        <v>14</v>
      </c>
      <c r="W689" s="6" t="s">
        <v>11</v>
      </c>
      <c r="X689" s="212">
        <v>3</v>
      </c>
      <c r="Y689" s="6" t="s">
        <v>110</v>
      </c>
      <c r="Z689" s="224"/>
      <c r="AA689" s="224"/>
      <c r="AB689" s="224"/>
      <c r="AC689" s="224"/>
      <c r="AD689" s="170"/>
      <c r="AE689" s="170"/>
      <c r="AF689" s="224"/>
      <c r="AG689" s="170"/>
      <c r="AH689" s="170"/>
      <c r="AI689" s="170"/>
      <c r="AJ689" s="224"/>
      <c r="AK689" s="224"/>
      <c r="AL689" s="170"/>
      <c r="AM689" s="170"/>
      <c r="AN689" s="170"/>
      <c r="AO689" s="224"/>
      <c r="AP689" s="170"/>
      <c r="AQ689" s="170"/>
      <c r="AR689" s="170">
        <v>20</v>
      </c>
      <c r="AS689" s="170"/>
      <c r="AT689" s="224"/>
      <c r="AU689" s="170">
        <v>80</v>
      </c>
      <c r="AV689" s="170"/>
      <c r="AW689" s="170"/>
      <c r="AX689" s="224"/>
      <c r="AY689" s="170"/>
      <c r="AZ689" s="170"/>
      <c r="BA689" s="170"/>
      <c r="BB689" s="224"/>
      <c r="BC689" s="224"/>
      <c r="BD689" s="224"/>
      <c r="BE689" s="170"/>
      <c r="BF689" s="170"/>
      <c r="BG689" s="170"/>
      <c r="BH689" s="170"/>
      <c r="BI689" s="224"/>
      <c r="BJ689" s="224"/>
      <c r="BK689" s="224"/>
      <c r="BL689" s="224"/>
      <c r="BM689" s="224"/>
      <c r="BN689" s="170"/>
      <c r="BO689" s="6"/>
      <c r="BP689" s="6"/>
      <c r="BQ689" s="1">
        <v>100</v>
      </c>
      <c r="BR689" s="6"/>
      <c r="BS689" s="6"/>
      <c r="BT689" s="6"/>
      <c r="BU689" s="1" t="s">
        <v>564</v>
      </c>
      <c r="BW689" s="6"/>
    </row>
    <row r="690" spans="1:75" ht="15" customHeight="1" x14ac:dyDescent="0.3">
      <c r="A690" s="1" t="s">
        <v>1487</v>
      </c>
      <c r="B690" s="7">
        <v>42968</v>
      </c>
      <c r="C690" s="6" t="s">
        <v>523</v>
      </c>
      <c r="D690" s="166">
        <v>5057</v>
      </c>
      <c r="E690" s="166">
        <v>805</v>
      </c>
      <c r="F690" s="11">
        <v>54</v>
      </c>
      <c r="G690" s="168">
        <v>3</v>
      </c>
      <c r="H690" s="183" t="str">
        <f t="shared" si="10"/>
        <v>54-3</v>
      </c>
      <c r="I690" s="173">
        <v>0</v>
      </c>
      <c r="J690" s="173">
        <v>98</v>
      </c>
      <c r="K690" s="207" t="b">
        <v>1</v>
      </c>
      <c r="L690" s="208">
        <v>126.19999999999999</v>
      </c>
      <c r="M690" s="208">
        <v>127.17999999999999</v>
      </c>
      <c r="N690" s="11"/>
      <c r="O690" s="11" t="s">
        <v>105</v>
      </c>
      <c r="P690" s="179" t="s">
        <v>105</v>
      </c>
      <c r="Q690" s="136" t="s">
        <v>1492</v>
      </c>
      <c r="R690" s="11"/>
      <c r="S690" s="11"/>
      <c r="T690" s="6"/>
      <c r="U690" s="6"/>
      <c r="V690" s="6"/>
      <c r="W690" s="6"/>
      <c r="X690" s="212" t="e">
        <v>#N/A</v>
      </c>
      <c r="Y690" s="6"/>
      <c r="Z690" s="224"/>
      <c r="AA690" s="224"/>
      <c r="AB690" s="224"/>
      <c r="AC690" s="224"/>
      <c r="AD690" s="170"/>
      <c r="AE690" s="170"/>
      <c r="AF690" s="224"/>
      <c r="AG690" s="170"/>
      <c r="AH690" s="170"/>
      <c r="AI690" s="170"/>
      <c r="AJ690" s="224"/>
      <c r="AK690" s="224"/>
      <c r="AL690" s="170"/>
      <c r="AM690" s="170"/>
      <c r="AN690" s="170"/>
      <c r="AO690" s="224"/>
      <c r="AP690" s="170"/>
      <c r="AQ690" s="170"/>
      <c r="AR690" s="170"/>
      <c r="AS690" s="170"/>
      <c r="AT690" s="224"/>
      <c r="AU690" s="170"/>
      <c r="AV690" s="170"/>
      <c r="AW690" s="170"/>
      <c r="AX690" s="224"/>
      <c r="AY690" s="170"/>
      <c r="AZ690" s="170"/>
      <c r="BA690" s="170"/>
      <c r="BB690" s="224"/>
      <c r="BC690" s="224"/>
      <c r="BD690" s="224"/>
      <c r="BE690" s="170"/>
      <c r="BF690" s="170"/>
      <c r="BG690" s="170"/>
      <c r="BH690" s="170"/>
      <c r="BI690" s="224"/>
      <c r="BJ690" s="224"/>
      <c r="BK690" s="224"/>
      <c r="BL690" s="224"/>
      <c r="BM690" s="224"/>
      <c r="BN690" s="170"/>
      <c r="BO690" s="6"/>
      <c r="BP690" s="6"/>
      <c r="BQ690" s="1">
        <v>0</v>
      </c>
      <c r="BR690" s="6"/>
      <c r="BS690" s="6"/>
      <c r="BT690" s="6"/>
      <c r="BV690" s="1" t="s">
        <v>565</v>
      </c>
      <c r="BW690" s="6"/>
    </row>
    <row r="691" spans="1:75" ht="15" customHeight="1" x14ac:dyDescent="0.3">
      <c r="A691" s="1" t="s">
        <v>1487</v>
      </c>
      <c r="B691" s="7">
        <v>42968</v>
      </c>
      <c r="C691" s="6" t="s">
        <v>523</v>
      </c>
      <c r="D691" s="166">
        <v>5057</v>
      </c>
      <c r="E691" s="166">
        <v>805</v>
      </c>
      <c r="F691" s="11">
        <v>54</v>
      </c>
      <c r="G691" s="168">
        <v>4</v>
      </c>
      <c r="H691" s="183" t="str">
        <f t="shared" si="10"/>
        <v>54-4</v>
      </c>
      <c r="I691" s="173">
        <v>0</v>
      </c>
      <c r="J691" s="173">
        <v>50</v>
      </c>
      <c r="K691" s="207" t="b">
        <v>1</v>
      </c>
      <c r="L691" s="208">
        <v>127.19499999999999</v>
      </c>
      <c r="M691" s="208">
        <v>127.69499999999999</v>
      </c>
      <c r="N691" s="11" t="s">
        <v>112</v>
      </c>
      <c r="O691" s="11" t="s">
        <v>1094</v>
      </c>
      <c r="P691" s="179" t="s">
        <v>1493</v>
      </c>
      <c r="Q691" s="180">
        <v>1</v>
      </c>
      <c r="R691" s="11" t="s">
        <v>18</v>
      </c>
      <c r="S691" s="11"/>
      <c r="T691" s="6" t="s">
        <v>524</v>
      </c>
      <c r="U691" s="6" t="s">
        <v>49</v>
      </c>
      <c r="V691" s="6" t="s">
        <v>17</v>
      </c>
      <c r="W691" s="6" t="s">
        <v>10</v>
      </c>
      <c r="X691" s="212">
        <v>2</v>
      </c>
      <c r="Y691" s="6" t="s">
        <v>40</v>
      </c>
      <c r="Z691" s="224"/>
      <c r="AA691" s="224"/>
      <c r="AB691" s="224"/>
      <c r="AC691" s="224"/>
      <c r="AD691" s="170"/>
      <c r="AE691" s="170"/>
      <c r="AF691" s="224"/>
      <c r="AG691" s="170"/>
      <c r="AH691" s="170"/>
      <c r="AI691" s="170"/>
      <c r="AJ691" s="224"/>
      <c r="AK691" s="224"/>
      <c r="AL691" s="170"/>
      <c r="AM691" s="170"/>
      <c r="AN691" s="170"/>
      <c r="AO691" s="224"/>
      <c r="AP691" s="170"/>
      <c r="AQ691" s="170"/>
      <c r="AR691" s="170"/>
      <c r="AS691" s="170">
        <v>80</v>
      </c>
      <c r="AT691" s="224"/>
      <c r="AU691" s="170"/>
      <c r="AV691" s="170"/>
      <c r="AW691" s="170"/>
      <c r="AX691" s="224"/>
      <c r="AY691" s="170"/>
      <c r="AZ691" s="170"/>
      <c r="BA691" s="170"/>
      <c r="BB691" s="224"/>
      <c r="BC691" s="224"/>
      <c r="BD691" s="224"/>
      <c r="BE691" s="170"/>
      <c r="BF691" s="170"/>
      <c r="BG691" s="170">
        <v>20</v>
      </c>
      <c r="BH691" s="170"/>
      <c r="BI691" s="224"/>
      <c r="BJ691" s="224"/>
      <c r="BK691" s="224"/>
      <c r="BL691" s="224"/>
      <c r="BM691" s="224"/>
      <c r="BN691" s="170"/>
      <c r="BO691" s="6"/>
      <c r="BP691" s="6"/>
      <c r="BQ691" s="1">
        <v>100</v>
      </c>
      <c r="BR691" s="6"/>
      <c r="BS691" s="6"/>
      <c r="BT691" s="6"/>
      <c r="BU691" s="1" t="s">
        <v>558</v>
      </c>
      <c r="BW691" s="6"/>
    </row>
    <row r="692" spans="1:75" ht="15" customHeight="1" x14ac:dyDescent="0.3">
      <c r="A692" s="1" t="s">
        <v>1487</v>
      </c>
      <c r="B692" s="7">
        <v>42968</v>
      </c>
      <c r="C692" s="6" t="s">
        <v>523</v>
      </c>
      <c r="D692" s="166">
        <v>5057</v>
      </c>
      <c r="E692" s="166">
        <v>805</v>
      </c>
      <c r="F692" s="11">
        <v>54</v>
      </c>
      <c r="G692" s="168">
        <v>4</v>
      </c>
      <c r="H692" s="183" t="str">
        <f t="shared" si="10"/>
        <v>54-4</v>
      </c>
      <c r="I692" s="173">
        <v>0</v>
      </c>
      <c r="J692" s="173">
        <v>50</v>
      </c>
      <c r="K692" s="207" t="b">
        <v>1</v>
      </c>
      <c r="L692" s="208">
        <v>127.19499999999999</v>
      </c>
      <c r="M692" s="208">
        <v>127.69499999999999</v>
      </c>
      <c r="N692" s="11" t="s">
        <v>112</v>
      </c>
      <c r="O692" s="11" t="s">
        <v>117</v>
      </c>
      <c r="P692" s="179" t="s">
        <v>1497</v>
      </c>
      <c r="Q692" s="180">
        <v>3</v>
      </c>
      <c r="R692" s="11" t="s">
        <v>18</v>
      </c>
      <c r="S692" s="11" t="s">
        <v>89</v>
      </c>
      <c r="T692" s="6" t="s">
        <v>207</v>
      </c>
      <c r="U692" s="6" t="s">
        <v>49</v>
      </c>
      <c r="V692" s="6" t="s">
        <v>17</v>
      </c>
      <c r="W692" s="6" t="s">
        <v>11</v>
      </c>
      <c r="X692" s="212">
        <v>3</v>
      </c>
      <c r="Y692" s="6" t="s">
        <v>40</v>
      </c>
      <c r="Z692" s="224"/>
      <c r="AA692" s="224"/>
      <c r="AB692" s="224"/>
      <c r="AC692" s="224"/>
      <c r="AD692" s="170"/>
      <c r="AE692" s="170"/>
      <c r="AF692" s="224"/>
      <c r="AG692" s="170"/>
      <c r="AH692" s="170"/>
      <c r="AI692" s="170"/>
      <c r="AJ692" s="224"/>
      <c r="AK692" s="224"/>
      <c r="AL692" s="170"/>
      <c r="AM692" s="170"/>
      <c r="AN692" s="170"/>
      <c r="AO692" s="224"/>
      <c r="AP692" s="170"/>
      <c r="AQ692" s="170"/>
      <c r="AR692" s="170">
        <v>50</v>
      </c>
      <c r="AS692" s="170"/>
      <c r="AT692" s="224"/>
      <c r="AU692" s="170">
        <v>50</v>
      </c>
      <c r="AV692" s="170"/>
      <c r="AW692" s="170"/>
      <c r="AX692" s="224"/>
      <c r="AY692" s="170"/>
      <c r="AZ692" s="170"/>
      <c r="BA692" s="170"/>
      <c r="BB692" s="224"/>
      <c r="BC692" s="224"/>
      <c r="BD692" s="224"/>
      <c r="BE692" s="170"/>
      <c r="BF692" s="170"/>
      <c r="BG692" s="170"/>
      <c r="BH692" s="170"/>
      <c r="BI692" s="224"/>
      <c r="BJ692" s="224"/>
      <c r="BK692" s="224"/>
      <c r="BL692" s="224"/>
      <c r="BM692" s="224"/>
      <c r="BN692" s="170"/>
      <c r="BO692" s="6"/>
      <c r="BP692" s="6"/>
      <c r="BQ692" s="1">
        <v>100</v>
      </c>
      <c r="BR692" s="6"/>
      <c r="BS692" s="6">
        <v>2</v>
      </c>
      <c r="BT692" s="6" t="s">
        <v>562</v>
      </c>
      <c r="BU692" s="1" t="s">
        <v>563</v>
      </c>
      <c r="BW692" s="6"/>
    </row>
    <row r="693" spans="1:75" ht="15" customHeight="1" x14ac:dyDescent="0.3">
      <c r="A693" s="1" t="s">
        <v>1487</v>
      </c>
      <c r="B693" s="7">
        <v>42968</v>
      </c>
      <c r="C693" s="6" t="s">
        <v>523</v>
      </c>
      <c r="D693" s="166">
        <v>5057</v>
      </c>
      <c r="E693" s="166">
        <v>805</v>
      </c>
      <c r="F693" s="11">
        <v>54</v>
      </c>
      <c r="G693" s="168">
        <v>4</v>
      </c>
      <c r="H693" s="183" t="str">
        <f t="shared" si="10"/>
        <v>54-4</v>
      </c>
      <c r="I693" s="173">
        <v>0</v>
      </c>
      <c r="J693" s="173">
        <v>50</v>
      </c>
      <c r="K693" s="207" t="b">
        <v>1</v>
      </c>
      <c r="L693" s="208">
        <v>127.19499999999999</v>
      </c>
      <c r="M693" s="208">
        <v>127.69499999999999</v>
      </c>
      <c r="N693" s="11"/>
      <c r="O693" s="11" t="s">
        <v>105</v>
      </c>
      <c r="P693" s="179" t="s">
        <v>105</v>
      </c>
      <c r="Q693" s="136" t="s">
        <v>1492</v>
      </c>
      <c r="R693" s="11"/>
      <c r="S693" s="11"/>
      <c r="T693" s="6"/>
      <c r="U693" s="6"/>
      <c r="V693" s="6"/>
      <c r="W693" s="6"/>
      <c r="X693" s="212" t="e">
        <v>#N/A</v>
      </c>
      <c r="Y693" s="6"/>
      <c r="Z693" s="224"/>
      <c r="AA693" s="224"/>
      <c r="AB693" s="224"/>
      <c r="AC693" s="224"/>
      <c r="AD693" s="170"/>
      <c r="AE693" s="170"/>
      <c r="AF693" s="224"/>
      <c r="AG693" s="170"/>
      <c r="AH693" s="170"/>
      <c r="AI693" s="170"/>
      <c r="AJ693" s="224"/>
      <c r="AK693" s="224"/>
      <c r="AL693" s="170"/>
      <c r="AM693" s="170"/>
      <c r="AN693" s="170"/>
      <c r="AO693" s="224"/>
      <c r="AP693" s="170"/>
      <c r="AQ693" s="170"/>
      <c r="AR693" s="170"/>
      <c r="AS693" s="170"/>
      <c r="AT693" s="224"/>
      <c r="AU693" s="170"/>
      <c r="AV693" s="170"/>
      <c r="AW693" s="170"/>
      <c r="AX693" s="224"/>
      <c r="AY693" s="170"/>
      <c r="AZ693" s="170"/>
      <c r="BA693" s="170"/>
      <c r="BB693" s="224"/>
      <c r="BC693" s="224"/>
      <c r="BD693" s="224"/>
      <c r="BE693" s="170"/>
      <c r="BF693" s="170"/>
      <c r="BG693" s="170"/>
      <c r="BH693" s="170"/>
      <c r="BI693" s="224"/>
      <c r="BJ693" s="224"/>
      <c r="BK693" s="224"/>
      <c r="BL693" s="224"/>
      <c r="BM693" s="224"/>
      <c r="BN693" s="170"/>
      <c r="BO693" s="6"/>
      <c r="BP693" s="6"/>
      <c r="BQ693" s="1">
        <v>0</v>
      </c>
      <c r="BR693" s="6"/>
      <c r="BS693" s="6"/>
      <c r="BT693" s="6"/>
      <c r="BV693" s="1" t="s">
        <v>565</v>
      </c>
      <c r="BW693" s="6"/>
    </row>
    <row r="694" spans="1:75" ht="15" customHeight="1" x14ac:dyDescent="0.3">
      <c r="A694" s="1" t="s">
        <v>1487</v>
      </c>
      <c r="B694" s="7">
        <v>42968</v>
      </c>
      <c r="C694" s="6" t="s">
        <v>523</v>
      </c>
      <c r="D694" s="166">
        <v>5057</v>
      </c>
      <c r="E694" s="166">
        <v>805</v>
      </c>
      <c r="F694" s="11">
        <v>55</v>
      </c>
      <c r="G694" s="168">
        <v>1</v>
      </c>
      <c r="H694" s="183" t="str">
        <f t="shared" si="10"/>
        <v>55-1</v>
      </c>
      <c r="I694" s="173">
        <v>0</v>
      </c>
      <c r="J694" s="173">
        <v>85</v>
      </c>
      <c r="K694" s="207" t="b">
        <v>1</v>
      </c>
      <c r="L694" s="208">
        <v>127.65</v>
      </c>
      <c r="M694" s="208">
        <v>128.5</v>
      </c>
      <c r="N694" s="11" t="s">
        <v>112</v>
      </c>
      <c r="O694" s="11" t="s">
        <v>1094</v>
      </c>
      <c r="P694" s="179" t="s">
        <v>1493</v>
      </c>
      <c r="Q694" s="180">
        <v>1</v>
      </c>
      <c r="R694" s="11" t="s">
        <v>18</v>
      </c>
      <c r="S694" s="11"/>
      <c r="T694" s="6" t="s">
        <v>524</v>
      </c>
      <c r="U694" s="6" t="s">
        <v>49</v>
      </c>
      <c r="V694" s="6" t="s">
        <v>17</v>
      </c>
      <c r="W694" s="6" t="s">
        <v>10</v>
      </c>
      <c r="X694" s="212">
        <v>2</v>
      </c>
      <c r="Y694" s="6" t="s">
        <v>40</v>
      </c>
      <c r="Z694" s="224"/>
      <c r="AA694" s="224"/>
      <c r="AB694" s="224"/>
      <c r="AC694" s="224"/>
      <c r="AD694" s="170"/>
      <c r="AE694" s="170"/>
      <c r="AF694" s="224"/>
      <c r="AG694" s="170"/>
      <c r="AH694" s="170"/>
      <c r="AI694" s="170"/>
      <c r="AJ694" s="224"/>
      <c r="AK694" s="224"/>
      <c r="AL694" s="170"/>
      <c r="AM694" s="170"/>
      <c r="AN694" s="170"/>
      <c r="AO694" s="224"/>
      <c r="AP694" s="170"/>
      <c r="AQ694" s="170"/>
      <c r="AR694" s="170"/>
      <c r="AS694" s="170">
        <v>80</v>
      </c>
      <c r="AT694" s="224"/>
      <c r="AU694" s="170"/>
      <c r="AV694" s="170"/>
      <c r="AW694" s="170"/>
      <c r="AX694" s="224"/>
      <c r="AY694" s="170"/>
      <c r="AZ694" s="170"/>
      <c r="BA694" s="170"/>
      <c r="BB694" s="224"/>
      <c r="BC694" s="224"/>
      <c r="BD694" s="224"/>
      <c r="BE694" s="170"/>
      <c r="BF694" s="170"/>
      <c r="BG694" s="170">
        <v>20</v>
      </c>
      <c r="BH694" s="170"/>
      <c r="BI694" s="224"/>
      <c r="BJ694" s="224"/>
      <c r="BK694" s="224"/>
      <c r="BL694" s="224"/>
      <c r="BM694" s="224"/>
      <c r="BN694" s="170"/>
      <c r="BO694" s="6"/>
      <c r="BP694" s="6"/>
      <c r="BQ694" s="1">
        <v>100</v>
      </c>
      <c r="BR694" s="6"/>
      <c r="BS694" s="6"/>
      <c r="BT694" s="6"/>
      <c r="BU694" s="1" t="s">
        <v>558</v>
      </c>
      <c r="BW694" s="6"/>
    </row>
    <row r="695" spans="1:75" ht="15" customHeight="1" x14ac:dyDescent="0.3">
      <c r="A695" s="1" t="s">
        <v>1487</v>
      </c>
      <c r="B695" s="7">
        <v>42968</v>
      </c>
      <c r="C695" s="6" t="s">
        <v>523</v>
      </c>
      <c r="D695" s="166">
        <v>5057</v>
      </c>
      <c r="E695" s="166">
        <v>805</v>
      </c>
      <c r="F695" s="11">
        <v>55</v>
      </c>
      <c r="G695" s="168">
        <v>1</v>
      </c>
      <c r="H695" s="183" t="str">
        <f t="shared" si="10"/>
        <v>55-1</v>
      </c>
      <c r="I695" s="173">
        <v>0</v>
      </c>
      <c r="J695" s="173">
        <v>85</v>
      </c>
      <c r="K695" s="207" t="b">
        <v>1</v>
      </c>
      <c r="L695" s="208">
        <v>127.65</v>
      </c>
      <c r="M695" s="208">
        <v>128.5</v>
      </c>
      <c r="N695" s="11" t="s">
        <v>112</v>
      </c>
      <c r="O695" s="11" t="s">
        <v>117</v>
      </c>
      <c r="P695" s="179" t="s">
        <v>1497</v>
      </c>
      <c r="Q695" s="180">
        <v>3</v>
      </c>
      <c r="R695" s="11" t="s">
        <v>18</v>
      </c>
      <c r="S695" s="11" t="s">
        <v>89</v>
      </c>
      <c r="T695" s="6" t="s">
        <v>410</v>
      </c>
      <c r="U695" s="6" t="s">
        <v>49</v>
      </c>
      <c r="V695" s="6" t="s">
        <v>17</v>
      </c>
      <c r="W695" s="6" t="s">
        <v>11</v>
      </c>
      <c r="X695" s="212">
        <v>3</v>
      </c>
      <c r="Y695" s="6" t="s">
        <v>40</v>
      </c>
      <c r="Z695" s="224"/>
      <c r="AA695" s="224"/>
      <c r="AB695" s="224"/>
      <c r="AC695" s="224"/>
      <c r="AD695" s="170"/>
      <c r="AE695" s="170"/>
      <c r="AF695" s="224"/>
      <c r="AG695" s="170"/>
      <c r="AH695" s="170"/>
      <c r="AI695" s="170"/>
      <c r="AJ695" s="224"/>
      <c r="AK695" s="224"/>
      <c r="AL695" s="170"/>
      <c r="AM695" s="170"/>
      <c r="AN695" s="170"/>
      <c r="AO695" s="224"/>
      <c r="AP695" s="170"/>
      <c r="AQ695" s="170"/>
      <c r="AR695" s="170">
        <v>50</v>
      </c>
      <c r="AS695" s="170"/>
      <c r="AT695" s="224"/>
      <c r="AU695" s="170">
        <v>50</v>
      </c>
      <c r="AV695" s="170"/>
      <c r="AW695" s="170"/>
      <c r="AX695" s="224"/>
      <c r="AY695" s="170"/>
      <c r="AZ695" s="170"/>
      <c r="BA695" s="170"/>
      <c r="BB695" s="224"/>
      <c r="BC695" s="224"/>
      <c r="BD695" s="224"/>
      <c r="BE695" s="170"/>
      <c r="BF695" s="170"/>
      <c r="BG695" s="170"/>
      <c r="BH695" s="170"/>
      <c r="BI695" s="224"/>
      <c r="BJ695" s="224"/>
      <c r="BK695" s="224"/>
      <c r="BL695" s="224"/>
      <c r="BM695" s="224"/>
      <c r="BN695" s="170"/>
      <c r="BO695" s="6"/>
      <c r="BP695" s="6"/>
      <c r="BQ695" s="1">
        <v>100</v>
      </c>
      <c r="BR695" s="6"/>
      <c r="BS695" s="6">
        <v>1</v>
      </c>
      <c r="BT695" s="6" t="s">
        <v>562</v>
      </c>
      <c r="BU695" s="1" t="s">
        <v>563</v>
      </c>
      <c r="BW695" s="6"/>
    </row>
    <row r="696" spans="1:75" ht="15" customHeight="1" x14ac:dyDescent="0.3">
      <c r="A696" s="1" t="s">
        <v>1487</v>
      </c>
      <c r="B696" s="7">
        <v>42968</v>
      </c>
      <c r="C696" s="6" t="s">
        <v>523</v>
      </c>
      <c r="D696" s="166">
        <v>5057</v>
      </c>
      <c r="E696" s="166">
        <v>805</v>
      </c>
      <c r="F696" s="11">
        <v>55</v>
      </c>
      <c r="G696" s="168">
        <v>1</v>
      </c>
      <c r="H696" s="183" t="str">
        <f t="shared" si="10"/>
        <v>55-1</v>
      </c>
      <c r="I696" s="173">
        <v>0</v>
      </c>
      <c r="J696" s="173">
        <v>85</v>
      </c>
      <c r="K696" s="207" t="b">
        <v>1</v>
      </c>
      <c r="L696" s="208">
        <v>127.65</v>
      </c>
      <c r="M696" s="208">
        <v>128.5</v>
      </c>
      <c r="N696" s="11" t="s">
        <v>96</v>
      </c>
      <c r="O696" s="11" t="s">
        <v>35</v>
      </c>
      <c r="P696" s="179" t="s">
        <v>1495</v>
      </c>
      <c r="Q696" s="180">
        <v>5</v>
      </c>
      <c r="R696" s="11" t="s">
        <v>18</v>
      </c>
      <c r="S696" s="11"/>
      <c r="T696" s="6" t="s">
        <v>524</v>
      </c>
      <c r="U696" s="6" t="s">
        <v>49</v>
      </c>
      <c r="V696" s="6" t="s">
        <v>16</v>
      </c>
      <c r="W696" s="6" t="s">
        <v>10</v>
      </c>
      <c r="X696" s="212">
        <v>2</v>
      </c>
      <c r="Y696" s="6" t="s">
        <v>40</v>
      </c>
      <c r="Z696" s="224"/>
      <c r="AA696" s="224"/>
      <c r="AB696" s="224"/>
      <c r="AC696" s="224"/>
      <c r="AD696" s="170"/>
      <c r="AE696" s="170"/>
      <c r="AF696" s="224"/>
      <c r="AG696" s="170"/>
      <c r="AH696" s="170"/>
      <c r="AI696" s="170"/>
      <c r="AJ696" s="224"/>
      <c r="AK696" s="224"/>
      <c r="AL696" s="170"/>
      <c r="AM696" s="170"/>
      <c r="AN696" s="170"/>
      <c r="AO696" s="224"/>
      <c r="AP696" s="170"/>
      <c r="AQ696" s="170"/>
      <c r="AR696" s="170"/>
      <c r="AS696" s="170"/>
      <c r="AT696" s="224"/>
      <c r="AU696" s="170"/>
      <c r="AV696" s="170"/>
      <c r="AW696" s="170"/>
      <c r="AX696" s="224"/>
      <c r="AY696" s="170"/>
      <c r="AZ696" s="170"/>
      <c r="BA696" s="170"/>
      <c r="BB696" s="224"/>
      <c r="BC696" s="224"/>
      <c r="BD696" s="224"/>
      <c r="BE696" s="170"/>
      <c r="BF696" s="170">
        <v>100</v>
      </c>
      <c r="BG696" s="170"/>
      <c r="BH696" s="170"/>
      <c r="BI696" s="224"/>
      <c r="BJ696" s="224"/>
      <c r="BK696" s="224"/>
      <c r="BL696" s="224"/>
      <c r="BM696" s="224"/>
      <c r="BN696" s="170"/>
      <c r="BO696" s="6"/>
      <c r="BP696" s="6"/>
      <c r="BQ696" s="1">
        <v>100</v>
      </c>
      <c r="BR696" s="6"/>
      <c r="BS696" s="6"/>
      <c r="BT696" s="6"/>
      <c r="BU696" s="1" t="s">
        <v>566</v>
      </c>
      <c r="BW696" s="6"/>
    </row>
    <row r="697" spans="1:75" ht="15" customHeight="1" x14ac:dyDescent="0.3">
      <c r="A697" s="1" t="s">
        <v>1487</v>
      </c>
      <c r="B697" s="7">
        <v>42968</v>
      </c>
      <c r="C697" s="6" t="s">
        <v>523</v>
      </c>
      <c r="D697" s="166">
        <v>5057</v>
      </c>
      <c r="E697" s="166">
        <v>805</v>
      </c>
      <c r="F697" s="11">
        <v>55</v>
      </c>
      <c r="G697" s="168">
        <v>1</v>
      </c>
      <c r="H697" s="183" t="str">
        <f t="shared" si="10"/>
        <v>55-1</v>
      </c>
      <c r="I697" s="173">
        <v>0</v>
      </c>
      <c r="J697" s="173">
        <v>85</v>
      </c>
      <c r="K697" s="207" t="b">
        <v>1</v>
      </c>
      <c r="L697" s="208">
        <v>127.65</v>
      </c>
      <c r="M697" s="208">
        <v>128.5</v>
      </c>
      <c r="N697" s="11" t="s">
        <v>112</v>
      </c>
      <c r="O697" s="11" t="s">
        <v>117</v>
      </c>
      <c r="P697" s="179" t="s">
        <v>1497</v>
      </c>
      <c r="Q697" s="180">
        <v>3</v>
      </c>
      <c r="R697" s="11" t="s">
        <v>18</v>
      </c>
      <c r="S697" s="11"/>
      <c r="T697" s="6" t="s">
        <v>209</v>
      </c>
      <c r="U697" s="6" t="s">
        <v>49</v>
      </c>
      <c r="V697" s="6" t="s">
        <v>52</v>
      </c>
      <c r="W697" s="6" t="s">
        <v>11</v>
      </c>
      <c r="X697" s="212">
        <v>3</v>
      </c>
      <c r="Y697" s="6" t="s">
        <v>40</v>
      </c>
      <c r="Z697" s="224"/>
      <c r="AA697" s="224"/>
      <c r="AB697" s="224"/>
      <c r="AC697" s="224"/>
      <c r="AD697" s="170"/>
      <c r="AE697" s="170"/>
      <c r="AF697" s="224"/>
      <c r="AG697" s="170"/>
      <c r="AH697" s="170"/>
      <c r="AI697" s="170"/>
      <c r="AJ697" s="224"/>
      <c r="AK697" s="224"/>
      <c r="AL697" s="170"/>
      <c r="AM697" s="170"/>
      <c r="AN697" s="170"/>
      <c r="AO697" s="224"/>
      <c r="AP697" s="170"/>
      <c r="AQ697" s="170"/>
      <c r="AR697" s="170">
        <v>50</v>
      </c>
      <c r="AS697" s="170"/>
      <c r="AT697" s="224"/>
      <c r="AU697" s="170">
        <v>50</v>
      </c>
      <c r="AV697" s="170"/>
      <c r="AW697" s="170"/>
      <c r="AX697" s="224"/>
      <c r="AY697" s="170"/>
      <c r="AZ697" s="170"/>
      <c r="BA697" s="170"/>
      <c r="BB697" s="224"/>
      <c r="BC697" s="224"/>
      <c r="BD697" s="224"/>
      <c r="BE697" s="170"/>
      <c r="BF697" s="170"/>
      <c r="BG697" s="170"/>
      <c r="BH697" s="170"/>
      <c r="BI697" s="224"/>
      <c r="BJ697" s="224"/>
      <c r="BK697" s="224"/>
      <c r="BL697" s="224"/>
      <c r="BM697" s="224"/>
      <c r="BN697" s="170"/>
      <c r="BO697" s="6"/>
      <c r="BP697" s="6"/>
      <c r="BQ697" s="1">
        <v>100</v>
      </c>
      <c r="BR697" s="6"/>
      <c r="BS697" s="6"/>
      <c r="BT697" s="6"/>
      <c r="BU697" s="1" t="s">
        <v>567</v>
      </c>
      <c r="BW697" s="6"/>
    </row>
    <row r="698" spans="1:75" ht="15" customHeight="1" x14ac:dyDescent="0.3">
      <c r="A698" s="1" t="s">
        <v>1487</v>
      </c>
      <c r="B698" s="7">
        <v>42968</v>
      </c>
      <c r="C698" s="6" t="s">
        <v>523</v>
      </c>
      <c r="D698" s="166">
        <v>5057</v>
      </c>
      <c r="E698" s="166">
        <v>805</v>
      </c>
      <c r="F698" s="11">
        <v>55</v>
      </c>
      <c r="G698" s="168">
        <v>1</v>
      </c>
      <c r="H698" s="183" t="str">
        <f t="shared" si="10"/>
        <v>55-1</v>
      </c>
      <c r="I698" s="173">
        <v>0</v>
      </c>
      <c r="J698" s="173">
        <v>85</v>
      </c>
      <c r="K698" s="207" t="b">
        <v>1</v>
      </c>
      <c r="L698" s="208">
        <v>127.65</v>
      </c>
      <c r="M698" s="208">
        <v>128.5</v>
      </c>
      <c r="N698" s="11" t="s">
        <v>112</v>
      </c>
      <c r="O698" s="11" t="s">
        <v>31</v>
      </c>
      <c r="P698" s="139" t="s">
        <v>1494</v>
      </c>
      <c r="Q698" s="136">
        <v>4</v>
      </c>
      <c r="R698" s="11" t="s">
        <v>18</v>
      </c>
      <c r="S698" s="11"/>
      <c r="T698" s="6" t="s">
        <v>134</v>
      </c>
      <c r="U698" s="6" t="s">
        <v>49</v>
      </c>
      <c r="V698" s="6" t="s">
        <v>52</v>
      </c>
      <c r="W698" s="6" t="s">
        <v>135</v>
      </c>
      <c r="X698" s="212">
        <v>3</v>
      </c>
      <c r="Y698" s="6" t="s">
        <v>40</v>
      </c>
      <c r="Z698" s="224"/>
      <c r="AA698" s="224"/>
      <c r="AB698" s="224"/>
      <c r="AC698" s="224"/>
      <c r="AD698" s="170"/>
      <c r="AE698" s="170"/>
      <c r="AF698" s="224"/>
      <c r="AG698" s="170"/>
      <c r="AH698" s="170"/>
      <c r="AI698" s="170"/>
      <c r="AJ698" s="224"/>
      <c r="AK698" s="224"/>
      <c r="AL698" s="170"/>
      <c r="AM698" s="170"/>
      <c r="AN698" s="170"/>
      <c r="AO698" s="224"/>
      <c r="AP698" s="170"/>
      <c r="AQ698" s="170"/>
      <c r="AR698" s="170"/>
      <c r="AS698" s="170">
        <v>100</v>
      </c>
      <c r="AT698" s="224"/>
      <c r="AU698" s="170"/>
      <c r="AV698" s="170"/>
      <c r="AW698" s="170"/>
      <c r="AX698" s="224"/>
      <c r="AY698" s="170"/>
      <c r="AZ698" s="170"/>
      <c r="BA698" s="170"/>
      <c r="BB698" s="224"/>
      <c r="BC698" s="224"/>
      <c r="BD698" s="224"/>
      <c r="BE698" s="170"/>
      <c r="BF698" s="170"/>
      <c r="BG698" s="170"/>
      <c r="BH698" s="170"/>
      <c r="BI698" s="224"/>
      <c r="BJ698" s="224"/>
      <c r="BK698" s="224"/>
      <c r="BL698" s="224"/>
      <c r="BM698" s="224"/>
      <c r="BN698" s="170"/>
      <c r="BO698" s="6"/>
      <c r="BP698" s="6"/>
      <c r="BQ698" s="1">
        <v>100</v>
      </c>
      <c r="BR698" s="6"/>
      <c r="BS698" s="6"/>
      <c r="BT698" s="6"/>
      <c r="BU698" s="1" t="s">
        <v>568</v>
      </c>
      <c r="BW698" s="6"/>
    </row>
    <row r="699" spans="1:75" ht="15" customHeight="1" x14ac:dyDescent="0.3">
      <c r="A699" s="1" t="s">
        <v>1487</v>
      </c>
      <c r="B699" s="7">
        <v>42968</v>
      </c>
      <c r="C699" s="6" t="s">
        <v>523</v>
      </c>
      <c r="D699" s="166">
        <v>5057</v>
      </c>
      <c r="E699" s="166">
        <v>805</v>
      </c>
      <c r="F699" s="11">
        <v>55</v>
      </c>
      <c r="G699" s="168">
        <v>1</v>
      </c>
      <c r="H699" s="183" t="str">
        <f t="shared" si="10"/>
        <v>55-1</v>
      </c>
      <c r="I699" s="173">
        <v>0</v>
      </c>
      <c r="J699" s="173">
        <v>85</v>
      </c>
      <c r="K699" s="207" t="b">
        <v>1</v>
      </c>
      <c r="L699" s="208">
        <v>127.65</v>
      </c>
      <c r="M699" s="208">
        <v>128.5</v>
      </c>
      <c r="N699" s="11"/>
      <c r="O699" s="11" t="s">
        <v>105</v>
      </c>
      <c r="P699" s="179" t="s">
        <v>105</v>
      </c>
      <c r="Q699" s="136" t="s">
        <v>1492</v>
      </c>
      <c r="R699" s="11"/>
      <c r="S699" s="11"/>
      <c r="T699" s="6"/>
      <c r="U699" s="6"/>
      <c r="V699" s="6"/>
      <c r="W699" s="6"/>
      <c r="X699" s="212" t="e">
        <v>#N/A</v>
      </c>
      <c r="Y699" s="6"/>
      <c r="Z699" s="224"/>
      <c r="AA699" s="224"/>
      <c r="AB699" s="224"/>
      <c r="AC699" s="224"/>
      <c r="AD699" s="170"/>
      <c r="AE699" s="170"/>
      <c r="AF699" s="224"/>
      <c r="AG699" s="170"/>
      <c r="AH699" s="170"/>
      <c r="AI699" s="170"/>
      <c r="AJ699" s="224"/>
      <c r="AK699" s="224"/>
      <c r="AL699" s="170"/>
      <c r="AM699" s="170"/>
      <c r="AN699" s="170"/>
      <c r="AO699" s="224"/>
      <c r="AP699" s="170"/>
      <c r="AQ699" s="170"/>
      <c r="AR699" s="170"/>
      <c r="AS699" s="170"/>
      <c r="AT699" s="224"/>
      <c r="AU699" s="170"/>
      <c r="AV699" s="170"/>
      <c r="AW699" s="170"/>
      <c r="AX699" s="224"/>
      <c r="AY699" s="170"/>
      <c r="AZ699" s="170"/>
      <c r="BA699" s="170"/>
      <c r="BB699" s="224"/>
      <c r="BC699" s="224"/>
      <c r="BD699" s="224"/>
      <c r="BE699" s="170"/>
      <c r="BF699" s="170"/>
      <c r="BG699" s="170"/>
      <c r="BH699" s="170"/>
      <c r="BI699" s="224"/>
      <c r="BJ699" s="224"/>
      <c r="BK699" s="224"/>
      <c r="BL699" s="224"/>
      <c r="BM699" s="224"/>
      <c r="BN699" s="170"/>
      <c r="BO699" s="6"/>
      <c r="BP699" s="6"/>
      <c r="BQ699" s="1">
        <v>0</v>
      </c>
      <c r="BR699" s="6"/>
      <c r="BS699" s="6"/>
      <c r="BT699" s="6"/>
      <c r="BV699" s="1" t="s">
        <v>569</v>
      </c>
      <c r="BW699" s="6"/>
    </row>
    <row r="700" spans="1:75" ht="15" customHeight="1" x14ac:dyDescent="0.3">
      <c r="A700" s="1" t="s">
        <v>1487</v>
      </c>
      <c r="B700" s="7">
        <v>42968</v>
      </c>
      <c r="C700" s="6" t="s">
        <v>523</v>
      </c>
      <c r="D700" s="166">
        <v>5057</v>
      </c>
      <c r="E700" s="166">
        <v>805</v>
      </c>
      <c r="F700" s="11">
        <v>55</v>
      </c>
      <c r="G700" s="168">
        <v>2</v>
      </c>
      <c r="H700" s="183" t="str">
        <f t="shared" si="10"/>
        <v>55-2</v>
      </c>
      <c r="I700" s="173">
        <v>0</v>
      </c>
      <c r="J700" s="173">
        <v>92</v>
      </c>
      <c r="K700" s="207" t="b">
        <v>1</v>
      </c>
      <c r="L700" s="208">
        <v>128.54500000000002</v>
      </c>
      <c r="M700" s="208">
        <v>129.465</v>
      </c>
      <c r="N700" s="11" t="s">
        <v>112</v>
      </c>
      <c r="O700" s="11" t="s">
        <v>1094</v>
      </c>
      <c r="P700" s="179" t="s">
        <v>1493</v>
      </c>
      <c r="Q700" s="180">
        <v>1</v>
      </c>
      <c r="R700" s="11" t="s">
        <v>18</v>
      </c>
      <c r="S700" s="11"/>
      <c r="T700" s="6" t="s">
        <v>524</v>
      </c>
      <c r="U700" s="6" t="s">
        <v>49</v>
      </c>
      <c r="V700" s="6" t="s">
        <v>17</v>
      </c>
      <c r="W700" s="6" t="s">
        <v>10</v>
      </c>
      <c r="X700" s="212">
        <v>2</v>
      </c>
      <c r="Y700" s="6" t="s">
        <v>40</v>
      </c>
      <c r="Z700" s="224"/>
      <c r="AA700" s="224"/>
      <c r="AB700" s="224"/>
      <c r="AC700" s="224"/>
      <c r="AD700" s="170"/>
      <c r="AE700" s="170"/>
      <c r="AF700" s="224"/>
      <c r="AG700" s="170"/>
      <c r="AH700" s="170"/>
      <c r="AI700" s="170"/>
      <c r="AJ700" s="224"/>
      <c r="AK700" s="224"/>
      <c r="AL700" s="170"/>
      <c r="AM700" s="170"/>
      <c r="AN700" s="170"/>
      <c r="AO700" s="224"/>
      <c r="AP700" s="170"/>
      <c r="AQ700" s="170"/>
      <c r="AR700" s="170"/>
      <c r="AS700" s="170">
        <v>80</v>
      </c>
      <c r="AT700" s="224"/>
      <c r="AU700" s="170"/>
      <c r="AV700" s="170"/>
      <c r="AW700" s="170"/>
      <c r="AX700" s="224"/>
      <c r="AY700" s="170"/>
      <c r="AZ700" s="170"/>
      <c r="BA700" s="170"/>
      <c r="BB700" s="224"/>
      <c r="BC700" s="224"/>
      <c r="BD700" s="224"/>
      <c r="BE700" s="170"/>
      <c r="BF700" s="170"/>
      <c r="BG700" s="170">
        <v>20</v>
      </c>
      <c r="BH700" s="170"/>
      <c r="BI700" s="224"/>
      <c r="BJ700" s="224"/>
      <c r="BK700" s="224"/>
      <c r="BL700" s="224"/>
      <c r="BM700" s="224"/>
      <c r="BN700" s="170"/>
      <c r="BO700" s="6"/>
      <c r="BP700" s="6"/>
      <c r="BQ700" s="1">
        <v>100</v>
      </c>
      <c r="BR700" s="6"/>
      <c r="BS700" s="6"/>
      <c r="BT700" s="6"/>
      <c r="BU700" s="1" t="s">
        <v>558</v>
      </c>
      <c r="BW700" s="6"/>
    </row>
    <row r="701" spans="1:75" ht="15" customHeight="1" x14ac:dyDescent="0.3">
      <c r="A701" s="1" t="s">
        <v>1487</v>
      </c>
      <c r="B701" s="7">
        <v>42968</v>
      </c>
      <c r="C701" s="6" t="s">
        <v>523</v>
      </c>
      <c r="D701" s="166">
        <v>5057</v>
      </c>
      <c r="E701" s="166">
        <v>805</v>
      </c>
      <c r="F701" s="11">
        <v>55</v>
      </c>
      <c r="G701" s="168">
        <v>2</v>
      </c>
      <c r="H701" s="183" t="str">
        <f t="shared" si="10"/>
        <v>55-2</v>
      </c>
      <c r="I701" s="173">
        <v>0</v>
      </c>
      <c r="J701" s="173">
        <v>92</v>
      </c>
      <c r="K701" s="207" t="b">
        <v>1</v>
      </c>
      <c r="L701" s="208">
        <v>128.54500000000002</v>
      </c>
      <c r="M701" s="208">
        <v>129.465</v>
      </c>
      <c r="N701" s="11" t="s">
        <v>112</v>
      </c>
      <c r="O701" s="11" t="s">
        <v>117</v>
      </c>
      <c r="P701" s="179" t="s">
        <v>1497</v>
      </c>
      <c r="Q701" s="180">
        <v>3</v>
      </c>
      <c r="R701" s="11" t="s">
        <v>18</v>
      </c>
      <c r="S701" s="11"/>
      <c r="T701" s="6" t="s">
        <v>525</v>
      </c>
      <c r="U701" s="6" t="s">
        <v>49</v>
      </c>
      <c r="V701" s="6" t="s">
        <v>17</v>
      </c>
      <c r="W701" s="6" t="s">
        <v>11</v>
      </c>
      <c r="X701" s="212">
        <v>3</v>
      </c>
      <c r="Y701" s="6" t="s">
        <v>40</v>
      </c>
      <c r="Z701" s="224"/>
      <c r="AA701" s="224"/>
      <c r="AB701" s="224"/>
      <c r="AC701" s="224"/>
      <c r="AD701" s="170"/>
      <c r="AE701" s="170"/>
      <c r="AF701" s="224"/>
      <c r="AG701" s="170"/>
      <c r="AH701" s="170"/>
      <c r="AI701" s="170"/>
      <c r="AJ701" s="224"/>
      <c r="AK701" s="224"/>
      <c r="AL701" s="170"/>
      <c r="AM701" s="170"/>
      <c r="AN701" s="170"/>
      <c r="AO701" s="224"/>
      <c r="AP701" s="170"/>
      <c r="AQ701" s="170"/>
      <c r="AR701" s="170">
        <v>50</v>
      </c>
      <c r="AS701" s="170"/>
      <c r="AT701" s="224"/>
      <c r="AU701" s="170">
        <v>50</v>
      </c>
      <c r="AV701" s="170"/>
      <c r="AW701" s="170"/>
      <c r="AX701" s="224"/>
      <c r="AY701" s="170"/>
      <c r="AZ701" s="170"/>
      <c r="BA701" s="170"/>
      <c r="BB701" s="224"/>
      <c r="BC701" s="224"/>
      <c r="BD701" s="224"/>
      <c r="BE701" s="170"/>
      <c r="BF701" s="170"/>
      <c r="BG701" s="170"/>
      <c r="BH701" s="170"/>
      <c r="BI701" s="224"/>
      <c r="BJ701" s="224"/>
      <c r="BK701" s="224"/>
      <c r="BL701" s="224"/>
      <c r="BM701" s="224"/>
      <c r="BN701" s="170"/>
      <c r="BO701" s="6"/>
      <c r="BP701" s="6"/>
      <c r="BQ701" s="1">
        <v>100</v>
      </c>
      <c r="BR701" s="6"/>
      <c r="BS701" s="6"/>
      <c r="BT701" s="6"/>
      <c r="BU701" s="1" t="s">
        <v>570</v>
      </c>
      <c r="BW701" s="6"/>
    </row>
    <row r="702" spans="1:75" ht="15" customHeight="1" x14ac:dyDescent="0.3">
      <c r="A702" s="1" t="s">
        <v>1487</v>
      </c>
      <c r="B702" s="7">
        <v>42968</v>
      </c>
      <c r="C702" s="6" t="s">
        <v>523</v>
      </c>
      <c r="D702" s="166">
        <v>5057</v>
      </c>
      <c r="E702" s="166">
        <v>805</v>
      </c>
      <c r="F702" s="11">
        <v>55</v>
      </c>
      <c r="G702" s="168">
        <v>2</v>
      </c>
      <c r="H702" s="183" t="str">
        <f t="shared" si="10"/>
        <v>55-2</v>
      </c>
      <c r="I702" s="173">
        <v>0</v>
      </c>
      <c r="J702" s="173">
        <v>92</v>
      </c>
      <c r="K702" s="207" t="b">
        <v>1</v>
      </c>
      <c r="L702" s="208">
        <v>128.54500000000002</v>
      </c>
      <c r="M702" s="208">
        <v>129.465</v>
      </c>
      <c r="N702" s="11" t="s">
        <v>112</v>
      </c>
      <c r="O702" s="11" t="s">
        <v>87</v>
      </c>
      <c r="P702" s="179" t="s">
        <v>1494</v>
      </c>
      <c r="Q702" s="180">
        <v>4</v>
      </c>
      <c r="R702" s="11" t="s">
        <v>18</v>
      </c>
      <c r="S702" s="11"/>
      <c r="T702" s="6" t="s">
        <v>130</v>
      </c>
      <c r="U702" s="6" t="s">
        <v>49</v>
      </c>
      <c r="V702" s="6" t="s">
        <v>16</v>
      </c>
      <c r="W702" s="6" t="s">
        <v>11</v>
      </c>
      <c r="X702" s="212">
        <v>3</v>
      </c>
      <c r="Y702" s="6" t="s">
        <v>40</v>
      </c>
      <c r="Z702" s="224"/>
      <c r="AA702" s="224"/>
      <c r="AB702" s="224"/>
      <c r="AC702" s="224"/>
      <c r="AD702" s="170"/>
      <c r="AE702" s="170"/>
      <c r="AF702" s="224"/>
      <c r="AG702" s="170"/>
      <c r="AH702" s="170"/>
      <c r="AI702" s="170"/>
      <c r="AJ702" s="224"/>
      <c r="AK702" s="224"/>
      <c r="AL702" s="170"/>
      <c r="AM702" s="170"/>
      <c r="AN702" s="170"/>
      <c r="AO702" s="224"/>
      <c r="AP702" s="170"/>
      <c r="AQ702" s="170">
        <v>50</v>
      </c>
      <c r="AR702" s="170">
        <v>50</v>
      </c>
      <c r="AS702" s="170"/>
      <c r="AT702" s="224"/>
      <c r="AU702" s="170"/>
      <c r="AV702" s="170"/>
      <c r="AW702" s="170"/>
      <c r="AX702" s="224"/>
      <c r="AY702" s="170"/>
      <c r="AZ702" s="170"/>
      <c r="BA702" s="170"/>
      <c r="BB702" s="224"/>
      <c r="BC702" s="224"/>
      <c r="BD702" s="224"/>
      <c r="BE702" s="170"/>
      <c r="BF702" s="170"/>
      <c r="BG702" s="170"/>
      <c r="BH702" s="170"/>
      <c r="BI702" s="224"/>
      <c r="BJ702" s="224"/>
      <c r="BK702" s="224"/>
      <c r="BL702" s="224"/>
      <c r="BM702" s="224"/>
      <c r="BN702" s="170"/>
      <c r="BO702" s="6"/>
      <c r="BP702" s="6"/>
      <c r="BQ702" s="1">
        <v>100</v>
      </c>
      <c r="BR702" s="6"/>
      <c r="BS702" s="6"/>
      <c r="BT702" s="6"/>
      <c r="BU702" s="1" t="s">
        <v>571</v>
      </c>
      <c r="BW702" s="6"/>
    </row>
    <row r="703" spans="1:75" ht="15" customHeight="1" x14ac:dyDescent="0.3">
      <c r="A703" s="1" t="s">
        <v>1487</v>
      </c>
      <c r="B703" s="7">
        <v>42968</v>
      </c>
      <c r="C703" s="6" t="s">
        <v>523</v>
      </c>
      <c r="D703" s="166">
        <v>5057</v>
      </c>
      <c r="E703" s="166">
        <v>805</v>
      </c>
      <c r="F703" s="11">
        <v>55</v>
      </c>
      <c r="G703" s="168">
        <v>2</v>
      </c>
      <c r="H703" s="183" t="str">
        <f t="shared" si="10"/>
        <v>55-2</v>
      </c>
      <c r="I703" s="173">
        <v>0</v>
      </c>
      <c r="J703" s="173">
        <v>92</v>
      </c>
      <c r="K703" s="207" t="b">
        <v>1</v>
      </c>
      <c r="L703" s="208">
        <v>128.54500000000002</v>
      </c>
      <c r="M703" s="208">
        <v>129.465</v>
      </c>
      <c r="N703" s="11" t="s">
        <v>112</v>
      </c>
      <c r="O703" s="11" t="s">
        <v>31</v>
      </c>
      <c r="P703" s="139" t="s">
        <v>1494</v>
      </c>
      <c r="Q703" s="136">
        <v>4</v>
      </c>
      <c r="R703" s="11" t="s">
        <v>18</v>
      </c>
      <c r="S703" s="11"/>
      <c r="T703" s="6" t="s">
        <v>205</v>
      </c>
      <c r="U703" s="6" t="s">
        <v>49</v>
      </c>
      <c r="V703" s="6" t="s">
        <v>14</v>
      </c>
      <c r="W703" s="6" t="s">
        <v>10</v>
      </c>
      <c r="X703" s="212">
        <v>2</v>
      </c>
      <c r="Y703" s="6" t="s">
        <v>40</v>
      </c>
      <c r="Z703" s="224"/>
      <c r="AA703" s="224"/>
      <c r="AB703" s="224"/>
      <c r="AC703" s="224"/>
      <c r="AD703" s="170"/>
      <c r="AE703" s="170"/>
      <c r="AF703" s="224"/>
      <c r="AG703" s="170"/>
      <c r="AH703" s="170"/>
      <c r="AI703" s="170"/>
      <c r="AJ703" s="224"/>
      <c r="AK703" s="224"/>
      <c r="AL703" s="170"/>
      <c r="AM703" s="170"/>
      <c r="AN703" s="170"/>
      <c r="AO703" s="224"/>
      <c r="AP703" s="170"/>
      <c r="AQ703" s="170"/>
      <c r="AR703" s="170"/>
      <c r="AS703" s="170"/>
      <c r="AT703" s="224"/>
      <c r="AU703" s="170"/>
      <c r="AV703" s="170"/>
      <c r="AW703" s="170"/>
      <c r="AX703" s="224"/>
      <c r="AY703" s="170"/>
      <c r="AZ703" s="170"/>
      <c r="BA703" s="170"/>
      <c r="BB703" s="224"/>
      <c r="BC703" s="224"/>
      <c r="BD703" s="224"/>
      <c r="BE703" s="170"/>
      <c r="BF703" s="170"/>
      <c r="BG703" s="170"/>
      <c r="BH703" s="170"/>
      <c r="BI703" s="224"/>
      <c r="BJ703" s="224"/>
      <c r="BK703" s="224"/>
      <c r="BL703" s="224"/>
      <c r="BM703" s="224"/>
      <c r="BN703" s="170"/>
      <c r="BO703" s="6" t="s">
        <v>553</v>
      </c>
      <c r="BP703" s="6">
        <v>100</v>
      </c>
      <c r="BQ703" s="1">
        <v>100</v>
      </c>
      <c r="BR703" s="6"/>
      <c r="BS703" s="6"/>
      <c r="BT703" s="6"/>
      <c r="BU703" s="1" t="s">
        <v>560</v>
      </c>
      <c r="BW703" s="6"/>
    </row>
    <row r="704" spans="1:75" ht="15" customHeight="1" x14ac:dyDescent="0.3">
      <c r="A704" s="1" t="s">
        <v>1487</v>
      </c>
      <c r="B704" s="7">
        <v>42968</v>
      </c>
      <c r="C704" s="6" t="s">
        <v>523</v>
      </c>
      <c r="D704" s="166">
        <v>5057</v>
      </c>
      <c r="E704" s="166">
        <v>805</v>
      </c>
      <c r="F704" s="11">
        <v>55</v>
      </c>
      <c r="G704" s="168">
        <v>2</v>
      </c>
      <c r="H704" s="183" t="str">
        <f t="shared" si="10"/>
        <v>55-2</v>
      </c>
      <c r="I704" s="173">
        <v>0</v>
      </c>
      <c r="J704" s="173">
        <v>92</v>
      </c>
      <c r="K704" s="207" t="b">
        <v>1</v>
      </c>
      <c r="L704" s="208">
        <v>128.54500000000002</v>
      </c>
      <c r="M704" s="208">
        <v>129.465</v>
      </c>
      <c r="N704" s="11"/>
      <c r="O704" s="11" t="s">
        <v>105</v>
      </c>
      <c r="P704" s="179" t="s">
        <v>105</v>
      </c>
      <c r="Q704" s="136" t="s">
        <v>1492</v>
      </c>
      <c r="R704" s="11"/>
      <c r="S704" s="11"/>
      <c r="T704" s="6"/>
      <c r="U704" s="6"/>
      <c r="V704" s="6"/>
      <c r="W704" s="6"/>
      <c r="X704" s="212" t="e">
        <v>#N/A</v>
      </c>
      <c r="Y704" s="6"/>
      <c r="Z704" s="224"/>
      <c r="AA704" s="224"/>
      <c r="AB704" s="224"/>
      <c r="AC704" s="224"/>
      <c r="AD704" s="170"/>
      <c r="AE704" s="170"/>
      <c r="AF704" s="224"/>
      <c r="AG704" s="170"/>
      <c r="AH704" s="170"/>
      <c r="AI704" s="170"/>
      <c r="AJ704" s="224"/>
      <c r="AK704" s="224"/>
      <c r="AL704" s="170"/>
      <c r="AM704" s="170"/>
      <c r="AN704" s="170"/>
      <c r="AO704" s="224"/>
      <c r="AP704" s="170"/>
      <c r="AQ704" s="170"/>
      <c r="AR704" s="170"/>
      <c r="AS704" s="170"/>
      <c r="AT704" s="224"/>
      <c r="AU704" s="170"/>
      <c r="AV704" s="170"/>
      <c r="AW704" s="170"/>
      <c r="AX704" s="224"/>
      <c r="AY704" s="170"/>
      <c r="AZ704" s="170"/>
      <c r="BA704" s="170"/>
      <c r="BB704" s="224"/>
      <c r="BC704" s="224"/>
      <c r="BD704" s="224"/>
      <c r="BE704" s="170"/>
      <c r="BF704" s="170"/>
      <c r="BG704" s="170"/>
      <c r="BH704" s="170"/>
      <c r="BI704" s="224"/>
      <c r="BJ704" s="224"/>
      <c r="BK704" s="224"/>
      <c r="BL704" s="224"/>
      <c r="BM704" s="224"/>
      <c r="BN704" s="170"/>
      <c r="BO704" s="6"/>
      <c r="BP704" s="6"/>
      <c r="BQ704" s="1">
        <v>0</v>
      </c>
      <c r="BR704" s="6"/>
      <c r="BS704" s="6"/>
      <c r="BT704" s="6"/>
      <c r="BV704" s="1" t="s">
        <v>572</v>
      </c>
      <c r="BW704" s="6"/>
    </row>
    <row r="705" spans="1:75" ht="15" customHeight="1" x14ac:dyDescent="0.3">
      <c r="A705" s="1" t="s">
        <v>1487</v>
      </c>
      <c r="B705" s="7">
        <v>42968</v>
      </c>
      <c r="C705" s="6" t="s">
        <v>523</v>
      </c>
      <c r="D705" s="166">
        <v>5057</v>
      </c>
      <c r="E705" s="166">
        <v>805</v>
      </c>
      <c r="F705" s="11">
        <v>55</v>
      </c>
      <c r="G705" s="168">
        <v>3</v>
      </c>
      <c r="H705" s="183" t="str">
        <f t="shared" si="10"/>
        <v>55-3</v>
      </c>
      <c r="I705" s="173">
        <v>0</v>
      </c>
      <c r="J705" s="173">
        <v>81</v>
      </c>
      <c r="K705" s="207" t="b">
        <v>1</v>
      </c>
      <c r="L705" s="208">
        <v>129.47500000000002</v>
      </c>
      <c r="M705" s="208">
        <v>130.28500000000003</v>
      </c>
      <c r="N705" s="11" t="s">
        <v>112</v>
      </c>
      <c r="O705" s="11" t="s">
        <v>1094</v>
      </c>
      <c r="P705" s="179" t="s">
        <v>1493</v>
      </c>
      <c r="Q705" s="180">
        <v>1</v>
      </c>
      <c r="R705" s="11" t="s">
        <v>18</v>
      </c>
      <c r="S705" s="11"/>
      <c r="T705" s="6" t="s">
        <v>524</v>
      </c>
      <c r="U705" s="6" t="s">
        <v>49</v>
      </c>
      <c r="V705" s="6" t="s">
        <v>17</v>
      </c>
      <c r="W705" s="6" t="s">
        <v>10</v>
      </c>
      <c r="X705" s="212">
        <v>2</v>
      </c>
      <c r="Y705" s="6" t="s">
        <v>40</v>
      </c>
      <c r="Z705" s="224"/>
      <c r="AA705" s="224"/>
      <c r="AB705" s="224"/>
      <c r="AC705" s="224"/>
      <c r="AD705" s="170"/>
      <c r="AE705" s="170"/>
      <c r="AF705" s="224"/>
      <c r="AG705" s="170"/>
      <c r="AH705" s="170"/>
      <c r="AI705" s="170"/>
      <c r="AJ705" s="224"/>
      <c r="AK705" s="224"/>
      <c r="AL705" s="170"/>
      <c r="AM705" s="170"/>
      <c r="AN705" s="170"/>
      <c r="AO705" s="224"/>
      <c r="AP705" s="170"/>
      <c r="AQ705" s="170"/>
      <c r="AR705" s="170"/>
      <c r="AS705" s="170">
        <v>60</v>
      </c>
      <c r="AT705" s="224"/>
      <c r="AU705" s="170"/>
      <c r="AV705" s="170"/>
      <c r="AW705" s="170"/>
      <c r="AX705" s="224"/>
      <c r="AY705" s="170"/>
      <c r="AZ705" s="170"/>
      <c r="BA705" s="170"/>
      <c r="BB705" s="224"/>
      <c r="BC705" s="224"/>
      <c r="BD705" s="224"/>
      <c r="BE705" s="170"/>
      <c r="BF705" s="170"/>
      <c r="BG705" s="170">
        <v>40</v>
      </c>
      <c r="BH705" s="170"/>
      <c r="BI705" s="224"/>
      <c r="BJ705" s="224"/>
      <c r="BK705" s="224"/>
      <c r="BL705" s="224"/>
      <c r="BM705" s="224"/>
      <c r="BN705" s="170"/>
      <c r="BO705" s="6"/>
      <c r="BP705" s="6"/>
      <c r="BQ705" s="1">
        <v>100</v>
      </c>
      <c r="BR705" s="6"/>
      <c r="BS705" s="6"/>
      <c r="BT705" s="6"/>
      <c r="BU705" s="1" t="s">
        <v>558</v>
      </c>
      <c r="BW705" s="6"/>
    </row>
    <row r="706" spans="1:75" ht="15" customHeight="1" x14ac:dyDescent="0.3">
      <c r="A706" s="1" t="s">
        <v>1487</v>
      </c>
      <c r="B706" s="7">
        <v>42968</v>
      </c>
      <c r="C706" s="6" t="s">
        <v>523</v>
      </c>
      <c r="D706" s="166">
        <v>5057</v>
      </c>
      <c r="E706" s="166">
        <v>805</v>
      </c>
      <c r="F706" s="11">
        <v>55</v>
      </c>
      <c r="G706" s="168">
        <v>3</v>
      </c>
      <c r="H706" s="183" t="str">
        <f t="shared" si="10"/>
        <v>55-3</v>
      </c>
      <c r="I706" s="173">
        <v>0</v>
      </c>
      <c r="J706" s="173">
        <v>81</v>
      </c>
      <c r="K706" s="207" t="b">
        <v>1</v>
      </c>
      <c r="L706" s="208">
        <v>129.47500000000002</v>
      </c>
      <c r="M706" s="208">
        <v>130.28500000000003</v>
      </c>
      <c r="N706" s="11" t="s">
        <v>112</v>
      </c>
      <c r="O706" s="11" t="s">
        <v>117</v>
      </c>
      <c r="P706" s="179" t="s">
        <v>1497</v>
      </c>
      <c r="Q706" s="180">
        <v>3</v>
      </c>
      <c r="R706" s="11" t="s">
        <v>18</v>
      </c>
      <c r="S706" s="11"/>
      <c r="T706" s="6" t="s">
        <v>134</v>
      </c>
      <c r="U706" s="6" t="s">
        <v>49</v>
      </c>
      <c r="V706" s="6" t="s">
        <v>14</v>
      </c>
      <c r="W706" s="6" t="s">
        <v>11</v>
      </c>
      <c r="X706" s="212">
        <v>3</v>
      </c>
      <c r="Y706" s="6" t="s">
        <v>40</v>
      </c>
      <c r="Z706" s="224"/>
      <c r="AA706" s="224"/>
      <c r="AB706" s="224"/>
      <c r="AC706" s="224"/>
      <c r="AD706" s="170"/>
      <c r="AE706" s="170"/>
      <c r="AF706" s="224"/>
      <c r="AG706" s="170"/>
      <c r="AH706" s="170"/>
      <c r="AI706" s="170"/>
      <c r="AJ706" s="224"/>
      <c r="AK706" s="224"/>
      <c r="AL706" s="170"/>
      <c r="AM706" s="170"/>
      <c r="AN706" s="170"/>
      <c r="AO706" s="224"/>
      <c r="AP706" s="170"/>
      <c r="AQ706" s="170"/>
      <c r="AR706" s="170">
        <v>50</v>
      </c>
      <c r="AS706" s="170"/>
      <c r="AT706" s="224"/>
      <c r="AU706" s="170">
        <v>50</v>
      </c>
      <c r="AV706" s="170"/>
      <c r="AW706" s="170"/>
      <c r="AX706" s="224"/>
      <c r="AY706" s="170"/>
      <c r="AZ706" s="170"/>
      <c r="BA706" s="170"/>
      <c r="BB706" s="224"/>
      <c r="BC706" s="224"/>
      <c r="BD706" s="224"/>
      <c r="BE706" s="170"/>
      <c r="BF706" s="170"/>
      <c r="BG706" s="170"/>
      <c r="BH706" s="170"/>
      <c r="BI706" s="224"/>
      <c r="BJ706" s="224"/>
      <c r="BK706" s="224"/>
      <c r="BL706" s="224"/>
      <c r="BM706" s="224"/>
      <c r="BN706" s="170"/>
      <c r="BO706" s="6"/>
      <c r="BP706" s="6"/>
      <c r="BQ706" s="1">
        <v>100</v>
      </c>
      <c r="BR706" s="6"/>
      <c r="BS706" s="6"/>
      <c r="BT706" s="6"/>
      <c r="BW706" s="6"/>
    </row>
    <row r="707" spans="1:75" ht="15" customHeight="1" x14ac:dyDescent="0.3">
      <c r="A707" s="1" t="s">
        <v>1487</v>
      </c>
      <c r="B707" s="7">
        <v>42968</v>
      </c>
      <c r="C707" s="6" t="s">
        <v>523</v>
      </c>
      <c r="D707" s="166">
        <v>5057</v>
      </c>
      <c r="E707" s="166">
        <v>805</v>
      </c>
      <c r="F707" s="11">
        <v>55</v>
      </c>
      <c r="G707" s="168">
        <v>3</v>
      </c>
      <c r="H707" s="183" t="str">
        <f t="shared" si="10"/>
        <v>55-3</v>
      </c>
      <c r="I707" s="173">
        <v>0</v>
      </c>
      <c r="J707" s="173">
        <v>81</v>
      </c>
      <c r="K707" s="207" t="b">
        <v>1</v>
      </c>
      <c r="L707" s="208">
        <v>129.47500000000002</v>
      </c>
      <c r="M707" s="208">
        <v>130.28500000000003</v>
      </c>
      <c r="N707" s="11" t="s">
        <v>112</v>
      </c>
      <c r="O707" s="11" t="s">
        <v>87</v>
      </c>
      <c r="P707" s="179" t="s">
        <v>1494</v>
      </c>
      <c r="Q707" s="180">
        <v>4</v>
      </c>
      <c r="R707" s="11" t="s">
        <v>18</v>
      </c>
      <c r="S707" s="11" t="s">
        <v>19</v>
      </c>
      <c r="T707" s="6" t="s">
        <v>205</v>
      </c>
      <c r="U707" s="6" t="s">
        <v>49</v>
      </c>
      <c r="V707" s="6" t="s">
        <v>16</v>
      </c>
      <c r="W707" s="6" t="s">
        <v>11</v>
      </c>
      <c r="X707" s="212">
        <v>3</v>
      </c>
      <c r="Y707" s="6" t="s">
        <v>40</v>
      </c>
      <c r="Z707" s="224"/>
      <c r="AA707" s="224"/>
      <c r="AB707" s="224"/>
      <c r="AC707" s="224"/>
      <c r="AD707" s="170"/>
      <c r="AE707" s="170"/>
      <c r="AF707" s="224"/>
      <c r="AG707" s="170"/>
      <c r="AH707" s="170"/>
      <c r="AI707" s="170"/>
      <c r="AJ707" s="224"/>
      <c r="AK707" s="224"/>
      <c r="AL707" s="170"/>
      <c r="AM707" s="170"/>
      <c r="AN707" s="170"/>
      <c r="AO707" s="224"/>
      <c r="AP707" s="170"/>
      <c r="AQ707" s="170">
        <v>50</v>
      </c>
      <c r="AR707" s="170">
        <v>50</v>
      </c>
      <c r="AS707" s="170"/>
      <c r="AT707" s="224"/>
      <c r="AU707" s="170"/>
      <c r="AV707" s="170"/>
      <c r="AW707" s="170"/>
      <c r="AX707" s="224"/>
      <c r="AY707" s="170"/>
      <c r="AZ707" s="170"/>
      <c r="BA707" s="170"/>
      <c r="BB707" s="224"/>
      <c r="BC707" s="224"/>
      <c r="BD707" s="224"/>
      <c r="BE707" s="170"/>
      <c r="BF707" s="170"/>
      <c r="BG707" s="170"/>
      <c r="BH707" s="170"/>
      <c r="BI707" s="224"/>
      <c r="BJ707" s="224"/>
      <c r="BK707" s="224"/>
      <c r="BL707" s="224"/>
      <c r="BM707" s="224"/>
      <c r="BN707" s="170"/>
      <c r="BO707" s="6"/>
      <c r="BP707" s="6"/>
      <c r="BQ707" s="1">
        <v>100</v>
      </c>
      <c r="BR707" s="6"/>
      <c r="BS707" s="6"/>
      <c r="BT707" s="6"/>
      <c r="BU707" s="1" t="s">
        <v>571</v>
      </c>
      <c r="BW707" s="6"/>
    </row>
    <row r="708" spans="1:75" ht="15" customHeight="1" x14ac:dyDescent="0.3">
      <c r="A708" s="1" t="s">
        <v>1487</v>
      </c>
      <c r="B708" s="7">
        <v>42968</v>
      </c>
      <c r="C708" s="6" t="s">
        <v>523</v>
      </c>
      <c r="D708" s="166">
        <v>5057</v>
      </c>
      <c r="E708" s="166">
        <v>805</v>
      </c>
      <c r="F708" s="11">
        <v>55</v>
      </c>
      <c r="G708" s="168">
        <v>3</v>
      </c>
      <c r="H708" s="183" t="str">
        <f t="shared" si="10"/>
        <v>55-3</v>
      </c>
      <c r="I708" s="173">
        <v>0</v>
      </c>
      <c r="J708" s="173">
        <v>81</v>
      </c>
      <c r="K708" s="207" t="b">
        <v>1</v>
      </c>
      <c r="L708" s="208">
        <v>129.47500000000002</v>
      </c>
      <c r="M708" s="208">
        <v>130.28500000000003</v>
      </c>
      <c r="N708" s="11"/>
      <c r="O708" s="11" t="s">
        <v>105</v>
      </c>
      <c r="P708" s="179" t="s">
        <v>105</v>
      </c>
      <c r="Q708" s="136" t="s">
        <v>1492</v>
      </c>
      <c r="R708" s="11"/>
      <c r="S708" s="11"/>
      <c r="T708" s="6"/>
      <c r="U708" s="6"/>
      <c r="V708" s="6"/>
      <c r="W708" s="6"/>
      <c r="X708" s="212" t="e">
        <v>#N/A</v>
      </c>
      <c r="Y708" s="6"/>
      <c r="Z708" s="224"/>
      <c r="AA708" s="224"/>
      <c r="AB708" s="224"/>
      <c r="AC708" s="224"/>
      <c r="AD708" s="170"/>
      <c r="AE708" s="170"/>
      <c r="AF708" s="224"/>
      <c r="AG708" s="170"/>
      <c r="AH708" s="170"/>
      <c r="AI708" s="170"/>
      <c r="AJ708" s="224"/>
      <c r="AK708" s="224"/>
      <c r="AL708" s="170"/>
      <c r="AM708" s="170"/>
      <c r="AN708" s="170"/>
      <c r="AO708" s="224"/>
      <c r="AP708" s="170"/>
      <c r="AQ708" s="170"/>
      <c r="AR708" s="170"/>
      <c r="AS708" s="170"/>
      <c r="AT708" s="224"/>
      <c r="AU708" s="170"/>
      <c r="AV708" s="170"/>
      <c r="AW708" s="170"/>
      <c r="AX708" s="224"/>
      <c r="AY708" s="170"/>
      <c r="AZ708" s="170"/>
      <c r="BA708" s="170"/>
      <c r="BB708" s="224"/>
      <c r="BC708" s="224"/>
      <c r="BD708" s="224"/>
      <c r="BE708" s="170"/>
      <c r="BF708" s="170"/>
      <c r="BG708" s="170"/>
      <c r="BH708" s="170"/>
      <c r="BI708" s="224"/>
      <c r="BJ708" s="224"/>
      <c r="BK708" s="224"/>
      <c r="BL708" s="224"/>
      <c r="BM708" s="224"/>
      <c r="BN708" s="170"/>
      <c r="BO708" s="6"/>
      <c r="BP708" s="6"/>
      <c r="BQ708" s="1">
        <v>0</v>
      </c>
      <c r="BR708" s="6"/>
      <c r="BS708" s="6"/>
      <c r="BT708" s="6"/>
      <c r="BV708" s="1" t="s">
        <v>573</v>
      </c>
      <c r="BW708" s="6"/>
    </row>
    <row r="709" spans="1:75" ht="15" customHeight="1" x14ac:dyDescent="0.3">
      <c r="A709" s="1" t="s">
        <v>1487</v>
      </c>
      <c r="B709" s="7">
        <v>42968</v>
      </c>
      <c r="C709" s="6" t="s">
        <v>523</v>
      </c>
      <c r="D709" s="166">
        <v>5057</v>
      </c>
      <c r="E709" s="166">
        <v>805</v>
      </c>
      <c r="F709" s="11">
        <v>55</v>
      </c>
      <c r="G709" s="168">
        <v>4</v>
      </c>
      <c r="H709" s="183" t="str">
        <f t="shared" si="10"/>
        <v>55-4</v>
      </c>
      <c r="I709" s="173">
        <v>0</v>
      </c>
      <c r="J709" s="173">
        <v>25</v>
      </c>
      <c r="K709" s="207" t="b">
        <v>1</v>
      </c>
      <c r="L709" s="208">
        <v>130.29000000000002</v>
      </c>
      <c r="M709" s="208">
        <v>130.54000000000002</v>
      </c>
      <c r="N709" s="11" t="s">
        <v>112</v>
      </c>
      <c r="O709" s="11" t="s">
        <v>1094</v>
      </c>
      <c r="P709" s="179" t="s">
        <v>1493</v>
      </c>
      <c r="Q709" s="180">
        <v>1</v>
      </c>
      <c r="R709" s="11" t="s">
        <v>18</v>
      </c>
      <c r="S709" s="11"/>
      <c r="T709" s="6" t="s">
        <v>524</v>
      </c>
      <c r="U709" s="6" t="s">
        <v>49</v>
      </c>
      <c r="V709" s="6" t="s">
        <v>17</v>
      </c>
      <c r="W709" s="6" t="s">
        <v>10</v>
      </c>
      <c r="X709" s="212">
        <v>2</v>
      </c>
      <c r="Y709" s="6" t="s">
        <v>40</v>
      </c>
      <c r="Z709" s="224"/>
      <c r="AA709" s="224"/>
      <c r="AB709" s="224"/>
      <c r="AC709" s="224"/>
      <c r="AD709" s="170"/>
      <c r="AE709" s="170"/>
      <c r="AF709" s="224"/>
      <c r="AG709" s="170"/>
      <c r="AH709" s="170"/>
      <c r="AI709" s="170"/>
      <c r="AJ709" s="224"/>
      <c r="AK709" s="224"/>
      <c r="AL709" s="170"/>
      <c r="AM709" s="170"/>
      <c r="AN709" s="170"/>
      <c r="AO709" s="224"/>
      <c r="AP709" s="170"/>
      <c r="AQ709" s="170"/>
      <c r="AR709" s="170"/>
      <c r="AS709" s="170">
        <v>60</v>
      </c>
      <c r="AT709" s="224"/>
      <c r="AU709" s="170"/>
      <c r="AV709" s="170"/>
      <c r="AW709" s="170"/>
      <c r="AX709" s="224"/>
      <c r="AY709" s="170"/>
      <c r="AZ709" s="170"/>
      <c r="BA709" s="170"/>
      <c r="BB709" s="224"/>
      <c r="BC709" s="224"/>
      <c r="BD709" s="224"/>
      <c r="BE709" s="170"/>
      <c r="BF709" s="170"/>
      <c r="BG709" s="170">
        <v>40</v>
      </c>
      <c r="BH709" s="170"/>
      <c r="BI709" s="224"/>
      <c r="BJ709" s="224"/>
      <c r="BK709" s="224"/>
      <c r="BL709" s="224"/>
      <c r="BM709" s="224"/>
      <c r="BN709" s="170"/>
      <c r="BO709" s="6"/>
      <c r="BP709" s="6"/>
      <c r="BQ709" s="1">
        <v>100</v>
      </c>
      <c r="BR709" s="6"/>
      <c r="BS709" s="6"/>
      <c r="BT709" s="6"/>
      <c r="BU709" s="1" t="s">
        <v>574</v>
      </c>
      <c r="BW709" s="6"/>
    </row>
    <row r="710" spans="1:75" ht="15" customHeight="1" x14ac:dyDescent="0.3">
      <c r="A710" s="1" t="s">
        <v>1487</v>
      </c>
      <c r="B710" s="7">
        <v>42968</v>
      </c>
      <c r="C710" s="6" t="s">
        <v>523</v>
      </c>
      <c r="D710" s="166">
        <v>5057</v>
      </c>
      <c r="E710" s="166">
        <v>805</v>
      </c>
      <c r="F710" s="11">
        <v>55</v>
      </c>
      <c r="G710" s="168">
        <v>4</v>
      </c>
      <c r="H710" s="183" t="str">
        <f t="shared" si="10"/>
        <v>55-4</v>
      </c>
      <c r="I710" s="173">
        <v>0</v>
      </c>
      <c r="J710" s="173">
        <v>25</v>
      </c>
      <c r="K710" s="207" t="b">
        <v>1</v>
      </c>
      <c r="L710" s="208">
        <v>130.29000000000002</v>
      </c>
      <c r="M710" s="208">
        <v>130.54000000000002</v>
      </c>
      <c r="N710" s="11" t="s">
        <v>112</v>
      </c>
      <c r="O710" s="11" t="s">
        <v>117</v>
      </c>
      <c r="P710" s="179" t="s">
        <v>1497</v>
      </c>
      <c r="Q710" s="180">
        <v>3</v>
      </c>
      <c r="R710" s="11" t="s">
        <v>18</v>
      </c>
      <c r="S710" s="11" t="s">
        <v>89</v>
      </c>
      <c r="T710" s="6" t="s">
        <v>526</v>
      </c>
      <c r="U710" s="6" t="s">
        <v>49</v>
      </c>
      <c r="V710" s="6" t="s">
        <v>14</v>
      </c>
      <c r="W710" s="6" t="s">
        <v>12</v>
      </c>
      <c r="X710" s="212">
        <v>4</v>
      </c>
      <c r="Y710" s="6" t="s">
        <v>40</v>
      </c>
      <c r="Z710" s="224"/>
      <c r="AA710" s="224"/>
      <c r="AB710" s="224"/>
      <c r="AC710" s="224"/>
      <c r="AD710" s="170"/>
      <c r="AE710" s="170"/>
      <c r="AF710" s="224"/>
      <c r="AG710" s="170"/>
      <c r="AH710" s="170"/>
      <c r="AI710" s="170"/>
      <c r="AJ710" s="224"/>
      <c r="AK710" s="224"/>
      <c r="AL710" s="170"/>
      <c r="AM710" s="170"/>
      <c r="AN710" s="170"/>
      <c r="AO710" s="224"/>
      <c r="AP710" s="170"/>
      <c r="AQ710" s="170"/>
      <c r="AR710" s="170">
        <v>50</v>
      </c>
      <c r="AS710" s="170"/>
      <c r="AT710" s="224"/>
      <c r="AU710" s="170">
        <v>50</v>
      </c>
      <c r="AV710" s="170"/>
      <c r="AW710" s="170"/>
      <c r="AX710" s="224"/>
      <c r="AY710" s="170"/>
      <c r="AZ710" s="170"/>
      <c r="BA710" s="170"/>
      <c r="BB710" s="224"/>
      <c r="BC710" s="224"/>
      <c r="BD710" s="224"/>
      <c r="BE710" s="170"/>
      <c r="BF710" s="170"/>
      <c r="BG710" s="170"/>
      <c r="BH710" s="170"/>
      <c r="BI710" s="224"/>
      <c r="BJ710" s="224"/>
      <c r="BK710" s="224"/>
      <c r="BL710" s="224"/>
      <c r="BM710" s="224"/>
      <c r="BN710" s="170"/>
      <c r="BO710" s="6"/>
      <c r="BP710" s="6"/>
      <c r="BQ710" s="1">
        <v>100</v>
      </c>
      <c r="BR710" s="6"/>
      <c r="BS710" s="6"/>
      <c r="BT710" s="6"/>
      <c r="BU710" s="1" t="s">
        <v>575</v>
      </c>
      <c r="BW710" s="6"/>
    </row>
    <row r="711" spans="1:75" ht="15" customHeight="1" x14ac:dyDescent="0.3">
      <c r="A711" s="1" t="s">
        <v>1487</v>
      </c>
      <c r="B711" s="7">
        <v>42968</v>
      </c>
      <c r="C711" s="6" t="s">
        <v>523</v>
      </c>
      <c r="D711" s="166">
        <v>5057</v>
      </c>
      <c r="E711" s="166">
        <v>805</v>
      </c>
      <c r="F711" s="11">
        <v>55</v>
      </c>
      <c r="G711" s="168">
        <v>4</v>
      </c>
      <c r="H711" s="183" t="str">
        <f t="shared" si="10"/>
        <v>55-4</v>
      </c>
      <c r="I711" s="173">
        <v>0</v>
      </c>
      <c r="J711" s="173">
        <v>25</v>
      </c>
      <c r="K711" s="207" t="b">
        <v>1</v>
      </c>
      <c r="L711" s="208">
        <v>130.29000000000002</v>
      </c>
      <c r="M711" s="208">
        <v>130.54000000000002</v>
      </c>
      <c r="N711" s="11"/>
      <c r="O711" s="11" t="s">
        <v>105</v>
      </c>
      <c r="P711" s="179" t="s">
        <v>105</v>
      </c>
      <c r="Q711" s="136" t="s">
        <v>1492</v>
      </c>
      <c r="R711" s="11"/>
      <c r="S711" s="11"/>
      <c r="T711" s="6"/>
      <c r="U711" s="6"/>
      <c r="V711" s="6"/>
      <c r="W711" s="6"/>
      <c r="X711" s="212" t="e">
        <v>#N/A</v>
      </c>
      <c r="Y711" s="6"/>
      <c r="Z711" s="224"/>
      <c r="AA711" s="224"/>
      <c r="AB711" s="224"/>
      <c r="AC711" s="224"/>
      <c r="AD711" s="170"/>
      <c r="AE711" s="170"/>
      <c r="AF711" s="224"/>
      <c r="AG711" s="170"/>
      <c r="AH711" s="170"/>
      <c r="AI711" s="170"/>
      <c r="AJ711" s="224"/>
      <c r="AK711" s="224"/>
      <c r="AL711" s="170"/>
      <c r="AM711" s="170"/>
      <c r="AN711" s="170"/>
      <c r="AO711" s="224"/>
      <c r="AP711" s="170"/>
      <c r="AQ711" s="170"/>
      <c r="AR711" s="170"/>
      <c r="AS711" s="170"/>
      <c r="AT711" s="224"/>
      <c r="AU711" s="170"/>
      <c r="AV711" s="170"/>
      <c r="AW711" s="170"/>
      <c r="AX711" s="224"/>
      <c r="AY711" s="170"/>
      <c r="AZ711" s="170"/>
      <c r="BA711" s="170"/>
      <c r="BB711" s="224"/>
      <c r="BC711" s="224"/>
      <c r="BD711" s="224"/>
      <c r="BE711" s="170"/>
      <c r="BF711" s="170"/>
      <c r="BG711" s="170"/>
      <c r="BH711" s="170"/>
      <c r="BI711" s="224"/>
      <c r="BJ711" s="224"/>
      <c r="BK711" s="224"/>
      <c r="BL711" s="224"/>
      <c r="BM711" s="224"/>
      <c r="BN711" s="170"/>
      <c r="BO711" s="6"/>
      <c r="BP711" s="6"/>
      <c r="BQ711" s="1">
        <v>0</v>
      </c>
      <c r="BR711" s="6"/>
      <c r="BS711" s="6"/>
      <c r="BT711" s="6"/>
      <c r="BV711" s="1" t="s">
        <v>576</v>
      </c>
      <c r="BW711" s="6"/>
    </row>
    <row r="712" spans="1:75" ht="15" customHeight="1" x14ac:dyDescent="0.3">
      <c r="A712" s="1" t="s">
        <v>1487</v>
      </c>
      <c r="B712" s="7">
        <v>42968</v>
      </c>
      <c r="C712" s="6" t="s">
        <v>523</v>
      </c>
      <c r="D712" s="166">
        <v>5057</v>
      </c>
      <c r="E712" s="166">
        <v>805</v>
      </c>
      <c r="F712" s="11">
        <v>56</v>
      </c>
      <c r="G712" s="168">
        <v>1</v>
      </c>
      <c r="H712" s="183" t="str">
        <f t="shared" si="10"/>
        <v>56-1</v>
      </c>
      <c r="I712" s="173">
        <v>4</v>
      </c>
      <c r="J712" s="173">
        <v>94</v>
      </c>
      <c r="K712" s="207" t="b">
        <v>1</v>
      </c>
      <c r="L712" s="208">
        <v>130.73999999999998</v>
      </c>
      <c r="M712" s="208">
        <v>131.63999999999999</v>
      </c>
      <c r="N712" s="11" t="s">
        <v>112</v>
      </c>
      <c r="O712" s="11" t="s">
        <v>1094</v>
      </c>
      <c r="P712" s="179" t="s">
        <v>1493</v>
      </c>
      <c r="Q712" s="180">
        <v>1</v>
      </c>
      <c r="R712" s="11" t="s">
        <v>18</v>
      </c>
      <c r="S712" s="11"/>
      <c r="T712" s="6" t="s">
        <v>524</v>
      </c>
      <c r="U712" s="6" t="s">
        <v>49</v>
      </c>
      <c r="V712" s="6" t="s">
        <v>17</v>
      </c>
      <c r="W712" s="6" t="s">
        <v>10</v>
      </c>
      <c r="X712" s="212">
        <v>2</v>
      </c>
      <c r="Y712" s="6" t="s">
        <v>40</v>
      </c>
      <c r="Z712" s="224"/>
      <c r="AA712" s="224"/>
      <c r="AB712" s="224"/>
      <c r="AC712" s="224"/>
      <c r="AD712" s="170"/>
      <c r="AE712" s="170"/>
      <c r="AF712" s="224"/>
      <c r="AG712" s="170"/>
      <c r="AH712" s="170"/>
      <c r="AI712" s="170"/>
      <c r="AJ712" s="224"/>
      <c r="AK712" s="224"/>
      <c r="AL712" s="170"/>
      <c r="AM712" s="170"/>
      <c r="AN712" s="170"/>
      <c r="AO712" s="224"/>
      <c r="AP712" s="170"/>
      <c r="AQ712" s="170"/>
      <c r="AR712" s="170"/>
      <c r="AS712" s="170">
        <v>90</v>
      </c>
      <c r="AT712" s="224"/>
      <c r="AU712" s="170"/>
      <c r="AV712" s="170"/>
      <c r="AW712" s="170"/>
      <c r="AX712" s="224"/>
      <c r="AY712" s="170"/>
      <c r="AZ712" s="170"/>
      <c r="BA712" s="170"/>
      <c r="BB712" s="224"/>
      <c r="BC712" s="224"/>
      <c r="BD712" s="224"/>
      <c r="BE712" s="170"/>
      <c r="BF712" s="170"/>
      <c r="BG712" s="170">
        <v>10</v>
      </c>
      <c r="BH712" s="170"/>
      <c r="BI712" s="224"/>
      <c r="BJ712" s="224"/>
      <c r="BK712" s="224"/>
      <c r="BL712" s="224"/>
      <c r="BM712" s="224"/>
      <c r="BN712" s="170"/>
      <c r="BO712" s="6"/>
      <c r="BP712" s="6"/>
      <c r="BQ712" s="1">
        <v>100</v>
      </c>
      <c r="BR712" s="6"/>
      <c r="BS712" s="6"/>
      <c r="BT712" s="6"/>
      <c r="BU712" s="1" t="s">
        <v>577</v>
      </c>
      <c r="BW712" s="6"/>
    </row>
    <row r="713" spans="1:75" ht="15" customHeight="1" x14ac:dyDescent="0.3">
      <c r="A713" s="1" t="s">
        <v>1487</v>
      </c>
      <c r="B713" s="7">
        <v>42968</v>
      </c>
      <c r="C713" s="6" t="s">
        <v>523</v>
      </c>
      <c r="D713" s="166">
        <v>5057</v>
      </c>
      <c r="E713" s="166">
        <v>805</v>
      </c>
      <c r="F713" s="11">
        <v>56</v>
      </c>
      <c r="G713" s="168">
        <v>1</v>
      </c>
      <c r="H713" s="183" t="str">
        <f t="shared" si="10"/>
        <v>56-1</v>
      </c>
      <c r="I713" s="173">
        <v>4</v>
      </c>
      <c r="J713" s="173">
        <v>94</v>
      </c>
      <c r="K713" s="207" t="b">
        <v>1</v>
      </c>
      <c r="L713" s="208">
        <v>130.73999999999998</v>
      </c>
      <c r="M713" s="208">
        <v>131.63999999999999</v>
      </c>
      <c r="N713" s="11" t="s">
        <v>112</v>
      </c>
      <c r="O713" s="11" t="s">
        <v>117</v>
      </c>
      <c r="P713" s="179" t="s">
        <v>1497</v>
      </c>
      <c r="Q713" s="180">
        <v>3</v>
      </c>
      <c r="R713" s="11" t="s">
        <v>18</v>
      </c>
      <c r="S713" s="11" t="s">
        <v>89</v>
      </c>
      <c r="T713" s="6" t="s">
        <v>527</v>
      </c>
      <c r="U713" s="6" t="s">
        <v>49</v>
      </c>
      <c r="V713" s="6" t="s">
        <v>14</v>
      </c>
      <c r="W713" s="6" t="s">
        <v>12</v>
      </c>
      <c r="X713" s="212">
        <v>4</v>
      </c>
      <c r="Y713" s="6" t="s">
        <v>40</v>
      </c>
      <c r="Z713" s="224"/>
      <c r="AA713" s="224"/>
      <c r="AB713" s="224"/>
      <c r="AC713" s="224"/>
      <c r="AD713" s="170"/>
      <c r="AE713" s="170"/>
      <c r="AF713" s="224"/>
      <c r="AG713" s="170"/>
      <c r="AH713" s="170"/>
      <c r="AI713" s="170"/>
      <c r="AJ713" s="224"/>
      <c r="AK713" s="224"/>
      <c r="AL713" s="170"/>
      <c r="AM713" s="170"/>
      <c r="AN713" s="170"/>
      <c r="AO713" s="224"/>
      <c r="AP713" s="170"/>
      <c r="AQ713" s="170"/>
      <c r="AR713" s="170">
        <v>50</v>
      </c>
      <c r="AS713" s="170"/>
      <c r="AT713" s="224"/>
      <c r="AU713" s="170">
        <v>50</v>
      </c>
      <c r="AV713" s="170"/>
      <c r="AW713" s="170"/>
      <c r="AX713" s="224"/>
      <c r="AY713" s="170"/>
      <c r="AZ713" s="170"/>
      <c r="BA713" s="170"/>
      <c r="BB713" s="224"/>
      <c r="BC713" s="224"/>
      <c r="BD713" s="224"/>
      <c r="BE713" s="170"/>
      <c r="BF713" s="170"/>
      <c r="BG713" s="170"/>
      <c r="BH713" s="170"/>
      <c r="BI713" s="224"/>
      <c r="BJ713" s="224"/>
      <c r="BK713" s="224"/>
      <c r="BL713" s="224"/>
      <c r="BM713" s="224"/>
      <c r="BN713" s="170"/>
      <c r="BO713" s="6"/>
      <c r="BP713" s="6"/>
      <c r="BQ713" s="1">
        <v>100</v>
      </c>
      <c r="BR713" s="6"/>
      <c r="BS713" s="6"/>
      <c r="BT713" s="6"/>
      <c r="BU713" s="1" t="s">
        <v>575</v>
      </c>
      <c r="BW713" s="6"/>
    </row>
    <row r="714" spans="1:75" ht="15" customHeight="1" x14ac:dyDescent="0.3">
      <c r="A714" s="1" t="s">
        <v>1487</v>
      </c>
      <c r="B714" s="7">
        <v>42968</v>
      </c>
      <c r="C714" s="6" t="s">
        <v>523</v>
      </c>
      <c r="D714" s="166">
        <v>5057</v>
      </c>
      <c r="E714" s="166">
        <v>805</v>
      </c>
      <c r="F714" s="11">
        <v>56</v>
      </c>
      <c r="G714" s="168">
        <v>1</v>
      </c>
      <c r="H714" s="183" t="str">
        <f t="shared" si="10"/>
        <v>56-1</v>
      </c>
      <c r="I714" s="173">
        <v>4</v>
      </c>
      <c r="J714" s="173">
        <v>94</v>
      </c>
      <c r="K714" s="207" t="b">
        <v>1</v>
      </c>
      <c r="L714" s="208">
        <v>130.73999999999998</v>
      </c>
      <c r="M714" s="208">
        <v>131.63999999999999</v>
      </c>
      <c r="N714" s="11" t="s">
        <v>112</v>
      </c>
      <c r="O714" s="11" t="s">
        <v>42</v>
      </c>
      <c r="P714" s="179" t="s">
        <v>1497</v>
      </c>
      <c r="Q714" s="180">
        <v>3</v>
      </c>
      <c r="R714" s="11" t="s">
        <v>18</v>
      </c>
      <c r="S714" s="11" t="s">
        <v>89</v>
      </c>
      <c r="T714" s="6" t="s">
        <v>209</v>
      </c>
      <c r="U714" s="6" t="s">
        <v>49</v>
      </c>
      <c r="V714" s="6" t="s">
        <v>14</v>
      </c>
      <c r="W714" s="6" t="s">
        <v>135</v>
      </c>
      <c r="X714" s="212">
        <v>3</v>
      </c>
      <c r="Y714" s="6" t="s">
        <v>40</v>
      </c>
      <c r="Z714" s="224"/>
      <c r="AA714" s="224"/>
      <c r="AB714" s="224"/>
      <c r="AC714" s="224"/>
      <c r="AD714" s="170"/>
      <c r="AE714" s="170"/>
      <c r="AF714" s="224"/>
      <c r="AG714" s="170"/>
      <c r="AH714" s="170"/>
      <c r="AI714" s="170"/>
      <c r="AJ714" s="224"/>
      <c r="AK714" s="224"/>
      <c r="AL714" s="170"/>
      <c r="AM714" s="170"/>
      <c r="AN714" s="170"/>
      <c r="AO714" s="224"/>
      <c r="AP714" s="170"/>
      <c r="AQ714" s="170"/>
      <c r="AR714" s="170"/>
      <c r="AS714" s="170">
        <v>50</v>
      </c>
      <c r="AT714" s="224"/>
      <c r="AU714" s="170">
        <v>50</v>
      </c>
      <c r="AV714" s="170"/>
      <c r="AW714" s="170"/>
      <c r="AX714" s="224"/>
      <c r="AY714" s="170"/>
      <c r="AZ714" s="170"/>
      <c r="BA714" s="170"/>
      <c r="BB714" s="224"/>
      <c r="BC714" s="224"/>
      <c r="BD714" s="224"/>
      <c r="BE714" s="170"/>
      <c r="BF714" s="170"/>
      <c r="BG714" s="170"/>
      <c r="BH714" s="170"/>
      <c r="BI714" s="224"/>
      <c r="BJ714" s="224"/>
      <c r="BK714" s="224"/>
      <c r="BL714" s="224"/>
      <c r="BM714" s="224"/>
      <c r="BN714" s="170"/>
      <c r="BO714" s="6"/>
      <c r="BP714" s="6"/>
      <c r="BQ714" s="1">
        <v>100</v>
      </c>
      <c r="BR714" s="6"/>
      <c r="BS714" s="6">
        <v>1</v>
      </c>
      <c r="BT714" s="6" t="s">
        <v>203</v>
      </c>
      <c r="BU714" s="1" t="s">
        <v>578</v>
      </c>
      <c r="BW714" s="6"/>
    </row>
    <row r="715" spans="1:75" ht="15" customHeight="1" x14ac:dyDescent="0.3">
      <c r="A715" s="1" t="s">
        <v>1487</v>
      </c>
      <c r="B715" s="7">
        <v>42968</v>
      </c>
      <c r="C715" s="6" t="s">
        <v>523</v>
      </c>
      <c r="D715" s="166">
        <v>5057</v>
      </c>
      <c r="E715" s="166">
        <v>805</v>
      </c>
      <c r="F715" s="11">
        <v>56</v>
      </c>
      <c r="G715" s="168">
        <v>1</v>
      </c>
      <c r="H715" s="183" t="str">
        <f t="shared" si="10"/>
        <v>56-1</v>
      </c>
      <c r="I715" s="173">
        <v>4</v>
      </c>
      <c r="J715" s="173">
        <v>94</v>
      </c>
      <c r="K715" s="207" t="b">
        <v>1</v>
      </c>
      <c r="L715" s="208">
        <v>130.73999999999998</v>
      </c>
      <c r="M715" s="208">
        <v>131.63999999999999</v>
      </c>
      <c r="N715" s="11"/>
      <c r="O715" s="11" t="s">
        <v>105</v>
      </c>
      <c r="P715" s="179" t="s">
        <v>105</v>
      </c>
      <c r="Q715" s="136" t="s">
        <v>1492</v>
      </c>
      <c r="R715" s="11"/>
      <c r="S715" s="11"/>
      <c r="T715" s="6"/>
      <c r="U715" s="6"/>
      <c r="V715" s="6"/>
      <c r="W715" s="6"/>
      <c r="X715" s="212" t="e">
        <v>#N/A</v>
      </c>
      <c r="Y715" s="6"/>
      <c r="Z715" s="224"/>
      <c r="AA715" s="224"/>
      <c r="AB715" s="224"/>
      <c r="AC715" s="224"/>
      <c r="AD715" s="170"/>
      <c r="AE715" s="170"/>
      <c r="AF715" s="224"/>
      <c r="AG715" s="170"/>
      <c r="AH715" s="170"/>
      <c r="AI715" s="170"/>
      <c r="AJ715" s="224"/>
      <c r="AK715" s="224"/>
      <c r="AL715" s="170"/>
      <c r="AM715" s="170"/>
      <c r="AN715" s="170"/>
      <c r="AO715" s="224"/>
      <c r="AP715" s="170"/>
      <c r="AQ715" s="170"/>
      <c r="AR715" s="170"/>
      <c r="AS715" s="170"/>
      <c r="AT715" s="224"/>
      <c r="AU715" s="170"/>
      <c r="AV715" s="170"/>
      <c r="AW715" s="170"/>
      <c r="AX715" s="224"/>
      <c r="AY715" s="170"/>
      <c r="AZ715" s="170"/>
      <c r="BA715" s="170"/>
      <c r="BB715" s="224"/>
      <c r="BC715" s="224"/>
      <c r="BD715" s="224"/>
      <c r="BE715" s="170"/>
      <c r="BF715" s="170"/>
      <c r="BG715" s="170"/>
      <c r="BH715" s="170"/>
      <c r="BI715" s="224"/>
      <c r="BJ715" s="224"/>
      <c r="BK715" s="224"/>
      <c r="BL715" s="224"/>
      <c r="BM715" s="224"/>
      <c r="BN715" s="170"/>
      <c r="BO715" s="6"/>
      <c r="BP715" s="6"/>
      <c r="BQ715" s="1">
        <v>0</v>
      </c>
      <c r="BR715" s="6"/>
      <c r="BS715" s="6"/>
      <c r="BT715" s="6"/>
      <c r="BV715" s="1" t="s">
        <v>579</v>
      </c>
      <c r="BW715" s="6"/>
    </row>
    <row r="716" spans="1:75" ht="15" customHeight="1" x14ac:dyDescent="0.3">
      <c r="A716" s="1" t="s">
        <v>1487</v>
      </c>
      <c r="B716" s="7">
        <v>42968</v>
      </c>
      <c r="C716" s="6" t="s">
        <v>523</v>
      </c>
      <c r="D716" s="166">
        <v>5057</v>
      </c>
      <c r="E716" s="166">
        <v>805</v>
      </c>
      <c r="F716" s="11">
        <v>56</v>
      </c>
      <c r="G716" s="168">
        <v>2</v>
      </c>
      <c r="H716" s="183" t="str">
        <f t="shared" si="10"/>
        <v>56-2</v>
      </c>
      <c r="I716" s="173">
        <v>0</v>
      </c>
      <c r="J716" s="173">
        <v>63</v>
      </c>
      <c r="K716" s="207" t="b">
        <v>1</v>
      </c>
      <c r="L716" s="208">
        <v>131.63999999999999</v>
      </c>
      <c r="M716" s="208">
        <v>132.26999999999998</v>
      </c>
      <c r="N716" s="11" t="s">
        <v>112</v>
      </c>
      <c r="O716" s="11" t="s">
        <v>1094</v>
      </c>
      <c r="P716" s="179" t="s">
        <v>1493</v>
      </c>
      <c r="Q716" s="180">
        <v>1</v>
      </c>
      <c r="R716" s="11" t="s">
        <v>18</v>
      </c>
      <c r="S716" s="11"/>
      <c r="T716" s="6" t="s">
        <v>524</v>
      </c>
      <c r="U716" s="6" t="s">
        <v>49</v>
      </c>
      <c r="V716" s="6" t="s">
        <v>17</v>
      </c>
      <c r="W716" s="6" t="s">
        <v>10</v>
      </c>
      <c r="X716" s="212">
        <v>2</v>
      </c>
      <c r="Y716" s="6" t="s">
        <v>40</v>
      </c>
      <c r="Z716" s="224"/>
      <c r="AA716" s="224"/>
      <c r="AB716" s="224"/>
      <c r="AC716" s="224"/>
      <c r="AD716" s="170"/>
      <c r="AE716" s="170"/>
      <c r="AF716" s="224"/>
      <c r="AG716" s="170"/>
      <c r="AH716" s="170"/>
      <c r="AI716" s="170"/>
      <c r="AJ716" s="224"/>
      <c r="AK716" s="224"/>
      <c r="AL716" s="170"/>
      <c r="AM716" s="170"/>
      <c r="AN716" s="170"/>
      <c r="AO716" s="224"/>
      <c r="AP716" s="170"/>
      <c r="AQ716" s="170"/>
      <c r="AR716" s="170"/>
      <c r="AS716" s="170">
        <v>60</v>
      </c>
      <c r="AT716" s="224"/>
      <c r="AU716" s="170"/>
      <c r="AV716" s="170"/>
      <c r="AW716" s="170"/>
      <c r="AX716" s="224"/>
      <c r="AY716" s="170"/>
      <c r="AZ716" s="170"/>
      <c r="BA716" s="170"/>
      <c r="BB716" s="224"/>
      <c r="BC716" s="224"/>
      <c r="BD716" s="224"/>
      <c r="BE716" s="170"/>
      <c r="BF716" s="170"/>
      <c r="BG716" s="170">
        <v>40</v>
      </c>
      <c r="BH716" s="170"/>
      <c r="BI716" s="224"/>
      <c r="BJ716" s="224"/>
      <c r="BK716" s="224"/>
      <c r="BL716" s="224"/>
      <c r="BM716" s="224"/>
      <c r="BN716" s="170"/>
      <c r="BO716" s="6"/>
      <c r="BP716" s="6"/>
      <c r="BQ716" s="1">
        <v>100</v>
      </c>
      <c r="BR716" s="6"/>
      <c r="BS716" s="6"/>
      <c r="BT716" s="6"/>
      <c r="BU716" s="1" t="s">
        <v>580</v>
      </c>
      <c r="BW716" s="6"/>
    </row>
    <row r="717" spans="1:75" ht="15" customHeight="1" x14ac:dyDescent="0.3">
      <c r="A717" s="1" t="s">
        <v>1487</v>
      </c>
      <c r="B717" s="7">
        <v>42968</v>
      </c>
      <c r="C717" s="6" t="s">
        <v>523</v>
      </c>
      <c r="D717" s="166">
        <v>5057</v>
      </c>
      <c r="E717" s="166">
        <v>805</v>
      </c>
      <c r="F717" s="11">
        <v>56</v>
      </c>
      <c r="G717" s="168">
        <v>2</v>
      </c>
      <c r="H717" s="183" t="str">
        <f t="shared" si="10"/>
        <v>56-2</v>
      </c>
      <c r="I717" s="173">
        <v>0</v>
      </c>
      <c r="J717" s="173">
        <v>63</v>
      </c>
      <c r="K717" s="207" t="b">
        <v>1</v>
      </c>
      <c r="L717" s="208">
        <v>131.63999999999999</v>
      </c>
      <c r="M717" s="208">
        <v>132.26999999999998</v>
      </c>
      <c r="N717" s="11" t="s">
        <v>112</v>
      </c>
      <c r="O717" s="11" t="s">
        <v>117</v>
      </c>
      <c r="P717" s="179" t="s">
        <v>1497</v>
      </c>
      <c r="Q717" s="180">
        <v>3</v>
      </c>
      <c r="R717" s="11" t="s">
        <v>18</v>
      </c>
      <c r="S717" s="11"/>
      <c r="T717" s="6" t="s">
        <v>209</v>
      </c>
      <c r="U717" s="6" t="s">
        <v>49</v>
      </c>
      <c r="V717" s="6" t="s">
        <v>14</v>
      </c>
      <c r="W717" s="6" t="s">
        <v>11</v>
      </c>
      <c r="X717" s="212">
        <v>3</v>
      </c>
      <c r="Y717" s="6" t="s">
        <v>40</v>
      </c>
      <c r="Z717" s="224"/>
      <c r="AA717" s="224"/>
      <c r="AB717" s="224"/>
      <c r="AC717" s="224"/>
      <c r="AD717" s="170"/>
      <c r="AE717" s="170"/>
      <c r="AF717" s="224"/>
      <c r="AG717" s="170"/>
      <c r="AH717" s="170"/>
      <c r="AI717" s="170"/>
      <c r="AJ717" s="224"/>
      <c r="AK717" s="224"/>
      <c r="AL717" s="170"/>
      <c r="AM717" s="170"/>
      <c r="AN717" s="170"/>
      <c r="AO717" s="224"/>
      <c r="AP717" s="170"/>
      <c r="AQ717" s="170"/>
      <c r="AR717" s="170">
        <v>50</v>
      </c>
      <c r="AS717" s="170"/>
      <c r="AT717" s="224"/>
      <c r="AU717" s="170">
        <v>50</v>
      </c>
      <c r="AV717" s="170"/>
      <c r="AW717" s="170"/>
      <c r="AX717" s="224"/>
      <c r="AY717" s="170"/>
      <c r="AZ717" s="170"/>
      <c r="BA717" s="170"/>
      <c r="BB717" s="224"/>
      <c r="BC717" s="224"/>
      <c r="BD717" s="224"/>
      <c r="BE717" s="170"/>
      <c r="BF717" s="170"/>
      <c r="BG717" s="170"/>
      <c r="BH717" s="170"/>
      <c r="BI717" s="224"/>
      <c r="BJ717" s="224"/>
      <c r="BK717" s="224"/>
      <c r="BL717" s="224"/>
      <c r="BM717" s="224"/>
      <c r="BN717" s="170"/>
      <c r="BO717" s="6"/>
      <c r="BP717" s="6"/>
      <c r="BQ717" s="1">
        <v>100</v>
      </c>
      <c r="BR717" s="6"/>
      <c r="BS717" s="6"/>
      <c r="BT717" s="6"/>
      <c r="BW717" s="6"/>
    </row>
    <row r="718" spans="1:75" ht="15" customHeight="1" x14ac:dyDescent="0.3">
      <c r="A718" s="1" t="s">
        <v>1487</v>
      </c>
      <c r="B718" s="7">
        <v>42968</v>
      </c>
      <c r="C718" s="6" t="s">
        <v>523</v>
      </c>
      <c r="D718" s="166">
        <v>5057</v>
      </c>
      <c r="E718" s="166">
        <v>805</v>
      </c>
      <c r="F718" s="11">
        <v>56</v>
      </c>
      <c r="G718" s="168">
        <v>2</v>
      </c>
      <c r="H718" s="183" t="str">
        <f t="shared" ref="H718:H781" si="11">F718&amp;"-"&amp;G718</f>
        <v>56-2</v>
      </c>
      <c r="I718" s="173">
        <v>0</v>
      </c>
      <c r="J718" s="173">
        <v>63</v>
      </c>
      <c r="K718" s="207" t="b">
        <v>1</v>
      </c>
      <c r="L718" s="208">
        <v>131.63999999999999</v>
      </c>
      <c r="M718" s="208">
        <v>132.26999999999998</v>
      </c>
      <c r="N718" s="11"/>
      <c r="O718" s="11" t="s">
        <v>105</v>
      </c>
      <c r="P718" s="179" t="s">
        <v>105</v>
      </c>
      <c r="Q718" s="136" t="s">
        <v>1492</v>
      </c>
      <c r="R718" s="11"/>
      <c r="S718" s="11"/>
      <c r="T718" s="6"/>
      <c r="U718" s="6"/>
      <c r="V718" s="6"/>
      <c r="W718" s="6"/>
      <c r="X718" s="212" t="e">
        <v>#N/A</v>
      </c>
      <c r="Y718" s="6"/>
      <c r="Z718" s="224"/>
      <c r="AA718" s="224"/>
      <c r="AB718" s="224"/>
      <c r="AC718" s="224"/>
      <c r="AD718" s="170"/>
      <c r="AE718" s="170"/>
      <c r="AF718" s="224"/>
      <c r="AG718" s="170"/>
      <c r="AH718" s="170"/>
      <c r="AI718" s="170"/>
      <c r="AJ718" s="224"/>
      <c r="AK718" s="224"/>
      <c r="AL718" s="170"/>
      <c r="AM718" s="170"/>
      <c r="AN718" s="170"/>
      <c r="AO718" s="224"/>
      <c r="AP718" s="170"/>
      <c r="AQ718" s="170"/>
      <c r="AR718" s="170"/>
      <c r="AS718" s="170"/>
      <c r="AT718" s="224"/>
      <c r="AU718" s="170"/>
      <c r="AV718" s="170"/>
      <c r="AW718" s="170"/>
      <c r="AX718" s="224"/>
      <c r="AY718" s="170"/>
      <c r="AZ718" s="170"/>
      <c r="BA718" s="170"/>
      <c r="BB718" s="224"/>
      <c r="BC718" s="224"/>
      <c r="BD718" s="224"/>
      <c r="BE718" s="170"/>
      <c r="BF718" s="170"/>
      <c r="BG718" s="170"/>
      <c r="BH718" s="170"/>
      <c r="BI718" s="224"/>
      <c r="BJ718" s="224"/>
      <c r="BK718" s="224"/>
      <c r="BL718" s="224"/>
      <c r="BM718" s="224"/>
      <c r="BN718" s="170"/>
      <c r="BO718" s="6"/>
      <c r="BP718" s="6"/>
      <c r="BQ718" s="1">
        <v>0</v>
      </c>
      <c r="BR718" s="6"/>
      <c r="BS718" s="6"/>
      <c r="BT718" s="6"/>
      <c r="BV718" s="1" t="s">
        <v>581</v>
      </c>
      <c r="BW718" s="6"/>
    </row>
    <row r="719" spans="1:75" ht="15" customHeight="1" x14ac:dyDescent="0.3">
      <c r="A719" s="1" t="s">
        <v>1487</v>
      </c>
      <c r="B719" s="7">
        <v>42968</v>
      </c>
      <c r="C719" s="6" t="s">
        <v>523</v>
      </c>
      <c r="D719" s="166">
        <v>5057</v>
      </c>
      <c r="E719" s="166">
        <v>805</v>
      </c>
      <c r="F719" s="11">
        <v>56</v>
      </c>
      <c r="G719" s="168">
        <v>3</v>
      </c>
      <c r="H719" s="183" t="str">
        <f t="shared" si="11"/>
        <v>56-3</v>
      </c>
      <c r="I719" s="173">
        <v>0</v>
      </c>
      <c r="J719" s="173">
        <v>87</v>
      </c>
      <c r="K719" s="207" t="b">
        <v>1</v>
      </c>
      <c r="L719" s="208">
        <v>132.285</v>
      </c>
      <c r="M719" s="208">
        <v>133.155</v>
      </c>
      <c r="N719" s="11" t="s">
        <v>112</v>
      </c>
      <c r="O719" s="11" t="s">
        <v>1094</v>
      </c>
      <c r="P719" s="179" t="s">
        <v>1493</v>
      </c>
      <c r="Q719" s="180">
        <v>1</v>
      </c>
      <c r="R719" s="11" t="s">
        <v>18</v>
      </c>
      <c r="S719" s="11"/>
      <c r="T719" s="6" t="s">
        <v>524</v>
      </c>
      <c r="U719" s="6" t="s">
        <v>49</v>
      </c>
      <c r="V719" s="6" t="s">
        <v>17</v>
      </c>
      <c r="W719" s="6" t="s">
        <v>10</v>
      </c>
      <c r="X719" s="212">
        <v>2</v>
      </c>
      <c r="Y719" s="6" t="s">
        <v>40</v>
      </c>
      <c r="Z719" s="224"/>
      <c r="AA719" s="224"/>
      <c r="AB719" s="224"/>
      <c r="AC719" s="224"/>
      <c r="AD719" s="170"/>
      <c r="AE719" s="170"/>
      <c r="AF719" s="224"/>
      <c r="AG719" s="170"/>
      <c r="AH719" s="170"/>
      <c r="AI719" s="170"/>
      <c r="AJ719" s="224"/>
      <c r="AK719" s="224"/>
      <c r="AL719" s="170"/>
      <c r="AM719" s="170"/>
      <c r="AN719" s="170"/>
      <c r="AO719" s="224"/>
      <c r="AP719" s="170"/>
      <c r="AQ719" s="170"/>
      <c r="AR719" s="170"/>
      <c r="AS719" s="170">
        <v>50</v>
      </c>
      <c r="AT719" s="224"/>
      <c r="AU719" s="170"/>
      <c r="AV719" s="170"/>
      <c r="AW719" s="170"/>
      <c r="AX719" s="224"/>
      <c r="AY719" s="170"/>
      <c r="AZ719" s="170"/>
      <c r="BA719" s="170"/>
      <c r="BB719" s="224"/>
      <c r="BC719" s="224"/>
      <c r="BD719" s="224"/>
      <c r="BE719" s="170"/>
      <c r="BF719" s="170"/>
      <c r="BG719" s="170">
        <v>50</v>
      </c>
      <c r="BH719" s="170"/>
      <c r="BI719" s="224"/>
      <c r="BJ719" s="224"/>
      <c r="BK719" s="224"/>
      <c r="BL719" s="224"/>
      <c r="BM719" s="224"/>
      <c r="BN719" s="170"/>
      <c r="BO719" s="6"/>
      <c r="BP719" s="6"/>
      <c r="BQ719" s="1">
        <v>100</v>
      </c>
      <c r="BR719" s="6"/>
      <c r="BS719" s="6"/>
      <c r="BT719" s="6"/>
      <c r="BU719" s="1" t="s">
        <v>582</v>
      </c>
      <c r="BW719" s="6"/>
    </row>
    <row r="720" spans="1:75" ht="15" customHeight="1" x14ac:dyDescent="0.3">
      <c r="A720" s="1" t="s">
        <v>1487</v>
      </c>
      <c r="B720" s="7">
        <v>42968</v>
      </c>
      <c r="C720" s="6" t="s">
        <v>523</v>
      </c>
      <c r="D720" s="166">
        <v>5057</v>
      </c>
      <c r="E720" s="166">
        <v>805</v>
      </c>
      <c r="F720" s="11">
        <v>56</v>
      </c>
      <c r="G720" s="168">
        <v>3</v>
      </c>
      <c r="H720" s="183" t="str">
        <f t="shared" si="11"/>
        <v>56-3</v>
      </c>
      <c r="I720" s="173">
        <v>0</v>
      </c>
      <c r="J720" s="173">
        <v>87</v>
      </c>
      <c r="K720" s="207" t="b">
        <v>1</v>
      </c>
      <c r="L720" s="208">
        <v>132.285</v>
      </c>
      <c r="M720" s="208">
        <v>133.155</v>
      </c>
      <c r="N720" s="11" t="s">
        <v>112</v>
      </c>
      <c r="O720" s="11" t="s">
        <v>117</v>
      </c>
      <c r="P720" s="179" t="s">
        <v>1497</v>
      </c>
      <c r="Q720" s="180">
        <v>3</v>
      </c>
      <c r="R720" s="11" t="s">
        <v>18</v>
      </c>
      <c r="S720" s="11" t="s">
        <v>8</v>
      </c>
      <c r="T720" s="6" t="s">
        <v>211</v>
      </c>
      <c r="U720" s="6" t="s">
        <v>49</v>
      </c>
      <c r="V720" s="6" t="s">
        <v>14</v>
      </c>
      <c r="W720" s="6" t="s">
        <v>11</v>
      </c>
      <c r="X720" s="212">
        <v>3</v>
      </c>
      <c r="Y720" s="6" t="s">
        <v>40</v>
      </c>
      <c r="Z720" s="224"/>
      <c r="AA720" s="224"/>
      <c r="AB720" s="224"/>
      <c r="AC720" s="224"/>
      <c r="AD720" s="170"/>
      <c r="AE720" s="170"/>
      <c r="AF720" s="224"/>
      <c r="AG720" s="170"/>
      <c r="AH720" s="170"/>
      <c r="AI720" s="170"/>
      <c r="AJ720" s="224"/>
      <c r="AK720" s="224"/>
      <c r="AL720" s="170"/>
      <c r="AM720" s="170"/>
      <c r="AN720" s="170"/>
      <c r="AO720" s="224"/>
      <c r="AP720" s="170"/>
      <c r="AQ720" s="170"/>
      <c r="AR720" s="170">
        <v>50</v>
      </c>
      <c r="AS720" s="170"/>
      <c r="AT720" s="224"/>
      <c r="AU720" s="170">
        <v>50</v>
      </c>
      <c r="AV720" s="170"/>
      <c r="AW720" s="170"/>
      <c r="AX720" s="224"/>
      <c r="AY720" s="170"/>
      <c r="AZ720" s="170"/>
      <c r="BA720" s="170"/>
      <c r="BB720" s="224"/>
      <c r="BC720" s="224"/>
      <c r="BD720" s="224"/>
      <c r="BE720" s="170"/>
      <c r="BF720" s="170"/>
      <c r="BG720" s="170"/>
      <c r="BH720" s="170"/>
      <c r="BI720" s="224"/>
      <c r="BJ720" s="224"/>
      <c r="BK720" s="224"/>
      <c r="BL720" s="224"/>
      <c r="BM720" s="224"/>
      <c r="BN720" s="170"/>
      <c r="BO720" s="6"/>
      <c r="BP720" s="6"/>
      <c r="BQ720" s="1">
        <v>100</v>
      </c>
      <c r="BR720" s="6"/>
      <c r="BS720" s="6"/>
      <c r="BT720" s="6"/>
      <c r="BU720" s="1" t="s">
        <v>583</v>
      </c>
      <c r="BW720" s="6"/>
    </row>
    <row r="721" spans="1:75" ht="15" customHeight="1" x14ac:dyDescent="0.3">
      <c r="A721" s="1" t="s">
        <v>1487</v>
      </c>
      <c r="B721" s="7">
        <v>42968</v>
      </c>
      <c r="C721" s="6" t="s">
        <v>523</v>
      </c>
      <c r="D721" s="166">
        <v>5057</v>
      </c>
      <c r="E721" s="166">
        <v>805</v>
      </c>
      <c r="F721" s="11">
        <v>56</v>
      </c>
      <c r="G721" s="168">
        <v>3</v>
      </c>
      <c r="H721" s="183" t="str">
        <f t="shared" si="11"/>
        <v>56-3</v>
      </c>
      <c r="I721" s="173">
        <v>0</v>
      </c>
      <c r="J721" s="173">
        <v>87</v>
      </c>
      <c r="K721" s="207" t="b">
        <v>1</v>
      </c>
      <c r="L721" s="208">
        <v>132.285</v>
      </c>
      <c r="M721" s="208">
        <v>133.155</v>
      </c>
      <c r="N721" s="11"/>
      <c r="O721" s="11" t="s">
        <v>105</v>
      </c>
      <c r="P721" s="179" t="s">
        <v>105</v>
      </c>
      <c r="Q721" s="136" t="s">
        <v>1492</v>
      </c>
      <c r="R721" s="11"/>
      <c r="S721" s="11"/>
      <c r="T721" s="6"/>
      <c r="U721" s="6"/>
      <c r="V721" s="6"/>
      <c r="W721" s="6"/>
      <c r="X721" s="212" t="e">
        <v>#N/A</v>
      </c>
      <c r="Y721" s="6"/>
      <c r="Z721" s="224"/>
      <c r="AA721" s="224"/>
      <c r="AB721" s="224"/>
      <c r="AC721" s="224"/>
      <c r="AD721" s="170"/>
      <c r="AE721" s="170"/>
      <c r="AF721" s="224"/>
      <c r="AG721" s="170"/>
      <c r="AH721" s="170"/>
      <c r="AI721" s="170"/>
      <c r="AJ721" s="224"/>
      <c r="AK721" s="224"/>
      <c r="AL721" s="170"/>
      <c r="AM721" s="170"/>
      <c r="AN721" s="170"/>
      <c r="AO721" s="224"/>
      <c r="AP721" s="170"/>
      <c r="AQ721" s="170"/>
      <c r="AR721" s="170"/>
      <c r="AS721" s="170"/>
      <c r="AT721" s="224"/>
      <c r="AU721" s="170"/>
      <c r="AV721" s="170"/>
      <c r="AW721" s="170"/>
      <c r="AX721" s="224"/>
      <c r="AY721" s="170"/>
      <c r="AZ721" s="170"/>
      <c r="BA721" s="170"/>
      <c r="BB721" s="224"/>
      <c r="BC721" s="224"/>
      <c r="BD721" s="224"/>
      <c r="BE721" s="170"/>
      <c r="BF721" s="170"/>
      <c r="BG721" s="170"/>
      <c r="BH721" s="170"/>
      <c r="BI721" s="224"/>
      <c r="BJ721" s="224"/>
      <c r="BK721" s="224"/>
      <c r="BL721" s="224"/>
      <c r="BM721" s="224"/>
      <c r="BN721" s="170"/>
      <c r="BO721" s="6"/>
      <c r="BP721" s="6"/>
      <c r="BQ721" s="1">
        <v>0</v>
      </c>
      <c r="BR721" s="6"/>
      <c r="BS721" s="6"/>
      <c r="BT721" s="6"/>
      <c r="BV721" s="1" t="s">
        <v>584</v>
      </c>
      <c r="BW721" s="6"/>
    </row>
    <row r="722" spans="1:75" ht="15" customHeight="1" x14ac:dyDescent="0.3">
      <c r="A722" s="1" t="s">
        <v>1487</v>
      </c>
      <c r="B722" s="7">
        <v>42968</v>
      </c>
      <c r="C722" s="6" t="s">
        <v>523</v>
      </c>
      <c r="D722" s="166">
        <v>5057</v>
      </c>
      <c r="E722" s="166">
        <v>805</v>
      </c>
      <c r="F722" s="11">
        <v>56</v>
      </c>
      <c r="G722" s="168">
        <v>4</v>
      </c>
      <c r="H722" s="183" t="str">
        <f t="shared" si="11"/>
        <v>56-4</v>
      </c>
      <c r="I722" s="173">
        <v>0</v>
      </c>
      <c r="J722" s="173">
        <v>76</v>
      </c>
      <c r="K722" s="207" t="b">
        <v>1</v>
      </c>
      <c r="L722" s="208">
        <v>133.155</v>
      </c>
      <c r="M722" s="208">
        <v>133.91499999999999</v>
      </c>
      <c r="N722" s="11" t="s">
        <v>112</v>
      </c>
      <c r="O722" s="11" t="s">
        <v>1094</v>
      </c>
      <c r="P722" s="179" t="s">
        <v>1493</v>
      </c>
      <c r="Q722" s="180">
        <v>1</v>
      </c>
      <c r="R722" s="11" t="s">
        <v>18</v>
      </c>
      <c r="S722" s="11"/>
      <c r="T722" s="6" t="s">
        <v>524</v>
      </c>
      <c r="U722" s="6" t="s">
        <v>49</v>
      </c>
      <c r="V722" s="6" t="s">
        <v>17</v>
      </c>
      <c r="W722" s="6" t="s">
        <v>10</v>
      </c>
      <c r="X722" s="212">
        <v>2</v>
      </c>
      <c r="Y722" s="6" t="s">
        <v>40</v>
      </c>
      <c r="Z722" s="224"/>
      <c r="AA722" s="224"/>
      <c r="AB722" s="224"/>
      <c r="AC722" s="224"/>
      <c r="AD722" s="170"/>
      <c r="AE722" s="170"/>
      <c r="AF722" s="224"/>
      <c r="AG722" s="170"/>
      <c r="AH722" s="170"/>
      <c r="AI722" s="170"/>
      <c r="AJ722" s="224"/>
      <c r="AK722" s="224"/>
      <c r="AL722" s="170"/>
      <c r="AM722" s="170"/>
      <c r="AN722" s="170"/>
      <c r="AO722" s="224"/>
      <c r="AP722" s="170"/>
      <c r="AQ722" s="170"/>
      <c r="AR722" s="170"/>
      <c r="AS722" s="170">
        <v>60</v>
      </c>
      <c r="AT722" s="224"/>
      <c r="AU722" s="170"/>
      <c r="AV722" s="170"/>
      <c r="AW722" s="170"/>
      <c r="AX722" s="224"/>
      <c r="AY722" s="170"/>
      <c r="AZ722" s="170"/>
      <c r="BA722" s="170"/>
      <c r="BB722" s="224"/>
      <c r="BC722" s="224"/>
      <c r="BD722" s="224"/>
      <c r="BE722" s="170"/>
      <c r="BF722" s="170"/>
      <c r="BG722" s="170">
        <v>40</v>
      </c>
      <c r="BH722" s="170"/>
      <c r="BI722" s="224"/>
      <c r="BJ722" s="224"/>
      <c r="BK722" s="224"/>
      <c r="BL722" s="224"/>
      <c r="BM722" s="224"/>
      <c r="BN722" s="170"/>
      <c r="BO722" s="6"/>
      <c r="BP722" s="6"/>
      <c r="BQ722" s="1">
        <v>100</v>
      </c>
      <c r="BR722" s="6"/>
      <c r="BS722" s="6"/>
      <c r="BT722" s="6"/>
      <c r="BU722" s="1" t="s">
        <v>585</v>
      </c>
      <c r="BW722" s="6"/>
    </row>
    <row r="723" spans="1:75" ht="15" customHeight="1" x14ac:dyDescent="0.3">
      <c r="A723" s="1" t="s">
        <v>1487</v>
      </c>
      <c r="B723" s="7">
        <v>42968</v>
      </c>
      <c r="C723" s="6" t="s">
        <v>523</v>
      </c>
      <c r="D723" s="166">
        <v>5057</v>
      </c>
      <c r="E723" s="166">
        <v>805</v>
      </c>
      <c r="F723" s="11">
        <v>56</v>
      </c>
      <c r="G723" s="168">
        <v>4</v>
      </c>
      <c r="H723" s="183" t="str">
        <f t="shared" si="11"/>
        <v>56-4</v>
      </c>
      <c r="I723" s="173">
        <v>0</v>
      </c>
      <c r="J723" s="173">
        <v>76</v>
      </c>
      <c r="K723" s="207" t="b">
        <v>1</v>
      </c>
      <c r="L723" s="208">
        <v>133.155</v>
      </c>
      <c r="M723" s="208">
        <v>133.91499999999999</v>
      </c>
      <c r="N723" s="11" t="s">
        <v>112</v>
      </c>
      <c r="O723" s="11" t="s">
        <v>117</v>
      </c>
      <c r="P723" s="179" t="s">
        <v>1497</v>
      </c>
      <c r="Q723" s="180">
        <v>3</v>
      </c>
      <c r="R723" s="11" t="s">
        <v>44</v>
      </c>
      <c r="S723" s="11" t="s">
        <v>89</v>
      </c>
      <c r="T723" s="6" t="s">
        <v>528</v>
      </c>
      <c r="U723" s="6" t="s">
        <v>49</v>
      </c>
      <c r="V723" s="6" t="s">
        <v>17</v>
      </c>
      <c r="W723" s="6" t="s">
        <v>11</v>
      </c>
      <c r="X723" s="212">
        <v>3</v>
      </c>
      <c r="Y723" s="6" t="s">
        <v>40</v>
      </c>
      <c r="Z723" s="224"/>
      <c r="AA723" s="224"/>
      <c r="AB723" s="224"/>
      <c r="AC723" s="224"/>
      <c r="AD723" s="170"/>
      <c r="AE723" s="170"/>
      <c r="AF723" s="224"/>
      <c r="AG723" s="170"/>
      <c r="AH723" s="170"/>
      <c r="AI723" s="170"/>
      <c r="AJ723" s="224"/>
      <c r="AK723" s="224"/>
      <c r="AL723" s="170"/>
      <c r="AM723" s="170"/>
      <c r="AN723" s="170"/>
      <c r="AO723" s="224"/>
      <c r="AP723" s="170"/>
      <c r="AQ723" s="170"/>
      <c r="AR723" s="170">
        <v>50</v>
      </c>
      <c r="AS723" s="170"/>
      <c r="AT723" s="224"/>
      <c r="AU723" s="170">
        <v>50</v>
      </c>
      <c r="AV723" s="170"/>
      <c r="AW723" s="170"/>
      <c r="AX723" s="224"/>
      <c r="AY723" s="170"/>
      <c r="AZ723" s="170"/>
      <c r="BA723" s="170"/>
      <c r="BB723" s="224"/>
      <c r="BC723" s="224"/>
      <c r="BD723" s="224"/>
      <c r="BE723" s="170"/>
      <c r="BF723" s="170"/>
      <c r="BG723" s="170"/>
      <c r="BH723" s="170"/>
      <c r="BI723" s="224"/>
      <c r="BJ723" s="224"/>
      <c r="BK723" s="224"/>
      <c r="BL723" s="224"/>
      <c r="BM723" s="224"/>
      <c r="BN723" s="170"/>
      <c r="BO723" s="6"/>
      <c r="BP723" s="6"/>
      <c r="BQ723" s="1">
        <v>100</v>
      </c>
      <c r="BR723" s="6"/>
      <c r="BS723" s="6">
        <v>1</v>
      </c>
      <c r="BT723" s="6" t="s">
        <v>522</v>
      </c>
      <c r="BU723" s="1" t="s">
        <v>586</v>
      </c>
      <c r="BW723" s="6"/>
    </row>
    <row r="724" spans="1:75" ht="15" customHeight="1" x14ac:dyDescent="0.3">
      <c r="A724" s="1" t="s">
        <v>1487</v>
      </c>
      <c r="B724" s="7">
        <v>42968</v>
      </c>
      <c r="C724" s="6" t="s">
        <v>523</v>
      </c>
      <c r="D724" s="166">
        <v>5057</v>
      </c>
      <c r="E724" s="166">
        <v>805</v>
      </c>
      <c r="F724" s="11">
        <v>56</v>
      </c>
      <c r="G724" s="168">
        <v>4</v>
      </c>
      <c r="H724" s="183" t="str">
        <f t="shared" si="11"/>
        <v>56-4</v>
      </c>
      <c r="I724" s="173">
        <v>0</v>
      </c>
      <c r="J724" s="173">
        <v>76</v>
      </c>
      <c r="K724" s="207" t="b">
        <v>1</v>
      </c>
      <c r="L724" s="208">
        <v>133.155</v>
      </c>
      <c r="M724" s="208">
        <v>133.91499999999999</v>
      </c>
      <c r="N724" s="11" t="s">
        <v>112</v>
      </c>
      <c r="O724" s="11" t="s">
        <v>117</v>
      </c>
      <c r="P724" s="179" t="s">
        <v>1497</v>
      </c>
      <c r="Q724" s="180">
        <v>3</v>
      </c>
      <c r="R724" s="11" t="s">
        <v>18</v>
      </c>
      <c r="S724" s="11"/>
      <c r="T724" s="6" t="s">
        <v>130</v>
      </c>
      <c r="U724" s="6" t="s">
        <v>49</v>
      </c>
      <c r="V724" s="6" t="s">
        <v>15</v>
      </c>
      <c r="W724" s="6" t="s">
        <v>11</v>
      </c>
      <c r="X724" s="212">
        <v>3</v>
      </c>
      <c r="Y724" s="6" t="s">
        <v>40</v>
      </c>
      <c r="Z724" s="224"/>
      <c r="AA724" s="224"/>
      <c r="AB724" s="224"/>
      <c r="AC724" s="224"/>
      <c r="AD724" s="170"/>
      <c r="AE724" s="170"/>
      <c r="AF724" s="224"/>
      <c r="AG724" s="170"/>
      <c r="AH724" s="170"/>
      <c r="AI724" s="170"/>
      <c r="AJ724" s="224"/>
      <c r="AK724" s="224"/>
      <c r="AL724" s="170"/>
      <c r="AM724" s="170"/>
      <c r="AN724" s="170"/>
      <c r="AO724" s="224"/>
      <c r="AP724" s="170"/>
      <c r="AQ724" s="170"/>
      <c r="AR724" s="170">
        <v>50</v>
      </c>
      <c r="AS724" s="170"/>
      <c r="AT724" s="224"/>
      <c r="AU724" s="170">
        <v>50</v>
      </c>
      <c r="AV724" s="170"/>
      <c r="AW724" s="170"/>
      <c r="AX724" s="224"/>
      <c r="AY724" s="170"/>
      <c r="AZ724" s="170"/>
      <c r="BA724" s="170"/>
      <c r="BB724" s="224"/>
      <c r="BC724" s="224"/>
      <c r="BD724" s="224"/>
      <c r="BE724" s="170"/>
      <c r="BF724" s="170"/>
      <c r="BG724" s="170"/>
      <c r="BH724" s="170"/>
      <c r="BI724" s="224"/>
      <c r="BJ724" s="224"/>
      <c r="BK724" s="224"/>
      <c r="BL724" s="224"/>
      <c r="BM724" s="224"/>
      <c r="BN724" s="170"/>
      <c r="BO724" s="6"/>
      <c r="BP724" s="6"/>
      <c r="BQ724" s="1">
        <v>100</v>
      </c>
      <c r="BR724" s="6"/>
      <c r="BS724" s="6"/>
      <c r="BT724" s="6"/>
      <c r="BU724" s="1" t="s">
        <v>587</v>
      </c>
      <c r="BW724" s="6"/>
    </row>
    <row r="725" spans="1:75" ht="15" customHeight="1" x14ac:dyDescent="0.3">
      <c r="A725" s="1" t="s">
        <v>1487</v>
      </c>
      <c r="B725" s="7">
        <v>42968</v>
      </c>
      <c r="C725" s="6" t="s">
        <v>523</v>
      </c>
      <c r="D725" s="166">
        <v>5057</v>
      </c>
      <c r="E725" s="166">
        <v>805</v>
      </c>
      <c r="F725" s="11">
        <v>56</v>
      </c>
      <c r="G725" s="168">
        <v>4</v>
      </c>
      <c r="H725" s="183" t="str">
        <f t="shared" si="11"/>
        <v>56-4</v>
      </c>
      <c r="I725" s="173">
        <v>0</v>
      </c>
      <c r="J725" s="173">
        <v>76</v>
      </c>
      <c r="K725" s="207" t="b">
        <v>1</v>
      </c>
      <c r="L725" s="208">
        <v>133.155</v>
      </c>
      <c r="M725" s="208">
        <v>133.91499999999999</v>
      </c>
      <c r="N725" s="11"/>
      <c r="O725" s="11" t="s">
        <v>105</v>
      </c>
      <c r="P725" s="179" t="s">
        <v>105</v>
      </c>
      <c r="Q725" s="136" t="s">
        <v>1492</v>
      </c>
      <c r="R725" s="11"/>
      <c r="S725" s="11"/>
      <c r="T725" s="6"/>
      <c r="U725" s="6"/>
      <c r="V725" s="6"/>
      <c r="W725" s="6"/>
      <c r="X725" s="212" t="e">
        <v>#N/A</v>
      </c>
      <c r="Y725" s="6"/>
      <c r="Z725" s="224"/>
      <c r="AA725" s="224"/>
      <c r="AB725" s="224"/>
      <c r="AC725" s="224"/>
      <c r="AD725" s="170"/>
      <c r="AE725" s="170"/>
      <c r="AF725" s="224"/>
      <c r="AG725" s="170"/>
      <c r="AH725" s="170"/>
      <c r="AI725" s="170"/>
      <c r="AJ725" s="224"/>
      <c r="AK725" s="224"/>
      <c r="AL725" s="170"/>
      <c r="AM725" s="170"/>
      <c r="AN725" s="170"/>
      <c r="AO725" s="224"/>
      <c r="AP725" s="170"/>
      <c r="AQ725" s="170"/>
      <c r="AR725" s="170"/>
      <c r="AS725" s="170"/>
      <c r="AT725" s="224"/>
      <c r="AU725" s="170"/>
      <c r="AV725" s="170"/>
      <c r="AW725" s="170"/>
      <c r="AX725" s="224"/>
      <c r="AY725" s="170"/>
      <c r="AZ725" s="170"/>
      <c r="BA725" s="170"/>
      <c r="BB725" s="224"/>
      <c r="BC725" s="224"/>
      <c r="BD725" s="224"/>
      <c r="BE725" s="170"/>
      <c r="BF725" s="170"/>
      <c r="BG725" s="170"/>
      <c r="BH725" s="170"/>
      <c r="BI725" s="224"/>
      <c r="BJ725" s="224"/>
      <c r="BK725" s="224"/>
      <c r="BL725" s="224"/>
      <c r="BM725" s="224"/>
      <c r="BN725" s="170"/>
      <c r="BO725" s="6"/>
      <c r="BP725" s="6"/>
      <c r="BQ725" s="1">
        <v>0</v>
      </c>
      <c r="BR725" s="6"/>
      <c r="BS725" s="6"/>
      <c r="BT725" s="6"/>
      <c r="BV725" s="1" t="s">
        <v>588</v>
      </c>
      <c r="BW725" s="6"/>
    </row>
    <row r="726" spans="1:75" ht="15" customHeight="1" x14ac:dyDescent="0.3">
      <c r="A726" s="1" t="s">
        <v>1487</v>
      </c>
      <c r="B726" s="7">
        <v>42968</v>
      </c>
      <c r="C726" s="6" t="s">
        <v>523</v>
      </c>
      <c r="D726" s="166">
        <v>5057</v>
      </c>
      <c r="E726" s="166">
        <v>805</v>
      </c>
      <c r="F726" s="11">
        <v>57</v>
      </c>
      <c r="G726" s="168">
        <v>1</v>
      </c>
      <c r="H726" s="183" t="str">
        <f t="shared" si="11"/>
        <v>57-1</v>
      </c>
      <c r="I726" s="173">
        <v>0</v>
      </c>
      <c r="J726" s="173">
        <v>27</v>
      </c>
      <c r="K726" s="207" t="b">
        <v>1</v>
      </c>
      <c r="L726" s="208">
        <v>133.5</v>
      </c>
      <c r="M726" s="208">
        <v>133.77000000000001</v>
      </c>
      <c r="N726" s="11" t="s">
        <v>112</v>
      </c>
      <c r="O726" s="11" t="s">
        <v>1094</v>
      </c>
      <c r="P726" s="179" t="s">
        <v>1493</v>
      </c>
      <c r="Q726" s="180">
        <v>1</v>
      </c>
      <c r="R726" s="11" t="s">
        <v>18</v>
      </c>
      <c r="S726" s="11"/>
      <c r="T726" s="6" t="s">
        <v>524</v>
      </c>
      <c r="U726" s="6" t="s">
        <v>49</v>
      </c>
      <c r="V726" s="6" t="s">
        <v>17</v>
      </c>
      <c r="W726" s="6" t="s">
        <v>10</v>
      </c>
      <c r="X726" s="212">
        <v>2</v>
      </c>
      <c r="Y726" s="6" t="s">
        <v>40</v>
      </c>
      <c r="Z726" s="224"/>
      <c r="AA726" s="224"/>
      <c r="AB726" s="224"/>
      <c r="AC726" s="224"/>
      <c r="AD726" s="170"/>
      <c r="AE726" s="170"/>
      <c r="AF726" s="224"/>
      <c r="AG726" s="170"/>
      <c r="AH726" s="170"/>
      <c r="AI726" s="170"/>
      <c r="AJ726" s="224"/>
      <c r="AK726" s="224"/>
      <c r="AL726" s="170"/>
      <c r="AM726" s="170"/>
      <c r="AN726" s="170"/>
      <c r="AO726" s="224"/>
      <c r="AP726" s="170"/>
      <c r="AQ726" s="170"/>
      <c r="AR726" s="170"/>
      <c r="AS726" s="170">
        <v>70</v>
      </c>
      <c r="AT726" s="224"/>
      <c r="AU726" s="170"/>
      <c r="AV726" s="170"/>
      <c r="AW726" s="170"/>
      <c r="AX726" s="224"/>
      <c r="AY726" s="170"/>
      <c r="AZ726" s="170"/>
      <c r="BA726" s="170"/>
      <c r="BB726" s="224"/>
      <c r="BC726" s="224"/>
      <c r="BD726" s="224"/>
      <c r="BE726" s="170"/>
      <c r="BF726" s="170"/>
      <c r="BG726" s="170">
        <v>30</v>
      </c>
      <c r="BH726" s="170"/>
      <c r="BI726" s="224"/>
      <c r="BJ726" s="224"/>
      <c r="BK726" s="224"/>
      <c r="BL726" s="224"/>
      <c r="BM726" s="224"/>
      <c r="BN726" s="170"/>
      <c r="BO726" s="6"/>
      <c r="BP726" s="6"/>
      <c r="BQ726" s="1">
        <v>100</v>
      </c>
      <c r="BR726" s="6"/>
      <c r="BS726" s="6"/>
      <c r="BT726" s="6"/>
      <c r="BU726" s="1" t="s">
        <v>585</v>
      </c>
      <c r="BW726" s="6"/>
    </row>
    <row r="727" spans="1:75" ht="15" customHeight="1" x14ac:dyDescent="0.3">
      <c r="A727" s="1" t="s">
        <v>1487</v>
      </c>
      <c r="B727" s="7">
        <v>42968</v>
      </c>
      <c r="C727" s="6" t="s">
        <v>523</v>
      </c>
      <c r="D727" s="166">
        <v>5057</v>
      </c>
      <c r="E727" s="166">
        <v>805</v>
      </c>
      <c r="F727" s="11">
        <v>57</v>
      </c>
      <c r="G727" s="168">
        <v>1</v>
      </c>
      <c r="H727" s="183" t="str">
        <f t="shared" si="11"/>
        <v>57-1</v>
      </c>
      <c r="I727" s="173">
        <v>0</v>
      </c>
      <c r="J727" s="173">
        <v>27</v>
      </c>
      <c r="K727" s="207" t="b">
        <v>1</v>
      </c>
      <c r="L727" s="208">
        <v>133.5</v>
      </c>
      <c r="M727" s="208">
        <v>133.77000000000001</v>
      </c>
      <c r="N727" s="11" t="s">
        <v>112</v>
      </c>
      <c r="O727" s="11" t="s">
        <v>117</v>
      </c>
      <c r="P727" s="179" t="s">
        <v>1497</v>
      </c>
      <c r="Q727" s="180">
        <v>3</v>
      </c>
      <c r="R727" s="11" t="s">
        <v>44</v>
      </c>
      <c r="S727" s="11" t="s">
        <v>89</v>
      </c>
      <c r="T727" s="6" t="s">
        <v>528</v>
      </c>
      <c r="U727" s="6" t="s">
        <v>49</v>
      </c>
      <c r="V727" s="6" t="s">
        <v>17</v>
      </c>
      <c r="W727" s="6" t="s">
        <v>11</v>
      </c>
      <c r="X727" s="212">
        <v>3</v>
      </c>
      <c r="Y727" s="6" t="s">
        <v>40</v>
      </c>
      <c r="Z727" s="224"/>
      <c r="AA727" s="224"/>
      <c r="AB727" s="224"/>
      <c r="AC727" s="224"/>
      <c r="AD727" s="170"/>
      <c r="AE727" s="170"/>
      <c r="AF727" s="224"/>
      <c r="AG727" s="170"/>
      <c r="AH727" s="170"/>
      <c r="AI727" s="170"/>
      <c r="AJ727" s="224"/>
      <c r="AK727" s="224"/>
      <c r="AL727" s="170"/>
      <c r="AM727" s="170"/>
      <c r="AN727" s="170"/>
      <c r="AO727" s="224"/>
      <c r="AP727" s="170"/>
      <c r="AQ727" s="170"/>
      <c r="AR727" s="170">
        <v>50</v>
      </c>
      <c r="AS727" s="170"/>
      <c r="AT727" s="224"/>
      <c r="AU727" s="170">
        <v>50</v>
      </c>
      <c r="AV727" s="170"/>
      <c r="AW727" s="170"/>
      <c r="AX727" s="224"/>
      <c r="AY727" s="170"/>
      <c r="AZ727" s="170"/>
      <c r="BA727" s="170"/>
      <c r="BB727" s="224"/>
      <c r="BC727" s="224"/>
      <c r="BD727" s="224"/>
      <c r="BE727" s="170"/>
      <c r="BF727" s="170"/>
      <c r="BG727" s="170"/>
      <c r="BH727" s="170"/>
      <c r="BI727" s="224"/>
      <c r="BJ727" s="224"/>
      <c r="BK727" s="224"/>
      <c r="BL727" s="224"/>
      <c r="BM727" s="224"/>
      <c r="BN727" s="170"/>
      <c r="BO727" s="6"/>
      <c r="BP727" s="6"/>
      <c r="BQ727" s="1">
        <v>100</v>
      </c>
      <c r="BR727" s="6"/>
      <c r="BS727" s="6">
        <v>1</v>
      </c>
      <c r="BT727" s="6" t="s">
        <v>522</v>
      </c>
      <c r="BU727" s="1" t="s">
        <v>586</v>
      </c>
      <c r="BW727" s="6"/>
    </row>
    <row r="728" spans="1:75" ht="15" customHeight="1" x14ac:dyDescent="0.3">
      <c r="A728" s="1" t="s">
        <v>1487</v>
      </c>
      <c r="B728" s="7">
        <v>42968</v>
      </c>
      <c r="C728" s="6" t="s">
        <v>523</v>
      </c>
      <c r="D728" s="166">
        <v>5057</v>
      </c>
      <c r="E728" s="166">
        <v>805</v>
      </c>
      <c r="F728" s="11">
        <v>57</v>
      </c>
      <c r="G728" s="168">
        <v>1</v>
      </c>
      <c r="H728" s="183" t="str">
        <f t="shared" si="11"/>
        <v>57-1</v>
      </c>
      <c r="I728" s="173">
        <v>0</v>
      </c>
      <c r="J728" s="173">
        <v>27</v>
      </c>
      <c r="K728" s="207" t="b">
        <v>1</v>
      </c>
      <c r="L728" s="208">
        <v>133.5</v>
      </c>
      <c r="M728" s="208">
        <v>133.77000000000001</v>
      </c>
      <c r="N728" s="11"/>
      <c r="O728" s="11" t="s">
        <v>105</v>
      </c>
      <c r="P728" s="179" t="s">
        <v>105</v>
      </c>
      <c r="Q728" s="136" t="s">
        <v>1492</v>
      </c>
      <c r="R728" s="11"/>
      <c r="S728" s="11"/>
      <c r="T728" s="6"/>
      <c r="U728" s="6"/>
      <c r="V728" s="6"/>
      <c r="W728" s="6"/>
      <c r="X728" s="212" t="e">
        <v>#N/A</v>
      </c>
      <c r="Y728" s="6"/>
      <c r="Z728" s="224"/>
      <c r="AA728" s="224"/>
      <c r="AB728" s="224"/>
      <c r="AC728" s="224"/>
      <c r="AD728" s="170"/>
      <c r="AE728" s="170"/>
      <c r="AF728" s="224"/>
      <c r="AG728" s="170"/>
      <c r="AH728" s="170"/>
      <c r="AI728" s="170"/>
      <c r="AJ728" s="224"/>
      <c r="AK728" s="224"/>
      <c r="AL728" s="170"/>
      <c r="AM728" s="170"/>
      <c r="AN728" s="170"/>
      <c r="AO728" s="224"/>
      <c r="AP728" s="170"/>
      <c r="AQ728" s="170"/>
      <c r="AR728" s="170"/>
      <c r="AS728" s="170"/>
      <c r="AT728" s="224"/>
      <c r="AU728" s="170"/>
      <c r="AV728" s="170"/>
      <c r="AW728" s="170"/>
      <c r="AX728" s="224"/>
      <c r="AY728" s="170"/>
      <c r="AZ728" s="170"/>
      <c r="BA728" s="170"/>
      <c r="BB728" s="224"/>
      <c r="BC728" s="224"/>
      <c r="BD728" s="224"/>
      <c r="BE728" s="170"/>
      <c r="BF728" s="170"/>
      <c r="BG728" s="170"/>
      <c r="BH728" s="170"/>
      <c r="BI728" s="224"/>
      <c r="BJ728" s="224"/>
      <c r="BK728" s="224"/>
      <c r="BL728" s="224"/>
      <c r="BM728" s="224"/>
      <c r="BN728" s="170"/>
      <c r="BO728" s="6"/>
      <c r="BP728" s="6"/>
      <c r="BQ728" s="1">
        <v>0</v>
      </c>
      <c r="BR728" s="6"/>
      <c r="BS728" s="6"/>
      <c r="BT728" s="6"/>
      <c r="BV728" s="1" t="s">
        <v>589</v>
      </c>
      <c r="BW728" s="6"/>
    </row>
    <row r="729" spans="1:75" ht="15" customHeight="1" x14ac:dyDescent="0.3">
      <c r="A729" s="1" t="s">
        <v>1487</v>
      </c>
      <c r="B729" s="7">
        <v>42968</v>
      </c>
      <c r="C729" s="6" t="s">
        <v>523</v>
      </c>
      <c r="D729" s="166">
        <v>5057</v>
      </c>
      <c r="E729" s="166">
        <v>805</v>
      </c>
      <c r="F729" s="11">
        <v>58</v>
      </c>
      <c r="G729" s="168">
        <v>1</v>
      </c>
      <c r="H729" s="183" t="str">
        <f t="shared" si="11"/>
        <v>58-1</v>
      </c>
      <c r="I729" s="173">
        <v>0</v>
      </c>
      <c r="J729" s="173">
        <v>88</v>
      </c>
      <c r="K729" s="207" t="b">
        <v>1</v>
      </c>
      <c r="L729" s="208">
        <v>133.75</v>
      </c>
      <c r="M729" s="208">
        <v>134.63</v>
      </c>
      <c r="N729" s="11" t="s">
        <v>112</v>
      </c>
      <c r="O729" s="11" t="s">
        <v>1094</v>
      </c>
      <c r="P729" s="179" t="s">
        <v>1493</v>
      </c>
      <c r="Q729" s="180">
        <v>1</v>
      </c>
      <c r="R729" s="11" t="s">
        <v>18</v>
      </c>
      <c r="S729" s="11"/>
      <c r="T729" s="6" t="s">
        <v>524</v>
      </c>
      <c r="U729" s="6" t="s">
        <v>49</v>
      </c>
      <c r="V729" s="6" t="s">
        <v>17</v>
      </c>
      <c r="W729" s="6" t="s">
        <v>10</v>
      </c>
      <c r="X729" s="212">
        <v>2</v>
      </c>
      <c r="Y729" s="6" t="s">
        <v>40</v>
      </c>
      <c r="Z729" s="224"/>
      <c r="AA729" s="224"/>
      <c r="AB729" s="224"/>
      <c r="AC729" s="224"/>
      <c r="AD729" s="170"/>
      <c r="AE729" s="170"/>
      <c r="AF729" s="224"/>
      <c r="AG729" s="170"/>
      <c r="AH729" s="170"/>
      <c r="AI729" s="170"/>
      <c r="AJ729" s="224"/>
      <c r="AK729" s="224"/>
      <c r="AL729" s="170"/>
      <c r="AM729" s="170"/>
      <c r="AN729" s="170"/>
      <c r="AO729" s="224"/>
      <c r="AP729" s="170"/>
      <c r="AQ729" s="170"/>
      <c r="AR729" s="170"/>
      <c r="AS729" s="170">
        <v>70</v>
      </c>
      <c r="AT729" s="224"/>
      <c r="AU729" s="170"/>
      <c r="AV729" s="170"/>
      <c r="AW729" s="170"/>
      <c r="AX729" s="224"/>
      <c r="AY729" s="170"/>
      <c r="AZ729" s="170"/>
      <c r="BA729" s="170"/>
      <c r="BB729" s="224"/>
      <c r="BC729" s="224"/>
      <c r="BD729" s="224"/>
      <c r="BE729" s="170"/>
      <c r="BF729" s="170"/>
      <c r="BG729" s="170">
        <v>30</v>
      </c>
      <c r="BH729" s="170"/>
      <c r="BI729" s="224"/>
      <c r="BJ729" s="224"/>
      <c r="BK729" s="224"/>
      <c r="BL729" s="224"/>
      <c r="BM729" s="224"/>
      <c r="BN729" s="170"/>
      <c r="BO729" s="6"/>
      <c r="BP729" s="6"/>
      <c r="BQ729" s="1">
        <v>100</v>
      </c>
      <c r="BR729" s="6"/>
      <c r="BS729" s="6"/>
      <c r="BT729" s="6"/>
      <c r="BU729" s="1" t="s">
        <v>585</v>
      </c>
      <c r="BW729" s="6"/>
    </row>
    <row r="730" spans="1:75" ht="15" customHeight="1" x14ac:dyDescent="0.3">
      <c r="A730" s="1" t="s">
        <v>1487</v>
      </c>
      <c r="B730" s="7">
        <v>42968</v>
      </c>
      <c r="C730" s="6" t="s">
        <v>523</v>
      </c>
      <c r="D730" s="166">
        <v>5057</v>
      </c>
      <c r="E730" s="166">
        <v>805</v>
      </c>
      <c r="F730" s="11">
        <v>58</v>
      </c>
      <c r="G730" s="168">
        <v>1</v>
      </c>
      <c r="H730" s="183" t="str">
        <f t="shared" si="11"/>
        <v>58-1</v>
      </c>
      <c r="I730" s="173">
        <v>0</v>
      </c>
      <c r="J730" s="173">
        <v>88</v>
      </c>
      <c r="K730" s="207" t="b">
        <v>1</v>
      </c>
      <c r="L730" s="208">
        <v>133.75</v>
      </c>
      <c r="M730" s="208">
        <v>134.63</v>
      </c>
      <c r="N730" s="11" t="s">
        <v>112</v>
      </c>
      <c r="O730" s="11" t="s">
        <v>117</v>
      </c>
      <c r="P730" s="179" t="s">
        <v>1497</v>
      </c>
      <c r="Q730" s="180">
        <v>3</v>
      </c>
      <c r="R730" s="11" t="s">
        <v>44</v>
      </c>
      <c r="S730" s="11" t="s">
        <v>89</v>
      </c>
      <c r="T730" s="6" t="s">
        <v>528</v>
      </c>
      <c r="U730" s="6" t="s">
        <v>49</v>
      </c>
      <c r="V730" s="6" t="s">
        <v>17</v>
      </c>
      <c r="W730" s="6" t="s">
        <v>11</v>
      </c>
      <c r="X730" s="212">
        <v>3</v>
      </c>
      <c r="Y730" s="6" t="s">
        <v>40</v>
      </c>
      <c r="Z730" s="224"/>
      <c r="AA730" s="224"/>
      <c r="AB730" s="224"/>
      <c r="AC730" s="224"/>
      <c r="AD730" s="170"/>
      <c r="AE730" s="170"/>
      <c r="AF730" s="224"/>
      <c r="AG730" s="170"/>
      <c r="AH730" s="170"/>
      <c r="AI730" s="170"/>
      <c r="AJ730" s="224"/>
      <c r="AK730" s="224"/>
      <c r="AL730" s="170"/>
      <c r="AM730" s="170"/>
      <c r="AN730" s="170"/>
      <c r="AO730" s="224"/>
      <c r="AP730" s="170"/>
      <c r="AQ730" s="170"/>
      <c r="AR730" s="170">
        <v>50</v>
      </c>
      <c r="AS730" s="170"/>
      <c r="AT730" s="224"/>
      <c r="AU730" s="170">
        <v>50</v>
      </c>
      <c r="AV730" s="170"/>
      <c r="AW730" s="170"/>
      <c r="AX730" s="224"/>
      <c r="AY730" s="170"/>
      <c r="AZ730" s="170"/>
      <c r="BA730" s="170"/>
      <c r="BB730" s="224"/>
      <c r="BC730" s="224"/>
      <c r="BD730" s="224"/>
      <c r="BE730" s="170"/>
      <c r="BF730" s="170"/>
      <c r="BG730" s="170"/>
      <c r="BH730" s="170"/>
      <c r="BI730" s="224"/>
      <c r="BJ730" s="224"/>
      <c r="BK730" s="224"/>
      <c r="BL730" s="224"/>
      <c r="BM730" s="224"/>
      <c r="BN730" s="170"/>
      <c r="BO730" s="6"/>
      <c r="BP730" s="6"/>
      <c r="BQ730" s="1">
        <v>100</v>
      </c>
      <c r="BR730" s="6"/>
      <c r="BS730" s="6">
        <v>1</v>
      </c>
      <c r="BT730" s="6" t="s">
        <v>522</v>
      </c>
      <c r="BU730" s="1" t="s">
        <v>586</v>
      </c>
      <c r="BW730" s="6"/>
    </row>
    <row r="731" spans="1:75" ht="15" customHeight="1" x14ac:dyDescent="0.3">
      <c r="A731" s="1" t="s">
        <v>1487</v>
      </c>
      <c r="B731" s="7">
        <v>42968</v>
      </c>
      <c r="C731" s="6" t="s">
        <v>523</v>
      </c>
      <c r="D731" s="166">
        <v>5057</v>
      </c>
      <c r="E731" s="166">
        <v>805</v>
      </c>
      <c r="F731" s="11">
        <v>58</v>
      </c>
      <c r="G731" s="168">
        <v>1</v>
      </c>
      <c r="H731" s="183" t="str">
        <f t="shared" si="11"/>
        <v>58-1</v>
      </c>
      <c r="I731" s="173">
        <v>0</v>
      </c>
      <c r="J731" s="173">
        <v>88</v>
      </c>
      <c r="K731" s="207" t="b">
        <v>1</v>
      </c>
      <c r="L731" s="208">
        <v>133.75</v>
      </c>
      <c r="M731" s="208">
        <v>134.63</v>
      </c>
      <c r="N731" s="11" t="s">
        <v>96</v>
      </c>
      <c r="O731" s="11" t="s">
        <v>30</v>
      </c>
      <c r="P731" s="139" t="s">
        <v>1495</v>
      </c>
      <c r="Q731" s="136">
        <v>5</v>
      </c>
      <c r="R731" s="11" t="s">
        <v>20</v>
      </c>
      <c r="S731" s="11"/>
      <c r="T731" s="6" t="s">
        <v>209</v>
      </c>
      <c r="U731" s="6" t="s">
        <v>49</v>
      </c>
      <c r="V731" s="6" t="s">
        <v>15</v>
      </c>
      <c r="W731" s="6" t="s">
        <v>10</v>
      </c>
      <c r="X731" s="212">
        <v>2</v>
      </c>
      <c r="Y731" s="6"/>
      <c r="Z731" s="224"/>
      <c r="AA731" s="224"/>
      <c r="AB731" s="224"/>
      <c r="AC731" s="224"/>
      <c r="AD731" s="170"/>
      <c r="AE731" s="170"/>
      <c r="AF731" s="224"/>
      <c r="AG731" s="170"/>
      <c r="AH731" s="170"/>
      <c r="AI731" s="170"/>
      <c r="AJ731" s="224"/>
      <c r="AK731" s="224"/>
      <c r="AL731" s="170"/>
      <c r="AM731" s="170"/>
      <c r="AN731" s="170"/>
      <c r="AO731" s="224"/>
      <c r="AP731" s="170"/>
      <c r="AQ731" s="170"/>
      <c r="AR731" s="170"/>
      <c r="AS731" s="170"/>
      <c r="AT731" s="224"/>
      <c r="AU731" s="170">
        <v>100</v>
      </c>
      <c r="AV731" s="170"/>
      <c r="AW731" s="170"/>
      <c r="AX731" s="224"/>
      <c r="AY731" s="170"/>
      <c r="AZ731" s="170"/>
      <c r="BA731" s="170"/>
      <c r="BB731" s="224"/>
      <c r="BC731" s="224"/>
      <c r="BD731" s="224"/>
      <c r="BE731" s="170"/>
      <c r="BF731" s="170"/>
      <c r="BG731" s="170"/>
      <c r="BH731" s="170"/>
      <c r="BI731" s="224"/>
      <c r="BJ731" s="224"/>
      <c r="BK731" s="224"/>
      <c r="BL731" s="224"/>
      <c r="BM731" s="224"/>
      <c r="BN731" s="170"/>
      <c r="BO731" s="6"/>
      <c r="BP731" s="6"/>
      <c r="BQ731" s="1">
        <v>100</v>
      </c>
      <c r="BR731" s="6"/>
      <c r="BS731" s="6"/>
      <c r="BT731" s="6"/>
      <c r="BU731" s="1" t="s">
        <v>590</v>
      </c>
      <c r="BW731" s="6"/>
    </row>
    <row r="732" spans="1:75" ht="15" customHeight="1" x14ac:dyDescent="0.3">
      <c r="A732" s="1" t="s">
        <v>1487</v>
      </c>
      <c r="B732" s="7">
        <v>42968</v>
      </c>
      <c r="C732" s="6" t="s">
        <v>523</v>
      </c>
      <c r="D732" s="166">
        <v>5057</v>
      </c>
      <c r="E732" s="166">
        <v>805</v>
      </c>
      <c r="F732" s="11">
        <v>58</v>
      </c>
      <c r="G732" s="168">
        <v>1</v>
      </c>
      <c r="H732" s="183" t="str">
        <f t="shared" si="11"/>
        <v>58-1</v>
      </c>
      <c r="I732" s="173">
        <v>0</v>
      </c>
      <c r="J732" s="173">
        <v>88</v>
      </c>
      <c r="K732" s="207" t="b">
        <v>1</v>
      </c>
      <c r="L732" s="208">
        <v>133.75</v>
      </c>
      <c r="M732" s="208">
        <v>134.63</v>
      </c>
      <c r="N732" s="11" t="s">
        <v>96</v>
      </c>
      <c r="O732" s="11" t="s">
        <v>117</v>
      </c>
      <c r="P732" s="179" t="s">
        <v>1497</v>
      </c>
      <c r="Q732" s="180">
        <v>3</v>
      </c>
      <c r="R732" s="11" t="s">
        <v>18</v>
      </c>
      <c r="S732" s="11"/>
      <c r="T732" s="6" t="s">
        <v>525</v>
      </c>
      <c r="U732" s="6" t="s">
        <v>49</v>
      </c>
      <c r="V732" s="6" t="s">
        <v>15</v>
      </c>
      <c r="W732" s="6" t="s">
        <v>11</v>
      </c>
      <c r="X732" s="212">
        <v>3</v>
      </c>
      <c r="Y732" s="6"/>
      <c r="Z732" s="224"/>
      <c r="AA732" s="224"/>
      <c r="AB732" s="224"/>
      <c r="AC732" s="224"/>
      <c r="AD732" s="170"/>
      <c r="AE732" s="170"/>
      <c r="AF732" s="224"/>
      <c r="AG732" s="170"/>
      <c r="AH732" s="170"/>
      <c r="AI732" s="170"/>
      <c r="AJ732" s="224"/>
      <c r="AK732" s="224"/>
      <c r="AL732" s="170"/>
      <c r="AM732" s="170"/>
      <c r="AN732" s="170"/>
      <c r="AO732" s="224"/>
      <c r="AP732" s="170"/>
      <c r="AQ732" s="170"/>
      <c r="AR732" s="170">
        <v>50</v>
      </c>
      <c r="AS732" s="170"/>
      <c r="AT732" s="224"/>
      <c r="AU732" s="170">
        <v>50</v>
      </c>
      <c r="AV732" s="170"/>
      <c r="AW732" s="170"/>
      <c r="AX732" s="224"/>
      <c r="AY732" s="170"/>
      <c r="AZ732" s="170"/>
      <c r="BA732" s="170"/>
      <c r="BB732" s="224"/>
      <c r="BC732" s="224"/>
      <c r="BD732" s="224"/>
      <c r="BE732" s="170"/>
      <c r="BF732" s="170"/>
      <c r="BG732" s="170"/>
      <c r="BH732" s="170"/>
      <c r="BI732" s="224"/>
      <c r="BJ732" s="224"/>
      <c r="BK732" s="224"/>
      <c r="BL732" s="224"/>
      <c r="BM732" s="224"/>
      <c r="BN732" s="170"/>
      <c r="BO732" s="6"/>
      <c r="BP732" s="6"/>
      <c r="BQ732" s="1">
        <v>100</v>
      </c>
      <c r="BR732" s="6"/>
      <c r="BS732" s="6">
        <v>2</v>
      </c>
      <c r="BT732" s="6" t="s">
        <v>591</v>
      </c>
      <c r="BU732" s="1" t="s">
        <v>592</v>
      </c>
      <c r="BW732" s="6"/>
    </row>
    <row r="733" spans="1:75" ht="15" customHeight="1" x14ac:dyDescent="0.3">
      <c r="A733" s="1" t="s">
        <v>1487</v>
      </c>
      <c r="B733" s="7">
        <v>42968</v>
      </c>
      <c r="C733" s="6" t="s">
        <v>523</v>
      </c>
      <c r="D733" s="166">
        <v>5057</v>
      </c>
      <c r="E733" s="166">
        <v>805</v>
      </c>
      <c r="F733" s="11">
        <v>58</v>
      </c>
      <c r="G733" s="168">
        <v>1</v>
      </c>
      <c r="H733" s="183" t="str">
        <f t="shared" si="11"/>
        <v>58-1</v>
      </c>
      <c r="I733" s="173">
        <v>0</v>
      </c>
      <c r="J733" s="173">
        <v>88</v>
      </c>
      <c r="K733" s="207" t="b">
        <v>1</v>
      </c>
      <c r="L733" s="208">
        <v>133.75</v>
      </c>
      <c r="M733" s="208">
        <v>134.63</v>
      </c>
      <c r="N733" s="11"/>
      <c r="O733" s="11" t="s">
        <v>105</v>
      </c>
      <c r="P733" s="179" t="s">
        <v>105</v>
      </c>
      <c r="Q733" s="136" t="s">
        <v>1492</v>
      </c>
      <c r="R733" s="11"/>
      <c r="S733" s="11"/>
      <c r="T733" s="6"/>
      <c r="U733" s="6"/>
      <c r="V733" s="6"/>
      <c r="W733" s="6"/>
      <c r="X733" s="212" t="e">
        <v>#N/A</v>
      </c>
      <c r="Y733" s="6"/>
      <c r="Z733" s="224"/>
      <c r="AA733" s="224"/>
      <c r="AB733" s="224"/>
      <c r="AC733" s="224"/>
      <c r="AD733" s="170"/>
      <c r="AE733" s="170"/>
      <c r="AF733" s="224"/>
      <c r="AG733" s="170"/>
      <c r="AH733" s="170"/>
      <c r="AI733" s="170"/>
      <c r="AJ733" s="224"/>
      <c r="AK733" s="224"/>
      <c r="AL733" s="170"/>
      <c r="AM733" s="170"/>
      <c r="AN733" s="170"/>
      <c r="AO733" s="224"/>
      <c r="AP733" s="170"/>
      <c r="AQ733" s="170"/>
      <c r="AR733" s="170"/>
      <c r="AS733" s="170"/>
      <c r="AT733" s="224"/>
      <c r="AU733" s="170"/>
      <c r="AV733" s="170"/>
      <c r="AW733" s="170"/>
      <c r="AX733" s="224"/>
      <c r="AY733" s="170"/>
      <c r="AZ733" s="170"/>
      <c r="BA733" s="170"/>
      <c r="BB733" s="224"/>
      <c r="BC733" s="224"/>
      <c r="BD733" s="224"/>
      <c r="BE733" s="170"/>
      <c r="BF733" s="170"/>
      <c r="BG733" s="170"/>
      <c r="BH733" s="170"/>
      <c r="BI733" s="224"/>
      <c r="BJ733" s="224"/>
      <c r="BK733" s="224"/>
      <c r="BL733" s="224"/>
      <c r="BM733" s="224"/>
      <c r="BN733" s="170"/>
      <c r="BO733" s="6"/>
      <c r="BP733" s="6"/>
      <c r="BQ733" s="1">
        <v>0</v>
      </c>
      <c r="BR733" s="6"/>
      <c r="BS733" s="6"/>
      <c r="BT733" s="6"/>
      <c r="BV733" s="1" t="s">
        <v>593</v>
      </c>
      <c r="BW733" s="6"/>
    </row>
    <row r="734" spans="1:75" ht="15" customHeight="1" x14ac:dyDescent="0.3">
      <c r="A734" s="1" t="s">
        <v>1487</v>
      </c>
      <c r="B734" s="7">
        <v>42968</v>
      </c>
      <c r="C734" s="6" t="s">
        <v>523</v>
      </c>
      <c r="D734" s="166">
        <v>5057</v>
      </c>
      <c r="E734" s="166">
        <v>805</v>
      </c>
      <c r="F734" s="11">
        <v>58</v>
      </c>
      <c r="G734" s="168">
        <v>2</v>
      </c>
      <c r="H734" s="183" t="str">
        <f t="shared" si="11"/>
        <v>58-2</v>
      </c>
      <c r="I734" s="173">
        <v>0</v>
      </c>
      <c r="J734" s="173">
        <v>84</v>
      </c>
      <c r="K734" s="207" t="b">
        <v>1</v>
      </c>
      <c r="L734" s="208">
        <v>134.63499999999999</v>
      </c>
      <c r="M734" s="208">
        <v>135.47499999999999</v>
      </c>
      <c r="N734" s="11" t="s">
        <v>112</v>
      </c>
      <c r="O734" s="11" t="s">
        <v>1094</v>
      </c>
      <c r="P734" s="179" t="s">
        <v>1493</v>
      </c>
      <c r="Q734" s="180">
        <v>1</v>
      </c>
      <c r="R734" s="11" t="s">
        <v>18</v>
      </c>
      <c r="S734" s="11"/>
      <c r="T734" s="6" t="s">
        <v>524</v>
      </c>
      <c r="U734" s="6" t="s">
        <v>49</v>
      </c>
      <c r="V734" s="6" t="s">
        <v>17</v>
      </c>
      <c r="W734" s="6" t="s">
        <v>10</v>
      </c>
      <c r="X734" s="212">
        <v>2</v>
      </c>
      <c r="Y734" s="6" t="s">
        <v>40</v>
      </c>
      <c r="Z734" s="224"/>
      <c r="AA734" s="224"/>
      <c r="AB734" s="224"/>
      <c r="AC734" s="224"/>
      <c r="AD734" s="170"/>
      <c r="AE734" s="170"/>
      <c r="AF734" s="224"/>
      <c r="AG734" s="170"/>
      <c r="AH734" s="170"/>
      <c r="AI734" s="170"/>
      <c r="AJ734" s="224"/>
      <c r="AK734" s="224"/>
      <c r="AL734" s="170"/>
      <c r="AM734" s="170"/>
      <c r="AN734" s="170"/>
      <c r="AO734" s="224"/>
      <c r="AP734" s="170"/>
      <c r="AQ734" s="170"/>
      <c r="AR734" s="170"/>
      <c r="AS734" s="170">
        <v>50</v>
      </c>
      <c r="AT734" s="224"/>
      <c r="AU734" s="170"/>
      <c r="AV734" s="170"/>
      <c r="AW734" s="170"/>
      <c r="AX734" s="224"/>
      <c r="AY734" s="170"/>
      <c r="AZ734" s="170"/>
      <c r="BA734" s="170"/>
      <c r="BB734" s="224"/>
      <c r="BC734" s="224"/>
      <c r="BD734" s="224"/>
      <c r="BE734" s="170"/>
      <c r="BF734" s="170"/>
      <c r="BG734" s="170">
        <v>50</v>
      </c>
      <c r="BH734" s="170"/>
      <c r="BI734" s="224"/>
      <c r="BJ734" s="224"/>
      <c r="BK734" s="224"/>
      <c r="BL734" s="224"/>
      <c r="BM734" s="224"/>
      <c r="BN734" s="170"/>
      <c r="BO734" s="6"/>
      <c r="BP734" s="6"/>
      <c r="BQ734" s="1">
        <v>100</v>
      </c>
      <c r="BR734" s="6"/>
      <c r="BS734" s="6"/>
      <c r="BT734" s="6"/>
      <c r="BU734" s="1" t="s">
        <v>594</v>
      </c>
      <c r="BW734" s="6"/>
    </row>
    <row r="735" spans="1:75" ht="15" customHeight="1" x14ac:dyDescent="0.3">
      <c r="A735" s="1" t="s">
        <v>1487</v>
      </c>
      <c r="B735" s="7">
        <v>42968</v>
      </c>
      <c r="C735" s="6" t="s">
        <v>523</v>
      </c>
      <c r="D735" s="166">
        <v>5057</v>
      </c>
      <c r="E735" s="166">
        <v>805</v>
      </c>
      <c r="F735" s="11">
        <v>58</v>
      </c>
      <c r="G735" s="168">
        <v>2</v>
      </c>
      <c r="H735" s="183" t="str">
        <f t="shared" si="11"/>
        <v>58-2</v>
      </c>
      <c r="I735" s="173">
        <v>0</v>
      </c>
      <c r="J735" s="173">
        <v>84</v>
      </c>
      <c r="K735" s="207" t="b">
        <v>1</v>
      </c>
      <c r="L735" s="208">
        <v>134.63499999999999</v>
      </c>
      <c r="M735" s="208">
        <v>135.47499999999999</v>
      </c>
      <c r="N735" s="11" t="s">
        <v>112</v>
      </c>
      <c r="O735" s="11" t="s">
        <v>117</v>
      </c>
      <c r="P735" s="179" t="s">
        <v>1497</v>
      </c>
      <c r="Q735" s="180">
        <v>3</v>
      </c>
      <c r="R735" s="11" t="s">
        <v>44</v>
      </c>
      <c r="S735" s="11"/>
      <c r="T735" s="6" t="s">
        <v>525</v>
      </c>
      <c r="U735" s="6" t="s">
        <v>49</v>
      </c>
      <c r="V735" s="6" t="s">
        <v>17</v>
      </c>
      <c r="W735" s="6" t="s">
        <v>11</v>
      </c>
      <c r="X735" s="212">
        <v>3</v>
      </c>
      <c r="Y735" s="6" t="s">
        <v>40</v>
      </c>
      <c r="Z735" s="224"/>
      <c r="AA735" s="224"/>
      <c r="AB735" s="224"/>
      <c r="AC735" s="224"/>
      <c r="AD735" s="170"/>
      <c r="AE735" s="170"/>
      <c r="AF735" s="224"/>
      <c r="AG735" s="170"/>
      <c r="AH735" s="170"/>
      <c r="AI735" s="170"/>
      <c r="AJ735" s="224"/>
      <c r="AK735" s="224"/>
      <c r="AL735" s="170"/>
      <c r="AM735" s="170"/>
      <c r="AN735" s="170"/>
      <c r="AO735" s="224"/>
      <c r="AP735" s="170"/>
      <c r="AQ735" s="170"/>
      <c r="AR735" s="170">
        <v>50</v>
      </c>
      <c r="AS735" s="170"/>
      <c r="AT735" s="224"/>
      <c r="AU735" s="170">
        <v>50</v>
      </c>
      <c r="AV735" s="170"/>
      <c r="AW735" s="170"/>
      <c r="AX735" s="224"/>
      <c r="AY735" s="170"/>
      <c r="AZ735" s="170"/>
      <c r="BA735" s="170"/>
      <c r="BB735" s="224"/>
      <c r="BC735" s="224"/>
      <c r="BD735" s="224"/>
      <c r="BE735" s="170"/>
      <c r="BF735" s="170"/>
      <c r="BG735" s="170"/>
      <c r="BH735" s="170"/>
      <c r="BI735" s="224"/>
      <c r="BJ735" s="224"/>
      <c r="BK735" s="224"/>
      <c r="BL735" s="224"/>
      <c r="BM735" s="224"/>
      <c r="BN735" s="170"/>
      <c r="BO735" s="6"/>
      <c r="BP735" s="6"/>
      <c r="BQ735" s="1">
        <v>100</v>
      </c>
      <c r="BR735" s="6"/>
      <c r="BS735" s="6"/>
      <c r="BT735" s="6"/>
      <c r="BU735" s="1" t="s">
        <v>595</v>
      </c>
      <c r="BW735" s="6"/>
    </row>
    <row r="736" spans="1:75" ht="15" customHeight="1" x14ac:dyDescent="0.3">
      <c r="A736" s="1" t="s">
        <v>1487</v>
      </c>
      <c r="B736" s="7">
        <v>42968</v>
      </c>
      <c r="C736" s="6" t="s">
        <v>523</v>
      </c>
      <c r="D736" s="166">
        <v>5057</v>
      </c>
      <c r="E736" s="166">
        <v>805</v>
      </c>
      <c r="F736" s="11">
        <v>58</v>
      </c>
      <c r="G736" s="168">
        <v>2</v>
      </c>
      <c r="H736" s="183" t="str">
        <f t="shared" si="11"/>
        <v>58-2</v>
      </c>
      <c r="I736" s="173">
        <v>0</v>
      </c>
      <c r="J736" s="173">
        <v>84</v>
      </c>
      <c r="K736" s="207" t="b">
        <v>1</v>
      </c>
      <c r="L736" s="208">
        <v>134.63499999999999</v>
      </c>
      <c r="M736" s="208">
        <v>135.47499999999999</v>
      </c>
      <c r="N736" s="11" t="s">
        <v>112</v>
      </c>
      <c r="O736" s="11" t="s">
        <v>117</v>
      </c>
      <c r="P736" s="179" t="s">
        <v>1497</v>
      </c>
      <c r="Q736" s="180">
        <v>3</v>
      </c>
      <c r="R736" s="11" t="s">
        <v>18</v>
      </c>
      <c r="S736" s="11"/>
      <c r="T736" s="6" t="s">
        <v>525</v>
      </c>
      <c r="U736" s="6" t="s">
        <v>49</v>
      </c>
      <c r="V736" s="6" t="s">
        <v>17</v>
      </c>
      <c r="W736" s="6" t="s">
        <v>11</v>
      </c>
      <c r="X736" s="212">
        <v>3</v>
      </c>
      <c r="Y736" s="6" t="s">
        <v>40</v>
      </c>
      <c r="Z736" s="224"/>
      <c r="AA736" s="224"/>
      <c r="AB736" s="224"/>
      <c r="AC736" s="224"/>
      <c r="AD736" s="170"/>
      <c r="AE736" s="170"/>
      <c r="AF736" s="224"/>
      <c r="AG736" s="170"/>
      <c r="AH736" s="170"/>
      <c r="AI736" s="170"/>
      <c r="AJ736" s="224"/>
      <c r="AK736" s="224"/>
      <c r="AL736" s="170"/>
      <c r="AM736" s="170"/>
      <c r="AN736" s="170"/>
      <c r="AO736" s="224"/>
      <c r="AP736" s="170"/>
      <c r="AQ736" s="170"/>
      <c r="AR736" s="170">
        <v>50</v>
      </c>
      <c r="AS736" s="170"/>
      <c r="AT736" s="224"/>
      <c r="AU736" s="170">
        <v>50</v>
      </c>
      <c r="AV736" s="170"/>
      <c r="AW736" s="170"/>
      <c r="AX736" s="224"/>
      <c r="AY736" s="170"/>
      <c r="AZ736" s="170"/>
      <c r="BA736" s="170"/>
      <c r="BB736" s="224"/>
      <c r="BC736" s="224"/>
      <c r="BD736" s="224"/>
      <c r="BE736" s="170"/>
      <c r="BF736" s="170"/>
      <c r="BG736" s="170"/>
      <c r="BH736" s="170"/>
      <c r="BI736" s="224"/>
      <c r="BJ736" s="224"/>
      <c r="BK736" s="224"/>
      <c r="BL736" s="224"/>
      <c r="BM736" s="224"/>
      <c r="BN736" s="170"/>
      <c r="BO736" s="6"/>
      <c r="BP736" s="6"/>
      <c r="BQ736" s="1">
        <v>100</v>
      </c>
      <c r="BR736" s="6"/>
      <c r="BS736" s="6"/>
      <c r="BT736" s="6"/>
      <c r="BU736" s="1" t="s">
        <v>596</v>
      </c>
      <c r="BW736" s="6"/>
    </row>
    <row r="737" spans="1:75" ht="15" customHeight="1" x14ac:dyDescent="0.3">
      <c r="A737" s="1" t="s">
        <v>1487</v>
      </c>
      <c r="B737" s="7">
        <v>42968</v>
      </c>
      <c r="C737" s="6" t="s">
        <v>523</v>
      </c>
      <c r="D737" s="166">
        <v>5057</v>
      </c>
      <c r="E737" s="166">
        <v>805</v>
      </c>
      <c r="F737" s="11">
        <v>58</v>
      </c>
      <c r="G737" s="168">
        <v>2</v>
      </c>
      <c r="H737" s="183" t="str">
        <f t="shared" si="11"/>
        <v>58-2</v>
      </c>
      <c r="I737" s="173">
        <v>0</v>
      </c>
      <c r="J737" s="173">
        <v>84</v>
      </c>
      <c r="K737" s="207" t="b">
        <v>1</v>
      </c>
      <c r="L737" s="208">
        <v>134.63499999999999</v>
      </c>
      <c r="M737" s="208">
        <v>135.47499999999999</v>
      </c>
      <c r="N737" s="11"/>
      <c r="O737" s="11" t="s">
        <v>105</v>
      </c>
      <c r="P737" s="179" t="s">
        <v>105</v>
      </c>
      <c r="Q737" s="136" t="s">
        <v>1492</v>
      </c>
      <c r="R737" s="11"/>
      <c r="S737" s="11"/>
      <c r="T737" s="6"/>
      <c r="U737" s="6"/>
      <c r="V737" s="6"/>
      <c r="W737" s="6"/>
      <c r="X737" s="212" t="e">
        <v>#N/A</v>
      </c>
      <c r="Y737" s="6"/>
      <c r="Z737" s="224"/>
      <c r="AA737" s="224"/>
      <c r="AB737" s="224"/>
      <c r="AC737" s="224"/>
      <c r="AD737" s="170"/>
      <c r="AE737" s="170"/>
      <c r="AF737" s="224"/>
      <c r="AG737" s="170"/>
      <c r="AH737" s="170"/>
      <c r="AI737" s="170"/>
      <c r="AJ737" s="224"/>
      <c r="AK737" s="224"/>
      <c r="AL737" s="170"/>
      <c r="AM737" s="170"/>
      <c r="AN737" s="170"/>
      <c r="AO737" s="224"/>
      <c r="AP737" s="170"/>
      <c r="AQ737" s="170"/>
      <c r="AR737" s="170"/>
      <c r="AS737" s="170"/>
      <c r="AT737" s="224"/>
      <c r="AU737" s="170"/>
      <c r="AV737" s="170"/>
      <c r="AW737" s="170"/>
      <c r="AX737" s="224"/>
      <c r="AY737" s="170"/>
      <c r="AZ737" s="170"/>
      <c r="BA737" s="170"/>
      <c r="BB737" s="224"/>
      <c r="BC737" s="224"/>
      <c r="BD737" s="224"/>
      <c r="BE737" s="170"/>
      <c r="BF737" s="170"/>
      <c r="BG737" s="170"/>
      <c r="BH737" s="170"/>
      <c r="BI737" s="224"/>
      <c r="BJ737" s="224"/>
      <c r="BK737" s="224"/>
      <c r="BL737" s="224"/>
      <c r="BM737" s="224"/>
      <c r="BN737" s="170"/>
      <c r="BO737" s="6"/>
      <c r="BP737" s="6"/>
      <c r="BQ737" s="1">
        <v>0</v>
      </c>
      <c r="BR737" s="6"/>
      <c r="BS737" s="6"/>
      <c r="BT737" s="6"/>
      <c r="BV737" s="1" t="s">
        <v>597</v>
      </c>
      <c r="BW737" s="6"/>
    </row>
    <row r="738" spans="1:75" ht="15" customHeight="1" x14ac:dyDescent="0.3">
      <c r="A738" s="1" t="s">
        <v>1487</v>
      </c>
      <c r="B738" s="7">
        <v>42968</v>
      </c>
      <c r="C738" s="6" t="s">
        <v>523</v>
      </c>
      <c r="D738" s="166">
        <v>5057</v>
      </c>
      <c r="E738" s="166">
        <v>805</v>
      </c>
      <c r="F738" s="11">
        <v>58</v>
      </c>
      <c r="G738" s="168">
        <v>3</v>
      </c>
      <c r="H738" s="183" t="str">
        <f t="shared" si="11"/>
        <v>58-3</v>
      </c>
      <c r="I738" s="173">
        <v>0</v>
      </c>
      <c r="J738" s="173">
        <v>45</v>
      </c>
      <c r="K738" s="207" t="b">
        <v>1</v>
      </c>
      <c r="L738" s="208">
        <v>135.47999999999999</v>
      </c>
      <c r="M738" s="208">
        <v>135.92999999999998</v>
      </c>
      <c r="N738" s="11" t="s">
        <v>112</v>
      </c>
      <c r="O738" s="11" t="s">
        <v>1094</v>
      </c>
      <c r="P738" s="179" t="s">
        <v>1493</v>
      </c>
      <c r="Q738" s="180">
        <v>1</v>
      </c>
      <c r="R738" s="11" t="s">
        <v>18</v>
      </c>
      <c r="S738" s="11"/>
      <c r="T738" s="6" t="s">
        <v>524</v>
      </c>
      <c r="U738" s="6" t="s">
        <v>49</v>
      </c>
      <c r="V738" s="6" t="s">
        <v>17</v>
      </c>
      <c r="W738" s="6" t="s">
        <v>10</v>
      </c>
      <c r="X738" s="212">
        <v>2</v>
      </c>
      <c r="Y738" s="6" t="s">
        <v>40</v>
      </c>
      <c r="Z738" s="224"/>
      <c r="AA738" s="224"/>
      <c r="AB738" s="224"/>
      <c r="AC738" s="224"/>
      <c r="AD738" s="170"/>
      <c r="AE738" s="170"/>
      <c r="AF738" s="224"/>
      <c r="AG738" s="170"/>
      <c r="AH738" s="170"/>
      <c r="AI738" s="170"/>
      <c r="AJ738" s="224"/>
      <c r="AK738" s="224"/>
      <c r="AL738" s="170"/>
      <c r="AM738" s="170"/>
      <c r="AN738" s="170"/>
      <c r="AO738" s="224"/>
      <c r="AP738" s="170"/>
      <c r="AQ738" s="170"/>
      <c r="AR738" s="170"/>
      <c r="AS738" s="170">
        <v>50</v>
      </c>
      <c r="AT738" s="224"/>
      <c r="AU738" s="170"/>
      <c r="AV738" s="170"/>
      <c r="AW738" s="170"/>
      <c r="AX738" s="224"/>
      <c r="AY738" s="170"/>
      <c r="AZ738" s="170"/>
      <c r="BA738" s="170"/>
      <c r="BB738" s="224"/>
      <c r="BC738" s="224"/>
      <c r="BD738" s="224"/>
      <c r="BE738" s="170"/>
      <c r="BF738" s="170"/>
      <c r="BG738" s="170">
        <v>50</v>
      </c>
      <c r="BH738" s="170"/>
      <c r="BI738" s="224"/>
      <c r="BJ738" s="224"/>
      <c r="BK738" s="224"/>
      <c r="BL738" s="224"/>
      <c r="BM738" s="224"/>
      <c r="BN738" s="170"/>
      <c r="BO738" s="6"/>
      <c r="BP738" s="6"/>
      <c r="BQ738" s="1">
        <v>100</v>
      </c>
      <c r="BR738" s="6"/>
      <c r="BS738" s="6"/>
      <c r="BT738" s="6"/>
      <c r="BU738" s="1" t="s">
        <v>594</v>
      </c>
      <c r="BW738" s="6"/>
    </row>
    <row r="739" spans="1:75" ht="15" customHeight="1" x14ac:dyDescent="0.3">
      <c r="A739" s="1" t="s">
        <v>1487</v>
      </c>
      <c r="B739" s="7">
        <v>42968</v>
      </c>
      <c r="C739" s="6" t="s">
        <v>523</v>
      </c>
      <c r="D739" s="166">
        <v>5057</v>
      </c>
      <c r="E739" s="166">
        <v>805</v>
      </c>
      <c r="F739" s="11">
        <v>58</v>
      </c>
      <c r="G739" s="168">
        <v>3</v>
      </c>
      <c r="H739" s="183" t="str">
        <f t="shared" si="11"/>
        <v>58-3</v>
      </c>
      <c r="I739" s="173">
        <v>0</v>
      </c>
      <c r="J739" s="173">
        <v>45</v>
      </c>
      <c r="K739" s="207" t="b">
        <v>1</v>
      </c>
      <c r="L739" s="208">
        <v>135.47999999999999</v>
      </c>
      <c r="M739" s="208">
        <v>135.92999999999998</v>
      </c>
      <c r="N739" s="11" t="s">
        <v>112</v>
      </c>
      <c r="O739" s="11" t="s">
        <v>117</v>
      </c>
      <c r="P739" s="179" t="s">
        <v>1497</v>
      </c>
      <c r="Q739" s="180">
        <v>3</v>
      </c>
      <c r="R739" s="11" t="s">
        <v>44</v>
      </c>
      <c r="S739" s="11"/>
      <c r="T739" s="6" t="s">
        <v>525</v>
      </c>
      <c r="U739" s="6" t="s">
        <v>49</v>
      </c>
      <c r="V739" s="6" t="s">
        <v>17</v>
      </c>
      <c r="W739" s="6" t="s">
        <v>11</v>
      </c>
      <c r="X739" s="212">
        <v>3</v>
      </c>
      <c r="Y739" s="6" t="s">
        <v>40</v>
      </c>
      <c r="Z739" s="224"/>
      <c r="AA739" s="224"/>
      <c r="AB739" s="224"/>
      <c r="AC739" s="224"/>
      <c r="AD739" s="170"/>
      <c r="AE739" s="170"/>
      <c r="AF739" s="224"/>
      <c r="AG739" s="170"/>
      <c r="AH739" s="170"/>
      <c r="AI739" s="170"/>
      <c r="AJ739" s="224"/>
      <c r="AK739" s="224"/>
      <c r="AL739" s="170"/>
      <c r="AM739" s="170"/>
      <c r="AN739" s="170"/>
      <c r="AO739" s="224"/>
      <c r="AP739" s="170"/>
      <c r="AQ739" s="170"/>
      <c r="AR739" s="170">
        <v>50</v>
      </c>
      <c r="AS739" s="170"/>
      <c r="AT739" s="224"/>
      <c r="AU739" s="170">
        <v>50</v>
      </c>
      <c r="AV739" s="170"/>
      <c r="AW739" s="170"/>
      <c r="AX739" s="224"/>
      <c r="AY739" s="170"/>
      <c r="AZ739" s="170"/>
      <c r="BA739" s="170"/>
      <c r="BB739" s="224"/>
      <c r="BC739" s="224"/>
      <c r="BD739" s="224"/>
      <c r="BE739" s="170"/>
      <c r="BF739" s="170"/>
      <c r="BG739" s="170"/>
      <c r="BH739" s="170"/>
      <c r="BI739" s="224"/>
      <c r="BJ739" s="224"/>
      <c r="BK739" s="224"/>
      <c r="BL739" s="224"/>
      <c r="BM739" s="224"/>
      <c r="BN739" s="170"/>
      <c r="BO739" s="6"/>
      <c r="BP739" s="6"/>
      <c r="BQ739" s="1">
        <v>100</v>
      </c>
      <c r="BR739" s="6"/>
      <c r="BS739" s="6"/>
      <c r="BT739" s="6"/>
      <c r="BU739" s="1" t="s">
        <v>595</v>
      </c>
      <c r="BW739" s="6"/>
    </row>
    <row r="740" spans="1:75" ht="15" customHeight="1" x14ac:dyDescent="0.3">
      <c r="A740" s="1" t="s">
        <v>1487</v>
      </c>
      <c r="B740" s="7">
        <v>42968</v>
      </c>
      <c r="C740" s="6" t="s">
        <v>523</v>
      </c>
      <c r="D740" s="166">
        <v>5057</v>
      </c>
      <c r="E740" s="166">
        <v>805</v>
      </c>
      <c r="F740" s="11">
        <v>58</v>
      </c>
      <c r="G740" s="168">
        <v>3</v>
      </c>
      <c r="H740" s="183" t="str">
        <f t="shared" si="11"/>
        <v>58-3</v>
      </c>
      <c r="I740" s="173">
        <v>0</v>
      </c>
      <c r="J740" s="173">
        <v>45</v>
      </c>
      <c r="K740" s="207" t="b">
        <v>1</v>
      </c>
      <c r="L740" s="208">
        <v>135.47999999999999</v>
      </c>
      <c r="M740" s="208">
        <v>135.92999999999998</v>
      </c>
      <c r="N740" s="11" t="s">
        <v>112</v>
      </c>
      <c r="O740" s="11" t="s">
        <v>117</v>
      </c>
      <c r="P740" s="179" t="s">
        <v>1497</v>
      </c>
      <c r="Q740" s="180">
        <v>3</v>
      </c>
      <c r="R740" s="11" t="s">
        <v>18</v>
      </c>
      <c r="S740" s="11"/>
      <c r="T740" s="6" t="s">
        <v>525</v>
      </c>
      <c r="U740" s="6" t="s">
        <v>49</v>
      </c>
      <c r="V740" s="6" t="s">
        <v>17</v>
      </c>
      <c r="W740" s="6" t="s">
        <v>11</v>
      </c>
      <c r="X740" s="212">
        <v>3</v>
      </c>
      <c r="Y740" s="6" t="s">
        <v>40</v>
      </c>
      <c r="Z740" s="224"/>
      <c r="AA740" s="224"/>
      <c r="AB740" s="224"/>
      <c r="AC740" s="224"/>
      <c r="AD740" s="170"/>
      <c r="AE740" s="170"/>
      <c r="AF740" s="224"/>
      <c r="AG740" s="170"/>
      <c r="AH740" s="170"/>
      <c r="AI740" s="170"/>
      <c r="AJ740" s="224"/>
      <c r="AK740" s="224"/>
      <c r="AL740" s="170"/>
      <c r="AM740" s="170"/>
      <c r="AN740" s="170"/>
      <c r="AO740" s="224"/>
      <c r="AP740" s="170"/>
      <c r="AQ740" s="170"/>
      <c r="AR740" s="170">
        <v>50</v>
      </c>
      <c r="AS740" s="170"/>
      <c r="AT740" s="224"/>
      <c r="AU740" s="170">
        <v>50</v>
      </c>
      <c r="AV740" s="170"/>
      <c r="AW740" s="170"/>
      <c r="AX740" s="224"/>
      <c r="AY740" s="170"/>
      <c r="AZ740" s="170"/>
      <c r="BA740" s="170"/>
      <c r="BB740" s="224"/>
      <c r="BC740" s="224"/>
      <c r="BD740" s="224"/>
      <c r="BE740" s="170"/>
      <c r="BF740" s="170"/>
      <c r="BG740" s="170"/>
      <c r="BH740" s="170"/>
      <c r="BI740" s="224"/>
      <c r="BJ740" s="224"/>
      <c r="BK740" s="224"/>
      <c r="BL740" s="224"/>
      <c r="BM740" s="224"/>
      <c r="BN740" s="170"/>
      <c r="BO740" s="6"/>
      <c r="BP740" s="6"/>
      <c r="BQ740" s="1">
        <v>100</v>
      </c>
      <c r="BR740" s="6"/>
      <c r="BS740" s="6"/>
      <c r="BT740" s="6"/>
      <c r="BU740" s="1" t="s">
        <v>596</v>
      </c>
      <c r="BW740" s="6"/>
    </row>
    <row r="741" spans="1:75" ht="15" customHeight="1" x14ac:dyDescent="0.3">
      <c r="A741" s="1" t="s">
        <v>1487</v>
      </c>
      <c r="B741" s="7">
        <v>42968</v>
      </c>
      <c r="C741" s="6" t="s">
        <v>523</v>
      </c>
      <c r="D741" s="166">
        <v>5057</v>
      </c>
      <c r="E741" s="166">
        <v>805</v>
      </c>
      <c r="F741" s="11">
        <v>58</v>
      </c>
      <c r="G741" s="168">
        <v>3</v>
      </c>
      <c r="H741" s="183" t="str">
        <f t="shared" si="11"/>
        <v>58-3</v>
      </c>
      <c r="I741" s="173">
        <v>0</v>
      </c>
      <c r="J741" s="173">
        <v>45</v>
      </c>
      <c r="K741" s="207" t="b">
        <v>1</v>
      </c>
      <c r="L741" s="208">
        <v>135.47999999999999</v>
      </c>
      <c r="M741" s="208">
        <v>135.92999999999998</v>
      </c>
      <c r="N741" s="11"/>
      <c r="O741" s="11" t="s">
        <v>105</v>
      </c>
      <c r="P741" s="179" t="s">
        <v>105</v>
      </c>
      <c r="Q741" s="136" t="s">
        <v>1492</v>
      </c>
      <c r="R741" s="11"/>
      <c r="S741" s="11"/>
      <c r="T741" s="6"/>
      <c r="U741" s="6"/>
      <c r="V741" s="6"/>
      <c r="W741" s="6"/>
      <c r="X741" s="212" t="e">
        <v>#N/A</v>
      </c>
      <c r="Y741" s="6"/>
      <c r="Z741" s="224"/>
      <c r="AA741" s="224"/>
      <c r="AB741" s="224"/>
      <c r="AC741" s="224"/>
      <c r="AD741" s="170"/>
      <c r="AE741" s="170"/>
      <c r="AF741" s="224"/>
      <c r="AG741" s="170"/>
      <c r="AH741" s="170"/>
      <c r="AI741" s="170"/>
      <c r="AJ741" s="224"/>
      <c r="AK741" s="224"/>
      <c r="AL741" s="170"/>
      <c r="AM741" s="170"/>
      <c r="AN741" s="170"/>
      <c r="AO741" s="224"/>
      <c r="AP741" s="170"/>
      <c r="AQ741" s="170"/>
      <c r="AR741" s="170"/>
      <c r="AS741" s="170"/>
      <c r="AT741" s="224"/>
      <c r="AU741" s="170"/>
      <c r="AV741" s="170"/>
      <c r="AW741" s="170"/>
      <c r="AX741" s="224"/>
      <c r="AY741" s="170"/>
      <c r="AZ741" s="170"/>
      <c r="BA741" s="170"/>
      <c r="BB741" s="224"/>
      <c r="BC741" s="224"/>
      <c r="BD741" s="224"/>
      <c r="BE741" s="170"/>
      <c r="BF741" s="170"/>
      <c r="BG741" s="170"/>
      <c r="BH741" s="170"/>
      <c r="BI741" s="224"/>
      <c r="BJ741" s="224"/>
      <c r="BK741" s="224"/>
      <c r="BL741" s="224"/>
      <c r="BM741" s="224"/>
      <c r="BN741" s="170"/>
      <c r="BO741" s="6"/>
      <c r="BP741" s="6"/>
      <c r="BQ741" s="1">
        <v>0</v>
      </c>
      <c r="BR741" s="6"/>
      <c r="BS741" s="6"/>
      <c r="BT741" s="6"/>
      <c r="BV741" s="1" t="s">
        <v>598</v>
      </c>
      <c r="BW741" s="6"/>
    </row>
    <row r="742" spans="1:75" ht="15" customHeight="1" x14ac:dyDescent="0.3">
      <c r="A742" s="1" t="s">
        <v>1487</v>
      </c>
      <c r="B742" s="7">
        <v>42968</v>
      </c>
      <c r="C742" s="6" t="s">
        <v>523</v>
      </c>
      <c r="D742" s="166">
        <v>5057</v>
      </c>
      <c r="E742" s="166">
        <v>805</v>
      </c>
      <c r="F742" s="11">
        <v>58</v>
      </c>
      <c r="G742" s="168">
        <v>4</v>
      </c>
      <c r="H742" s="183" t="str">
        <f t="shared" si="11"/>
        <v>58-4</v>
      </c>
      <c r="I742" s="173">
        <v>0</v>
      </c>
      <c r="J742" s="173">
        <v>95</v>
      </c>
      <c r="K742" s="207" t="b">
        <v>1</v>
      </c>
      <c r="L742" s="208">
        <v>135.92999999999998</v>
      </c>
      <c r="M742" s="208">
        <v>136.87999999999997</v>
      </c>
      <c r="N742" s="11" t="s">
        <v>112</v>
      </c>
      <c r="O742" s="11" t="s">
        <v>1094</v>
      </c>
      <c r="P742" s="213" t="s">
        <v>1495</v>
      </c>
      <c r="Q742" s="136">
        <v>5</v>
      </c>
      <c r="R742" s="11" t="s">
        <v>23</v>
      </c>
      <c r="S742" s="11"/>
      <c r="T742" s="6" t="s">
        <v>524</v>
      </c>
      <c r="U742" s="6" t="s">
        <v>49</v>
      </c>
      <c r="V742" s="6" t="s">
        <v>17</v>
      </c>
      <c r="W742" s="6" t="s">
        <v>10</v>
      </c>
      <c r="X742" s="216">
        <v>2</v>
      </c>
      <c r="Y742" s="6" t="s">
        <v>40</v>
      </c>
      <c r="Z742" s="224"/>
      <c r="AA742" s="224"/>
      <c r="AB742" s="224"/>
      <c r="AC742" s="224"/>
      <c r="AD742" s="170"/>
      <c r="AE742" s="170"/>
      <c r="AF742" s="224"/>
      <c r="AG742" s="170"/>
      <c r="AH742" s="170"/>
      <c r="AI742" s="170"/>
      <c r="AJ742" s="224"/>
      <c r="AK742" s="224"/>
      <c r="AL742" s="170"/>
      <c r="AM742" s="170"/>
      <c r="AN742" s="170"/>
      <c r="AO742" s="224"/>
      <c r="AP742" s="170"/>
      <c r="AQ742" s="170"/>
      <c r="AR742" s="170"/>
      <c r="AS742" s="170">
        <v>20</v>
      </c>
      <c r="AT742" s="224"/>
      <c r="AU742" s="170"/>
      <c r="AV742" s="170"/>
      <c r="AW742" s="170"/>
      <c r="AX742" s="224"/>
      <c r="AY742" s="170"/>
      <c r="AZ742" s="170"/>
      <c r="BA742" s="170"/>
      <c r="BB742" s="224"/>
      <c r="BC742" s="224"/>
      <c r="BD742" s="224"/>
      <c r="BE742" s="170"/>
      <c r="BF742" s="170"/>
      <c r="BG742" s="170">
        <v>80</v>
      </c>
      <c r="BH742" s="170"/>
      <c r="BI742" s="224"/>
      <c r="BJ742" s="224"/>
      <c r="BK742" s="224"/>
      <c r="BL742" s="224"/>
      <c r="BM742" s="224"/>
      <c r="BN742" s="170"/>
      <c r="BO742" s="6"/>
      <c r="BP742" s="6"/>
      <c r="BQ742" s="1">
        <v>100</v>
      </c>
      <c r="BR742" s="6"/>
      <c r="BS742" s="6"/>
      <c r="BT742" s="6"/>
      <c r="BU742" s="1" t="s">
        <v>594</v>
      </c>
      <c r="BW742" s="6"/>
    </row>
    <row r="743" spans="1:75" ht="15" customHeight="1" x14ac:dyDescent="0.3">
      <c r="A743" s="1" t="s">
        <v>1487</v>
      </c>
      <c r="B743" s="7">
        <v>42968</v>
      </c>
      <c r="C743" s="6" t="s">
        <v>523</v>
      </c>
      <c r="D743" s="166">
        <v>5057</v>
      </c>
      <c r="E743" s="166">
        <v>805</v>
      </c>
      <c r="F743" s="11">
        <v>58</v>
      </c>
      <c r="G743" s="168">
        <v>4</v>
      </c>
      <c r="H743" s="183" t="str">
        <f t="shared" si="11"/>
        <v>58-4</v>
      </c>
      <c r="I743" s="173">
        <v>0</v>
      </c>
      <c r="J743" s="173">
        <v>95</v>
      </c>
      <c r="K743" s="207" t="b">
        <v>1</v>
      </c>
      <c r="L743" s="208">
        <v>135.92999999999998</v>
      </c>
      <c r="M743" s="208">
        <v>136.87999999999997</v>
      </c>
      <c r="N743" s="11" t="s">
        <v>112</v>
      </c>
      <c r="O743" s="11" t="s">
        <v>117</v>
      </c>
      <c r="P743" s="179" t="s">
        <v>1497</v>
      </c>
      <c r="Q743" s="180">
        <v>3</v>
      </c>
      <c r="R743" s="11" t="s">
        <v>18</v>
      </c>
      <c r="S743" s="11"/>
      <c r="T743" s="6" t="s">
        <v>529</v>
      </c>
      <c r="U743" s="6" t="s">
        <v>49</v>
      </c>
      <c r="V743" s="6" t="s">
        <v>15</v>
      </c>
      <c r="W743" s="6" t="s">
        <v>135</v>
      </c>
      <c r="X743" s="212">
        <v>3</v>
      </c>
      <c r="Y743" s="6" t="s">
        <v>40</v>
      </c>
      <c r="Z743" s="224"/>
      <c r="AA743" s="224"/>
      <c r="AB743" s="224"/>
      <c r="AC743" s="224"/>
      <c r="AD743" s="170"/>
      <c r="AE743" s="170"/>
      <c r="AF743" s="224"/>
      <c r="AG743" s="170"/>
      <c r="AH743" s="170"/>
      <c r="AI743" s="170"/>
      <c r="AJ743" s="224"/>
      <c r="AK743" s="224"/>
      <c r="AL743" s="170"/>
      <c r="AM743" s="170"/>
      <c r="AN743" s="170"/>
      <c r="AO743" s="224"/>
      <c r="AP743" s="170"/>
      <c r="AQ743" s="170"/>
      <c r="AR743" s="170">
        <v>50</v>
      </c>
      <c r="AS743" s="170"/>
      <c r="AT743" s="224"/>
      <c r="AU743" s="170">
        <v>50</v>
      </c>
      <c r="AV743" s="170"/>
      <c r="AW743" s="170"/>
      <c r="AX743" s="224"/>
      <c r="AY743" s="170"/>
      <c r="AZ743" s="170"/>
      <c r="BA743" s="170"/>
      <c r="BB743" s="224"/>
      <c r="BC743" s="224"/>
      <c r="BD743" s="224"/>
      <c r="BE743" s="170"/>
      <c r="BF743" s="170"/>
      <c r="BG743" s="170"/>
      <c r="BH743" s="170"/>
      <c r="BI743" s="224"/>
      <c r="BJ743" s="224"/>
      <c r="BK743" s="224"/>
      <c r="BL743" s="224"/>
      <c r="BM743" s="224"/>
      <c r="BN743" s="170"/>
      <c r="BO743" s="6"/>
      <c r="BP743" s="6"/>
      <c r="BQ743" s="1">
        <v>100</v>
      </c>
      <c r="BR743" s="6"/>
      <c r="BS743" s="6"/>
      <c r="BT743" s="6"/>
      <c r="BU743" s="1" t="s">
        <v>599</v>
      </c>
      <c r="BW743" s="6"/>
    </row>
    <row r="744" spans="1:75" ht="15" customHeight="1" x14ac:dyDescent="0.3">
      <c r="A744" s="1" t="s">
        <v>1487</v>
      </c>
      <c r="B744" s="7">
        <v>42968</v>
      </c>
      <c r="C744" s="6" t="s">
        <v>523</v>
      </c>
      <c r="D744" s="166">
        <v>5057</v>
      </c>
      <c r="E744" s="166">
        <v>805</v>
      </c>
      <c r="F744" s="11">
        <v>58</v>
      </c>
      <c r="G744" s="168">
        <v>4</v>
      </c>
      <c r="H744" s="183" t="str">
        <f t="shared" si="11"/>
        <v>58-4</v>
      </c>
      <c r="I744" s="173">
        <v>0</v>
      </c>
      <c r="J744" s="173">
        <v>95</v>
      </c>
      <c r="K744" s="207" t="b">
        <v>1</v>
      </c>
      <c r="L744" s="208">
        <v>135.92999999999998</v>
      </c>
      <c r="M744" s="208">
        <v>136.87999999999997</v>
      </c>
      <c r="N744" s="11"/>
      <c r="O744" s="11" t="s">
        <v>105</v>
      </c>
      <c r="P744" s="179" t="s">
        <v>105</v>
      </c>
      <c r="Q744" s="136" t="s">
        <v>1492</v>
      </c>
      <c r="R744" s="11"/>
      <c r="S744" s="11"/>
      <c r="T744" s="6"/>
      <c r="U744" s="6"/>
      <c r="V744" s="6"/>
      <c r="W744" s="6"/>
      <c r="X744" s="212" t="e">
        <v>#N/A</v>
      </c>
      <c r="Y744" s="6"/>
      <c r="Z744" s="224"/>
      <c r="AA744" s="224"/>
      <c r="AB744" s="224"/>
      <c r="AC744" s="224"/>
      <c r="AD744" s="170"/>
      <c r="AE744" s="170"/>
      <c r="AF744" s="224"/>
      <c r="AG744" s="170"/>
      <c r="AH744" s="170"/>
      <c r="AI744" s="170"/>
      <c r="AJ744" s="224"/>
      <c r="AK744" s="224"/>
      <c r="AL744" s="170"/>
      <c r="AM744" s="170"/>
      <c r="AN744" s="170"/>
      <c r="AO744" s="224"/>
      <c r="AP744" s="170"/>
      <c r="AQ744" s="170"/>
      <c r="AR744" s="170"/>
      <c r="AS744" s="170"/>
      <c r="AT744" s="224"/>
      <c r="AU744" s="170"/>
      <c r="AV744" s="170"/>
      <c r="AW744" s="170"/>
      <c r="AX744" s="224"/>
      <c r="AY744" s="170"/>
      <c r="AZ744" s="170"/>
      <c r="BA744" s="170"/>
      <c r="BB744" s="224"/>
      <c r="BC744" s="224"/>
      <c r="BD744" s="224"/>
      <c r="BE744" s="170"/>
      <c r="BF744" s="170"/>
      <c r="BG744" s="170"/>
      <c r="BH744" s="170"/>
      <c r="BI744" s="224"/>
      <c r="BJ744" s="224"/>
      <c r="BK744" s="224"/>
      <c r="BL744" s="224"/>
      <c r="BM744" s="224"/>
      <c r="BN744" s="170"/>
      <c r="BO744" s="6"/>
      <c r="BP744" s="6"/>
      <c r="BQ744" s="1">
        <v>0</v>
      </c>
      <c r="BR744" s="6"/>
      <c r="BS744" s="6"/>
      <c r="BT744" s="6"/>
      <c r="BV744" s="1" t="s">
        <v>600</v>
      </c>
      <c r="BW744" s="6"/>
    </row>
    <row r="745" spans="1:75" ht="15" customHeight="1" x14ac:dyDescent="0.3">
      <c r="A745" s="1" t="s">
        <v>1487</v>
      </c>
      <c r="B745" s="7">
        <v>42968</v>
      </c>
      <c r="C745" s="6" t="s">
        <v>523</v>
      </c>
      <c r="D745" s="166">
        <v>5057</v>
      </c>
      <c r="E745" s="166">
        <v>805</v>
      </c>
      <c r="F745" s="11">
        <v>59</v>
      </c>
      <c r="G745" s="168">
        <v>1</v>
      </c>
      <c r="H745" s="183" t="str">
        <f t="shared" si="11"/>
        <v>59-1</v>
      </c>
      <c r="I745" s="173">
        <v>0</v>
      </c>
      <c r="J745" s="173">
        <v>69</v>
      </c>
      <c r="K745" s="207" t="b">
        <v>1</v>
      </c>
      <c r="L745" s="208">
        <v>136.80000000000001</v>
      </c>
      <c r="M745" s="208">
        <v>137.49</v>
      </c>
      <c r="N745" s="11" t="s">
        <v>112</v>
      </c>
      <c r="O745" s="11" t="s">
        <v>1094</v>
      </c>
      <c r="P745" s="213" t="s">
        <v>1495</v>
      </c>
      <c r="Q745" s="136">
        <v>5</v>
      </c>
      <c r="R745" s="11" t="s">
        <v>23</v>
      </c>
      <c r="S745" s="11"/>
      <c r="T745" s="6" t="s">
        <v>524</v>
      </c>
      <c r="U745" s="6" t="s">
        <v>49</v>
      </c>
      <c r="V745" s="6" t="s">
        <v>17</v>
      </c>
      <c r="W745" s="6" t="s">
        <v>10</v>
      </c>
      <c r="X745" s="216">
        <v>2</v>
      </c>
      <c r="Y745" s="6" t="s">
        <v>40</v>
      </c>
      <c r="Z745" s="224"/>
      <c r="AA745" s="224"/>
      <c r="AB745" s="224"/>
      <c r="AC745" s="224"/>
      <c r="AD745" s="170"/>
      <c r="AE745" s="170"/>
      <c r="AF745" s="224"/>
      <c r="AG745" s="170"/>
      <c r="AH745" s="170"/>
      <c r="AI745" s="170"/>
      <c r="AJ745" s="224"/>
      <c r="AK745" s="224"/>
      <c r="AL745" s="170"/>
      <c r="AM745" s="170"/>
      <c r="AN745" s="170"/>
      <c r="AO745" s="224"/>
      <c r="AP745" s="170"/>
      <c r="AQ745" s="170"/>
      <c r="AR745" s="170"/>
      <c r="AS745" s="170">
        <v>20</v>
      </c>
      <c r="AT745" s="224"/>
      <c r="AU745" s="170"/>
      <c r="AV745" s="170"/>
      <c r="AW745" s="170"/>
      <c r="AX745" s="224"/>
      <c r="AY745" s="170"/>
      <c r="AZ745" s="170"/>
      <c r="BA745" s="170"/>
      <c r="BB745" s="224"/>
      <c r="BC745" s="224"/>
      <c r="BD745" s="224"/>
      <c r="BE745" s="170"/>
      <c r="BF745" s="170"/>
      <c r="BG745" s="170">
        <v>80</v>
      </c>
      <c r="BH745" s="170"/>
      <c r="BI745" s="224"/>
      <c r="BJ745" s="224"/>
      <c r="BK745" s="224"/>
      <c r="BL745" s="224"/>
      <c r="BM745" s="224"/>
      <c r="BN745" s="170"/>
      <c r="BO745" s="6"/>
      <c r="BP745" s="6"/>
      <c r="BQ745" s="1">
        <v>100</v>
      </c>
      <c r="BR745" s="6"/>
      <c r="BS745" s="6"/>
      <c r="BT745" s="6"/>
      <c r="BU745" s="1" t="s">
        <v>594</v>
      </c>
      <c r="BW745" s="6"/>
    </row>
    <row r="746" spans="1:75" ht="15" customHeight="1" x14ac:dyDescent="0.3">
      <c r="A746" s="1" t="s">
        <v>1487</v>
      </c>
      <c r="B746" s="7">
        <v>42968</v>
      </c>
      <c r="C746" s="6" t="s">
        <v>523</v>
      </c>
      <c r="D746" s="166">
        <v>5057</v>
      </c>
      <c r="E746" s="166">
        <v>805</v>
      </c>
      <c r="F746" s="11">
        <v>59</v>
      </c>
      <c r="G746" s="168">
        <v>1</v>
      </c>
      <c r="H746" s="183" t="str">
        <f t="shared" si="11"/>
        <v>59-1</v>
      </c>
      <c r="I746" s="173">
        <v>0</v>
      </c>
      <c r="J746" s="173">
        <v>69</v>
      </c>
      <c r="K746" s="207" t="b">
        <v>1</v>
      </c>
      <c r="L746" s="208">
        <v>136.80000000000001</v>
      </c>
      <c r="M746" s="208">
        <v>137.49</v>
      </c>
      <c r="N746" s="11" t="s">
        <v>112</v>
      </c>
      <c r="O746" s="11" t="s">
        <v>117</v>
      </c>
      <c r="P746" s="179" t="s">
        <v>1497</v>
      </c>
      <c r="Q746" s="180">
        <v>3</v>
      </c>
      <c r="R746" s="11" t="s">
        <v>18</v>
      </c>
      <c r="S746" s="11"/>
      <c r="T746" s="6" t="s">
        <v>529</v>
      </c>
      <c r="U746" s="6" t="s">
        <v>49</v>
      </c>
      <c r="V746" s="6" t="s">
        <v>15</v>
      </c>
      <c r="W746" s="6" t="s">
        <v>135</v>
      </c>
      <c r="X746" s="212">
        <v>3</v>
      </c>
      <c r="Y746" s="6" t="s">
        <v>40</v>
      </c>
      <c r="Z746" s="224"/>
      <c r="AA746" s="224"/>
      <c r="AB746" s="224"/>
      <c r="AC746" s="224"/>
      <c r="AD746" s="170"/>
      <c r="AE746" s="170"/>
      <c r="AF746" s="224"/>
      <c r="AG746" s="170"/>
      <c r="AH746" s="170"/>
      <c r="AI746" s="170"/>
      <c r="AJ746" s="224"/>
      <c r="AK746" s="224"/>
      <c r="AL746" s="170"/>
      <c r="AM746" s="170"/>
      <c r="AN746" s="170"/>
      <c r="AO746" s="224"/>
      <c r="AP746" s="170"/>
      <c r="AQ746" s="170"/>
      <c r="AR746" s="170">
        <v>50</v>
      </c>
      <c r="AS746" s="170"/>
      <c r="AT746" s="224"/>
      <c r="AU746" s="170">
        <v>50</v>
      </c>
      <c r="AV746" s="170"/>
      <c r="AW746" s="170"/>
      <c r="AX746" s="224"/>
      <c r="AY746" s="170"/>
      <c r="AZ746" s="170"/>
      <c r="BA746" s="170"/>
      <c r="BB746" s="224"/>
      <c r="BC746" s="224"/>
      <c r="BD746" s="224"/>
      <c r="BE746" s="170"/>
      <c r="BF746" s="170"/>
      <c r="BG746" s="170"/>
      <c r="BH746" s="170"/>
      <c r="BI746" s="224"/>
      <c r="BJ746" s="224"/>
      <c r="BK746" s="224"/>
      <c r="BL746" s="224"/>
      <c r="BM746" s="224"/>
      <c r="BN746" s="170"/>
      <c r="BO746" s="6"/>
      <c r="BP746" s="6"/>
      <c r="BQ746" s="1">
        <v>100</v>
      </c>
      <c r="BR746" s="6"/>
      <c r="BS746" s="6"/>
      <c r="BT746" s="6"/>
      <c r="BU746" s="1" t="s">
        <v>601</v>
      </c>
      <c r="BW746" s="6"/>
    </row>
    <row r="747" spans="1:75" ht="15" customHeight="1" x14ac:dyDescent="0.3">
      <c r="A747" s="1" t="s">
        <v>1487</v>
      </c>
      <c r="B747" s="7">
        <v>42968</v>
      </c>
      <c r="C747" s="6" t="s">
        <v>523</v>
      </c>
      <c r="D747" s="166">
        <v>5057</v>
      </c>
      <c r="E747" s="166">
        <v>805</v>
      </c>
      <c r="F747" s="11">
        <v>59</v>
      </c>
      <c r="G747" s="168">
        <v>1</v>
      </c>
      <c r="H747" s="183" t="str">
        <f t="shared" si="11"/>
        <v>59-1</v>
      </c>
      <c r="I747" s="173">
        <v>0</v>
      </c>
      <c r="J747" s="173">
        <v>69</v>
      </c>
      <c r="K747" s="207" t="b">
        <v>1</v>
      </c>
      <c r="L747" s="208">
        <v>136.80000000000001</v>
      </c>
      <c r="M747" s="208">
        <v>137.49</v>
      </c>
      <c r="N747" s="11" t="s">
        <v>112</v>
      </c>
      <c r="O747" s="11" t="s">
        <v>28</v>
      </c>
      <c r="P747" s="179" t="s">
        <v>1494</v>
      </c>
      <c r="Q747" s="180">
        <v>4</v>
      </c>
      <c r="R747" s="11" t="s">
        <v>19</v>
      </c>
      <c r="S747" s="11"/>
      <c r="T747" s="6" t="s">
        <v>530</v>
      </c>
      <c r="U747" s="6" t="s">
        <v>49</v>
      </c>
      <c r="V747" s="6" t="s">
        <v>52</v>
      </c>
      <c r="W747" s="6" t="s">
        <v>10</v>
      </c>
      <c r="X747" s="212">
        <v>2</v>
      </c>
      <c r="Y747" s="6"/>
      <c r="Z747" s="224"/>
      <c r="AA747" s="224"/>
      <c r="AB747" s="224"/>
      <c r="AC747" s="224"/>
      <c r="AD747" s="170"/>
      <c r="AE747" s="170"/>
      <c r="AF747" s="224"/>
      <c r="AG747" s="170"/>
      <c r="AH747" s="170"/>
      <c r="AI747" s="170"/>
      <c r="AJ747" s="224"/>
      <c r="AK747" s="224"/>
      <c r="AL747" s="170"/>
      <c r="AM747" s="170"/>
      <c r="AN747" s="170"/>
      <c r="AO747" s="224"/>
      <c r="AP747" s="170"/>
      <c r="AQ747" s="170">
        <v>100</v>
      </c>
      <c r="AR747" s="170"/>
      <c r="AS747" s="170"/>
      <c r="AT747" s="224"/>
      <c r="AU747" s="170"/>
      <c r="AV747" s="170"/>
      <c r="AW747" s="170"/>
      <c r="AX747" s="224"/>
      <c r="AY747" s="170"/>
      <c r="AZ747" s="170"/>
      <c r="BA747" s="170"/>
      <c r="BB747" s="224"/>
      <c r="BC747" s="224"/>
      <c r="BD747" s="224"/>
      <c r="BE747" s="170"/>
      <c r="BF747" s="170"/>
      <c r="BG747" s="170"/>
      <c r="BH747" s="170"/>
      <c r="BI747" s="224"/>
      <c r="BJ747" s="224"/>
      <c r="BK747" s="224"/>
      <c r="BL747" s="224"/>
      <c r="BM747" s="224"/>
      <c r="BN747" s="170"/>
      <c r="BO747" s="6"/>
      <c r="BP747" s="6"/>
      <c r="BQ747" s="1">
        <v>100</v>
      </c>
      <c r="BR747" s="6"/>
      <c r="BS747" s="6"/>
      <c r="BT747" s="6"/>
      <c r="BU747" s="1" t="s">
        <v>602</v>
      </c>
      <c r="BW747" s="6"/>
    </row>
    <row r="748" spans="1:75" ht="15" customHeight="1" x14ac:dyDescent="0.3">
      <c r="A748" s="1" t="s">
        <v>1487</v>
      </c>
      <c r="B748" s="7">
        <v>42968</v>
      </c>
      <c r="C748" s="6" t="s">
        <v>523</v>
      </c>
      <c r="D748" s="166">
        <v>5057</v>
      </c>
      <c r="E748" s="166">
        <v>805</v>
      </c>
      <c r="F748" s="11">
        <v>59</v>
      </c>
      <c r="G748" s="168">
        <v>1</v>
      </c>
      <c r="H748" s="183" t="str">
        <f t="shared" si="11"/>
        <v>59-1</v>
      </c>
      <c r="I748" s="173">
        <v>0</v>
      </c>
      <c r="J748" s="173">
        <v>69</v>
      </c>
      <c r="K748" s="207" t="b">
        <v>1</v>
      </c>
      <c r="L748" s="208">
        <v>136.80000000000001</v>
      </c>
      <c r="M748" s="208">
        <v>137.49</v>
      </c>
      <c r="N748" s="11"/>
      <c r="O748" s="11" t="s">
        <v>105</v>
      </c>
      <c r="P748" s="179" t="s">
        <v>105</v>
      </c>
      <c r="Q748" s="136" t="s">
        <v>1492</v>
      </c>
      <c r="R748" s="11"/>
      <c r="S748" s="11"/>
      <c r="T748" s="6"/>
      <c r="U748" s="6"/>
      <c r="V748" s="6"/>
      <c r="W748" s="6"/>
      <c r="X748" s="212" t="e">
        <v>#N/A</v>
      </c>
      <c r="Y748" s="6"/>
      <c r="Z748" s="224"/>
      <c r="AA748" s="224"/>
      <c r="AB748" s="224"/>
      <c r="AC748" s="224"/>
      <c r="AD748" s="170"/>
      <c r="AE748" s="170"/>
      <c r="AF748" s="224"/>
      <c r="AG748" s="170"/>
      <c r="AH748" s="170"/>
      <c r="AI748" s="170"/>
      <c r="AJ748" s="224"/>
      <c r="AK748" s="224"/>
      <c r="AL748" s="170"/>
      <c r="AM748" s="170"/>
      <c r="AN748" s="170"/>
      <c r="AO748" s="224"/>
      <c r="AP748" s="170"/>
      <c r="AQ748" s="170"/>
      <c r="AR748" s="170"/>
      <c r="AS748" s="170"/>
      <c r="AT748" s="224"/>
      <c r="AU748" s="170"/>
      <c r="AV748" s="170"/>
      <c r="AW748" s="170"/>
      <c r="AX748" s="224"/>
      <c r="AY748" s="170"/>
      <c r="AZ748" s="170"/>
      <c r="BA748" s="170"/>
      <c r="BB748" s="224"/>
      <c r="BC748" s="224"/>
      <c r="BD748" s="224"/>
      <c r="BE748" s="170"/>
      <c r="BF748" s="170"/>
      <c r="BG748" s="170"/>
      <c r="BH748" s="170"/>
      <c r="BI748" s="224"/>
      <c r="BJ748" s="224"/>
      <c r="BK748" s="224"/>
      <c r="BL748" s="224"/>
      <c r="BM748" s="224"/>
      <c r="BN748" s="170"/>
      <c r="BO748" s="6"/>
      <c r="BP748" s="6"/>
      <c r="BQ748" s="1">
        <v>0</v>
      </c>
      <c r="BR748" s="6"/>
      <c r="BS748" s="6"/>
      <c r="BT748" s="6"/>
      <c r="BV748" s="1" t="s">
        <v>603</v>
      </c>
      <c r="BW748" s="6"/>
    </row>
    <row r="749" spans="1:75" ht="15" customHeight="1" x14ac:dyDescent="0.3">
      <c r="A749" s="1" t="s">
        <v>1487</v>
      </c>
      <c r="B749" s="7">
        <v>42968</v>
      </c>
      <c r="C749" s="6" t="s">
        <v>523</v>
      </c>
      <c r="D749" s="166">
        <v>5057</v>
      </c>
      <c r="E749" s="166">
        <v>805</v>
      </c>
      <c r="F749" s="11">
        <v>59</v>
      </c>
      <c r="G749" s="168">
        <v>2</v>
      </c>
      <c r="H749" s="183" t="str">
        <f t="shared" si="11"/>
        <v>59-2</v>
      </c>
      <c r="I749" s="173">
        <v>0</v>
      </c>
      <c r="J749" s="173">
        <v>82</v>
      </c>
      <c r="K749" s="207" t="b">
        <v>1</v>
      </c>
      <c r="L749" s="208">
        <v>137.495</v>
      </c>
      <c r="M749" s="208">
        <v>138.315</v>
      </c>
      <c r="N749" s="11" t="s">
        <v>112</v>
      </c>
      <c r="O749" s="11" t="s">
        <v>1094</v>
      </c>
      <c r="P749" s="179" t="s">
        <v>1493</v>
      </c>
      <c r="Q749" s="180">
        <v>1</v>
      </c>
      <c r="R749" s="11" t="s">
        <v>18</v>
      </c>
      <c r="S749" s="11"/>
      <c r="T749" s="6" t="s">
        <v>524</v>
      </c>
      <c r="U749" s="6" t="s">
        <v>49</v>
      </c>
      <c r="V749" s="6" t="s">
        <v>17</v>
      </c>
      <c r="W749" s="6" t="s">
        <v>10</v>
      </c>
      <c r="X749" s="212">
        <v>2</v>
      </c>
      <c r="Y749" s="6" t="s">
        <v>40</v>
      </c>
      <c r="Z749" s="224"/>
      <c r="AA749" s="224"/>
      <c r="AB749" s="224"/>
      <c r="AC749" s="224"/>
      <c r="AD749" s="170"/>
      <c r="AE749" s="170"/>
      <c r="AF749" s="224"/>
      <c r="AG749" s="170"/>
      <c r="AH749" s="170"/>
      <c r="AI749" s="170"/>
      <c r="AJ749" s="224"/>
      <c r="AK749" s="224"/>
      <c r="AL749" s="170"/>
      <c r="AM749" s="170"/>
      <c r="AN749" s="170"/>
      <c r="AO749" s="224"/>
      <c r="AP749" s="170"/>
      <c r="AQ749" s="170"/>
      <c r="AR749" s="170"/>
      <c r="AS749" s="170">
        <v>20</v>
      </c>
      <c r="AT749" s="224"/>
      <c r="AU749" s="170"/>
      <c r="AV749" s="170"/>
      <c r="AW749" s="170"/>
      <c r="AX749" s="224"/>
      <c r="AY749" s="170"/>
      <c r="AZ749" s="170"/>
      <c r="BA749" s="170"/>
      <c r="BB749" s="224"/>
      <c r="BC749" s="224"/>
      <c r="BD749" s="224"/>
      <c r="BE749" s="170"/>
      <c r="BF749" s="170"/>
      <c r="BG749" s="170">
        <v>80</v>
      </c>
      <c r="BH749" s="170"/>
      <c r="BI749" s="224"/>
      <c r="BJ749" s="224"/>
      <c r="BK749" s="224"/>
      <c r="BL749" s="224"/>
      <c r="BM749" s="224"/>
      <c r="BN749" s="170"/>
      <c r="BO749" s="6"/>
      <c r="BP749" s="6"/>
      <c r="BQ749" s="1">
        <v>100</v>
      </c>
      <c r="BR749" s="6"/>
      <c r="BS749" s="6"/>
      <c r="BT749" s="6"/>
      <c r="BU749" s="1" t="s">
        <v>594</v>
      </c>
      <c r="BW749" s="6"/>
    </row>
    <row r="750" spans="1:75" ht="15" customHeight="1" x14ac:dyDescent="0.3">
      <c r="A750" s="1" t="s">
        <v>1487</v>
      </c>
      <c r="B750" s="7">
        <v>42968</v>
      </c>
      <c r="C750" s="6" t="s">
        <v>523</v>
      </c>
      <c r="D750" s="166">
        <v>5057</v>
      </c>
      <c r="E750" s="166">
        <v>805</v>
      </c>
      <c r="F750" s="11">
        <v>59</v>
      </c>
      <c r="G750" s="168">
        <v>2</v>
      </c>
      <c r="H750" s="183" t="str">
        <f t="shared" si="11"/>
        <v>59-2</v>
      </c>
      <c r="I750" s="173">
        <v>0</v>
      </c>
      <c r="J750" s="173">
        <v>82</v>
      </c>
      <c r="K750" s="207" t="b">
        <v>1</v>
      </c>
      <c r="L750" s="208">
        <v>137.495</v>
      </c>
      <c r="M750" s="208">
        <v>138.315</v>
      </c>
      <c r="N750" s="11" t="s">
        <v>112</v>
      </c>
      <c r="O750" s="11" t="s">
        <v>117</v>
      </c>
      <c r="P750" s="179" t="s">
        <v>1497</v>
      </c>
      <c r="Q750" s="180">
        <v>3</v>
      </c>
      <c r="R750" s="11" t="s">
        <v>18</v>
      </c>
      <c r="S750" s="11"/>
      <c r="T750" s="6" t="s">
        <v>531</v>
      </c>
      <c r="U750" s="6" t="s">
        <v>49</v>
      </c>
      <c r="V750" s="6" t="s">
        <v>17</v>
      </c>
      <c r="W750" s="6" t="s">
        <v>135</v>
      </c>
      <c r="X750" s="212">
        <v>3</v>
      </c>
      <c r="Y750" s="6"/>
      <c r="Z750" s="224"/>
      <c r="AA750" s="224"/>
      <c r="AB750" s="224"/>
      <c r="AC750" s="224"/>
      <c r="AD750" s="170"/>
      <c r="AE750" s="170"/>
      <c r="AF750" s="224"/>
      <c r="AG750" s="170"/>
      <c r="AH750" s="170"/>
      <c r="AI750" s="170"/>
      <c r="AJ750" s="224"/>
      <c r="AK750" s="224"/>
      <c r="AL750" s="170"/>
      <c r="AM750" s="170"/>
      <c r="AN750" s="170"/>
      <c r="AO750" s="224"/>
      <c r="AP750" s="170"/>
      <c r="AQ750" s="170"/>
      <c r="AR750" s="170">
        <v>50</v>
      </c>
      <c r="AS750" s="170"/>
      <c r="AT750" s="224"/>
      <c r="AU750" s="170">
        <v>50</v>
      </c>
      <c r="AV750" s="170"/>
      <c r="AW750" s="170"/>
      <c r="AX750" s="224"/>
      <c r="AY750" s="170"/>
      <c r="AZ750" s="170"/>
      <c r="BA750" s="170"/>
      <c r="BB750" s="224"/>
      <c r="BC750" s="224"/>
      <c r="BD750" s="224"/>
      <c r="BE750" s="170"/>
      <c r="BF750" s="170"/>
      <c r="BG750" s="170"/>
      <c r="BH750" s="170"/>
      <c r="BI750" s="224"/>
      <c r="BJ750" s="224"/>
      <c r="BK750" s="224"/>
      <c r="BL750" s="224"/>
      <c r="BM750" s="224"/>
      <c r="BN750" s="170"/>
      <c r="BO750" s="6"/>
      <c r="BP750" s="6"/>
      <c r="BQ750" s="1">
        <v>100</v>
      </c>
      <c r="BR750" s="6"/>
      <c r="BS750" s="6">
        <v>1</v>
      </c>
      <c r="BT750" s="6" t="s">
        <v>118</v>
      </c>
      <c r="BU750" s="1" t="s">
        <v>604</v>
      </c>
      <c r="BW750" s="6"/>
    </row>
    <row r="751" spans="1:75" ht="15" customHeight="1" x14ac:dyDescent="0.3">
      <c r="A751" s="1" t="s">
        <v>1487</v>
      </c>
      <c r="B751" s="7">
        <v>42968</v>
      </c>
      <c r="C751" s="6" t="s">
        <v>523</v>
      </c>
      <c r="D751" s="166">
        <v>5057</v>
      </c>
      <c r="E751" s="166">
        <v>805</v>
      </c>
      <c r="F751" s="11">
        <v>59</v>
      </c>
      <c r="G751" s="168">
        <v>2</v>
      </c>
      <c r="H751" s="183" t="str">
        <f t="shared" si="11"/>
        <v>59-2</v>
      </c>
      <c r="I751" s="173">
        <v>0</v>
      </c>
      <c r="J751" s="173">
        <v>82</v>
      </c>
      <c r="K751" s="207" t="b">
        <v>1</v>
      </c>
      <c r="L751" s="208">
        <v>137.495</v>
      </c>
      <c r="M751" s="208">
        <v>138.315</v>
      </c>
      <c r="N751" s="11" t="s">
        <v>96</v>
      </c>
      <c r="O751" s="11" t="s">
        <v>1094</v>
      </c>
      <c r="P751" s="213" t="s">
        <v>1495</v>
      </c>
      <c r="Q751" s="136">
        <v>5</v>
      </c>
      <c r="R751" s="11" t="s">
        <v>23</v>
      </c>
      <c r="S751" s="11"/>
      <c r="T751" s="6" t="s">
        <v>532</v>
      </c>
      <c r="U751" s="6" t="s">
        <v>49</v>
      </c>
      <c r="V751" s="6" t="s">
        <v>16</v>
      </c>
      <c r="W751" s="6" t="s">
        <v>109</v>
      </c>
      <c r="X751" s="216">
        <v>7</v>
      </c>
      <c r="Y751" s="6"/>
      <c r="Z751" s="224"/>
      <c r="AA751" s="224"/>
      <c r="AB751" s="224"/>
      <c r="AC751" s="224"/>
      <c r="AD751" s="170"/>
      <c r="AE751" s="170"/>
      <c r="AF751" s="224"/>
      <c r="AG751" s="170"/>
      <c r="AH751" s="170"/>
      <c r="AI751" s="170"/>
      <c r="AJ751" s="224"/>
      <c r="AK751" s="224"/>
      <c r="AL751" s="170"/>
      <c r="AM751" s="170"/>
      <c r="AN751" s="170"/>
      <c r="AO751" s="224"/>
      <c r="AP751" s="170"/>
      <c r="AQ751" s="170"/>
      <c r="AR751" s="170"/>
      <c r="AS751" s="170"/>
      <c r="AT751" s="224"/>
      <c r="AU751" s="170"/>
      <c r="AV751" s="170"/>
      <c r="AW751" s="170"/>
      <c r="AX751" s="224"/>
      <c r="AY751" s="170"/>
      <c r="AZ751" s="170"/>
      <c r="BA751" s="170"/>
      <c r="BB751" s="224"/>
      <c r="BC751" s="224"/>
      <c r="BD751" s="224"/>
      <c r="BE751" s="170"/>
      <c r="BF751" s="170"/>
      <c r="BG751" s="170"/>
      <c r="BH751" s="170"/>
      <c r="BI751" s="224"/>
      <c r="BJ751" s="224"/>
      <c r="BK751" s="224"/>
      <c r="BL751" s="224"/>
      <c r="BM751" s="224"/>
      <c r="BN751" s="170"/>
      <c r="BO751" s="6" t="s">
        <v>554</v>
      </c>
      <c r="BP751" s="6">
        <v>100</v>
      </c>
      <c r="BQ751" s="1">
        <v>100</v>
      </c>
      <c r="BR751" s="6"/>
      <c r="BS751" s="6"/>
      <c r="BT751" s="6"/>
      <c r="BU751" s="1" t="s">
        <v>605</v>
      </c>
      <c r="BW751" s="6"/>
    </row>
    <row r="752" spans="1:75" ht="15" customHeight="1" x14ac:dyDescent="0.3">
      <c r="A752" s="1" t="s">
        <v>1487</v>
      </c>
      <c r="B752" s="7">
        <v>42968</v>
      </c>
      <c r="C752" s="6" t="s">
        <v>523</v>
      </c>
      <c r="D752" s="166">
        <v>5057</v>
      </c>
      <c r="E752" s="166">
        <v>805</v>
      </c>
      <c r="F752" s="11">
        <v>59</v>
      </c>
      <c r="G752" s="168">
        <v>2</v>
      </c>
      <c r="H752" s="183" t="str">
        <f t="shared" si="11"/>
        <v>59-2</v>
      </c>
      <c r="I752" s="173">
        <v>0</v>
      </c>
      <c r="J752" s="173">
        <v>82</v>
      </c>
      <c r="K752" s="207" t="b">
        <v>1</v>
      </c>
      <c r="L752" s="208">
        <v>137.495</v>
      </c>
      <c r="M752" s="208">
        <v>138.315</v>
      </c>
      <c r="N752" s="11"/>
      <c r="O752" s="11" t="s">
        <v>105</v>
      </c>
      <c r="P752" s="179" t="s">
        <v>105</v>
      </c>
      <c r="Q752" s="136" t="s">
        <v>1492</v>
      </c>
      <c r="R752" s="11"/>
      <c r="S752" s="11"/>
      <c r="T752" s="6"/>
      <c r="U752" s="6"/>
      <c r="V752" s="6"/>
      <c r="W752" s="6"/>
      <c r="X752" s="212" t="e">
        <v>#N/A</v>
      </c>
      <c r="Y752" s="6"/>
      <c r="Z752" s="224"/>
      <c r="AA752" s="224"/>
      <c r="AB752" s="224"/>
      <c r="AC752" s="224"/>
      <c r="AD752" s="170"/>
      <c r="AE752" s="170"/>
      <c r="AF752" s="224"/>
      <c r="AG752" s="170"/>
      <c r="AH752" s="170"/>
      <c r="AI752" s="170"/>
      <c r="AJ752" s="224"/>
      <c r="AK752" s="224"/>
      <c r="AL752" s="170"/>
      <c r="AM752" s="170"/>
      <c r="AN752" s="170"/>
      <c r="AO752" s="224"/>
      <c r="AP752" s="170"/>
      <c r="AQ752" s="170"/>
      <c r="AR752" s="170"/>
      <c r="AS752" s="170"/>
      <c r="AT752" s="224"/>
      <c r="AU752" s="170"/>
      <c r="AV752" s="170"/>
      <c r="AW752" s="170"/>
      <c r="AX752" s="224"/>
      <c r="AY752" s="170"/>
      <c r="AZ752" s="170"/>
      <c r="BA752" s="170"/>
      <c r="BB752" s="224"/>
      <c r="BC752" s="224"/>
      <c r="BD752" s="224"/>
      <c r="BE752" s="170"/>
      <c r="BF752" s="170"/>
      <c r="BG752" s="170"/>
      <c r="BH752" s="170"/>
      <c r="BI752" s="224"/>
      <c r="BJ752" s="224"/>
      <c r="BK752" s="224"/>
      <c r="BL752" s="224"/>
      <c r="BM752" s="224"/>
      <c r="BN752" s="170"/>
      <c r="BO752" s="6"/>
      <c r="BP752" s="6"/>
      <c r="BQ752" s="1">
        <v>0</v>
      </c>
      <c r="BR752" s="6"/>
      <c r="BS752" s="6"/>
      <c r="BT752" s="6"/>
      <c r="BV752" s="1" t="s">
        <v>606</v>
      </c>
      <c r="BW752" s="6"/>
    </row>
    <row r="753" spans="1:75" ht="15" customHeight="1" x14ac:dyDescent="0.3">
      <c r="A753" s="1" t="s">
        <v>1487</v>
      </c>
      <c r="B753" s="7">
        <v>42968</v>
      </c>
      <c r="C753" s="6" t="s">
        <v>523</v>
      </c>
      <c r="D753" s="166">
        <v>5057</v>
      </c>
      <c r="E753" s="166">
        <v>805</v>
      </c>
      <c r="F753" s="11">
        <v>59</v>
      </c>
      <c r="G753" s="168">
        <v>3</v>
      </c>
      <c r="H753" s="183" t="str">
        <f t="shared" si="11"/>
        <v>59-3</v>
      </c>
      <c r="I753" s="173">
        <v>0</v>
      </c>
      <c r="J753" s="173">
        <v>71</v>
      </c>
      <c r="K753" s="207" t="b">
        <v>1</v>
      </c>
      <c r="L753" s="208">
        <v>138.315</v>
      </c>
      <c r="M753" s="208">
        <v>139.02500000000001</v>
      </c>
      <c r="N753" s="11" t="s">
        <v>112</v>
      </c>
      <c r="O753" s="11" t="s">
        <v>1094</v>
      </c>
      <c r="P753" s="179" t="s">
        <v>1493</v>
      </c>
      <c r="Q753" s="180">
        <v>1</v>
      </c>
      <c r="R753" s="11" t="s">
        <v>18</v>
      </c>
      <c r="S753" s="11"/>
      <c r="T753" s="6" t="s">
        <v>524</v>
      </c>
      <c r="U753" s="6" t="s">
        <v>49</v>
      </c>
      <c r="V753" s="6" t="s">
        <v>17</v>
      </c>
      <c r="W753" s="6" t="s">
        <v>10</v>
      </c>
      <c r="X753" s="212">
        <v>2</v>
      </c>
      <c r="Y753" s="6" t="s">
        <v>40</v>
      </c>
      <c r="Z753" s="224"/>
      <c r="AA753" s="224"/>
      <c r="AB753" s="224"/>
      <c r="AC753" s="224"/>
      <c r="AD753" s="170"/>
      <c r="AE753" s="170"/>
      <c r="AF753" s="224"/>
      <c r="AG753" s="170"/>
      <c r="AH753" s="170"/>
      <c r="AI753" s="170"/>
      <c r="AJ753" s="224"/>
      <c r="AK753" s="224"/>
      <c r="AL753" s="170"/>
      <c r="AM753" s="170"/>
      <c r="AN753" s="170"/>
      <c r="AO753" s="224"/>
      <c r="AP753" s="170"/>
      <c r="AQ753" s="170"/>
      <c r="AR753" s="170"/>
      <c r="AS753" s="170">
        <v>20</v>
      </c>
      <c r="AT753" s="224"/>
      <c r="AU753" s="170"/>
      <c r="AV753" s="170"/>
      <c r="AW753" s="170"/>
      <c r="AX753" s="224"/>
      <c r="AY753" s="170"/>
      <c r="AZ753" s="170"/>
      <c r="BA753" s="170"/>
      <c r="BB753" s="224"/>
      <c r="BC753" s="224"/>
      <c r="BD753" s="224"/>
      <c r="BE753" s="170"/>
      <c r="BF753" s="170"/>
      <c r="BG753" s="170">
        <v>80</v>
      </c>
      <c r="BH753" s="170"/>
      <c r="BI753" s="224"/>
      <c r="BJ753" s="224"/>
      <c r="BK753" s="224"/>
      <c r="BL753" s="224"/>
      <c r="BM753" s="224"/>
      <c r="BN753" s="170"/>
      <c r="BO753" s="6"/>
      <c r="BP753" s="6"/>
      <c r="BQ753" s="1">
        <v>100</v>
      </c>
      <c r="BR753" s="6"/>
      <c r="BS753" s="6"/>
      <c r="BT753" s="6"/>
      <c r="BU753" s="1" t="s">
        <v>607</v>
      </c>
      <c r="BW753" s="6"/>
    </row>
    <row r="754" spans="1:75" ht="15" customHeight="1" x14ac:dyDescent="0.3">
      <c r="A754" s="1" t="s">
        <v>1487</v>
      </c>
      <c r="B754" s="7">
        <v>42968</v>
      </c>
      <c r="C754" s="6" t="s">
        <v>523</v>
      </c>
      <c r="D754" s="166">
        <v>5057</v>
      </c>
      <c r="E754" s="166">
        <v>805</v>
      </c>
      <c r="F754" s="11">
        <v>59</v>
      </c>
      <c r="G754" s="168">
        <v>3</v>
      </c>
      <c r="H754" s="183" t="str">
        <f t="shared" si="11"/>
        <v>59-3</v>
      </c>
      <c r="I754" s="173">
        <v>0</v>
      </c>
      <c r="J754" s="173">
        <v>71</v>
      </c>
      <c r="K754" s="207" t="b">
        <v>1</v>
      </c>
      <c r="L754" s="208">
        <v>138.315</v>
      </c>
      <c r="M754" s="208">
        <v>139.02500000000001</v>
      </c>
      <c r="N754" s="11" t="s">
        <v>112</v>
      </c>
      <c r="O754" s="11" t="s">
        <v>117</v>
      </c>
      <c r="P754" s="179" t="s">
        <v>1497</v>
      </c>
      <c r="Q754" s="180">
        <v>3</v>
      </c>
      <c r="R754" s="11" t="s">
        <v>18</v>
      </c>
      <c r="S754" s="11"/>
      <c r="T754" s="6" t="s">
        <v>533</v>
      </c>
      <c r="U754" s="6" t="s">
        <v>49</v>
      </c>
      <c r="V754" s="6" t="s">
        <v>14</v>
      </c>
      <c r="W754" s="6" t="s">
        <v>135</v>
      </c>
      <c r="X754" s="212">
        <v>3</v>
      </c>
      <c r="Y754" s="6"/>
      <c r="Z754" s="224"/>
      <c r="AA754" s="224"/>
      <c r="AB754" s="224"/>
      <c r="AC754" s="224"/>
      <c r="AD754" s="170"/>
      <c r="AE754" s="170"/>
      <c r="AF754" s="224"/>
      <c r="AG754" s="170"/>
      <c r="AH754" s="170"/>
      <c r="AI754" s="170"/>
      <c r="AJ754" s="224"/>
      <c r="AK754" s="224"/>
      <c r="AL754" s="170"/>
      <c r="AM754" s="170"/>
      <c r="AN754" s="170"/>
      <c r="AO754" s="224"/>
      <c r="AP754" s="170"/>
      <c r="AQ754" s="170"/>
      <c r="AR754" s="170">
        <v>50</v>
      </c>
      <c r="AS754" s="170"/>
      <c r="AT754" s="224"/>
      <c r="AU754" s="170">
        <v>50</v>
      </c>
      <c r="AV754" s="170"/>
      <c r="AW754" s="170"/>
      <c r="AX754" s="224"/>
      <c r="AY754" s="170"/>
      <c r="AZ754" s="170"/>
      <c r="BA754" s="170"/>
      <c r="BB754" s="224"/>
      <c r="BC754" s="224"/>
      <c r="BD754" s="224"/>
      <c r="BE754" s="170"/>
      <c r="BF754" s="170"/>
      <c r="BG754" s="170"/>
      <c r="BH754" s="170"/>
      <c r="BI754" s="224"/>
      <c r="BJ754" s="224"/>
      <c r="BK754" s="224"/>
      <c r="BL754" s="224"/>
      <c r="BM754" s="224"/>
      <c r="BN754" s="170"/>
      <c r="BO754" s="6"/>
      <c r="BP754" s="6"/>
      <c r="BQ754" s="1">
        <v>100</v>
      </c>
      <c r="BR754" s="6"/>
      <c r="BS754" s="6">
        <v>1</v>
      </c>
      <c r="BT754" s="6" t="s">
        <v>118</v>
      </c>
      <c r="BU754" s="1" t="s">
        <v>608</v>
      </c>
      <c r="BW754" s="6"/>
    </row>
    <row r="755" spans="1:75" ht="15" customHeight="1" x14ac:dyDescent="0.3">
      <c r="A755" s="1" t="s">
        <v>1487</v>
      </c>
      <c r="B755" s="7">
        <v>42968</v>
      </c>
      <c r="C755" s="6" t="s">
        <v>523</v>
      </c>
      <c r="D755" s="166">
        <v>5057</v>
      </c>
      <c r="E755" s="166">
        <v>805</v>
      </c>
      <c r="F755" s="11">
        <v>59</v>
      </c>
      <c r="G755" s="168">
        <v>3</v>
      </c>
      <c r="H755" s="183" t="str">
        <f t="shared" si="11"/>
        <v>59-3</v>
      </c>
      <c r="I755" s="173">
        <v>0</v>
      </c>
      <c r="J755" s="173">
        <v>71</v>
      </c>
      <c r="K755" s="207" t="b">
        <v>1</v>
      </c>
      <c r="L755" s="208">
        <v>138.315</v>
      </c>
      <c r="M755" s="208">
        <v>139.02500000000001</v>
      </c>
      <c r="N755" s="11" t="s">
        <v>96</v>
      </c>
      <c r="O755" s="11" t="s">
        <v>1094</v>
      </c>
      <c r="P755" s="213" t="s">
        <v>1495</v>
      </c>
      <c r="Q755" s="136">
        <v>5</v>
      </c>
      <c r="R755" s="11" t="s">
        <v>23</v>
      </c>
      <c r="S755" s="11"/>
      <c r="T755" s="6" t="s">
        <v>532</v>
      </c>
      <c r="U755" s="6" t="s">
        <v>49</v>
      </c>
      <c r="V755" s="6" t="s">
        <v>16</v>
      </c>
      <c r="W755" s="6" t="s">
        <v>109</v>
      </c>
      <c r="X755" s="216">
        <v>7</v>
      </c>
      <c r="Y755" s="6"/>
      <c r="Z755" s="224"/>
      <c r="AA755" s="224"/>
      <c r="AB755" s="224"/>
      <c r="AC755" s="224"/>
      <c r="AD755" s="170"/>
      <c r="AE755" s="170"/>
      <c r="AF755" s="224"/>
      <c r="AG755" s="170"/>
      <c r="AH755" s="170"/>
      <c r="AI755" s="170"/>
      <c r="AJ755" s="224"/>
      <c r="AK755" s="224"/>
      <c r="AL755" s="170"/>
      <c r="AM755" s="170"/>
      <c r="AN755" s="170"/>
      <c r="AO755" s="224"/>
      <c r="AP755" s="170"/>
      <c r="AQ755" s="170"/>
      <c r="AR755" s="170"/>
      <c r="AS755" s="170"/>
      <c r="AT755" s="224"/>
      <c r="AU755" s="170"/>
      <c r="AV755" s="170"/>
      <c r="AW755" s="170"/>
      <c r="AX755" s="224"/>
      <c r="AY755" s="170"/>
      <c r="AZ755" s="170"/>
      <c r="BA755" s="170"/>
      <c r="BB755" s="224"/>
      <c r="BC755" s="224"/>
      <c r="BD755" s="224"/>
      <c r="BE755" s="170"/>
      <c r="BF755" s="170"/>
      <c r="BG755" s="170"/>
      <c r="BH755" s="170"/>
      <c r="BI755" s="224"/>
      <c r="BJ755" s="224"/>
      <c r="BK755" s="224"/>
      <c r="BL755" s="224"/>
      <c r="BM755" s="224"/>
      <c r="BN755" s="170"/>
      <c r="BO755" s="6" t="s">
        <v>554</v>
      </c>
      <c r="BP755" s="6">
        <v>100</v>
      </c>
      <c r="BQ755" s="1">
        <v>100</v>
      </c>
      <c r="BR755" s="6"/>
      <c r="BS755" s="6"/>
      <c r="BT755" s="6"/>
      <c r="BU755" s="1" t="s">
        <v>609</v>
      </c>
      <c r="BW755" s="6"/>
    </row>
    <row r="756" spans="1:75" ht="15" customHeight="1" x14ac:dyDescent="0.3">
      <c r="A756" s="1" t="s">
        <v>1487</v>
      </c>
      <c r="B756" s="7">
        <v>42968</v>
      </c>
      <c r="C756" s="6" t="s">
        <v>523</v>
      </c>
      <c r="D756" s="166">
        <v>5057</v>
      </c>
      <c r="E756" s="166">
        <v>805</v>
      </c>
      <c r="F756" s="11">
        <v>59</v>
      </c>
      <c r="G756" s="168">
        <v>3</v>
      </c>
      <c r="H756" s="183" t="str">
        <f t="shared" si="11"/>
        <v>59-3</v>
      </c>
      <c r="I756" s="173">
        <v>0</v>
      </c>
      <c r="J756" s="173">
        <v>71</v>
      </c>
      <c r="K756" s="207" t="b">
        <v>1</v>
      </c>
      <c r="L756" s="208">
        <v>138.315</v>
      </c>
      <c r="M756" s="208">
        <v>139.02500000000001</v>
      </c>
      <c r="N756" s="11"/>
      <c r="O756" s="11" t="s">
        <v>105</v>
      </c>
      <c r="P756" s="179" t="s">
        <v>105</v>
      </c>
      <c r="Q756" s="136" t="s">
        <v>1492</v>
      </c>
      <c r="R756" s="11"/>
      <c r="S756" s="11"/>
      <c r="T756" s="6"/>
      <c r="U756" s="6"/>
      <c r="V756" s="6"/>
      <c r="W756" s="6"/>
      <c r="X756" s="212" t="e">
        <v>#N/A</v>
      </c>
      <c r="Y756" s="6"/>
      <c r="Z756" s="224"/>
      <c r="AA756" s="224"/>
      <c r="AB756" s="224"/>
      <c r="AC756" s="224"/>
      <c r="AD756" s="170"/>
      <c r="AE756" s="170"/>
      <c r="AF756" s="224"/>
      <c r="AG756" s="170"/>
      <c r="AH756" s="170"/>
      <c r="AI756" s="170"/>
      <c r="AJ756" s="224"/>
      <c r="AK756" s="224"/>
      <c r="AL756" s="170"/>
      <c r="AM756" s="170"/>
      <c r="AN756" s="170"/>
      <c r="AO756" s="224"/>
      <c r="AP756" s="170"/>
      <c r="AQ756" s="170"/>
      <c r="AR756" s="170"/>
      <c r="AS756" s="170"/>
      <c r="AT756" s="224"/>
      <c r="AU756" s="170"/>
      <c r="AV756" s="170"/>
      <c r="AW756" s="170"/>
      <c r="AX756" s="224"/>
      <c r="AY756" s="170"/>
      <c r="AZ756" s="170"/>
      <c r="BA756" s="170"/>
      <c r="BB756" s="224"/>
      <c r="BC756" s="224"/>
      <c r="BD756" s="224"/>
      <c r="BE756" s="170"/>
      <c r="BF756" s="170"/>
      <c r="BG756" s="170"/>
      <c r="BH756" s="170"/>
      <c r="BI756" s="224"/>
      <c r="BJ756" s="224"/>
      <c r="BK756" s="224"/>
      <c r="BL756" s="224"/>
      <c r="BM756" s="224"/>
      <c r="BN756" s="170"/>
      <c r="BO756" s="6"/>
      <c r="BP756" s="6"/>
      <c r="BQ756" s="1">
        <v>0</v>
      </c>
      <c r="BR756" s="6"/>
      <c r="BS756" s="6"/>
      <c r="BT756" s="6"/>
      <c r="BV756" s="1" t="s">
        <v>610</v>
      </c>
      <c r="BW756" s="6"/>
    </row>
    <row r="757" spans="1:75" ht="15" customHeight="1" x14ac:dyDescent="0.3">
      <c r="A757" s="1" t="s">
        <v>1487</v>
      </c>
      <c r="B757" s="7">
        <v>42968</v>
      </c>
      <c r="C757" s="6" t="s">
        <v>523</v>
      </c>
      <c r="D757" s="166">
        <v>5057</v>
      </c>
      <c r="E757" s="166">
        <v>805</v>
      </c>
      <c r="F757" s="11">
        <v>59</v>
      </c>
      <c r="G757" s="168">
        <v>4</v>
      </c>
      <c r="H757" s="183" t="str">
        <f t="shared" si="11"/>
        <v>59-4</v>
      </c>
      <c r="I757" s="173">
        <v>0</v>
      </c>
      <c r="J757" s="173">
        <v>87</v>
      </c>
      <c r="K757" s="207" t="b">
        <v>1</v>
      </c>
      <c r="L757" s="208">
        <v>139.03</v>
      </c>
      <c r="M757" s="208">
        <v>139.9</v>
      </c>
      <c r="N757" s="11" t="s">
        <v>112</v>
      </c>
      <c r="O757" s="11" t="s">
        <v>1094</v>
      </c>
      <c r="P757" s="179" t="s">
        <v>1493</v>
      </c>
      <c r="Q757" s="180">
        <v>1</v>
      </c>
      <c r="R757" s="11" t="s">
        <v>18</v>
      </c>
      <c r="S757" s="11"/>
      <c r="T757" s="6" t="s">
        <v>524</v>
      </c>
      <c r="U757" s="6" t="s">
        <v>49</v>
      </c>
      <c r="V757" s="6" t="s">
        <v>17</v>
      </c>
      <c r="W757" s="6" t="s">
        <v>10</v>
      </c>
      <c r="X757" s="212">
        <v>2</v>
      </c>
      <c r="Y757" s="6" t="s">
        <v>40</v>
      </c>
      <c r="Z757" s="224"/>
      <c r="AA757" s="224"/>
      <c r="AB757" s="224"/>
      <c r="AC757" s="224"/>
      <c r="AD757" s="170"/>
      <c r="AE757" s="170"/>
      <c r="AF757" s="224"/>
      <c r="AG757" s="170"/>
      <c r="AH757" s="170"/>
      <c r="AI757" s="170"/>
      <c r="AJ757" s="224"/>
      <c r="AK757" s="224"/>
      <c r="AL757" s="170"/>
      <c r="AM757" s="170"/>
      <c r="AN757" s="170"/>
      <c r="AO757" s="224"/>
      <c r="AP757" s="170"/>
      <c r="AQ757" s="170"/>
      <c r="AR757" s="170"/>
      <c r="AS757" s="170">
        <v>20</v>
      </c>
      <c r="AT757" s="224"/>
      <c r="AU757" s="170"/>
      <c r="AV757" s="170"/>
      <c r="AW757" s="170"/>
      <c r="AX757" s="224"/>
      <c r="AY757" s="170"/>
      <c r="AZ757" s="170"/>
      <c r="BA757" s="170"/>
      <c r="BB757" s="224"/>
      <c r="BC757" s="224"/>
      <c r="BD757" s="224"/>
      <c r="BE757" s="170"/>
      <c r="BF757" s="170"/>
      <c r="BG757" s="170">
        <v>80</v>
      </c>
      <c r="BH757" s="170"/>
      <c r="BI757" s="224"/>
      <c r="BJ757" s="224"/>
      <c r="BK757" s="224"/>
      <c r="BL757" s="224"/>
      <c r="BM757" s="224"/>
      <c r="BN757" s="170"/>
      <c r="BO757" s="6"/>
      <c r="BP757" s="6"/>
      <c r="BQ757" s="1">
        <v>100</v>
      </c>
      <c r="BR757" s="6"/>
      <c r="BS757" s="6"/>
      <c r="BT757" s="6"/>
      <c r="BU757" s="1" t="s">
        <v>611</v>
      </c>
      <c r="BW757" s="6"/>
    </row>
    <row r="758" spans="1:75" ht="15" customHeight="1" x14ac:dyDescent="0.3">
      <c r="A758" s="1" t="s">
        <v>1487</v>
      </c>
      <c r="B758" s="7">
        <v>42968</v>
      </c>
      <c r="C758" s="6" t="s">
        <v>523</v>
      </c>
      <c r="D758" s="166">
        <v>5057</v>
      </c>
      <c r="E758" s="166">
        <v>805</v>
      </c>
      <c r="F758" s="11">
        <v>59</v>
      </c>
      <c r="G758" s="168">
        <v>4</v>
      </c>
      <c r="H758" s="183" t="str">
        <f t="shared" si="11"/>
        <v>59-4</v>
      </c>
      <c r="I758" s="173">
        <v>0</v>
      </c>
      <c r="J758" s="173">
        <v>87</v>
      </c>
      <c r="K758" s="207" t="b">
        <v>1</v>
      </c>
      <c r="L758" s="208">
        <v>139.03</v>
      </c>
      <c r="M758" s="208">
        <v>139.9</v>
      </c>
      <c r="N758" s="11" t="s">
        <v>112</v>
      </c>
      <c r="O758" s="11" t="s">
        <v>117</v>
      </c>
      <c r="P758" s="179" t="s">
        <v>1497</v>
      </c>
      <c r="Q758" s="180">
        <v>3</v>
      </c>
      <c r="R758" s="11" t="s">
        <v>18</v>
      </c>
      <c r="S758" s="11" t="s">
        <v>89</v>
      </c>
      <c r="T758" s="6" t="s">
        <v>533</v>
      </c>
      <c r="U758" s="6" t="s">
        <v>49</v>
      </c>
      <c r="V758" s="6" t="s">
        <v>14</v>
      </c>
      <c r="W758" s="6" t="s">
        <v>135</v>
      </c>
      <c r="X758" s="212">
        <v>3</v>
      </c>
      <c r="Y758" s="6" t="s">
        <v>40</v>
      </c>
      <c r="Z758" s="224"/>
      <c r="AA758" s="224"/>
      <c r="AB758" s="224"/>
      <c r="AC758" s="224"/>
      <c r="AD758" s="170"/>
      <c r="AE758" s="170"/>
      <c r="AF758" s="224"/>
      <c r="AG758" s="170"/>
      <c r="AH758" s="170"/>
      <c r="AI758" s="170"/>
      <c r="AJ758" s="224"/>
      <c r="AK758" s="224"/>
      <c r="AL758" s="170"/>
      <c r="AM758" s="170"/>
      <c r="AN758" s="170"/>
      <c r="AO758" s="224"/>
      <c r="AP758" s="170"/>
      <c r="AQ758" s="170"/>
      <c r="AR758" s="170">
        <v>50</v>
      </c>
      <c r="AS758" s="170"/>
      <c r="AT758" s="224"/>
      <c r="AU758" s="170">
        <v>50</v>
      </c>
      <c r="AV758" s="170"/>
      <c r="AW758" s="170"/>
      <c r="AX758" s="224"/>
      <c r="AY758" s="170"/>
      <c r="AZ758" s="170"/>
      <c r="BA758" s="170"/>
      <c r="BB758" s="224"/>
      <c r="BC758" s="224"/>
      <c r="BD758" s="224"/>
      <c r="BE758" s="170"/>
      <c r="BF758" s="170"/>
      <c r="BG758" s="170"/>
      <c r="BH758" s="170"/>
      <c r="BI758" s="224"/>
      <c r="BJ758" s="224"/>
      <c r="BK758" s="224"/>
      <c r="BL758" s="224"/>
      <c r="BM758" s="224"/>
      <c r="BN758" s="170"/>
      <c r="BO758" s="6"/>
      <c r="BP758" s="6"/>
      <c r="BQ758" s="1">
        <v>100</v>
      </c>
      <c r="BR758" s="6"/>
      <c r="BS758" s="6">
        <v>1</v>
      </c>
      <c r="BT758" s="6"/>
      <c r="BU758" s="1" t="s">
        <v>612</v>
      </c>
      <c r="BW758" s="6"/>
    </row>
    <row r="759" spans="1:75" ht="15" customHeight="1" x14ac:dyDescent="0.3">
      <c r="A759" s="1" t="s">
        <v>1487</v>
      </c>
      <c r="B759" s="7">
        <v>42968</v>
      </c>
      <c r="C759" s="6" t="s">
        <v>523</v>
      </c>
      <c r="D759" s="166">
        <v>5057</v>
      </c>
      <c r="E759" s="166">
        <v>805</v>
      </c>
      <c r="F759" s="11">
        <v>59</v>
      </c>
      <c r="G759" s="168">
        <v>4</v>
      </c>
      <c r="H759" s="183" t="str">
        <f t="shared" si="11"/>
        <v>59-4</v>
      </c>
      <c r="I759" s="173">
        <v>0</v>
      </c>
      <c r="J759" s="173">
        <v>87</v>
      </c>
      <c r="K759" s="207" t="b">
        <v>1</v>
      </c>
      <c r="L759" s="208">
        <v>139.03</v>
      </c>
      <c r="M759" s="208">
        <v>139.9</v>
      </c>
      <c r="N759" s="11" t="s">
        <v>96</v>
      </c>
      <c r="O759" s="11" t="s">
        <v>117</v>
      </c>
      <c r="P759" s="179" t="s">
        <v>1497</v>
      </c>
      <c r="Q759" s="180">
        <v>3</v>
      </c>
      <c r="R759" s="11" t="s">
        <v>18</v>
      </c>
      <c r="S759" s="11" t="s">
        <v>89</v>
      </c>
      <c r="T759" s="6" t="s">
        <v>409</v>
      </c>
      <c r="U759" s="6" t="s">
        <v>49</v>
      </c>
      <c r="V759" s="6" t="s">
        <v>14</v>
      </c>
      <c r="W759" s="6" t="s">
        <v>11</v>
      </c>
      <c r="X759" s="212">
        <v>3</v>
      </c>
      <c r="Y759" s="6" t="s">
        <v>40</v>
      </c>
      <c r="Z759" s="224"/>
      <c r="AA759" s="224"/>
      <c r="AB759" s="224"/>
      <c r="AC759" s="224"/>
      <c r="AD759" s="170"/>
      <c r="AE759" s="170"/>
      <c r="AF759" s="224"/>
      <c r="AG759" s="170"/>
      <c r="AH759" s="170"/>
      <c r="AI759" s="170"/>
      <c r="AJ759" s="224"/>
      <c r="AK759" s="224"/>
      <c r="AL759" s="170"/>
      <c r="AM759" s="170"/>
      <c r="AN759" s="170"/>
      <c r="AO759" s="224"/>
      <c r="AP759" s="170"/>
      <c r="AQ759" s="170"/>
      <c r="AR759" s="170">
        <v>50</v>
      </c>
      <c r="AS759" s="170"/>
      <c r="AT759" s="224"/>
      <c r="AU759" s="170">
        <v>50</v>
      </c>
      <c r="AV759" s="170"/>
      <c r="AW759" s="170"/>
      <c r="AX759" s="224"/>
      <c r="AY759" s="170"/>
      <c r="AZ759" s="170"/>
      <c r="BA759" s="170"/>
      <c r="BB759" s="224"/>
      <c r="BC759" s="224"/>
      <c r="BD759" s="224"/>
      <c r="BE759" s="170"/>
      <c r="BF759" s="170"/>
      <c r="BG759" s="170"/>
      <c r="BH759" s="170"/>
      <c r="BI759" s="224"/>
      <c r="BJ759" s="224"/>
      <c r="BK759" s="224"/>
      <c r="BL759" s="224"/>
      <c r="BM759" s="224"/>
      <c r="BN759" s="170"/>
      <c r="BO759" s="6"/>
      <c r="BP759" s="6"/>
      <c r="BQ759" s="1">
        <v>100</v>
      </c>
      <c r="BR759" s="6"/>
      <c r="BS759" s="6">
        <v>2</v>
      </c>
      <c r="BT759" s="6" t="s">
        <v>591</v>
      </c>
      <c r="BU759" s="1" t="s">
        <v>613</v>
      </c>
      <c r="BW759" s="6"/>
    </row>
    <row r="760" spans="1:75" ht="15" customHeight="1" x14ac:dyDescent="0.3">
      <c r="A760" s="1" t="s">
        <v>1487</v>
      </c>
      <c r="B760" s="7">
        <v>42968</v>
      </c>
      <c r="C760" s="6" t="s">
        <v>523</v>
      </c>
      <c r="D760" s="166">
        <v>5057</v>
      </c>
      <c r="E760" s="166">
        <v>805</v>
      </c>
      <c r="F760" s="11">
        <v>59</v>
      </c>
      <c r="G760" s="168">
        <v>4</v>
      </c>
      <c r="H760" s="183" t="str">
        <f t="shared" si="11"/>
        <v>59-4</v>
      </c>
      <c r="I760" s="173">
        <v>0</v>
      </c>
      <c r="J760" s="173">
        <v>87</v>
      </c>
      <c r="K760" s="207" t="b">
        <v>1</v>
      </c>
      <c r="L760" s="208">
        <v>139.03</v>
      </c>
      <c r="M760" s="208">
        <v>139.9</v>
      </c>
      <c r="N760" s="11"/>
      <c r="O760" s="11" t="s">
        <v>137</v>
      </c>
      <c r="P760" s="179" t="s">
        <v>105</v>
      </c>
      <c r="Q760" s="136" t="s">
        <v>1492</v>
      </c>
      <c r="R760" s="11"/>
      <c r="S760" s="11"/>
      <c r="T760" s="6"/>
      <c r="U760" s="6"/>
      <c r="V760" s="6"/>
      <c r="W760" s="6"/>
      <c r="X760" s="212" t="e">
        <v>#N/A</v>
      </c>
      <c r="Y760" s="6"/>
      <c r="Z760" s="224"/>
      <c r="AA760" s="224"/>
      <c r="AB760" s="224"/>
      <c r="AC760" s="224"/>
      <c r="AD760" s="170"/>
      <c r="AE760" s="170"/>
      <c r="AF760" s="224"/>
      <c r="AG760" s="170"/>
      <c r="AH760" s="170"/>
      <c r="AI760" s="170"/>
      <c r="AJ760" s="224"/>
      <c r="AK760" s="224"/>
      <c r="AL760" s="170"/>
      <c r="AM760" s="170"/>
      <c r="AN760" s="170"/>
      <c r="AO760" s="224"/>
      <c r="AP760" s="170"/>
      <c r="AQ760" s="170"/>
      <c r="AR760" s="170"/>
      <c r="AS760" s="170"/>
      <c r="AT760" s="224"/>
      <c r="AU760" s="170"/>
      <c r="AV760" s="170"/>
      <c r="AW760" s="170"/>
      <c r="AX760" s="224"/>
      <c r="AY760" s="170"/>
      <c r="AZ760" s="170"/>
      <c r="BA760" s="170"/>
      <c r="BB760" s="224"/>
      <c r="BC760" s="224"/>
      <c r="BD760" s="224"/>
      <c r="BE760" s="170"/>
      <c r="BF760" s="170"/>
      <c r="BG760" s="170"/>
      <c r="BH760" s="170"/>
      <c r="BI760" s="224"/>
      <c r="BJ760" s="224"/>
      <c r="BK760" s="224"/>
      <c r="BL760" s="224"/>
      <c r="BM760" s="224"/>
      <c r="BN760" s="170"/>
      <c r="BO760" s="6"/>
      <c r="BP760" s="6"/>
      <c r="BQ760" s="1">
        <v>0</v>
      </c>
      <c r="BR760" s="6"/>
      <c r="BS760" s="6"/>
      <c r="BT760" s="6"/>
      <c r="BV760" s="1" t="s">
        <v>614</v>
      </c>
      <c r="BW760" s="6"/>
    </row>
    <row r="761" spans="1:75" ht="15" customHeight="1" x14ac:dyDescent="0.3">
      <c r="A761" s="1" t="s">
        <v>1487</v>
      </c>
      <c r="B761" s="7">
        <v>42968</v>
      </c>
      <c r="C761" s="6" t="s">
        <v>523</v>
      </c>
      <c r="D761" s="166">
        <v>5057</v>
      </c>
      <c r="E761" s="166">
        <v>805</v>
      </c>
      <c r="F761" s="11">
        <v>60</v>
      </c>
      <c r="G761" s="168">
        <v>1</v>
      </c>
      <c r="H761" s="183" t="str">
        <f t="shared" si="11"/>
        <v>60-1</v>
      </c>
      <c r="I761" s="173">
        <v>0</v>
      </c>
      <c r="J761" s="173">
        <v>97</v>
      </c>
      <c r="K761" s="207" t="b">
        <v>1</v>
      </c>
      <c r="L761" s="208">
        <v>139.85</v>
      </c>
      <c r="M761" s="208">
        <v>140.82</v>
      </c>
      <c r="N761" s="11" t="s">
        <v>112</v>
      </c>
      <c r="O761" s="11" t="s">
        <v>1094</v>
      </c>
      <c r="P761" s="179" t="s">
        <v>1493</v>
      </c>
      <c r="Q761" s="180">
        <v>1</v>
      </c>
      <c r="R761" s="11" t="s">
        <v>18</v>
      </c>
      <c r="S761" s="11"/>
      <c r="T761" s="6" t="s">
        <v>524</v>
      </c>
      <c r="U761" s="6" t="s">
        <v>49</v>
      </c>
      <c r="V761" s="6" t="s">
        <v>17</v>
      </c>
      <c r="W761" s="6" t="s">
        <v>10</v>
      </c>
      <c r="X761" s="212">
        <v>2</v>
      </c>
      <c r="Y761" s="6" t="s">
        <v>40</v>
      </c>
      <c r="Z761" s="224"/>
      <c r="AA761" s="224"/>
      <c r="AB761" s="224"/>
      <c r="AC761" s="224"/>
      <c r="AD761" s="170"/>
      <c r="AE761" s="170"/>
      <c r="AF761" s="224"/>
      <c r="AG761" s="170"/>
      <c r="AH761" s="170"/>
      <c r="AI761" s="170"/>
      <c r="AJ761" s="224"/>
      <c r="AK761" s="224"/>
      <c r="AL761" s="170"/>
      <c r="AM761" s="170"/>
      <c r="AN761" s="170"/>
      <c r="AO761" s="224"/>
      <c r="AP761" s="170"/>
      <c r="AQ761" s="170"/>
      <c r="AR761" s="170"/>
      <c r="AS761" s="170">
        <v>20</v>
      </c>
      <c r="AT761" s="224"/>
      <c r="AU761" s="170"/>
      <c r="AV761" s="170"/>
      <c r="AW761" s="170"/>
      <c r="AX761" s="224"/>
      <c r="AY761" s="170"/>
      <c r="AZ761" s="170"/>
      <c r="BA761" s="170"/>
      <c r="BB761" s="224"/>
      <c r="BC761" s="224"/>
      <c r="BD761" s="224"/>
      <c r="BE761" s="170"/>
      <c r="BF761" s="170"/>
      <c r="BG761" s="170">
        <v>80</v>
      </c>
      <c r="BH761" s="170"/>
      <c r="BI761" s="224"/>
      <c r="BJ761" s="224"/>
      <c r="BK761" s="224"/>
      <c r="BL761" s="224"/>
      <c r="BM761" s="224"/>
      <c r="BN761" s="170"/>
      <c r="BO761" s="6"/>
      <c r="BP761" s="6"/>
      <c r="BQ761" s="1">
        <v>100</v>
      </c>
      <c r="BR761" s="6"/>
      <c r="BS761" s="6"/>
      <c r="BT761" s="6"/>
      <c r="BU761" s="1" t="s">
        <v>594</v>
      </c>
      <c r="BW761" s="6"/>
    </row>
    <row r="762" spans="1:75" ht="15" customHeight="1" x14ac:dyDescent="0.3">
      <c r="A762" s="1" t="s">
        <v>1487</v>
      </c>
      <c r="B762" s="7">
        <v>42968</v>
      </c>
      <c r="C762" s="6" t="s">
        <v>523</v>
      </c>
      <c r="D762" s="166">
        <v>5057</v>
      </c>
      <c r="E762" s="166">
        <v>805</v>
      </c>
      <c r="F762" s="11">
        <v>60</v>
      </c>
      <c r="G762" s="168">
        <v>1</v>
      </c>
      <c r="H762" s="183" t="str">
        <f t="shared" si="11"/>
        <v>60-1</v>
      </c>
      <c r="I762" s="173">
        <v>0</v>
      </c>
      <c r="J762" s="173">
        <v>97</v>
      </c>
      <c r="K762" s="207" t="b">
        <v>1</v>
      </c>
      <c r="L762" s="208">
        <v>139.85</v>
      </c>
      <c r="M762" s="208">
        <v>140.82</v>
      </c>
      <c r="N762" s="11" t="s">
        <v>112</v>
      </c>
      <c r="O762" s="11" t="s">
        <v>117</v>
      </c>
      <c r="P762" s="179" t="s">
        <v>1497</v>
      </c>
      <c r="Q762" s="180">
        <v>3</v>
      </c>
      <c r="R762" s="11" t="s">
        <v>18</v>
      </c>
      <c r="S762" s="11" t="s">
        <v>89</v>
      </c>
      <c r="T762" s="6" t="s">
        <v>534</v>
      </c>
      <c r="U762" s="6" t="s">
        <v>49</v>
      </c>
      <c r="V762" s="6" t="s">
        <v>14</v>
      </c>
      <c r="W762" s="6" t="s">
        <v>135</v>
      </c>
      <c r="X762" s="212">
        <v>3</v>
      </c>
      <c r="Y762" s="6" t="s">
        <v>40</v>
      </c>
      <c r="Z762" s="224"/>
      <c r="AA762" s="224"/>
      <c r="AB762" s="224"/>
      <c r="AC762" s="224"/>
      <c r="AD762" s="170"/>
      <c r="AE762" s="170"/>
      <c r="AF762" s="224"/>
      <c r="AG762" s="170"/>
      <c r="AH762" s="170"/>
      <c r="AI762" s="170"/>
      <c r="AJ762" s="224"/>
      <c r="AK762" s="224"/>
      <c r="AL762" s="170"/>
      <c r="AM762" s="170"/>
      <c r="AN762" s="170"/>
      <c r="AO762" s="224"/>
      <c r="AP762" s="170"/>
      <c r="AQ762" s="170"/>
      <c r="AR762" s="170">
        <v>50</v>
      </c>
      <c r="AS762" s="170"/>
      <c r="AT762" s="224"/>
      <c r="AU762" s="170">
        <v>50</v>
      </c>
      <c r="AV762" s="170"/>
      <c r="AW762" s="170"/>
      <c r="AX762" s="224"/>
      <c r="AY762" s="170"/>
      <c r="AZ762" s="170"/>
      <c r="BA762" s="170"/>
      <c r="BB762" s="224"/>
      <c r="BC762" s="224"/>
      <c r="BD762" s="224"/>
      <c r="BE762" s="170"/>
      <c r="BF762" s="170"/>
      <c r="BG762" s="170"/>
      <c r="BH762" s="170"/>
      <c r="BI762" s="224"/>
      <c r="BJ762" s="224"/>
      <c r="BK762" s="224"/>
      <c r="BL762" s="224"/>
      <c r="BM762" s="224"/>
      <c r="BN762" s="170"/>
      <c r="BO762" s="6"/>
      <c r="BP762" s="6"/>
      <c r="BQ762" s="1">
        <v>100</v>
      </c>
      <c r="BR762" s="6"/>
      <c r="BS762" s="6"/>
      <c r="BT762" s="6"/>
      <c r="BU762" s="1" t="s">
        <v>615</v>
      </c>
      <c r="BW762" s="6"/>
    </row>
    <row r="763" spans="1:75" ht="15" customHeight="1" x14ac:dyDescent="0.3">
      <c r="A763" s="1" t="s">
        <v>1487</v>
      </c>
      <c r="B763" s="7">
        <v>42968</v>
      </c>
      <c r="C763" s="6" t="s">
        <v>523</v>
      </c>
      <c r="D763" s="166">
        <v>5057</v>
      </c>
      <c r="E763" s="166">
        <v>805</v>
      </c>
      <c r="F763" s="11">
        <v>60</v>
      </c>
      <c r="G763" s="168">
        <v>1</v>
      </c>
      <c r="H763" s="183" t="str">
        <f t="shared" si="11"/>
        <v>60-1</v>
      </c>
      <c r="I763" s="173">
        <v>0</v>
      </c>
      <c r="J763" s="173">
        <v>97</v>
      </c>
      <c r="K763" s="207" t="b">
        <v>1</v>
      </c>
      <c r="L763" s="208">
        <v>139.85</v>
      </c>
      <c r="M763" s="208">
        <v>140.82</v>
      </c>
      <c r="N763" s="11" t="s">
        <v>112</v>
      </c>
      <c r="O763" s="11" t="s">
        <v>117</v>
      </c>
      <c r="P763" s="179" t="s">
        <v>1497</v>
      </c>
      <c r="Q763" s="180">
        <v>3</v>
      </c>
      <c r="R763" s="11" t="s">
        <v>18</v>
      </c>
      <c r="S763" s="11" t="s">
        <v>89</v>
      </c>
      <c r="T763" s="6" t="s">
        <v>134</v>
      </c>
      <c r="U763" s="6" t="s">
        <v>49</v>
      </c>
      <c r="V763" s="6" t="s">
        <v>52</v>
      </c>
      <c r="W763" s="6" t="s">
        <v>11</v>
      </c>
      <c r="X763" s="212">
        <v>3</v>
      </c>
      <c r="Y763" s="6" t="s">
        <v>40</v>
      </c>
      <c r="Z763" s="224"/>
      <c r="AA763" s="224"/>
      <c r="AB763" s="224"/>
      <c r="AC763" s="224"/>
      <c r="AD763" s="170"/>
      <c r="AE763" s="170"/>
      <c r="AF763" s="224"/>
      <c r="AG763" s="170"/>
      <c r="AH763" s="170"/>
      <c r="AI763" s="170"/>
      <c r="AJ763" s="224"/>
      <c r="AK763" s="224"/>
      <c r="AL763" s="170"/>
      <c r="AM763" s="170"/>
      <c r="AN763" s="170"/>
      <c r="AO763" s="224"/>
      <c r="AP763" s="170"/>
      <c r="AQ763" s="170"/>
      <c r="AR763" s="170">
        <v>50</v>
      </c>
      <c r="AS763" s="170"/>
      <c r="AT763" s="224"/>
      <c r="AU763" s="170">
        <v>50</v>
      </c>
      <c r="AV763" s="170"/>
      <c r="AW763" s="170"/>
      <c r="AX763" s="224"/>
      <c r="AY763" s="170"/>
      <c r="AZ763" s="170"/>
      <c r="BA763" s="170"/>
      <c r="BB763" s="224"/>
      <c r="BC763" s="224"/>
      <c r="BD763" s="224"/>
      <c r="BE763" s="170"/>
      <c r="BF763" s="170"/>
      <c r="BG763" s="170"/>
      <c r="BH763" s="170"/>
      <c r="BI763" s="224"/>
      <c r="BJ763" s="224"/>
      <c r="BK763" s="224"/>
      <c r="BL763" s="224"/>
      <c r="BM763" s="224"/>
      <c r="BN763" s="170"/>
      <c r="BO763" s="6"/>
      <c r="BP763" s="6"/>
      <c r="BQ763" s="1">
        <v>100</v>
      </c>
      <c r="BR763" s="6"/>
      <c r="BS763" s="6">
        <v>2</v>
      </c>
      <c r="BT763" s="6" t="s">
        <v>591</v>
      </c>
      <c r="BU763" s="1" t="s">
        <v>613</v>
      </c>
      <c r="BW763" s="6"/>
    </row>
    <row r="764" spans="1:75" ht="15" customHeight="1" x14ac:dyDescent="0.3">
      <c r="A764" s="1" t="s">
        <v>1487</v>
      </c>
      <c r="B764" s="7">
        <v>42968</v>
      </c>
      <c r="C764" s="6" t="s">
        <v>523</v>
      </c>
      <c r="D764" s="166">
        <v>5057</v>
      </c>
      <c r="E764" s="166">
        <v>805</v>
      </c>
      <c r="F764" s="11">
        <v>60</v>
      </c>
      <c r="G764" s="168">
        <v>1</v>
      </c>
      <c r="H764" s="183" t="str">
        <f t="shared" si="11"/>
        <v>60-1</v>
      </c>
      <c r="I764" s="173">
        <v>0</v>
      </c>
      <c r="J764" s="173">
        <v>97</v>
      </c>
      <c r="K764" s="207" t="b">
        <v>1</v>
      </c>
      <c r="L764" s="208">
        <v>139.85</v>
      </c>
      <c r="M764" s="208">
        <v>140.82</v>
      </c>
      <c r="N764" s="11"/>
      <c r="O764" s="11" t="s">
        <v>137</v>
      </c>
      <c r="P764" s="179" t="s">
        <v>105</v>
      </c>
      <c r="Q764" s="136" t="s">
        <v>1492</v>
      </c>
      <c r="R764" s="11"/>
      <c r="S764" s="11"/>
      <c r="T764" s="6"/>
      <c r="U764" s="6"/>
      <c r="V764" s="6"/>
      <c r="W764" s="6"/>
      <c r="X764" s="212" t="e">
        <v>#N/A</v>
      </c>
      <c r="Y764" s="6"/>
      <c r="Z764" s="224"/>
      <c r="AA764" s="224"/>
      <c r="AB764" s="224"/>
      <c r="AC764" s="224"/>
      <c r="AD764" s="170"/>
      <c r="AE764" s="170"/>
      <c r="AF764" s="224"/>
      <c r="AG764" s="170"/>
      <c r="AH764" s="170"/>
      <c r="AI764" s="170"/>
      <c r="AJ764" s="224"/>
      <c r="AK764" s="224"/>
      <c r="AL764" s="170"/>
      <c r="AM764" s="170"/>
      <c r="AN764" s="170"/>
      <c r="AO764" s="224"/>
      <c r="AP764" s="170"/>
      <c r="AQ764" s="170"/>
      <c r="AR764" s="170"/>
      <c r="AS764" s="170"/>
      <c r="AT764" s="224"/>
      <c r="AU764" s="170"/>
      <c r="AV764" s="170"/>
      <c r="AW764" s="170"/>
      <c r="AX764" s="224"/>
      <c r="AY764" s="170"/>
      <c r="AZ764" s="170"/>
      <c r="BA764" s="170"/>
      <c r="BB764" s="224"/>
      <c r="BC764" s="224"/>
      <c r="BD764" s="224"/>
      <c r="BE764" s="170"/>
      <c r="BF764" s="170"/>
      <c r="BG764" s="170"/>
      <c r="BH764" s="170"/>
      <c r="BI764" s="224"/>
      <c r="BJ764" s="224"/>
      <c r="BK764" s="224"/>
      <c r="BL764" s="224"/>
      <c r="BM764" s="224"/>
      <c r="BN764" s="170"/>
      <c r="BO764" s="6"/>
      <c r="BP764" s="6"/>
      <c r="BQ764" s="1">
        <v>0</v>
      </c>
      <c r="BR764" s="6"/>
      <c r="BS764" s="6"/>
      <c r="BT764" s="6"/>
      <c r="BV764" s="1" t="s">
        <v>616</v>
      </c>
      <c r="BW764" s="6"/>
    </row>
    <row r="765" spans="1:75" ht="15" customHeight="1" x14ac:dyDescent="0.3">
      <c r="A765" s="1" t="s">
        <v>1487</v>
      </c>
      <c r="B765" s="7">
        <v>42968</v>
      </c>
      <c r="C765" s="6" t="s">
        <v>523</v>
      </c>
      <c r="D765" s="166">
        <v>5057</v>
      </c>
      <c r="E765" s="166">
        <v>805</v>
      </c>
      <c r="F765" s="11">
        <v>60</v>
      </c>
      <c r="G765" s="168">
        <v>2</v>
      </c>
      <c r="H765" s="183" t="str">
        <f t="shared" si="11"/>
        <v>60-2</v>
      </c>
      <c r="I765" s="173">
        <v>0</v>
      </c>
      <c r="J765" s="173">
        <v>53</v>
      </c>
      <c r="K765" s="207" t="b">
        <v>1</v>
      </c>
      <c r="L765" s="208">
        <v>140.82</v>
      </c>
      <c r="M765" s="208">
        <v>141.35</v>
      </c>
      <c r="N765" s="11" t="s">
        <v>112</v>
      </c>
      <c r="O765" s="11" t="s">
        <v>1094</v>
      </c>
      <c r="P765" s="179" t="s">
        <v>1493</v>
      </c>
      <c r="Q765" s="180">
        <v>1</v>
      </c>
      <c r="R765" s="11" t="s">
        <v>18</v>
      </c>
      <c r="S765" s="11"/>
      <c r="T765" s="6" t="s">
        <v>524</v>
      </c>
      <c r="U765" s="6" t="s">
        <v>49</v>
      </c>
      <c r="V765" s="6" t="s">
        <v>17</v>
      </c>
      <c r="W765" s="6" t="s">
        <v>10</v>
      </c>
      <c r="X765" s="212">
        <v>2</v>
      </c>
      <c r="Y765" s="6" t="s">
        <v>40</v>
      </c>
      <c r="Z765" s="224"/>
      <c r="AA765" s="224"/>
      <c r="AB765" s="224"/>
      <c r="AC765" s="224"/>
      <c r="AD765" s="170"/>
      <c r="AE765" s="170"/>
      <c r="AF765" s="224"/>
      <c r="AG765" s="170"/>
      <c r="AH765" s="170"/>
      <c r="AI765" s="170"/>
      <c r="AJ765" s="224"/>
      <c r="AK765" s="224"/>
      <c r="AL765" s="170"/>
      <c r="AM765" s="170"/>
      <c r="AN765" s="170"/>
      <c r="AO765" s="224"/>
      <c r="AP765" s="170"/>
      <c r="AQ765" s="170"/>
      <c r="AR765" s="170"/>
      <c r="AS765" s="170">
        <v>20</v>
      </c>
      <c r="AT765" s="224"/>
      <c r="AU765" s="170"/>
      <c r="AV765" s="170"/>
      <c r="AW765" s="170"/>
      <c r="AX765" s="224"/>
      <c r="AY765" s="170"/>
      <c r="AZ765" s="170"/>
      <c r="BA765" s="170"/>
      <c r="BB765" s="224"/>
      <c r="BC765" s="224"/>
      <c r="BD765" s="224"/>
      <c r="BE765" s="170"/>
      <c r="BF765" s="170"/>
      <c r="BG765" s="170">
        <v>80</v>
      </c>
      <c r="BH765" s="170"/>
      <c r="BI765" s="224"/>
      <c r="BJ765" s="224"/>
      <c r="BK765" s="224"/>
      <c r="BL765" s="224"/>
      <c r="BM765" s="224"/>
      <c r="BN765" s="170"/>
      <c r="BO765" s="6"/>
      <c r="BP765" s="6"/>
      <c r="BQ765" s="1">
        <v>100</v>
      </c>
      <c r="BR765" s="6"/>
      <c r="BS765" s="6"/>
      <c r="BT765" s="6"/>
      <c r="BU765" s="1" t="s">
        <v>594</v>
      </c>
      <c r="BW765" s="6"/>
    </row>
    <row r="766" spans="1:75" ht="15" customHeight="1" x14ac:dyDescent="0.3">
      <c r="A766" s="1" t="s">
        <v>1487</v>
      </c>
      <c r="B766" s="7">
        <v>42968</v>
      </c>
      <c r="C766" s="6" t="s">
        <v>523</v>
      </c>
      <c r="D766" s="166">
        <v>5057</v>
      </c>
      <c r="E766" s="166">
        <v>805</v>
      </c>
      <c r="F766" s="11">
        <v>60</v>
      </c>
      <c r="G766" s="168">
        <v>2</v>
      </c>
      <c r="H766" s="183" t="str">
        <f t="shared" si="11"/>
        <v>60-2</v>
      </c>
      <c r="I766" s="173">
        <v>0</v>
      </c>
      <c r="J766" s="173">
        <v>53</v>
      </c>
      <c r="K766" s="207" t="b">
        <v>1</v>
      </c>
      <c r="L766" s="208">
        <v>140.82</v>
      </c>
      <c r="M766" s="208">
        <v>141.35</v>
      </c>
      <c r="N766" s="11" t="s">
        <v>112</v>
      </c>
      <c r="O766" s="11" t="s">
        <v>117</v>
      </c>
      <c r="P766" s="179" t="s">
        <v>1497</v>
      </c>
      <c r="Q766" s="180">
        <v>3</v>
      </c>
      <c r="R766" s="11" t="s">
        <v>18</v>
      </c>
      <c r="S766" s="11" t="s">
        <v>89</v>
      </c>
      <c r="T766" s="6" t="s">
        <v>535</v>
      </c>
      <c r="U766" s="6" t="s">
        <v>49</v>
      </c>
      <c r="V766" s="6" t="s">
        <v>52</v>
      </c>
      <c r="W766" s="6" t="s">
        <v>11</v>
      </c>
      <c r="X766" s="212">
        <v>3</v>
      </c>
      <c r="Y766" s="6" t="s">
        <v>40</v>
      </c>
      <c r="Z766" s="224"/>
      <c r="AA766" s="224"/>
      <c r="AB766" s="224"/>
      <c r="AC766" s="224"/>
      <c r="AD766" s="170"/>
      <c r="AE766" s="170"/>
      <c r="AF766" s="224"/>
      <c r="AG766" s="170"/>
      <c r="AH766" s="170"/>
      <c r="AI766" s="170"/>
      <c r="AJ766" s="224"/>
      <c r="AK766" s="224"/>
      <c r="AL766" s="170"/>
      <c r="AM766" s="170"/>
      <c r="AN766" s="170"/>
      <c r="AO766" s="224"/>
      <c r="AP766" s="170"/>
      <c r="AQ766" s="170"/>
      <c r="AR766" s="170">
        <v>50</v>
      </c>
      <c r="AS766" s="170"/>
      <c r="AT766" s="224"/>
      <c r="AU766" s="170">
        <v>50</v>
      </c>
      <c r="AV766" s="170"/>
      <c r="AW766" s="170"/>
      <c r="AX766" s="224"/>
      <c r="AY766" s="170"/>
      <c r="AZ766" s="170"/>
      <c r="BA766" s="170"/>
      <c r="BB766" s="224"/>
      <c r="BC766" s="224"/>
      <c r="BD766" s="224"/>
      <c r="BE766" s="170"/>
      <c r="BF766" s="170"/>
      <c r="BG766" s="170"/>
      <c r="BH766" s="170"/>
      <c r="BI766" s="224"/>
      <c r="BJ766" s="224"/>
      <c r="BK766" s="224"/>
      <c r="BL766" s="224"/>
      <c r="BM766" s="224"/>
      <c r="BN766" s="170"/>
      <c r="BO766" s="6"/>
      <c r="BP766" s="6"/>
      <c r="BQ766" s="1">
        <v>100</v>
      </c>
      <c r="BR766" s="6"/>
      <c r="BS766" s="6"/>
      <c r="BT766" s="6"/>
      <c r="BU766" s="1" t="s">
        <v>613</v>
      </c>
      <c r="BW766" s="6"/>
    </row>
    <row r="767" spans="1:75" ht="15" customHeight="1" x14ac:dyDescent="0.3">
      <c r="A767" s="1" t="s">
        <v>1487</v>
      </c>
      <c r="B767" s="7">
        <v>42968</v>
      </c>
      <c r="C767" s="6" t="s">
        <v>523</v>
      </c>
      <c r="D767" s="166">
        <v>5057</v>
      </c>
      <c r="E767" s="166">
        <v>805</v>
      </c>
      <c r="F767" s="11">
        <v>60</v>
      </c>
      <c r="G767" s="168">
        <v>2</v>
      </c>
      <c r="H767" s="183" t="str">
        <f t="shared" si="11"/>
        <v>60-2</v>
      </c>
      <c r="I767" s="173">
        <v>0</v>
      </c>
      <c r="J767" s="173">
        <v>53</v>
      </c>
      <c r="K767" s="207" t="b">
        <v>1</v>
      </c>
      <c r="L767" s="208">
        <v>140.82</v>
      </c>
      <c r="M767" s="208">
        <v>141.35</v>
      </c>
      <c r="N767" s="11"/>
      <c r="O767" s="11" t="s">
        <v>137</v>
      </c>
      <c r="P767" s="179" t="s">
        <v>105</v>
      </c>
      <c r="Q767" s="136" t="s">
        <v>1492</v>
      </c>
      <c r="R767" s="11"/>
      <c r="S767" s="11"/>
      <c r="T767" s="6"/>
      <c r="U767" s="6"/>
      <c r="V767" s="6"/>
      <c r="W767" s="6"/>
      <c r="X767" s="212" t="e">
        <v>#N/A</v>
      </c>
      <c r="Y767" s="6"/>
      <c r="Z767" s="224"/>
      <c r="AA767" s="224"/>
      <c r="AB767" s="224"/>
      <c r="AC767" s="224"/>
      <c r="AD767" s="170"/>
      <c r="AE767" s="170"/>
      <c r="AF767" s="224"/>
      <c r="AG767" s="170"/>
      <c r="AH767" s="170"/>
      <c r="AI767" s="170"/>
      <c r="AJ767" s="224"/>
      <c r="AK767" s="224"/>
      <c r="AL767" s="170"/>
      <c r="AM767" s="170"/>
      <c r="AN767" s="170"/>
      <c r="AO767" s="224"/>
      <c r="AP767" s="170"/>
      <c r="AQ767" s="170"/>
      <c r="AR767" s="170"/>
      <c r="AS767" s="170"/>
      <c r="AT767" s="224"/>
      <c r="AU767" s="170"/>
      <c r="AV767" s="170"/>
      <c r="AW767" s="170"/>
      <c r="AX767" s="224"/>
      <c r="AY767" s="170"/>
      <c r="AZ767" s="170"/>
      <c r="BA767" s="170"/>
      <c r="BB767" s="224"/>
      <c r="BC767" s="224"/>
      <c r="BD767" s="224"/>
      <c r="BE767" s="170"/>
      <c r="BF767" s="170"/>
      <c r="BG767" s="170"/>
      <c r="BH767" s="170"/>
      <c r="BI767" s="224"/>
      <c r="BJ767" s="224"/>
      <c r="BK767" s="224"/>
      <c r="BL767" s="224"/>
      <c r="BM767" s="224"/>
      <c r="BN767" s="170"/>
      <c r="BO767" s="6"/>
      <c r="BP767" s="6"/>
      <c r="BQ767" s="1">
        <v>0</v>
      </c>
      <c r="BR767" s="6"/>
      <c r="BS767" s="6"/>
      <c r="BT767" s="6"/>
      <c r="BV767" s="1" t="s">
        <v>617</v>
      </c>
      <c r="BW767" s="6"/>
    </row>
    <row r="768" spans="1:75" ht="15" customHeight="1" x14ac:dyDescent="0.3">
      <c r="A768" s="1" t="s">
        <v>1487</v>
      </c>
      <c r="B768" s="7">
        <v>42968</v>
      </c>
      <c r="C768" s="6" t="s">
        <v>523</v>
      </c>
      <c r="D768" s="166">
        <v>5057</v>
      </c>
      <c r="E768" s="166">
        <v>805</v>
      </c>
      <c r="F768" s="11">
        <v>60</v>
      </c>
      <c r="G768" s="168">
        <v>3</v>
      </c>
      <c r="H768" s="183" t="str">
        <f t="shared" si="11"/>
        <v>60-3</v>
      </c>
      <c r="I768" s="173">
        <v>0</v>
      </c>
      <c r="J768" s="173">
        <v>80</v>
      </c>
      <c r="K768" s="207" t="b">
        <v>1</v>
      </c>
      <c r="L768" s="208">
        <v>141.35999999999999</v>
      </c>
      <c r="M768" s="208">
        <v>142.16</v>
      </c>
      <c r="N768" s="11" t="s">
        <v>112</v>
      </c>
      <c r="O768" s="11" t="s">
        <v>1094</v>
      </c>
      <c r="P768" s="179" t="s">
        <v>1493</v>
      </c>
      <c r="Q768" s="180">
        <v>1</v>
      </c>
      <c r="R768" s="11" t="s">
        <v>18</v>
      </c>
      <c r="S768" s="11"/>
      <c r="T768" s="6" t="s">
        <v>524</v>
      </c>
      <c r="U768" s="6" t="s">
        <v>49</v>
      </c>
      <c r="V768" s="6" t="s">
        <v>17</v>
      </c>
      <c r="W768" s="6" t="s">
        <v>10</v>
      </c>
      <c r="X768" s="212">
        <v>2</v>
      </c>
      <c r="Y768" s="6" t="s">
        <v>40</v>
      </c>
      <c r="Z768" s="224"/>
      <c r="AA768" s="224"/>
      <c r="AB768" s="224"/>
      <c r="AC768" s="224"/>
      <c r="AD768" s="170"/>
      <c r="AE768" s="170"/>
      <c r="AF768" s="224"/>
      <c r="AG768" s="170"/>
      <c r="AH768" s="170"/>
      <c r="AI768" s="170"/>
      <c r="AJ768" s="224"/>
      <c r="AK768" s="224"/>
      <c r="AL768" s="170"/>
      <c r="AM768" s="170"/>
      <c r="AN768" s="170"/>
      <c r="AO768" s="224"/>
      <c r="AP768" s="170"/>
      <c r="AQ768" s="170"/>
      <c r="AR768" s="170"/>
      <c r="AS768" s="170">
        <v>20</v>
      </c>
      <c r="AT768" s="224"/>
      <c r="AU768" s="170"/>
      <c r="AV768" s="170"/>
      <c r="AW768" s="170"/>
      <c r="AX768" s="224"/>
      <c r="AY768" s="170"/>
      <c r="AZ768" s="170"/>
      <c r="BA768" s="170"/>
      <c r="BB768" s="224"/>
      <c r="BC768" s="224"/>
      <c r="BD768" s="224"/>
      <c r="BE768" s="170"/>
      <c r="BF768" s="170"/>
      <c r="BG768" s="170">
        <v>80</v>
      </c>
      <c r="BH768" s="170"/>
      <c r="BI768" s="224"/>
      <c r="BJ768" s="224"/>
      <c r="BK768" s="224"/>
      <c r="BL768" s="224"/>
      <c r="BM768" s="224"/>
      <c r="BN768" s="170"/>
      <c r="BO768" s="6"/>
      <c r="BP768" s="6"/>
      <c r="BQ768" s="1">
        <v>100</v>
      </c>
      <c r="BR768" s="6"/>
      <c r="BS768" s="6"/>
      <c r="BT768" s="6"/>
      <c r="BU768" s="1" t="s">
        <v>594</v>
      </c>
      <c r="BW768" s="6"/>
    </row>
    <row r="769" spans="1:75" ht="15" customHeight="1" x14ac:dyDescent="0.3">
      <c r="A769" s="1" t="s">
        <v>1487</v>
      </c>
      <c r="B769" s="7">
        <v>42968</v>
      </c>
      <c r="C769" s="6" t="s">
        <v>523</v>
      </c>
      <c r="D769" s="166">
        <v>5057</v>
      </c>
      <c r="E769" s="166">
        <v>805</v>
      </c>
      <c r="F769" s="11">
        <v>60</v>
      </c>
      <c r="G769" s="168">
        <v>3</v>
      </c>
      <c r="H769" s="183" t="str">
        <f t="shared" si="11"/>
        <v>60-3</v>
      </c>
      <c r="I769" s="173">
        <v>0</v>
      </c>
      <c r="J769" s="173">
        <v>80</v>
      </c>
      <c r="K769" s="207" t="b">
        <v>1</v>
      </c>
      <c r="L769" s="208">
        <v>141.35999999999999</v>
      </c>
      <c r="M769" s="208">
        <v>142.16</v>
      </c>
      <c r="N769" s="11" t="s">
        <v>112</v>
      </c>
      <c r="O769" s="11" t="s">
        <v>117</v>
      </c>
      <c r="P769" s="179" t="s">
        <v>1497</v>
      </c>
      <c r="Q769" s="180">
        <v>3</v>
      </c>
      <c r="R769" s="11" t="s">
        <v>44</v>
      </c>
      <c r="S769" s="11" t="s">
        <v>89</v>
      </c>
      <c r="T769" s="6" t="s">
        <v>536</v>
      </c>
      <c r="U769" s="6" t="s">
        <v>49</v>
      </c>
      <c r="V769" s="6" t="s">
        <v>17</v>
      </c>
      <c r="W769" s="6" t="s">
        <v>11</v>
      </c>
      <c r="X769" s="212">
        <v>3</v>
      </c>
      <c r="Y769" s="6" t="s">
        <v>40</v>
      </c>
      <c r="Z769" s="224"/>
      <c r="AA769" s="224"/>
      <c r="AB769" s="224"/>
      <c r="AC769" s="224"/>
      <c r="AD769" s="170"/>
      <c r="AE769" s="170"/>
      <c r="AF769" s="224"/>
      <c r="AG769" s="170"/>
      <c r="AH769" s="170"/>
      <c r="AI769" s="170"/>
      <c r="AJ769" s="224"/>
      <c r="AK769" s="224"/>
      <c r="AL769" s="170"/>
      <c r="AM769" s="170"/>
      <c r="AN769" s="170"/>
      <c r="AO769" s="224"/>
      <c r="AP769" s="170"/>
      <c r="AQ769" s="170"/>
      <c r="AR769" s="170">
        <v>50</v>
      </c>
      <c r="AS769" s="170"/>
      <c r="AT769" s="224"/>
      <c r="AU769" s="170">
        <v>50</v>
      </c>
      <c r="AV769" s="170"/>
      <c r="AW769" s="170"/>
      <c r="AX769" s="224"/>
      <c r="AY769" s="170"/>
      <c r="AZ769" s="170"/>
      <c r="BA769" s="170"/>
      <c r="BB769" s="224"/>
      <c r="BC769" s="224"/>
      <c r="BD769" s="224"/>
      <c r="BE769" s="170"/>
      <c r="BF769" s="170"/>
      <c r="BG769" s="170"/>
      <c r="BH769" s="170"/>
      <c r="BI769" s="224"/>
      <c r="BJ769" s="224"/>
      <c r="BK769" s="224"/>
      <c r="BL769" s="224"/>
      <c r="BM769" s="224"/>
      <c r="BN769" s="170"/>
      <c r="BO769" s="6"/>
      <c r="BP769" s="6"/>
      <c r="BQ769" s="1">
        <v>100</v>
      </c>
      <c r="BR769" s="6"/>
      <c r="BS769" s="6">
        <v>1</v>
      </c>
      <c r="BT769" s="6" t="s">
        <v>522</v>
      </c>
      <c r="BU769" s="1" t="s">
        <v>618</v>
      </c>
      <c r="BW769" s="6"/>
    </row>
    <row r="770" spans="1:75" ht="15" customHeight="1" x14ac:dyDescent="0.3">
      <c r="A770" s="1" t="s">
        <v>1487</v>
      </c>
      <c r="B770" s="7">
        <v>42968</v>
      </c>
      <c r="C770" s="6" t="s">
        <v>523</v>
      </c>
      <c r="D770" s="166">
        <v>5057</v>
      </c>
      <c r="E770" s="166">
        <v>805</v>
      </c>
      <c r="F770" s="11">
        <v>60</v>
      </c>
      <c r="G770" s="168">
        <v>3</v>
      </c>
      <c r="H770" s="183" t="str">
        <f t="shared" si="11"/>
        <v>60-3</v>
      </c>
      <c r="I770" s="173">
        <v>77</v>
      </c>
      <c r="J770" s="173">
        <v>80</v>
      </c>
      <c r="K770" s="207" t="b">
        <v>1</v>
      </c>
      <c r="L770" s="208">
        <v>142.13</v>
      </c>
      <c r="M770" s="208">
        <v>142.16</v>
      </c>
      <c r="N770" s="11" t="s">
        <v>96</v>
      </c>
      <c r="O770" s="11" t="s">
        <v>117</v>
      </c>
      <c r="P770" s="179" t="s">
        <v>1497</v>
      </c>
      <c r="Q770" s="180">
        <v>3</v>
      </c>
      <c r="R770" s="11" t="s">
        <v>89</v>
      </c>
      <c r="S770" s="11"/>
      <c r="T770" s="6" t="s">
        <v>537</v>
      </c>
      <c r="U770" s="6" t="s">
        <v>49</v>
      </c>
      <c r="V770" s="6" t="s">
        <v>14</v>
      </c>
      <c r="W770" s="6" t="s">
        <v>135</v>
      </c>
      <c r="X770" s="212">
        <v>3</v>
      </c>
      <c r="Y770" s="6" t="s">
        <v>40</v>
      </c>
      <c r="Z770" s="224"/>
      <c r="AA770" s="224"/>
      <c r="AB770" s="224"/>
      <c r="AC770" s="224"/>
      <c r="AD770" s="170"/>
      <c r="AE770" s="170"/>
      <c r="AF770" s="224"/>
      <c r="AG770" s="170"/>
      <c r="AH770" s="170"/>
      <c r="AI770" s="170"/>
      <c r="AJ770" s="224"/>
      <c r="AK770" s="224"/>
      <c r="AL770" s="170"/>
      <c r="AM770" s="170"/>
      <c r="AN770" s="170"/>
      <c r="AO770" s="224"/>
      <c r="AP770" s="170"/>
      <c r="AQ770" s="170"/>
      <c r="AR770" s="170">
        <v>50</v>
      </c>
      <c r="AS770" s="170"/>
      <c r="AT770" s="224"/>
      <c r="AU770" s="170">
        <v>50</v>
      </c>
      <c r="AV770" s="170"/>
      <c r="AW770" s="170"/>
      <c r="AX770" s="224"/>
      <c r="AY770" s="170"/>
      <c r="AZ770" s="170"/>
      <c r="BA770" s="170"/>
      <c r="BB770" s="224"/>
      <c r="BC770" s="224"/>
      <c r="BD770" s="224"/>
      <c r="BE770" s="170"/>
      <c r="BF770" s="170"/>
      <c r="BG770" s="170"/>
      <c r="BH770" s="170"/>
      <c r="BI770" s="224"/>
      <c r="BJ770" s="224"/>
      <c r="BK770" s="224"/>
      <c r="BL770" s="224"/>
      <c r="BM770" s="224"/>
      <c r="BN770" s="170"/>
      <c r="BO770" s="6"/>
      <c r="BP770" s="6"/>
      <c r="BQ770" s="1">
        <v>100</v>
      </c>
      <c r="BR770" s="6"/>
      <c r="BS770" s="6"/>
      <c r="BT770" s="6"/>
      <c r="BU770" s="1" t="s">
        <v>619</v>
      </c>
      <c r="BW770" s="6"/>
    </row>
    <row r="771" spans="1:75" ht="15" customHeight="1" x14ac:dyDescent="0.3">
      <c r="A771" s="1" t="s">
        <v>1487</v>
      </c>
      <c r="B771" s="7">
        <v>42968</v>
      </c>
      <c r="C771" s="6" t="s">
        <v>523</v>
      </c>
      <c r="D771" s="166">
        <v>5057</v>
      </c>
      <c r="E771" s="166">
        <v>805</v>
      </c>
      <c r="F771" s="11">
        <v>60</v>
      </c>
      <c r="G771" s="168">
        <v>3</v>
      </c>
      <c r="H771" s="183" t="str">
        <f t="shared" si="11"/>
        <v>60-3</v>
      </c>
      <c r="I771" s="173">
        <v>19</v>
      </c>
      <c r="J771" s="173">
        <v>23</v>
      </c>
      <c r="K771" s="207" t="b">
        <v>1</v>
      </c>
      <c r="L771" s="208">
        <v>141.54999999999998</v>
      </c>
      <c r="M771" s="208">
        <v>141.58999999999997</v>
      </c>
      <c r="N771" s="11" t="s">
        <v>96</v>
      </c>
      <c r="O771" s="11" t="s">
        <v>27</v>
      </c>
      <c r="P771" s="179" t="s">
        <v>1496</v>
      </c>
      <c r="Q771" s="180">
        <v>2</v>
      </c>
      <c r="R771" s="11" t="s">
        <v>18</v>
      </c>
      <c r="S771" s="11"/>
      <c r="T771" s="6" t="s">
        <v>136</v>
      </c>
      <c r="U771" s="6" t="s">
        <v>49</v>
      </c>
      <c r="V771" s="6" t="s">
        <v>15</v>
      </c>
      <c r="W771" s="6" t="s">
        <v>135</v>
      </c>
      <c r="X771" s="212">
        <v>3</v>
      </c>
      <c r="Y771" s="6" t="s">
        <v>40</v>
      </c>
      <c r="Z771" s="224"/>
      <c r="AA771" s="224"/>
      <c r="AB771" s="224"/>
      <c r="AC771" s="224"/>
      <c r="AD771" s="170"/>
      <c r="AE771" s="170"/>
      <c r="AF771" s="224"/>
      <c r="AG771" s="170"/>
      <c r="AH771" s="170"/>
      <c r="AI771" s="170"/>
      <c r="AJ771" s="224"/>
      <c r="AK771" s="224"/>
      <c r="AL771" s="170"/>
      <c r="AM771" s="170"/>
      <c r="AN771" s="170"/>
      <c r="AO771" s="224"/>
      <c r="AP771" s="170"/>
      <c r="AQ771" s="170"/>
      <c r="AR771" s="170">
        <v>90</v>
      </c>
      <c r="AS771" s="170"/>
      <c r="AT771" s="224"/>
      <c r="AU771" s="170">
        <v>10</v>
      </c>
      <c r="AV771" s="170"/>
      <c r="AW771" s="170"/>
      <c r="AX771" s="224"/>
      <c r="AY771" s="170"/>
      <c r="AZ771" s="170"/>
      <c r="BA771" s="170"/>
      <c r="BB771" s="224"/>
      <c r="BC771" s="224"/>
      <c r="BD771" s="224"/>
      <c r="BE771" s="170"/>
      <c r="BF771" s="170"/>
      <c r="BG771" s="170"/>
      <c r="BH771" s="170"/>
      <c r="BI771" s="224"/>
      <c r="BJ771" s="224"/>
      <c r="BK771" s="224"/>
      <c r="BL771" s="224"/>
      <c r="BM771" s="224"/>
      <c r="BN771" s="170"/>
      <c r="BO771" s="6"/>
      <c r="BP771" s="6"/>
      <c r="BQ771" s="1">
        <v>100</v>
      </c>
      <c r="BR771" s="6"/>
      <c r="BS771" s="6"/>
      <c r="BT771" s="6"/>
      <c r="BW771" s="6"/>
    </row>
    <row r="772" spans="1:75" ht="15" customHeight="1" x14ac:dyDescent="0.3">
      <c r="A772" s="1" t="s">
        <v>1487</v>
      </c>
      <c r="B772" s="35">
        <v>42968</v>
      </c>
      <c r="C772" s="36" t="s">
        <v>523</v>
      </c>
      <c r="D772" s="167">
        <v>5057</v>
      </c>
      <c r="E772" s="167">
        <v>805</v>
      </c>
      <c r="F772" s="11">
        <v>60</v>
      </c>
      <c r="G772" s="168">
        <v>3</v>
      </c>
      <c r="H772" s="183" t="str">
        <f t="shared" si="11"/>
        <v>60-3</v>
      </c>
      <c r="I772" s="173">
        <v>0</v>
      </c>
      <c r="J772" s="173">
        <v>80</v>
      </c>
      <c r="K772" s="207" t="b">
        <v>1</v>
      </c>
      <c r="L772" s="208">
        <v>141.35999999999999</v>
      </c>
      <c r="M772" s="208">
        <v>142.16</v>
      </c>
      <c r="N772" s="11"/>
      <c r="O772" s="11" t="s">
        <v>105</v>
      </c>
      <c r="P772" s="179" t="s">
        <v>105</v>
      </c>
      <c r="Q772" s="136" t="s">
        <v>1492</v>
      </c>
      <c r="R772" s="11"/>
      <c r="S772" s="11"/>
      <c r="T772" s="6"/>
      <c r="U772" s="6"/>
      <c r="V772" s="6"/>
      <c r="W772" s="6"/>
      <c r="X772" s="212" t="e">
        <v>#N/A</v>
      </c>
      <c r="Y772" s="6"/>
      <c r="Z772" s="224"/>
      <c r="AA772" s="224"/>
      <c r="AB772" s="224"/>
      <c r="AC772" s="224"/>
      <c r="AD772" s="170"/>
      <c r="AE772" s="170"/>
      <c r="AF772" s="224"/>
      <c r="AG772" s="170"/>
      <c r="AH772" s="170"/>
      <c r="AI772" s="170"/>
      <c r="AJ772" s="224"/>
      <c r="AK772" s="224"/>
      <c r="AL772" s="170"/>
      <c r="AM772" s="170"/>
      <c r="AN772" s="170"/>
      <c r="AO772" s="224"/>
      <c r="AP772" s="170"/>
      <c r="AQ772" s="170"/>
      <c r="AR772" s="170"/>
      <c r="AS772" s="170"/>
      <c r="AT772" s="224"/>
      <c r="AU772" s="170"/>
      <c r="AV772" s="170"/>
      <c r="AW772" s="170"/>
      <c r="AX772" s="224"/>
      <c r="AY772" s="170"/>
      <c r="AZ772" s="170"/>
      <c r="BA772" s="170"/>
      <c r="BB772" s="224"/>
      <c r="BC772" s="224"/>
      <c r="BD772" s="224"/>
      <c r="BE772" s="170"/>
      <c r="BF772" s="170"/>
      <c r="BG772" s="170"/>
      <c r="BH772" s="170"/>
      <c r="BI772" s="224"/>
      <c r="BJ772" s="224"/>
      <c r="BK772" s="224"/>
      <c r="BL772" s="224"/>
      <c r="BM772" s="224"/>
      <c r="BN772" s="170"/>
      <c r="BO772" s="6"/>
      <c r="BP772" s="6"/>
      <c r="BQ772" s="1">
        <v>0</v>
      </c>
      <c r="BR772" s="6"/>
      <c r="BS772" s="6"/>
      <c r="BT772" s="6"/>
      <c r="BV772" s="1" t="s">
        <v>620</v>
      </c>
      <c r="BW772" s="6"/>
    </row>
    <row r="773" spans="1:75" ht="15" customHeight="1" x14ac:dyDescent="0.3">
      <c r="A773" s="1" t="s">
        <v>1487</v>
      </c>
      <c r="B773" s="7">
        <v>42968</v>
      </c>
      <c r="C773" s="6" t="s">
        <v>523</v>
      </c>
      <c r="D773" s="166">
        <v>5057</v>
      </c>
      <c r="E773" s="166">
        <v>805</v>
      </c>
      <c r="F773" s="11">
        <v>60</v>
      </c>
      <c r="G773" s="168">
        <v>4</v>
      </c>
      <c r="H773" s="183" t="str">
        <f t="shared" si="11"/>
        <v>60-4</v>
      </c>
      <c r="I773" s="173">
        <v>0</v>
      </c>
      <c r="J773" s="173">
        <v>92</v>
      </c>
      <c r="K773" s="207" t="b">
        <v>1</v>
      </c>
      <c r="L773" s="208">
        <v>142.16499999999999</v>
      </c>
      <c r="M773" s="208">
        <v>143.08499999999998</v>
      </c>
      <c r="N773" s="11" t="s">
        <v>112</v>
      </c>
      <c r="O773" s="11" t="s">
        <v>1094</v>
      </c>
      <c r="P773" s="179" t="s">
        <v>1493</v>
      </c>
      <c r="Q773" s="180">
        <v>1</v>
      </c>
      <c r="R773" s="11" t="s">
        <v>18</v>
      </c>
      <c r="S773" s="11"/>
      <c r="T773" s="6" t="s">
        <v>524</v>
      </c>
      <c r="U773" s="6" t="s">
        <v>49</v>
      </c>
      <c r="V773" s="6" t="s">
        <v>17</v>
      </c>
      <c r="W773" s="6" t="s">
        <v>10</v>
      </c>
      <c r="X773" s="212">
        <v>2</v>
      </c>
      <c r="Y773" s="6" t="s">
        <v>40</v>
      </c>
      <c r="Z773" s="224"/>
      <c r="AA773" s="224"/>
      <c r="AB773" s="224"/>
      <c r="AC773" s="224"/>
      <c r="AD773" s="170"/>
      <c r="AE773" s="170"/>
      <c r="AF773" s="224"/>
      <c r="AG773" s="170"/>
      <c r="AH773" s="170"/>
      <c r="AI773" s="170"/>
      <c r="AJ773" s="224"/>
      <c r="AK773" s="224"/>
      <c r="AL773" s="170"/>
      <c r="AM773" s="170"/>
      <c r="AN773" s="170"/>
      <c r="AO773" s="224"/>
      <c r="AP773" s="170"/>
      <c r="AQ773" s="170"/>
      <c r="AR773" s="170"/>
      <c r="AS773" s="170">
        <v>20</v>
      </c>
      <c r="AT773" s="224"/>
      <c r="AU773" s="170"/>
      <c r="AV773" s="170"/>
      <c r="AW773" s="170"/>
      <c r="AX773" s="224"/>
      <c r="AY773" s="170"/>
      <c r="AZ773" s="170"/>
      <c r="BA773" s="170"/>
      <c r="BB773" s="224"/>
      <c r="BC773" s="224"/>
      <c r="BD773" s="224"/>
      <c r="BE773" s="170"/>
      <c r="BF773" s="170"/>
      <c r="BG773" s="170">
        <v>80</v>
      </c>
      <c r="BH773" s="170"/>
      <c r="BI773" s="224"/>
      <c r="BJ773" s="224"/>
      <c r="BK773" s="224"/>
      <c r="BL773" s="224"/>
      <c r="BM773" s="224"/>
      <c r="BN773" s="170"/>
      <c r="BO773" s="6"/>
      <c r="BP773" s="6"/>
      <c r="BQ773" s="1">
        <v>100</v>
      </c>
      <c r="BR773" s="6"/>
      <c r="BS773" s="6"/>
      <c r="BT773" s="6"/>
      <c r="BU773" s="1" t="s">
        <v>594</v>
      </c>
      <c r="BW773" s="6"/>
    </row>
    <row r="774" spans="1:75" ht="15" customHeight="1" x14ac:dyDescent="0.3">
      <c r="A774" s="1" t="s">
        <v>1487</v>
      </c>
      <c r="B774" s="7">
        <v>42968</v>
      </c>
      <c r="C774" s="6" t="s">
        <v>523</v>
      </c>
      <c r="D774" s="166">
        <v>5057</v>
      </c>
      <c r="E774" s="166">
        <v>805</v>
      </c>
      <c r="F774" s="11">
        <v>60</v>
      </c>
      <c r="G774" s="168">
        <v>4</v>
      </c>
      <c r="H774" s="183" t="str">
        <f t="shared" si="11"/>
        <v>60-4</v>
      </c>
      <c r="I774" s="173">
        <v>0</v>
      </c>
      <c r="J774" s="173">
        <v>92</v>
      </c>
      <c r="K774" s="207" t="b">
        <v>1</v>
      </c>
      <c r="L774" s="208">
        <v>142.16499999999999</v>
      </c>
      <c r="M774" s="208">
        <v>143.08499999999998</v>
      </c>
      <c r="N774" s="11" t="s">
        <v>112</v>
      </c>
      <c r="O774" s="11" t="s">
        <v>117</v>
      </c>
      <c r="P774" s="179" t="s">
        <v>1497</v>
      </c>
      <c r="Q774" s="180">
        <v>3</v>
      </c>
      <c r="R774" s="11" t="s">
        <v>89</v>
      </c>
      <c r="S774" s="11"/>
      <c r="T774" s="6" t="s">
        <v>538</v>
      </c>
      <c r="U774" s="6" t="s">
        <v>49</v>
      </c>
      <c r="V774" s="6" t="s">
        <v>14</v>
      </c>
      <c r="W774" s="6" t="s">
        <v>135</v>
      </c>
      <c r="X774" s="212">
        <v>3</v>
      </c>
      <c r="Y774" s="6" t="s">
        <v>40</v>
      </c>
      <c r="Z774" s="224"/>
      <c r="AA774" s="224"/>
      <c r="AB774" s="224"/>
      <c r="AC774" s="224"/>
      <c r="AD774" s="170"/>
      <c r="AE774" s="170"/>
      <c r="AF774" s="224"/>
      <c r="AG774" s="170"/>
      <c r="AH774" s="170"/>
      <c r="AI774" s="170"/>
      <c r="AJ774" s="224"/>
      <c r="AK774" s="224"/>
      <c r="AL774" s="170"/>
      <c r="AM774" s="170"/>
      <c r="AN774" s="170"/>
      <c r="AO774" s="224"/>
      <c r="AP774" s="170"/>
      <c r="AQ774" s="170"/>
      <c r="AR774" s="170">
        <v>50</v>
      </c>
      <c r="AS774" s="170"/>
      <c r="AT774" s="224"/>
      <c r="AU774" s="170">
        <v>50</v>
      </c>
      <c r="AV774" s="170"/>
      <c r="AW774" s="170"/>
      <c r="AX774" s="224"/>
      <c r="AY774" s="170"/>
      <c r="AZ774" s="170"/>
      <c r="BA774" s="170"/>
      <c r="BB774" s="224"/>
      <c r="BC774" s="224"/>
      <c r="BD774" s="224"/>
      <c r="BE774" s="170"/>
      <c r="BF774" s="170"/>
      <c r="BG774" s="170"/>
      <c r="BH774" s="170"/>
      <c r="BI774" s="224"/>
      <c r="BJ774" s="224"/>
      <c r="BK774" s="224"/>
      <c r="BL774" s="224"/>
      <c r="BM774" s="224"/>
      <c r="BN774" s="170"/>
      <c r="BO774" s="6"/>
      <c r="BP774" s="6"/>
      <c r="BQ774" s="1">
        <v>100</v>
      </c>
      <c r="BR774" s="6"/>
      <c r="BS774" s="6"/>
      <c r="BT774" s="6"/>
      <c r="BU774" s="1" t="s">
        <v>621</v>
      </c>
      <c r="BW774" s="6"/>
    </row>
    <row r="775" spans="1:75" ht="15" customHeight="1" x14ac:dyDescent="0.3">
      <c r="A775" s="1" t="s">
        <v>1487</v>
      </c>
      <c r="B775" s="7">
        <v>42968</v>
      </c>
      <c r="C775" s="6" t="s">
        <v>523</v>
      </c>
      <c r="D775" s="166">
        <v>5057</v>
      </c>
      <c r="E775" s="166">
        <v>805</v>
      </c>
      <c r="F775" s="11">
        <v>60</v>
      </c>
      <c r="G775" s="168">
        <v>4</v>
      </c>
      <c r="H775" s="183" t="str">
        <f t="shared" si="11"/>
        <v>60-4</v>
      </c>
      <c r="I775" s="173">
        <v>0</v>
      </c>
      <c r="J775" s="173">
        <v>92</v>
      </c>
      <c r="K775" s="207" t="b">
        <v>1</v>
      </c>
      <c r="L775" s="208">
        <v>142.16499999999999</v>
      </c>
      <c r="M775" s="208">
        <v>143.08499999999998</v>
      </c>
      <c r="N775" s="11" t="s">
        <v>112</v>
      </c>
      <c r="O775" s="11" t="s">
        <v>54</v>
      </c>
      <c r="P775" s="213" t="s">
        <v>1495</v>
      </c>
      <c r="Q775" s="136">
        <v>5</v>
      </c>
      <c r="R775" s="11" t="s">
        <v>18</v>
      </c>
      <c r="S775" s="11"/>
      <c r="T775" s="6" t="s">
        <v>459</v>
      </c>
      <c r="U775" s="6" t="s">
        <v>49</v>
      </c>
      <c r="V775" s="6" t="s">
        <v>14</v>
      </c>
      <c r="W775" s="6" t="s">
        <v>302</v>
      </c>
      <c r="X775" s="216">
        <v>2</v>
      </c>
      <c r="Y775" s="6" t="s">
        <v>40</v>
      </c>
      <c r="Z775" s="224"/>
      <c r="AA775" s="224"/>
      <c r="AB775" s="224"/>
      <c r="AC775" s="224"/>
      <c r="AD775" s="170"/>
      <c r="AE775" s="170"/>
      <c r="AF775" s="224"/>
      <c r="AG775" s="170"/>
      <c r="AH775" s="170"/>
      <c r="AI775" s="170"/>
      <c r="AJ775" s="224"/>
      <c r="AK775" s="224"/>
      <c r="AL775" s="170"/>
      <c r="AM775" s="170"/>
      <c r="AN775" s="170"/>
      <c r="AO775" s="224"/>
      <c r="AP775" s="170"/>
      <c r="AQ775" s="170"/>
      <c r="AR775" s="170"/>
      <c r="AS775" s="170">
        <v>30</v>
      </c>
      <c r="AT775" s="224"/>
      <c r="AU775" s="170">
        <v>30</v>
      </c>
      <c r="AV775" s="170"/>
      <c r="AW775" s="170"/>
      <c r="AX775" s="224"/>
      <c r="AY775" s="170"/>
      <c r="AZ775" s="170"/>
      <c r="BA775" s="170"/>
      <c r="BB775" s="224"/>
      <c r="BC775" s="224"/>
      <c r="BD775" s="224"/>
      <c r="BE775" s="170"/>
      <c r="BF775" s="170"/>
      <c r="BG775" s="170">
        <v>40</v>
      </c>
      <c r="BH775" s="170"/>
      <c r="BI775" s="224"/>
      <c r="BJ775" s="224"/>
      <c r="BK775" s="224"/>
      <c r="BL775" s="224"/>
      <c r="BM775" s="224"/>
      <c r="BN775" s="170"/>
      <c r="BO775" s="6"/>
      <c r="BP775" s="6"/>
      <c r="BQ775" s="1">
        <v>100</v>
      </c>
      <c r="BR775" s="6"/>
      <c r="BS775" s="6"/>
      <c r="BT775" s="6"/>
      <c r="BU775" s="1" t="s">
        <v>622</v>
      </c>
      <c r="BW775" s="6"/>
    </row>
    <row r="776" spans="1:75" ht="15" customHeight="1" x14ac:dyDescent="0.3">
      <c r="A776" s="1" t="s">
        <v>1487</v>
      </c>
      <c r="B776" s="35">
        <v>42968</v>
      </c>
      <c r="C776" s="36" t="s">
        <v>523</v>
      </c>
      <c r="D776" s="167">
        <v>5057</v>
      </c>
      <c r="E776" s="167">
        <v>805</v>
      </c>
      <c r="F776" s="37">
        <v>60</v>
      </c>
      <c r="G776" s="169">
        <v>4</v>
      </c>
      <c r="H776" s="183" t="str">
        <f t="shared" si="11"/>
        <v>60-4</v>
      </c>
      <c r="I776" s="174">
        <v>0</v>
      </c>
      <c r="J776" s="174">
        <v>92</v>
      </c>
      <c r="K776" s="207" t="b">
        <v>1</v>
      </c>
      <c r="L776" s="208">
        <v>142.16499999999999</v>
      </c>
      <c r="M776" s="208">
        <v>143.08499999999998</v>
      </c>
      <c r="N776" s="11"/>
      <c r="O776" s="11" t="s">
        <v>137</v>
      </c>
      <c r="P776" s="179" t="s">
        <v>105</v>
      </c>
      <c r="Q776" s="136" t="s">
        <v>1492</v>
      </c>
      <c r="R776" s="11"/>
      <c r="S776" s="11"/>
      <c r="T776" s="6"/>
      <c r="U776" s="6"/>
      <c r="V776" s="6"/>
      <c r="W776" s="6"/>
      <c r="X776" s="212" t="e">
        <v>#N/A</v>
      </c>
      <c r="Y776" s="6"/>
      <c r="Z776" s="224"/>
      <c r="AA776" s="224"/>
      <c r="AB776" s="224"/>
      <c r="AC776" s="224"/>
      <c r="AD776" s="170"/>
      <c r="AE776" s="170"/>
      <c r="AF776" s="224"/>
      <c r="AG776" s="170"/>
      <c r="AH776" s="170"/>
      <c r="AI776" s="170"/>
      <c r="AJ776" s="224"/>
      <c r="AK776" s="224"/>
      <c r="AL776" s="170"/>
      <c r="AM776" s="170"/>
      <c r="AN776" s="170"/>
      <c r="AO776" s="224"/>
      <c r="AP776" s="170"/>
      <c r="AQ776" s="170"/>
      <c r="AR776" s="170"/>
      <c r="AS776" s="170"/>
      <c r="AT776" s="224"/>
      <c r="AU776" s="170"/>
      <c r="AV776" s="170"/>
      <c r="AW776" s="170"/>
      <c r="AX776" s="224"/>
      <c r="AY776" s="170"/>
      <c r="AZ776" s="170"/>
      <c r="BA776" s="170"/>
      <c r="BB776" s="224"/>
      <c r="BC776" s="224"/>
      <c r="BD776" s="224"/>
      <c r="BE776" s="170"/>
      <c r="BF776" s="170"/>
      <c r="BG776" s="170"/>
      <c r="BH776" s="170"/>
      <c r="BI776" s="224"/>
      <c r="BJ776" s="224"/>
      <c r="BK776" s="224"/>
      <c r="BL776" s="224"/>
      <c r="BM776" s="224"/>
      <c r="BN776" s="170"/>
      <c r="BO776" s="6"/>
      <c r="BP776" s="6"/>
      <c r="BQ776" s="1">
        <v>0</v>
      </c>
      <c r="BR776" s="6"/>
      <c r="BS776" s="6"/>
      <c r="BT776" s="6"/>
      <c r="BV776" s="1" t="s">
        <v>623</v>
      </c>
      <c r="BW776" s="6"/>
    </row>
    <row r="777" spans="1:75" ht="15" customHeight="1" x14ac:dyDescent="0.3">
      <c r="A777" s="1" t="s">
        <v>1487</v>
      </c>
      <c r="B777" s="7">
        <v>42968</v>
      </c>
      <c r="C777" s="6" t="s">
        <v>523</v>
      </c>
      <c r="D777" s="166">
        <v>5057</v>
      </c>
      <c r="E777" s="166">
        <v>805</v>
      </c>
      <c r="F777" s="11">
        <v>61</v>
      </c>
      <c r="G777" s="168">
        <v>1</v>
      </c>
      <c r="H777" s="183" t="str">
        <f t="shared" si="11"/>
        <v>61-1</v>
      </c>
      <c r="I777" s="173">
        <v>0</v>
      </c>
      <c r="J777" s="173">
        <v>55</v>
      </c>
      <c r="K777" s="207" t="b">
        <v>1</v>
      </c>
      <c r="L777" s="208">
        <v>142.9</v>
      </c>
      <c r="M777" s="208">
        <v>143.45000000000002</v>
      </c>
      <c r="N777" s="11" t="s">
        <v>112</v>
      </c>
      <c r="O777" s="11" t="s">
        <v>1094</v>
      </c>
      <c r="P777" s="179" t="s">
        <v>1493</v>
      </c>
      <c r="Q777" s="180">
        <v>1</v>
      </c>
      <c r="R777" s="11" t="s">
        <v>18</v>
      </c>
      <c r="S777" s="11"/>
      <c r="T777" s="6" t="s">
        <v>524</v>
      </c>
      <c r="U777" s="6" t="s">
        <v>49</v>
      </c>
      <c r="V777" s="6" t="s">
        <v>17</v>
      </c>
      <c r="W777" s="6" t="s">
        <v>10</v>
      </c>
      <c r="X777" s="212">
        <v>2</v>
      </c>
      <c r="Y777" s="6" t="s">
        <v>40</v>
      </c>
      <c r="Z777" s="224"/>
      <c r="AA777" s="224"/>
      <c r="AB777" s="224"/>
      <c r="AC777" s="224"/>
      <c r="AD777" s="170"/>
      <c r="AE777" s="170"/>
      <c r="AF777" s="224"/>
      <c r="AG777" s="170"/>
      <c r="AH777" s="170"/>
      <c r="AI777" s="170"/>
      <c r="AJ777" s="224"/>
      <c r="AK777" s="224"/>
      <c r="AL777" s="170"/>
      <c r="AM777" s="170"/>
      <c r="AN777" s="170"/>
      <c r="AO777" s="224"/>
      <c r="AP777" s="170"/>
      <c r="AQ777" s="170"/>
      <c r="AR777" s="170"/>
      <c r="AS777" s="170">
        <v>20</v>
      </c>
      <c r="AT777" s="224"/>
      <c r="AU777" s="170"/>
      <c r="AV777" s="170"/>
      <c r="AW777" s="170"/>
      <c r="AX777" s="224"/>
      <c r="AY777" s="170"/>
      <c r="AZ777" s="170"/>
      <c r="BA777" s="170"/>
      <c r="BB777" s="224"/>
      <c r="BC777" s="224"/>
      <c r="BD777" s="224"/>
      <c r="BE777" s="170"/>
      <c r="BF777" s="170"/>
      <c r="BG777" s="170">
        <v>80</v>
      </c>
      <c r="BH777" s="170"/>
      <c r="BI777" s="224"/>
      <c r="BJ777" s="224"/>
      <c r="BK777" s="224"/>
      <c r="BL777" s="224"/>
      <c r="BM777" s="224"/>
      <c r="BN777" s="170"/>
      <c r="BO777" s="6"/>
      <c r="BP777" s="6"/>
      <c r="BQ777" s="1">
        <v>100</v>
      </c>
      <c r="BR777" s="6"/>
      <c r="BS777" s="6"/>
      <c r="BT777" s="6"/>
      <c r="BU777" s="1" t="s">
        <v>624</v>
      </c>
      <c r="BW777" s="6"/>
    </row>
    <row r="778" spans="1:75" ht="15" customHeight="1" x14ac:dyDescent="0.3">
      <c r="A778" s="1" t="s">
        <v>1487</v>
      </c>
      <c r="B778" s="7">
        <v>42968</v>
      </c>
      <c r="C778" s="6" t="s">
        <v>523</v>
      </c>
      <c r="D778" s="166">
        <v>5057</v>
      </c>
      <c r="E778" s="166">
        <v>805</v>
      </c>
      <c r="F778" s="11">
        <v>61</v>
      </c>
      <c r="G778" s="168">
        <v>1</v>
      </c>
      <c r="H778" s="183" t="str">
        <f t="shared" si="11"/>
        <v>61-1</v>
      </c>
      <c r="I778" s="173">
        <v>0</v>
      </c>
      <c r="J778" s="173">
        <v>55</v>
      </c>
      <c r="K778" s="207" t="b">
        <v>1</v>
      </c>
      <c r="L778" s="208">
        <v>142.9</v>
      </c>
      <c r="M778" s="208">
        <v>143.45000000000002</v>
      </c>
      <c r="N778" s="11" t="s">
        <v>112</v>
      </c>
      <c r="O778" s="11" t="s">
        <v>42</v>
      </c>
      <c r="P778" s="213" t="s">
        <v>1496</v>
      </c>
      <c r="Q778" s="136">
        <v>2</v>
      </c>
      <c r="R778" s="11" t="s">
        <v>18</v>
      </c>
      <c r="S778" s="11"/>
      <c r="T778" s="6" t="s">
        <v>539</v>
      </c>
      <c r="U778" s="6" t="s">
        <v>49</v>
      </c>
      <c r="V778" s="6" t="s">
        <v>14</v>
      </c>
      <c r="W778" s="6" t="s">
        <v>302</v>
      </c>
      <c r="X778" s="216">
        <v>2</v>
      </c>
      <c r="Y778" s="6" t="s">
        <v>40</v>
      </c>
      <c r="Z778" s="225"/>
      <c r="AA778" s="225"/>
      <c r="AB778" s="225"/>
      <c r="AC778" s="225"/>
      <c r="AD778" s="226"/>
      <c r="AE778" s="226"/>
      <c r="AF778" s="225"/>
      <c r="AG778" s="226"/>
      <c r="AH778" s="226"/>
      <c r="AI778" s="226"/>
      <c r="AJ778" s="225"/>
      <c r="AK778" s="225"/>
      <c r="AL778" s="226"/>
      <c r="AM778" s="226"/>
      <c r="AN778" s="226"/>
      <c r="AO778" s="224"/>
      <c r="AP778" s="170"/>
      <c r="AQ778" s="170"/>
      <c r="AR778" s="170">
        <v>70</v>
      </c>
      <c r="AS778" s="170"/>
      <c r="AT778" s="224"/>
      <c r="AU778" s="170">
        <v>20</v>
      </c>
      <c r="AV778" s="170"/>
      <c r="AW778" s="170"/>
      <c r="AX778" s="224"/>
      <c r="AY778" s="170"/>
      <c r="AZ778" s="170"/>
      <c r="BA778" s="170"/>
      <c r="BB778" s="224"/>
      <c r="BC778" s="224"/>
      <c r="BD778" s="224"/>
      <c r="BE778" s="170"/>
      <c r="BF778" s="170"/>
      <c r="BG778" s="170">
        <v>10</v>
      </c>
      <c r="BH778" s="170"/>
      <c r="BI778" s="224"/>
      <c r="BJ778" s="224"/>
      <c r="BK778" s="224"/>
      <c r="BL778" s="224"/>
      <c r="BM778" s="224"/>
      <c r="BN778" s="170"/>
      <c r="BO778" s="6"/>
      <c r="BP778" s="6"/>
      <c r="BQ778" s="1">
        <v>100</v>
      </c>
      <c r="BR778" s="6"/>
      <c r="BS778" s="6"/>
      <c r="BT778" s="6"/>
      <c r="BU778" s="1" t="s">
        <v>625</v>
      </c>
      <c r="BW778" s="6"/>
    </row>
    <row r="779" spans="1:75" ht="15" customHeight="1" x14ac:dyDescent="0.3">
      <c r="A779" s="1" t="s">
        <v>1487</v>
      </c>
      <c r="B779" s="7">
        <v>42968</v>
      </c>
      <c r="C779" s="6" t="s">
        <v>523</v>
      </c>
      <c r="D779" s="166">
        <v>5057</v>
      </c>
      <c r="E779" s="166">
        <v>805</v>
      </c>
      <c r="F779" s="11">
        <v>61</v>
      </c>
      <c r="G779" s="168">
        <v>1</v>
      </c>
      <c r="H779" s="183" t="str">
        <f t="shared" si="11"/>
        <v>61-1</v>
      </c>
      <c r="I779" s="173">
        <v>0</v>
      </c>
      <c r="J779" s="173">
        <v>55</v>
      </c>
      <c r="K779" s="207" t="b">
        <v>1</v>
      </c>
      <c r="L779" s="208">
        <v>142.9</v>
      </c>
      <c r="M779" s="208">
        <v>143.45000000000002</v>
      </c>
      <c r="N779" s="11" t="s">
        <v>112</v>
      </c>
      <c r="O779" s="11" t="s">
        <v>117</v>
      </c>
      <c r="P779" s="179" t="s">
        <v>1497</v>
      </c>
      <c r="Q779" s="180">
        <v>3</v>
      </c>
      <c r="R779" s="11" t="s">
        <v>44</v>
      </c>
      <c r="S779" s="38" t="s">
        <v>89</v>
      </c>
      <c r="T779" s="6" t="s">
        <v>540</v>
      </c>
      <c r="U779" s="6" t="s">
        <v>49</v>
      </c>
      <c r="V779" s="6" t="s">
        <v>17</v>
      </c>
      <c r="W779" s="6" t="s">
        <v>11</v>
      </c>
      <c r="X779" s="212">
        <v>3</v>
      </c>
      <c r="Y779" s="6" t="s">
        <v>40</v>
      </c>
      <c r="Z779" s="224"/>
      <c r="AA779" s="224"/>
      <c r="AB779" s="224"/>
      <c r="AC779" s="224"/>
      <c r="AD779" s="170"/>
      <c r="AE779" s="170"/>
      <c r="AF779" s="224"/>
      <c r="AG779" s="170"/>
      <c r="AH779" s="170"/>
      <c r="AI779" s="170"/>
      <c r="AJ779" s="224"/>
      <c r="AK779" s="224"/>
      <c r="AL779" s="170"/>
      <c r="AM779" s="170"/>
      <c r="AN779" s="170"/>
      <c r="AO779" s="224"/>
      <c r="AP779" s="170"/>
      <c r="AQ779" s="170"/>
      <c r="AR779" s="170">
        <v>50</v>
      </c>
      <c r="AS779" s="170"/>
      <c r="AT779" s="224"/>
      <c r="AU779" s="170">
        <v>50</v>
      </c>
      <c r="AV779" s="170"/>
      <c r="AW779" s="170"/>
      <c r="AX779" s="224"/>
      <c r="AY779" s="170"/>
      <c r="AZ779" s="170"/>
      <c r="BA779" s="170"/>
      <c r="BB779" s="224"/>
      <c r="BC779" s="224"/>
      <c r="BD779" s="224"/>
      <c r="BE779" s="170"/>
      <c r="BF779" s="170"/>
      <c r="BG779" s="170"/>
      <c r="BH779" s="170"/>
      <c r="BI779" s="224"/>
      <c r="BJ779" s="224"/>
      <c r="BK779" s="224"/>
      <c r="BL779" s="224"/>
      <c r="BM779" s="224"/>
      <c r="BN779" s="170"/>
      <c r="BO779" s="6"/>
      <c r="BP779" s="6"/>
      <c r="BQ779" s="1">
        <v>100</v>
      </c>
      <c r="BR779" s="6"/>
      <c r="BS779" s="6"/>
      <c r="BT779" s="6"/>
      <c r="BU779" s="1" t="s">
        <v>626</v>
      </c>
      <c r="BW779" s="6"/>
    </row>
    <row r="780" spans="1:75" ht="15" customHeight="1" x14ac:dyDescent="0.3">
      <c r="A780" s="1" t="s">
        <v>1487</v>
      </c>
      <c r="B780" s="7">
        <v>42968</v>
      </c>
      <c r="C780" s="6" t="s">
        <v>523</v>
      </c>
      <c r="D780" s="166">
        <v>5057</v>
      </c>
      <c r="E780" s="166">
        <v>805</v>
      </c>
      <c r="F780" s="11">
        <v>61</v>
      </c>
      <c r="G780" s="168">
        <v>1</v>
      </c>
      <c r="H780" s="183" t="str">
        <f t="shared" si="11"/>
        <v>61-1</v>
      </c>
      <c r="I780" s="173">
        <v>0</v>
      </c>
      <c r="J780" s="173">
        <v>55</v>
      </c>
      <c r="K780" s="207" t="b">
        <v>1</v>
      </c>
      <c r="L780" s="208">
        <v>142.9</v>
      </c>
      <c r="M780" s="208">
        <v>143.45000000000002</v>
      </c>
      <c r="N780" s="11" t="s">
        <v>112</v>
      </c>
      <c r="O780" s="11" t="s">
        <v>117</v>
      </c>
      <c r="P780" s="179" t="s">
        <v>1497</v>
      </c>
      <c r="Q780" s="180">
        <v>3</v>
      </c>
      <c r="R780" s="11" t="s">
        <v>89</v>
      </c>
      <c r="S780" s="11"/>
      <c r="T780" s="6" t="s">
        <v>541</v>
      </c>
      <c r="U780" s="6" t="s">
        <v>49</v>
      </c>
      <c r="V780" s="6" t="s">
        <v>14</v>
      </c>
      <c r="W780" s="6" t="s">
        <v>135</v>
      </c>
      <c r="X780" s="212">
        <v>3</v>
      </c>
      <c r="Y780" s="6" t="s">
        <v>40</v>
      </c>
      <c r="Z780" s="224"/>
      <c r="AA780" s="224"/>
      <c r="AB780" s="224"/>
      <c r="AC780" s="224"/>
      <c r="AD780" s="170"/>
      <c r="AE780" s="170"/>
      <c r="AF780" s="224"/>
      <c r="AG780" s="170"/>
      <c r="AH780" s="170"/>
      <c r="AI780" s="170"/>
      <c r="AJ780" s="224"/>
      <c r="AK780" s="224"/>
      <c r="AL780" s="170"/>
      <c r="AM780" s="170"/>
      <c r="AN780" s="170"/>
      <c r="AO780" s="224"/>
      <c r="AP780" s="170"/>
      <c r="AQ780" s="170"/>
      <c r="AR780" s="170">
        <v>50</v>
      </c>
      <c r="AS780" s="170"/>
      <c r="AT780" s="224"/>
      <c r="AU780" s="170">
        <v>50</v>
      </c>
      <c r="AV780" s="170"/>
      <c r="AW780" s="170"/>
      <c r="AX780" s="224"/>
      <c r="AY780" s="170"/>
      <c r="AZ780" s="170"/>
      <c r="BA780" s="170"/>
      <c r="BB780" s="224"/>
      <c r="BC780" s="224"/>
      <c r="BD780" s="224"/>
      <c r="BE780" s="170"/>
      <c r="BF780" s="170"/>
      <c r="BG780" s="170"/>
      <c r="BH780" s="170"/>
      <c r="BI780" s="224"/>
      <c r="BJ780" s="224"/>
      <c r="BK780" s="224"/>
      <c r="BL780" s="224"/>
      <c r="BM780" s="224"/>
      <c r="BN780" s="170"/>
      <c r="BO780" s="6"/>
      <c r="BP780" s="6"/>
      <c r="BQ780" s="1">
        <v>100</v>
      </c>
      <c r="BR780" s="6"/>
      <c r="BS780" s="6"/>
      <c r="BT780" s="6"/>
      <c r="BU780" s="1" t="s">
        <v>621</v>
      </c>
      <c r="BW780" s="6"/>
    </row>
    <row r="781" spans="1:75" ht="15" customHeight="1" x14ac:dyDescent="0.3">
      <c r="A781" s="1" t="s">
        <v>1487</v>
      </c>
      <c r="B781" s="35">
        <v>42968</v>
      </c>
      <c r="C781" s="36" t="s">
        <v>523</v>
      </c>
      <c r="D781" s="167">
        <v>5057</v>
      </c>
      <c r="E781" s="167">
        <v>805</v>
      </c>
      <c r="F781" s="37">
        <v>61</v>
      </c>
      <c r="G781" s="169">
        <v>1</v>
      </c>
      <c r="H781" s="183" t="str">
        <f t="shared" si="11"/>
        <v>61-1</v>
      </c>
      <c r="I781" s="174">
        <v>0</v>
      </c>
      <c r="J781" s="174">
        <v>55</v>
      </c>
      <c r="K781" s="207" t="b">
        <v>1</v>
      </c>
      <c r="L781" s="208">
        <v>142.9</v>
      </c>
      <c r="M781" s="208">
        <v>143.45000000000002</v>
      </c>
      <c r="N781" s="11"/>
      <c r="O781" s="11" t="s">
        <v>137</v>
      </c>
      <c r="P781" s="179" t="s">
        <v>105</v>
      </c>
      <c r="Q781" s="136" t="s">
        <v>1492</v>
      </c>
      <c r="R781" s="11"/>
      <c r="S781" s="11"/>
      <c r="T781" s="6"/>
      <c r="U781" s="6"/>
      <c r="V781" s="6"/>
      <c r="W781" s="6"/>
      <c r="X781" s="212" t="e">
        <v>#N/A</v>
      </c>
      <c r="Y781" s="6"/>
      <c r="Z781" s="224"/>
      <c r="AA781" s="224"/>
      <c r="AB781" s="224"/>
      <c r="AC781" s="224"/>
      <c r="AD781" s="170"/>
      <c r="AE781" s="170"/>
      <c r="AF781" s="224"/>
      <c r="AG781" s="170"/>
      <c r="AH781" s="170"/>
      <c r="AI781" s="170"/>
      <c r="AJ781" s="224"/>
      <c r="AK781" s="224"/>
      <c r="AL781" s="170"/>
      <c r="AM781" s="170"/>
      <c r="AN781" s="170"/>
      <c r="AO781" s="224"/>
      <c r="AP781" s="170"/>
      <c r="AQ781" s="170"/>
      <c r="AR781" s="170"/>
      <c r="AS781" s="170"/>
      <c r="AT781" s="224"/>
      <c r="AU781" s="170"/>
      <c r="AV781" s="170"/>
      <c r="AW781" s="170"/>
      <c r="AX781" s="224"/>
      <c r="AY781" s="170"/>
      <c r="AZ781" s="170"/>
      <c r="BA781" s="170"/>
      <c r="BB781" s="224"/>
      <c r="BC781" s="224"/>
      <c r="BD781" s="224"/>
      <c r="BE781" s="170"/>
      <c r="BF781" s="170"/>
      <c r="BG781" s="170"/>
      <c r="BH781" s="170"/>
      <c r="BI781" s="224"/>
      <c r="BJ781" s="224"/>
      <c r="BK781" s="224"/>
      <c r="BL781" s="224"/>
      <c r="BM781" s="224"/>
      <c r="BN781" s="170"/>
      <c r="BO781" s="6"/>
      <c r="BP781" s="6"/>
      <c r="BQ781" s="1">
        <v>0</v>
      </c>
      <c r="BR781" s="6"/>
      <c r="BS781" s="6"/>
      <c r="BT781" s="6"/>
      <c r="BV781" s="1" t="s">
        <v>627</v>
      </c>
      <c r="BW781" s="6"/>
    </row>
    <row r="782" spans="1:75" ht="15" customHeight="1" x14ac:dyDescent="0.3">
      <c r="A782" s="1" t="s">
        <v>1487</v>
      </c>
      <c r="B782" s="35">
        <v>42968</v>
      </c>
      <c r="C782" s="36" t="s">
        <v>523</v>
      </c>
      <c r="D782" s="167">
        <v>5057</v>
      </c>
      <c r="E782" s="167">
        <v>805</v>
      </c>
      <c r="F782" s="37">
        <v>61</v>
      </c>
      <c r="G782" s="169">
        <v>2</v>
      </c>
      <c r="H782" s="183" t="str">
        <f t="shared" ref="H782:H845" si="12">F782&amp;"-"&amp;G782</f>
        <v>61-2</v>
      </c>
      <c r="I782" s="174">
        <v>0</v>
      </c>
      <c r="J782" s="174">
        <v>90</v>
      </c>
      <c r="K782" s="207" t="b">
        <v>1</v>
      </c>
      <c r="L782" s="208">
        <v>143.46</v>
      </c>
      <c r="M782" s="208">
        <v>144.36000000000001</v>
      </c>
      <c r="N782" s="11" t="s">
        <v>112</v>
      </c>
      <c r="O782" s="11" t="s">
        <v>1094</v>
      </c>
      <c r="P782" s="179" t="s">
        <v>1493</v>
      </c>
      <c r="Q782" s="180">
        <v>1</v>
      </c>
      <c r="R782" s="11" t="s">
        <v>18</v>
      </c>
      <c r="S782" s="11"/>
      <c r="T782" s="6" t="s">
        <v>201</v>
      </c>
      <c r="U782" s="6" t="s">
        <v>49</v>
      </c>
      <c r="V782" s="6" t="s">
        <v>17</v>
      </c>
      <c r="W782" s="6" t="s">
        <v>302</v>
      </c>
      <c r="X782" s="212">
        <v>2</v>
      </c>
      <c r="Y782" s="6" t="s">
        <v>40</v>
      </c>
      <c r="Z782" s="224"/>
      <c r="AA782" s="224"/>
      <c r="AB782" s="224"/>
      <c r="AC782" s="224"/>
      <c r="AD782" s="170"/>
      <c r="AE782" s="170"/>
      <c r="AF782" s="224"/>
      <c r="AG782" s="170"/>
      <c r="AH782" s="170"/>
      <c r="AI782" s="170"/>
      <c r="AJ782" s="224"/>
      <c r="AK782" s="224"/>
      <c r="AL782" s="170"/>
      <c r="AM782" s="170"/>
      <c r="AN782" s="170"/>
      <c r="AO782" s="224"/>
      <c r="AP782" s="170"/>
      <c r="AQ782" s="170"/>
      <c r="AR782" s="170"/>
      <c r="AS782" s="170">
        <v>20</v>
      </c>
      <c r="AT782" s="224"/>
      <c r="AU782" s="170"/>
      <c r="AV782" s="170"/>
      <c r="AW782" s="170"/>
      <c r="AX782" s="224"/>
      <c r="AY782" s="170"/>
      <c r="AZ782" s="170"/>
      <c r="BA782" s="170"/>
      <c r="BB782" s="224"/>
      <c r="BC782" s="224"/>
      <c r="BD782" s="224"/>
      <c r="BE782" s="170"/>
      <c r="BF782" s="170"/>
      <c r="BG782" s="170">
        <v>80</v>
      </c>
      <c r="BH782" s="170"/>
      <c r="BI782" s="224"/>
      <c r="BJ782" s="224"/>
      <c r="BK782" s="224"/>
      <c r="BL782" s="224"/>
      <c r="BM782" s="224"/>
      <c r="BN782" s="170"/>
      <c r="BO782" s="6"/>
      <c r="BP782" s="6"/>
      <c r="BQ782" s="1">
        <v>100</v>
      </c>
      <c r="BR782" s="6"/>
      <c r="BS782" s="6"/>
      <c r="BT782" s="6"/>
      <c r="BU782" s="1" t="s">
        <v>628</v>
      </c>
      <c r="BW782" s="6"/>
    </row>
    <row r="783" spans="1:75" ht="15" customHeight="1" x14ac:dyDescent="0.3">
      <c r="A783" s="1" t="s">
        <v>1487</v>
      </c>
      <c r="B783" s="35">
        <v>42968</v>
      </c>
      <c r="C783" s="36" t="s">
        <v>523</v>
      </c>
      <c r="D783" s="167">
        <v>5057</v>
      </c>
      <c r="E783" s="167">
        <v>805</v>
      </c>
      <c r="F783" s="37">
        <v>61</v>
      </c>
      <c r="G783" s="169">
        <v>2</v>
      </c>
      <c r="H783" s="183" t="str">
        <f t="shared" si="12"/>
        <v>61-2</v>
      </c>
      <c r="I783" s="174">
        <v>0</v>
      </c>
      <c r="J783" s="174">
        <v>90</v>
      </c>
      <c r="K783" s="207" t="b">
        <v>1</v>
      </c>
      <c r="L783" s="208">
        <v>143.46</v>
      </c>
      <c r="M783" s="208">
        <v>144.36000000000001</v>
      </c>
      <c r="N783" s="11" t="s">
        <v>112</v>
      </c>
      <c r="O783" s="11" t="s">
        <v>1094</v>
      </c>
      <c r="P783" s="179" t="s">
        <v>1493</v>
      </c>
      <c r="Q783" s="180">
        <v>1</v>
      </c>
      <c r="R783" s="11" t="s">
        <v>18</v>
      </c>
      <c r="S783" s="11"/>
      <c r="T783" s="6" t="s">
        <v>201</v>
      </c>
      <c r="U783" s="6" t="s">
        <v>49</v>
      </c>
      <c r="V783" s="6" t="s">
        <v>17</v>
      </c>
      <c r="W783" s="6" t="s">
        <v>302</v>
      </c>
      <c r="X783" s="212">
        <v>2</v>
      </c>
      <c r="Y783" s="6" t="s">
        <v>40</v>
      </c>
      <c r="Z783" s="224"/>
      <c r="AA783" s="224"/>
      <c r="AB783" s="224"/>
      <c r="AC783" s="224"/>
      <c r="AD783" s="170"/>
      <c r="AE783" s="170"/>
      <c r="AF783" s="224"/>
      <c r="AG783" s="170"/>
      <c r="AH783" s="170"/>
      <c r="AI783" s="170"/>
      <c r="AJ783" s="224"/>
      <c r="AK783" s="224"/>
      <c r="AL783" s="170"/>
      <c r="AM783" s="170"/>
      <c r="AN783" s="170"/>
      <c r="AO783" s="224"/>
      <c r="AP783" s="170"/>
      <c r="AQ783" s="170"/>
      <c r="AR783" s="170"/>
      <c r="AS783" s="170">
        <v>20</v>
      </c>
      <c r="AT783" s="224"/>
      <c r="AU783" s="170"/>
      <c r="AV783" s="170"/>
      <c r="AW783" s="170"/>
      <c r="AX783" s="224"/>
      <c r="AY783" s="170"/>
      <c r="AZ783" s="170"/>
      <c r="BA783" s="170"/>
      <c r="BB783" s="224"/>
      <c r="BC783" s="224"/>
      <c r="BD783" s="224"/>
      <c r="BE783" s="170"/>
      <c r="BF783" s="170"/>
      <c r="BG783" s="170">
        <v>80</v>
      </c>
      <c r="BH783" s="170"/>
      <c r="BI783" s="224"/>
      <c r="BJ783" s="224"/>
      <c r="BK783" s="224"/>
      <c r="BL783" s="224"/>
      <c r="BM783" s="224"/>
      <c r="BN783" s="170"/>
      <c r="BO783" s="6"/>
      <c r="BP783" s="6"/>
      <c r="BQ783" s="1">
        <v>100</v>
      </c>
      <c r="BR783" s="6"/>
      <c r="BS783" s="6"/>
      <c r="BT783" s="6"/>
      <c r="BU783" s="1" t="s">
        <v>629</v>
      </c>
      <c r="BW783" s="6"/>
    </row>
    <row r="784" spans="1:75" ht="15" customHeight="1" x14ac:dyDescent="0.3">
      <c r="A784" s="1" t="s">
        <v>1487</v>
      </c>
      <c r="B784" s="35">
        <v>42968</v>
      </c>
      <c r="C784" s="36" t="s">
        <v>523</v>
      </c>
      <c r="D784" s="167">
        <v>5057</v>
      </c>
      <c r="E784" s="167">
        <v>805</v>
      </c>
      <c r="F784" s="37">
        <v>61</v>
      </c>
      <c r="G784" s="169">
        <v>2</v>
      </c>
      <c r="H784" s="183" t="str">
        <f t="shared" si="12"/>
        <v>61-2</v>
      </c>
      <c r="I784" s="174">
        <v>0</v>
      </c>
      <c r="J784" s="174">
        <v>90</v>
      </c>
      <c r="K784" s="207" t="b">
        <v>1</v>
      </c>
      <c r="L784" s="208">
        <v>143.46</v>
      </c>
      <c r="M784" s="208">
        <v>144.36000000000001</v>
      </c>
      <c r="N784" s="11"/>
      <c r="O784" s="11" t="s">
        <v>137</v>
      </c>
      <c r="P784" s="179" t="s">
        <v>105</v>
      </c>
      <c r="Q784" s="136" t="s">
        <v>1492</v>
      </c>
      <c r="R784" s="11"/>
      <c r="S784" s="11"/>
      <c r="T784" s="6"/>
      <c r="U784" s="6"/>
      <c r="V784" s="6"/>
      <c r="W784" s="6"/>
      <c r="X784" s="212" t="e">
        <v>#N/A</v>
      </c>
      <c r="Y784" s="6"/>
      <c r="Z784" s="224"/>
      <c r="AA784" s="224"/>
      <c r="AB784" s="224"/>
      <c r="AC784" s="224"/>
      <c r="AD784" s="170"/>
      <c r="AE784" s="170"/>
      <c r="AF784" s="224"/>
      <c r="AG784" s="170"/>
      <c r="AH784" s="170"/>
      <c r="AI784" s="170"/>
      <c r="AJ784" s="224"/>
      <c r="AK784" s="224"/>
      <c r="AL784" s="170"/>
      <c r="AM784" s="170"/>
      <c r="AN784" s="170"/>
      <c r="AO784" s="224"/>
      <c r="AP784" s="170"/>
      <c r="AQ784" s="170"/>
      <c r="AR784" s="170"/>
      <c r="AS784" s="170"/>
      <c r="AT784" s="224"/>
      <c r="AU784" s="170"/>
      <c r="AV784" s="170"/>
      <c r="AW784" s="170"/>
      <c r="AX784" s="224"/>
      <c r="AY784" s="170"/>
      <c r="AZ784" s="170"/>
      <c r="BA784" s="170"/>
      <c r="BB784" s="224"/>
      <c r="BC784" s="224"/>
      <c r="BD784" s="224"/>
      <c r="BE784" s="170"/>
      <c r="BF784" s="170"/>
      <c r="BG784" s="170"/>
      <c r="BH784" s="170"/>
      <c r="BI784" s="224"/>
      <c r="BJ784" s="224"/>
      <c r="BK784" s="224"/>
      <c r="BL784" s="224"/>
      <c r="BM784" s="224"/>
      <c r="BN784" s="170"/>
      <c r="BO784" s="6"/>
      <c r="BP784" s="6"/>
      <c r="BQ784" s="1">
        <v>0</v>
      </c>
      <c r="BR784" s="6"/>
      <c r="BS784" s="6"/>
      <c r="BT784" s="6"/>
      <c r="BV784" s="1" t="s">
        <v>630</v>
      </c>
      <c r="BW784" s="6"/>
    </row>
    <row r="785" spans="1:75" ht="15" customHeight="1" x14ac:dyDescent="0.3">
      <c r="A785" s="1" t="s">
        <v>1487</v>
      </c>
      <c r="B785" s="35">
        <v>42968</v>
      </c>
      <c r="C785" s="36" t="s">
        <v>523</v>
      </c>
      <c r="D785" s="167">
        <v>5057</v>
      </c>
      <c r="E785" s="167">
        <v>805</v>
      </c>
      <c r="F785" s="37">
        <v>61</v>
      </c>
      <c r="G785" s="169">
        <v>3</v>
      </c>
      <c r="H785" s="183" t="str">
        <f t="shared" si="12"/>
        <v>61-3</v>
      </c>
      <c r="I785" s="174">
        <v>0</v>
      </c>
      <c r="J785" s="174">
        <v>80</v>
      </c>
      <c r="K785" s="207" t="b">
        <v>1</v>
      </c>
      <c r="L785" s="208">
        <v>144.36000000000001</v>
      </c>
      <c r="M785" s="208">
        <v>145.16000000000003</v>
      </c>
      <c r="N785" s="11" t="s">
        <v>112</v>
      </c>
      <c r="O785" s="11" t="s">
        <v>1094</v>
      </c>
      <c r="P785" s="179" t="s">
        <v>1493</v>
      </c>
      <c r="Q785" s="180">
        <v>1</v>
      </c>
      <c r="R785" s="11" t="s">
        <v>18</v>
      </c>
      <c r="S785" s="11"/>
      <c r="T785" s="6" t="s">
        <v>201</v>
      </c>
      <c r="U785" s="6" t="s">
        <v>49</v>
      </c>
      <c r="V785" s="6" t="s">
        <v>17</v>
      </c>
      <c r="W785" s="6" t="s">
        <v>302</v>
      </c>
      <c r="X785" s="212">
        <v>2</v>
      </c>
      <c r="Y785" s="6" t="s">
        <v>40</v>
      </c>
      <c r="Z785" s="224"/>
      <c r="AA785" s="224"/>
      <c r="AB785" s="224"/>
      <c r="AC785" s="224"/>
      <c r="AD785" s="170"/>
      <c r="AE785" s="170"/>
      <c r="AF785" s="224"/>
      <c r="AG785" s="170"/>
      <c r="AH785" s="170"/>
      <c r="AI785" s="170"/>
      <c r="AJ785" s="224"/>
      <c r="AK785" s="224"/>
      <c r="AL785" s="170"/>
      <c r="AM785" s="170"/>
      <c r="AN785" s="170"/>
      <c r="AO785" s="224"/>
      <c r="AP785" s="170"/>
      <c r="AQ785" s="170"/>
      <c r="AR785" s="170"/>
      <c r="AS785" s="170">
        <v>20</v>
      </c>
      <c r="AT785" s="224"/>
      <c r="AU785" s="170"/>
      <c r="AV785" s="170"/>
      <c r="AW785" s="170"/>
      <c r="AX785" s="224"/>
      <c r="AY785" s="170"/>
      <c r="AZ785" s="170"/>
      <c r="BA785" s="170"/>
      <c r="BB785" s="224"/>
      <c r="BC785" s="224"/>
      <c r="BD785" s="224"/>
      <c r="BE785" s="170"/>
      <c r="BF785" s="170"/>
      <c r="BG785" s="170">
        <v>80</v>
      </c>
      <c r="BH785" s="170"/>
      <c r="BI785" s="224"/>
      <c r="BJ785" s="224"/>
      <c r="BK785" s="224"/>
      <c r="BL785" s="224"/>
      <c r="BM785" s="224"/>
      <c r="BN785" s="170"/>
      <c r="BO785" s="6"/>
      <c r="BP785" s="6"/>
      <c r="BQ785" s="1">
        <v>100</v>
      </c>
      <c r="BR785" s="6"/>
      <c r="BS785" s="6"/>
      <c r="BT785" s="6"/>
      <c r="BU785" s="1" t="s">
        <v>631</v>
      </c>
      <c r="BW785" s="6"/>
    </row>
    <row r="786" spans="1:75" ht="15" customHeight="1" x14ac:dyDescent="0.3">
      <c r="A786" s="1" t="s">
        <v>1487</v>
      </c>
      <c r="B786" s="7">
        <v>42968</v>
      </c>
      <c r="C786" s="6" t="s">
        <v>523</v>
      </c>
      <c r="D786" s="166">
        <v>5057</v>
      </c>
      <c r="E786" s="166">
        <v>805</v>
      </c>
      <c r="F786" s="11">
        <v>61</v>
      </c>
      <c r="G786" s="168">
        <v>3</v>
      </c>
      <c r="H786" s="183" t="str">
        <f t="shared" si="12"/>
        <v>61-3</v>
      </c>
      <c r="I786" s="173">
        <v>0</v>
      </c>
      <c r="J786" s="173">
        <v>80</v>
      </c>
      <c r="K786" s="207" t="b">
        <v>1</v>
      </c>
      <c r="L786" s="208">
        <v>144.36000000000001</v>
      </c>
      <c r="M786" s="208">
        <v>145.16000000000003</v>
      </c>
      <c r="N786" s="11" t="s">
        <v>112</v>
      </c>
      <c r="O786" s="11" t="s">
        <v>117</v>
      </c>
      <c r="P786" s="179" t="s">
        <v>1497</v>
      </c>
      <c r="Q786" s="180">
        <v>3</v>
      </c>
      <c r="R786" s="11" t="s">
        <v>44</v>
      </c>
      <c r="S786" s="11" t="s">
        <v>89</v>
      </c>
      <c r="T786" s="6" t="s">
        <v>536</v>
      </c>
      <c r="U786" s="6" t="s">
        <v>49</v>
      </c>
      <c r="V786" s="6" t="s">
        <v>17</v>
      </c>
      <c r="W786" s="6" t="s">
        <v>11</v>
      </c>
      <c r="X786" s="212">
        <v>3</v>
      </c>
      <c r="Y786" s="6" t="s">
        <v>40</v>
      </c>
      <c r="Z786" s="224"/>
      <c r="AA786" s="224"/>
      <c r="AB786" s="224"/>
      <c r="AC786" s="224"/>
      <c r="AD786" s="170"/>
      <c r="AE786" s="170"/>
      <c r="AF786" s="224"/>
      <c r="AG786" s="170"/>
      <c r="AH786" s="170"/>
      <c r="AI786" s="170"/>
      <c r="AJ786" s="224"/>
      <c r="AK786" s="224"/>
      <c r="AL786" s="170"/>
      <c r="AM786" s="170"/>
      <c r="AN786" s="170"/>
      <c r="AO786" s="224"/>
      <c r="AP786" s="170"/>
      <c r="AQ786" s="170"/>
      <c r="AR786" s="170">
        <v>50</v>
      </c>
      <c r="AS786" s="170"/>
      <c r="AT786" s="224"/>
      <c r="AU786" s="170">
        <v>50</v>
      </c>
      <c r="AV786" s="170"/>
      <c r="AW786" s="170"/>
      <c r="AX786" s="224"/>
      <c r="AY786" s="170"/>
      <c r="AZ786" s="170"/>
      <c r="BA786" s="170"/>
      <c r="BB786" s="224"/>
      <c r="BC786" s="224"/>
      <c r="BD786" s="224"/>
      <c r="BE786" s="170"/>
      <c r="BF786" s="170"/>
      <c r="BG786" s="170"/>
      <c r="BH786" s="170"/>
      <c r="BI786" s="224"/>
      <c r="BJ786" s="224"/>
      <c r="BK786" s="224"/>
      <c r="BL786" s="224"/>
      <c r="BM786" s="224"/>
      <c r="BN786" s="170"/>
      <c r="BO786" s="6"/>
      <c r="BP786" s="6"/>
      <c r="BQ786" s="1">
        <v>100</v>
      </c>
      <c r="BR786" s="6"/>
      <c r="BS786" s="6">
        <v>1</v>
      </c>
      <c r="BT786" s="6" t="s">
        <v>118</v>
      </c>
      <c r="BU786" s="1" t="s">
        <v>632</v>
      </c>
      <c r="BW786" s="6"/>
    </row>
    <row r="787" spans="1:75" ht="15" customHeight="1" x14ac:dyDescent="0.3">
      <c r="A787" s="1" t="s">
        <v>1487</v>
      </c>
      <c r="B787" s="35">
        <v>42968</v>
      </c>
      <c r="C787" s="36" t="s">
        <v>523</v>
      </c>
      <c r="D787" s="167">
        <v>5057</v>
      </c>
      <c r="E787" s="167">
        <v>805</v>
      </c>
      <c r="F787" s="37">
        <v>61</v>
      </c>
      <c r="G787" s="169">
        <v>3</v>
      </c>
      <c r="H787" s="183" t="str">
        <f t="shared" si="12"/>
        <v>61-3</v>
      </c>
      <c r="I787" s="174">
        <v>0</v>
      </c>
      <c r="J787" s="174">
        <v>80</v>
      </c>
      <c r="K787" s="207" t="b">
        <v>1</v>
      </c>
      <c r="L787" s="208">
        <v>144.36000000000001</v>
      </c>
      <c r="M787" s="208">
        <v>145.16000000000003</v>
      </c>
      <c r="N787" s="11"/>
      <c r="O787" s="11" t="s">
        <v>137</v>
      </c>
      <c r="P787" s="179" t="s">
        <v>105</v>
      </c>
      <c r="Q787" s="136" t="s">
        <v>1492</v>
      </c>
      <c r="R787" s="11"/>
      <c r="S787" s="11"/>
      <c r="T787" s="6"/>
      <c r="U787" s="6"/>
      <c r="V787" s="6"/>
      <c r="W787" s="6"/>
      <c r="X787" s="212" t="e">
        <v>#N/A</v>
      </c>
      <c r="Y787" s="6"/>
      <c r="Z787" s="224"/>
      <c r="AA787" s="224"/>
      <c r="AB787" s="224"/>
      <c r="AC787" s="224"/>
      <c r="AD787" s="170"/>
      <c r="AE787" s="170"/>
      <c r="AF787" s="224"/>
      <c r="AG787" s="170"/>
      <c r="AH787" s="170"/>
      <c r="AI787" s="170"/>
      <c r="AJ787" s="224"/>
      <c r="AK787" s="224"/>
      <c r="AL787" s="170"/>
      <c r="AM787" s="170"/>
      <c r="AN787" s="170"/>
      <c r="AO787" s="224"/>
      <c r="AP787" s="170"/>
      <c r="AQ787" s="170"/>
      <c r="AR787" s="170"/>
      <c r="AS787" s="170"/>
      <c r="AT787" s="224"/>
      <c r="AU787" s="170"/>
      <c r="AV787" s="170"/>
      <c r="AW787" s="170"/>
      <c r="AX787" s="224"/>
      <c r="AY787" s="170"/>
      <c r="AZ787" s="170"/>
      <c r="BA787" s="170"/>
      <c r="BB787" s="224"/>
      <c r="BC787" s="224"/>
      <c r="BD787" s="224"/>
      <c r="BE787" s="170"/>
      <c r="BF787" s="170"/>
      <c r="BG787" s="170"/>
      <c r="BH787" s="170"/>
      <c r="BI787" s="224"/>
      <c r="BJ787" s="224"/>
      <c r="BK787" s="224"/>
      <c r="BL787" s="224"/>
      <c r="BM787" s="224"/>
      <c r="BN787" s="170"/>
      <c r="BO787" s="6"/>
      <c r="BP787" s="6"/>
      <c r="BQ787" s="1">
        <v>0</v>
      </c>
      <c r="BR787" s="6"/>
      <c r="BS787" s="6"/>
      <c r="BT787" s="6"/>
      <c r="BV787" s="1" t="s">
        <v>633</v>
      </c>
      <c r="BW787" s="6"/>
    </row>
    <row r="788" spans="1:75" ht="15" customHeight="1" x14ac:dyDescent="0.3">
      <c r="A788" s="1" t="s">
        <v>1487</v>
      </c>
      <c r="B788" s="35">
        <v>42968</v>
      </c>
      <c r="C788" s="36" t="s">
        <v>523</v>
      </c>
      <c r="D788" s="167">
        <v>5057</v>
      </c>
      <c r="E788" s="167">
        <v>805</v>
      </c>
      <c r="F788" s="37">
        <v>61</v>
      </c>
      <c r="G788" s="169">
        <v>4</v>
      </c>
      <c r="H788" s="183" t="str">
        <f t="shared" si="12"/>
        <v>61-4</v>
      </c>
      <c r="I788" s="174">
        <v>0</v>
      </c>
      <c r="J788" s="174">
        <v>97</v>
      </c>
      <c r="K788" s="207" t="b">
        <v>1</v>
      </c>
      <c r="L788" s="208">
        <v>145.17000000000002</v>
      </c>
      <c r="M788" s="208">
        <v>146.14000000000001</v>
      </c>
      <c r="N788" s="11" t="s">
        <v>112</v>
      </c>
      <c r="O788" s="11" t="s">
        <v>1094</v>
      </c>
      <c r="P788" s="179" t="s">
        <v>1493</v>
      </c>
      <c r="Q788" s="180">
        <v>1</v>
      </c>
      <c r="R788" s="11" t="s">
        <v>18</v>
      </c>
      <c r="S788" s="11"/>
      <c r="T788" s="6" t="s">
        <v>201</v>
      </c>
      <c r="U788" s="6" t="s">
        <v>49</v>
      </c>
      <c r="V788" s="6" t="s">
        <v>17</v>
      </c>
      <c r="W788" s="6" t="s">
        <v>302</v>
      </c>
      <c r="X788" s="212">
        <v>2</v>
      </c>
      <c r="Y788" s="6" t="s">
        <v>40</v>
      </c>
      <c r="Z788" s="224"/>
      <c r="AA788" s="224"/>
      <c r="AB788" s="224"/>
      <c r="AC788" s="224"/>
      <c r="AD788" s="170"/>
      <c r="AE788" s="170"/>
      <c r="AF788" s="224"/>
      <c r="AG788" s="170"/>
      <c r="AH788" s="170"/>
      <c r="AI788" s="170"/>
      <c r="AJ788" s="224"/>
      <c r="AK788" s="224"/>
      <c r="AL788" s="170"/>
      <c r="AM788" s="170"/>
      <c r="AN788" s="170"/>
      <c r="AO788" s="224"/>
      <c r="AP788" s="170"/>
      <c r="AQ788" s="170"/>
      <c r="AR788" s="170"/>
      <c r="AS788" s="170">
        <v>20</v>
      </c>
      <c r="AT788" s="224"/>
      <c r="AU788" s="170"/>
      <c r="AV788" s="170"/>
      <c r="AW788" s="170"/>
      <c r="AX788" s="224"/>
      <c r="AY788" s="170"/>
      <c r="AZ788" s="170"/>
      <c r="BA788" s="170"/>
      <c r="BB788" s="224"/>
      <c r="BC788" s="224"/>
      <c r="BD788" s="224"/>
      <c r="BE788" s="170"/>
      <c r="BF788" s="170"/>
      <c r="BG788" s="170">
        <v>80</v>
      </c>
      <c r="BH788" s="170"/>
      <c r="BI788" s="224"/>
      <c r="BJ788" s="224"/>
      <c r="BK788" s="224"/>
      <c r="BL788" s="224"/>
      <c r="BM788" s="224"/>
      <c r="BN788" s="170"/>
      <c r="BO788" s="6"/>
      <c r="BP788" s="6"/>
      <c r="BQ788" s="1">
        <v>100</v>
      </c>
      <c r="BR788" s="6"/>
      <c r="BS788" s="6"/>
      <c r="BT788" s="6"/>
      <c r="BU788" s="1" t="s">
        <v>634</v>
      </c>
      <c r="BW788" s="6"/>
    </row>
    <row r="789" spans="1:75" ht="15" customHeight="1" x14ac:dyDescent="0.3">
      <c r="A789" s="1" t="s">
        <v>1487</v>
      </c>
      <c r="B789" s="7">
        <v>42968</v>
      </c>
      <c r="C789" s="6" t="s">
        <v>523</v>
      </c>
      <c r="D789" s="166">
        <v>5057</v>
      </c>
      <c r="E789" s="166">
        <v>805</v>
      </c>
      <c r="F789" s="11">
        <v>61</v>
      </c>
      <c r="G789" s="168">
        <v>4</v>
      </c>
      <c r="H789" s="183" t="str">
        <f t="shared" si="12"/>
        <v>61-4</v>
      </c>
      <c r="I789" s="173">
        <v>7</v>
      </c>
      <c r="J789" s="173">
        <v>9</v>
      </c>
      <c r="K789" s="207" t="b">
        <v>1</v>
      </c>
      <c r="L789" s="208">
        <v>145.24</v>
      </c>
      <c r="M789" s="208">
        <v>145.26000000000002</v>
      </c>
      <c r="N789" s="11" t="s">
        <v>96</v>
      </c>
      <c r="O789" s="11" t="s">
        <v>117</v>
      </c>
      <c r="P789" s="179" t="s">
        <v>1497</v>
      </c>
      <c r="Q789" s="180">
        <v>3</v>
      </c>
      <c r="R789" s="11" t="s">
        <v>44</v>
      </c>
      <c r="S789" s="11" t="s">
        <v>89</v>
      </c>
      <c r="T789" s="6" t="s">
        <v>542</v>
      </c>
      <c r="U789" s="6" t="s">
        <v>49</v>
      </c>
      <c r="V789" s="6" t="s">
        <v>17</v>
      </c>
      <c r="W789" s="6" t="s">
        <v>11</v>
      </c>
      <c r="X789" s="212">
        <v>3</v>
      </c>
      <c r="Y789" s="6" t="s">
        <v>40</v>
      </c>
      <c r="Z789" s="224"/>
      <c r="AA789" s="224"/>
      <c r="AB789" s="224"/>
      <c r="AC789" s="224"/>
      <c r="AD789" s="170"/>
      <c r="AE789" s="170"/>
      <c r="AF789" s="224"/>
      <c r="AG789" s="170"/>
      <c r="AH789" s="170"/>
      <c r="AI789" s="170"/>
      <c r="AJ789" s="224"/>
      <c r="AK789" s="224"/>
      <c r="AL789" s="170"/>
      <c r="AM789" s="170"/>
      <c r="AN789" s="170"/>
      <c r="AO789" s="224"/>
      <c r="AP789" s="170"/>
      <c r="AQ789" s="170"/>
      <c r="AR789" s="170">
        <v>50</v>
      </c>
      <c r="AS789" s="170"/>
      <c r="AT789" s="224"/>
      <c r="AU789" s="170">
        <v>50</v>
      </c>
      <c r="AV789" s="170"/>
      <c r="AW789" s="170"/>
      <c r="AX789" s="224"/>
      <c r="AY789" s="170"/>
      <c r="AZ789" s="170"/>
      <c r="BA789" s="170"/>
      <c r="BB789" s="224"/>
      <c r="BC789" s="224"/>
      <c r="BD789" s="224"/>
      <c r="BE789" s="170"/>
      <c r="BF789" s="170"/>
      <c r="BG789" s="170"/>
      <c r="BH789" s="170"/>
      <c r="BI789" s="224"/>
      <c r="BJ789" s="224"/>
      <c r="BK789" s="224"/>
      <c r="BL789" s="224"/>
      <c r="BM789" s="224"/>
      <c r="BN789" s="170"/>
      <c r="BO789" s="6"/>
      <c r="BP789" s="6"/>
      <c r="BQ789" s="1">
        <v>100</v>
      </c>
      <c r="BR789" s="6"/>
      <c r="BS789" s="6">
        <v>1</v>
      </c>
      <c r="BT789" s="6" t="s">
        <v>118</v>
      </c>
      <c r="BU789" s="1" t="s">
        <v>635</v>
      </c>
      <c r="BW789" s="6"/>
    </row>
    <row r="790" spans="1:75" ht="15" customHeight="1" x14ac:dyDescent="0.3">
      <c r="A790" s="1" t="s">
        <v>1487</v>
      </c>
      <c r="B790" s="7">
        <v>42968</v>
      </c>
      <c r="C790" s="6" t="s">
        <v>523</v>
      </c>
      <c r="D790" s="166">
        <v>5057</v>
      </c>
      <c r="E790" s="166">
        <v>805</v>
      </c>
      <c r="F790" s="11">
        <v>61</v>
      </c>
      <c r="G790" s="168">
        <v>4</v>
      </c>
      <c r="H790" s="183" t="str">
        <f t="shared" si="12"/>
        <v>61-4</v>
      </c>
      <c r="I790" s="173">
        <v>21</v>
      </c>
      <c r="J790" s="173">
        <v>41</v>
      </c>
      <c r="K790" s="207" t="b">
        <v>1</v>
      </c>
      <c r="L790" s="208">
        <v>145.38000000000002</v>
      </c>
      <c r="M790" s="208">
        <v>145.58000000000001</v>
      </c>
      <c r="N790" s="11" t="s">
        <v>112</v>
      </c>
      <c r="O790" s="11" t="s">
        <v>42</v>
      </c>
      <c r="P790" s="213" t="s">
        <v>1496</v>
      </c>
      <c r="Q790" s="136">
        <v>2</v>
      </c>
      <c r="R790" s="11" t="s">
        <v>18</v>
      </c>
      <c r="S790" s="11"/>
      <c r="T790" s="6" t="s">
        <v>539</v>
      </c>
      <c r="U790" s="6" t="s">
        <v>49</v>
      </c>
      <c r="V790" s="6" t="s">
        <v>14</v>
      </c>
      <c r="W790" s="6" t="s">
        <v>302</v>
      </c>
      <c r="X790" s="216">
        <v>2</v>
      </c>
      <c r="Y790" s="6" t="s">
        <v>40</v>
      </c>
      <c r="Z790" s="225"/>
      <c r="AA790" s="225"/>
      <c r="AB790" s="225"/>
      <c r="AC790" s="225"/>
      <c r="AD790" s="226"/>
      <c r="AE790" s="226"/>
      <c r="AF790" s="225"/>
      <c r="AG790" s="226"/>
      <c r="AH790" s="226"/>
      <c r="AI790" s="226"/>
      <c r="AJ790" s="225"/>
      <c r="AK790" s="225"/>
      <c r="AL790" s="226"/>
      <c r="AM790" s="226"/>
      <c r="AN790" s="226"/>
      <c r="AO790" s="224"/>
      <c r="AP790" s="170"/>
      <c r="AQ790" s="170"/>
      <c r="AR790" s="170">
        <v>70</v>
      </c>
      <c r="AS790" s="170"/>
      <c r="AT790" s="224"/>
      <c r="AU790" s="170">
        <v>20</v>
      </c>
      <c r="AV790" s="170"/>
      <c r="AW790" s="170"/>
      <c r="AX790" s="224"/>
      <c r="AY790" s="170"/>
      <c r="AZ790" s="170"/>
      <c r="BA790" s="170"/>
      <c r="BB790" s="224"/>
      <c r="BC790" s="224"/>
      <c r="BD790" s="224"/>
      <c r="BE790" s="170"/>
      <c r="BF790" s="170"/>
      <c r="BG790" s="170">
        <v>10</v>
      </c>
      <c r="BH790" s="170"/>
      <c r="BI790" s="224"/>
      <c r="BJ790" s="224"/>
      <c r="BK790" s="224"/>
      <c r="BL790" s="224"/>
      <c r="BM790" s="224"/>
      <c r="BN790" s="170"/>
      <c r="BO790" s="6"/>
      <c r="BP790" s="6"/>
      <c r="BQ790" s="1">
        <v>100</v>
      </c>
      <c r="BR790" s="6"/>
      <c r="BS790" s="6"/>
      <c r="BT790" s="6"/>
      <c r="BU790" s="1" t="s">
        <v>625</v>
      </c>
      <c r="BW790" s="6"/>
    </row>
    <row r="791" spans="1:75" ht="15" customHeight="1" x14ac:dyDescent="0.3">
      <c r="A791" s="1" t="s">
        <v>1487</v>
      </c>
      <c r="B791" s="7">
        <v>42968</v>
      </c>
      <c r="C791" s="6" t="s">
        <v>523</v>
      </c>
      <c r="D791" s="166">
        <v>5057</v>
      </c>
      <c r="E791" s="166">
        <v>805</v>
      </c>
      <c r="F791" s="11">
        <v>61</v>
      </c>
      <c r="G791" s="168">
        <v>4</v>
      </c>
      <c r="H791" s="183" t="str">
        <f t="shared" si="12"/>
        <v>61-4</v>
      </c>
      <c r="I791" s="173">
        <v>0</v>
      </c>
      <c r="J791" s="173">
        <v>97</v>
      </c>
      <c r="K791" s="207" t="b">
        <v>1</v>
      </c>
      <c r="L791" s="208">
        <v>145.17000000000002</v>
      </c>
      <c r="M791" s="208">
        <v>146.14000000000001</v>
      </c>
      <c r="N791" s="11" t="s">
        <v>112</v>
      </c>
      <c r="O791" s="11" t="s">
        <v>28</v>
      </c>
      <c r="P791" s="179" t="s">
        <v>1494</v>
      </c>
      <c r="Q791" s="180">
        <v>4</v>
      </c>
      <c r="R791" s="11" t="s">
        <v>19</v>
      </c>
      <c r="S791" s="11"/>
      <c r="T791" s="6" t="s">
        <v>543</v>
      </c>
      <c r="U791" s="6" t="s">
        <v>49</v>
      </c>
      <c r="V791" s="6" t="s">
        <v>14</v>
      </c>
      <c r="W791" s="6" t="s">
        <v>11</v>
      </c>
      <c r="X791" s="212">
        <v>3</v>
      </c>
      <c r="Y791" s="6" t="s">
        <v>40</v>
      </c>
      <c r="Z791" s="224"/>
      <c r="AA791" s="224"/>
      <c r="AB791" s="224"/>
      <c r="AC791" s="224"/>
      <c r="AD791" s="170"/>
      <c r="AE791" s="170"/>
      <c r="AF791" s="224"/>
      <c r="AG791" s="170"/>
      <c r="AH791" s="170"/>
      <c r="AI791" s="170"/>
      <c r="AJ791" s="224"/>
      <c r="AK791" s="224"/>
      <c r="AL791" s="170"/>
      <c r="AM791" s="170"/>
      <c r="AN791" s="170"/>
      <c r="AO791" s="224"/>
      <c r="AP791" s="170"/>
      <c r="AQ791" s="170">
        <v>100</v>
      </c>
      <c r="AR791" s="170"/>
      <c r="AS791" s="170"/>
      <c r="AT791" s="224"/>
      <c r="AU791" s="170"/>
      <c r="AV791" s="170"/>
      <c r="AW791" s="170"/>
      <c r="AX791" s="224"/>
      <c r="AY791" s="170"/>
      <c r="AZ791" s="170"/>
      <c r="BA791" s="170"/>
      <c r="BB791" s="224"/>
      <c r="BC791" s="224"/>
      <c r="BD791" s="224"/>
      <c r="BE791" s="170"/>
      <c r="BF791" s="170"/>
      <c r="BG791" s="170"/>
      <c r="BH791" s="170"/>
      <c r="BI791" s="224"/>
      <c r="BJ791" s="224"/>
      <c r="BK791" s="224"/>
      <c r="BL791" s="224"/>
      <c r="BM791" s="224"/>
      <c r="BN791" s="170"/>
      <c r="BO791" s="6"/>
      <c r="BP791" s="6"/>
      <c r="BQ791" s="1">
        <v>100</v>
      </c>
      <c r="BR791" s="6" t="s">
        <v>28</v>
      </c>
      <c r="BS791" s="6"/>
      <c r="BT791" s="6"/>
      <c r="BU791" s="1" t="s">
        <v>636</v>
      </c>
      <c r="BW791" s="6"/>
    </row>
    <row r="792" spans="1:75" ht="15" customHeight="1" x14ac:dyDescent="0.3">
      <c r="A792" s="1" t="s">
        <v>1487</v>
      </c>
      <c r="B792" s="35">
        <v>42968</v>
      </c>
      <c r="C792" s="36" t="s">
        <v>523</v>
      </c>
      <c r="D792" s="167">
        <v>5057</v>
      </c>
      <c r="E792" s="167">
        <v>805</v>
      </c>
      <c r="F792" s="37">
        <v>61</v>
      </c>
      <c r="G792" s="169">
        <v>4</v>
      </c>
      <c r="H792" s="183" t="str">
        <f t="shared" si="12"/>
        <v>61-4</v>
      </c>
      <c r="I792" s="174">
        <v>0</v>
      </c>
      <c r="J792" s="174">
        <v>97</v>
      </c>
      <c r="K792" s="207" t="b">
        <v>1</v>
      </c>
      <c r="L792" s="208">
        <v>145.17000000000002</v>
      </c>
      <c r="M792" s="208">
        <v>146.14000000000001</v>
      </c>
      <c r="N792" s="11"/>
      <c r="O792" s="11" t="s">
        <v>137</v>
      </c>
      <c r="P792" s="179" t="s">
        <v>105</v>
      </c>
      <c r="Q792" s="136" t="s">
        <v>1492</v>
      </c>
      <c r="R792" s="11"/>
      <c r="S792" s="11"/>
      <c r="T792" s="6"/>
      <c r="U792" s="6"/>
      <c r="V792" s="6"/>
      <c r="W792" s="6"/>
      <c r="X792" s="212" t="e">
        <v>#N/A</v>
      </c>
      <c r="Y792" s="6"/>
      <c r="Z792" s="224"/>
      <c r="AA792" s="224"/>
      <c r="AB792" s="224"/>
      <c r="AC792" s="224"/>
      <c r="AD792" s="170"/>
      <c r="AE792" s="170"/>
      <c r="AF792" s="224"/>
      <c r="AG792" s="170"/>
      <c r="AH792" s="170"/>
      <c r="AI792" s="170"/>
      <c r="AJ792" s="224"/>
      <c r="AK792" s="224"/>
      <c r="AL792" s="170"/>
      <c r="AM792" s="170"/>
      <c r="AN792" s="170"/>
      <c r="AO792" s="224"/>
      <c r="AP792" s="170"/>
      <c r="AQ792" s="170"/>
      <c r="AR792" s="170"/>
      <c r="AS792" s="170"/>
      <c r="AT792" s="224"/>
      <c r="AU792" s="170"/>
      <c r="AV792" s="170"/>
      <c r="AW792" s="170"/>
      <c r="AX792" s="224"/>
      <c r="AY792" s="170"/>
      <c r="AZ792" s="170"/>
      <c r="BA792" s="170"/>
      <c r="BB792" s="224"/>
      <c r="BC792" s="224"/>
      <c r="BD792" s="224"/>
      <c r="BE792" s="170"/>
      <c r="BF792" s="170"/>
      <c r="BG792" s="170"/>
      <c r="BH792" s="170"/>
      <c r="BI792" s="224"/>
      <c r="BJ792" s="224"/>
      <c r="BK792" s="224"/>
      <c r="BL792" s="224"/>
      <c r="BM792" s="224"/>
      <c r="BN792" s="170"/>
      <c r="BO792" s="6"/>
      <c r="BP792" s="6"/>
      <c r="BQ792" s="1">
        <v>0</v>
      </c>
      <c r="BR792" s="6"/>
      <c r="BS792" s="6"/>
      <c r="BT792" s="6"/>
      <c r="BV792" s="1" t="s">
        <v>637</v>
      </c>
      <c r="BW792" s="6"/>
    </row>
    <row r="793" spans="1:75" ht="15" customHeight="1" x14ac:dyDescent="0.3">
      <c r="A793" s="1" t="s">
        <v>1487</v>
      </c>
      <c r="B793" s="35">
        <v>42968</v>
      </c>
      <c r="C793" s="36" t="s">
        <v>523</v>
      </c>
      <c r="D793" s="167">
        <v>5057</v>
      </c>
      <c r="E793" s="167">
        <v>805</v>
      </c>
      <c r="F793" s="37">
        <v>62</v>
      </c>
      <c r="G793" s="169">
        <v>1</v>
      </c>
      <c r="H793" s="183" t="str">
        <f t="shared" si="12"/>
        <v>62-1</v>
      </c>
      <c r="I793" s="174">
        <v>0</v>
      </c>
      <c r="J793" s="174">
        <v>84</v>
      </c>
      <c r="K793" s="207" t="b">
        <v>1</v>
      </c>
      <c r="L793" s="208">
        <v>145.94999999999999</v>
      </c>
      <c r="M793" s="208">
        <v>146.79</v>
      </c>
      <c r="N793" s="11" t="s">
        <v>112</v>
      </c>
      <c r="O793" s="11" t="s">
        <v>1094</v>
      </c>
      <c r="P793" s="179" t="s">
        <v>1493</v>
      </c>
      <c r="Q793" s="180">
        <v>1</v>
      </c>
      <c r="R793" s="11" t="s">
        <v>18</v>
      </c>
      <c r="S793" s="11"/>
      <c r="T793" s="6" t="s">
        <v>201</v>
      </c>
      <c r="U793" s="6" t="s">
        <v>49</v>
      </c>
      <c r="V793" s="6" t="s">
        <v>17</v>
      </c>
      <c r="W793" s="6" t="s">
        <v>302</v>
      </c>
      <c r="X793" s="212">
        <v>2</v>
      </c>
      <c r="Y793" s="6" t="s">
        <v>40</v>
      </c>
      <c r="Z793" s="224"/>
      <c r="AA793" s="224"/>
      <c r="AB793" s="224"/>
      <c r="AC793" s="224"/>
      <c r="AD793" s="170"/>
      <c r="AE793" s="170"/>
      <c r="AF793" s="224"/>
      <c r="AG793" s="170"/>
      <c r="AH793" s="170"/>
      <c r="AI793" s="170"/>
      <c r="AJ793" s="224"/>
      <c r="AK793" s="224"/>
      <c r="AL793" s="170"/>
      <c r="AM793" s="170"/>
      <c r="AN793" s="170"/>
      <c r="AO793" s="224"/>
      <c r="AP793" s="170"/>
      <c r="AQ793" s="170"/>
      <c r="AR793" s="170"/>
      <c r="AS793" s="170">
        <v>20</v>
      </c>
      <c r="AT793" s="224"/>
      <c r="AU793" s="170"/>
      <c r="AV793" s="170"/>
      <c r="AW793" s="170"/>
      <c r="AX793" s="224"/>
      <c r="AY793" s="170"/>
      <c r="AZ793" s="170"/>
      <c r="BA793" s="170"/>
      <c r="BB793" s="224"/>
      <c r="BC793" s="224"/>
      <c r="BD793" s="224"/>
      <c r="BE793" s="170"/>
      <c r="BF793" s="170"/>
      <c r="BG793" s="170">
        <v>80</v>
      </c>
      <c r="BH793" s="170"/>
      <c r="BI793" s="224"/>
      <c r="BJ793" s="224"/>
      <c r="BK793" s="224"/>
      <c r="BL793" s="224"/>
      <c r="BM793" s="224"/>
      <c r="BN793" s="170"/>
      <c r="BO793" s="6"/>
      <c r="BP793" s="6"/>
      <c r="BQ793" s="1">
        <v>100</v>
      </c>
      <c r="BR793" s="6"/>
      <c r="BS793" s="6"/>
      <c r="BT793" s="6"/>
      <c r="BU793" s="1" t="s">
        <v>638</v>
      </c>
      <c r="BW793" s="6"/>
    </row>
    <row r="794" spans="1:75" ht="15" customHeight="1" x14ac:dyDescent="0.3">
      <c r="A794" s="1" t="s">
        <v>1487</v>
      </c>
      <c r="B794" s="7">
        <v>42968</v>
      </c>
      <c r="C794" s="6" t="s">
        <v>523</v>
      </c>
      <c r="D794" s="166">
        <v>5057</v>
      </c>
      <c r="E794" s="166">
        <v>805</v>
      </c>
      <c r="F794" s="11">
        <v>62</v>
      </c>
      <c r="G794" s="168">
        <v>1</v>
      </c>
      <c r="H794" s="183" t="str">
        <f t="shared" si="12"/>
        <v>62-1</v>
      </c>
      <c r="I794" s="173">
        <v>0</v>
      </c>
      <c r="J794" s="173">
        <v>84</v>
      </c>
      <c r="K794" s="207" t="b">
        <v>1</v>
      </c>
      <c r="L794" s="208">
        <v>145.94999999999999</v>
      </c>
      <c r="M794" s="208">
        <v>146.79</v>
      </c>
      <c r="N794" s="11" t="s">
        <v>112</v>
      </c>
      <c r="O794" s="11" t="s">
        <v>42</v>
      </c>
      <c r="P794" s="213" t="s">
        <v>1496</v>
      </c>
      <c r="Q794" s="136">
        <v>2</v>
      </c>
      <c r="R794" s="11" t="s">
        <v>18</v>
      </c>
      <c r="S794" s="11"/>
      <c r="T794" s="6" t="s">
        <v>539</v>
      </c>
      <c r="U794" s="6" t="s">
        <v>49</v>
      </c>
      <c r="V794" s="6" t="s">
        <v>14</v>
      </c>
      <c r="W794" s="6" t="s">
        <v>302</v>
      </c>
      <c r="X794" s="216">
        <v>2</v>
      </c>
      <c r="Y794" s="6" t="s">
        <v>40</v>
      </c>
      <c r="Z794" s="225"/>
      <c r="AA794" s="225"/>
      <c r="AB794" s="225"/>
      <c r="AC794" s="225"/>
      <c r="AD794" s="226"/>
      <c r="AE794" s="226"/>
      <c r="AF794" s="225"/>
      <c r="AG794" s="226"/>
      <c r="AH794" s="226"/>
      <c r="AI794" s="226"/>
      <c r="AJ794" s="225"/>
      <c r="AK794" s="225"/>
      <c r="AL794" s="226"/>
      <c r="AM794" s="226"/>
      <c r="AN794" s="226"/>
      <c r="AO794" s="224"/>
      <c r="AP794" s="170"/>
      <c r="AQ794" s="170"/>
      <c r="AR794" s="170">
        <v>70</v>
      </c>
      <c r="AS794" s="170"/>
      <c r="AT794" s="224"/>
      <c r="AU794" s="170">
        <v>20</v>
      </c>
      <c r="AV794" s="170"/>
      <c r="AW794" s="170"/>
      <c r="AX794" s="224"/>
      <c r="AY794" s="170"/>
      <c r="AZ794" s="170"/>
      <c r="BA794" s="170"/>
      <c r="BB794" s="224"/>
      <c r="BC794" s="224"/>
      <c r="BD794" s="224"/>
      <c r="BE794" s="170"/>
      <c r="BF794" s="170"/>
      <c r="BG794" s="170">
        <v>10</v>
      </c>
      <c r="BH794" s="170"/>
      <c r="BI794" s="224"/>
      <c r="BJ794" s="224"/>
      <c r="BK794" s="224"/>
      <c r="BL794" s="224"/>
      <c r="BM794" s="224"/>
      <c r="BN794" s="170"/>
      <c r="BO794" s="6"/>
      <c r="BP794" s="6"/>
      <c r="BQ794" s="1">
        <v>100</v>
      </c>
      <c r="BR794" s="6"/>
      <c r="BS794" s="6"/>
      <c r="BT794" s="6"/>
      <c r="BU794" s="1" t="s">
        <v>625</v>
      </c>
      <c r="BW794" s="6"/>
    </row>
    <row r="795" spans="1:75" ht="15" customHeight="1" x14ac:dyDescent="0.3">
      <c r="A795" s="1" t="s">
        <v>1487</v>
      </c>
      <c r="B795" s="7">
        <v>42968</v>
      </c>
      <c r="C795" s="6" t="s">
        <v>523</v>
      </c>
      <c r="D795" s="166">
        <v>5057</v>
      </c>
      <c r="E795" s="166">
        <v>805</v>
      </c>
      <c r="F795" s="11">
        <v>62</v>
      </c>
      <c r="G795" s="168">
        <v>1</v>
      </c>
      <c r="H795" s="183" t="str">
        <f t="shared" si="12"/>
        <v>62-1</v>
      </c>
      <c r="I795" s="173">
        <v>0</v>
      </c>
      <c r="J795" s="173">
        <v>84</v>
      </c>
      <c r="K795" s="207" t="b">
        <v>1</v>
      </c>
      <c r="L795" s="208">
        <v>145.94999999999999</v>
      </c>
      <c r="M795" s="208">
        <v>146.79</v>
      </c>
      <c r="N795" s="11" t="s">
        <v>112</v>
      </c>
      <c r="O795" s="11" t="s">
        <v>28</v>
      </c>
      <c r="P795" s="179" t="s">
        <v>1494</v>
      </c>
      <c r="Q795" s="180">
        <v>4</v>
      </c>
      <c r="R795" s="11" t="s">
        <v>19</v>
      </c>
      <c r="S795" s="11"/>
      <c r="T795" s="6" t="s">
        <v>543</v>
      </c>
      <c r="U795" s="6" t="s">
        <v>49</v>
      </c>
      <c r="V795" s="6" t="s">
        <v>14</v>
      </c>
      <c r="W795" s="6" t="s">
        <v>11</v>
      </c>
      <c r="X795" s="212">
        <v>3</v>
      </c>
      <c r="Y795" s="6" t="s">
        <v>40</v>
      </c>
      <c r="Z795" s="224"/>
      <c r="AA795" s="224"/>
      <c r="AB795" s="224"/>
      <c r="AC795" s="224"/>
      <c r="AD795" s="170"/>
      <c r="AE795" s="170"/>
      <c r="AF795" s="224"/>
      <c r="AG795" s="170"/>
      <c r="AH795" s="170"/>
      <c r="AI795" s="170"/>
      <c r="AJ795" s="224"/>
      <c r="AK795" s="224"/>
      <c r="AL795" s="170"/>
      <c r="AM795" s="170"/>
      <c r="AN795" s="170"/>
      <c r="AO795" s="224"/>
      <c r="AP795" s="170"/>
      <c r="AQ795" s="170">
        <v>100</v>
      </c>
      <c r="AR795" s="170"/>
      <c r="AS795" s="170"/>
      <c r="AT795" s="224"/>
      <c r="AU795" s="170"/>
      <c r="AV795" s="170"/>
      <c r="AW795" s="170"/>
      <c r="AX795" s="224"/>
      <c r="AY795" s="170"/>
      <c r="AZ795" s="170"/>
      <c r="BA795" s="170"/>
      <c r="BB795" s="224"/>
      <c r="BC795" s="224"/>
      <c r="BD795" s="224"/>
      <c r="BE795" s="170"/>
      <c r="BF795" s="170"/>
      <c r="BG795" s="170"/>
      <c r="BH795" s="170"/>
      <c r="BI795" s="224"/>
      <c r="BJ795" s="224"/>
      <c r="BK795" s="224"/>
      <c r="BL795" s="224"/>
      <c r="BM795" s="224"/>
      <c r="BN795" s="170"/>
      <c r="BO795" s="6"/>
      <c r="BP795" s="6"/>
      <c r="BQ795" s="1">
        <v>100</v>
      </c>
      <c r="BR795" s="6" t="s">
        <v>28</v>
      </c>
      <c r="BS795" s="6"/>
      <c r="BT795" s="6"/>
      <c r="BU795" s="1" t="s">
        <v>636</v>
      </c>
      <c r="BW795" s="6"/>
    </row>
    <row r="796" spans="1:75" ht="15" customHeight="1" x14ac:dyDescent="0.3">
      <c r="A796" s="1" t="s">
        <v>1487</v>
      </c>
      <c r="B796" s="35">
        <v>42968</v>
      </c>
      <c r="C796" s="36" t="s">
        <v>523</v>
      </c>
      <c r="D796" s="167">
        <v>5057</v>
      </c>
      <c r="E796" s="167">
        <v>805</v>
      </c>
      <c r="F796" s="37">
        <v>62</v>
      </c>
      <c r="G796" s="169">
        <v>1</v>
      </c>
      <c r="H796" s="183" t="str">
        <f t="shared" si="12"/>
        <v>62-1</v>
      </c>
      <c r="I796" s="174">
        <v>0</v>
      </c>
      <c r="J796" s="174">
        <v>84</v>
      </c>
      <c r="K796" s="207" t="b">
        <v>1</v>
      </c>
      <c r="L796" s="208">
        <v>145.94999999999999</v>
      </c>
      <c r="M796" s="208">
        <v>146.79</v>
      </c>
      <c r="N796" s="11"/>
      <c r="O796" s="11" t="s">
        <v>137</v>
      </c>
      <c r="P796" s="179" t="s">
        <v>105</v>
      </c>
      <c r="Q796" s="136" t="s">
        <v>1492</v>
      </c>
      <c r="R796" s="11"/>
      <c r="S796" s="11"/>
      <c r="T796" s="6"/>
      <c r="U796" s="6"/>
      <c r="V796" s="6"/>
      <c r="W796" s="6"/>
      <c r="X796" s="212" t="e">
        <v>#N/A</v>
      </c>
      <c r="Y796" s="6"/>
      <c r="Z796" s="224"/>
      <c r="AA796" s="224"/>
      <c r="AB796" s="224"/>
      <c r="AC796" s="224"/>
      <c r="AD796" s="170"/>
      <c r="AE796" s="170"/>
      <c r="AF796" s="224"/>
      <c r="AG796" s="170"/>
      <c r="AH796" s="170"/>
      <c r="AI796" s="170"/>
      <c r="AJ796" s="224"/>
      <c r="AK796" s="224"/>
      <c r="AL796" s="170"/>
      <c r="AM796" s="170"/>
      <c r="AN796" s="170"/>
      <c r="AO796" s="224"/>
      <c r="AP796" s="170"/>
      <c r="AQ796" s="170"/>
      <c r="AR796" s="170"/>
      <c r="AS796" s="170"/>
      <c r="AT796" s="224"/>
      <c r="AU796" s="170"/>
      <c r="AV796" s="170"/>
      <c r="AW796" s="170"/>
      <c r="AX796" s="224"/>
      <c r="AY796" s="170"/>
      <c r="AZ796" s="170"/>
      <c r="BA796" s="170"/>
      <c r="BB796" s="224"/>
      <c r="BC796" s="224"/>
      <c r="BD796" s="224"/>
      <c r="BE796" s="170"/>
      <c r="BF796" s="170"/>
      <c r="BG796" s="170"/>
      <c r="BH796" s="170"/>
      <c r="BI796" s="224"/>
      <c r="BJ796" s="224"/>
      <c r="BK796" s="224"/>
      <c r="BL796" s="224"/>
      <c r="BM796" s="224"/>
      <c r="BN796" s="170"/>
      <c r="BO796" s="6"/>
      <c r="BP796" s="6"/>
      <c r="BQ796" s="1">
        <v>0</v>
      </c>
      <c r="BR796" s="6"/>
      <c r="BS796" s="6"/>
      <c r="BT796" s="6"/>
      <c r="BV796" s="1" t="s">
        <v>639</v>
      </c>
      <c r="BW796" s="6"/>
    </row>
    <row r="797" spans="1:75" ht="15" customHeight="1" x14ac:dyDescent="0.3">
      <c r="A797" s="1" t="s">
        <v>1487</v>
      </c>
      <c r="B797" s="35">
        <v>42968</v>
      </c>
      <c r="C797" s="36" t="s">
        <v>523</v>
      </c>
      <c r="D797" s="167">
        <v>5057</v>
      </c>
      <c r="E797" s="167">
        <v>805</v>
      </c>
      <c r="F797" s="37">
        <v>62</v>
      </c>
      <c r="G797" s="169">
        <v>2</v>
      </c>
      <c r="H797" s="183" t="str">
        <f t="shared" si="12"/>
        <v>62-2</v>
      </c>
      <c r="I797" s="174">
        <v>0</v>
      </c>
      <c r="J797" s="174">
        <v>84</v>
      </c>
      <c r="K797" s="207" t="b">
        <v>1</v>
      </c>
      <c r="L797" s="208">
        <v>146.79</v>
      </c>
      <c r="M797" s="208">
        <v>147.63</v>
      </c>
      <c r="N797" s="11" t="s">
        <v>112</v>
      </c>
      <c r="O797" s="11" t="s">
        <v>1094</v>
      </c>
      <c r="P797" s="179" t="s">
        <v>1493</v>
      </c>
      <c r="Q797" s="180">
        <v>1</v>
      </c>
      <c r="R797" s="11" t="s">
        <v>18</v>
      </c>
      <c r="S797" s="11"/>
      <c r="T797" s="6" t="s">
        <v>201</v>
      </c>
      <c r="U797" s="6" t="s">
        <v>49</v>
      </c>
      <c r="V797" s="6" t="s">
        <v>17</v>
      </c>
      <c r="W797" s="6" t="s">
        <v>302</v>
      </c>
      <c r="X797" s="212">
        <v>2</v>
      </c>
      <c r="Y797" s="6" t="s">
        <v>40</v>
      </c>
      <c r="Z797" s="224"/>
      <c r="AA797" s="224"/>
      <c r="AB797" s="224"/>
      <c r="AC797" s="224"/>
      <c r="AD797" s="170"/>
      <c r="AE797" s="170"/>
      <c r="AF797" s="224"/>
      <c r="AG797" s="170"/>
      <c r="AH797" s="170"/>
      <c r="AI797" s="170"/>
      <c r="AJ797" s="224"/>
      <c r="AK797" s="224"/>
      <c r="AL797" s="170"/>
      <c r="AM797" s="170"/>
      <c r="AN797" s="170"/>
      <c r="AO797" s="224"/>
      <c r="AP797" s="170"/>
      <c r="AQ797" s="170"/>
      <c r="AR797" s="170"/>
      <c r="AS797" s="170">
        <v>20</v>
      </c>
      <c r="AT797" s="224"/>
      <c r="AU797" s="170"/>
      <c r="AV797" s="170"/>
      <c r="AW797" s="170"/>
      <c r="AX797" s="224"/>
      <c r="AY797" s="170"/>
      <c r="AZ797" s="170"/>
      <c r="BA797" s="170"/>
      <c r="BB797" s="224"/>
      <c r="BC797" s="224"/>
      <c r="BD797" s="224"/>
      <c r="BE797" s="170"/>
      <c r="BF797" s="170"/>
      <c r="BG797" s="170">
        <v>80</v>
      </c>
      <c r="BH797" s="170"/>
      <c r="BI797" s="224"/>
      <c r="BJ797" s="224"/>
      <c r="BK797" s="224"/>
      <c r="BL797" s="224"/>
      <c r="BM797" s="224"/>
      <c r="BN797" s="170"/>
      <c r="BO797" s="6"/>
      <c r="BP797" s="6"/>
      <c r="BQ797" s="1">
        <v>100</v>
      </c>
      <c r="BR797" s="6"/>
      <c r="BS797" s="6"/>
      <c r="BT797" s="6"/>
      <c r="BU797" s="1" t="s">
        <v>638</v>
      </c>
      <c r="BW797" s="6"/>
    </row>
    <row r="798" spans="1:75" ht="15" customHeight="1" x14ac:dyDescent="0.3">
      <c r="A798" s="1" t="s">
        <v>1487</v>
      </c>
      <c r="B798" s="7">
        <v>42968</v>
      </c>
      <c r="C798" s="6" t="s">
        <v>523</v>
      </c>
      <c r="D798" s="166">
        <v>5057</v>
      </c>
      <c r="E798" s="166">
        <v>805</v>
      </c>
      <c r="F798" s="11">
        <v>62</v>
      </c>
      <c r="G798" s="168">
        <v>2</v>
      </c>
      <c r="H798" s="183" t="str">
        <f t="shared" si="12"/>
        <v>62-2</v>
      </c>
      <c r="I798" s="173">
        <v>0</v>
      </c>
      <c r="J798" s="173">
        <v>84</v>
      </c>
      <c r="K798" s="207" t="b">
        <v>1</v>
      </c>
      <c r="L798" s="208">
        <v>146.79</v>
      </c>
      <c r="M798" s="208">
        <v>147.63</v>
      </c>
      <c r="N798" s="11" t="s">
        <v>112</v>
      </c>
      <c r="O798" s="11" t="s">
        <v>42</v>
      </c>
      <c r="P798" s="213" t="s">
        <v>1496</v>
      </c>
      <c r="Q798" s="136">
        <v>2</v>
      </c>
      <c r="R798" s="11" t="s">
        <v>18</v>
      </c>
      <c r="S798" s="11"/>
      <c r="T798" s="6" t="s">
        <v>539</v>
      </c>
      <c r="U798" s="6" t="s">
        <v>49</v>
      </c>
      <c r="V798" s="6" t="s">
        <v>14</v>
      </c>
      <c r="W798" s="6" t="s">
        <v>302</v>
      </c>
      <c r="X798" s="216">
        <v>2</v>
      </c>
      <c r="Y798" s="6" t="s">
        <v>40</v>
      </c>
      <c r="Z798" s="225"/>
      <c r="AA798" s="225"/>
      <c r="AB798" s="225"/>
      <c r="AC798" s="225"/>
      <c r="AD798" s="226"/>
      <c r="AE798" s="226"/>
      <c r="AF798" s="225"/>
      <c r="AG798" s="226"/>
      <c r="AH798" s="226"/>
      <c r="AI798" s="226"/>
      <c r="AJ798" s="225"/>
      <c r="AK798" s="225"/>
      <c r="AL798" s="226"/>
      <c r="AM798" s="226"/>
      <c r="AN798" s="226"/>
      <c r="AO798" s="224"/>
      <c r="AP798" s="170"/>
      <c r="AQ798" s="170"/>
      <c r="AR798" s="170">
        <v>70</v>
      </c>
      <c r="AS798" s="170"/>
      <c r="AT798" s="224"/>
      <c r="AU798" s="170">
        <v>20</v>
      </c>
      <c r="AV798" s="170"/>
      <c r="AW798" s="170"/>
      <c r="AX798" s="224"/>
      <c r="AY798" s="170"/>
      <c r="AZ798" s="170"/>
      <c r="BA798" s="170"/>
      <c r="BB798" s="224"/>
      <c r="BC798" s="224"/>
      <c r="BD798" s="224"/>
      <c r="BE798" s="170"/>
      <c r="BF798" s="170"/>
      <c r="BG798" s="170">
        <v>10</v>
      </c>
      <c r="BH798" s="170"/>
      <c r="BI798" s="224"/>
      <c r="BJ798" s="224"/>
      <c r="BK798" s="224"/>
      <c r="BL798" s="224"/>
      <c r="BM798" s="224"/>
      <c r="BN798" s="170"/>
      <c r="BO798" s="6"/>
      <c r="BP798" s="6"/>
      <c r="BQ798" s="1">
        <v>100</v>
      </c>
      <c r="BR798" s="6"/>
      <c r="BS798" s="6"/>
      <c r="BT798" s="6"/>
      <c r="BU798" s="1" t="s">
        <v>625</v>
      </c>
      <c r="BW798" s="6"/>
    </row>
    <row r="799" spans="1:75" ht="15" customHeight="1" x14ac:dyDescent="0.3">
      <c r="A799" s="1" t="s">
        <v>1487</v>
      </c>
      <c r="B799" s="35">
        <v>42968</v>
      </c>
      <c r="C799" s="36" t="s">
        <v>523</v>
      </c>
      <c r="D799" s="167">
        <v>5057</v>
      </c>
      <c r="E799" s="167">
        <v>805</v>
      </c>
      <c r="F799" s="37">
        <v>62</v>
      </c>
      <c r="G799" s="169">
        <v>2</v>
      </c>
      <c r="H799" s="183" t="str">
        <f t="shared" si="12"/>
        <v>62-2</v>
      </c>
      <c r="I799" s="174">
        <v>0</v>
      </c>
      <c r="J799" s="174">
        <v>84</v>
      </c>
      <c r="K799" s="207" t="b">
        <v>1</v>
      </c>
      <c r="L799" s="208">
        <v>146.79</v>
      </c>
      <c r="M799" s="208">
        <v>147.63</v>
      </c>
      <c r="N799" s="11" t="s">
        <v>112</v>
      </c>
      <c r="O799" s="11" t="s">
        <v>31</v>
      </c>
      <c r="P799" s="139" t="s">
        <v>1494</v>
      </c>
      <c r="Q799" s="136">
        <v>4</v>
      </c>
      <c r="R799" s="11" t="s">
        <v>44</v>
      </c>
      <c r="S799" s="11"/>
      <c r="T799" s="6" t="s">
        <v>544</v>
      </c>
      <c r="U799" s="6" t="s">
        <v>49</v>
      </c>
      <c r="V799" s="6" t="s">
        <v>52</v>
      </c>
      <c r="W799" s="6" t="s">
        <v>11</v>
      </c>
      <c r="X799" s="212">
        <v>3</v>
      </c>
      <c r="Y799" s="6" t="s">
        <v>40</v>
      </c>
      <c r="Z799" s="224"/>
      <c r="AA799" s="224"/>
      <c r="AB799" s="224"/>
      <c r="AC799" s="224"/>
      <c r="AD799" s="170"/>
      <c r="AE799" s="170"/>
      <c r="AF799" s="224"/>
      <c r="AG799" s="170"/>
      <c r="AH799" s="170"/>
      <c r="AI799" s="170"/>
      <c r="AJ799" s="224"/>
      <c r="AK799" s="224"/>
      <c r="AL799" s="170"/>
      <c r="AM799" s="170"/>
      <c r="AN799" s="170"/>
      <c r="AO799" s="224"/>
      <c r="AP799" s="170"/>
      <c r="AQ799" s="170"/>
      <c r="AR799" s="170"/>
      <c r="AS799" s="170">
        <v>100</v>
      </c>
      <c r="AT799" s="224"/>
      <c r="AU799" s="170"/>
      <c r="AV799" s="170"/>
      <c r="AW799" s="170"/>
      <c r="AX799" s="224"/>
      <c r="AY799" s="170"/>
      <c r="AZ799" s="170"/>
      <c r="BA799" s="170"/>
      <c r="BB799" s="224"/>
      <c r="BC799" s="224"/>
      <c r="BD799" s="224"/>
      <c r="BE799" s="170"/>
      <c r="BF799" s="170"/>
      <c r="BG799" s="170"/>
      <c r="BH799" s="170"/>
      <c r="BI799" s="224"/>
      <c r="BJ799" s="224"/>
      <c r="BK799" s="224"/>
      <c r="BL799" s="224"/>
      <c r="BM799" s="224"/>
      <c r="BN799" s="170"/>
      <c r="BO799" s="6"/>
      <c r="BP799" s="6"/>
      <c r="BQ799" s="1">
        <v>100</v>
      </c>
      <c r="BR799" s="6"/>
      <c r="BS799" s="6"/>
      <c r="BT799" s="6"/>
      <c r="BU799" s="1" t="s">
        <v>640</v>
      </c>
      <c r="BW799" s="6"/>
    </row>
    <row r="800" spans="1:75" ht="15" customHeight="1" x14ac:dyDescent="0.3">
      <c r="A800" s="1" t="s">
        <v>1487</v>
      </c>
      <c r="B800" s="7">
        <v>42968</v>
      </c>
      <c r="C800" s="6" t="s">
        <v>523</v>
      </c>
      <c r="D800" s="166">
        <v>5057</v>
      </c>
      <c r="E800" s="166">
        <v>805</v>
      </c>
      <c r="F800" s="11">
        <v>62</v>
      </c>
      <c r="G800" s="168">
        <v>2</v>
      </c>
      <c r="H800" s="183" t="str">
        <f t="shared" si="12"/>
        <v>62-2</v>
      </c>
      <c r="I800" s="173">
        <v>0</v>
      </c>
      <c r="J800" s="173">
        <v>84</v>
      </c>
      <c r="K800" s="207" t="b">
        <v>1</v>
      </c>
      <c r="L800" s="208">
        <v>146.79</v>
      </c>
      <c r="M800" s="208">
        <v>147.63</v>
      </c>
      <c r="N800" s="11" t="s">
        <v>112</v>
      </c>
      <c r="O800" s="11" t="s">
        <v>1094</v>
      </c>
      <c r="P800" s="213" t="s">
        <v>1495</v>
      </c>
      <c r="Q800" s="136">
        <v>5</v>
      </c>
      <c r="R800" s="11" t="s">
        <v>23</v>
      </c>
      <c r="S800" s="11"/>
      <c r="T800" s="6" t="s">
        <v>542</v>
      </c>
      <c r="U800" s="6" t="s">
        <v>49</v>
      </c>
      <c r="V800" s="6" t="s">
        <v>15</v>
      </c>
      <c r="W800" s="6" t="s">
        <v>302</v>
      </c>
      <c r="X800" s="216">
        <v>2</v>
      </c>
      <c r="Y800" s="6" t="s">
        <v>40</v>
      </c>
      <c r="Z800" s="224"/>
      <c r="AA800" s="224"/>
      <c r="AB800" s="224"/>
      <c r="AC800" s="224"/>
      <c r="AD800" s="170"/>
      <c r="AE800" s="170"/>
      <c r="AF800" s="224"/>
      <c r="AG800" s="170"/>
      <c r="AH800" s="170"/>
      <c r="AI800" s="170"/>
      <c r="AJ800" s="224"/>
      <c r="AK800" s="224"/>
      <c r="AL800" s="170"/>
      <c r="AM800" s="170"/>
      <c r="AN800" s="170"/>
      <c r="AO800" s="224"/>
      <c r="AP800" s="170"/>
      <c r="AQ800" s="170"/>
      <c r="AR800" s="170"/>
      <c r="AS800" s="170">
        <v>30</v>
      </c>
      <c r="AT800" s="224"/>
      <c r="AU800" s="170"/>
      <c r="AV800" s="170"/>
      <c r="AW800" s="170"/>
      <c r="AX800" s="224"/>
      <c r="AY800" s="170"/>
      <c r="AZ800" s="170"/>
      <c r="BA800" s="170"/>
      <c r="BB800" s="224"/>
      <c r="BC800" s="224"/>
      <c r="BD800" s="224"/>
      <c r="BE800" s="170"/>
      <c r="BF800" s="170"/>
      <c r="BG800" s="170">
        <v>70</v>
      </c>
      <c r="BH800" s="170"/>
      <c r="BI800" s="224"/>
      <c r="BJ800" s="224"/>
      <c r="BK800" s="224"/>
      <c r="BL800" s="224"/>
      <c r="BM800" s="224"/>
      <c r="BN800" s="170"/>
      <c r="BO800" s="6"/>
      <c r="BP800" s="6"/>
      <c r="BQ800" s="1">
        <v>100</v>
      </c>
      <c r="BR800" s="6"/>
      <c r="BS800" s="6"/>
      <c r="BT800" s="6"/>
      <c r="BU800" s="1" t="s">
        <v>641</v>
      </c>
      <c r="BW800" s="6"/>
    </row>
    <row r="801" spans="1:75" ht="15" customHeight="1" x14ac:dyDescent="0.3">
      <c r="A801" s="1" t="s">
        <v>1487</v>
      </c>
      <c r="B801" s="35">
        <v>42968</v>
      </c>
      <c r="C801" s="36" t="s">
        <v>523</v>
      </c>
      <c r="D801" s="167">
        <v>5057</v>
      </c>
      <c r="E801" s="167">
        <v>805</v>
      </c>
      <c r="F801" s="37">
        <v>62</v>
      </c>
      <c r="G801" s="169">
        <v>2</v>
      </c>
      <c r="H801" s="183" t="str">
        <f t="shared" si="12"/>
        <v>62-2</v>
      </c>
      <c r="I801" s="174">
        <v>0</v>
      </c>
      <c r="J801" s="174">
        <v>84</v>
      </c>
      <c r="K801" s="207" t="b">
        <v>1</v>
      </c>
      <c r="L801" s="208">
        <v>146.79</v>
      </c>
      <c r="M801" s="208">
        <v>147.63</v>
      </c>
      <c r="N801" s="11"/>
      <c r="O801" s="11" t="s">
        <v>137</v>
      </c>
      <c r="P801" s="179" t="s">
        <v>105</v>
      </c>
      <c r="Q801" s="136" t="s">
        <v>1492</v>
      </c>
      <c r="R801" s="11"/>
      <c r="S801" s="11"/>
      <c r="T801" s="6"/>
      <c r="U801" s="6"/>
      <c r="V801" s="6"/>
      <c r="W801" s="6"/>
      <c r="X801" s="212" t="e">
        <v>#N/A</v>
      </c>
      <c r="Y801" s="6"/>
      <c r="Z801" s="224"/>
      <c r="AA801" s="224"/>
      <c r="AB801" s="224"/>
      <c r="AC801" s="224"/>
      <c r="AD801" s="170"/>
      <c r="AE801" s="170"/>
      <c r="AF801" s="224"/>
      <c r="AG801" s="170"/>
      <c r="AH801" s="170"/>
      <c r="AI801" s="170"/>
      <c r="AJ801" s="224"/>
      <c r="AK801" s="224"/>
      <c r="AL801" s="170"/>
      <c r="AM801" s="170"/>
      <c r="AN801" s="170"/>
      <c r="AO801" s="224"/>
      <c r="AP801" s="170"/>
      <c r="AQ801" s="170"/>
      <c r="AR801" s="170"/>
      <c r="AS801" s="170"/>
      <c r="AT801" s="224"/>
      <c r="AU801" s="170"/>
      <c r="AV801" s="170"/>
      <c r="AW801" s="170"/>
      <c r="AX801" s="224"/>
      <c r="AY801" s="170"/>
      <c r="AZ801" s="170"/>
      <c r="BA801" s="170"/>
      <c r="BB801" s="224"/>
      <c r="BC801" s="224"/>
      <c r="BD801" s="224"/>
      <c r="BE801" s="170"/>
      <c r="BF801" s="170"/>
      <c r="BG801" s="170"/>
      <c r="BH801" s="170"/>
      <c r="BI801" s="224"/>
      <c r="BJ801" s="224"/>
      <c r="BK801" s="224"/>
      <c r="BL801" s="224"/>
      <c r="BM801" s="224"/>
      <c r="BN801" s="170"/>
      <c r="BO801" s="6"/>
      <c r="BP801" s="6"/>
      <c r="BQ801" s="1">
        <v>0</v>
      </c>
      <c r="BR801" s="6"/>
      <c r="BS801" s="6"/>
      <c r="BT801" s="6"/>
      <c r="BV801" s="1" t="s">
        <v>642</v>
      </c>
      <c r="BW801" s="6"/>
    </row>
    <row r="802" spans="1:75" ht="15" customHeight="1" x14ac:dyDescent="0.3">
      <c r="A802" s="1" t="s">
        <v>1487</v>
      </c>
      <c r="B802" s="35">
        <v>42968</v>
      </c>
      <c r="C802" s="36" t="s">
        <v>523</v>
      </c>
      <c r="D802" s="167">
        <v>5057</v>
      </c>
      <c r="E802" s="167">
        <v>805</v>
      </c>
      <c r="F802" s="37">
        <v>62</v>
      </c>
      <c r="G802" s="169">
        <v>3</v>
      </c>
      <c r="H802" s="183" t="str">
        <f t="shared" si="12"/>
        <v>62-3</v>
      </c>
      <c r="I802" s="174">
        <v>0</v>
      </c>
      <c r="J802" s="174">
        <v>78</v>
      </c>
      <c r="K802" s="207" t="b">
        <v>1</v>
      </c>
      <c r="L802" s="208">
        <v>147.63</v>
      </c>
      <c r="M802" s="208">
        <v>148.41</v>
      </c>
      <c r="N802" s="11" t="s">
        <v>112</v>
      </c>
      <c r="O802" s="11" t="s">
        <v>1094</v>
      </c>
      <c r="P802" s="179" t="s">
        <v>1493</v>
      </c>
      <c r="Q802" s="180">
        <v>1</v>
      </c>
      <c r="R802" s="11" t="s">
        <v>18</v>
      </c>
      <c r="S802" s="11"/>
      <c r="T802" s="6" t="s">
        <v>201</v>
      </c>
      <c r="U802" s="6" t="s">
        <v>49</v>
      </c>
      <c r="V802" s="6" t="s">
        <v>17</v>
      </c>
      <c r="W802" s="6" t="s">
        <v>302</v>
      </c>
      <c r="X802" s="212">
        <v>2</v>
      </c>
      <c r="Y802" s="6" t="s">
        <v>40</v>
      </c>
      <c r="Z802" s="224"/>
      <c r="AA802" s="224"/>
      <c r="AB802" s="224"/>
      <c r="AC802" s="224"/>
      <c r="AD802" s="170"/>
      <c r="AE802" s="170"/>
      <c r="AF802" s="224"/>
      <c r="AG802" s="170"/>
      <c r="AH802" s="170"/>
      <c r="AI802" s="170"/>
      <c r="AJ802" s="224"/>
      <c r="AK802" s="224"/>
      <c r="AL802" s="170"/>
      <c r="AM802" s="170"/>
      <c r="AN802" s="170"/>
      <c r="AO802" s="224"/>
      <c r="AP802" s="170"/>
      <c r="AQ802" s="170"/>
      <c r="AR802" s="170"/>
      <c r="AS802" s="170">
        <v>20</v>
      </c>
      <c r="AT802" s="224"/>
      <c r="AU802" s="170"/>
      <c r="AV802" s="170"/>
      <c r="AW802" s="170"/>
      <c r="AX802" s="224"/>
      <c r="AY802" s="170"/>
      <c r="AZ802" s="170"/>
      <c r="BA802" s="170"/>
      <c r="BB802" s="224"/>
      <c r="BC802" s="224"/>
      <c r="BD802" s="224"/>
      <c r="BE802" s="170"/>
      <c r="BF802" s="170"/>
      <c r="BG802" s="170">
        <v>80</v>
      </c>
      <c r="BH802" s="170"/>
      <c r="BI802" s="224"/>
      <c r="BJ802" s="224"/>
      <c r="BK802" s="224"/>
      <c r="BL802" s="224"/>
      <c r="BM802" s="224"/>
      <c r="BN802" s="170"/>
      <c r="BO802" s="6"/>
      <c r="BP802" s="6"/>
      <c r="BQ802" s="1">
        <v>100</v>
      </c>
      <c r="BR802" s="6"/>
      <c r="BS802" s="6"/>
      <c r="BT802" s="6"/>
      <c r="BU802" s="1" t="s">
        <v>638</v>
      </c>
      <c r="BW802" s="6"/>
    </row>
    <row r="803" spans="1:75" ht="15" customHeight="1" x14ac:dyDescent="0.3">
      <c r="A803" s="1" t="s">
        <v>1487</v>
      </c>
      <c r="B803" s="7">
        <v>42968</v>
      </c>
      <c r="C803" s="6" t="s">
        <v>523</v>
      </c>
      <c r="D803" s="166">
        <v>5057</v>
      </c>
      <c r="E803" s="166">
        <v>805</v>
      </c>
      <c r="F803" s="11">
        <v>62</v>
      </c>
      <c r="G803" s="168">
        <v>3</v>
      </c>
      <c r="H803" s="183" t="str">
        <f t="shared" si="12"/>
        <v>62-3</v>
      </c>
      <c r="I803" s="173">
        <v>0</v>
      </c>
      <c r="J803" s="173">
        <v>78</v>
      </c>
      <c r="K803" s="207" t="b">
        <v>1</v>
      </c>
      <c r="L803" s="208">
        <v>147.63</v>
      </c>
      <c r="M803" s="208">
        <v>148.41</v>
      </c>
      <c r="N803" s="11" t="s">
        <v>112</v>
      </c>
      <c r="O803" s="11" t="s">
        <v>42</v>
      </c>
      <c r="P803" s="213" t="s">
        <v>1496</v>
      </c>
      <c r="Q803" s="136">
        <v>2</v>
      </c>
      <c r="R803" s="11" t="s">
        <v>18</v>
      </c>
      <c r="S803" s="11"/>
      <c r="T803" s="6" t="s">
        <v>545</v>
      </c>
      <c r="U803" s="6" t="s">
        <v>49</v>
      </c>
      <c r="V803" s="6" t="s">
        <v>14</v>
      </c>
      <c r="W803" s="6" t="s">
        <v>302</v>
      </c>
      <c r="X803" s="216">
        <v>2</v>
      </c>
      <c r="Y803" s="6" t="s">
        <v>40</v>
      </c>
      <c r="Z803" s="225"/>
      <c r="AA803" s="225"/>
      <c r="AB803" s="225"/>
      <c r="AC803" s="225"/>
      <c r="AD803" s="226"/>
      <c r="AE803" s="226"/>
      <c r="AF803" s="225"/>
      <c r="AG803" s="226"/>
      <c r="AH803" s="226"/>
      <c r="AI803" s="226"/>
      <c r="AJ803" s="225"/>
      <c r="AK803" s="225"/>
      <c r="AL803" s="226"/>
      <c r="AM803" s="226"/>
      <c r="AN803" s="226"/>
      <c r="AO803" s="224"/>
      <c r="AP803" s="170"/>
      <c r="AQ803" s="170"/>
      <c r="AR803" s="170">
        <v>70</v>
      </c>
      <c r="AS803" s="170"/>
      <c r="AT803" s="224"/>
      <c r="AU803" s="170">
        <v>20</v>
      </c>
      <c r="AV803" s="170"/>
      <c r="AW803" s="170"/>
      <c r="AX803" s="224"/>
      <c r="AY803" s="170"/>
      <c r="AZ803" s="170"/>
      <c r="BA803" s="170"/>
      <c r="BB803" s="224"/>
      <c r="BC803" s="224"/>
      <c r="BD803" s="224"/>
      <c r="BE803" s="170"/>
      <c r="BF803" s="170"/>
      <c r="BG803" s="170">
        <v>10</v>
      </c>
      <c r="BH803" s="170"/>
      <c r="BI803" s="224"/>
      <c r="BJ803" s="224"/>
      <c r="BK803" s="224"/>
      <c r="BL803" s="224"/>
      <c r="BM803" s="224"/>
      <c r="BN803" s="170"/>
      <c r="BO803" s="6"/>
      <c r="BP803" s="6"/>
      <c r="BQ803" s="1">
        <v>100</v>
      </c>
      <c r="BR803" s="6"/>
      <c r="BS803" s="6"/>
      <c r="BT803" s="6"/>
      <c r="BU803" s="1" t="s">
        <v>625</v>
      </c>
      <c r="BW803" s="6"/>
    </row>
    <row r="804" spans="1:75" ht="15" customHeight="1" x14ac:dyDescent="0.3">
      <c r="A804" s="1" t="s">
        <v>1487</v>
      </c>
      <c r="B804" s="35">
        <v>42968</v>
      </c>
      <c r="C804" s="36" t="s">
        <v>523</v>
      </c>
      <c r="D804" s="167">
        <v>5057</v>
      </c>
      <c r="E804" s="167">
        <v>805</v>
      </c>
      <c r="F804" s="37">
        <v>62</v>
      </c>
      <c r="G804" s="169">
        <v>3</v>
      </c>
      <c r="H804" s="183" t="str">
        <f t="shared" si="12"/>
        <v>62-3</v>
      </c>
      <c r="I804" s="174">
        <v>0</v>
      </c>
      <c r="J804" s="174">
        <v>78</v>
      </c>
      <c r="K804" s="207" t="b">
        <v>1</v>
      </c>
      <c r="L804" s="208">
        <v>147.63</v>
      </c>
      <c r="M804" s="208">
        <v>148.41</v>
      </c>
      <c r="N804" s="11" t="s">
        <v>112</v>
      </c>
      <c r="O804" s="11" t="s">
        <v>31</v>
      </c>
      <c r="P804" s="139" t="s">
        <v>1494</v>
      </c>
      <c r="Q804" s="136">
        <v>4</v>
      </c>
      <c r="R804" s="11" t="s">
        <v>44</v>
      </c>
      <c r="S804" s="11"/>
      <c r="T804" s="6" t="s">
        <v>546</v>
      </c>
      <c r="U804" s="6" t="s">
        <v>49</v>
      </c>
      <c r="V804" s="6" t="s">
        <v>52</v>
      </c>
      <c r="W804" s="6" t="s">
        <v>11</v>
      </c>
      <c r="X804" s="212">
        <v>3</v>
      </c>
      <c r="Y804" s="6" t="s">
        <v>40</v>
      </c>
      <c r="Z804" s="224"/>
      <c r="AA804" s="224"/>
      <c r="AB804" s="224"/>
      <c r="AC804" s="224"/>
      <c r="AD804" s="170"/>
      <c r="AE804" s="170"/>
      <c r="AF804" s="224"/>
      <c r="AG804" s="170"/>
      <c r="AH804" s="170"/>
      <c r="AI804" s="170"/>
      <c r="AJ804" s="224"/>
      <c r="AK804" s="224"/>
      <c r="AL804" s="170"/>
      <c r="AM804" s="170"/>
      <c r="AN804" s="170"/>
      <c r="AO804" s="224"/>
      <c r="AP804" s="170"/>
      <c r="AQ804" s="170"/>
      <c r="AR804" s="170"/>
      <c r="AS804" s="170">
        <v>100</v>
      </c>
      <c r="AT804" s="224"/>
      <c r="AU804" s="170"/>
      <c r="AV804" s="170"/>
      <c r="AW804" s="170"/>
      <c r="AX804" s="224"/>
      <c r="AY804" s="170"/>
      <c r="AZ804" s="170"/>
      <c r="BA804" s="170"/>
      <c r="BB804" s="224"/>
      <c r="BC804" s="224"/>
      <c r="BD804" s="224"/>
      <c r="BE804" s="170"/>
      <c r="BF804" s="170"/>
      <c r="BG804" s="170"/>
      <c r="BH804" s="170"/>
      <c r="BI804" s="224"/>
      <c r="BJ804" s="224"/>
      <c r="BK804" s="224"/>
      <c r="BL804" s="224"/>
      <c r="BM804" s="224"/>
      <c r="BN804" s="170"/>
      <c r="BO804" s="6"/>
      <c r="BP804" s="6"/>
      <c r="BQ804" s="1">
        <v>100</v>
      </c>
      <c r="BR804" s="6"/>
      <c r="BS804" s="6"/>
      <c r="BT804" s="6"/>
      <c r="BU804" s="1" t="s">
        <v>643</v>
      </c>
      <c r="BW804" s="6"/>
    </row>
    <row r="805" spans="1:75" ht="15" customHeight="1" x14ac:dyDescent="0.3">
      <c r="A805" s="1" t="s">
        <v>1487</v>
      </c>
      <c r="B805" s="35">
        <v>42968</v>
      </c>
      <c r="C805" s="36" t="s">
        <v>523</v>
      </c>
      <c r="D805" s="167">
        <v>5057</v>
      </c>
      <c r="E805" s="167">
        <v>805</v>
      </c>
      <c r="F805" s="37">
        <v>62</v>
      </c>
      <c r="G805" s="169">
        <v>3</v>
      </c>
      <c r="H805" s="183" t="str">
        <f t="shared" si="12"/>
        <v>62-3</v>
      </c>
      <c r="I805" s="174">
        <v>0</v>
      </c>
      <c r="J805" s="174">
        <v>78</v>
      </c>
      <c r="K805" s="207" t="b">
        <v>1</v>
      </c>
      <c r="L805" s="208">
        <v>147.63</v>
      </c>
      <c r="M805" s="208">
        <v>148.41</v>
      </c>
      <c r="N805" s="11"/>
      <c r="O805" s="11" t="s">
        <v>137</v>
      </c>
      <c r="P805" s="179" t="s">
        <v>105</v>
      </c>
      <c r="Q805" s="136" t="s">
        <v>1492</v>
      </c>
      <c r="R805" s="11"/>
      <c r="S805" s="11"/>
      <c r="T805" s="6"/>
      <c r="U805" s="6"/>
      <c r="V805" s="6"/>
      <c r="W805" s="6"/>
      <c r="X805" s="212" t="e">
        <v>#N/A</v>
      </c>
      <c r="Y805" s="6"/>
      <c r="Z805" s="224"/>
      <c r="AA805" s="224"/>
      <c r="AB805" s="224"/>
      <c r="AC805" s="224"/>
      <c r="AD805" s="170"/>
      <c r="AE805" s="170"/>
      <c r="AF805" s="224"/>
      <c r="AG805" s="170"/>
      <c r="AH805" s="170"/>
      <c r="AI805" s="170"/>
      <c r="AJ805" s="224"/>
      <c r="AK805" s="224"/>
      <c r="AL805" s="170"/>
      <c r="AM805" s="170"/>
      <c r="AN805" s="170"/>
      <c r="AO805" s="224"/>
      <c r="AP805" s="170"/>
      <c r="AQ805" s="170"/>
      <c r="AR805" s="170"/>
      <c r="AS805" s="170"/>
      <c r="AT805" s="224"/>
      <c r="AU805" s="170"/>
      <c r="AV805" s="170"/>
      <c r="AW805" s="170"/>
      <c r="AX805" s="224"/>
      <c r="AY805" s="170"/>
      <c r="AZ805" s="170"/>
      <c r="BA805" s="170"/>
      <c r="BB805" s="224"/>
      <c r="BC805" s="224"/>
      <c r="BD805" s="224"/>
      <c r="BE805" s="170"/>
      <c r="BF805" s="170"/>
      <c r="BG805" s="170"/>
      <c r="BH805" s="170"/>
      <c r="BI805" s="224"/>
      <c r="BJ805" s="224"/>
      <c r="BK805" s="224"/>
      <c r="BL805" s="224"/>
      <c r="BM805" s="224"/>
      <c r="BN805" s="170"/>
      <c r="BO805" s="6"/>
      <c r="BP805" s="6"/>
      <c r="BQ805" s="1">
        <v>0</v>
      </c>
      <c r="BR805" s="6"/>
      <c r="BS805" s="6"/>
      <c r="BT805" s="6"/>
      <c r="BV805" s="1" t="s">
        <v>644</v>
      </c>
      <c r="BW805" s="6"/>
    </row>
    <row r="806" spans="1:75" ht="15" customHeight="1" x14ac:dyDescent="0.3">
      <c r="A806" s="1" t="s">
        <v>1487</v>
      </c>
      <c r="B806" s="35">
        <v>42968</v>
      </c>
      <c r="C806" s="36" t="s">
        <v>523</v>
      </c>
      <c r="D806" s="167">
        <v>5057</v>
      </c>
      <c r="E806" s="167">
        <v>805</v>
      </c>
      <c r="F806" s="37">
        <v>62</v>
      </c>
      <c r="G806" s="169">
        <v>4</v>
      </c>
      <c r="H806" s="183" t="str">
        <f t="shared" si="12"/>
        <v>62-4</v>
      </c>
      <c r="I806" s="174">
        <v>0</v>
      </c>
      <c r="J806" s="174">
        <v>71</v>
      </c>
      <c r="K806" s="207" t="b">
        <v>1</v>
      </c>
      <c r="L806" s="208">
        <v>148.41499999999999</v>
      </c>
      <c r="M806" s="208">
        <v>149.125</v>
      </c>
      <c r="N806" s="11" t="s">
        <v>112</v>
      </c>
      <c r="O806" s="11" t="s">
        <v>1094</v>
      </c>
      <c r="P806" s="179" t="s">
        <v>1493</v>
      </c>
      <c r="Q806" s="180">
        <v>1</v>
      </c>
      <c r="R806" s="11" t="s">
        <v>18</v>
      </c>
      <c r="S806" s="11"/>
      <c r="T806" s="6" t="s">
        <v>201</v>
      </c>
      <c r="U806" s="6" t="s">
        <v>49</v>
      </c>
      <c r="V806" s="6" t="s">
        <v>17</v>
      </c>
      <c r="W806" s="6" t="s">
        <v>302</v>
      </c>
      <c r="X806" s="212">
        <v>2</v>
      </c>
      <c r="Y806" s="6" t="s">
        <v>40</v>
      </c>
      <c r="Z806" s="224"/>
      <c r="AA806" s="224"/>
      <c r="AB806" s="224"/>
      <c r="AC806" s="224"/>
      <c r="AD806" s="170"/>
      <c r="AE806" s="170"/>
      <c r="AF806" s="224"/>
      <c r="AG806" s="170"/>
      <c r="AH806" s="170"/>
      <c r="AI806" s="170"/>
      <c r="AJ806" s="224"/>
      <c r="AK806" s="224"/>
      <c r="AL806" s="170"/>
      <c r="AM806" s="170"/>
      <c r="AN806" s="170"/>
      <c r="AO806" s="224"/>
      <c r="AP806" s="170"/>
      <c r="AQ806" s="170"/>
      <c r="AR806" s="170"/>
      <c r="AS806" s="170">
        <v>20</v>
      </c>
      <c r="AT806" s="224"/>
      <c r="AU806" s="170"/>
      <c r="AV806" s="170"/>
      <c r="AW806" s="170"/>
      <c r="AX806" s="224"/>
      <c r="AY806" s="170"/>
      <c r="AZ806" s="170"/>
      <c r="BA806" s="170"/>
      <c r="BB806" s="224"/>
      <c r="BC806" s="224"/>
      <c r="BD806" s="224"/>
      <c r="BE806" s="170"/>
      <c r="BF806" s="170"/>
      <c r="BG806" s="170">
        <v>80</v>
      </c>
      <c r="BH806" s="170"/>
      <c r="BI806" s="224"/>
      <c r="BJ806" s="224"/>
      <c r="BK806" s="224"/>
      <c r="BL806" s="224"/>
      <c r="BM806" s="224"/>
      <c r="BN806" s="170"/>
      <c r="BO806" s="6"/>
      <c r="BP806" s="6"/>
      <c r="BQ806" s="1">
        <v>100</v>
      </c>
      <c r="BR806" s="6"/>
      <c r="BS806" s="6"/>
      <c r="BT806" s="6"/>
      <c r="BU806" s="1" t="s">
        <v>638</v>
      </c>
      <c r="BW806" s="6"/>
    </row>
    <row r="807" spans="1:75" ht="15" customHeight="1" x14ac:dyDescent="0.3">
      <c r="A807" s="1" t="s">
        <v>1487</v>
      </c>
      <c r="B807" s="7">
        <v>42968</v>
      </c>
      <c r="C807" s="6" t="s">
        <v>523</v>
      </c>
      <c r="D807" s="166">
        <v>5057</v>
      </c>
      <c r="E807" s="166">
        <v>805</v>
      </c>
      <c r="F807" s="11">
        <v>62</v>
      </c>
      <c r="G807" s="168">
        <v>4</v>
      </c>
      <c r="H807" s="183" t="str">
        <f t="shared" si="12"/>
        <v>62-4</v>
      </c>
      <c r="I807" s="173">
        <v>0</v>
      </c>
      <c r="J807" s="173">
        <v>71</v>
      </c>
      <c r="K807" s="207" t="b">
        <v>1</v>
      </c>
      <c r="L807" s="208">
        <v>148.41499999999999</v>
      </c>
      <c r="M807" s="208">
        <v>149.125</v>
      </c>
      <c r="N807" s="11" t="s">
        <v>112</v>
      </c>
      <c r="O807" s="11" t="s">
        <v>42</v>
      </c>
      <c r="P807" s="213" t="s">
        <v>1496</v>
      </c>
      <c r="Q807" s="136">
        <v>2</v>
      </c>
      <c r="R807" s="11" t="s">
        <v>18</v>
      </c>
      <c r="S807" s="11"/>
      <c r="T807" s="6" t="s">
        <v>547</v>
      </c>
      <c r="U807" s="6" t="s">
        <v>49</v>
      </c>
      <c r="V807" s="6" t="s">
        <v>14</v>
      </c>
      <c r="W807" s="6" t="s">
        <v>302</v>
      </c>
      <c r="X807" s="216">
        <v>2</v>
      </c>
      <c r="Y807" s="6" t="s">
        <v>40</v>
      </c>
      <c r="Z807" s="225"/>
      <c r="AA807" s="225"/>
      <c r="AB807" s="225"/>
      <c r="AC807" s="225"/>
      <c r="AD807" s="226"/>
      <c r="AE807" s="226"/>
      <c r="AF807" s="225"/>
      <c r="AG807" s="226"/>
      <c r="AH807" s="226"/>
      <c r="AI807" s="226"/>
      <c r="AJ807" s="225"/>
      <c r="AK807" s="225"/>
      <c r="AL807" s="226"/>
      <c r="AM807" s="226"/>
      <c r="AN807" s="226"/>
      <c r="AO807" s="224"/>
      <c r="AP807" s="170"/>
      <c r="AQ807" s="170"/>
      <c r="AR807" s="170">
        <v>70</v>
      </c>
      <c r="AS807" s="170"/>
      <c r="AT807" s="224"/>
      <c r="AU807" s="170">
        <v>20</v>
      </c>
      <c r="AV807" s="170"/>
      <c r="AW807" s="170"/>
      <c r="AX807" s="224"/>
      <c r="AY807" s="170"/>
      <c r="AZ807" s="170"/>
      <c r="BA807" s="170"/>
      <c r="BB807" s="224"/>
      <c r="BC807" s="224"/>
      <c r="BD807" s="224"/>
      <c r="BE807" s="170"/>
      <c r="BF807" s="170"/>
      <c r="BG807" s="170">
        <v>10</v>
      </c>
      <c r="BH807" s="170"/>
      <c r="BI807" s="224"/>
      <c r="BJ807" s="224"/>
      <c r="BK807" s="224"/>
      <c r="BL807" s="224"/>
      <c r="BM807" s="224"/>
      <c r="BN807" s="170"/>
      <c r="BO807" s="6"/>
      <c r="BP807" s="6"/>
      <c r="BQ807" s="1">
        <v>100</v>
      </c>
      <c r="BR807" s="6"/>
      <c r="BS807" s="6"/>
      <c r="BT807" s="6"/>
      <c r="BU807" s="1" t="s">
        <v>645</v>
      </c>
      <c r="BW807" s="6"/>
    </row>
    <row r="808" spans="1:75" ht="15" customHeight="1" x14ac:dyDescent="0.3">
      <c r="A808" s="1" t="s">
        <v>1487</v>
      </c>
      <c r="B808" s="35">
        <v>42968</v>
      </c>
      <c r="C808" s="36" t="s">
        <v>523</v>
      </c>
      <c r="D808" s="167">
        <v>5057</v>
      </c>
      <c r="E808" s="167">
        <v>805</v>
      </c>
      <c r="F808" s="37">
        <v>62</v>
      </c>
      <c r="G808" s="169">
        <v>4</v>
      </c>
      <c r="H808" s="183" t="str">
        <f t="shared" si="12"/>
        <v>62-4</v>
      </c>
      <c r="I808" s="174">
        <v>0</v>
      </c>
      <c r="J808" s="174">
        <v>71</v>
      </c>
      <c r="K808" s="207" t="b">
        <v>1</v>
      </c>
      <c r="L808" s="208">
        <v>148.41499999999999</v>
      </c>
      <c r="M808" s="208">
        <v>149.125</v>
      </c>
      <c r="N808" s="11" t="s">
        <v>112</v>
      </c>
      <c r="O808" s="11" t="s">
        <v>31</v>
      </c>
      <c r="P808" s="139" t="s">
        <v>1494</v>
      </c>
      <c r="Q808" s="136">
        <v>4</v>
      </c>
      <c r="R808" s="11" t="s">
        <v>44</v>
      </c>
      <c r="S808" s="11"/>
      <c r="T808" s="6" t="s">
        <v>542</v>
      </c>
      <c r="U808" s="6" t="s">
        <v>49</v>
      </c>
      <c r="V808" s="6" t="s">
        <v>52</v>
      </c>
      <c r="W808" s="6" t="s">
        <v>11</v>
      </c>
      <c r="X808" s="212">
        <v>3</v>
      </c>
      <c r="Y808" s="6" t="s">
        <v>40</v>
      </c>
      <c r="Z808" s="224"/>
      <c r="AA808" s="224"/>
      <c r="AB808" s="224"/>
      <c r="AC808" s="224"/>
      <c r="AD808" s="170"/>
      <c r="AE808" s="170"/>
      <c r="AF808" s="224"/>
      <c r="AG808" s="170"/>
      <c r="AH808" s="170"/>
      <c r="AI808" s="170"/>
      <c r="AJ808" s="224"/>
      <c r="AK808" s="224"/>
      <c r="AL808" s="170"/>
      <c r="AM808" s="170"/>
      <c r="AN808" s="170"/>
      <c r="AO808" s="224"/>
      <c r="AP808" s="170"/>
      <c r="AQ808" s="170"/>
      <c r="AR808" s="170"/>
      <c r="AS808" s="170">
        <v>100</v>
      </c>
      <c r="AT808" s="224"/>
      <c r="AU808" s="170"/>
      <c r="AV808" s="170"/>
      <c r="AW808" s="170"/>
      <c r="AX808" s="224"/>
      <c r="AY808" s="170"/>
      <c r="AZ808" s="170"/>
      <c r="BA808" s="170"/>
      <c r="BB808" s="224"/>
      <c r="BC808" s="224"/>
      <c r="BD808" s="224"/>
      <c r="BE808" s="170"/>
      <c r="BF808" s="170"/>
      <c r="BG808" s="170"/>
      <c r="BH808" s="170"/>
      <c r="BI808" s="224"/>
      <c r="BJ808" s="224"/>
      <c r="BK808" s="224"/>
      <c r="BL808" s="224"/>
      <c r="BM808" s="224"/>
      <c r="BN808" s="170"/>
      <c r="BO808" s="6"/>
      <c r="BP808" s="6"/>
      <c r="BQ808" s="1">
        <v>100</v>
      </c>
      <c r="BR808" s="6"/>
      <c r="BS808" s="6"/>
      <c r="BT808" s="6"/>
      <c r="BU808" s="1" t="s">
        <v>646</v>
      </c>
      <c r="BW808" s="6"/>
    </row>
    <row r="809" spans="1:75" ht="15" customHeight="1" x14ac:dyDescent="0.3">
      <c r="A809" s="1" t="s">
        <v>1487</v>
      </c>
      <c r="B809" s="35">
        <v>42968</v>
      </c>
      <c r="C809" s="36" t="s">
        <v>523</v>
      </c>
      <c r="D809" s="167">
        <v>5057</v>
      </c>
      <c r="E809" s="167">
        <v>805</v>
      </c>
      <c r="F809" s="37">
        <v>62</v>
      </c>
      <c r="G809" s="169">
        <v>4</v>
      </c>
      <c r="H809" s="183" t="str">
        <f t="shared" si="12"/>
        <v>62-4</v>
      </c>
      <c r="I809" s="174">
        <v>0</v>
      </c>
      <c r="J809" s="174">
        <v>71</v>
      </c>
      <c r="K809" s="207" t="b">
        <v>1</v>
      </c>
      <c r="L809" s="208">
        <v>148.41499999999999</v>
      </c>
      <c r="M809" s="208">
        <v>149.125</v>
      </c>
      <c r="N809" s="11"/>
      <c r="O809" s="11" t="s">
        <v>137</v>
      </c>
      <c r="P809" s="179" t="s">
        <v>105</v>
      </c>
      <c r="Q809" s="136" t="s">
        <v>1492</v>
      </c>
      <c r="R809" s="11"/>
      <c r="S809" s="11"/>
      <c r="T809" s="6"/>
      <c r="U809" s="6"/>
      <c r="V809" s="6"/>
      <c r="W809" s="6"/>
      <c r="X809" s="212" t="e">
        <v>#N/A</v>
      </c>
      <c r="Y809" s="6"/>
      <c r="Z809" s="224"/>
      <c r="AA809" s="224"/>
      <c r="AB809" s="224"/>
      <c r="AC809" s="224"/>
      <c r="AD809" s="170"/>
      <c r="AE809" s="170"/>
      <c r="AF809" s="224"/>
      <c r="AG809" s="170"/>
      <c r="AH809" s="170"/>
      <c r="AI809" s="170"/>
      <c r="AJ809" s="224"/>
      <c r="AK809" s="224"/>
      <c r="AL809" s="170"/>
      <c r="AM809" s="170"/>
      <c r="AN809" s="170"/>
      <c r="AO809" s="224"/>
      <c r="AP809" s="170"/>
      <c r="AQ809" s="170"/>
      <c r="AR809" s="170"/>
      <c r="AS809" s="170"/>
      <c r="AT809" s="224"/>
      <c r="AU809" s="170"/>
      <c r="AV809" s="170"/>
      <c r="AW809" s="170"/>
      <c r="AX809" s="224"/>
      <c r="AY809" s="170"/>
      <c r="AZ809" s="170"/>
      <c r="BA809" s="170"/>
      <c r="BB809" s="224"/>
      <c r="BC809" s="224"/>
      <c r="BD809" s="224"/>
      <c r="BE809" s="170"/>
      <c r="BF809" s="170"/>
      <c r="BG809" s="170"/>
      <c r="BH809" s="170"/>
      <c r="BI809" s="224"/>
      <c r="BJ809" s="224"/>
      <c r="BK809" s="224"/>
      <c r="BL809" s="224"/>
      <c r="BM809" s="224"/>
      <c r="BN809" s="170"/>
      <c r="BO809" s="6"/>
      <c r="BP809" s="6"/>
      <c r="BQ809" s="1">
        <v>0</v>
      </c>
      <c r="BR809" s="6"/>
      <c r="BS809" s="6"/>
      <c r="BT809" s="6"/>
      <c r="BV809" s="1" t="s">
        <v>647</v>
      </c>
      <c r="BW809" s="6"/>
    </row>
    <row r="810" spans="1:75" ht="15" customHeight="1" x14ac:dyDescent="0.3">
      <c r="A810" s="1" t="s">
        <v>1487</v>
      </c>
      <c r="B810" s="35">
        <v>42968</v>
      </c>
      <c r="C810" s="36" t="s">
        <v>523</v>
      </c>
      <c r="D810" s="167">
        <v>5057</v>
      </c>
      <c r="E810" s="167">
        <v>805</v>
      </c>
      <c r="F810" s="37">
        <v>63</v>
      </c>
      <c r="G810" s="169">
        <v>1</v>
      </c>
      <c r="H810" s="183" t="str">
        <f t="shared" si="12"/>
        <v>63-1</v>
      </c>
      <c r="I810" s="174">
        <v>0</v>
      </c>
      <c r="J810" s="174">
        <v>86</v>
      </c>
      <c r="K810" s="207" t="b">
        <v>1</v>
      </c>
      <c r="L810" s="208">
        <v>149</v>
      </c>
      <c r="M810" s="208">
        <v>149.86000000000001</v>
      </c>
      <c r="N810" s="11" t="s">
        <v>112</v>
      </c>
      <c r="O810" s="11" t="s">
        <v>1094</v>
      </c>
      <c r="P810" s="179" t="s">
        <v>1493</v>
      </c>
      <c r="Q810" s="180">
        <v>1</v>
      </c>
      <c r="R810" s="11" t="s">
        <v>18</v>
      </c>
      <c r="S810" s="11"/>
      <c r="T810" s="6" t="s">
        <v>201</v>
      </c>
      <c r="U810" s="6" t="s">
        <v>49</v>
      </c>
      <c r="V810" s="6" t="s">
        <v>17</v>
      </c>
      <c r="W810" s="6" t="s">
        <v>302</v>
      </c>
      <c r="X810" s="212">
        <v>2</v>
      </c>
      <c r="Y810" s="6" t="s">
        <v>40</v>
      </c>
      <c r="Z810" s="224"/>
      <c r="AA810" s="224"/>
      <c r="AB810" s="224"/>
      <c r="AC810" s="224"/>
      <c r="AD810" s="170"/>
      <c r="AE810" s="170"/>
      <c r="AF810" s="224"/>
      <c r="AG810" s="170"/>
      <c r="AH810" s="170"/>
      <c r="AI810" s="170"/>
      <c r="AJ810" s="224"/>
      <c r="AK810" s="224"/>
      <c r="AL810" s="170"/>
      <c r="AM810" s="170"/>
      <c r="AN810" s="170"/>
      <c r="AO810" s="224"/>
      <c r="AP810" s="170"/>
      <c r="AQ810" s="170"/>
      <c r="AR810" s="170"/>
      <c r="AS810" s="170">
        <v>20</v>
      </c>
      <c r="AT810" s="224"/>
      <c r="AU810" s="170"/>
      <c r="AV810" s="170"/>
      <c r="AW810" s="170"/>
      <c r="AX810" s="224"/>
      <c r="AY810" s="170"/>
      <c r="AZ810" s="170"/>
      <c r="BA810" s="170"/>
      <c r="BB810" s="224"/>
      <c r="BC810" s="224"/>
      <c r="BD810" s="224"/>
      <c r="BE810" s="170"/>
      <c r="BF810" s="170"/>
      <c r="BG810" s="170">
        <v>80</v>
      </c>
      <c r="BH810" s="170"/>
      <c r="BI810" s="224"/>
      <c r="BJ810" s="224"/>
      <c r="BK810" s="224"/>
      <c r="BL810" s="224"/>
      <c r="BM810" s="224"/>
      <c r="BN810" s="170"/>
      <c r="BO810" s="6"/>
      <c r="BP810" s="6"/>
      <c r="BQ810" s="1">
        <v>100</v>
      </c>
      <c r="BR810" s="6"/>
      <c r="BS810" s="6"/>
      <c r="BT810" s="6"/>
      <c r="BU810" s="1" t="s">
        <v>638</v>
      </c>
      <c r="BW810" s="6"/>
    </row>
    <row r="811" spans="1:75" ht="15" customHeight="1" x14ac:dyDescent="0.3">
      <c r="A811" s="1" t="s">
        <v>1487</v>
      </c>
      <c r="B811" s="7">
        <v>42968</v>
      </c>
      <c r="C811" s="6" t="s">
        <v>523</v>
      </c>
      <c r="D811" s="166">
        <v>5057</v>
      </c>
      <c r="E811" s="166">
        <v>805</v>
      </c>
      <c r="F811" s="11">
        <v>63</v>
      </c>
      <c r="G811" s="168">
        <v>1</v>
      </c>
      <c r="H811" s="183" t="str">
        <f t="shared" si="12"/>
        <v>63-1</v>
      </c>
      <c r="I811" s="173">
        <v>0</v>
      </c>
      <c r="J811" s="173">
        <v>86</v>
      </c>
      <c r="K811" s="207" t="b">
        <v>1</v>
      </c>
      <c r="L811" s="208">
        <v>149</v>
      </c>
      <c r="M811" s="208">
        <v>149.86000000000001</v>
      </c>
      <c r="N811" s="11" t="s">
        <v>112</v>
      </c>
      <c r="O811" s="11" t="s">
        <v>42</v>
      </c>
      <c r="P811" s="213" t="s">
        <v>1496</v>
      </c>
      <c r="Q811" s="136">
        <v>2</v>
      </c>
      <c r="R811" s="11" t="s">
        <v>18</v>
      </c>
      <c r="S811" s="11"/>
      <c r="T811" s="6" t="s">
        <v>544</v>
      </c>
      <c r="U811" s="6" t="s">
        <v>49</v>
      </c>
      <c r="V811" s="6" t="s">
        <v>14</v>
      </c>
      <c r="W811" s="6" t="s">
        <v>302</v>
      </c>
      <c r="X811" s="216">
        <v>2</v>
      </c>
      <c r="Y811" s="6" t="s">
        <v>40</v>
      </c>
      <c r="Z811" s="225"/>
      <c r="AA811" s="225"/>
      <c r="AB811" s="225"/>
      <c r="AC811" s="225"/>
      <c r="AD811" s="226"/>
      <c r="AE811" s="226"/>
      <c r="AF811" s="225"/>
      <c r="AG811" s="226"/>
      <c r="AH811" s="226"/>
      <c r="AI811" s="226"/>
      <c r="AJ811" s="225"/>
      <c r="AK811" s="225"/>
      <c r="AL811" s="226"/>
      <c r="AM811" s="226"/>
      <c r="AN811" s="226"/>
      <c r="AO811" s="224"/>
      <c r="AP811" s="170"/>
      <c r="AQ811" s="170"/>
      <c r="AR811" s="170">
        <v>70</v>
      </c>
      <c r="AS811" s="170"/>
      <c r="AT811" s="224"/>
      <c r="AU811" s="170">
        <v>20</v>
      </c>
      <c r="AV811" s="170"/>
      <c r="AW811" s="170"/>
      <c r="AX811" s="224"/>
      <c r="AY811" s="170"/>
      <c r="AZ811" s="170"/>
      <c r="BA811" s="170"/>
      <c r="BB811" s="224"/>
      <c r="BC811" s="224"/>
      <c r="BD811" s="224"/>
      <c r="BE811" s="170"/>
      <c r="BF811" s="170"/>
      <c r="BG811" s="170">
        <v>10</v>
      </c>
      <c r="BH811" s="170"/>
      <c r="BI811" s="224"/>
      <c r="BJ811" s="224"/>
      <c r="BK811" s="224"/>
      <c r="BL811" s="224"/>
      <c r="BM811" s="224"/>
      <c r="BN811" s="170"/>
      <c r="BO811" s="6"/>
      <c r="BP811" s="6"/>
      <c r="BQ811" s="1">
        <v>100</v>
      </c>
      <c r="BR811" s="6"/>
      <c r="BS811" s="6"/>
      <c r="BT811" s="6"/>
      <c r="BU811" s="1" t="s">
        <v>648</v>
      </c>
      <c r="BW811" s="6"/>
    </row>
    <row r="812" spans="1:75" ht="15" customHeight="1" x14ac:dyDescent="0.3">
      <c r="A812" s="1" t="s">
        <v>1487</v>
      </c>
      <c r="B812" s="35">
        <v>42968</v>
      </c>
      <c r="C812" s="36" t="s">
        <v>523</v>
      </c>
      <c r="D812" s="167">
        <v>5057</v>
      </c>
      <c r="E812" s="167">
        <v>805</v>
      </c>
      <c r="F812" s="37">
        <v>63</v>
      </c>
      <c r="G812" s="169">
        <v>1</v>
      </c>
      <c r="H812" s="183" t="str">
        <f t="shared" si="12"/>
        <v>63-1</v>
      </c>
      <c r="I812" s="174">
        <v>22</v>
      </c>
      <c r="J812" s="174">
        <v>45</v>
      </c>
      <c r="K812" s="207" t="b">
        <v>1</v>
      </c>
      <c r="L812" s="208">
        <v>149.22</v>
      </c>
      <c r="M812" s="208">
        <v>149.44999999999999</v>
      </c>
      <c r="N812" s="11" t="s">
        <v>112</v>
      </c>
      <c r="O812" s="11" t="s">
        <v>31</v>
      </c>
      <c r="P812" s="139" t="s">
        <v>1494</v>
      </c>
      <c r="Q812" s="136">
        <v>4</v>
      </c>
      <c r="R812" s="11" t="s">
        <v>44</v>
      </c>
      <c r="S812" s="11"/>
      <c r="T812" s="6" t="s">
        <v>548</v>
      </c>
      <c r="U812" s="6" t="s">
        <v>49</v>
      </c>
      <c r="V812" s="6" t="s">
        <v>52</v>
      </c>
      <c r="W812" s="6" t="s">
        <v>11</v>
      </c>
      <c r="X812" s="212">
        <v>3</v>
      </c>
      <c r="Y812" s="6" t="s">
        <v>40</v>
      </c>
      <c r="Z812" s="224"/>
      <c r="AA812" s="224"/>
      <c r="AB812" s="224"/>
      <c r="AC812" s="224"/>
      <c r="AD812" s="170"/>
      <c r="AE812" s="170"/>
      <c r="AF812" s="224"/>
      <c r="AG812" s="170"/>
      <c r="AH812" s="170"/>
      <c r="AI812" s="170"/>
      <c r="AJ812" s="224"/>
      <c r="AK812" s="224"/>
      <c r="AL812" s="170"/>
      <c r="AM812" s="170"/>
      <c r="AN812" s="170"/>
      <c r="AO812" s="224"/>
      <c r="AP812" s="170"/>
      <c r="AQ812" s="170"/>
      <c r="AR812" s="170"/>
      <c r="AS812" s="170">
        <v>100</v>
      </c>
      <c r="AT812" s="224"/>
      <c r="AU812" s="170"/>
      <c r="AV812" s="170"/>
      <c r="AW812" s="170"/>
      <c r="AX812" s="224"/>
      <c r="AY812" s="170"/>
      <c r="AZ812" s="170"/>
      <c r="BA812" s="170"/>
      <c r="BB812" s="224"/>
      <c r="BC812" s="224"/>
      <c r="BD812" s="224"/>
      <c r="BE812" s="170"/>
      <c r="BF812" s="170"/>
      <c r="BG812" s="170"/>
      <c r="BH812" s="170"/>
      <c r="BI812" s="224"/>
      <c r="BJ812" s="224"/>
      <c r="BK812" s="224"/>
      <c r="BL812" s="224"/>
      <c r="BM812" s="224"/>
      <c r="BN812" s="170"/>
      <c r="BO812" s="6"/>
      <c r="BP812" s="6"/>
      <c r="BQ812" s="1">
        <v>100</v>
      </c>
      <c r="BR812" s="6"/>
      <c r="BS812" s="6"/>
      <c r="BT812" s="6"/>
      <c r="BU812" s="1" t="s">
        <v>649</v>
      </c>
      <c r="BW812" s="6"/>
    </row>
    <row r="813" spans="1:75" ht="15" customHeight="1" x14ac:dyDescent="0.3">
      <c r="A813" s="1" t="s">
        <v>1487</v>
      </c>
      <c r="B813" s="35">
        <v>42968</v>
      </c>
      <c r="C813" s="36" t="s">
        <v>523</v>
      </c>
      <c r="D813" s="167">
        <v>5057</v>
      </c>
      <c r="E813" s="167">
        <v>805</v>
      </c>
      <c r="F813" s="37">
        <v>63</v>
      </c>
      <c r="G813" s="169">
        <v>1</v>
      </c>
      <c r="H813" s="183" t="str">
        <f t="shared" si="12"/>
        <v>63-1</v>
      </c>
      <c r="I813" s="174">
        <v>0</v>
      </c>
      <c r="J813" s="174">
        <v>86</v>
      </c>
      <c r="K813" s="207" t="b">
        <v>1</v>
      </c>
      <c r="L813" s="208">
        <v>149</v>
      </c>
      <c r="M813" s="208">
        <v>149.86000000000001</v>
      </c>
      <c r="N813" s="11"/>
      <c r="O813" s="11" t="s">
        <v>137</v>
      </c>
      <c r="P813" s="179" t="s">
        <v>105</v>
      </c>
      <c r="Q813" s="136" t="s">
        <v>1492</v>
      </c>
      <c r="R813" s="11"/>
      <c r="S813" s="11"/>
      <c r="T813" s="6"/>
      <c r="U813" s="6"/>
      <c r="V813" s="6"/>
      <c r="W813" s="6"/>
      <c r="X813" s="212" t="e">
        <v>#N/A</v>
      </c>
      <c r="Y813" s="6"/>
      <c r="Z813" s="224"/>
      <c r="AA813" s="224"/>
      <c r="AB813" s="224"/>
      <c r="AC813" s="224"/>
      <c r="AD813" s="170"/>
      <c r="AE813" s="170"/>
      <c r="AF813" s="224"/>
      <c r="AG813" s="170"/>
      <c r="AH813" s="170"/>
      <c r="AI813" s="170"/>
      <c r="AJ813" s="224"/>
      <c r="AK813" s="224"/>
      <c r="AL813" s="170"/>
      <c r="AM813" s="170"/>
      <c r="AN813" s="170"/>
      <c r="AO813" s="224"/>
      <c r="AP813" s="170"/>
      <c r="AQ813" s="170"/>
      <c r="AR813" s="170"/>
      <c r="AS813" s="170"/>
      <c r="AT813" s="224"/>
      <c r="AU813" s="170"/>
      <c r="AV813" s="170"/>
      <c r="AW813" s="170"/>
      <c r="AX813" s="224"/>
      <c r="AY813" s="170"/>
      <c r="AZ813" s="170"/>
      <c r="BA813" s="170"/>
      <c r="BB813" s="224"/>
      <c r="BC813" s="224"/>
      <c r="BD813" s="224"/>
      <c r="BE813" s="170"/>
      <c r="BF813" s="170"/>
      <c r="BG813" s="170"/>
      <c r="BH813" s="170"/>
      <c r="BI813" s="224"/>
      <c r="BJ813" s="224"/>
      <c r="BK813" s="224"/>
      <c r="BL813" s="224"/>
      <c r="BM813" s="224"/>
      <c r="BN813" s="170"/>
      <c r="BO813" s="6"/>
      <c r="BP813" s="6"/>
      <c r="BQ813" s="1">
        <v>0</v>
      </c>
      <c r="BR813" s="6"/>
      <c r="BS813" s="6"/>
      <c r="BT813" s="6"/>
      <c r="BV813" s="1" t="s">
        <v>650</v>
      </c>
      <c r="BW813" s="6"/>
    </row>
    <row r="814" spans="1:75" ht="15" customHeight="1" x14ac:dyDescent="0.3">
      <c r="A814" s="1" t="s">
        <v>1487</v>
      </c>
      <c r="B814" s="7">
        <v>42968</v>
      </c>
      <c r="C814" s="6" t="s">
        <v>523</v>
      </c>
      <c r="D814" s="166">
        <v>5057</v>
      </c>
      <c r="E814" s="166">
        <v>805</v>
      </c>
      <c r="F814" s="11">
        <v>63</v>
      </c>
      <c r="G814" s="168">
        <v>2</v>
      </c>
      <c r="H814" s="183" t="str">
        <f t="shared" si="12"/>
        <v>63-2</v>
      </c>
      <c r="I814" s="173">
        <v>0</v>
      </c>
      <c r="J814" s="173">
        <v>95</v>
      </c>
      <c r="K814" s="207" t="b">
        <v>1</v>
      </c>
      <c r="L814" s="208">
        <v>149.87</v>
      </c>
      <c r="M814" s="208">
        <v>150.82</v>
      </c>
      <c r="N814" s="11" t="s">
        <v>112</v>
      </c>
      <c r="O814" s="11" t="s">
        <v>1094</v>
      </c>
      <c r="P814" s="179" t="s">
        <v>1493</v>
      </c>
      <c r="Q814" s="180">
        <v>1</v>
      </c>
      <c r="R814" s="11" t="s">
        <v>18</v>
      </c>
      <c r="S814" s="11"/>
      <c r="T814" s="6" t="s">
        <v>524</v>
      </c>
      <c r="U814" s="6" t="s">
        <v>49</v>
      </c>
      <c r="V814" s="6" t="s">
        <v>17</v>
      </c>
      <c r="W814" s="6" t="s">
        <v>10</v>
      </c>
      <c r="X814" s="212">
        <v>2</v>
      </c>
      <c r="Y814" s="6" t="s">
        <v>40</v>
      </c>
      <c r="Z814" s="224"/>
      <c r="AA814" s="224"/>
      <c r="AB814" s="224"/>
      <c r="AC814" s="224"/>
      <c r="AD814" s="170"/>
      <c r="AE814" s="170"/>
      <c r="AF814" s="224"/>
      <c r="AG814" s="170"/>
      <c r="AH814" s="170"/>
      <c r="AI814" s="170"/>
      <c r="AJ814" s="224"/>
      <c r="AK814" s="224"/>
      <c r="AL814" s="170"/>
      <c r="AM814" s="170"/>
      <c r="AN814" s="170"/>
      <c r="AO814" s="224"/>
      <c r="AP814" s="170"/>
      <c r="AQ814" s="170"/>
      <c r="AR814" s="170"/>
      <c r="AS814" s="170">
        <v>20</v>
      </c>
      <c r="AT814" s="224"/>
      <c r="AU814" s="170"/>
      <c r="AV814" s="170"/>
      <c r="AW814" s="170"/>
      <c r="AX814" s="224"/>
      <c r="AY814" s="170"/>
      <c r="AZ814" s="170"/>
      <c r="BA814" s="170"/>
      <c r="BB814" s="224"/>
      <c r="BC814" s="224"/>
      <c r="BD814" s="224"/>
      <c r="BE814" s="170"/>
      <c r="BF814" s="170"/>
      <c r="BG814" s="170">
        <v>80</v>
      </c>
      <c r="BH814" s="170"/>
      <c r="BI814" s="224"/>
      <c r="BJ814" s="224"/>
      <c r="BK814" s="224"/>
      <c r="BL814" s="224"/>
      <c r="BM814" s="224"/>
      <c r="BN814" s="170"/>
      <c r="BO814" s="6"/>
      <c r="BP814" s="6"/>
      <c r="BQ814" s="1">
        <v>100</v>
      </c>
      <c r="BR814" s="6"/>
      <c r="BS814" s="6"/>
      <c r="BT814" s="6"/>
      <c r="BU814" s="1" t="s">
        <v>594</v>
      </c>
      <c r="BW814" s="6"/>
    </row>
    <row r="815" spans="1:75" ht="15" customHeight="1" x14ac:dyDescent="0.3">
      <c r="A815" s="1" t="s">
        <v>1487</v>
      </c>
      <c r="B815" s="7">
        <v>42968</v>
      </c>
      <c r="C815" s="6" t="s">
        <v>523</v>
      </c>
      <c r="D815" s="166">
        <v>5057</v>
      </c>
      <c r="E815" s="166">
        <v>805</v>
      </c>
      <c r="F815" s="11">
        <v>63</v>
      </c>
      <c r="G815" s="168">
        <v>2</v>
      </c>
      <c r="H815" s="183" t="str">
        <f t="shared" si="12"/>
        <v>63-2</v>
      </c>
      <c r="I815" s="173">
        <v>0</v>
      </c>
      <c r="J815" s="173">
        <v>95</v>
      </c>
      <c r="K815" s="207" t="b">
        <v>1</v>
      </c>
      <c r="L815" s="208">
        <v>149.87</v>
      </c>
      <c r="M815" s="208">
        <v>150.82</v>
      </c>
      <c r="N815" s="11" t="s">
        <v>112</v>
      </c>
      <c r="O815" s="11" t="s">
        <v>117</v>
      </c>
      <c r="P815" s="213" t="s">
        <v>1497</v>
      </c>
      <c r="Q815" s="136">
        <v>3</v>
      </c>
      <c r="R815" s="11" t="s">
        <v>44</v>
      </c>
      <c r="S815" s="11" t="s">
        <v>89</v>
      </c>
      <c r="T815" s="6" t="s">
        <v>542</v>
      </c>
      <c r="U815" s="6" t="s">
        <v>49</v>
      </c>
      <c r="V815" s="6" t="s">
        <v>17</v>
      </c>
      <c r="W815" s="6" t="s">
        <v>11</v>
      </c>
      <c r="X815" s="216">
        <v>3</v>
      </c>
      <c r="Y815" s="6" t="s">
        <v>40</v>
      </c>
      <c r="Z815" s="224"/>
      <c r="AA815" s="224"/>
      <c r="AB815" s="224"/>
      <c r="AC815" s="224"/>
      <c r="AD815" s="170"/>
      <c r="AE815" s="170"/>
      <c r="AF815" s="224"/>
      <c r="AG815" s="170"/>
      <c r="AH815" s="170"/>
      <c r="AI815" s="170"/>
      <c r="AJ815" s="224"/>
      <c r="AK815" s="224"/>
      <c r="AL815" s="170"/>
      <c r="AM815" s="170"/>
      <c r="AN815" s="170"/>
      <c r="AO815" s="224"/>
      <c r="AP815" s="170"/>
      <c r="AQ815" s="170"/>
      <c r="AR815" s="170">
        <v>50</v>
      </c>
      <c r="AS815" s="170"/>
      <c r="AT815" s="224"/>
      <c r="AU815" s="170">
        <v>50</v>
      </c>
      <c r="AV815" s="170"/>
      <c r="AW815" s="170"/>
      <c r="AX815" s="224"/>
      <c r="AY815" s="170"/>
      <c r="AZ815" s="170"/>
      <c r="BA815" s="170"/>
      <c r="BB815" s="224"/>
      <c r="BC815" s="224"/>
      <c r="BD815" s="224"/>
      <c r="BE815" s="170"/>
      <c r="BF815" s="170"/>
      <c r="BG815" s="170"/>
      <c r="BH815" s="170"/>
      <c r="BI815" s="224"/>
      <c r="BJ815" s="224"/>
      <c r="BK815" s="224"/>
      <c r="BL815" s="224"/>
      <c r="BM815" s="224"/>
      <c r="BN815" s="170"/>
      <c r="BO815" s="6"/>
      <c r="BP815" s="6"/>
      <c r="BQ815" s="1">
        <v>100</v>
      </c>
      <c r="BR815" s="6"/>
      <c r="BS815" s="6">
        <v>1</v>
      </c>
      <c r="BT815" s="6" t="s">
        <v>522</v>
      </c>
      <c r="BU815" s="1" t="s">
        <v>651</v>
      </c>
      <c r="BW815" s="6"/>
    </row>
    <row r="816" spans="1:75" ht="15" customHeight="1" x14ac:dyDescent="0.3">
      <c r="A816" s="1" t="s">
        <v>1487</v>
      </c>
      <c r="B816" s="7">
        <v>42968</v>
      </c>
      <c r="C816" s="6" t="s">
        <v>523</v>
      </c>
      <c r="D816" s="166">
        <v>5057</v>
      </c>
      <c r="E816" s="166">
        <v>805</v>
      </c>
      <c r="F816" s="11">
        <v>63</v>
      </c>
      <c r="G816" s="168">
        <v>2</v>
      </c>
      <c r="H816" s="183" t="str">
        <f t="shared" si="12"/>
        <v>63-2</v>
      </c>
      <c r="I816" s="173">
        <v>0</v>
      </c>
      <c r="J816" s="173">
        <v>95</v>
      </c>
      <c r="K816" s="207" t="b">
        <v>1</v>
      </c>
      <c r="L816" s="208">
        <v>149.87</v>
      </c>
      <c r="M816" s="208">
        <v>150.82</v>
      </c>
      <c r="N816" s="11" t="s">
        <v>112</v>
      </c>
      <c r="O816" s="11" t="s">
        <v>42</v>
      </c>
      <c r="P816" s="213" t="s">
        <v>1496</v>
      </c>
      <c r="Q816" s="136">
        <v>2</v>
      </c>
      <c r="R816" s="11" t="s">
        <v>18</v>
      </c>
      <c r="S816" s="11"/>
      <c r="T816" s="6" t="s">
        <v>544</v>
      </c>
      <c r="U816" s="6" t="s">
        <v>49</v>
      </c>
      <c r="V816" s="6" t="s">
        <v>14</v>
      </c>
      <c r="W816" s="6" t="s">
        <v>302</v>
      </c>
      <c r="X816" s="216">
        <v>2</v>
      </c>
      <c r="Y816" s="6" t="s">
        <v>40</v>
      </c>
      <c r="Z816" s="225"/>
      <c r="AA816" s="225"/>
      <c r="AB816" s="225"/>
      <c r="AC816" s="225"/>
      <c r="AD816" s="226"/>
      <c r="AE816" s="226"/>
      <c r="AF816" s="225"/>
      <c r="AG816" s="226"/>
      <c r="AH816" s="226"/>
      <c r="AI816" s="226"/>
      <c r="AJ816" s="225"/>
      <c r="AK816" s="225"/>
      <c r="AL816" s="226"/>
      <c r="AM816" s="226"/>
      <c r="AN816" s="226"/>
      <c r="AO816" s="224"/>
      <c r="AP816" s="170"/>
      <c r="AQ816" s="170"/>
      <c r="AR816" s="170">
        <v>70</v>
      </c>
      <c r="AS816" s="170"/>
      <c r="AT816" s="224"/>
      <c r="AU816" s="170">
        <v>20</v>
      </c>
      <c r="AV816" s="170"/>
      <c r="AW816" s="170"/>
      <c r="AX816" s="224"/>
      <c r="AY816" s="170"/>
      <c r="AZ816" s="170"/>
      <c r="BA816" s="170"/>
      <c r="BB816" s="224"/>
      <c r="BC816" s="224"/>
      <c r="BD816" s="224"/>
      <c r="BE816" s="170"/>
      <c r="BF816" s="170"/>
      <c r="BG816" s="170">
        <v>10</v>
      </c>
      <c r="BH816" s="170"/>
      <c r="BI816" s="224"/>
      <c r="BJ816" s="224"/>
      <c r="BK816" s="224"/>
      <c r="BL816" s="224"/>
      <c r="BM816" s="224"/>
      <c r="BN816" s="170"/>
      <c r="BO816" s="6"/>
      <c r="BP816" s="6"/>
      <c r="BQ816" s="1">
        <v>100</v>
      </c>
      <c r="BR816" s="6"/>
      <c r="BS816" s="6"/>
      <c r="BT816" s="6"/>
      <c r="BU816" s="1" t="s">
        <v>652</v>
      </c>
      <c r="BW816" s="6"/>
    </row>
    <row r="817" spans="1:76" ht="15" customHeight="1" x14ac:dyDescent="0.3">
      <c r="A817" s="1" t="s">
        <v>1487</v>
      </c>
      <c r="B817" s="35">
        <v>42968</v>
      </c>
      <c r="C817" s="36" t="s">
        <v>523</v>
      </c>
      <c r="D817" s="167">
        <v>5057</v>
      </c>
      <c r="E817" s="167">
        <v>805</v>
      </c>
      <c r="F817" s="11">
        <v>63</v>
      </c>
      <c r="G817" s="168">
        <v>2</v>
      </c>
      <c r="H817" s="183" t="str">
        <f t="shared" si="12"/>
        <v>63-2</v>
      </c>
      <c r="I817" s="173">
        <v>0</v>
      </c>
      <c r="J817" s="173">
        <v>95</v>
      </c>
      <c r="K817" s="207" t="b">
        <v>1</v>
      </c>
      <c r="L817" s="208">
        <v>149.87</v>
      </c>
      <c r="M817" s="208">
        <v>150.82</v>
      </c>
      <c r="N817" s="11"/>
      <c r="O817" s="11" t="s">
        <v>105</v>
      </c>
      <c r="P817" s="179" t="s">
        <v>105</v>
      </c>
      <c r="Q817" s="136" t="s">
        <v>1492</v>
      </c>
      <c r="R817" s="11"/>
      <c r="S817" s="11"/>
      <c r="T817" s="6"/>
      <c r="U817" s="6"/>
      <c r="V817" s="6"/>
      <c r="W817" s="6"/>
      <c r="X817" s="212" t="e">
        <v>#N/A</v>
      </c>
      <c r="Y817" s="6"/>
      <c r="Z817" s="224"/>
      <c r="AA817" s="224"/>
      <c r="AB817" s="224"/>
      <c r="AC817" s="224"/>
      <c r="AD817" s="170"/>
      <c r="AE817" s="170"/>
      <c r="AF817" s="224"/>
      <c r="AG817" s="170"/>
      <c r="AH817" s="170"/>
      <c r="AI817" s="170"/>
      <c r="AJ817" s="224"/>
      <c r="AK817" s="224"/>
      <c r="AL817" s="170"/>
      <c r="AM817" s="170"/>
      <c r="AN817" s="170"/>
      <c r="AO817" s="224"/>
      <c r="AP817" s="170"/>
      <c r="AQ817" s="170"/>
      <c r="AR817" s="170"/>
      <c r="AS817" s="170"/>
      <c r="AT817" s="224"/>
      <c r="AU817" s="170"/>
      <c r="AV817" s="170"/>
      <c r="AW817" s="170"/>
      <c r="AX817" s="224"/>
      <c r="AY817" s="170"/>
      <c r="AZ817" s="170"/>
      <c r="BA817" s="170"/>
      <c r="BB817" s="224"/>
      <c r="BC817" s="224"/>
      <c r="BD817" s="224"/>
      <c r="BE817" s="170"/>
      <c r="BF817" s="170"/>
      <c r="BG817" s="170"/>
      <c r="BH817" s="170"/>
      <c r="BI817" s="224"/>
      <c r="BJ817" s="224"/>
      <c r="BK817" s="224"/>
      <c r="BL817" s="224"/>
      <c r="BM817" s="224"/>
      <c r="BN817" s="170"/>
      <c r="BO817" s="6"/>
      <c r="BP817" s="6"/>
      <c r="BQ817" s="1">
        <v>0</v>
      </c>
      <c r="BR817" s="6"/>
      <c r="BS817" s="6"/>
      <c r="BT817" s="6"/>
      <c r="BV817" s="1" t="s">
        <v>653</v>
      </c>
      <c r="BW817" s="6"/>
    </row>
    <row r="818" spans="1:76" ht="15" customHeight="1" x14ac:dyDescent="0.3">
      <c r="A818" s="1" t="s">
        <v>1487</v>
      </c>
      <c r="B818" s="7">
        <v>42968</v>
      </c>
      <c r="C818" s="6" t="s">
        <v>523</v>
      </c>
      <c r="D818" s="166">
        <v>5057</v>
      </c>
      <c r="E818" s="166">
        <v>805</v>
      </c>
      <c r="F818" s="11">
        <v>63</v>
      </c>
      <c r="G818" s="168">
        <v>3</v>
      </c>
      <c r="H818" s="183" t="str">
        <f t="shared" si="12"/>
        <v>63-3</v>
      </c>
      <c r="I818" s="173">
        <v>0</v>
      </c>
      <c r="J818" s="173">
        <v>75</v>
      </c>
      <c r="K818" s="207" t="b">
        <v>1</v>
      </c>
      <c r="L818" s="208">
        <v>150.82</v>
      </c>
      <c r="M818" s="208">
        <v>151.57</v>
      </c>
      <c r="N818" s="11" t="s">
        <v>112</v>
      </c>
      <c r="O818" s="11" t="s">
        <v>1094</v>
      </c>
      <c r="P818" s="179" t="s">
        <v>1493</v>
      </c>
      <c r="Q818" s="180">
        <v>1</v>
      </c>
      <c r="R818" s="11" t="s">
        <v>18</v>
      </c>
      <c r="S818" s="11"/>
      <c r="T818" s="6" t="s">
        <v>524</v>
      </c>
      <c r="U818" s="6" t="s">
        <v>49</v>
      </c>
      <c r="V818" s="6" t="s">
        <v>17</v>
      </c>
      <c r="W818" s="6" t="s">
        <v>10</v>
      </c>
      <c r="X818" s="212">
        <v>2</v>
      </c>
      <c r="Y818" s="6" t="s">
        <v>40</v>
      </c>
      <c r="Z818" s="224"/>
      <c r="AA818" s="224"/>
      <c r="AB818" s="224"/>
      <c r="AC818" s="224"/>
      <c r="AD818" s="170"/>
      <c r="AE818" s="170"/>
      <c r="AF818" s="224"/>
      <c r="AG818" s="170"/>
      <c r="AH818" s="170"/>
      <c r="AI818" s="170"/>
      <c r="AJ818" s="224"/>
      <c r="AK818" s="224"/>
      <c r="AL818" s="170"/>
      <c r="AM818" s="170"/>
      <c r="AN818" s="170"/>
      <c r="AO818" s="224"/>
      <c r="AP818" s="170"/>
      <c r="AQ818" s="170"/>
      <c r="AR818" s="170"/>
      <c r="AS818" s="170">
        <v>20</v>
      </c>
      <c r="AT818" s="224"/>
      <c r="AU818" s="170"/>
      <c r="AV818" s="170"/>
      <c r="AW818" s="170"/>
      <c r="AX818" s="224"/>
      <c r="AY818" s="170"/>
      <c r="AZ818" s="170"/>
      <c r="BA818" s="170"/>
      <c r="BB818" s="224"/>
      <c r="BC818" s="224"/>
      <c r="BD818" s="224"/>
      <c r="BE818" s="170"/>
      <c r="BF818" s="170"/>
      <c r="BG818" s="170">
        <v>80</v>
      </c>
      <c r="BH818" s="170"/>
      <c r="BI818" s="224"/>
      <c r="BJ818" s="224"/>
      <c r="BK818" s="224"/>
      <c r="BL818" s="224"/>
      <c r="BM818" s="224"/>
      <c r="BN818" s="170"/>
      <c r="BO818" s="6"/>
      <c r="BP818" s="6"/>
      <c r="BQ818" s="1">
        <v>100</v>
      </c>
      <c r="BR818" s="6"/>
      <c r="BS818" s="6"/>
      <c r="BT818" s="6"/>
      <c r="BU818" s="1" t="s">
        <v>594</v>
      </c>
      <c r="BW818" s="6"/>
    </row>
    <row r="819" spans="1:76" ht="15" customHeight="1" x14ac:dyDescent="0.3">
      <c r="A819" s="1" t="s">
        <v>1487</v>
      </c>
      <c r="B819" s="7">
        <v>42968</v>
      </c>
      <c r="C819" s="6" t="s">
        <v>523</v>
      </c>
      <c r="D819" s="166">
        <v>5057</v>
      </c>
      <c r="E819" s="166">
        <v>805</v>
      </c>
      <c r="F819" s="11">
        <v>63</v>
      </c>
      <c r="G819" s="168">
        <v>3</v>
      </c>
      <c r="H819" s="183" t="str">
        <f t="shared" si="12"/>
        <v>63-3</v>
      </c>
      <c r="I819" s="173">
        <v>52</v>
      </c>
      <c r="J819" s="173">
        <v>75</v>
      </c>
      <c r="K819" s="207" t="b">
        <v>1</v>
      </c>
      <c r="L819" s="208">
        <v>151.34</v>
      </c>
      <c r="M819" s="208">
        <v>151.57</v>
      </c>
      <c r="N819" s="11" t="s">
        <v>96</v>
      </c>
      <c r="O819" s="11" t="s">
        <v>117</v>
      </c>
      <c r="P819" s="213" t="s">
        <v>1497</v>
      </c>
      <c r="Q819" s="136">
        <v>3</v>
      </c>
      <c r="R819" s="11" t="s">
        <v>44</v>
      </c>
      <c r="S819" s="11" t="s">
        <v>89</v>
      </c>
      <c r="T819" s="6" t="s">
        <v>549</v>
      </c>
      <c r="U819" s="6" t="s">
        <v>49</v>
      </c>
      <c r="V819" s="6" t="s">
        <v>17</v>
      </c>
      <c r="W819" s="6" t="s">
        <v>11</v>
      </c>
      <c r="X819" s="216">
        <v>3</v>
      </c>
      <c r="Y819" s="6" t="s">
        <v>40</v>
      </c>
      <c r="Z819" s="224"/>
      <c r="AA819" s="224"/>
      <c r="AB819" s="224"/>
      <c r="AC819" s="224"/>
      <c r="AD819" s="170"/>
      <c r="AE819" s="170"/>
      <c r="AF819" s="224"/>
      <c r="AG819" s="170"/>
      <c r="AH819" s="170"/>
      <c r="AI819" s="170"/>
      <c r="AJ819" s="224"/>
      <c r="AK819" s="224"/>
      <c r="AL819" s="170"/>
      <c r="AM819" s="170"/>
      <c r="AN819" s="170"/>
      <c r="AO819" s="224"/>
      <c r="AP819" s="170"/>
      <c r="AQ819" s="170"/>
      <c r="AR819" s="170">
        <v>50</v>
      </c>
      <c r="AS819" s="170"/>
      <c r="AT819" s="224"/>
      <c r="AU819" s="170">
        <v>50</v>
      </c>
      <c r="AV819" s="170"/>
      <c r="AW819" s="170"/>
      <c r="AX819" s="224"/>
      <c r="AY819" s="170"/>
      <c r="AZ819" s="170"/>
      <c r="BA819" s="170"/>
      <c r="BB819" s="224"/>
      <c r="BC819" s="224"/>
      <c r="BD819" s="224"/>
      <c r="BE819" s="170"/>
      <c r="BF819" s="170"/>
      <c r="BG819" s="170"/>
      <c r="BH819" s="170"/>
      <c r="BI819" s="224"/>
      <c r="BJ819" s="224"/>
      <c r="BK819" s="224"/>
      <c r="BL819" s="224"/>
      <c r="BM819" s="224"/>
      <c r="BN819" s="170"/>
      <c r="BO819" s="6"/>
      <c r="BP819" s="6"/>
      <c r="BQ819" s="1">
        <v>100</v>
      </c>
      <c r="BR819" s="6"/>
      <c r="BS819" s="6">
        <v>1</v>
      </c>
      <c r="BT819" s="6" t="s">
        <v>522</v>
      </c>
      <c r="BU819" s="1" t="s">
        <v>654</v>
      </c>
      <c r="BW819" s="6"/>
    </row>
    <row r="820" spans="1:76" ht="15" customHeight="1" x14ac:dyDescent="0.3">
      <c r="A820" s="1" t="s">
        <v>1487</v>
      </c>
      <c r="B820" s="7">
        <v>42968</v>
      </c>
      <c r="C820" s="6" t="s">
        <v>523</v>
      </c>
      <c r="D820" s="166">
        <v>5057</v>
      </c>
      <c r="E820" s="166">
        <v>805</v>
      </c>
      <c r="F820" s="11">
        <v>63</v>
      </c>
      <c r="G820" s="168">
        <v>3</v>
      </c>
      <c r="H820" s="183" t="str">
        <f t="shared" si="12"/>
        <v>63-3</v>
      </c>
      <c r="I820" s="173">
        <v>0</v>
      </c>
      <c r="J820" s="173">
        <v>75</v>
      </c>
      <c r="K820" s="207" t="b">
        <v>1</v>
      </c>
      <c r="L820" s="208">
        <v>150.82</v>
      </c>
      <c r="M820" s="208">
        <v>151.57</v>
      </c>
      <c r="N820" s="11" t="s">
        <v>112</v>
      </c>
      <c r="O820" s="11" t="s">
        <v>42</v>
      </c>
      <c r="P820" s="213" t="s">
        <v>1496</v>
      </c>
      <c r="Q820" s="136">
        <v>2</v>
      </c>
      <c r="R820" s="11" t="s">
        <v>18</v>
      </c>
      <c r="S820" s="11"/>
      <c r="T820" s="6" t="s">
        <v>544</v>
      </c>
      <c r="U820" s="6" t="s">
        <v>49</v>
      </c>
      <c r="V820" s="6" t="s">
        <v>14</v>
      </c>
      <c r="W820" s="6" t="s">
        <v>302</v>
      </c>
      <c r="X820" s="216">
        <v>2</v>
      </c>
      <c r="Y820" s="6" t="s">
        <v>40</v>
      </c>
      <c r="Z820" s="225"/>
      <c r="AA820" s="225"/>
      <c r="AB820" s="225"/>
      <c r="AC820" s="225"/>
      <c r="AD820" s="226"/>
      <c r="AE820" s="226"/>
      <c r="AF820" s="225"/>
      <c r="AG820" s="226"/>
      <c r="AH820" s="226"/>
      <c r="AI820" s="226"/>
      <c r="AJ820" s="225"/>
      <c r="AK820" s="225"/>
      <c r="AL820" s="226"/>
      <c r="AM820" s="226"/>
      <c r="AN820" s="226"/>
      <c r="AO820" s="224"/>
      <c r="AP820" s="170"/>
      <c r="AQ820" s="170"/>
      <c r="AR820" s="170">
        <v>70</v>
      </c>
      <c r="AS820" s="170"/>
      <c r="AT820" s="224"/>
      <c r="AU820" s="170">
        <v>20</v>
      </c>
      <c r="AV820" s="170"/>
      <c r="AW820" s="170"/>
      <c r="AX820" s="224"/>
      <c r="AY820" s="170"/>
      <c r="AZ820" s="170"/>
      <c r="BA820" s="170"/>
      <c r="BB820" s="224"/>
      <c r="BC820" s="224"/>
      <c r="BD820" s="224"/>
      <c r="BE820" s="170"/>
      <c r="BF820" s="170"/>
      <c r="BG820" s="170">
        <v>10</v>
      </c>
      <c r="BH820" s="170"/>
      <c r="BI820" s="224"/>
      <c r="BJ820" s="224"/>
      <c r="BK820" s="224"/>
      <c r="BL820" s="224"/>
      <c r="BM820" s="224"/>
      <c r="BN820" s="170"/>
      <c r="BO820" s="6"/>
      <c r="BP820" s="6"/>
      <c r="BQ820" s="1">
        <v>100</v>
      </c>
      <c r="BR820" s="6"/>
      <c r="BS820" s="6"/>
      <c r="BT820" s="6"/>
      <c r="BU820" s="1" t="s">
        <v>655</v>
      </c>
      <c r="BW820" s="6"/>
    </row>
    <row r="821" spans="1:76" ht="15" customHeight="1" x14ac:dyDescent="0.3">
      <c r="A821" s="1" t="s">
        <v>1487</v>
      </c>
      <c r="B821" s="35">
        <v>42968</v>
      </c>
      <c r="C821" s="36" t="s">
        <v>523</v>
      </c>
      <c r="D821" s="167">
        <v>5057</v>
      </c>
      <c r="E821" s="167">
        <v>805</v>
      </c>
      <c r="F821" s="37">
        <v>63</v>
      </c>
      <c r="G821" s="169">
        <v>3</v>
      </c>
      <c r="H821" s="183" t="str">
        <f t="shared" si="12"/>
        <v>63-3</v>
      </c>
      <c r="I821" s="174">
        <v>0</v>
      </c>
      <c r="J821" s="174">
        <v>75</v>
      </c>
      <c r="K821" s="207" t="b">
        <v>1</v>
      </c>
      <c r="L821" s="208">
        <v>150.82</v>
      </c>
      <c r="M821" s="208">
        <v>151.57</v>
      </c>
      <c r="N821" s="11" t="s">
        <v>112</v>
      </c>
      <c r="O821" s="11" t="s">
        <v>31</v>
      </c>
      <c r="P821" s="139" t="s">
        <v>1494</v>
      </c>
      <c r="Q821" s="136">
        <v>4</v>
      </c>
      <c r="R821" s="11" t="s">
        <v>44</v>
      </c>
      <c r="S821" s="11"/>
      <c r="T821" s="6" t="s">
        <v>548</v>
      </c>
      <c r="U821" s="6" t="s">
        <v>49</v>
      </c>
      <c r="V821" s="6" t="s">
        <v>52</v>
      </c>
      <c r="W821" s="6" t="s">
        <v>12</v>
      </c>
      <c r="X821" s="212">
        <v>4</v>
      </c>
      <c r="Y821" s="6" t="s">
        <v>40</v>
      </c>
      <c r="Z821" s="224"/>
      <c r="AA821" s="224"/>
      <c r="AB821" s="224"/>
      <c r="AC821" s="224"/>
      <c r="AD821" s="170">
        <v>100</v>
      </c>
      <c r="AE821" s="227"/>
      <c r="AF821" s="224"/>
      <c r="AG821" s="170"/>
      <c r="AH821" s="170"/>
      <c r="AI821" s="227"/>
      <c r="AJ821" s="224"/>
      <c r="AK821" s="224"/>
      <c r="AL821" s="170"/>
      <c r="AM821" s="227"/>
      <c r="AN821" s="227"/>
      <c r="AO821" s="224"/>
      <c r="AP821" s="170"/>
      <c r="AQ821" s="170"/>
      <c r="AR821" s="170"/>
      <c r="AS821" s="170">
        <v>100</v>
      </c>
      <c r="AT821" s="224"/>
      <c r="AU821" s="227"/>
      <c r="AV821" s="227"/>
      <c r="AW821" s="227"/>
      <c r="AX821" s="224"/>
      <c r="AY821" s="170"/>
      <c r="AZ821" s="170"/>
      <c r="BA821" s="170"/>
      <c r="BB821" s="224"/>
      <c r="BC821" s="224"/>
      <c r="BD821" s="224"/>
      <c r="BE821" s="170"/>
      <c r="BF821" s="170"/>
      <c r="BG821" s="170"/>
      <c r="BH821" s="170"/>
      <c r="BI821" s="224"/>
      <c r="BJ821" s="224"/>
      <c r="BK821" s="224"/>
      <c r="BL821" s="224"/>
      <c r="BM821" s="224"/>
      <c r="BN821" s="170"/>
      <c r="BO821" s="6"/>
      <c r="BP821" s="6"/>
      <c r="BQ821" s="1">
        <v>200</v>
      </c>
      <c r="BR821" s="6"/>
      <c r="BS821" s="6"/>
      <c r="BT821" s="6"/>
      <c r="BU821" s="1" t="s">
        <v>656</v>
      </c>
      <c r="BW821" s="6"/>
    </row>
    <row r="822" spans="1:76" ht="15" customHeight="1" x14ac:dyDescent="0.3">
      <c r="A822" s="1" t="s">
        <v>1487</v>
      </c>
      <c r="B822" s="35">
        <v>42968</v>
      </c>
      <c r="C822" s="36" t="s">
        <v>523</v>
      </c>
      <c r="D822" s="167">
        <v>5057</v>
      </c>
      <c r="E822" s="167">
        <v>805</v>
      </c>
      <c r="F822" s="11">
        <v>63</v>
      </c>
      <c r="G822" s="168">
        <v>3</v>
      </c>
      <c r="H822" s="183" t="str">
        <f t="shared" si="12"/>
        <v>63-3</v>
      </c>
      <c r="I822" s="173">
        <v>0</v>
      </c>
      <c r="J822" s="173">
        <v>75</v>
      </c>
      <c r="K822" s="207" t="b">
        <v>1</v>
      </c>
      <c r="L822" s="208">
        <v>150.82</v>
      </c>
      <c r="M822" s="208">
        <v>151.57</v>
      </c>
      <c r="N822" s="11"/>
      <c r="O822" s="11" t="s">
        <v>105</v>
      </c>
      <c r="P822" s="179" t="s">
        <v>105</v>
      </c>
      <c r="Q822" s="136" t="s">
        <v>1492</v>
      </c>
      <c r="R822" s="11"/>
      <c r="S822" s="11"/>
      <c r="T822" s="6"/>
      <c r="U822" s="6"/>
      <c r="V822" s="6"/>
      <c r="W822" s="6"/>
      <c r="X822" s="212" t="e">
        <v>#N/A</v>
      </c>
      <c r="Y822" s="6"/>
      <c r="Z822" s="224"/>
      <c r="AA822" s="224"/>
      <c r="AB822" s="224"/>
      <c r="AC822" s="224"/>
      <c r="AD822" s="170"/>
      <c r="AE822" s="170"/>
      <c r="AF822" s="224"/>
      <c r="AG822" s="170"/>
      <c r="AH822" s="170"/>
      <c r="AI822" s="170"/>
      <c r="AJ822" s="224"/>
      <c r="AK822" s="224"/>
      <c r="AL822" s="170"/>
      <c r="AM822" s="170"/>
      <c r="AN822" s="170"/>
      <c r="AO822" s="224"/>
      <c r="AP822" s="170"/>
      <c r="AQ822" s="170"/>
      <c r="AR822" s="170"/>
      <c r="AS822" s="170"/>
      <c r="AT822" s="224"/>
      <c r="AU822" s="170"/>
      <c r="AV822" s="170"/>
      <c r="AW822" s="170"/>
      <c r="AX822" s="224"/>
      <c r="AY822" s="170"/>
      <c r="AZ822" s="170"/>
      <c r="BA822" s="170"/>
      <c r="BB822" s="224"/>
      <c r="BC822" s="224"/>
      <c r="BD822" s="224"/>
      <c r="BE822" s="170"/>
      <c r="BF822" s="170"/>
      <c r="BG822" s="170"/>
      <c r="BH822" s="170"/>
      <c r="BI822" s="224"/>
      <c r="BJ822" s="224"/>
      <c r="BK822" s="224"/>
      <c r="BL822" s="224"/>
      <c r="BM822" s="224"/>
      <c r="BN822" s="170"/>
      <c r="BO822" s="6"/>
      <c r="BP822" s="6"/>
      <c r="BQ822" s="1">
        <v>0</v>
      </c>
      <c r="BR822" s="6"/>
      <c r="BS822" s="6"/>
      <c r="BT822" s="6"/>
      <c r="BV822" s="1" t="s">
        <v>657</v>
      </c>
      <c r="BW822" s="6"/>
    </row>
    <row r="823" spans="1:76" ht="15" customHeight="1" x14ac:dyDescent="0.3">
      <c r="A823" s="1" t="s">
        <v>1487</v>
      </c>
      <c r="B823" s="7">
        <v>42968</v>
      </c>
      <c r="C823" s="6" t="s">
        <v>523</v>
      </c>
      <c r="D823" s="166">
        <v>5057</v>
      </c>
      <c r="E823" s="166">
        <v>805</v>
      </c>
      <c r="F823" s="11">
        <v>63</v>
      </c>
      <c r="G823" s="168">
        <v>4</v>
      </c>
      <c r="H823" s="183" t="str">
        <f t="shared" si="12"/>
        <v>63-4</v>
      </c>
      <c r="I823" s="173">
        <v>0</v>
      </c>
      <c r="J823" s="173">
        <v>66</v>
      </c>
      <c r="K823" s="207" t="b">
        <v>1</v>
      </c>
      <c r="L823" s="208">
        <v>151.57</v>
      </c>
      <c r="M823" s="208">
        <v>152.22999999999999</v>
      </c>
      <c r="N823" s="11" t="s">
        <v>112</v>
      </c>
      <c r="O823" s="11" t="s">
        <v>1094</v>
      </c>
      <c r="P823" s="179" t="s">
        <v>1493</v>
      </c>
      <c r="Q823" s="180">
        <v>1</v>
      </c>
      <c r="R823" s="11" t="s">
        <v>18</v>
      </c>
      <c r="S823" s="11"/>
      <c r="T823" s="6" t="s">
        <v>524</v>
      </c>
      <c r="U823" s="6" t="s">
        <v>49</v>
      </c>
      <c r="V823" s="6" t="s">
        <v>17</v>
      </c>
      <c r="W823" s="6" t="s">
        <v>10</v>
      </c>
      <c r="X823" s="212">
        <v>2</v>
      </c>
      <c r="Y823" s="6" t="s">
        <v>40</v>
      </c>
      <c r="Z823" s="224"/>
      <c r="AA823" s="224"/>
      <c r="AB823" s="224"/>
      <c r="AC823" s="224"/>
      <c r="AD823" s="170"/>
      <c r="AE823" s="170"/>
      <c r="AF823" s="224"/>
      <c r="AG823" s="170"/>
      <c r="AH823" s="170"/>
      <c r="AI823" s="170"/>
      <c r="AJ823" s="224"/>
      <c r="AK823" s="224"/>
      <c r="AL823" s="170"/>
      <c r="AM823" s="170"/>
      <c r="AN823" s="170"/>
      <c r="AO823" s="224"/>
      <c r="AP823" s="170"/>
      <c r="AQ823" s="170"/>
      <c r="AR823" s="170"/>
      <c r="AS823" s="170">
        <v>20</v>
      </c>
      <c r="AT823" s="224"/>
      <c r="AU823" s="170"/>
      <c r="AV823" s="170"/>
      <c r="AW823" s="170"/>
      <c r="AX823" s="224"/>
      <c r="AY823" s="170"/>
      <c r="AZ823" s="170"/>
      <c r="BA823" s="170"/>
      <c r="BB823" s="224"/>
      <c r="BC823" s="224"/>
      <c r="BD823" s="224"/>
      <c r="BE823" s="170"/>
      <c r="BF823" s="170"/>
      <c r="BG823" s="170">
        <v>80</v>
      </c>
      <c r="BH823" s="170"/>
      <c r="BI823" s="224"/>
      <c r="BJ823" s="224"/>
      <c r="BK823" s="224"/>
      <c r="BL823" s="224"/>
      <c r="BM823" s="224"/>
      <c r="BN823" s="170"/>
      <c r="BO823" s="6"/>
      <c r="BP823" s="6"/>
      <c r="BQ823" s="1">
        <v>100</v>
      </c>
      <c r="BR823" s="6"/>
      <c r="BS823" s="6"/>
      <c r="BT823" s="6"/>
      <c r="BU823" s="1" t="s">
        <v>594</v>
      </c>
      <c r="BW823" s="6"/>
    </row>
    <row r="824" spans="1:76" ht="15" customHeight="1" x14ac:dyDescent="0.3">
      <c r="A824" s="1" t="s">
        <v>1487</v>
      </c>
      <c r="B824" s="7">
        <v>42968</v>
      </c>
      <c r="C824" s="6" t="s">
        <v>523</v>
      </c>
      <c r="D824" s="166">
        <v>5057</v>
      </c>
      <c r="E824" s="166">
        <v>805</v>
      </c>
      <c r="F824" s="11">
        <v>63</v>
      </c>
      <c r="G824" s="168">
        <v>4</v>
      </c>
      <c r="H824" s="183" t="str">
        <f t="shared" si="12"/>
        <v>63-4</v>
      </c>
      <c r="I824" s="173">
        <v>0</v>
      </c>
      <c r="J824" s="173">
        <v>66</v>
      </c>
      <c r="K824" s="207" t="b">
        <v>1</v>
      </c>
      <c r="L824" s="208">
        <v>151.57</v>
      </c>
      <c r="M824" s="208">
        <v>152.22999999999999</v>
      </c>
      <c r="N824" s="11" t="s">
        <v>96</v>
      </c>
      <c r="O824" s="11" t="s">
        <v>117</v>
      </c>
      <c r="P824" s="213" t="s">
        <v>1497</v>
      </c>
      <c r="Q824" s="136">
        <v>5</v>
      </c>
      <c r="R824" s="11" t="s">
        <v>44</v>
      </c>
      <c r="S824" s="11" t="s">
        <v>89</v>
      </c>
      <c r="T824" s="6" t="s">
        <v>550</v>
      </c>
      <c r="U824" s="6" t="s">
        <v>49</v>
      </c>
      <c r="V824" s="6" t="s">
        <v>17</v>
      </c>
      <c r="W824" s="6" t="s">
        <v>11</v>
      </c>
      <c r="X824" s="216">
        <v>3</v>
      </c>
      <c r="Y824" s="6" t="s">
        <v>40</v>
      </c>
      <c r="Z824" s="224"/>
      <c r="AA824" s="224"/>
      <c r="AB824" s="224"/>
      <c r="AC824" s="224"/>
      <c r="AD824" s="170"/>
      <c r="AE824" s="170"/>
      <c r="AF824" s="224"/>
      <c r="AG824" s="170"/>
      <c r="AH824" s="170"/>
      <c r="AI824" s="170"/>
      <c r="AJ824" s="224"/>
      <c r="AK824" s="224"/>
      <c r="AL824" s="170"/>
      <c r="AM824" s="170"/>
      <c r="AN824" s="170"/>
      <c r="AO824" s="224"/>
      <c r="AP824" s="170"/>
      <c r="AQ824" s="170"/>
      <c r="AR824" s="170">
        <v>50</v>
      </c>
      <c r="AS824" s="170"/>
      <c r="AT824" s="224"/>
      <c r="AU824" s="170">
        <v>50</v>
      </c>
      <c r="AV824" s="170"/>
      <c r="AW824" s="170"/>
      <c r="AX824" s="224"/>
      <c r="AY824" s="170"/>
      <c r="AZ824" s="170"/>
      <c r="BA824" s="170"/>
      <c r="BB824" s="224"/>
      <c r="BC824" s="224"/>
      <c r="BD824" s="224"/>
      <c r="BE824" s="170"/>
      <c r="BF824" s="170"/>
      <c r="BG824" s="170"/>
      <c r="BH824" s="170"/>
      <c r="BI824" s="224"/>
      <c r="BJ824" s="224"/>
      <c r="BK824" s="224"/>
      <c r="BL824" s="224"/>
      <c r="BM824" s="224"/>
      <c r="BN824" s="170"/>
      <c r="BO824" s="6"/>
      <c r="BP824" s="6"/>
      <c r="BQ824" s="1">
        <v>100</v>
      </c>
      <c r="BR824" s="6"/>
      <c r="BS824" s="6"/>
      <c r="BT824" s="6"/>
      <c r="BU824" s="1" t="s">
        <v>658</v>
      </c>
      <c r="BW824" s="6"/>
    </row>
    <row r="825" spans="1:76" ht="15" customHeight="1" x14ac:dyDescent="0.3">
      <c r="A825" s="1" t="s">
        <v>1487</v>
      </c>
      <c r="B825" s="35">
        <v>42968</v>
      </c>
      <c r="C825" s="36" t="s">
        <v>523</v>
      </c>
      <c r="D825" s="167">
        <v>5057</v>
      </c>
      <c r="E825" s="167">
        <v>805</v>
      </c>
      <c r="F825" s="11">
        <v>63</v>
      </c>
      <c r="G825" s="168">
        <v>4</v>
      </c>
      <c r="H825" s="183" t="str">
        <f t="shared" si="12"/>
        <v>63-4</v>
      </c>
      <c r="I825" s="173">
        <v>0</v>
      </c>
      <c r="J825" s="173">
        <v>66</v>
      </c>
      <c r="K825" s="207" t="b">
        <v>1</v>
      </c>
      <c r="L825" s="208">
        <v>151.57</v>
      </c>
      <c r="M825" s="208">
        <v>152.22999999999999</v>
      </c>
      <c r="N825" s="11"/>
      <c r="O825" s="11" t="s">
        <v>105</v>
      </c>
      <c r="P825" s="179" t="s">
        <v>105</v>
      </c>
      <c r="Q825" s="136" t="s">
        <v>1492</v>
      </c>
      <c r="R825" s="11"/>
      <c r="S825" s="11"/>
      <c r="T825" s="6"/>
      <c r="U825" s="6"/>
      <c r="V825" s="6"/>
      <c r="W825" s="6"/>
      <c r="X825" s="212" t="e">
        <v>#N/A</v>
      </c>
      <c r="Y825" s="6"/>
      <c r="Z825" s="224"/>
      <c r="AA825" s="224"/>
      <c r="AB825" s="224"/>
      <c r="AC825" s="224"/>
      <c r="AD825" s="170"/>
      <c r="AE825" s="170"/>
      <c r="AF825" s="224"/>
      <c r="AG825" s="170"/>
      <c r="AH825" s="170"/>
      <c r="AI825" s="170"/>
      <c r="AJ825" s="224"/>
      <c r="AK825" s="224"/>
      <c r="AL825" s="170"/>
      <c r="AM825" s="170"/>
      <c r="AN825" s="170"/>
      <c r="AO825" s="224"/>
      <c r="AP825" s="170"/>
      <c r="AQ825" s="170"/>
      <c r="AR825" s="170"/>
      <c r="AS825" s="170"/>
      <c r="AT825" s="224"/>
      <c r="AU825" s="170"/>
      <c r="AV825" s="170"/>
      <c r="AW825" s="170"/>
      <c r="AX825" s="224"/>
      <c r="AY825" s="170"/>
      <c r="AZ825" s="170"/>
      <c r="BA825" s="170"/>
      <c r="BB825" s="224"/>
      <c r="BC825" s="224"/>
      <c r="BD825" s="224"/>
      <c r="BE825" s="170"/>
      <c r="BF825" s="170"/>
      <c r="BG825" s="170"/>
      <c r="BH825" s="170"/>
      <c r="BI825" s="224"/>
      <c r="BJ825" s="224"/>
      <c r="BK825" s="224"/>
      <c r="BL825" s="224"/>
      <c r="BM825" s="224"/>
      <c r="BN825" s="170"/>
      <c r="BO825" s="6"/>
      <c r="BP825" s="6"/>
      <c r="BQ825" s="1">
        <v>0</v>
      </c>
      <c r="BR825" s="6"/>
      <c r="BS825" s="6"/>
      <c r="BT825" s="6"/>
      <c r="BV825" s="1" t="s">
        <v>659</v>
      </c>
      <c r="BW825" s="6"/>
    </row>
    <row r="826" spans="1:76" ht="15" customHeight="1" x14ac:dyDescent="0.3">
      <c r="A826" s="1" t="s">
        <v>1487</v>
      </c>
      <c r="B826" s="7">
        <v>42968</v>
      </c>
      <c r="C826" s="6" t="s">
        <v>523</v>
      </c>
      <c r="D826" s="166">
        <v>5057</v>
      </c>
      <c r="E826" s="166">
        <v>805</v>
      </c>
      <c r="F826" s="11">
        <v>64</v>
      </c>
      <c r="G826" s="168">
        <v>1</v>
      </c>
      <c r="H826" s="183" t="str">
        <f t="shared" si="12"/>
        <v>64-1</v>
      </c>
      <c r="I826" s="173">
        <v>0</v>
      </c>
      <c r="J826" s="173">
        <v>82</v>
      </c>
      <c r="K826" s="207" t="b">
        <v>1</v>
      </c>
      <c r="L826" s="208">
        <v>152.05000000000001</v>
      </c>
      <c r="M826" s="208">
        <v>152.87</v>
      </c>
      <c r="N826" s="11" t="s">
        <v>112</v>
      </c>
      <c r="O826" s="11" t="s">
        <v>1094</v>
      </c>
      <c r="P826" s="179" t="s">
        <v>1493</v>
      </c>
      <c r="Q826" s="180">
        <v>1</v>
      </c>
      <c r="R826" s="11" t="s">
        <v>18</v>
      </c>
      <c r="S826" s="11"/>
      <c r="T826" s="6" t="s">
        <v>524</v>
      </c>
      <c r="U826" s="6" t="s">
        <v>49</v>
      </c>
      <c r="V826" s="6" t="s">
        <v>17</v>
      </c>
      <c r="W826" s="6" t="s">
        <v>10</v>
      </c>
      <c r="X826" s="212">
        <v>2</v>
      </c>
      <c r="Y826" s="6" t="s">
        <v>40</v>
      </c>
      <c r="Z826" s="224"/>
      <c r="AA826" s="224"/>
      <c r="AB826" s="224"/>
      <c r="AC826" s="224"/>
      <c r="AD826" s="170"/>
      <c r="AE826" s="170"/>
      <c r="AF826" s="224"/>
      <c r="AG826" s="170"/>
      <c r="AH826" s="170"/>
      <c r="AI826" s="170"/>
      <c r="AJ826" s="224"/>
      <c r="AK826" s="224"/>
      <c r="AL826" s="170"/>
      <c r="AM826" s="170"/>
      <c r="AN826" s="170"/>
      <c r="AO826" s="224"/>
      <c r="AP826" s="170"/>
      <c r="AQ826" s="170"/>
      <c r="AR826" s="170"/>
      <c r="AS826" s="170">
        <v>20</v>
      </c>
      <c r="AT826" s="224"/>
      <c r="AU826" s="170"/>
      <c r="AV826" s="170"/>
      <c r="AW826" s="170"/>
      <c r="AX826" s="224"/>
      <c r="AY826" s="170"/>
      <c r="AZ826" s="170"/>
      <c r="BA826" s="170"/>
      <c r="BB826" s="224"/>
      <c r="BC826" s="224"/>
      <c r="BD826" s="224"/>
      <c r="BE826" s="170"/>
      <c r="BF826" s="170"/>
      <c r="BG826" s="170">
        <v>80</v>
      </c>
      <c r="BH826" s="170"/>
      <c r="BI826" s="224"/>
      <c r="BJ826" s="224"/>
      <c r="BK826" s="224"/>
      <c r="BL826" s="224"/>
      <c r="BM826" s="224"/>
      <c r="BN826" s="170"/>
      <c r="BO826" s="6"/>
      <c r="BP826" s="6"/>
      <c r="BQ826" s="1">
        <v>100</v>
      </c>
      <c r="BR826" s="6"/>
      <c r="BS826" s="6"/>
      <c r="BT826" s="6"/>
      <c r="BU826" s="1" t="s">
        <v>594</v>
      </c>
      <c r="BW826" s="6"/>
    </row>
    <row r="827" spans="1:76" ht="15" customHeight="1" x14ac:dyDescent="0.3">
      <c r="A827" s="1" t="s">
        <v>1487</v>
      </c>
      <c r="B827" s="7">
        <v>42968</v>
      </c>
      <c r="C827" s="6" t="s">
        <v>523</v>
      </c>
      <c r="D827" s="166">
        <v>5057</v>
      </c>
      <c r="E827" s="166">
        <v>805</v>
      </c>
      <c r="F827" s="11">
        <v>64</v>
      </c>
      <c r="G827" s="168">
        <v>1</v>
      </c>
      <c r="H827" s="183" t="str">
        <f t="shared" si="12"/>
        <v>64-1</v>
      </c>
      <c r="I827" s="173">
        <v>0</v>
      </c>
      <c r="J827" s="173">
        <v>82</v>
      </c>
      <c r="K827" s="207" t="b">
        <v>1</v>
      </c>
      <c r="L827" s="208">
        <v>152.05000000000001</v>
      </c>
      <c r="M827" s="208">
        <v>152.87</v>
      </c>
      <c r="N827" s="11" t="s">
        <v>112</v>
      </c>
      <c r="O827" s="11" t="s">
        <v>42</v>
      </c>
      <c r="P827" s="213" t="s">
        <v>1496</v>
      </c>
      <c r="Q827" s="136">
        <v>2</v>
      </c>
      <c r="R827" s="11" t="s">
        <v>18</v>
      </c>
      <c r="S827" s="11"/>
      <c r="T827" s="6" t="s">
        <v>551</v>
      </c>
      <c r="U827" s="6" t="s">
        <v>49</v>
      </c>
      <c r="V827" s="6" t="s">
        <v>14</v>
      </c>
      <c r="W827" s="6" t="s">
        <v>302</v>
      </c>
      <c r="X827" s="216">
        <v>2</v>
      </c>
      <c r="Y827" s="6" t="s">
        <v>40</v>
      </c>
      <c r="Z827" s="225"/>
      <c r="AA827" s="225"/>
      <c r="AB827" s="225"/>
      <c r="AC827" s="225"/>
      <c r="AD827" s="226"/>
      <c r="AE827" s="226"/>
      <c r="AF827" s="225"/>
      <c r="AG827" s="226"/>
      <c r="AH827" s="226"/>
      <c r="AI827" s="226"/>
      <c r="AJ827" s="225"/>
      <c r="AK827" s="225"/>
      <c r="AL827" s="226"/>
      <c r="AM827" s="226"/>
      <c r="AN827" s="226"/>
      <c r="AO827" s="224"/>
      <c r="AP827" s="170"/>
      <c r="AQ827" s="170"/>
      <c r="AR827" s="170">
        <v>70</v>
      </c>
      <c r="AS827" s="170"/>
      <c r="AT827" s="224"/>
      <c r="AU827" s="170">
        <v>20</v>
      </c>
      <c r="AV827" s="170"/>
      <c r="AW827" s="170"/>
      <c r="AX827" s="224"/>
      <c r="AY827" s="170"/>
      <c r="AZ827" s="170"/>
      <c r="BA827" s="170"/>
      <c r="BB827" s="224"/>
      <c r="BC827" s="224"/>
      <c r="BD827" s="224"/>
      <c r="BE827" s="170"/>
      <c r="BF827" s="170"/>
      <c r="BG827" s="170">
        <v>10</v>
      </c>
      <c r="BH827" s="170"/>
      <c r="BI827" s="224"/>
      <c r="BJ827" s="224"/>
      <c r="BK827" s="224"/>
      <c r="BL827" s="224"/>
      <c r="BM827" s="224"/>
      <c r="BN827" s="170"/>
      <c r="BO827" s="6"/>
      <c r="BP827" s="6"/>
      <c r="BQ827" s="1">
        <v>100</v>
      </c>
      <c r="BR827" s="6"/>
      <c r="BS827" s="6"/>
      <c r="BT827" s="6"/>
      <c r="BU827" s="1" t="s">
        <v>625</v>
      </c>
      <c r="BW827" s="6"/>
    </row>
    <row r="828" spans="1:76" ht="15" customHeight="1" x14ac:dyDescent="0.3">
      <c r="A828" s="1" t="s">
        <v>1487</v>
      </c>
      <c r="B828" s="7">
        <v>42968</v>
      </c>
      <c r="C828" s="6" t="s">
        <v>523</v>
      </c>
      <c r="D828" s="166">
        <v>5057</v>
      </c>
      <c r="E828" s="166">
        <v>805</v>
      </c>
      <c r="F828" s="11">
        <v>64</v>
      </c>
      <c r="G828" s="168">
        <v>1</v>
      </c>
      <c r="H828" s="183" t="str">
        <f t="shared" si="12"/>
        <v>64-1</v>
      </c>
      <c r="I828" s="173">
        <v>0</v>
      </c>
      <c r="J828" s="173">
        <v>82</v>
      </c>
      <c r="K828" s="207" t="b">
        <v>1</v>
      </c>
      <c r="L828" s="208">
        <v>152.05000000000001</v>
      </c>
      <c r="M828" s="208">
        <v>152.87</v>
      </c>
      <c r="N828" s="11" t="s">
        <v>96</v>
      </c>
      <c r="O828" s="11" t="s">
        <v>117</v>
      </c>
      <c r="P828" s="213" t="s">
        <v>1497</v>
      </c>
      <c r="Q828" s="136">
        <v>3</v>
      </c>
      <c r="R828" s="11" t="s">
        <v>44</v>
      </c>
      <c r="S828" s="11" t="s">
        <v>89</v>
      </c>
      <c r="T828" s="6" t="s">
        <v>552</v>
      </c>
      <c r="U828" s="6" t="s">
        <v>49</v>
      </c>
      <c r="V828" s="6" t="s">
        <v>17</v>
      </c>
      <c r="W828" s="6" t="s">
        <v>11</v>
      </c>
      <c r="X828" s="216">
        <v>3</v>
      </c>
      <c r="Y828" s="6" t="s">
        <v>40</v>
      </c>
      <c r="Z828" s="224"/>
      <c r="AA828" s="224"/>
      <c r="AB828" s="224"/>
      <c r="AC828" s="224"/>
      <c r="AD828" s="170"/>
      <c r="AE828" s="170"/>
      <c r="AF828" s="224"/>
      <c r="AG828" s="170"/>
      <c r="AH828" s="170"/>
      <c r="AI828" s="170"/>
      <c r="AJ828" s="224"/>
      <c r="AK828" s="224"/>
      <c r="AL828" s="170"/>
      <c r="AM828" s="170"/>
      <c r="AN828" s="170"/>
      <c r="AO828" s="224"/>
      <c r="AP828" s="170"/>
      <c r="AQ828" s="170"/>
      <c r="AR828" s="170">
        <v>50</v>
      </c>
      <c r="AS828" s="170"/>
      <c r="AT828" s="224"/>
      <c r="AU828" s="170">
        <v>50</v>
      </c>
      <c r="AV828" s="170"/>
      <c r="AW828" s="170"/>
      <c r="AX828" s="224"/>
      <c r="AY828" s="170"/>
      <c r="AZ828" s="170"/>
      <c r="BA828" s="170"/>
      <c r="BB828" s="224"/>
      <c r="BC828" s="224"/>
      <c r="BD828" s="224"/>
      <c r="BE828" s="170"/>
      <c r="BF828" s="170"/>
      <c r="BG828" s="170"/>
      <c r="BH828" s="170"/>
      <c r="BI828" s="224"/>
      <c r="BJ828" s="224"/>
      <c r="BK828" s="224"/>
      <c r="BL828" s="224"/>
      <c r="BM828" s="224"/>
      <c r="BN828" s="170"/>
      <c r="BO828" s="6"/>
      <c r="BP828" s="6"/>
      <c r="BQ828" s="1">
        <v>100</v>
      </c>
      <c r="BR828" s="6"/>
      <c r="BS828" s="6">
        <v>1</v>
      </c>
      <c r="BT828" s="6" t="s">
        <v>204</v>
      </c>
      <c r="BU828" s="1" t="s">
        <v>658</v>
      </c>
      <c r="BW828" s="6"/>
    </row>
    <row r="829" spans="1:76" ht="15" customHeight="1" x14ac:dyDescent="0.3">
      <c r="A829" s="1" t="s">
        <v>1487</v>
      </c>
      <c r="B829" s="7">
        <v>42968</v>
      </c>
      <c r="C829" s="6" t="s">
        <v>523</v>
      </c>
      <c r="D829" s="166">
        <v>5057</v>
      </c>
      <c r="E829" s="166">
        <v>805</v>
      </c>
      <c r="F829" s="11">
        <v>64</v>
      </c>
      <c r="G829" s="168">
        <v>1</v>
      </c>
      <c r="H829" s="183" t="str">
        <f t="shared" si="12"/>
        <v>64-1</v>
      </c>
      <c r="I829" s="173">
        <v>0</v>
      </c>
      <c r="J829" s="173">
        <v>82</v>
      </c>
      <c r="K829" s="207" t="b">
        <v>1</v>
      </c>
      <c r="L829" s="208">
        <v>152.05000000000001</v>
      </c>
      <c r="M829" s="208">
        <v>152.87</v>
      </c>
      <c r="N829" s="11" t="s">
        <v>112</v>
      </c>
      <c r="O829" s="11" t="s">
        <v>28</v>
      </c>
      <c r="P829" s="179" t="s">
        <v>1494</v>
      </c>
      <c r="Q829" s="180">
        <v>4</v>
      </c>
      <c r="R829" s="11" t="s">
        <v>19</v>
      </c>
      <c r="S829" s="11"/>
      <c r="T829" s="6" t="s">
        <v>545</v>
      </c>
      <c r="U829" s="6" t="s">
        <v>49</v>
      </c>
      <c r="V829" s="6" t="s">
        <v>14</v>
      </c>
      <c r="W829" s="6" t="s">
        <v>11</v>
      </c>
      <c r="X829" s="212">
        <v>3</v>
      </c>
      <c r="Y829" s="6" t="s">
        <v>40</v>
      </c>
      <c r="Z829" s="224"/>
      <c r="AA829" s="224"/>
      <c r="AB829" s="224"/>
      <c r="AC829" s="224"/>
      <c r="AD829" s="170"/>
      <c r="AE829" s="170"/>
      <c r="AF829" s="224"/>
      <c r="AG829" s="170"/>
      <c r="AH829" s="170"/>
      <c r="AI829" s="170"/>
      <c r="AJ829" s="224"/>
      <c r="AK829" s="224"/>
      <c r="AL829" s="170"/>
      <c r="AM829" s="170"/>
      <c r="AN829" s="170"/>
      <c r="AO829" s="224"/>
      <c r="AP829" s="170"/>
      <c r="AQ829" s="170">
        <v>100</v>
      </c>
      <c r="AR829" s="170"/>
      <c r="AS829" s="170"/>
      <c r="AT829" s="224"/>
      <c r="AU829" s="170"/>
      <c r="AV829" s="170"/>
      <c r="AW829" s="170"/>
      <c r="AX829" s="224"/>
      <c r="AY829" s="170"/>
      <c r="AZ829" s="170"/>
      <c r="BA829" s="170"/>
      <c r="BB829" s="224"/>
      <c r="BC829" s="224"/>
      <c r="BD829" s="224"/>
      <c r="BE829" s="170"/>
      <c r="BF829" s="170"/>
      <c r="BG829" s="170"/>
      <c r="BH829" s="170"/>
      <c r="BI829" s="224"/>
      <c r="BJ829" s="224"/>
      <c r="BK829" s="224"/>
      <c r="BL829" s="224"/>
      <c r="BM829" s="224"/>
      <c r="BN829" s="170"/>
      <c r="BO829" s="6"/>
      <c r="BP829" s="6"/>
      <c r="BQ829" s="1">
        <v>100</v>
      </c>
      <c r="BR829" s="6" t="s">
        <v>28</v>
      </c>
      <c r="BS829" s="6"/>
      <c r="BT829" s="6"/>
      <c r="BU829" s="1" t="s">
        <v>660</v>
      </c>
      <c r="BW829" s="6"/>
    </row>
    <row r="830" spans="1:76" ht="15" customHeight="1" x14ac:dyDescent="0.3">
      <c r="A830" s="1" t="s">
        <v>1487</v>
      </c>
      <c r="B830" s="7">
        <v>42968</v>
      </c>
      <c r="C830" s="6" t="s">
        <v>523</v>
      </c>
      <c r="D830" s="166">
        <v>5057</v>
      </c>
      <c r="E830" s="166">
        <v>805</v>
      </c>
      <c r="F830" s="11">
        <v>64</v>
      </c>
      <c r="G830" s="168">
        <v>1</v>
      </c>
      <c r="H830" s="183" t="str">
        <f t="shared" si="12"/>
        <v>64-1</v>
      </c>
      <c r="I830" s="173">
        <v>0</v>
      </c>
      <c r="J830" s="173">
        <v>82</v>
      </c>
      <c r="K830" s="207" t="b">
        <v>1</v>
      </c>
      <c r="L830" s="208">
        <v>152.05000000000001</v>
      </c>
      <c r="M830" s="208">
        <v>152.87</v>
      </c>
      <c r="N830" s="11"/>
      <c r="O830" s="11" t="s">
        <v>137</v>
      </c>
      <c r="P830" s="179" t="s">
        <v>105</v>
      </c>
      <c r="Q830" s="136" t="s">
        <v>1492</v>
      </c>
      <c r="R830" s="11"/>
      <c r="S830" s="11"/>
      <c r="T830" s="6"/>
      <c r="U830" s="6"/>
      <c r="V830" s="6"/>
      <c r="W830" s="6"/>
      <c r="X830" s="212" t="e">
        <v>#N/A</v>
      </c>
      <c r="Y830" s="6"/>
      <c r="Z830" s="224"/>
      <c r="AA830" s="224"/>
      <c r="AB830" s="224"/>
      <c r="AC830" s="224"/>
      <c r="AD830" s="170"/>
      <c r="AE830" s="170"/>
      <c r="AF830" s="224"/>
      <c r="AG830" s="170"/>
      <c r="AH830" s="170"/>
      <c r="AI830" s="170"/>
      <c r="AJ830" s="224"/>
      <c r="AK830" s="224"/>
      <c r="AL830" s="170"/>
      <c r="AM830" s="170"/>
      <c r="AN830" s="170"/>
      <c r="AO830" s="224"/>
      <c r="AP830" s="170"/>
      <c r="AQ830" s="170"/>
      <c r="AR830" s="170"/>
      <c r="AS830" s="170"/>
      <c r="AT830" s="224"/>
      <c r="AU830" s="170"/>
      <c r="AV830" s="170"/>
      <c r="AW830" s="170"/>
      <c r="AX830" s="224"/>
      <c r="AY830" s="170"/>
      <c r="AZ830" s="170"/>
      <c r="BA830" s="170"/>
      <c r="BB830" s="224"/>
      <c r="BC830" s="224"/>
      <c r="BD830" s="224"/>
      <c r="BE830" s="170"/>
      <c r="BF830" s="170"/>
      <c r="BG830" s="170"/>
      <c r="BH830" s="170"/>
      <c r="BI830" s="224"/>
      <c r="BJ830" s="224"/>
      <c r="BK830" s="224"/>
      <c r="BL830" s="224"/>
      <c r="BM830" s="224"/>
      <c r="BN830" s="170"/>
      <c r="BO830" s="6"/>
      <c r="BP830" s="6"/>
      <c r="BQ830" s="1">
        <v>0</v>
      </c>
      <c r="BR830" s="6"/>
      <c r="BS830" s="6"/>
      <c r="BT830" s="6"/>
      <c r="BV830" s="1" t="s">
        <v>661</v>
      </c>
      <c r="BW830" s="6"/>
    </row>
    <row r="831" spans="1:76" ht="15" customHeight="1" x14ac:dyDescent="0.3">
      <c r="A831" s="1" t="s">
        <v>1487</v>
      </c>
      <c r="B831" s="7">
        <v>42969</v>
      </c>
      <c r="C831" s="6" t="s">
        <v>662</v>
      </c>
      <c r="D831" s="166">
        <v>5057</v>
      </c>
      <c r="E831" s="166">
        <v>805</v>
      </c>
      <c r="F831" s="11">
        <v>64</v>
      </c>
      <c r="G831" s="168">
        <v>2</v>
      </c>
      <c r="H831" s="183" t="str">
        <f t="shared" si="12"/>
        <v>64-2</v>
      </c>
      <c r="I831" s="173">
        <v>0</v>
      </c>
      <c r="J831" s="173">
        <v>92</v>
      </c>
      <c r="K831" s="207" t="b">
        <v>1</v>
      </c>
      <c r="L831" s="208">
        <v>152.87</v>
      </c>
      <c r="M831" s="208">
        <v>153.79</v>
      </c>
      <c r="N831" s="11" t="s">
        <v>112</v>
      </c>
      <c r="O831" s="11" t="s">
        <v>1094</v>
      </c>
      <c r="P831" s="179" t="s">
        <v>1493</v>
      </c>
      <c r="Q831" s="180">
        <v>1</v>
      </c>
      <c r="R831" s="11" t="s">
        <v>18</v>
      </c>
      <c r="S831" s="11"/>
      <c r="T831" s="6" t="s">
        <v>201</v>
      </c>
      <c r="U831" s="6" t="s">
        <v>49</v>
      </c>
      <c r="V831" s="6" t="s">
        <v>17</v>
      </c>
      <c r="W831" s="6" t="s">
        <v>10</v>
      </c>
      <c r="X831" s="212">
        <v>2</v>
      </c>
      <c r="Y831" s="6" t="s">
        <v>40</v>
      </c>
      <c r="Z831" s="224"/>
      <c r="AA831" s="224"/>
      <c r="AB831" s="224"/>
      <c r="AC831" s="224"/>
      <c r="AD831" s="170"/>
      <c r="AE831" s="170"/>
      <c r="AF831" s="224"/>
      <c r="AG831" s="170"/>
      <c r="AH831" s="170"/>
      <c r="AI831" s="170"/>
      <c r="AJ831" s="224"/>
      <c r="AK831" s="224"/>
      <c r="AL831" s="170"/>
      <c r="AM831" s="170"/>
      <c r="AN831" s="170"/>
      <c r="AO831" s="224"/>
      <c r="AP831" s="170"/>
      <c r="AQ831" s="170"/>
      <c r="AR831" s="170">
        <v>50</v>
      </c>
      <c r="AS831" s="170"/>
      <c r="AT831" s="224"/>
      <c r="AU831" s="170"/>
      <c r="AV831" s="170"/>
      <c r="AW831" s="170"/>
      <c r="AX831" s="224"/>
      <c r="AY831" s="170"/>
      <c r="AZ831" s="170"/>
      <c r="BA831" s="170"/>
      <c r="BB831" s="224"/>
      <c r="BC831" s="224"/>
      <c r="BD831" s="224"/>
      <c r="BE831" s="170"/>
      <c r="BF831" s="170"/>
      <c r="BG831" s="170">
        <v>50</v>
      </c>
      <c r="BH831" s="170"/>
      <c r="BI831" s="224"/>
      <c r="BJ831" s="224"/>
      <c r="BK831" s="224"/>
      <c r="BL831" s="224"/>
      <c r="BM831" s="224"/>
      <c r="BN831" s="204"/>
      <c r="BO831" s="6"/>
      <c r="BP831" s="6"/>
      <c r="BQ831" s="1">
        <v>100</v>
      </c>
      <c r="BR831" s="6"/>
      <c r="BS831" s="6"/>
      <c r="BT831" s="6"/>
      <c r="BU831" s="6" t="s">
        <v>591</v>
      </c>
      <c r="BV831" s="6"/>
      <c r="BW831" s="6"/>
      <c r="BX831" s="6"/>
    </row>
    <row r="832" spans="1:76" ht="15" customHeight="1" x14ac:dyDescent="0.3">
      <c r="A832" s="1" t="s">
        <v>1487</v>
      </c>
      <c r="B832" s="7">
        <v>42969</v>
      </c>
      <c r="C832" s="6" t="s">
        <v>662</v>
      </c>
      <c r="D832" s="166">
        <v>5057</v>
      </c>
      <c r="E832" s="166">
        <v>805</v>
      </c>
      <c r="F832" s="11">
        <v>64</v>
      </c>
      <c r="G832" s="168">
        <v>2</v>
      </c>
      <c r="H832" s="183" t="str">
        <f t="shared" si="12"/>
        <v>64-2</v>
      </c>
      <c r="I832" s="173">
        <v>0</v>
      </c>
      <c r="J832" s="173">
        <v>92</v>
      </c>
      <c r="K832" s="207" t="b">
        <v>1</v>
      </c>
      <c r="L832" s="208">
        <v>152.87</v>
      </c>
      <c r="M832" s="208">
        <v>153.79</v>
      </c>
      <c r="N832" s="11" t="s">
        <v>112</v>
      </c>
      <c r="O832" s="11" t="s">
        <v>56</v>
      </c>
      <c r="P832" s="179" t="s">
        <v>1495</v>
      </c>
      <c r="Q832" s="180">
        <v>5</v>
      </c>
      <c r="R832" s="11" t="s">
        <v>89</v>
      </c>
      <c r="S832" s="11" t="s">
        <v>8</v>
      </c>
      <c r="T832" s="6" t="s">
        <v>663</v>
      </c>
      <c r="U832" s="6" t="s">
        <v>49</v>
      </c>
      <c r="V832" s="6" t="s">
        <v>14</v>
      </c>
      <c r="W832" s="6" t="s">
        <v>11</v>
      </c>
      <c r="X832" s="212">
        <v>3</v>
      </c>
      <c r="Y832" s="6" t="s">
        <v>110</v>
      </c>
      <c r="Z832" s="224"/>
      <c r="AA832" s="224"/>
      <c r="AB832" s="224"/>
      <c r="AC832" s="224"/>
      <c r="AD832" s="170"/>
      <c r="AE832" s="170"/>
      <c r="AF832" s="224"/>
      <c r="AG832" s="170"/>
      <c r="AH832" s="170"/>
      <c r="AI832" s="170"/>
      <c r="AJ832" s="224"/>
      <c r="AK832" s="224"/>
      <c r="AL832" s="170"/>
      <c r="AM832" s="170"/>
      <c r="AN832" s="170"/>
      <c r="AO832" s="224"/>
      <c r="AP832" s="170"/>
      <c r="AQ832" s="170"/>
      <c r="AR832" s="170">
        <v>35</v>
      </c>
      <c r="AS832" s="170"/>
      <c r="AT832" s="224"/>
      <c r="AU832" s="170">
        <v>35</v>
      </c>
      <c r="AV832" s="170"/>
      <c r="AW832" s="170"/>
      <c r="AX832" s="224"/>
      <c r="AY832" s="170"/>
      <c r="AZ832" s="170"/>
      <c r="BA832" s="170"/>
      <c r="BB832" s="224"/>
      <c r="BC832" s="224"/>
      <c r="BD832" s="224"/>
      <c r="BE832" s="170"/>
      <c r="BF832" s="170"/>
      <c r="BG832" s="170"/>
      <c r="BH832" s="170"/>
      <c r="BI832" s="224"/>
      <c r="BJ832" s="224"/>
      <c r="BK832" s="224"/>
      <c r="BL832" s="224"/>
      <c r="BM832" s="224"/>
      <c r="BN832" s="204"/>
      <c r="BO832" s="6" t="s">
        <v>686</v>
      </c>
      <c r="BP832" s="6">
        <v>30</v>
      </c>
      <c r="BQ832" s="1">
        <v>100</v>
      </c>
      <c r="BR832" s="6"/>
      <c r="BS832" s="6"/>
      <c r="BT832" s="6"/>
      <c r="BU832" s="6" t="s">
        <v>688</v>
      </c>
      <c r="BV832" s="6"/>
      <c r="BW832" s="6"/>
      <c r="BX832" s="6"/>
    </row>
    <row r="833" spans="1:76" ht="15" customHeight="1" x14ac:dyDescent="0.3">
      <c r="A833" s="1" t="s">
        <v>1487</v>
      </c>
      <c r="B833" s="7">
        <v>42969</v>
      </c>
      <c r="C833" s="6" t="s">
        <v>662</v>
      </c>
      <c r="D833" s="166">
        <v>5057</v>
      </c>
      <c r="E833" s="166">
        <v>805</v>
      </c>
      <c r="F833" s="11">
        <v>64</v>
      </c>
      <c r="G833" s="168">
        <v>2</v>
      </c>
      <c r="H833" s="183" t="str">
        <f t="shared" si="12"/>
        <v>64-2</v>
      </c>
      <c r="I833" s="173">
        <v>81</v>
      </c>
      <c r="J833" s="173">
        <v>92</v>
      </c>
      <c r="K833" s="207" t="b">
        <v>1</v>
      </c>
      <c r="L833" s="208">
        <v>153.68</v>
      </c>
      <c r="M833" s="208">
        <v>153.79</v>
      </c>
      <c r="N833" s="11" t="s">
        <v>112</v>
      </c>
      <c r="O833" s="11" t="s">
        <v>117</v>
      </c>
      <c r="P833" s="179" t="s">
        <v>1497</v>
      </c>
      <c r="Q833" s="180">
        <v>3</v>
      </c>
      <c r="R833" s="11" t="s">
        <v>89</v>
      </c>
      <c r="S833" s="11"/>
      <c r="T833" s="6" t="s">
        <v>552</v>
      </c>
      <c r="U833" s="6" t="s">
        <v>49</v>
      </c>
      <c r="V833" s="6" t="s">
        <v>14</v>
      </c>
      <c r="W833" s="6" t="s">
        <v>135</v>
      </c>
      <c r="X833" s="212">
        <v>3</v>
      </c>
      <c r="Y833" s="6" t="s">
        <v>40</v>
      </c>
      <c r="Z833" s="224"/>
      <c r="AA833" s="224"/>
      <c r="AB833" s="224"/>
      <c r="AC833" s="224"/>
      <c r="AD833" s="170"/>
      <c r="AE833" s="170"/>
      <c r="AF833" s="224"/>
      <c r="AG833" s="170"/>
      <c r="AH833" s="170"/>
      <c r="AI833" s="170"/>
      <c r="AJ833" s="224"/>
      <c r="AK833" s="224"/>
      <c r="AL833" s="170"/>
      <c r="AM833" s="170"/>
      <c r="AN833" s="170"/>
      <c r="AO833" s="224"/>
      <c r="AP833" s="170"/>
      <c r="AQ833" s="170"/>
      <c r="AR833" s="170">
        <v>50</v>
      </c>
      <c r="AS833" s="170"/>
      <c r="AT833" s="224"/>
      <c r="AU833" s="170">
        <v>50</v>
      </c>
      <c r="AV833" s="170"/>
      <c r="AW833" s="170"/>
      <c r="AX833" s="224"/>
      <c r="AY833" s="170"/>
      <c r="AZ833" s="170"/>
      <c r="BA833" s="170"/>
      <c r="BB833" s="224"/>
      <c r="BC833" s="224"/>
      <c r="BD833" s="224"/>
      <c r="BE833" s="170"/>
      <c r="BF833" s="170"/>
      <c r="BG833" s="170"/>
      <c r="BH833" s="170"/>
      <c r="BI833" s="224"/>
      <c r="BJ833" s="224"/>
      <c r="BK833" s="224"/>
      <c r="BL833" s="224"/>
      <c r="BM833" s="224"/>
      <c r="BN833" s="204"/>
      <c r="BO833" s="6"/>
      <c r="BP833" s="6"/>
      <c r="BQ833" s="1">
        <v>100</v>
      </c>
      <c r="BR833" s="6"/>
      <c r="BS833" s="6"/>
      <c r="BT833" s="6"/>
      <c r="BU833" s="6" t="s">
        <v>689</v>
      </c>
      <c r="BV833" s="6"/>
      <c r="BW833" s="6"/>
      <c r="BX833" s="6"/>
    </row>
    <row r="834" spans="1:76" ht="15" customHeight="1" x14ac:dyDescent="0.3">
      <c r="A834" s="1" t="s">
        <v>1487</v>
      </c>
      <c r="B834" s="7">
        <v>42969</v>
      </c>
      <c r="C834" s="6" t="s">
        <v>662</v>
      </c>
      <c r="D834" s="166">
        <v>5057</v>
      </c>
      <c r="E834" s="166">
        <v>805</v>
      </c>
      <c r="F834" s="11">
        <v>64</v>
      </c>
      <c r="G834" s="168">
        <v>2</v>
      </c>
      <c r="H834" s="183" t="str">
        <f t="shared" si="12"/>
        <v>64-2</v>
      </c>
      <c r="I834" s="173">
        <v>0</v>
      </c>
      <c r="J834" s="173">
        <v>92</v>
      </c>
      <c r="K834" s="207" t="b">
        <v>1</v>
      </c>
      <c r="L834" s="208">
        <v>152.87</v>
      </c>
      <c r="M834" s="208">
        <v>153.79</v>
      </c>
      <c r="N834" s="11"/>
      <c r="O834" s="11" t="s">
        <v>105</v>
      </c>
      <c r="P834" s="179" t="s">
        <v>105</v>
      </c>
      <c r="Q834" s="136" t="s">
        <v>1492</v>
      </c>
      <c r="R834" s="11"/>
      <c r="S834" s="11"/>
      <c r="T834" s="6"/>
      <c r="U834" s="6"/>
      <c r="V834" s="6"/>
      <c r="W834" s="6"/>
      <c r="X834" s="212" t="e">
        <v>#N/A</v>
      </c>
      <c r="Y834" s="6"/>
      <c r="Z834" s="224"/>
      <c r="AA834" s="224"/>
      <c r="AB834" s="224"/>
      <c r="AC834" s="224"/>
      <c r="AD834" s="170"/>
      <c r="AE834" s="170"/>
      <c r="AF834" s="224"/>
      <c r="AG834" s="170"/>
      <c r="AH834" s="170"/>
      <c r="AI834" s="170"/>
      <c r="AJ834" s="224"/>
      <c r="AK834" s="224"/>
      <c r="AL834" s="170"/>
      <c r="AM834" s="170"/>
      <c r="AN834" s="170"/>
      <c r="AO834" s="224"/>
      <c r="AP834" s="170"/>
      <c r="AQ834" s="170"/>
      <c r="AR834" s="170"/>
      <c r="AS834" s="170"/>
      <c r="AT834" s="224"/>
      <c r="AU834" s="170"/>
      <c r="AV834" s="170"/>
      <c r="AW834" s="170"/>
      <c r="AX834" s="224"/>
      <c r="AY834" s="170"/>
      <c r="AZ834" s="170"/>
      <c r="BA834" s="170"/>
      <c r="BB834" s="224"/>
      <c r="BC834" s="224"/>
      <c r="BD834" s="224"/>
      <c r="BE834" s="170"/>
      <c r="BF834" s="170"/>
      <c r="BG834" s="170"/>
      <c r="BH834" s="170"/>
      <c r="BI834" s="224"/>
      <c r="BJ834" s="224"/>
      <c r="BK834" s="224"/>
      <c r="BL834" s="224"/>
      <c r="BM834" s="224"/>
      <c r="BN834" s="204"/>
      <c r="BO834" s="6"/>
      <c r="BP834" s="6"/>
      <c r="BQ834" s="1">
        <v>0</v>
      </c>
      <c r="BR834" s="6"/>
      <c r="BS834" s="6"/>
      <c r="BT834" s="6"/>
      <c r="BU834" s="6"/>
      <c r="BV834" s="6" t="s">
        <v>690</v>
      </c>
      <c r="BW834" s="6"/>
      <c r="BX834" s="6"/>
    </row>
    <row r="835" spans="1:76" ht="15" customHeight="1" x14ac:dyDescent="0.3">
      <c r="A835" s="1" t="s">
        <v>1487</v>
      </c>
      <c r="B835" s="7">
        <v>42969</v>
      </c>
      <c r="C835" s="6" t="s">
        <v>662</v>
      </c>
      <c r="D835" s="166">
        <v>5057</v>
      </c>
      <c r="E835" s="166">
        <v>805</v>
      </c>
      <c r="F835" s="11">
        <v>64</v>
      </c>
      <c r="G835" s="168">
        <v>3</v>
      </c>
      <c r="H835" s="183" t="str">
        <f t="shared" si="12"/>
        <v>64-3</v>
      </c>
      <c r="I835" s="173">
        <v>0</v>
      </c>
      <c r="J835" s="173">
        <v>93</v>
      </c>
      <c r="K835" s="207" t="b">
        <v>1</v>
      </c>
      <c r="L835" s="208">
        <v>153.79500000000002</v>
      </c>
      <c r="M835" s="208">
        <v>154.72500000000002</v>
      </c>
      <c r="N835" s="11" t="s">
        <v>112</v>
      </c>
      <c r="O835" s="11" t="s">
        <v>1094</v>
      </c>
      <c r="P835" s="179" t="s">
        <v>1493</v>
      </c>
      <c r="Q835" s="180">
        <v>1</v>
      </c>
      <c r="R835" s="11" t="s">
        <v>18</v>
      </c>
      <c r="S835" s="11"/>
      <c r="T835" s="6" t="s">
        <v>201</v>
      </c>
      <c r="U835" s="6" t="s">
        <v>49</v>
      </c>
      <c r="V835" s="6" t="s">
        <v>17</v>
      </c>
      <c r="W835" s="6" t="s">
        <v>10</v>
      </c>
      <c r="X835" s="212">
        <v>2</v>
      </c>
      <c r="Y835" s="6" t="s">
        <v>40</v>
      </c>
      <c r="Z835" s="224"/>
      <c r="AA835" s="224"/>
      <c r="AB835" s="224"/>
      <c r="AC835" s="224"/>
      <c r="AD835" s="170"/>
      <c r="AE835" s="170"/>
      <c r="AF835" s="224"/>
      <c r="AG835" s="170"/>
      <c r="AH835" s="170"/>
      <c r="AI835" s="170"/>
      <c r="AJ835" s="224"/>
      <c r="AK835" s="224"/>
      <c r="AL835" s="170"/>
      <c r="AM835" s="170"/>
      <c r="AN835" s="170"/>
      <c r="AO835" s="224"/>
      <c r="AP835" s="170"/>
      <c r="AQ835" s="170"/>
      <c r="AR835" s="170">
        <v>50</v>
      </c>
      <c r="AS835" s="170"/>
      <c r="AT835" s="224"/>
      <c r="AU835" s="170"/>
      <c r="AV835" s="170"/>
      <c r="AW835" s="170"/>
      <c r="AX835" s="224"/>
      <c r="AY835" s="170"/>
      <c r="AZ835" s="170"/>
      <c r="BA835" s="170"/>
      <c r="BB835" s="224"/>
      <c r="BC835" s="224"/>
      <c r="BD835" s="224"/>
      <c r="BE835" s="170"/>
      <c r="BF835" s="170"/>
      <c r="BG835" s="170">
        <v>50</v>
      </c>
      <c r="BH835" s="170"/>
      <c r="BI835" s="224"/>
      <c r="BJ835" s="224"/>
      <c r="BK835" s="224"/>
      <c r="BL835" s="224"/>
      <c r="BM835" s="224"/>
      <c r="BN835" s="204"/>
      <c r="BO835" s="6"/>
      <c r="BP835" s="6"/>
      <c r="BQ835" s="1">
        <v>100</v>
      </c>
      <c r="BR835" s="6"/>
      <c r="BS835" s="6"/>
      <c r="BT835" s="6"/>
      <c r="BU835" s="6" t="s">
        <v>591</v>
      </c>
      <c r="BV835" s="6"/>
      <c r="BW835" s="6"/>
      <c r="BX835" s="6"/>
    </row>
    <row r="836" spans="1:76" ht="15" customHeight="1" x14ac:dyDescent="0.3">
      <c r="A836" s="1" t="s">
        <v>1487</v>
      </c>
      <c r="B836" s="7">
        <v>42969</v>
      </c>
      <c r="C836" s="6" t="s">
        <v>662</v>
      </c>
      <c r="D836" s="166">
        <v>5057</v>
      </c>
      <c r="E836" s="166">
        <v>805</v>
      </c>
      <c r="F836" s="11">
        <v>64</v>
      </c>
      <c r="G836" s="168">
        <v>3</v>
      </c>
      <c r="H836" s="183" t="str">
        <f t="shared" si="12"/>
        <v>64-3</v>
      </c>
      <c r="I836" s="173">
        <v>0</v>
      </c>
      <c r="J836" s="173">
        <v>92</v>
      </c>
      <c r="K836" s="207" t="b">
        <v>1</v>
      </c>
      <c r="L836" s="208">
        <v>153.79500000000002</v>
      </c>
      <c r="M836" s="208">
        <v>154.715</v>
      </c>
      <c r="N836" s="11" t="s">
        <v>112</v>
      </c>
      <c r="O836" s="11" t="s">
        <v>56</v>
      </c>
      <c r="P836" s="179" t="s">
        <v>1495</v>
      </c>
      <c r="Q836" s="180">
        <v>5</v>
      </c>
      <c r="R836" s="11" t="s">
        <v>89</v>
      </c>
      <c r="S836" s="11" t="s">
        <v>8</v>
      </c>
      <c r="T836" s="6" t="s">
        <v>536</v>
      </c>
      <c r="U836" s="6" t="s">
        <v>49</v>
      </c>
      <c r="V836" s="6" t="s">
        <v>14</v>
      </c>
      <c r="W836" s="6" t="s">
        <v>11</v>
      </c>
      <c r="X836" s="212">
        <v>3</v>
      </c>
      <c r="Y836" s="6" t="s">
        <v>110</v>
      </c>
      <c r="Z836" s="224"/>
      <c r="AA836" s="224"/>
      <c r="AB836" s="224"/>
      <c r="AC836" s="224"/>
      <c r="AD836" s="170"/>
      <c r="AE836" s="170"/>
      <c r="AF836" s="224"/>
      <c r="AG836" s="170"/>
      <c r="AH836" s="170"/>
      <c r="AI836" s="170"/>
      <c r="AJ836" s="224"/>
      <c r="AK836" s="224"/>
      <c r="AL836" s="170"/>
      <c r="AM836" s="170"/>
      <c r="AN836" s="170"/>
      <c r="AO836" s="224"/>
      <c r="AP836" s="170"/>
      <c r="AQ836" s="170"/>
      <c r="AR836" s="170">
        <v>35</v>
      </c>
      <c r="AS836" s="170"/>
      <c r="AT836" s="224"/>
      <c r="AU836" s="170">
        <v>35</v>
      </c>
      <c r="AV836" s="170"/>
      <c r="AW836" s="170"/>
      <c r="AX836" s="224"/>
      <c r="AY836" s="170"/>
      <c r="AZ836" s="170"/>
      <c r="BA836" s="170"/>
      <c r="BB836" s="224"/>
      <c r="BC836" s="224"/>
      <c r="BD836" s="224"/>
      <c r="BE836" s="170"/>
      <c r="BF836" s="170"/>
      <c r="BG836" s="170"/>
      <c r="BH836" s="170"/>
      <c r="BI836" s="224"/>
      <c r="BJ836" s="224"/>
      <c r="BK836" s="224"/>
      <c r="BL836" s="224"/>
      <c r="BM836" s="224"/>
      <c r="BN836" s="204"/>
      <c r="BO836" s="6" t="s">
        <v>686</v>
      </c>
      <c r="BP836" s="6">
        <v>30</v>
      </c>
      <c r="BQ836" s="1">
        <v>100</v>
      </c>
      <c r="BR836" s="6"/>
      <c r="BS836" s="6" t="s">
        <v>130</v>
      </c>
      <c r="BT836" s="6" t="s">
        <v>691</v>
      </c>
      <c r="BU836" s="6" t="s">
        <v>692</v>
      </c>
      <c r="BV836" s="6"/>
      <c r="BW836" s="6"/>
      <c r="BX836" s="6"/>
    </row>
    <row r="837" spans="1:76" ht="15" customHeight="1" x14ac:dyDescent="0.3">
      <c r="A837" s="1" t="s">
        <v>1487</v>
      </c>
      <c r="B837" s="7">
        <v>42969</v>
      </c>
      <c r="C837" s="6" t="s">
        <v>662</v>
      </c>
      <c r="D837" s="166">
        <v>5057</v>
      </c>
      <c r="E837" s="166">
        <v>805</v>
      </c>
      <c r="F837" s="11">
        <v>64</v>
      </c>
      <c r="G837" s="168">
        <v>3</v>
      </c>
      <c r="H837" s="183" t="str">
        <f t="shared" si="12"/>
        <v>64-3</v>
      </c>
      <c r="I837" s="173">
        <v>0</v>
      </c>
      <c r="J837" s="173">
        <v>92</v>
      </c>
      <c r="K837" s="207" t="b">
        <v>1</v>
      </c>
      <c r="L837" s="208">
        <v>153.79500000000002</v>
      </c>
      <c r="M837" s="208">
        <v>154.715</v>
      </c>
      <c r="N837" s="11" t="s">
        <v>112</v>
      </c>
      <c r="O837" s="11" t="s">
        <v>117</v>
      </c>
      <c r="P837" s="179" t="s">
        <v>1497</v>
      </c>
      <c r="Q837" s="180">
        <v>3</v>
      </c>
      <c r="R837" s="11" t="s">
        <v>89</v>
      </c>
      <c r="S837" s="11"/>
      <c r="T837" s="6" t="s">
        <v>540</v>
      </c>
      <c r="U837" s="6" t="s">
        <v>49</v>
      </c>
      <c r="V837" s="6" t="s">
        <v>14</v>
      </c>
      <c r="W837" s="6" t="s">
        <v>135</v>
      </c>
      <c r="X837" s="212">
        <v>3</v>
      </c>
      <c r="Y837" s="6" t="s">
        <v>40</v>
      </c>
      <c r="Z837" s="224"/>
      <c r="AA837" s="224"/>
      <c r="AB837" s="224"/>
      <c r="AC837" s="224"/>
      <c r="AD837" s="170"/>
      <c r="AE837" s="170"/>
      <c r="AF837" s="224"/>
      <c r="AG837" s="170"/>
      <c r="AH837" s="170"/>
      <c r="AI837" s="170"/>
      <c r="AJ837" s="224"/>
      <c r="AK837" s="224"/>
      <c r="AL837" s="170"/>
      <c r="AM837" s="170"/>
      <c r="AN837" s="170"/>
      <c r="AO837" s="224"/>
      <c r="AP837" s="170"/>
      <c r="AQ837" s="170"/>
      <c r="AR837" s="170">
        <v>50</v>
      </c>
      <c r="AS837" s="170"/>
      <c r="AT837" s="224"/>
      <c r="AU837" s="170">
        <v>50</v>
      </c>
      <c r="AV837" s="170"/>
      <c r="AW837" s="170"/>
      <c r="AX837" s="224"/>
      <c r="AY837" s="170"/>
      <c r="AZ837" s="170"/>
      <c r="BA837" s="170"/>
      <c r="BB837" s="224"/>
      <c r="BC837" s="224"/>
      <c r="BD837" s="224"/>
      <c r="BE837" s="170"/>
      <c r="BF837" s="170"/>
      <c r="BG837" s="170"/>
      <c r="BH837" s="170"/>
      <c r="BI837" s="224"/>
      <c r="BJ837" s="224"/>
      <c r="BK837" s="224"/>
      <c r="BL837" s="224"/>
      <c r="BM837" s="224"/>
      <c r="BN837" s="204"/>
      <c r="BO837" s="6"/>
      <c r="BP837" s="6"/>
      <c r="BQ837" s="1">
        <v>100</v>
      </c>
      <c r="BR837" s="6"/>
      <c r="BS837" s="6" t="s">
        <v>130</v>
      </c>
      <c r="BT837" s="6" t="s">
        <v>693</v>
      </c>
      <c r="BU837" s="6" t="s">
        <v>694</v>
      </c>
      <c r="BV837" s="6"/>
      <c r="BW837" s="6"/>
      <c r="BX837" s="6"/>
    </row>
    <row r="838" spans="1:76" ht="15" customHeight="1" x14ac:dyDescent="0.3">
      <c r="A838" s="1" t="s">
        <v>1487</v>
      </c>
      <c r="B838" s="7">
        <v>42969</v>
      </c>
      <c r="C838" s="6" t="s">
        <v>662</v>
      </c>
      <c r="D838" s="166">
        <v>5057</v>
      </c>
      <c r="E838" s="166">
        <v>805</v>
      </c>
      <c r="F838" s="11">
        <v>64</v>
      </c>
      <c r="G838" s="168">
        <v>3</v>
      </c>
      <c r="H838" s="183" t="str">
        <f t="shared" si="12"/>
        <v>64-3</v>
      </c>
      <c r="I838" s="173">
        <v>0</v>
      </c>
      <c r="J838" s="173">
        <v>92</v>
      </c>
      <c r="K838" s="207" t="b">
        <v>1</v>
      </c>
      <c r="L838" s="208">
        <v>153.79500000000002</v>
      </c>
      <c r="M838" s="208">
        <v>154.715</v>
      </c>
      <c r="N838" s="11"/>
      <c r="O838" s="11" t="s">
        <v>105</v>
      </c>
      <c r="P838" s="179" t="s">
        <v>105</v>
      </c>
      <c r="Q838" s="136" t="s">
        <v>1492</v>
      </c>
      <c r="R838" s="11"/>
      <c r="S838" s="11"/>
      <c r="T838" s="6"/>
      <c r="U838" s="6"/>
      <c r="V838" s="6"/>
      <c r="W838" s="6"/>
      <c r="X838" s="212" t="e">
        <v>#N/A</v>
      </c>
      <c r="Y838" s="6"/>
      <c r="Z838" s="224"/>
      <c r="AA838" s="224"/>
      <c r="AB838" s="224"/>
      <c r="AC838" s="224"/>
      <c r="AD838" s="170"/>
      <c r="AE838" s="170"/>
      <c r="AF838" s="224"/>
      <c r="AG838" s="170"/>
      <c r="AH838" s="170"/>
      <c r="AI838" s="170"/>
      <c r="AJ838" s="224"/>
      <c r="AK838" s="224"/>
      <c r="AL838" s="170"/>
      <c r="AM838" s="170"/>
      <c r="AN838" s="170"/>
      <c r="AO838" s="224"/>
      <c r="AP838" s="170"/>
      <c r="AQ838" s="170"/>
      <c r="AR838" s="170"/>
      <c r="AS838" s="170"/>
      <c r="AT838" s="224"/>
      <c r="AU838" s="170"/>
      <c r="AV838" s="170"/>
      <c r="AW838" s="170"/>
      <c r="AX838" s="224"/>
      <c r="AY838" s="170"/>
      <c r="AZ838" s="170"/>
      <c r="BA838" s="170"/>
      <c r="BB838" s="224"/>
      <c r="BC838" s="224"/>
      <c r="BD838" s="224"/>
      <c r="BE838" s="170"/>
      <c r="BF838" s="170"/>
      <c r="BG838" s="170"/>
      <c r="BH838" s="170"/>
      <c r="BI838" s="224"/>
      <c r="BJ838" s="224"/>
      <c r="BK838" s="224"/>
      <c r="BL838" s="224"/>
      <c r="BM838" s="224"/>
      <c r="BN838" s="204"/>
      <c r="BO838" s="6"/>
      <c r="BP838" s="6"/>
      <c r="BQ838" s="1">
        <v>0</v>
      </c>
      <c r="BR838" s="6"/>
      <c r="BS838" s="6"/>
      <c r="BT838" s="6"/>
      <c r="BU838" s="6"/>
      <c r="BV838" s="6" t="s">
        <v>695</v>
      </c>
      <c r="BW838" s="6"/>
      <c r="BX838" s="6"/>
    </row>
    <row r="839" spans="1:76" ht="15" customHeight="1" x14ac:dyDescent="0.3">
      <c r="A839" s="1" t="s">
        <v>1487</v>
      </c>
      <c r="B839" s="7">
        <v>42969</v>
      </c>
      <c r="C839" s="6" t="s">
        <v>662</v>
      </c>
      <c r="D839" s="166">
        <v>5057</v>
      </c>
      <c r="E839" s="166">
        <v>805</v>
      </c>
      <c r="F839" s="11">
        <v>64</v>
      </c>
      <c r="G839" s="168">
        <v>4</v>
      </c>
      <c r="H839" s="183" t="str">
        <f t="shared" si="12"/>
        <v>64-4</v>
      </c>
      <c r="I839" s="173">
        <v>0</v>
      </c>
      <c r="J839" s="173">
        <v>31</v>
      </c>
      <c r="K839" s="207" t="b">
        <v>1</v>
      </c>
      <c r="L839" s="208">
        <v>154.74</v>
      </c>
      <c r="M839" s="208">
        <v>155.05000000000001</v>
      </c>
      <c r="N839" s="11" t="s">
        <v>112</v>
      </c>
      <c r="O839" s="11" t="s">
        <v>1094</v>
      </c>
      <c r="P839" s="179" t="s">
        <v>1493</v>
      </c>
      <c r="Q839" s="180">
        <v>1</v>
      </c>
      <c r="R839" s="11" t="s">
        <v>18</v>
      </c>
      <c r="S839" s="11"/>
      <c r="T839" s="6" t="s">
        <v>201</v>
      </c>
      <c r="U839" s="6" t="s">
        <v>49</v>
      </c>
      <c r="V839" s="6" t="s">
        <v>17</v>
      </c>
      <c r="W839" s="6" t="s">
        <v>10</v>
      </c>
      <c r="X839" s="212">
        <v>2</v>
      </c>
      <c r="Y839" s="6" t="s">
        <v>40</v>
      </c>
      <c r="Z839" s="224"/>
      <c r="AA839" s="224"/>
      <c r="AB839" s="224"/>
      <c r="AC839" s="224"/>
      <c r="AD839" s="170"/>
      <c r="AE839" s="170"/>
      <c r="AF839" s="224"/>
      <c r="AG839" s="170"/>
      <c r="AH839" s="170"/>
      <c r="AI839" s="170"/>
      <c r="AJ839" s="224"/>
      <c r="AK839" s="224"/>
      <c r="AL839" s="170"/>
      <c r="AM839" s="170"/>
      <c r="AN839" s="170"/>
      <c r="AO839" s="224"/>
      <c r="AP839" s="170"/>
      <c r="AQ839" s="170"/>
      <c r="AR839" s="170">
        <v>50</v>
      </c>
      <c r="AS839" s="170"/>
      <c r="AT839" s="224"/>
      <c r="AU839" s="170"/>
      <c r="AV839" s="170"/>
      <c r="AW839" s="170"/>
      <c r="AX839" s="224"/>
      <c r="AY839" s="170"/>
      <c r="AZ839" s="170"/>
      <c r="BA839" s="170"/>
      <c r="BB839" s="224"/>
      <c r="BC839" s="224"/>
      <c r="BD839" s="224"/>
      <c r="BE839" s="170"/>
      <c r="BF839" s="170"/>
      <c r="BG839" s="170">
        <v>50</v>
      </c>
      <c r="BH839" s="170"/>
      <c r="BI839" s="224"/>
      <c r="BJ839" s="224"/>
      <c r="BK839" s="224"/>
      <c r="BL839" s="224"/>
      <c r="BM839" s="224"/>
      <c r="BN839" s="204"/>
      <c r="BO839" s="6"/>
      <c r="BP839" s="6"/>
      <c r="BQ839" s="1">
        <v>100</v>
      </c>
      <c r="BR839" s="6"/>
      <c r="BS839" s="6"/>
      <c r="BT839" s="6"/>
      <c r="BU839" s="6" t="s">
        <v>591</v>
      </c>
      <c r="BV839" s="6"/>
      <c r="BW839" s="6"/>
      <c r="BX839" s="6"/>
    </row>
    <row r="840" spans="1:76" ht="15" customHeight="1" x14ac:dyDescent="0.3">
      <c r="A840" s="1" t="s">
        <v>1487</v>
      </c>
      <c r="B840" s="7">
        <v>42969</v>
      </c>
      <c r="C840" s="6" t="s">
        <v>662</v>
      </c>
      <c r="D840" s="166">
        <v>5057</v>
      </c>
      <c r="E840" s="166">
        <v>805</v>
      </c>
      <c r="F840" s="11">
        <v>64</v>
      </c>
      <c r="G840" s="168">
        <v>4</v>
      </c>
      <c r="H840" s="183" t="str">
        <f t="shared" si="12"/>
        <v>64-4</v>
      </c>
      <c r="I840" s="173">
        <v>0</v>
      </c>
      <c r="J840" s="173">
        <v>31</v>
      </c>
      <c r="K840" s="207" t="b">
        <v>1</v>
      </c>
      <c r="L840" s="208">
        <v>154.74</v>
      </c>
      <c r="M840" s="208">
        <v>155.05000000000001</v>
      </c>
      <c r="N840" s="11" t="s">
        <v>112</v>
      </c>
      <c r="O840" s="11" t="s">
        <v>117</v>
      </c>
      <c r="P840" s="179" t="s">
        <v>1497</v>
      </c>
      <c r="Q840" s="180">
        <v>3</v>
      </c>
      <c r="R840" s="11" t="s">
        <v>89</v>
      </c>
      <c r="S840" s="11"/>
      <c r="T840" s="6" t="s">
        <v>540</v>
      </c>
      <c r="U840" s="6" t="s">
        <v>49</v>
      </c>
      <c r="V840" s="6" t="s">
        <v>14</v>
      </c>
      <c r="W840" s="6" t="s">
        <v>135</v>
      </c>
      <c r="X840" s="212">
        <v>3</v>
      </c>
      <c r="Y840" s="6" t="s">
        <v>40</v>
      </c>
      <c r="Z840" s="224"/>
      <c r="AA840" s="224"/>
      <c r="AB840" s="224"/>
      <c r="AC840" s="224"/>
      <c r="AD840" s="170"/>
      <c r="AE840" s="170"/>
      <c r="AF840" s="224"/>
      <c r="AG840" s="170"/>
      <c r="AH840" s="170"/>
      <c r="AI840" s="170"/>
      <c r="AJ840" s="224"/>
      <c r="AK840" s="224"/>
      <c r="AL840" s="170"/>
      <c r="AM840" s="170"/>
      <c r="AN840" s="170"/>
      <c r="AO840" s="224"/>
      <c r="AP840" s="170"/>
      <c r="AQ840" s="170"/>
      <c r="AR840" s="170">
        <v>50</v>
      </c>
      <c r="AS840" s="170"/>
      <c r="AT840" s="224"/>
      <c r="AU840" s="170">
        <v>50</v>
      </c>
      <c r="AV840" s="170"/>
      <c r="AW840" s="170"/>
      <c r="AX840" s="224"/>
      <c r="AY840" s="170"/>
      <c r="AZ840" s="170"/>
      <c r="BA840" s="170"/>
      <c r="BB840" s="224"/>
      <c r="BC840" s="224"/>
      <c r="BD840" s="224"/>
      <c r="BE840" s="170"/>
      <c r="BF840" s="170"/>
      <c r="BG840" s="170"/>
      <c r="BH840" s="170"/>
      <c r="BI840" s="224"/>
      <c r="BJ840" s="224"/>
      <c r="BK840" s="224"/>
      <c r="BL840" s="224"/>
      <c r="BM840" s="224"/>
      <c r="BN840" s="204"/>
      <c r="BO840" s="6"/>
      <c r="BP840" s="6"/>
      <c r="BQ840" s="1">
        <v>100</v>
      </c>
      <c r="BR840" s="6"/>
      <c r="BS840" s="6" t="s">
        <v>130</v>
      </c>
      <c r="BT840" s="6" t="s">
        <v>693</v>
      </c>
      <c r="BU840" s="6" t="s">
        <v>694</v>
      </c>
      <c r="BV840" s="6"/>
      <c r="BW840" s="6"/>
      <c r="BX840" s="6"/>
    </row>
    <row r="841" spans="1:76" ht="15" customHeight="1" x14ac:dyDescent="0.3">
      <c r="A841" s="1" t="s">
        <v>1487</v>
      </c>
      <c r="B841" s="7">
        <v>42969</v>
      </c>
      <c r="C841" s="6" t="s">
        <v>662</v>
      </c>
      <c r="D841" s="166">
        <v>5057</v>
      </c>
      <c r="E841" s="166">
        <v>805</v>
      </c>
      <c r="F841" s="11">
        <v>64</v>
      </c>
      <c r="G841" s="168">
        <v>4</v>
      </c>
      <c r="H841" s="183" t="str">
        <f t="shared" si="12"/>
        <v>64-4</v>
      </c>
      <c r="I841" s="173">
        <v>20</v>
      </c>
      <c r="J841" s="173">
        <v>31</v>
      </c>
      <c r="K841" s="207" t="b">
        <v>1</v>
      </c>
      <c r="L841" s="208">
        <v>154.94</v>
      </c>
      <c r="M841" s="208">
        <v>155.05000000000001</v>
      </c>
      <c r="N841" s="11" t="s">
        <v>96</v>
      </c>
      <c r="O841" s="11" t="s">
        <v>31</v>
      </c>
      <c r="P841" s="139" t="s">
        <v>1494</v>
      </c>
      <c r="Q841" s="136">
        <v>4</v>
      </c>
      <c r="R841" s="11" t="s">
        <v>44</v>
      </c>
      <c r="S841" s="11"/>
      <c r="T841" s="6" t="s">
        <v>552</v>
      </c>
      <c r="U841" s="6" t="s">
        <v>49</v>
      </c>
      <c r="V841" s="6" t="s">
        <v>16</v>
      </c>
      <c r="W841" s="6" t="s">
        <v>12</v>
      </c>
      <c r="X841" s="212">
        <v>4</v>
      </c>
      <c r="Y841" s="6"/>
      <c r="Z841" s="224"/>
      <c r="AA841" s="224"/>
      <c r="AB841" s="224"/>
      <c r="AC841" s="224"/>
      <c r="AD841" s="170"/>
      <c r="AE841" s="170"/>
      <c r="AF841" s="224"/>
      <c r="AG841" s="170"/>
      <c r="AH841" s="170"/>
      <c r="AI841" s="170"/>
      <c r="AJ841" s="224"/>
      <c r="AK841" s="224"/>
      <c r="AL841" s="170"/>
      <c r="AM841" s="170"/>
      <c r="AN841" s="170"/>
      <c r="AO841" s="224"/>
      <c r="AP841" s="170"/>
      <c r="AQ841" s="170"/>
      <c r="AR841" s="170"/>
      <c r="AS841" s="170">
        <v>100</v>
      </c>
      <c r="AT841" s="224"/>
      <c r="AU841" s="170"/>
      <c r="AV841" s="170"/>
      <c r="AW841" s="170"/>
      <c r="AX841" s="224"/>
      <c r="AY841" s="170"/>
      <c r="AZ841" s="170"/>
      <c r="BA841" s="170"/>
      <c r="BB841" s="224"/>
      <c r="BC841" s="224"/>
      <c r="BD841" s="224"/>
      <c r="BE841" s="170"/>
      <c r="BF841" s="170"/>
      <c r="BG841" s="170"/>
      <c r="BH841" s="170"/>
      <c r="BI841" s="224"/>
      <c r="BJ841" s="224"/>
      <c r="BK841" s="224"/>
      <c r="BL841" s="224"/>
      <c r="BM841" s="224"/>
      <c r="BN841" s="204"/>
      <c r="BO841" s="6"/>
      <c r="BP841" s="6"/>
      <c r="BQ841" s="1">
        <v>100</v>
      </c>
      <c r="BR841" s="6"/>
      <c r="BS841" s="6"/>
      <c r="BT841" s="6"/>
      <c r="BU841" s="1" t="s">
        <v>656</v>
      </c>
      <c r="BV841" s="6"/>
      <c r="BW841" s="6"/>
      <c r="BX841" s="6"/>
    </row>
    <row r="842" spans="1:76" ht="15" customHeight="1" x14ac:dyDescent="0.3">
      <c r="A842" s="1" t="s">
        <v>1487</v>
      </c>
      <c r="B842" s="7">
        <v>42969</v>
      </c>
      <c r="C842" s="6" t="s">
        <v>662</v>
      </c>
      <c r="D842" s="166">
        <v>5057</v>
      </c>
      <c r="E842" s="166">
        <v>805</v>
      </c>
      <c r="F842" s="11">
        <v>64</v>
      </c>
      <c r="G842" s="168">
        <v>4</v>
      </c>
      <c r="H842" s="183" t="str">
        <f t="shared" si="12"/>
        <v>64-4</v>
      </c>
      <c r="I842" s="173">
        <v>25</v>
      </c>
      <c r="J842" s="173">
        <v>31</v>
      </c>
      <c r="K842" s="207" t="b">
        <v>1</v>
      </c>
      <c r="L842" s="208">
        <v>154.99</v>
      </c>
      <c r="M842" s="208">
        <v>155.05000000000001</v>
      </c>
      <c r="N842" s="11" t="s">
        <v>96</v>
      </c>
      <c r="O842" s="11" t="s">
        <v>1094</v>
      </c>
      <c r="P842" s="179" t="s">
        <v>1493</v>
      </c>
      <c r="Q842" s="180">
        <v>1</v>
      </c>
      <c r="R842" s="11" t="s">
        <v>18</v>
      </c>
      <c r="S842" s="11"/>
      <c r="T842" s="6" t="s">
        <v>201</v>
      </c>
      <c r="U842" s="6" t="s">
        <v>49</v>
      </c>
      <c r="V842" s="6" t="s">
        <v>15</v>
      </c>
      <c r="W842" s="6" t="s">
        <v>10</v>
      </c>
      <c r="X842" s="212">
        <v>2</v>
      </c>
      <c r="Y842" s="6" t="s">
        <v>40</v>
      </c>
      <c r="Z842" s="224"/>
      <c r="AA842" s="224"/>
      <c r="AB842" s="224"/>
      <c r="AC842" s="224"/>
      <c r="AD842" s="170"/>
      <c r="AE842" s="170"/>
      <c r="AF842" s="224"/>
      <c r="AG842" s="170"/>
      <c r="AH842" s="170"/>
      <c r="AI842" s="170"/>
      <c r="AJ842" s="224"/>
      <c r="AK842" s="224"/>
      <c r="AL842" s="170"/>
      <c r="AM842" s="170"/>
      <c r="AN842" s="170"/>
      <c r="AO842" s="224"/>
      <c r="AP842" s="170"/>
      <c r="AQ842" s="170"/>
      <c r="AR842" s="170"/>
      <c r="AS842" s="170"/>
      <c r="AT842" s="224"/>
      <c r="AU842" s="170"/>
      <c r="AV842" s="170"/>
      <c r="AW842" s="170"/>
      <c r="AX842" s="224"/>
      <c r="AY842" s="170"/>
      <c r="AZ842" s="170"/>
      <c r="BA842" s="170"/>
      <c r="BB842" s="224"/>
      <c r="BC842" s="224"/>
      <c r="BD842" s="224"/>
      <c r="BE842" s="170"/>
      <c r="BF842" s="170"/>
      <c r="BG842" s="170">
        <v>100</v>
      </c>
      <c r="BH842" s="170"/>
      <c r="BI842" s="224"/>
      <c r="BJ842" s="224"/>
      <c r="BK842" s="224"/>
      <c r="BL842" s="224"/>
      <c r="BM842" s="224"/>
      <c r="BN842" s="204"/>
      <c r="BO842" s="6"/>
      <c r="BP842" s="6"/>
      <c r="BQ842" s="1">
        <v>100</v>
      </c>
      <c r="BR842" s="6"/>
      <c r="BS842" s="6" t="s">
        <v>696</v>
      </c>
      <c r="BT842" s="6" t="s">
        <v>697</v>
      </c>
      <c r="BU842" s="6"/>
      <c r="BV842" s="6"/>
      <c r="BW842" s="6"/>
      <c r="BX842" s="6"/>
    </row>
    <row r="843" spans="1:76" ht="15" customHeight="1" x14ac:dyDescent="0.3">
      <c r="A843" s="1" t="s">
        <v>1487</v>
      </c>
      <c r="B843" s="7">
        <v>42969</v>
      </c>
      <c r="C843" s="6" t="s">
        <v>662</v>
      </c>
      <c r="D843" s="166">
        <v>5057</v>
      </c>
      <c r="E843" s="166">
        <v>805</v>
      </c>
      <c r="F843" s="11">
        <v>64</v>
      </c>
      <c r="G843" s="168">
        <v>4</v>
      </c>
      <c r="H843" s="183" t="str">
        <f t="shared" si="12"/>
        <v>64-4</v>
      </c>
      <c r="I843" s="173">
        <v>0</v>
      </c>
      <c r="J843" s="173">
        <v>31</v>
      </c>
      <c r="K843" s="207" t="b">
        <v>1</v>
      </c>
      <c r="L843" s="208">
        <v>154.74</v>
      </c>
      <c r="M843" s="208">
        <v>155.05000000000001</v>
      </c>
      <c r="N843" s="11"/>
      <c r="O843" s="11" t="s">
        <v>105</v>
      </c>
      <c r="P843" s="179" t="s">
        <v>105</v>
      </c>
      <c r="Q843" s="136" t="s">
        <v>1492</v>
      </c>
      <c r="R843" s="11"/>
      <c r="S843" s="11"/>
      <c r="T843" s="6"/>
      <c r="U843" s="6"/>
      <c r="V843" s="6"/>
      <c r="W843" s="6"/>
      <c r="X843" s="212" t="e">
        <v>#N/A</v>
      </c>
      <c r="Y843" s="6"/>
      <c r="Z843" s="224"/>
      <c r="AA843" s="224"/>
      <c r="AB843" s="224"/>
      <c r="AC843" s="224"/>
      <c r="AD843" s="170"/>
      <c r="AE843" s="170"/>
      <c r="AF843" s="224"/>
      <c r="AG843" s="170"/>
      <c r="AH843" s="170"/>
      <c r="AI843" s="170"/>
      <c r="AJ843" s="224"/>
      <c r="AK843" s="224"/>
      <c r="AL843" s="170"/>
      <c r="AM843" s="170"/>
      <c r="AN843" s="170"/>
      <c r="AO843" s="224"/>
      <c r="AP843" s="170"/>
      <c r="AQ843" s="170"/>
      <c r="AR843" s="170"/>
      <c r="AS843" s="170"/>
      <c r="AT843" s="224"/>
      <c r="AU843" s="170"/>
      <c r="AV843" s="170"/>
      <c r="AW843" s="170"/>
      <c r="AX843" s="224"/>
      <c r="AY843" s="170"/>
      <c r="AZ843" s="170"/>
      <c r="BA843" s="170"/>
      <c r="BB843" s="224"/>
      <c r="BC843" s="224"/>
      <c r="BD843" s="224"/>
      <c r="BE843" s="170"/>
      <c r="BF843" s="170"/>
      <c r="BG843" s="170"/>
      <c r="BH843" s="170"/>
      <c r="BI843" s="224"/>
      <c r="BJ843" s="224"/>
      <c r="BK843" s="224"/>
      <c r="BL843" s="224"/>
      <c r="BM843" s="224"/>
      <c r="BN843" s="204"/>
      <c r="BO843" s="6"/>
      <c r="BP843" s="6"/>
      <c r="BQ843" s="1">
        <v>0</v>
      </c>
      <c r="BR843" s="6"/>
      <c r="BS843" s="6"/>
      <c r="BT843" s="6"/>
      <c r="BU843" s="6"/>
      <c r="BV843" s="6" t="s">
        <v>698</v>
      </c>
      <c r="BW843" s="6"/>
      <c r="BX843" s="6"/>
    </row>
    <row r="844" spans="1:76" ht="15" customHeight="1" x14ac:dyDescent="0.3">
      <c r="A844" s="1" t="s">
        <v>1487</v>
      </c>
      <c r="B844" s="7">
        <v>42969</v>
      </c>
      <c r="C844" s="6" t="s">
        <v>662</v>
      </c>
      <c r="D844" s="166">
        <v>5057</v>
      </c>
      <c r="E844" s="166">
        <v>805</v>
      </c>
      <c r="F844" s="11">
        <v>65</v>
      </c>
      <c r="G844" s="168">
        <v>1</v>
      </c>
      <c r="H844" s="183" t="str">
        <f t="shared" si="12"/>
        <v>65-1</v>
      </c>
      <c r="I844" s="173">
        <v>0</v>
      </c>
      <c r="J844" s="173">
        <v>85</v>
      </c>
      <c r="K844" s="207" t="b">
        <v>1</v>
      </c>
      <c r="L844" s="208">
        <v>155.1</v>
      </c>
      <c r="M844" s="208">
        <v>155.94999999999999</v>
      </c>
      <c r="N844" s="11" t="s">
        <v>112</v>
      </c>
      <c r="O844" s="11" t="s">
        <v>1094</v>
      </c>
      <c r="P844" s="179" t="s">
        <v>1493</v>
      </c>
      <c r="Q844" s="180">
        <v>1</v>
      </c>
      <c r="R844" s="11" t="s">
        <v>18</v>
      </c>
      <c r="S844" s="11"/>
      <c r="T844" s="6" t="s">
        <v>201</v>
      </c>
      <c r="U844" s="6" t="s">
        <v>49</v>
      </c>
      <c r="V844" s="6" t="s">
        <v>17</v>
      </c>
      <c r="W844" s="6" t="s">
        <v>10</v>
      </c>
      <c r="X844" s="212">
        <v>2</v>
      </c>
      <c r="Y844" s="6" t="s">
        <v>40</v>
      </c>
      <c r="Z844" s="224"/>
      <c r="AA844" s="224"/>
      <c r="AB844" s="224"/>
      <c r="AC844" s="224"/>
      <c r="AD844" s="170"/>
      <c r="AE844" s="170"/>
      <c r="AF844" s="224"/>
      <c r="AG844" s="170"/>
      <c r="AH844" s="170"/>
      <c r="AI844" s="170"/>
      <c r="AJ844" s="224"/>
      <c r="AK844" s="224"/>
      <c r="AL844" s="170"/>
      <c r="AM844" s="170"/>
      <c r="AN844" s="170"/>
      <c r="AO844" s="224"/>
      <c r="AP844" s="170"/>
      <c r="AQ844" s="170"/>
      <c r="AR844" s="170">
        <v>50</v>
      </c>
      <c r="AS844" s="170"/>
      <c r="AT844" s="224"/>
      <c r="AU844" s="170"/>
      <c r="AV844" s="170"/>
      <c r="AW844" s="170"/>
      <c r="AX844" s="224"/>
      <c r="AY844" s="170"/>
      <c r="AZ844" s="170"/>
      <c r="BA844" s="170"/>
      <c r="BB844" s="224"/>
      <c r="BC844" s="224"/>
      <c r="BD844" s="224"/>
      <c r="BE844" s="170"/>
      <c r="BF844" s="170"/>
      <c r="BG844" s="170">
        <v>50</v>
      </c>
      <c r="BH844" s="170"/>
      <c r="BI844" s="224"/>
      <c r="BJ844" s="224"/>
      <c r="BK844" s="224"/>
      <c r="BL844" s="224"/>
      <c r="BM844" s="224"/>
      <c r="BN844" s="204"/>
      <c r="BO844" s="6"/>
      <c r="BP844" s="6"/>
      <c r="BQ844" s="1">
        <v>100</v>
      </c>
      <c r="BR844" s="6"/>
      <c r="BS844" s="6"/>
      <c r="BT844" s="6"/>
      <c r="BU844" s="6" t="s">
        <v>591</v>
      </c>
      <c r="BV844" s="6"/>
      <c r="BW844" s="6"/>
      <c r="BX844" s="6"/>
    </row>
    <row r="845" spans="1:76" ht="15" customHeight="1" x14ac:dyDescent="0.3">
      <c r="A845" s="1" t="s">
        <v>1487</v>
      </c>
      <c r="B845" s="7">
        <v>42969</v>
      </c>
      <c r="C845" s="6" t="s">
        <v>662</v>
      </c>
      <c r="D845" s="166">
        <v>5057</v>
      </c>
      <c r="E845" s="166">
        <v>805</v>
      </c>
      <c r="F845" s="11">
        <v>65</v>
      </c>
      <c r="G845" s="168">
        <v>1</v>
      </c>
      <c r="H845" s="183" t="str">
        <f t="shared" si="12"/>
        <v>65-1</v>
      </c>
      <c r="I845" s="173">
        <v>0</v>
      </c>
      <c r="J845" s="173">
        <v>85</v>
      </c>
      <c r="K845" s="207" t="b">
        <v>1</v>
      </c>
      <c r="L845" s="208">
        <v>155.1</v>
      </c>
      <c r="M845" s="208">
        <v>155.94999999999999</v>
      </c>
      <c r="N845" s="11" t="s">
        <v>96</v>
      </c>
      <c r="O845" s="11" t="s">
        <v>31</v>
      </c>
      <c r="P845" s="139" t="s">
        <v>1494</v>
      </c>
      <c r="Q845" s="136">
        <v>4</v>
      </c>
      <c r="R845" s="11" t="s">
        <v>44</v>
      </c>
      <c r="S845" s="11"/>
      <c r="T845" s="6" t="s">
        <v>542</v>
      </c>
      <c r="U845" s="6" t="s">
        <v>49</v>
      </c>
      <c r="V845" s="6" t="s">
        <v>52</v>
      </c>
      <c r="W845" s="6" t="s">
        <v>12</v>
      </c>
      <c r="X845" s="212">
        <v>4</v>
      </c>
      <c r="Y845" s="6" t="s">
        <v>40</v>
      </c>
      <c r="Z845" s="224"/>
      <c r="AA845" s="224"/>
      <c r="AB845" s="224"/>
      <c r="AC845" s="224"/>
      <c r="AD845" s="170"/>
      <c r="AE845" s="170"/>
      <c r="AF845" s="224"/>
      <c r="AG845" s="170"/>
      <c r="AH845" s="170"/>
      <c r="AI845" s="170"/>
      <c r="AJ845" s="224"/>
      <c r="AK845" s="224"/>
      <c r="AL845" s="170"/>
      <c r="AM845" s="170"/>
      <c r="AN845" s="170"/>
      <c r="AO845" s="224"/>
      <c r="AP845" s="170"/>
      <c r="AQ845" s="170"/>
      <c r="AR845" s="170"/>
      <c r="AS845" s="170">
        <v>100</v>
      </c>
      <c r="AT845" s="224"/>
      <c r="AU845" s="170"/>
      <c r="AV845" s="170"/>
      <c r="AW845" s="170"/>
      <c r="AX845" s="224"/>
      <c r="AY845" s="170"/>
      <c r="AZ845" s="170"/>
      <c r="BA845" s="170"/>
      <c r="BB845" s="224"/>
      <c r="BC845" s="224"/>
      <c r="BD845" s="224"/>
      <c r="BE845" s="170"/>
      <c r="BF845" s="170"/>
      <c r="BG845" s="170"/>
      <c r="BH845" s="170"/>
      <c r="BI845" s="224"/>
      <c r="BJ845" s="224"/>
      <c r="BK845" s="224"/>
      <c r="BL845" s="224"/>
      <c r="BM845" s="224"/>
      <c r="BN845" s="204"/>
      <c r="BO845" s="6"/>
      <c r="BP845" s="6"/>
      <c r="BQ845" s="1">
        <v>100</v>
      </c>
      <c r="BR845" s="6"/>
      <c r="BS845" s="6"/>
      <c r="BT845" s="6"/>
      <c r="BU845" s="1" t="s">
        <v>656</v>
      </c>
      <c r="BV845" s="6"/>
      <c r="BW845" s="6"/>
      <c r="BX845" s="6"/>
    </row>
    <row r="846" spans="1:76" ht="15" customHeight="1" x14ac:dyDescent="0.3">
      <c r="A846" s="1" t="s">
        <v>1487</v>
      </c>
      <c r="B846" s="7">
        <v>42969</v>
      </c>
      <c r="C846" s="6" t="s">
        <v>662</v>
      </c>
      <c r="D846" s="166">
        <v>5057</v>
      </c>
      <c r="E846" s="166">
        <v>805</v>
      </c>
      <c r="F846" s="11">
        <v>65</v>
      </c>
      <c r="G846" s="168">
        <v>1</v>
      </c>
      <c r="H846" s="183" t="str">
        <f t="shared" ref="H846:H909" si="13">F846&amp;"-"&amp;G846</f>
        <v>65-1</v>
      </c>
      <c r="I846" s="173">
        <v>6</v>
      </c>
      <c r="J846" s="173">
        <v>8</v>
      </c>
      <c r="K846" s="207" t="b">
        <v>1</v>
      </c>
      <c r="L846" s="208">
        <v>155.16</v>
      </c>
      <c r="M846" s="208">
        <v>155.18</v>
      </c>
      <c r="N846" s="11" t="s">
        <v>96</v>
      </c>
      <c r="O846" s="11" t="s">
        <v>117</v>
      </c>
      <c r="P846" s="179" t="s">
        <v>1497</v>
      </c>
      <c r="Q846" s="180">
        <v>3</v>
      </c>
      <c r="R846" s="11" t="s">
        <v>18</v>
      </c>
      <c r="S846" s="11"/>
      <c r="T846" s="6" t="s">
        <v>664</v>
      </c>
      <c r="U846" s="6" t="s">
        <v>49</v>
      </c>
      <c r="V846" s="6" t="s">
        <v>14</v>
      </c>
      <c r="W846" s="6" t="s">
        <v>11</v>
      </c>
      <c r="X846" s="212">
        <v>3</v>
      </c>
      <c r="Y846" s="6" t="s">
        <v>40</v>
      </c>
      <c r="Z846" s="224"/>
      <c r="AA846" s="224"/>
      <c r="AB846" s="224"/>
      <c r="AC846" s="224"/>
      <c r="AD846" s="170"/>
      <c r="AE846" s="170"/>
      <c r="AF846" s="224"/>
      <c r="AG846" s="170"/>
      <c r="AH846" s="170"/>
      <c r="AI846" s="170"/>
      <c r="AJ846" s="224"/>
      <c r="AK846" s="224"/>
      <c r="AL846" s="170"/>
      <c r="AM846" s="170"/>
      <c r="AN846" s="170"/>
      <c r="AO846" s="224"/>
      <c r="AP846" s="170"/>
      <c r="AQ846" s="170"/>
      <c r="AR846" s="170">
        <v>50</v>
      </c>
      <c r="AS846" s="170"/>
      <c r="AT846" s="224"/>
      <c r="AU846" s="170">
        <v>50</v>
      </c>
      <c r="AV846" s="170"/>
      <c r="AW846" s="170"/>
      <c r="AX846" s="224"/>
      <c r="AY846" s="170"/>
      <c r="AZ846" s="170"/>
      <c r="BA846" s="170"/>
      <c r="BB846" s="224"/>
      <c r="BC846" s="224"/>
      <c r="BD846" s="224"/>
      <c r="BE846" s="170"/>
      <c r="BF846" s="170"/>
      <c r="BG846" s="170"/>
      <c r="BH846" s="170"/>
      <c r="BI846" s="224"/>
      <c r="BJ846" s="224"/>
      <c r="BK846" s="224"/>
      <c r="BL846" s="224"/>
      <c r="BM846" s="224"/>
      <c r="BN846" s="204"/>
      <c r="BO846" s="6"/>
      <c r="BP846" s="6"/>
      <c r="BQ846" s="1">
        <v>100</v>
      </c>
      <c r="BR846" s="6"/>
      <c r="BS846" s="6"/>
      <c r="BT846" s="6"/>
      <c r="BU846" s="6" t="s">
        <v>699</v>
      </c>
      <c r="BV846" s="6"/>
      <c r="BW846" s="6"/>
      <c r="BX846" s="6"/>
    </row>
    <row r="847" spans="1:76" ht="15" customHeight="1" x14ac:dyDescent="0.3">
      <c r="A847" s="1" t="s">
        <v>1487</v>
      </c>
      <c r="B847" s="7">
        <v>42969</v>
      </c>
      <c r="C847" s="6" t="s">
        <v>662</v>
      </c>
      <c r="D847" s="166">
        <v>5057</v>
      </c>
      <c r="E847" s="166">
        <v>805</v>
      </c>
      <c r="F847" s="11">
        <v>65</v>
      </c>
      <c r="G847" s="168">
        <v>1</v>
      </c>
      <c r="H847" s="183" t="str">
        <f t="shared" si="13"/>
        <v>65-1</v>
      </c>
      <c r="I847" s="173">
        <v>44</v>
      </c>
      <c r="J847" s="173">
        <v>69</v>
      </c>
      <c r="K847" s="207" t="b">
        <v>1</v>
      </c>
      <c r="L847" s="208">
        <v>155.54</v>
      </c>
      <c r="M847" s="208">
        <v>155.79</v>
      </c>
      <c r="N847" s="11" t="s">
        <v>112</v>
      </c>
      <c r="O847" s="11" t="s">
        <v>42</v>
      </c>
      <c r="P847" s="179" t="s">
        <v>1497</v>
      </c>
      <c r="Q847" s="180">
        <v>3</v>
      </c>
      <c r="R847" s="11" t="s">
        <v>23</v>
      </c>
      <c r="S847" s="11" t="s">
        <v>18</v>
      </c>
      <c r="T847" s="6" t="s">
        <v>209</v>
      </c>
      <c r="U847" s="6" t="s">
        <v>49</v>
      </c>
      <c r="V847" s="6" t="s">
        <v>52</v>
      </c>
      <c r="W847" s="6" t="s">
        <v>10</v>
      </c>
      <c r="X847" s="212">
        <v>2</v>
      </c>
      <c r="Y847" s="6" t="s">
        <v>40</v>
      </c>
      <c r="Z847" s="224"/>
      <c r="AA847" s="224"/>
      <c r="AB847" s="224"/>
      <c r="AC847" s="224"/>
      <c r="AD847" s="170"/>
      <c r="AE847" s="170"/>
      <c r="AF847" s="224"/>
      <c r="AG847" s="170"/>
      <c r="AH847" s="170"/>
      <c r="AI847" s="170"/>
      <c r="AJ847" s="224"/>
      <c r="AK847" s="224"/>
      <c r="AL847" s="170"/>
      <c r="AM847" s="170"/>
      <c r="AN847" s="170"/>
      <c r="AO847" s="224"/>
      <c r="AP847" s="170"/>
      <c r="AQ847" s="170"/>
      <c r="AR847" s="170"/>
      <c r="AS847" s="170">
        <v>20</v>
      </c>
      <c r="AT847" s="224"/>
      <c r="AU847" s="170">
        <v>80</v>
      </c>
      <c r="AV847" s="170"/>
      <c r="AW847" s="170"/>
      <c r="AX847" s="224"/>
      <c r="AY847" s="170"/>
      <c r="AZ847" s="170"/>
      <c r="BA847" s="170"/>
      <c r="BB847" s="224"/>
      <c r="BC847" s="224"/>
      <c r="BD847" s="224"/>
      <c r="BE847" s="170"/>
      <c r="BF847" s="170"/>
      <c r="BG847" s="170"/>
      <c r="BH847" s="170"/>
      <c r="BI847" s="224"/>
      <c r="BJ847" s="224"/>
      <c r="BK847" s="224"/>
      <c r="BL847" s="224"/>
      <c r="BM847" s="224"/>
      <c r="BN847" s="204"/>
      <c r="BO847" s="6"/>
      <c r="BP847" s="6"/>
      <c r="BQ847" s="1">
        <v>100</v>
      </c>
      <c r="BR847" s="6"/>
      <c r="BS847" s="6"/>
      <c r="BT847" s="6"/>
      <c r="BU847" s="6" t="s">
        <v>700</v>
      </c>
      <c r="BV847" s="6"/>
      <c r="BW847" s="6"/>
      <c r="BX847" s="6"/>
    </row>
    <row r="848" spans="1:76" ht="15" customHeight="1" x14ac:dyDescent="0.3">
      <c r="A848" s="1" t="s">
        <v>1487</v>
      </c>
      <c r="B848" s="7">
        <v>42969</v>
      </c>
      <c r="C848" s="6" t="s">
        <v>662</v>
      </c>
      <c r="D848" s="166">
        <v>5057</v>
      </c>
      <c r="E848" s="166">
        <v>805</v>
      </c>
      <c r="F848" s="11">
        <v>65</v>
      </c>
      <c r="G848" s="168">
        <v>1</v>
      </c>
      <c r="H848" s="183" t="str">
        <f t="shared" si="13"/>
        <v>65-1</v>
      </c>
      <c r="I848" s="173">
        <v>0</v>
      </c>
      <c r="J848" s="173">
        <v>85</v>
      </c>
      <c r="K848" s="207" t="b">
        <v>1</v>
      </c>
      <c r="L848" s="208">
        <v>155.1</v>
      </c>
      <c r="M848" s="208">
        <v>155.94999999999999</v>
      </c>
      <c r="N848" s="11"/>
      <c r="O848" s="11" t="s">
        <v>105</v>
      </c>
      <c r="P848" s="179" t="s">
        <v>105</v>
      </c>
      <c r="Q848" s="136" t="s">
        <v>1492</v>
      </c>
      <c r="R848" s="11"/>
      <c r="S848" s="11"/>
      <c r="T848" s="6"/>
      <c r="U848" s="6"/>
      <c r="V848" s="6"/>
      <c r="W848" s="6"/>
      <c r="X848" s="212" t="e">
        <v>#N/A</v>
      </c>
      <c r="Y848" s="6"/>
      <c r="Z848" s="224"/>
      <c r="AA848" s="224"/>
      <c r="AB848" s="224"/>
      <c r="AC848" s="224"/>
      <c r="AD848" s="170"/>
      <c r="AE848" s="170"/>
      <c r="AF848" s="224"/>
      <c r="AG848" s="170"/>
      <c r="AH848" s="170"/>
      <c r="AI848" s="170"/>
      <c r="AJ848" s="224"/>
      <c r="AK848" s="224"/>
      <c r="AL848" s="170"/>
      <c r="AM848" s="170"/>
      <c r="AN848" s="170"/>
      <c r="AO848" s="224"/>
      <c r="AP848" s="170"/>
      <c r="AQ848" s="170"/>
      <c r="AR848" s="170"/>
      <c r="AS848" s="170"/>
      <c r="AT848" s="224"/>
      <c r="AU848" s="170"/>
      <c r="AV848" s="170"/>
      <c r="AW848" s="170"/>
      <c r="AX848" s="224"/>
      <c r="AY848" s="170"/>
      <c r="AZ848" s="170"/>
      <c r="BA848" s="170"/>
      <c r="BB848" s="224"/>
      <c r="BC848" s="224"/>
      <c r="BD848" s="224"/>
      <c r="BE848" s="170"/>
      <c r="BF848" s="170"/>
      <c r="BG848" s="170"/>
      <c r="BH848" s="170"/>
      <c r="BI848" s="224"/>
      <c r="BJ848" s="224"/>
      <c r="BK848" s="224"/>
      <c r="BL848" s="224"/>
      <c r="BM848" s="224"/>
      <c r="BN848" s="204"/>
      <c r="BO848" s="6"/>
      <c r="BP848" s="6"/>
      <c r="BQ848" s="1">
        <v>0</v>
      </c>
      <c r="BR848" s="6"/>
      <c r="BS848" s="6"/>
      <c r="BT848" s="6"/>
      <c r="BU848" s="6"/>
      <c r="BV848" s="6" t="s">
        <v>701</v>
      </c>
      <c r="BW848" s="6"/>
      <c r="BX848" s="6"/>
    </row>
    <row r="849" spans="1:76" ht="15" customHeight="1" x14ac:dyDescent="0.3">
      <c r="A849" s="1" t="s">
        <v>1487</v>
      </c>
      <c r="B849" s="7">
        <v>42969</v>
      </c>
      <c r="C849" s="6" t="s">
        <v>662</v>
      </c>
      <c r="D849" s="166">
        <v>5057</v>
      </c>
      <c r="E849" s="166">
        <v>805</v>
      </c>
      <c r="F849" s="11">
        <v>65</v>
      </c>
      <c r="G849" s="168">
        <v>2</v>
      </c>
      <c r="H849" s="183" t="str">
        <f t="shared" si="13"/>
        <v>65-2</v>
      </c>
      <c r="I849" s="173">
        <v>0</v>
      </c>
      <c r="J849" s="173">
        <v>60</v>
      </c>
      <c r="K849" s="207" t="b">
        <v>1</v>
      </c>
      <c r="L849" s="208">
        <v>155.94999999999999</v>
      </c>
      <c r="M849" s="208">
        <v>156.54999999999998</v>
      </c>
      <c r="N849" s="11" t="s">
        <v>112</v>
      </c>
      <c r="O849" s="11" t="s">
        <v>1094</v>
      </c>
      <c r="P849" s="179" t="s">
        <v>1493</v>
      </c>
      <c r="Q849" s="180">
        <v>1</v>
      </c>
      <c r="R849" s="11" t="s">
        <v>18</v>
      </c>
      <c r="S849" s="11"/>
      <c r="T849" s="6" t="s">
        <v>201</v>
      </c>
      <c r="U849" s="6" t="s">
        <v>49</v>
      </c>
      <c r="V849" s="6" t="s">
        <v>17</v>
      </c>
      <c r="W849" s="6" t="s">
        <v>10</v>
      </c>
      <c r="X849" s="212">
        <v>2</v>
      </c>
      <c r="Y849" s="6" t="s">
        <v>40</v>
      </c>
      <c r="Z849" s="224"/>
      <c r="AA849" s="224"/>
      <c r="AB849" s="224"/>
      <c r="AC849" s="224"/>
      <c r="AD849" s="170"/>
      <c r="AE849" s="170"/>
      <c r="AF849" s="224"/>
      <c r="AG849" s="170"/>
      <c r="AH849" s="170"/>
      <c r="AI849" s="170"/>
      <c r="AJ849" s="224"/>
      <c r="AK849" s="224"/>
      <c r="AL849" s="170"/>
      <c r="AM849" s="170"/>
      <c r="AN849" s="170"/>
      <c r="AO849" s="224"/>
      <c r="AP849" s="170"/>
      <c r="AQ849" s="170"/>
      <c r="AR849" s="170">
        <v>50</v>
      </c>
      <c r="AS849" s="170"/>
      <c r="AT849" s="224"/>
      <c r="AU849" s="170"/>
      <c r="AV849" s="170"/>
      <c r="AW849" s="170"/>
      <c r="AX849" s="224"/>
      <c r="AY849" s="170"/>
      <c r="AZ849" s="170"/>
      <c r="BA849" s="170"/>
      <c r="BB849" s="224"/>
      <c r="BC849" s="224"/>
      <c r="BD849" s="224"/>
      <c r="BE849" s="170"/>
      <c r="BF849" s="170"/>
      <c r="BG849" s="170">
        <v>50</v>
      </c>
      <c r="BH849" s="170"/>
      <c r="BI849" s="224"/>
      <c r="BJ849" s="224"/>
      <c r="BK849" s="224"/>
      <c r="BL849" s="224"/>
      <c r="BM849" s="224"/>
      <c r="BN849" s="204"/>
      <c r="BO849" s="6"/>
      <c r="BP849" s="6"/>
      <c r="BQ849" s="1">
        <v>100</v>
      </c>
      <c r="BR849" s="6"/>
      <c r="BS849" s="6"/>
      <c r="BT849" s="6"/>
      <c r="BU849" s="6" t="s">
        <v>591</v>
      </c>
      <c r="BV849" s="6"/>
      <c r="BW849" s="6"/>
      <c r="BX849" s="6"/>
    </row>
    <row r="850" spans="1:76" ht="15" customHeight="1" x14ac:dyDescent="0.3">
      <c r="A850" s="1" t="s">
        <v>1487</v>
      </c>
      <c r="B850" s="7">
        <v>42969</v>
      </c>
      <c r="C850" s="6" t="s">
        <v>662</v>
      </c>
      <c r="D850" s="166">
        <v>5057</v>
      </c>
      <c r="E850" s="166">
        <v>805</v>
      </c>
      <c r="F850" s="11">
        <v>65</v>
      </c>
      <c r="G850" s="168">
        <v>2</v>
      </c>
      <c r="H850" s="183" t="str">
        <f t="shared" si="13"/>
        <v>65-2</v>
      </c>
      <c r="I850" s="173">
        <v>0</v>
      </c>
      <c r="J850" s="173">
        <v>60</v>
      </c>
      <c r="K850" s="207" t="b">
        <v>1</v>
      </c>
      <c r="L850" s="208">
        <v>155.94999999999999</v>
      </c>
      <c r="M850" s="208">
        <v>156.54999999999998</v>
      </c>
      <c r="N850" s="11" t="s">
        <v>112</v>
      </c>
      <c r="O850" s="11" t="s">
        <v>31</v>
      </c>
      <c r="P850" s="139" t="s">
        <v>1494</v>
      </c>
      <c r="Q850" s="136">
        <v>4</v>
      </c>
      <c r="R850" s="11" t="s">
        <v>44</v>
      </c>
      <c r="S850" s="11"/>
      <c r="T850" s="6" t="s">
        <v>552</v>
      </c>
      <c r="U850" s="6" t="s">
        <v>49</v>
      </c>
      <c r="V850" s="6" t="s">
        <v>52</v>
      </c>
      <c r="W850" s="6" t="s">
        <v>12</v>
      </c>
      <c r="X850" s="212">
        <v>4</v>
      </c>
      <c r="Y850" s="6" t="s">
        <v>40</v>
      </c>
      <c r="Z850" s="224"/>
      <c r="AA850" s="224"/>
      <c r="AB850" s="224"/>
      <c r="AC850" s="224"/>
      <c r="AD850" s="170"/>
      <c r="AE850" s="170"/>
      <c r="AF850" s="224"/>
      <c r="AG850" s="170"/>
      <c r="AH850" s="170"/>
      <c r="AI850" s="170"/>
      <c r="AJ850" s="224"/>
      <c r="AK850" s="224"/>
      <c r="AL850" s="170"/>
      <c r="AM850" s="170"/>
      <c r="AN850" s="170"/>
      <c r="AO850" s="224"/>
      <c r="AP850" s="170"/>
      <c r="AQ850" s="170"/>
      <c r="AR850" s="170"/>
      <c r="AS850" s="170">
        <v>100</v>
      </c>
      <c r="AT850" s="224"/>
      <c r="AU850" s="170"/>
      <c r="AV850" s="170"/>
      <c r="AW850" s="170"/>
      <c r="AX850" s="224"/>
      <c r="AY850" s="170"/>
      <c r="AZ850" s="170"/>
      <c r="BA850" s="170"/>
      <c r="BB850" s="224"/>
      <c r="BC850" s="224"/>
      <c r="BD850" s="224"/>
      <c r="BE850" s="170"/>
      <c r="BF850" s="170"/>
      <c r="BG850" s="170"/>
      <c r="BH850" s="170"/>
      <c r="BI850" s="224"/>
      <c r="BJ850" s="224"/>
      <c r="BK850" s="224"/>
      <c r="BL850" s="224"/>
      <c r="BM850" s="224"/>
      <c r="BN850" s="204"/>
      <c r="BO850" s="6"/>
      <c r="BP850" s="6"/>
      <c r="BQ850" s="1">
        <v>100</v>
      </c>
      <c r="BR850" s="6"/>
      <c r="BS850" s="6"/>
      <c r="BT850" s="6"/>
      <c r="BU850" s="1" t="s">
        <v>656</v>
      </c>
      <c r="BV850" s="6"/>
      <c r="BW850" s="6"/>
      <c r="BX850" s="6"/>
    </row>
    <row r="851" spans="1:76" ht="15" customHeight="1" x14ac:dyDescent="0.3">
      <c r="A851" s="1" t="s">
        <v>1487</v>
      </c>
      <c r="B851" s="7">
        <v>42969</v>
      </c>
      <c r="C851" s="6" t="s">
        <v>662</v>
      </c>
      <c r="D851" s="166">
        <v>5057</v>
      </c>
      <c r="E851" s="166">
        <v>805</v>
      </c>
      <c r="F851" s="11">
        <v>65</v>
      </c>
      <c r="G851" s="168">
        <v>2</v>
      </c>
      <c r="H851" s="183" t="str">
        <f t="shared" si="13"/>
        <v>65-2</v>
      </c>
      <c r="I851" s="173">
        <v>0</v>
      </c>
      <c r="J851" s="173">
        <v>60</v>
      </c>
      <c r="K851" s="207" t="b">
        <v>1</v>
      </c>
      <c r="L851" s="208">
        <v>155.94999999999999</v>
      </c>
      <c r="M851" s="208">
        <v>156.54999999999998</v>
      </c>
      <c r="N851" s="11" t="s">
        <v>112</v>
      </c>
      <c r="O851" s="11" t="s">
        <v>42</v>
      </c>
      <c r="P851" s="179" t="s">
        <v>1497</v>
      </c>
      <c r="Q851" s="180">
        <v>3</v>
      </c>
      <c r="R851" s="11" t="s">
        <v>23</v>
      </c>
      <c r="S851" s="11" t="s">
        <v>18</v>
      </c>
      <c r="T851" s="6" t="s">
        <v>209</v>
      </c>
      <c r="U851" s="6" t="s">
        <v>49</v>
      </c>
      <c r="V851" s="6" t="s">
        <v>52</v>
      </c>
      <c r="W851" s="6" t="s">
        <v>10</v>
      </c>
      <c r="X851" s="212">
        <v>2</v>
      </c>
      <c r="Y851" s="6" t="s">
        <v>40</v>
      </c>
      <c r="Z851" s="224"/>
      <c r="AA851" s="224"/>
      <c r="AB851" s="224"/>
      <c r="AC851" s="224"/>
      <c r="AD851" s="170"/>
      <c r="AE851" s="170"/>
      <c r="AF851" s="224"/>
      <c r="AG851" s="170"/>
      <c r="AH851" s="170"/>
      <c r="AI851" s="170"/>
      <c r="AJ851" s="224"/>
      <c r="AK851" s="224"/>
      <c r="AL851" s="170"/>
      <c r="AM851" s="170"/>
      <c r="AN851" s="170"/>
      <c r="AO851" s="224"/>
      <c r="AP851" s="170"/>
      <c r="AQ851" s="170"/>
      <c r="AR851" s="170"/>
      <c r="AS851" s="170">
        <v>20</v>
      </c>
      <c r="AT851" s="224"/>
      <c r="AU851" s="170">
        <v>80</v>
      </c>
      <c r="AV851" s="170"/>
      <c r="AW851" s="170"/>
      <c r="AX851" s="224"/>
      <c r="AY851" s="170"/>
      <c r="AZ851" s="170"/>
      <c r="BA851" s="170"/>
      <c r="BB851" s="224"/>
      <c r="BC851" s="224"/>
      <c r="BD851" s="224"/>
      <c r="BE851" s="170"/>
      <c r="BF851" s="170"/>
      <c r="BG851" s="170"/>
      <c r="BH851" s="170"/>
      <c r="BI851" s="224"/>
      <c r="BJ851" s="224"/>
      <c r="BK851" s="224"/>
      <c r="BL851" s="224"/>
      <c r="BM851" s="224"/>
      <c r="BN851" s="204"/>
      <c r="BO851" s="6"/>
      <c r="BP851" s="6"/>
      <c r="BQ851" s="1">
        <v>100</v>
      </c>
      <c r="BR851" s="6"/>
      <c r="BS851" s="6"/>
      <c r="BT851" s="6"/>
      <c r="BU851" s="6" t="s">
        <v>700</v>
      </c>
      <c r="BV851" s="6"/>
      <c r="BW851" s="6"/>
      <c r="BX851" s="6"/>
    </row>
    <row r="852" spans="1:76" ht="15" customHeight="1" x14ac:dyDescent="0.3">
      <c r="A852" s="1" t="s">
        <v>1487</v>
      </c>
      <c r="B852" s="7">
        <v>42969</v>
      </c>
      <c r="C852" s="6" t="s">
        <v>662</v>
      </c>
      <c r="D852" s="166">
        <v>5057</v>
      </c>
      <c r="E852" s="166">
        <v>805</v>
      </c>
      <c r="F852" s="11">
        <v>65</v>
      </c>
      <c r="G852" s="168">
        <v>2</v>
      </c>
      <c r="H852" s="183" t="str">
        <f t="shared" si="13"/>
        <v>65-2</v>
      </c>
      <c r="I852" s="173">
        <v>0</v>
      </c>
      <c r="J852" s="173">
        <v>60</v>
      </c>
      <c r="K852" s="207" t="b">
        <v>1</v>
      </c>
      <c r="L852" s="208">
        <v>155.94999999999999</v>
      </c>
      <c r="M852" s="208">
        <v>156.54999999999998</v>
      </c>
      <c r="N852" s="11" t="s">
        <v>112</v>
      </c>
      <c r="O852" s="11" t="s">
        <v>1094</v>
      </c>
      <c r="P852" s="179" t="s">
        <v>1493</v>
      </c>
      <c r="Q852" s="180">
        <v>1</v>
      </c>
      <c r="R852" s="11" t="s">
        <v>18</v>
      </c>
      <c r="S852" s="11" t="s">
        <v>22</v>
      </c>
      <c r="T852" s="6" t="s">
        <v>130</v>
      </c>
      <c r="U852" s="6" t="s">
        <v>49</v>
      </c>
      <c r="V852" s="6" t="s">
        <v>52</v>
      </c>
      <c r="W852" s="6" t="s">
        <v>10</v>
      </c>
      <c r="X852" s="212">
        <v>2</v>
      </c>
      <c r="Y852" s="6" t="s">
        <v>40</v>
      </c>
      <c r="Z852" s="224"/>
      <c r="AA852" s="224"/>
      <c r="AB852" s="224"/>
      <c r="AC852" s="224"/>
      <c r="AD852" s="170"/>
      <c r="AE852" s="170"/>
      <c r="AF852" s="224"/>
      <c r="AG852" s="170"/>
      <c r="AH852" s="170"/>
      <c r="AI852" s="170"/>
      <c r="AJ852" s="224"/>
      <c r="AK852" s="224"/>
      <c r="AL852" s="170"/>
      <c r="AM852" s="170"/>
      <c r="AN852" s="170"/>
      <c r="AO852" s="224"/>
      <c r="AP852" s="170"/>
      <c r="AQ852" s="170"/>
      <c r="AR852" s="170"/>
      <c r="AS852" s="170"/>
      <c r="AT852" s="224"/>
      <c r="AU852" s="170"/>
      <c r="AV852" s="170"/>
      <c r="AW852" s="170"/>
      <c r="AX852" s="224"/>
      <c r="AY852" s="170"/>
      <c r="AZ852" s="170"/>
      <c r="BA852" s="170"/>
      <c r="BB852" s="224"/>
      <c r="BC852" s="224"/>
      <c r="BD852" s="224"/>
      <c r="BE852" s="170"/>
      <c r="BF852" s="170"/>
      <c r="BG852" s="170">
        <v>100</v>
      </c>
      <c r="BH852" s="170"/>
      <c r="BI852" s="224"/>
      <c r="BJ852" s="224"/>
      <c r="BK852" s="224"/>
      <c r="BL852" s="224"/>
      <c r="BM852" s="224"/>
      <c r="BN852" s="204"/>
      <c r="BO852" s="6"/>
      <c r="BP852" s="6"/>
      <c r="BQ852" s="1">
        <v>100</v>
      </c>
      <c r="BR852" s="6"/>
      <c r="BS852" s="6"/>
      <c r="BT852" s="6"/>
      <c r="BU852" s="6" t="s">
        <v>702</v>
      </c>
      <c r="BV852" s="6"/>
      <c r="BW852" s="6"/>
      <c r="BX852" s="6"/>
    </row>
    <row r="853" spans="1:76" ht="15" customHeight="1" x14ac:dyDescent="0.3">
      <c r="A853" s="1" t="s">
        <v>1487</v>
      </c>
      <c r="B853" s="7">
        <v>42969</v>
      </c>
      <c r="C853" s="6" t="s">
        <v>662</v>
      </c>
      <c r="D853" s="166">
        <v>5057</v>
      </c>
      <c r="E853" s="166">
        <v>805</v>
      </c>
      <c r="F853" s="11">
        <v>65</v>
      </c>
      <c r="G853" s="168">
        <v>2</v>
      </c>
      <c r="H853" s="183" t="str">
        <f t="shared" si="13"/>
        <v>65-2</v>
      </c>
      <c r="I853" s="173">
        <v>0</v>
      </c>
      <c r="J853" s="173">
        <v>60</v>
      </c>
      <c r="K853" s="207" t="b">
        <v>1</v>
      </c>
      <c r="L853" s="208">
        <v>155.94999999999999</v>
      </c>
      <c r="M853" s="208">
        <v>156.54999999999998</v>
      </c>
      <c r="N853" s="11"/>
      <c r="O853" s="11" t="s">
        <v>105</v>
      </c>
      <c r="P853" s="179" t="s">
        <v>105</v>
      </c>
      <c r="Q853" s="136" t="s">
        <v>1492</v>
      </c>
      <c r="R853" s="11"/>
      <c r="S853" s="11"/>
      <c r="T853" s="6"/>
      <c r="U853" s="6"/>
      <c r="V853" s="6"/>
      <c r="W853" s="6"/>
      <c r="X853" s="212" t="e">
        <v>#N/A</v>
      </c>
      <c r="Y853" s="6"/>
      <c r="Z853" s="224"/>
      <c r="AA853" s="224"/>
      <c r="AB853" s="224"/>
      <c r="AC853" s="224"/>
      <c r="AD853" s="170"/>
      <c r="AE853" s="170"/>
      <c r="AF853" s="224"/>
      <c r="AG853" s="170"/>
      <c r="AH853" s="170"/>
      <c r="AI853" s="170"/>
      <c r="AJ853" s="224"/>
      <c r="AK853" s="224"/>
      <c r="AL853" s="170"/>
      <c r="AM853" s="170"/>
      <c r="AN853" s="170"/>
      <c r="AO853" s="224"/>
      <c r="AP853" s="170"/>
      <c r="AQ853" s="170"/>
      <c r="AR853" s="170"/>
      <c r="AS853" s="170"/>
      <c r="AT853" s="224"/>
      <c r="AU853" s="170"/>
      <c r="AV853" s="170"/>
      <c r="AW853" s="170"/>
      <c r="AX853" s="224"/>
      <c r="AY853" s="170"/>
      <c r="AZ853" s="170"/>
      <c r="BA853" s="170"/>
      <c r="BB853" s="224"/>
      <c r="BC853" s="224"/>
      <c r="BD853" s="224"/>
      <c r="BE853" s="170"/>
      <c r="BF853" s="170"/>
      <c r="BG853" s="170"/>
      <c r="BH853" s="170"/>
      <c r="BI853" s="224"/>
      <c r="BJ853" s="224"/>
      <c r="BK853" s="224"/>
      <c r="BL853" s="224"/>
      <c r="BM853" s="224"/>
      <c r="BN853" s="204"/>
      <c r="BO853" s="6"/>
      <c r="BP853" s="6"/>
      <c r="BQ853" s="1">
        <v>0</v>
      </c>
      <c r="BR853" s="6"/>
      <c r="BS853" s="6"/>
      <c r="BT853" s="6"/>
      <c r="BU853" s="6"/>
      <c r="BV853" s="6" t="s">
        <v>703</v>
      </c>
      <c r="BW853" s="6"/>
      <c r="BX853" s="6"/>
    </row>
    <row r="854" spans="1:76" ht="15" customHeight="1" x14ac:dyDescent="0.3">
      <c r="A854" s="1" t="s">
        <v>1487</v>
      </c>
      <c r="B854" s="7">
        <v>42969</v>
      </c>
      <c r="C854" s="6" t="s">
        <v>662</v>
      </c>
      <c r="D854" s="166">
        <v>5057</v>
      </c>
      <c r="E854" s="166">
        <v>805</v>
      </c>
      <c r="F854" s="11">
        <v>65</v>
      </c>
      <c r="G854" s="168">
        <v>3</v>
      </c>
      <c r="H854" s="183" t="str">
        <f t="shared" si="13"/>
        <v>65-3</v>
      </c>
      <c r="I854" s="173">
        <v>2</v>
      </c>
      <c r="J854" s="173">
        <v>60</v>
      </c>
      <c r="K854" s="207" t="b">
        <v>1</v>
      </c>
      <c r="L854" s="208">
        <v>156.57499999999999</v>
      </c>
      <c r="M854" s="208">
        <v>157.15499999999997</v>
      </c>
      <c r="N854" s="11" t="s">
        <v>112</v>
      </c>
      <c r="O854" s="11" t="s">
        <v>1094</v>
      </c>
      <c r="P854" s="179" t="s">
        <v>1493</v>
      </c>
      <c r="Q854" s="180">
        <v>1</v>
      </c>
      <c r="R854" s="11" t="s">
        <v>18</v>
      </c>
      <c r="S854" s="11"/>
      <c r="T854" s="6" t="s">
        <v>201</v>
      </c>
      <c r="U854" s="6" t="s">
        <v>49</v>
      </c>
      <c r="V854" s="6" t="s">
        <v>17</v>
      </c>
      <c r="W854" s="6" t="s">
        <v>10</v>
      </c>
      <c r="X854" s="212">
        <v>2</v>
      </c>
      <c r="Y854" s="6" t="s">
        <v>40</v>
      </c>
      <c r="Z854" s="224"/>
      <c r="AA854" s="224"/>
      <c r="AB854" s="224"/>
      <c r="AC854" s="224"/>
      <c r="AD854" s="170"/>
      <c r="AE854" s="170"/>
      <c r="AF854" s="224"/>
      <c r="AG854" s="170"/>
      <c r="AH854" s="170"/>
      <c r="AI854" s="170"/>
      <c r="AJ854" s="224"/>
      <c r="AK854" s="224"/>
      <c r="AL854" s="170"/>
      <c r="AM854" s="170"/>
      <c r="AN854" s="170"/>
      <c r="AO854" s="224"/>
      <c r="AP854" s="170"/>
      <c r="AQ854" s="170"/>
      <c r="AR854" s="170">
        <v>50</v>
      </c>
      <c r="AS854" s="170"/>
      <c r="AT854" s="224"/>
      <c r="AU854" s="170"/>
      <c r="AV854" s="170"/>
      <c r="AW854" s="170"/>
      <c r="AX854" s="224"/>
      <c r="AY854" s="170"/>
      <c r="AZ854" s="170"/>
      <c r="BA854" s="170"/>
      <c r="BB854" s="224"/>
      <c r="BC854" s="224"/>
      <c r="BD854" s="224"/>
      <c r="BE854" s="170"/>
      <c r="BF854" s="170"/>
      <c r="BG854" s="170">
        <v>50</v>
      </c>
      <c r="BH854" s="170"/>
      <c r="BI854" s="224"/>
      <c r="BJ854" s="224"/>
      <c r="BK854" s="224"/>
      <c r="BL854" s="224"/>
      <c r="BM854" s="224"/>
      <c r="BN854" s="204"/>
      <c r="BO854" s="6"/>
      <c r="BP854" s="6"/>
      <c r="BQ854" s="1">
        <v>100</v>
      </c>
      <c r="BR854" s="6"/>
      <c r="BS854" s="6"/>
      <c r="BT854" s="6"/>
      <c r="BU854" s="6" t="s">
        <v>591</v>
      </c>
      <c r="BV854" s="6"/>
      <c r="BW854" s="6"/>
      <c r="BX854" s="6"/>
    </row>
    <row r="855" spans="1:76" ht="15" customHeight="1" x14ac:dyDescent="0.3">
      <c r="A855" s="1" t="s">
        <v>1487</v>
      </c>
      <c r="B855" s="7">
        <v>42969</v>
      </c>
      <c r="C855" s="6" t="s">
        <v>662</v>
      </c>
      <c r="D855" s="166">
        <v>5057</v>
      </c>
      <c r="E855" s="166">
        <v>805</v>
      </c>
      <c r="F855" s="11">
        <v>65</v>
      </c>
      <c r="G855" s="168">
        <v>3</v>
      </c>
      <c r="H855" s="183" t="str">
        <f t="shared" si="13"/>
        <v>65-3</v>
      </c>
      <c r="I855" s="173">
        <v>2</v>
      </c>
      <c r="J855" s="173">
        <v>60</v>
      </c>
      <c r="K855" s="207" t="b">
        <v>1</v>
      </c>
      <c r="L855" s="208">
        <v>156.57499999999999</v>
      </c>
      <c r="M855" s="208">
        <v>157.15499999999997</v>
      </c>
      <c r="N855" s="11" t="s">
        <v>112</v>
      </c>
      <c r="O855" s="11" t="s">
        <v>31</v>
      </c>
      <c r="P855" s="139" t="s">
        <v>1494</v>
      </c>
      <c r="Q855" s="136">
        <v>4</v>
      </c>
      <c r="R855" s="11" t="s">
        <v>44</v>
      </c>
      <c r="S855" s="11"/>
      <c r="T855" s="6" t="s">
        <v>552</v>
      </c>
      <c r="U855" s="6" t="s">
        <v>49</v>
      </c>
      <c r="V855" s="6" t="s">
        <v>52</v>
      </c>
      <c r="W855" s="6" t="s">
        <v>12</v>
      </c>
      <c r="X855" s="212">
        <v>4</v>
      </c>
      <c r="Y855" s="6" t="s">
        <v>40</v>
      </c>
      <c r="Z855" s="224"/>
      <c r="AA855" s="224"/>
      <c r="AB855" s="224"/>
      <c r="AC855" s="224"/>
      <c r="AD855" s="170"/>
      <c r="AE855" s="170"/>
      <c r="AF855" s="224"/>
      <c r="AG855" s="170"/>
      <c r="AH855" s="170"/>
      <c r="AI855" s="170"/>
      <c r="AJ855" s="224"/>
      <c r="AK855" s="224"/>
      <c r="AL855" s="170"/>
      <c r="AM855" s="170"/>
      <c r="AN855" s="170"/>
      <c r="AO855" s="224"/>
      <c r="AP855" s="170"/>
      <c r="AQ855" s="170"/>
      <c r="AR855" s="170"/>
      <c r="AS855" s="170">
        <v>100</v>
      </c>
      <c r="AT855" s="224"/>
      <c r="AU855" s="170"/>
      <c r="AV855" s="170"/>
      <c r="AW855" s="170"/>
      <c r="AX855" s="224"/>
      <c r="AY855" s="170"/>
      <c r="AZ855" s="170"/>
      <c r="BA855" s="170"/>
      <c r="BB855" s="224"/>
      <c r="BC855" s="224"/>
      <c r="BD855" s="224"/>
      <c r="BE855" s="170"/>
      <c r="BF855" s="170"/>
      <c r="BG855" s="170"/>
      <c r="BH855" s="170"/>
      <c r="BI855" s="224"/>
      <c r="BJ855" s="224"/>
      <c r="BK855" s="224"/>
      <c r="BL855" s="224"/>
      <c r="BM855" s="224"/>
      <c r="BN855" s="204"/>
      <c r="BO855" s="6"/>
      <c r="BP855" s="6"/>
      <c r="BQ855" s="1">
        <v>100</v>
      </c>
      <c r="BR855" s="6"/>
      <c r="BS855" s="6"/>
      <c r="BT855" s="6"/>
      <c r="BU855" s="1" t="s">
        <v>656</v>
      </c>
      <c r="BV855" s="6"/>
      <c r="BW855" s="6"/>
      <c r="BX855" s="6"/>
    </row>
    <row r="856" spans="1:76" ht="15" customHeight="1" x14ac:dyDescent="0.3">
      <c r="A856" s="1" t="s">
        <v>1487</v>
      </c>
      <c r="B856" s="7">
        <v>42969</v>
      </c>
      <c r="C856" s="6" t="s">
        <v>662</v>
      </c>
      <c r="D856" s="166">
        <v>5057</v>
      </c>
      <c r="E856" s="166">
        <v>805</v>
      </c>
      <c r="F856" s="11">
        <v>65</v>
      </c>
      <c r="G856" s="168">
        <v>3</v>
      </c>
      <c r="H856" s="183" t="str">
        <f t="shared" si="13"/>
        <v>65-3</v>
      </c>
      <c r="I856" s="173">
        <v>2</v>
      </c>
      <c r="J856" s="173">
        <v>60</v>
      </c>
      <c r="K856" s="207" t="b">
        <v>1</v>
      </c>
      <c r="L856" s="208">
        <v>156.57499999999999</v>
      </c>
      <c r="M856" s="208">
        <v>157.15499999999997</v>
      </c>
      <c r="N856" s="11" t="s">
        <v>112</v>
      </c>
      <c r="O856" s="11" t="s">
        <v>1094</v>
      </c>
      <c r="P856" s="179" t="s">
        <v>1493</v>
      </c>
      <c r="Q856" s="180">
        <v>1</v>
      </c>
      <c r="R856" s="11" t="s">
        <v>18</v>
      </c>
      <c r="S856" s="11" t="s">
        <v>22</v>
      </c>
      <c r="T856" s="6" t="s">
        <v>130</v>
      </c>
      <c r="U856" s="6" t="s">
        <v>49</v>
      </c>
      <c r="V856" s="6" t="s">
        <v>52</v>
      </c>
      <c r="W856" s="6" t="s">
        <v>10</v>
      </c>
      <c r="X856" s="212">
        <v>2</v>
      </c>
      <c r="Y856" s="6" t="s">
        <v>40</v>
      </c>
      <c r="Z856" s="224"/>
      <c r="AA856" s="224"/>
      <c r="AB856" s="224"/>
      <c r="AC856" s="224"/>
      <c r="AD856" s="170"/>
      <c r="AE856" s="170"/>
      <c r="AF856" s="224"/>
      <c r="AG856" s="170"/>
      <c r="AH856" s="170"/>
      <c r="AI856" s="170"/>
      <c r="AJ856" s="224"/>
      <c r="AK856" s="224"/>
      <c r="AL856" s="170"/>
      <c r="AM856" s="170"/>
      <c r="AN856" s="170"/>
      <c r="AO856" s="224"/>
      <c r="AP856" s="170"/>
      <c r="AQ856" s="170"/>
      <c r="AR856" s="170"/>
      <c r="AS856" s="170"/>
      <c r="AT856" s="224"/>
      <c r="AU856" s="170"/>
      <c r="AV856" s="170"/>
      <c r="AW856" s="170"/>
      <c r="AX856" s="224"/>
      <c r="AY856" s="170"/>
      <c r="AZ856" s="170"/>
      <c r="BA856" s="170"/>
      <c r="BB856" s="224"/>
      <c r="BC856" s="224"/>
      <c r="BD856" s="224"/>
      <c r="BE856" s="170"/>
      <c r="BF856" s="170"/>
      <c r="BG856" s="170">
        <v>100</v>
      </c>
      <c r="BH856" s="170"/>
      <c r="BI856" s="224"/>
      <c r="BJ856" s="224"/>
      <c r="BK856" s="224"/>
      <c r="BL856" s="224"/>
      <c r="BM856" s="224"/>
      <c r="BN856" s="204"/>
      <c r="BO856" s="6"/>
      <c r="BP856" s="6"/>
      <c r="BQ856" s="1">
        <v>100</v>
      </c>
      <c r="BR856" s="6"/>
      <c r="BS856" s="6"/>
      <c r="BT856" s="6"/>
      <c r="BU856" s="6" t="s">
        <v>702</v>
      </c>
      <c r="BV856" s="6"/>
      <c r="BW856" s="6"/>
      <c r="BX856" s="6"/>
    </row>
    <row r="857" spans="1:76" ht="15" customHeight="1" x14ac:dyDescent="0.3">
      <c r="A857" s="1" t="s">
        <v>1487</v>
      </c>
      <c r="B857" s="7">
        <v>42969</v>
      </c>
      <c r="C857" s="6" t="s">
        <v>662</v>
      </c>
      <c r="D857" s="166">
        <v>5057</v>
      </c>
      <c r="E857" s="166">
        <v>805</v>
      </c>
      <c r="F857" s="11">
        <v>65</v>
      </c>
      <c r="G857" s="168">
        <v>3</v>
      </c>
      <c r="H857" s="183" t="str">
        <f t="shared" si="13"/>
        <v>65-3</v>
      </c>
      <c r="I857" s="173">
        <v>21</v>
      </c>
      <c r="J857" s="173">
        <v>34</v>
      </c>
      <c r="K857" s="207" t="b">
        <v>1</v>
      </c>
      <c r="L857" s="208">
        <v>156.76499999999999</v>
      </c>
      <c r="M857" s="208">
        <v>156.89499999999998</v>
      </c>
      <c r="N857" s="11" t="s">
        <v>96</v>
      </c>
      <c r="O857" s="11" t="s">
        <v>1094</v>
      </c>
      <c r="P857" s="179" t="s">
        <v>1493</v>
      </c>
      <c r="Q857" s="180">
        <v>1</v>
      </c>
      <c r="R857" s="11" t="s">
        <v>18</v>
      </c>
      <c r="S857" s="11"/>
      <c r="T857" s="6" t="s">
        <v>201</v>
      </c>
      <c r="U857" s="6" t="s">
        <v>49</v>
      </c>
      <c r="V857" s="6" t="s">
        <v>15</v>
      </c>
      <c r="W857" s="6" t="s">
        <v>10</v>
      </c>
      <c r="X857" s="212">
        <v>2</v>
      </c>
      <c r="Y857" s="6" t="s">
        <v>40</v>
      </c>
      <c r="Z857" s="224"/>
      <c r="AA857" s="224"/>
      <c r="AB857" s="224"/>
      <c r="AC857" s="224"/>
      <c r="AD857" s="170"/>
      <c r="AE857" s="170"/>
      <c r="AF857" s="224"/>
      <c r="AG857" s="170"/>
      <c r="AH857" s="170"/>
      <c r="AI857" s="170"/>
      <c r="AJ857" s="224"/>
      <c r="AK857" s="224"/>
      <c r="AL857" s="170"/>
      <c r="AM857" s="170"/>
      <c r="AN857" s="170"/>
      <c r="AO857" s="224"/>
      <c r="AP857" s="170"/>
      <c r="AQ857" s="170"/>
      <c r="AR857" s="170"/>
      <c r="AS857" s="170"/>
      <c r="AT857" s="224"/>
      <c r="AU857" s="170"/>
      <c r="AV857" s="170"/>
      <c r="AW857" s="170"/>
      <c r="AX857" s="224"/>
      <c r="AY857" s="170"/>
      <c r="AZ857" s="170"/>
      <c r="BA857" s="170"/>
      <c r="BB857" s="224"/>
      <c r="BC857" s="224"/>
      <c r="BD857" s="224"/>
      <c r="BE857" s="170"/>
      <c r="BF857" s="170"/>
      <c r="BG857" s="170">
        <v>100</v>
      </c>
      <c r="BH857" s="170"/>
      <c r="BI857" s="224"/>
      <c r="BJ857" s="224"/>
      <c r="BK857" s="224"/>
      <c r="BL857" s="224"/>
      <c r="BM857" s="224"/>
      <c r="BN857" s="204"/>
      <c r="BO857" s="6"/>
      <c r="BP857" s="6"/>
      <c r="BQ857" s="1">
        <v>100</v>
      </c>
      <c r="BR857" s="6"/>
      <c r="BS857" s="6"/>
      <c r="BT857" s="6"/>
      <c r="BU857" s="6"/>
      <c r="BV857" s="6"/>
      <c r="BW857" s="6"/>
      <c r="BX857" s="6"/>
    </row>
    <row r="858" spans="1:76" ht="15" customHeight="1" x14ac:dyDescent="0.3">
      <c r="A858" s="1" t="s">
        <v>1487</v>
      </c>
      <c r="B858" s="7">
        <v>42969</v>
      </c>
      <c r="C858" s="6" t="s">
        <v>662</v>
      </c>
      <c r="D858" s="166">
        <v>5057</v>
      </c>
      <c r="E858" s="166">
        <v>805</v>
      </c>
      <c r="F858" s="11">
        <v>65</v>
      </c>
      <c r="G858" s="168">
        <v>3</v>
      </c>
      <c r="H858" s="183" t="str">
        <f t="shared" si="13"/>
        <v>65-3</v>
      </c>
      <c r="I858" s="173">
        <v>2</v>
      </c>
      <c r="J858" s="173">
        <v>60</v>
      </c>
      <c r="K858" s="207" t="b">
        <v>1</v>
      </c>
      <c r="L858" s="208">
        <v>156.57499999999999</v>
      </c>
      <c r="M858" s="208">
        <v>157.15499999999997</v>
      </c>
      <c r="N858" s="11"/>
      <c r="O858" s="11" t="s">
        <v>105</v>
      </c>
      <c r="P858" s="179" t="s">
        <v>105</v>
      </c>
      <c r="Q858" s="136" t="s">
        <v>1492</v>
      </c>
      <c r="R858" s="11"/>
      <c r="S858" s="11"/>
      <c r="T858" s="6"/>
      <c r="U858" s="6"/>
      <c r="V858" s="6"/>
      <c r="W858" s="6"/>
      <c r="X858" s="212" t="e">
        <v>#N/A</v>
      </c>
      <c r="Y858" s="6"/>
      <c r="Z858" s="224"/>
      <c r="AA858" s="224"/>
      <c r="AB858" s="224"/>
      <c r="AC858" s="224"/>
      <c r="AD858" s="170"/>
      <c r="AE858" s="170"/>
      <c r="AF858" s="224"/>
      <c r="AG858" s="170"/>
      <c r="AH858" s="170"/>
      <c r="AI858" s="170"/>
      <c r="AJ858" s="224"/>
      <c r="AK858" s="224"/>
      <c r="AL858" s="170"/>
      <c r="AM858" s="170"/>
      <c r="AN858" s="170"/>
      <c r="AO858" s="224"/>
      <c r="AP858" s="170"/>
      <c r="AQ858" s="170"/>
      <c r="AR858" s="170"/>
      <c r="AS858" s="170"/>
      <c r="AT858" s="224"/>
      <c r="AU858" s="170"/>
      <c r="AV858" s="170"/>
      <c r="AW858" s="170"/>
      <c r="AX858" s="224"/>
      <c r="AY858" s="170"/>
      <c r="AZ858" s="170"/>
      <c r="BA858" s="170"/>
      <c r="BB858" s="224"/>
      <c r="BC858" s="224"/>
      <c r="BD858" s="224"/>
      <c r="BE858" s="170"/>
      <c r="BF858" s="170"/>
      <c r="BG858" s="170"/>
      <c r="BH858" s="170"/>
      <c r="BI858" s="224"/>
      <c r="BJ858" s="224"/>
      <c r="BK858" s="224"/>
      <c r="BL858" s="224"/>
      <c r="BM858" s="224"/>
      <c r="BN858" s="204"/>
      <c r="BO858" s="6"/>
      <c r="BP858" s="6"/>
      <c r="BQ858" s="1">
        <v>0</v>
      </c>
      <c r="BR858" s="6"/>
      <c r="BS858" s="6"/>
      <c r="BT858" s="6"/>
      <c r="BU858" s="6"/>
      <c r="BV858" s="6" t="s">
        <v>704</v>
      </c>
      <c r="BW858" s="6"/>
      <c r="BX858" s="6"/>
    </row>
    <row r="859" spans="1:76" ht="15" customHeight="1" x14ac:dyDescent="0.3">
      <c r="A859" s="1" t="s">
        <v>1487</v>
      </c>
      <c r="B859" s="7">
        <v>42969</v>
      </c>
      <c r="C859" s="6" t="s">
        <v>662</v>
      </c>
      <c r="D859" s="166">
        <v>5057</v>
      </c>
      <c r="E859" s="166">
        <v>805</v>
      </c>
      <c r="F859" s="11">
        <v>65</v>
      </c>
      <c r="G859" s="168">
        <v>4</v>
      </c>
      <c r="H859" s="183" t="str">
        <f t="shared" si="13"/>
        <v>65-4</v>
      </c>
      <c r="I859" s="173">
        <v>1</v>
      </c>
      <c r="J859" s="173">
        <v>92</v>
      </c>
      <c r="K859" s="207" t="b">
        <v>1</v>
      </c>
      <c r="L859" s="208">
        <v>157.17499999999998</v>
      </c>
      <c r="M859" s="208">
        <v>158.08499999999998</v>
      </c>
      <c r="N859" s="11" t="s">
        <v>112</v>
      </c>
      <c r="O859" s="11" t="s">
        <v>1094</v>
      </c>
      <c r="P859" s="179" t="s">
        <v>1493</v>
      </c>
      <c r="Q859" s="180">
        <v>1</v>
      </c>
      <c r="R859" s="11" t="s">
        <v>18</v>
      </c>
      <c r="S859" s="11"/>
      <c r="T859" s="6" t="s">
        <v>201</v>
      </c>
      <c r="U859" s="6" t="s">
        <v>49</v>
      </c>
      <c r="V859" s="6" t="s">
        <v>17</v>
      </c>
      <c r="W859" s="6" t="s">
        <v>10</v>
      </c>
      <c r="X859" s="212">
        <v>2</v>
      </c>
      <c r="Y859" s="6" t="s">
        <v>40</v>
      </c>
      <c r="Z859" s="224"/>
      <c r="AA859" s="224"/>
      <c r="AB859" s="224"/>
      <c r="AC859" s="224"/>
      <c r="AD859" s="170"/>
      <c r="AE859" s="170"/>
      <c r="AF859" s="224"/>
      <c r="AG859" s="170"/>
      <c r="AH859" s="170"/>
      <c r="AI859" s="170"/>
      <c r="AJ859" s="224"/>
      <c r="AK859" s="224"/>
      <c r="AL859" s="170"/>
      <c r="AM859" s="170"/>
      <c r="AN859" s="170"/>
      <c r="AO859" s="224"/>
      <c r="AP859" s="170"/>
      <c r="AQ859" s="170"/>
      <c r="AR859" s="170">
        <v>50</v>
      </c>
      <c r="AS859" s="170"/>
      <c r="AT859" s="224"/>
      <c r="AU859" s="170"/>
      <c r="AV859" s="170"/>
      <c r="AW859" s="170"/>
      <c r="AX859" s="224"/>
      <c r="AY859" s="170"/>
      <c r="AZ859" s="170"/>
      <c r="BA859" s="170"/>
      <c r="BB859" s="224"/>
      <c r="BC859" s="224"/>
      <c r="BD859" s="224"/>
      <c r="BE859" s="170"/>
      <c r="BF859" s="170"/>
      <c r="BG859" s="170">
        <v>50</v>
      </c>
      <c r="BH859" s="170"/>
      <c r="BI859" s="224"/>
      <c r="BJ859" s="224"/>
      <c r="BK859" s="224"/>
      <c r="BL859" s="224"/>
      <c r="BM859" s="224"/>
      <c r="BN859" s="204"/>
      <c r="BO859" s="6"/>
      <c r="BP859" s="6"/>
      <c r="BQ859" s="1">
        <v>100</v>
      </c>
      <c r="BR859" s="6"/>
      <c r="BS859" s="6"/>
      <c r="BT859" s="6"/>
      <c r="BU859" s="6" t="s">
        <v>591</v>
      </c>
      <c r="BV859" s="6"/>
      <c r="BW859" s="6"/>
      <c r="BX859" s="6"/>
    </row>
    <row r="860" spans="1:76" ht="15" customHeight="1" x14ac:dyDescent="0.3">
      <c r="A860" s="1" t="s">
        <v>1487</v>
      </c>
      <c r="B860" s="7">
        <v>42969</v>
      </c>
      <c r="C860" s="6" t="s">
        <v>662</v>
      </c>
      <c r="D860" s="166">
        <v>5057</v>
      </c>
      <c r="E860" s="166">
        <v>805</v>
      </c>
      <c r="F860" s="11">
        <v>65</v>
      </c>
      <c r="G860" s="168">
        <v>4</v>
      </c>
      <c r="H860" s="183" t="str">
        <f t="shared" si="13"/>
        <v>65-4</v>
      </c>
      <c r="I860" s="173">
        <v>1</v>
      </c>
      <c r="J860" s="173">
        <v>92</v>
      </c>
      <c r="K860" s="207" t="b">
        <v>1</v>
      </c>
      <c r="L860" s="208">
        <v>157.17499999999998</v>
      </c>
      <c r="M860" s="208">
        <v>158.08499999999998</v>
      </c>
      <c r="N860" s="11" t="s">
        <v>112</v>
      </c>
      <c r="O860" s="11" t="s">
        <v>31</v>
      </c>
      <c r="P860" s="139" t="s">
        <v>1494</v>
      </c>
      <c r="Q860" s="136">
        <v>4</v>
      </c>
      <c r="R860" s="11" t="s">
        <v>44</v>
      </c>
      <c r="S860" s="11"/>
      <c r="T860" s="6" t="s">
        <v>552</v>
      </c>
      <c r="U860" s="6" t="s">
        <v>49</v>
      </c>
      <c r="V860" s="6" t="s">
        <v>52</v>
      </c>
      <c r="W860" s="6" t="s">
        <v>12</v>
      </c>
      <c r="X860" s="212">
        <v>4</v>
      </c>
      <c r="Y860" s="6" t="s">
        <v>40</v>
      </c>
      <c r="Z860" s="224"/>
      <c r="AA860" s="224"/>
      <c r="AB860" s="224"/>
      <c r="AC860" s="224"/>
      <c r="AD860" s="170"/>
      <c r="AE860" s="170"/>
      <c r="AF860" s="224"/>
      <c r="AG860" s="170"/>
      <c r="AH860" s="170"/>
      <c r="AI860" s="170"/>
      <c r="AJ860" s="224"/>
      <c r="AK860" s="224"/>
      <c r="AL860" s="170"/>
      <c r="AM860" s="170"/>
      <c r="AN860" s="170"/>
      <c r="AO860" s="224"/>
      <c r="AP860" s="170"/>
      <c r="AQ860" s="170"/>
      <c r="AR860" s="170"/>
      <c r="AS860" s="170">
        <v>100</v>
      </c>
      <c r="AT860" s="224"/>
      <c r="AU860" s="170"/>
      <c r="AV860" s="170"/>
      <c r="AW860" s="170"/>
      <c r="AX860" s="224"/>
      <c r="AY860" s="170"/>
      <c r="AZ860" s="170"/>
      <c r="BA860" s="170"/>
      <c r="BB860" s="224"/>
      <c r="BC860" s="224"/>
      <c r="BD860" s="224"/>
      <c r="BE860" s="170"/>
      <c r="BF860" s="170"/>
      <c r="BG860" s="170"/>
      <c r="BH860" s="170"/>
      <c r="BI860" s="224"/>
      <c r="BJ860" s="224"/>
      <c r="BK860" s="224"/>
      <c r="BL860" s="224"/>
      <c r="BM860" s="224"/>
      <c r="BN860" s="204"/>
      <c r="BO860" s="6"/>
      <c r="BP860" s="6"/>
      <c r="BQ860" s="1">
        <v>100</v>
      </c>
      <c r="BR860" s="6"/>
      <c r="BS860" s="6"/>
      <c r="BT860" s="6"/>
      <c r="BU860" s="1" t="s">
        <v>656</v>
      </c>
      <c r="BV860" s="6"/>
      <c r="BW860" s="6"/>
      <c r="BX860" s="6"/>
    </row>
    <row r="861" spans="1:76" ht="15" customHeight="1" x14ac:dyDescent="0.3">
      <c r="A861" s="1" t="s">
        <v>1487</v>
      </c>
      <c r="B861" s="7">
        <v>42969</v>
      </c>
      <c r="C861" s="6" t="s">
        <v>662</v>
      </c>
      <c r="D861" s="166">
        <v>5057</v>
      </c>
      <c r="E861" s="166">
        <v>805</v>
      </c>
      <c r="F861" s="11">
        <v>65</v>
      </c>
      <c r="G861" s="168">
        <v>4</v>
      </c>
      <c r="H861" s="183" t="str">
        <f t="shared" si="13"/>
        <v>65-4</v>
      </c>
      <c r="I861" s="173">
        <v>1</v>
      </c>
      <c r="J861" s="173">
        <v>92</v>
      </c>
      <c r="K861" s="207" t="b">
        <v>1</v>
      </c>
      <c r="L861" s="208">
        <v>157.17499999999998</v>
      </c>
      <c r="M861" s="208">
        <v>158.08499999999998</v>
      </c>
      <c r="N861" s="11" t="s">
        <v>112</v>
      </c>
      <c r="O861" s="11" t="s">
        <v>1094</v>
      </c>
      <c r="P861" s="179" t="s">
        <v>1493</v>
      </c>
      <c r="Q861" s="180">
        <v>1</v>
      </c>
      <c r="R861" s="11" t="s">
        <v>18</v>
      </c>
      <c r="S861" s="11" t="s">
        <v>22</v>
      </c>
      <c r="T861" s="6" t="s">
        <v>130</v>
      </c>
      <c r="U861" s="6" t="s">
        <v>49</v>
      </c>
      <c r="V861" s="6" t="s">
        <v>52</v>
      </c>
      <c r="W861" s="6" t="s">
        <v>10</v>
      </c>
      <c r="X861" s="212">
        <v>2</v>
      </c>
      <c r="Y861" s="6" t="s">
        <v>40</v>
      </c>
      <c r="Z861" s="224"/>
      <c r="AA861" s="224"/>
      <c r="AB861" s="224"/>
      <c r="AC861" s="224"/>
      <c r="AD861" s="170"/>
      <c r="AE861" s="170"/>
      <c r="AF861" s="224"/>
      <c r="AG861" s="170"/>
      <c r="AH861" s="170"/>
      <c r="AI861" s="170"/>
      <c r="AJ861" s="224"/>
      <c r="AK861" s="224"/>
      <c r="AL861" s="170"/>
      <c r="AM861" s="170"/>
      <c r="AN861" s="170"/>
      <c r="AO861" s="224"/>
      <c r="AP861" s="170"/>
      <c r="AQ861" s="170"/>
      <c r="AR861" s="170"/>
      <c r="AS861" s="170"/>
      <c r="AT861" s="224"/>
      <c r="AU861" s="170"/>
      <c r="AV861" s="170"/>
      <c r="AW861" s="170"/>
      <c r="AX861" s="224"/>
      <c r="AY861" s="170"/>
      <c r="AZ861" s="170"/>
      <c r="BA861" s="170"/>
      <c r="BB861" s="224"/>
      <c r="BC861" s="224"/>
      <c r="BD861" s="224"/>
      <c r="BE861" s="170"/>
      <c r="BF861" s="170"/>
      <c r="BG861" s="170">
        <v>100</v>
      </c>
      <c r="BH861" s="170"/>
      <c r="BI861" s="224"/>
      <c r="BJ861" s="224"/>
      <c r="BK861" s="224"/>
      <c r="BL861" s="224"/>
      <c r="BM861" s="224"/>
      <c r="BN861" s="204"/>
      <c r="BO861" s="6"/>
      <c r="BP861" s="6"/>
      <c r="BQ861" s="1">
        <v>100</v>
      </c>
      <c r="BR861" s="6"/>
      <c r="BS861" s="6"/>
      <c r="BT861" s="6"/>
      <c r="BU861" s="6" t="s">
        <v>702</v>
      </c>
      <c r="BV861" s="6"/>
      <c r="BW861" s="6"/>
      <c r="BX861" s="6"/>
    </row>
    <row r="862" spans="1:76" ht="15" customHeight="1" x14ac:dyDescent="0.3">
      <c r="A862" s="1" t="s">
        <v>1487</v>
      </c>
      <c r="B862" s="7">
        <v>42969</v>
      </c>
      <c r="C862" s="6" t="s">
        <v>662</v>
      </c>
      <c r="D862" s="166">
        <v>5057</v>
      </c>
      <c r="E862" s="166">
        <v>805</v>
      </c>
      <c r="F862" s="11">
        <v>65</v>
      </c>
      <c r="G862" s="168">
        <v>4</v>
      </c>
      <c r="H862" s="183" t="str">
        <f t="shared" si="13"/>
        <v>65-4</v>
      </c>
      <c r="I862" s="173">
        <v>1</v>
      </c>
      <c r="J862" s="173">
        <v>92</v>
      </c>
      <c r="K862" s="207" t="b">
        <v>1</v>
      </c>
      <c r="L862" s="208">
        <v>157.17499999999998</v>
      </c>
      <c r="M862" s="208">
        <v>158.08499999999998</v>
      </c>
      <c r="N862" s="11"/>
      <c r="O862" s="11" t="s">
        <v>105</v>
      </c>
      <c r="P862" s="179" t="s">
        <v>105</v>
      </c>
      <c r="Q862" s="136" t="s">
        <v>1492</v>
      </c>
      <c r="R862" s="11"/>
      <c r="S862" s="11"/>
      <c r="T862" s="6"/>
      <c r="U862" s="6"/>
      <c r="V862" s="6"/>
      <c r="W862" s="6"/>
      <c r="X862" s="212" t="e">
        <v>#N/A</v>
      </c>
      <c r="Y862" s="6"/>
      <c r="Z862" s="224"/>
      <c r="AA862" s="224"/>
      <c r="AB862" s="224"/>
      <c r="AC862" s="224"/>
      <c r="AD862" s="170"/>
      <c r="AE862" s="170"/>
      <c r="AF862" s="224"/>
      <c r="AG862" s="170"/>
      <c r="AH862" s="170"/>
      <c r="AI862" s="170"/>
      <c r="AJ862" s="224"/>
      <c r="AK862" s="224"/>
      <c r="AL862" s="170"/>
      <c r="AM862" s="170"/>
      <c r="AN862" s="170"/>
      <c r="AO862" s="224"/>
      <c r="AP862" s="170"/>
      <c r="AQ862" s="170"/>
      <c r="AR862" s="170"/>
      <c r="AS862" s="170"/>
      <c r="AT862" s="224"/>
      <c r="AU862" s="170"/>
      <c r="AV862" s="170"/>
      <c r="AW862" s="170"/>
      <c r="AX862" s="224"/>
      <c r="AY862" s="170"/>
      <c r="AZ862" s="170"/>
      <c r="BA862" s="170"/>
      <c r="BB862" s="224"/>
      <c r="BC862" s="224"/>
      <c r="BD862" s="224"/>
      <c r="BE862" s="170"/>
      <c r="BF862" s="170"/>
      <c r="BG862" s="170"/>
      <c r="BH862" s="170"/>
      <c r="BI862" s="224"/>
      <c r="BJ862" s="224"/>
      <c r="BK862" s="224"/>
      <c r="BL862" s="224"/>
      <c r="BM862" s="224"/>
      <c r="BN862" s="204"/>
      <c r="BO862" s="6"/>
      <c r="BP862" s="6"/>
      <c r="BQ862" s="1">
        <v>0</v>
      </c>
      <c r="BR862" s="6"/>
      <c r="BS862" s="6"/>
      <c r="BT862" s="6"/>
      <c r="BU862" s="6"/>
      <c r="BV862" s="6" t="s">
        <v>704</v>
      </c>
      <c r="BW862" s="6"/>
      <c r="BX862" s="6"/>
    </row>
    <row r="863" spans="1:76" ht="15" customHeight="1" x14ac:dyDescent="0.3">
      <c r="A863" s="1" t="s">
        <v>1487</v>
      </c>
      <c r="B863" s="7">
        <v>42969</v>
      </c>
      <c r="C863" s="6" t="s">
        <v>662</v>
      </c>
      <c r="D863" s="166">
        <v>5057</v>
      </c>
      <c r="E863" s="166">
        <v>805</v>
      </c>
      <c r="F863" s="11">
        <v>65</v>
      </c>
      <c r="G863" s="168">
        <v>4</v>
      </c>
      <c r="H863" s="183" t="str">
        <f t="shared" si="13"/>
        <v>65-4</v>
      </c>
      <c r="I863" s="173">
        <v>31</v>
      </c>
      <c r="J863" s="173">
        <v>92</v>
      </c>
      <c r="K863" s="207" t="b">
        <v>1</v>
      </c>
      <c r="L863" s="208">
        <v>157.47499999999999</v>
      </c>
      <c r="M863" s="208">
        <v>158.08499999999998</v>
      </c>
      <c r="N863" s="11" t="s">
        <v>112</v>
      </c>
      <c r="O863" s="11" t="s">
        <v>1094</v>
      </c>
      <c r="P863" s="179" t="s">
        <v>1493</v>
      </c>
      <c r="Q863" s="180">
        <v>1</v>
      </c>
      <c r="R863" s="11" t="s">
        <v>18</v>
      </c>
      <c r="S863" s="11"/>
      <c r="T863" s="6" t="s">
        <v>201</v>
      </c>
      <c r="U863" s="6" t="s">
        <v>49</v>
      </c>
      <c r="V863" s="6" t="s">
        <v>17</v>
      </c>
      <c r="W863" s="6" t="s">
        <v>10</v>
      </c>
      <c r="X863" s="212">
        <v>2</v>
      </c>
      <c r="Y863" s="6" t="s">
        <v>40</v>
      </c>
      <c r="Z863" s="224"/>
      <c r="AA863" s="224"/>
      <c r="AB863" s="224"/>
      <c r="AC863" s="224"/>
      <c r="AD863" s="170"/>
      <c r="AE863" s="170"/>
      <c r="AF863" s="224"/>
      <c r="AG863" s="170"/>
      <c r="AH863" s="170"/>
      <c r="AI863" s="170"/>
      <c r="AJ863" s="224"/>
      <c r="AK863" s="224"/>
      <c r="AL863" s="170"/>
      <c r="AM863" s="170"/>
      <c r="AN863" s="170"/>
      <c r="AO863" s="224"/>
      <c r="AP863" s="170"/>
      <c r="AQ863" s="170"/>
      <c r="AR863" s="170">
        <v>50</v>
      </c>
      <c r="AS863" s="170"/>
      <c r="AT863" s="224"/>
      <c r="AU863" s="170"/>
      <c r="AV863" s="170"/>
      <c r="AW863" s="170"/>
      <c r="AX863" s="224"/>
      <c r="AY863" s="170"/>
      <c r="AZ863" s="170"/>
      <c r="BA863" s="170"/>
      <c r="BB863" s="224"/>
      <c r="BC863" s="224"/>
      <c r="BD863" s="224"/>
      <c r="BE863" s="170"/>
      <c r="BF863" s="170"/>
      <c r="BG863" s="170">
        <v>50</v>
      </c>
      <c r="BH863" s="170"/>
      <c r="BI863" s="224"/>
      <c r="BJ863" s="224"/>
      <c r="BK863" s="224"/>
      <c r="BL863" s="224"/>
      <c r="BM863" s="224"/>
      <c r="BN863" s="204"/>
      <c r="BO863" s="6"/>
      <c r="BP863" s="6"/>
      <c r="BQ863" s="1">
        <v>100</v>
      </c>
      <c r="BR863" s="6"/>
      <c r="BS863" s="6"/>
      <c r="BT863" s="6"/>
      <c r="BU863" s="6" t="s">
        <v>591</v>
      </c>
      <c r="BV863" s="6"/>
      <c r="BW863" s="6"/>
      <c r="BX863" s="6"/>
    </row>
    <row r="864" spans="1:76" ht="15" customHeight="1" x14ac:dyDescent="0.3">
      <c r="A864" s="1" t="s">
        <v>1487</v>
      </c>
      <c r="B864" s="7">
        <v>42969</v>
      </c>
      <c r="C864" s="6" t="s">
        <v>662</v>
      </c>
      <c r="D864" s="166">
        <v>5057</v>
      </c>
      <c r="E864" s="166">
        <v>805</v>
      </c>
      <c r="F864" s="11">
        <v>65</v>
      </c>
      <c r="G864" s="168">
        <v>4</v>
      </c>
      <c r="H864" s="183" t="str">
        <f t="shared" si="13"/>
        <v>65-4</v>
      </c>
      <c r="I864" s="173">
        <v>31</v>
      </c>
      <c r="J864" s="173">
        <v>92</v>
      </c>
      <c r="K864" s="207" t="b">
        <v>1</v>
      </c>
      <c r="L864" s="208">
        <v>157.47499999999999</v>
      </c>
      <c r="M864" s="208">
        <v>158.08499999999998</v>
      </c>
      <c r="N864" s="11" t="s">
        <v>112</v>
      </c>
      <c r="O864" s="11" t="s">
        <v>31</v>
      </c>
      <c r="P864" s="139" t="s">
        <v>1494</v>
      </c>
      <c r="Q864" s="136">
        <v>4</v>
      </c>
      <c r="R864" s="11" t="s">
        <v>44</v>
      </c>
      <c r="S864" s="11"/>
      <c r="T864" s="6" t="s">
        <v>663</v>
      </c>
      <c r="U864" s="6" t="s">
        <v>49</v>
      </c>
      <c r="V864" s="6" t="s">
        <v>52</v>
      </c>
      <c r="W864" s="6" t="s">
        <v>12</v>
      </c>
      <c r="X864" s="212">
        <v>4</v>
      </c>
      <c r="Y864" s="6" t="s">
        <v>40</v>
      </c>
      <c r="Z864" s="224"/>
      <c r="AA864" s="224"/>
      <c r="AB864" s="224"/>
      <c r="AC864" s="224"/>
      <c r="AD864" s="170"/>
      <c r="AE864" s="170"/>
      <c r="AF864" s="224"/>
      <c r="AG864" s="170"/>
      <c r="AH864" s="170"/>
      <c r="AI864" s="170"/>
      <c r="AJ864" s="224"/>
      <c r="AK864" s="224"/>
      <c r="AL864" s="170"/>
      <c r="AM864" s="170"/>
      <c r="AN864" s="170"/>
      <c r="AO864" s="224"/>
      <c r="AP864" s="170"/>
      <c r="AQ864" s="170"/>
      <c r="AR864" s="170"/>
      <c r="AS864" s="170">
        <v>100</v>
      </c>
      <c r="AT864" s="224"/>
      <c r="AU864" s="170"/>
      <c r="AV864" s="170"/>
      <c r="AW864" s="170"/>
      <c r="AX864" s="224"/>
      <c r="AY864" s="170"/>
      <c r="AZ864" s="170"/>
      <c r="BA864" s="170"/>
      <c r="BB864" s="224"/>
      <c r="BC864" s="224"/>
      <c r="BD864" s="224"/>
      <c r="BE864" s="170"/>
      <c r="BF864" s="170"/>
      <c r="BG864" s="170"/>
      <c r="BH864" s="170"/>
      <c r="BI864" s="224"/>
      <c r="BJ864" s="224"/>
      <c r="BK864" s="224"/>
      <c r="BL864" s="224"/>
      <c r="BM864" s="224"/>
      <c r="BN864" s="204"/>
      <c r="BO864" s="6"/>
      <c r="BP864" s="6"/>
      <c r="BQ864" s="1">
        <v>100</v>
      </c>
      <c r="BR864" s="6"/>
      <c r="BS864" s="6"/>
      <c r="BT864" s="6"/>
      <c r="BU864" s="1" t="s">
        <v>656</v>
      </c>
      <c r="BV864" s="6"/>
      <c r="BW864" s="6"/>
      <c r="BX864" s="6"/>
    </row>
    <row r="865" spans="1:76" ht="15" customHeight="1" x14ac:dyDescent="0.3">
      <c r="A865" s="1" t="s">
        <v>1487</v>
      </c>
      <c r="B865" s="7">
        <v>42969</v>
      </c>
      <c r="C865" s="6" t="s">
        <v>662</v>
      </c>
      <c r="D865" s="166">
        <v>5057</v>
      </c>
      <c r="E865" s="166">
        <v>805</v>
      </c>
      <c r="F865" s="11">
        <v>66</v>
      </c>
      <c r="G865" s="168">
        <v>1</v>
      </c>
      <c r="H865" s="183" t="str">
        <f t="shared" si="13"/>
        <v>66-1</v>
      </c>
      <c r="I865" s="173">
        <v>31</v>
      </c>
      <c r="J865" s="173">
        <v>92</v>
      </c>
      <c r="K865" s="207" t="b">
        <v>1</v>
      </c>
      <c r="L865" s="208">
        <v>158.41</v>
      </c>
      <c r="M865" s="208">
        <v>159.01999999999998</v>
      </c>
      <c r="N865" s="11" t="s">
        <v>112</v>
      </c>
      <c r="O865" s="11" t="s">
        <v>42</v>
      </c>
      <c r="P865" s="213" t="s">
        <v>1496</v>
      </c>
      <c r="Q865" s="136">
        <v>2</v>
      </c>
      <c r="R865" s="11" t="s">
        <v>44</v>
      </c>
      <c r="S865" s="11"/>
      <c r="T865" s="6" t="s">
        <v>534</v>
      </c>
      <c r="U865" s="6" t="s">
        <v>49</v>
      </c>
      <c r="V865" s="6" t="s">
        <v>14</v>
      </c>
      <c r="W865" s="6" t="s">
        <v>11</v>
      </c>
      <c r="X865" s="216">
        <v>3</v>
      </c>
      <c r="Y865" s="6"/>
      <c r="Z865" s="225"/>
      <c r="AA865" s="225"/>
      <c r="AB865" s="225"/>
      <c r="AC865" s="225"/>
      <c r="AD865" s="226"/>
      <c r="AE865" s="226"/>
      <c r="AF865" s="225"/>
      <c r="AG865" s="226"/>
      <c r="AH865" s="226"/>
      <c r="AI865" s="226"/>
      <c r="AJ865" s="225"/>
      <c r="AK865" s="225"/>
      <c r="AL865" s="226"/>
      <c r="AM865" s="226"/>
      <c r="AN865" s="226"/>
      <c r="AO865" s="224"/>
      <c r="AP865" s="170"/>
      <c r="AQ865" s="170"/>
      <c r="AR865" s="170"/>
      <c r="AS865" s="170">
        <v>50</v>
      </c>
      <c r="AT865" s="224"/>
      <c r="AU865" s="170">
        <v>50</v>
      </c>
      <c r="AV865" s="170"/>
      <c r="AW865" s="170"/>
      <c r="AX865" s="224"/>
      <c r="AY865" s="170"/>
      <c r="AZ865" s="170"/>
      <c r="BA865" s="170"/>
      <c r="BB865" s="224"/>
      <c r="BC865" s="224"/>
      <c r="BD865" s="224"/>
      <c r="BE865" s="170"/>
      <c r="BF865" s="170"/>
      <c r="BG865" s="170"/>
      <c r="BH865" s="170"/>
      <c r="BI865" s="224"/>
      <c r="BJ865" s="224"/>
      <c r="BK865" s="224"/>
      <c r="BL865" s="224"/>
      <c r="BM865" s="224"/>
      <c r="BN865" s="204"/>
      <c r="BO865" s="6"/>
      <c r="BP865" s="6"/>
      <c r="BQ865" s="1">
        <v>100</v>
      </c>
      <c r="BR865" s="6"/>
      <c r="BS865" s="6"/>
      <c r="BT865" s="6"/>
      <c r="BU865" s="1" t="s">
        <v>705</v>
      </c>
      <c r="BV865" s="6"/>
      <c r="BW865" s="6"/>
      <c r="BX865" s="6"/>
    </row>
    <row r="866" spans="1:76" ht="15" customHeight="1" x14ac:dyDescent="0.3">
      <c r="A866" s="1" t="s">
        <v>1487</v>
      </c>
      <c r="B866" s="7">
        <v>42969</v>
      </c>
      <c r="C866" s="6" t="s">
        <v>662</v>
      </c>
      <c r="D866" s="166">
        <v>5057</v>
      </c>
      <c r="E866" s="166">
        <v>805</v>
      </c>
      <c r="F866" s="11">
        <v>66</v>
      </c>
      <c r="G866" s="168">
        <v>1</v>
      </c>
      <c r="H866" s="183" t="str">
        <f t="shared" si="13"/>
        <v>66-1</v>
      </c>
      <c r="I866" s="173">
        <v>31</v>
      </c>
      <c r="J866" s="173">
        <v>92</v>
      </c>
      <c r="K866" s="207" t="b">
        <v>1</v>
      </c>
      <c r="L866" s="208">
        <v>158.41</v>
      </c>
      <c r="M866" s="208">
        <v>159.01999999999998</v>
      </c>
      <c r="N866" s="11"/>
      <c r="O866" s="11" t="s">
        <v>105</v>
      </c>
      <c r="P866" s="179" t="s">
        <v>105</v>
      </c>
      <c r="Q866" s="136" t="s">
        <v>1492</v>
      </c>
      <c r="R866" s="11"/>
      <c r="S866" s="11"/>
      <c r="T866" s="6"/>
      <c r="U866" s="6"/>
      <c r="V866" s="6"/>
      <c r="W866" s="6"/>
      <c r="X866" s="212" t="e">
        <v>#N/A</v>
      </c>
      <c r="Y866" s="6"/>
      <c r="Z866" s="224"/>
      <c r="AA866" s="224"/>
      <c r="AB866" s="224"/>
      <c r="AC866" s="224"/>
      <c r="AD866" s="170"/>
      <c r="AE866" s="170"/>
      <c r="AF866" s="224"/>
      <c r="AG866" s="170"/>
      <c r="AH866" s="170"/>
      <c r="AI866" s="170"/>
      <c r="AJ866" s="224"/>
      <c r="AK866" s="224"/>
      <c r="AL866" s="170"/>
      <c r="AM866" s="170"/>
      <c r="AN866" s="170"/>
      <c r="AO866" s="224"/>
      <c r="AP866" s="170"/>
      <c r="AQ866" s="170"/>
      <c r="AR866" s="170"/>
      <c r="AS866" s="170"/>
      <c r="AT866" s="224"/>
      <c r="AU866" s="170"/>
      <c r="AV866" s="170"/>
      <c r="AW866" s="170"/>
      <c r="AX866" s="224"/>
      <c r="AY866" s="170"/>
      <c r="AZ866" s="170"/>
      <c r="BA866" s="170"/>
      <c r="BB866" s="224"/>
      <c r="BC866" s="224"/>
      <c r="BD866" s="224"/>
      <c r="BE866" s="170"/>
      <c r="BF866" s="170"/>
      <c r="BG866" s="170"/>
      <c r="BH866" s="170"/>
      <c r="BI866" s="224"/>
      <c r="BJ866" s="224"/>
      <c r="BK866" s="224"/>
      <c r="BL866" s="224"/>
      <c r="BM866" s="224"/>
      <c r="BN866" s="204"/>
      <c r="BO866" s="6"/>
      <c r="BP866" s="6"/>
      <c r="BQ866" s="1">
        <v>0</v>
      </c>
      <c r="BR866" s="6"/>
      <c r="BS866" s="6"/>
      <c r="BT866" s="6"/>
      <c r="BU866" s="6"/>
      <c r="BV866" s="6" t="s">
        <v>706</v>
      </c>
      <c r="BW866" s="6"/>
      <c r="BX866" s="6"/>
    </row>
    <row r="867" spans="1:76" ht="15" customHeight="1" x14ac:dyDescent="0.3">
      <c r="A867" s="1" t="s">
        <v>1487</v>
      </c>
      <c r="B867" s="7">
        <v>42969</v>
      </c>
      <c r="C867" s="6" t="s">
        <v>662</v>
      </c>
      <c r="D867" s="166">
        <v>5057</v>
      </c>
      <c r="E867" s="166">
        <v>805</v>
      </c>
      <c r="F867" s="11">
        <v>66</v>
      </c>
      <c r="G867" s="168">
        <v>2</v>
      </c>
      <c r="H867" s="183" t="str">
        <f t="shared" si="13"/>
        <v>66-2</v>
      </c>
      <c r="I867" s="173">
        <v>0</v>
      </c>
      <c r="J867" s="173">
        <v>90</v>
      </c>
      <c r="K867" s="207" t="b">
        <v>1</v>
      </c>
      <c r="L867" s="208">
        <v>159.03</v>
      </c>
      <c r="M867" s="208">
        <v>159.93</v>
      </c>
      <c r="N867" s="11" t="s">
        <v>112</v>
      </c>
      <c r="O867" s="11" t="s">
        <v>1094</v>
      </c>
      <c r="P867" s="179" t="s">
        <v>1493</v>
      </c>
      <c r="Q867" s="180">
        <v>1</v>
      </c>
      <c r="R867" s="11" t="s">
        <v>18</v>
      </c>
      <c r="S867" s="11"/>
      <c r="T867" s="6" t="s">
        <v>201</v>
      </c>
      <c r="U867" s="6" t="s">
        <v>49</v>
      </c>
      <c r="V867" s="6" t="s">
        <v>17</v>
      </c>
      <c r="W867" s="6" t="s">
        <v>10</v>
      </c>
      <c r="X867" s="212">
        <v>2</v>
      </c>
      <c r="Y867" s="6" t="s">
        <v>40</v>
      </c>
      <c r="Z867" s="224"/>
      <c r="AA867" s="224"/>
      <c r="AB867" s="224"/>
      <c r="AC867" s="224"/>
      <c r="AD867" s="170"/>
      <c r="AE867" s="170"/>
      <c r="AF867" s="224"/>
      <c r="AG867" s="170"/>
      <c r="AH867" s="170"/>
      <c r="AI867" s="170"/>
      <c r="AJ867" s="224"/>
      <c r="AK867" s="224"/>
      <c r="AL867" s="170"/>
      <c r="AM867" s="170"/>
      <c r="AN867" s="170"/>
      <c r="AO867" s="224"/>
      <c r="AP867" s="170"/>
      <c r="AQ867" s="170"/>
      <c r="AR867" s="170">
        <v>50</v>
      </c>
      <c r="AS867" s="170"/>
      <c r="AT867" s="224"/>
      <c r="AU867" s="170"/>
      <c r="AV867" s="170"/>
      <c r="AW867" s="170"/>
      <c r="AX867" s="224"/>
      <c r="AY867" s="170"/>
      <c r="AZ867" s="170"/>
      <c r="BA867" s="170"/>
      <c r="BB867" s="224"/>
      <c r="BC867" s="224"/>
      <c r="BD867" s="224"/>
      <c r="BE867" s="170"/>
      <c r="BF867" s="170"/>
      <c r="BG867" s="170">
        <v>50</v>
      </c>
      <c r="BH867" s="170"/>
      <c r="BI867" s="224"/>
      <c r="BJ867" s="224"/>
      <c r="BK867" s="224"/>
      <c r="BL867" s="224"/>
      <c r="BM867" s="224"/>
      <c r="BN867" s="204"/>
      <c r="BO867" s="6"/>
      <c r="BP867" s="6"/>
      <c r="BQ867" s="1">
        <v>100</v>
      </c>
      <c r="BR867" s="6"/>
      <c r="BS867" s="6"/>
      <c r="BT867" s="6"/>
      <c r="BU867" s="6" t="s">
        <v>591</v>
      </c>
      <c r="BV867" s="6"/>
      <c r="BW867" s="6"/>
      <c r="BX867" s="6"/>
    </row>
    <row r="868" spans="1:76" ht="15" customHeight="1" x14ac:dyDescent="0.3">
      <c r="A868" s="1" t="s">
        <v>1487</v>
      </c>
      <c r="B868" s="7">
        <v>42969</v>
      </c>
      <c r="C868" s="6" t="s">
        <v>662</v>
      </c>
      <c r="D868" s="166">
        <v>5057</v>
      </c>
      <c r="E868" s="166">
        <v>805</v>
      </c>
      <c r="F868" s="11">
        <v>66</v>
      </c>
      <c r="G868" s="168">
        <v>2</v>
      </c>
      <c r="H868" s="183" t="str">
        <f t="shared" si="13"/>
        <v>66-2</v>
      </c>
      <c r="I868" s="173">
        <v>0</v>
      </c>
      <c r="J868" s="173">
        <v>90</v>
      </c>
      <c r="K868" s="207" t="b">
        <v>1</v>
      </c>
      <c r="L868" s="208">
        <v>159.03</v>
      </c>
      <c r="M868" s="208">
        <v>159.93</v>
      </c>
      <c r="N868" s="11" t="s">
        <v>112</v>
      </c>
      <c r="O868" s="11" t="s">
        <v>56</v>
      </c>
      <c r="P868" s="179" t="s">
        <v>1495</v>
      </c>
      <c r="Q868" s="180">
        <v>5</v>
      </c>
      <c r="R868" s="11" t="s">
        <v>18</v>
      </c>
      <c r="S868" s="11" t="s">
        <v>8</v>
      </c>
      <c r="T868" s="6" t="s">
        <v>665</v>
      </c>
      <c r="U868" s="6" t="s">
        <v>49</v>
      </c>
      <c r="V868" s="6" t="s">
        <v>52</v>
      </c>
      <c r="W868" s="6" t="s">
        <v>11</v>
      </c>
      <c r="X868" s="212">
        <v>3</v>
      </c>
      <c r="Y868" s="6" t="s">
        <v>40</v>
      </c>
      <c r="Z868" s="224"/>
      <c r="AA868" s="224"/>
      <c r="AB868" s="224"/>
      <c r="AC868" s="224"/>
      <c r="AD868" s="170"/>
      <c r="AE868" s="170"/>
      <c r="AF868" s="224"/>
      <c r="AG868" s="170"/>
      <c r="AH868" s="170"/>
      <c r="AI868" s="170"/>
      <c r="AJ868" s="224"/>
      <c r="AK868" s="224"/>
      <c r="AL868" s="170"/>
      <c r="AM868" s="170"/>
      <c r="AN868" s="170"/>
      <c r="AO868" s="224"/>
      <c r="AP868" s="170"/>
      <c r="AQ868" s="170"/>
      <c r="AR868" s="170">
        <v>35</v>
      </c>
      <c r="AS868" s="170"/>
      <c r="AT868" s="224"/>
      <c r="AU868" s="170">
        <v>35</v>
      </c>
      <c r="AV868" s="170"/>
      <c r="AW868" s="170"/>
      <c r="AX868" s="224"/>
      <c r="AY868" s="170"/>
      <c r="AZ868" s="170"/>
      <c r="BA868" s="170"/>
      <c r="BB868" s="224"/>
      <c r="BC868" s="224"/>
      <c r="BD868" s="224"/>
      <c r="BE868" s="170"/>
      <c r="BF868" s="170"/>
      <c r="BG868" s="170"/>
      <c r="BH868" s="170"/>
      <c r="BI868" s="224"/>
      <c r="BJ868" s="224"/>
      <c r="BK868" s="224"/>
      <c r="BL868" s="224"/>
      <c r="BM868" s="224"/>
      <c r="BN868" s="204"/>
      <c r="BO868" s="6" t="s">
        <v>686</v>
      </c>
      <c r="BP868" s="6">
        <v>30</v>
      </c>
      <c r="BQ868" s="1">
        <v>100</v>
      </c>
      <c r="BR868" s="6"/>
      <c r="BS868" s="6" t="s">
        <v>130</v>
      </c>
      <c r="BT868" s="6" t="s">
        <v>691</v>
      </c>
      <c r="BU868" s="6" t="s">
        <v>692</v>
      </c>
      <c r="BV868" s="6"/>
      <c r="BW868" s="6"/>
      <c r="BX868" s="6"/>
    </row>
    <row r="869" spans="1:76" ht="15" customHeight="1" x14ac:dyDescent="0.3">
      <c r="A869" s="1" t="s">
        <v>1487</v>
      </c>
      <c r="B869" s="7">
        <v>42969</v>
      </c>
      <c r="C869" s="6" t="s">
        <v>662</v>
      </c>
      <c r="D869" s="166">
        <v>5057</v>
      </c>
      <c r="E869" s="166">
        <v>805</v>
      </c>
      <c r="F869" s="11">
        <v>66</v>
      </c>
      <c r="G869" s="168">
        <v>2</v>
      </c>
      <c r="H869" s="183" t="str">
        <f t="shared" si="13"/>
        <v>66-2</v>
      </c>
      <c r="I869" s="173">
        <v>0</v>
      </c>
      <c r="J869" s="173">
        <v>90</v>
      </c>
      <c r="K869" s="207" t="b">
        <v>1</v>
      </c>
      <c r="L869" s="208">
        <v>159.03</v>
      </c>
      <c r="M869" s="208">
        <v>159.93</v>
      </c>
      <c r="N869" s="11" t="s">
        <v>112</v>
      </c>
      <c r="O869" s="11" t="s">
        <v>117</v>
      </c>
      <c r="P869" s="179" t="s">
        <v>1494</v>
      </c>
      <c r="Q869" s="180">
        <v>4</v>
      </c>
      <c r="R869" s="11" t="s">
        <v>8</v>
      </c>
      <c r="S869" s="11"/>
      <c r="T869" s="6" t="s">
        <v>666</v>
      </c>
      <c r="U869" s="6" t="s">
        <v>49</v>
      </c>
      <c r="V869" s="6" t="s">
        <v>14</v>
      </c>
      <c r="W869" s="6" t="s">
        <v>135</v>
      </c>
      <c r="X869" s="212">
        <v>3</v>
      </c>
      <c r="Y869" s="6" t="s">
        <v>40</v>
      </c>
      <c r="Z869" s="224"/>
      <c r="AA869" s="224"/>
      <c r="AB869" s="224"/>
      <c r="AC869" s="224"/>
      <c r="AD869" s="170"/>
      <c r="AE869" s="170"/>
      <c r="AF869" s="224"/>
      <c r="AG869" s="170"/>
      <c r="AH869" s="170"/>
      <c r="AI869" s="170"/>
      <c r="AJ869" s="224"/>
      <c r="AK869" s="224"/>
      <c r="AL869" s="170"/>
      <c r="AM869" s="170"/>
      <c r="AN869" s="170"/>
      <c r="AO869" s="224"/>
      <c r="AP869" s="170"/>
      <c r="AQ869" s="170"/>
      <c r="AR869" s="170">
        <v>50</v>
      </c>
      <c r="AS869" s="170"/>
      <c r="AT869" s="224"/>
      <c r="AU869" s="170">
        <v>50</v>
      </c>
      <c r="AV869" s="170"/>
      <c r="AW869" s="170"/>
      <c r="AX869" s="224"/>
      <c r="AY869" s="170"/>
      <c r="AZ869" s="170"/>
      <c r="BA869" s="170"/>
      <c r="BB869" s="224"/>
      <c r="BC869" s="224"/>
      <c r="BD869" s="224"/>
      <c r="BE869" s="170"/>
      <c r="BF869" s="170"/>
      <c r="BG869" s="170"/>
      <c r="BH869" s="170"/>
      <c r="BI869" s="224"/>
      <c r="BJ869" s="224"/>
      <c r="BK869" s="224"/>
      <c r="BL869" s="224"/>
      <c r="BM869" s="224"/>
      <c r="BN869" s="204"/>
      <c r="BO869" s="6"/>
      <c r="BP869" s="6"/>
      <c r="BQ869" s="1">
        <v>100</v>
      </c>
      <c r="BR869" s="6"/>
      <c r="BS869" s="6"/>
      <c r="BT869" s="6"/>
      <c r="BU869" s="6" t="s">
        <v>707</v>
      </c>
      <c r="BV869" s="6"/>
      <c r="BW869" s="6"/>
      <c r="BX869" s="6"/>
    </row>
    <row r="870" spans="1:76" ht="15" customHeight="1" x14ac:dyDescent="0.3">
      <c r="A870" s="1" t="s">
        <v>1487</v>
      </c>
      <c r="B870" s="7">
        <v>42969</v>
      </c>
      <c r="C870" s="6" t="s">
        <v>662</v>
      </c>
      <c r="D870" s="166">
        <v>5057</v>
      </c>
      <c r="E870" s="166">
        <v>805</v>
      </c>
      <c r="F870" s="11">
        <v>66</v>
      </c>
      <c r="G870" s="168">
        <v>2</v>
      </c>
      <c r="H870" s="183" t="str">
        <f t="shared" si="13"/>
        <v>66-2</v>
      </c>
      <c r="I870" s="173">
        <v>0</v>
      </c>
      <c r="J870" s="173">
        <v>90</v>
      </c>
      <c r="K870" s="207" t="b">
        <v>1</v>
      </c>
      <c r="L870" s="208">
        <v>159.03</v>
      </c>
      <c r="M870" s="208">
        <v>159.93</v>
      </c>
      <c r="N870" s="11" t="s">
        <v>112</v>
      </c>
      <c r="O870" s="11" t="s">
        <v>31</v>
      </c>
      <c r="P870" s="139" t="s">
        <v>1494</v>
      </c>
      <c r="Q870" s="136">
        <v>4</v>
      </c>
      <c r="R870" s="11" t="s">
        <v>44</v>
      </c>
      <c r="S870" s="11"/>
      <c r="T870" s="6" t="s">
        <v>666</v>
      </c>
      <c r="U870" s="6" t="s">
        <v>49</v>
      </c>
      <c r="V870" s="6" t="s">
        <v>14</v>
      </c>
      <c r="W870" s="6" t="s">
        <v>12</v>
      </c>
      <c r="X870" s="212">
        <v>4</v>
      </c>
      <c r="Y870" s="6" t="s">
        <v>40</v>
      </c>
      <c r="Z870" s="224"/>
      <c r="AA870" s="224"/>
      <c r="AB870" s="224"/>
      <c r="AC870" s="224"/>
      <c r="AD870" s="170"/>
      <c r="AE870" s="170"/>
      <c r="AF870" s="224"/>
      <c r="AG870" s="170"/>
      <c r="AH870" s="170"/>
      <c r="AI870" s="170"/>
      <c r="AJ870" s="224"/>
      <c r="AK870" s="224"/>
      <c r="AL870" s="170"/>
      <c r="AM870" s="170"/>
      <c r="AN870" s="170"/>
      <c r="AO870" s="224"/>
      <c r="AP870" s="170"/>
      <c r="AQ870" s="170"/>
      <c r="AR870" s="170"/>
      <c r="AS870" s="170">
        <v>100</v>
      </c>
      <c r="AT870" s="224"/>
      <c r="AU870" s="170"/>
      <c r="AV870" s="170"/>
      <c r="AW870" s="170"/>
      <c r="AX870" s="224"/>
      <c r="AY870" s="170"/>
      <c r="AZ870" s="170"/>
      <c r="BA870" s="170"/>
      <c r="BB870" s="224"/>
      <c r="BC870" s="224"/>
      <c r="BD870" s="224"/>
      <c r="BE870" s="170"/>
      <c r="BF870" s="170"/>
      <c r="BG870" s="170"/>
      <c r="BH870" s="170"/>
      <c r="BI870" s="224"/>
      <c r="BJ870" s="224"/>
      <c r="BK870" s="224"/>
      <c r="BL870" s="224"/>
      <c r="BM870" s="224"/>
      <c r="BN870" s="204"/>
      <c r="BO870" s="6"/>
      <c r="BP870" s="6"/>
      <c r="BQ870" s="1">
        <v>100</v>
      </c>
      <c r="BR870" s="6"/>
      <c r="BS870" s="6"/>
      <c r="BT870" s="6"/>
      <c r="BU870" s="1" t="s">
        <v>656</v>
      </c>
      <c r="BV870" s="6"/>
      <c r="BW870" s="6"/>
      <c r="BX870" s="6"/>
    </row>
    <row r="871" spans="1:76" ht="15" customHeight="1" x14ac:dyDescent="0.3">
      <c r="A871" s="1" t="s">
        <v>1487</v>
      </c>
      <c r="B871" s="7">
        <v>42969</v>
      </c>
      <c r="C871" s="6" t="s">
        <v>662</v>
      </c>
      <c r="D871" s="166">
        <v>5057</v>
      </c>
      <c r="E871" s="166">
        <v>805</v>
      </c>
      <c r="F871" s="11">
        <v>66</v>
      </c>
      <c r="G871" s="168">
        <v>2</v>
      </c>
      <c r="H871" s="183" t="str">
        <f t="shared" si="13"/>
        <v>66-2</v>
      </c>
      <c r="I871" s="173">
        <v>0</v>
      </c>
      <c r="J871" s="173">
        <v>90</v>
      </c>
      <c r="K871" s="207" t="b">
        <v>1</v>
      </c>
      <c r="L871" s="208">
        <v>159.03</v>
      </c>
      <c r="M871" s="208">
        <v>159.93</v>
      </c>
      <c r="N871" s="11"/>
      <c r="O871" s="11" t="s">
        <v>105</v>
      </c>
      <c r="P871" s="179" t="s">
        <v>105</v>
      </c>
      <c r="Q871" s="136" t="s">
        <v>1492</v>
      </c>
      <c r="R871" s="11"/>
      <c r="S871" s="11"/>
      <c r="T871" s="6"/>
      <c r="U871" s="6"/>
      <c r="V871" s="6"/>
      <c r="W871" s="6"/>
      <c r="X871" s="212" t="e">
        <v>#N/A</v>
      </c>
      <c r="Y871" s="6"/>
      <c r="Z871" s="224"/>
      <c r="AA871" s="224"/>
      <c r="AB871" s="224"/>
      <c r="AC871" s="224"/>
      <c r="AD871" s="170"/>
      <c r="AE871" s="170"/>
      <c r="AF871" s="224"/>
      <c r="AG871" s="170"/>
      <c r="AH871" s="170"/>
      <c r="AI871" s="170"/>
      <c r="AJ871" s="224"/>
      <c r="AK871" s="224"/>
      <c r="AL871" s="170"/>
      <c r="AM871" s="170"/>
      <c r="AN871" s="170"/>
      <c r="AO871" s="224"/>
      <c r="AP871" s="170"/>
      <c r="AQ871" s="170"/>
      <c r="AR871" s="170"/>
      <c r="AS871" s="170"/>
      <c r="AT871" s="224"/>
      <c r="AU871" s="170"/>
      <c r="AV871" s="170"/>
      <c r="AW871" s="170"/>
      <c r="AX871" s="224"/>
      <c r="AY871" s="170"/>
      <c r="AZ871" s="170"/>
      <c r="BA871" s="170"/>
      <c r="BB871" s="224"/>
      <c r="BC871" s="224"/>
      <c r="BD871" s="224"/>
      <c r="BE871" s="170"/>
      <c r="BF871" s="170"/>
      <c r="BG871" s="170"/>
      <c r="BH871" s="170"/>
      <c r="BI871" s="224"/>
      <c r="BJ871" s="224"/>
      <c r="BK871" s="224"/>
      <c r="BL871" s="224"/>
      <c r="BM871" s="224"/>
      <c r="BN871" s="204"/>
      <c r="BO871" s="6"/>
      <c r="BP871" s="6"/>
      <c r="BQ871" s="1">
        <v>0</v>
      </c>
      <c r="BR871" s="6"/>
      <c r="BS871" s="6"/>
      <c r="BT871" s="6"/>
      <c r="BU871" s="6"/>
      <c r="BV871" s="6" t="s">
        <v>708</v>
      </c>
      <c r="BW871" s="6"/>
      <c r="BX871" s="6"/>
    </row>
    <row r="872" spans="1:76" ht="15" customHeight="1" x14ac:dyDescent="0.3">
      <c r="A872" s="1" t="s">
        <v>1487</v>
      </c>
      <c r="B872" s="7">
        <v>42969</v>
      </c>
      <c r="C872" s="6" t="s">
        <v>662</v>
      </c>
      <c r="D872" s="166">
        <v>5057</v>
      </c>
      <c r="E872" s="166">
        <v>805</v>
      </c>
      <c r="F872" s="11">
        <v>66</v>
      </c>
      <c r="G872" s="168">
        <v>3</v>
      </c>
      <c r="H872" s="183" t="str">
        <f t="shared" si="13"/>
        <v>66-3</v>
      </c>
      <c r="I872" s="173">
        <v>0</v>
      </c>
      <c r="J872" s="173">
        <v>72</v>
      </c>
      <c r="K872" s="207" t="b">
        <v>1</v>
      </c>
      <c r="L872" s="208">
        <v>159.935</v>
      </c>
      <c r="M872" s="208">
        <v>160.655</v>
      </c>
      <c r="N872" s="11" t="s">
        <v>112</v>
      </c>
      <c r="O872" s="11" t="s">
        <v>1094</v>
      </c>
      <c r="P872" s="179" t="s">
        <v>1493</v>
      </c>
      <c r="Q872" s="180">
        <v>1</v>
      </c>
      <c r="R872" s="11" t="s">
        <v>18</v>
      </c>
      <c r="S872" s="11"/>
      <c r="T872" s="6" t="s">
        <v>201</v>
      </c>
      <c r="U872" s="6" t="s">
        <v>49</v>
      </c>
      <c r="V872" s="6" t="s">
        <v>17</v>
      </c>
      <c r="W872" s="6" t="s">
        <v>10</v>
      </c>
      <c r="X872" s="212">
        <v>2</v>
      </c>
      <c r="Y872" s="6" t="s">
        <v>40</v>
      </c>
      <c r="Z872" s="224"/>
      <c r="AA872" s="224"/>
      <c r="AB872" s="224"/>
      <c r="AC872" s="224"/>
      <c r="AD872" s="170"/>
      <c r="AE872" s="170"/>
      <c r="AF872" s="224"/>
      <c r="AG872" s="170"/>
      <c r="AH872" s="170"/>
      <c r="AI872" s="170"/>
      <c r="AJ872" s="224"/>
      <c r="AK872" s="224"/>
      <c r="AL872" s="170"/>
      <c r="AM872" s="170"/>
      <c r="AN872" s="170"/>
      <c r="AO872" s="224"/>
      <c r="AP872" s="170"/>
      <c r="AQ872" s="170"/>
      <c r="AR872" s="170">
        <v>90</v>
      </c>
      <c r="AS872" s="170"/>
      <c r="AT872" s="224"/>
      <c r="AU872" s="170"/>
      <c r="AV872" s="170"/>
      <c r="AW872" s="170"/>
      <c r="AX872" s="224"/>
      <c r="AY872" s="170"/>
      <c r="AZ872" s="170"/>
      <c r="BA872" s="170"/>
      <c r="BB872" s="224"/>
      <c r="BC872" s="224"/>
      <c r="BD872" s="224"/>
      <c r="BE872" s="170"/>
      <c r="BF872" s="170"/>
      <c r="BG872" s="170">
        <v>10</v>
      </c>
      <c r="BH872" s="170"/>
      <c r="BI872" s="224"/>
      <c r="BJ872" s="224"/>
      <c r="BK872" s="224"/>
      <c r="BL872" s="224"/>
      <c r="BM872" s="224"/>
      <c r="BN872" s="204"/>
      <c r="BO872" s="6"/>
      <c r="BP872" s="6"/>
      <c r="BQ872" s="1">
        <v>100</v>
      </c>
      <c r="BR872" s="6"/>
      <c r="BS872" s="6"/>
      <c r="BT872" s="6"/>
      <c r="BU872" s="6" t="s">
        <v>709</v>
      </c>
      <c r="BV872" s="6"/>
      <c r="BW872" s="6"/>
      <c r="BX872" s="6"/>
    </row>
    <row r="873" spans="1:76" ht="15" customHeight="1" x14ac:dyDescent="0.3">
      <c r="A873" s="1" t="s">
        <v>1487</v>
      </c>
      <c r="B873" s="7">
        <v>42969</v>
      </c>
      <c r="C873" s="6" t="s">
        <v>662</v>
      </c>
      <c r="D873" s="166">
        <v>5057</v>
      </c>
      <c r="E873" s="166">
        <v>805</v>
      </c>
      <c r="F873" s="11">
        <v>66</v>
      </c>
      <c r="G873" s="168">
        <v>3</v>
      </c>
      <c r="H873" s="183" t="str">
        <f t="shared" si="13"/>
        <v>66-3</v>
      </c>
      <c r="I873" s="173">
        <v>0</v>
      </c>
      <c r="J873" s="173">
        <v>72</v>
      </c>
      <c r="K873" s="207" t="b">
        <v>1</v>
      </c>
      <c r="L873" s="208">
        <v>159.935</v>
      </c>
      <c r="M873" s="208">
        <v>160.655</v>
      </c>
      <c r="N873" s="11" t="s">
        <v>112</v>
      </c>
      <c r="O873" s="11" t="s">
        <v>56</v>
      </c>
      <c r="P873" s="179" t="s">
        <v>1495</v>
      </c>
      <c r="Q873" s="180">
        <v>5</v>
      </c>
      <c r="R873" s="11" t="s">
        <v>18</v>
      </c>
      <c r="S873" s="11" t="s">
        <v>44</v>
      </c>
      <c r="T873" s="6" t="s">
        <v>549</v>
      </c>
      <c r="U873" s="6" t="s">
        <v>49</v>
      </c>
      <c r="V873" s="6" t="s">
        <v>52</v>
      </c>
      <c r="W873" s="6" t="s">
        <v>11</v>
      </c>
      <c r="X873" s="212">
        <v>3</v>
      </c>
      <c r="Y873" s="6" t="s">
        <v>40</v>
      </c>
      <c r="Z873" s="224"/>
      <c r="AA873" s="224"/>
      <c r="AB873" s="224"/>
      <c r="AC873" s="224"/>
      <c r="AD873" s="170"/>
      <c r="AE873" s="170"/>
      <c r="AF873" s="224"/>
      <c r="AG873" s="170"/>
      <c r="AH873" s="170"/>
      <c r="AI873" s="170"/>
      <c r="AJ873" s="224"/>
      <c r="AK873" s="224"/>
      <c r="AL873" s="170"/>
      <c r="AM873" s="170"/>
      <c r="AN873" s="170"/>
      <c r="AO873" s="224"/>
      <c r="AP873" s="170"/>
      <c r="AQ873" s="170"/>
      <c r="AR873" s="170">
        <v>35</v>
      </c>
      <c r="AS873" s="170"/>
      <c r="AT873" s="224"/>
      <c r="AU873" s="170">
        <v>35</v>
      </c>
      <c r="AV873" s="170"/>
      <c r="AW873" s="170"/>
      <c r="AX873" s="224"/>
      <c r="AY873" s="170"/>
      <c r="AZ873" s="170"/>
      <c r="BA873" s="170"/>
      <c r="BB873" s="224"/>
      <c r="BC873" s="224"/>
      <c r="BD873" s="224"/>
      <c r="BE873" s="170"/>
      <c r="BF873" s="170"/>
      <c r="BG873" s="170"/>
      <c r="BH873" s="170"/>
      <c r="BI873" s="224"/>
      <c r="BJ873" s="224"/>
      <c r="BK873" s="224"/>
      <c r="BL873" s="224"/>
      <c r="BM873" s="224"/>
      <c r="BN873" s="204"/>
      <c r="BO873" s="6" t="s">
        <v>686</v>
      </c>
      <c r="BP873" s="6">
        <v>30</v>
      </c>
      <c r="BQ873" s="1">
        <v>100</v>
      </c>
      <c r="BR873" s="6"/>
      <c r="BS873" s="6" t="s">
        <v>130</v>
      </c>
      <c r="BT873" s="6" t="s">
        <v>691</v>
      </c>
      <c r="BU873" s="6" t="s">
        <v>710</v>
      </c>
      <c r="BV873" s="6"/>
      <c r="BW873" s="6"/>
      <c r="BX873" s="6"/>
    </row>
    <row r="874" spans="1:76" ht="15" customHeight="1" x14ac:dyDescent="0.3">
      <c r="A874" s="1" t="s">
        <v>1487</v>
      </c>
      <c r="B874" s="7">
        <v>42969</v>
      </c>
      <c r="C874" s="6" t="s">
        <v>662</v>
      </c>
      <c r="D874" s="166">
        <v>5057</v>
      </c>
      <c r="E874" s="166">
        <v>805</v>
      </c>
      <c r="F874" s="11">
        <v>66</v>
      </c>
      <c r="G874" s="168">
        <v>3</v>
      </c>
      <c r="H874" s="183" t="str">
        <f t="shared" si="13"/>
        <v>66-3</v>
      </c>
      <c r="I874" s="173">
        <v>0</v>
      </c>
      <c r="J874" s="173">
        <v>72</v>
      </c>
      <c r="K874" s="207" t="b">
        <v>1</v>
      </c>
      <c r="L874" s="208">
        <v>159.935</v>
      </c>
      <c r="M874" s="208">
        <v>160.655</v>
      </c>
      <c r="N874" s="11" t="s">
        <v>96</v>
      </c>
      <c r="O874" s="11" t="s">
        <v>117</v>
      </c>
      <c r="P874" s="179" t="s">
        <v>1494</v>
      </c>
      <c r="Q874" s="180">
        <v>4</v>
      </c>
      <c r="R874" s="11" t="s">
        <v>8</v>
      </c>
      <c r="S874" s="11"/>
      <c r="T874" s="6" t="s">
        <v>667</v>
      </c>
      <c r="U874" s="6" t="s">
        <v>49</v>
      </c>
      <c r="V874" s="6" t="s">
        <v>14</v>
      </c>
      <c r="W874" s="6" t="s">
        <v>135</v>
      </c>
      <c r="X874" s="212">
        <v>3</v>
      </c>
      <c r="Y874" s="6" t="s">
        <v>40</v>
      </c>
      <c r="Z874" s="224"/>
      <c r="AA874" s="224"/>
      <c r="AB874" s="224"/>
      <c r="AC874" s="224"/>
      <c r="AD874" s="170"/>
      <c r="AE874" s="170"/>
      <c r="AF874" s="224"/>
      <c r="AG874" s="170"/>
      <c r="AH874" s="170"/>
      <c r="AI874" s="170"/>
      <c r="AJ874" s="224"/>
      <c r="AK874" s="224"/>
      <c r="AL874" s="170"/>
      <c r="AM874" s="170"/>
      <c r="AN874" s="170"/>
      <c r="AO874" s="224"/>
      <c r="AP874" s="170"/>
      <c r="AQ874" s="170"/>
      <c r="AR874" s="170">
        <v>50</v>
      </c>
      <c r="AS874" s="170"/>
      <c r="AT874" s="224"/>
      <c r="AU874" s="170">
        <v>50</v>
      </c>
      <c r="AV874" s="170"/>
      <c r="AW874" s="170"/>
      <c r="AX874" s="224"/>
      <c r="AY874" s="170"/>
      <c r="AZ874" s="170"/>
      <c r="BA874" s="170"/>
      <c r="BB874" s="224"/>
      <c r="BC874" s="224"/>
      <c r="BD874" s="224"/>
      <c r="BE874" s="170"/>
      <c r="BF874" s="170"/>
      <c r="BG874" s="170"/>
      <c r="BH874" s="170"/>
      <c r="BI874" s="224"/>
      <c r="BJ874" s="224"/>
      <c r="BK874" s="224"/>
      <c r="BL874" s="224"/>
      <c r="BM874" s="224"/>
      <c r="BN874" s="204"/>
      <c r="BO874" s="6"/>
      <c r="BP874" s="6"/>
      <c r="BQ874" s="1">
        <v>100</v>
      </c>
      <c r="BR874" s="6"/>
      <c r="BS874" s="6" t="s">
        <v>130</v>
      </c>
      <c r="BT874" s="6" t="s">
        <v>691</v>
      </c>
      <c r="BU874" s="6" t="s">
        <v>707</v>
      </c>
      <c r="BV874" s="6"/>
      <c r="BW874" s="6"/>
      <c r="BX874" s="6"/>
    </row>
    <row r="875" spans="1:76" ht="15" customHeight="1" x14ac:dyDescent="0.3">
      <c r="A875" s="1" t="s">
        <v>1487</v>
      </c>
      <c r="B875" s="7">
        <v>42969</v>
      </c>
      <c r="C875" s="6" t="s">
        <v>662</v>
      </c>
      <c r="D875" s="166">
        <v>5057</v>
      </c>
      <c r="E875" s="166">
        <v>805</v>
      </c>
      <c r="F875" s="11">
        <v>66</v>
      </c>
      <c r="G875" s="168">
        <v>3</v>
      </c>
      <c r="H875" s="183" t="str">
        <f t="shared" si="13"/>
        <v>66-3</v>
      </c>
      <c r="I875" s="173">
        <v>0</v>
      </c>
      <c r="J875" s="173">
        <v>72</v>
      </c>
      <c r="K875" s="207" t="b">
        <v>1</v>
      </c>
      <c r="L875" s="208">
        <v>159.935</v>
      </c>
      <c r="M875" s="208">
        <v>160.655</v>
      </c>
      <c r="N875" s="11" t="s">
        <v>112</v>
      </c>
      <c r="O875" s="11" t="s">
        <v>117</v>
      </c>
      <c r="P875" s="179" t="s">
        <v>1497</v>
      </c>
      <c r="Q875" s="180">
        <v>3</v>
      </c>
      <c r="R875" s="11" t="s">
        <v>18</v>
      </c>
      <c r="S875" s="11"/>
      <c r="T875" s="6" t="s">
        <v>540</v>
      </c>
      <c r="U875" s="6" t="s">
        <v>49</v>
      </c>
      <c r="V875" s="6" t="s">
        <v>15</v>
      </c>
      <c r="W875" s="6" t="s">
        <v>135</v>
      </c>
      <c r="X875" s="212">
        <v>3</v>
      </c>
      <c r="Y875" s="6" t="s">
        <v>40</v>
      </c>
      <c r="Z875" s="224"/>
      <c r="AA875" s="224"/>
      <c r="AB875" s="224"/>
      <c r="AC875" s="224"/>
      <c r="AD875" s="170"/>
      <c r="AE875" s="170"/>
      <c r="AF875" s="224"/>
      <c r="AG875" s="170"/>
      <c r="AH875" s="170"/>
      <c r="AI875" s="170"/>
      <c r="AJ875" s="224"/>
      <c r="AK875" s="224"/>
      <c r="AL875" s="170"/>
      <c r="AM875" s="170"/>
      <c r="AN875" s="170"/>
      <c r="AO875" s="224"/>
      <c r="AP875" s="170"/>
      <c r="AQ875" s="170"/>
      <c r="AR875" s="170">
        <v>50</v>
      </c>
      <c r="AS875" s="170"/>
      <c r="AT875" s="224"/>
      <c r="AU875" s="170">
        <v>50</v>
      </c>
      <c r="AV875" s="170"/>
      <c r="AW875" s="170"/>
      <c r="AX875" s="224"/>
      <c r="AY875" s="170"/>
      <c r="AZ875" s="170"/>
      <c r="BA875" s="170"/>
      <c r="BB875" s="224"/>
      <c r="BC875" s="224"/>
      <c r="BD875" s="224"/>
      <c r="BE875" s="170"/>
      <c r="BF875" s="170"/>
      <c r="BG875" s="170"/>
      <c r="BH875" s="170"/>
      <c r="BI875" s="224"/>
      <c r="BJ875" s="224"/>
      <c r="BK875" s="224"/>
      <c r="BL875" s="224"/>
      <c r="BM875" s="224"/>
      <c r="BN875" s="204"/>
      <c r="BO875" s="6"/>
      <c r="BP875" s="6"/>
      <c r="BQ875" s="1">
        <v>100</v>
      </c>
      <c r="BR875" s="6"/>
      <c r="BS875" s="6"/>
      <c r="BT875" s="6"/>
      <c r="BU875" s="6" t="s">
        <v>711</v>
      </c>
      <c r="BV875" s="6"/>
      <c r="BW875" s="6"/>
      <c r="BX875" s="6"/>
    </row>
    <row r="876" spans="1:76" ht="15" customHeight="1" x14ac:dyDescent="0.3">
      <c r="A876" s="1" t="s">
        <v>1487</v>
      </c>
      <c r="B876" s="7">
        <v>42969</v>
      </c>
      <c r="C876" s="6" t="s">
        <v>662</v>
      </c>
      <c r="D876" s="166">
        <v>5057</v>
      </c>
      <c r="E876" s="166">
        <v>805</v>
      </c>
      <c r="F876" s="11">
        <v>65</v>
      </c>
      <c r="G876" s="168">
        <v>4</v>
      </c>
      <c r="H876" s="183" t="str">
        <f t="shared" si="13"/>
        <v>65-4</v>
      </c>
      <c r="I876" s="173">
        <v>0</v>
      </c>
      <c r="J876" s="173">
        <v>72</v>
      </c>
      <c r="K876" s="207" t="b">
        <v>1</v>
      </c>
      <c r="L876" s="208">
        <v>157.16499999999999</v>
      </c>
      <c r="M876" s="208">
        <v>157.88499999999999</v>
      </c>
      <c r="N876" s="11" t="s">
        <v>112</v>
      </c>
      <c r="O876" s="11" t="s">
        <v>31</v>
      </c>
      <c r="P876" s="139" t="s">
        <v>1494</v>
      </c>
      <c r="Q876" s="136">
        <v>4</v>
      </c>
      <c r="R876" s="11" t="s">
        <v>44</v>
      </c>
      <c r="S876" s="11"/>
      <c r="T876" s="6" t="s">
        <v>552</v>
      </c>
      <c r="U876" s="6" t="s">
        <v>49</v>
      </c>
      <c r="V876" s="6" t="s">
        <v>52</v>
      </c>
      <c r="W876" s="6" t="s">
        <v>12</v>
      </c>
      <c r="X876" s="212">
        <v>4</v>
      </c>
      <c r="Y876" s="6" t="s">
        <v>40</v>
      </c>
      <c r="Z876" s="224"/>
      <c r="AA876" s="224"/>
      <c r="AB876" s="224"/>
      <c r="AC876" s="224"/>
      <c r="AD876" s="170"/>
      <c r="AE876" s="170"/>
      <c r="AF876" s="224"/>
      <c r="AG876" s="170"/>
      <c r="AH876" s="170"/>
      <c r="AI876" s="170"/>
      <c r="AJ876" s="224"/>
      <c r="AK876" s="224"/>
      <c r="AL876" s="170"/>
      <c r="AM876" s="170"/>
      <c r="AN876" s="170"/>
      <c r="AO876" s="224"/>
      <c r="AP876" s="170"/>
      <c r="AQ876" s="170"/>
      <c r="AR876" s="170"/>
      <c r="AS876" s="170">
        <v>100</v>
      </c>
      <c r="AT876" s="224"/>
      <c r="AU876" s="170"/>
      <c r="AV876" s="170"/>
      <c r="AW876" s="170"/>
      <c r="AX876" s="224"/>
      <c r="AY876" s="170"/>
      <c r="AZ876" s="170"/>
      <c r="BA876" s="170"/>
      <c r="BB876" s="224"/>
      <c r="BC876" s="224"/>
      <c r="BD876" s="224"/>
      <c r="BE876" s="170"/>
      <c r="BF876" s="170"/>
      <c r="BG876" s="170"/>
      <c r="BH876" s="170"/>
      <c r="BI876" s="224"/>
      <c r="BJ876" s="224"/>
      <c r="BK876" s="224"/>
      <c r="BL876" s="224"/>
      <c r="BM876" s="224"/>
      <c r="BN876" s="204"/>
      <c r="BO876" s="6"/>
      <c r="BP876" s="6"/>
      <c r="BQ876" s="1">
        <v>100</v>
      </c>
      <c r="BR876" s="6"/>
      <c r="BS876" s="6"/>
      <c r="BT876" s="6"/>
      <c r="BU876" s="1" t="s">
        <v>712</v>
      </c>
      <c r="BV876" s="6"/>
      <c r="BW876" s="6"/>
      <c r="BX876" s="6"/>
    </row>
    <row r="877" spans="1:76" ht="15" customHeight="1" x14ac:dyDescent="0.3">
      <c r="A877" s="1" t="s">
        <v>1487</v>
      </c>
      <c r="B877" s="7">
        <v>42969</v>
      </c>
      <c r="C877" s="6" t="s">
        <v>662</v>
      </c>
      <c r="D877" s="166">
        <v>5057</v>
      </c>
      <c r="E877" s="166">
        <v>805</v>
      </c>
      <c r="F877" s="11">
        <v>65</v>
      </c>
      <c r="G877" s="168">
        <v>4</v>
      </c>
      <c r="H877" s="183" t="str">
        <f t="shared" si="13"/>
        <v>65-4</v>
      </c>
      <c r="I877" s="173">
        <v>0</v>
      </c>
      <c r="J877" s="173">
        <v>72</v>
      </c>
      <c r="K877" s="207" t="b">
        <v>1</v>
      </c>
      <c r="L877" s="208">
        <v>157.16499999999999</v>
      </c>
      <c r="M877" s="208">
        <v>157.88499999999999</v>
      </c>
      <c r="N877" s="11"/>
      <c r="O877" s="11" t="s">
        <v>105</v>
      </c>
      <c r="P877" s="179" t="s">
        <v>105</v>
      </c>
      <c r="Q877" s="136" t="s">
        <v>1492</v>
      </c>
      <c r="R877" s="11"/>
      <c r="S877" s="11"/>
      <c r="T877" s="6"/>
      <c r="U877" s="6"/>
      <c r="V877" s="6"/>
      <c r="W877" s="6"/>
      <c r="X877" s="212" t="e">
        <v>#N/A</v>
      </c>
      <c r="Y877" s="6"/>
      <c r="Z877" s="224"/>
      <c r="AA877" s="224"/>
      <c r="AB877" s="224"/>
      <c r="AC877" s="224"/>
      <c r="AD877" s="170"/>
      <c r="AE877" s="170"/>
      <c r="AF877" s="224"/>
      <c r="AG877" s="170"/>
      <c r="AH877" s="170"/>
      <c r="AI877" s="170"/>
      <c r="AJ877" s="224"/>
      <c r="AK877" s="224"/>
      <c r="AL877" s="170"/>
      <c r="AM877" s="170"/>
      <c r="AN877" s="170"/>
      <c r="AO877" s="224"/>
      <c r="AP877" s="170"/>
      <c r="AQ877" s="170"/>
      <c r="AR877" s="170"/>
      <c r="AS877" s="170"/>
      <c r="AT877" s="224"/>
      <c r="AU877" s="170"/>
      <c r="AV877" s="170"/>
      <c r="AW877" s="170"/>
      <c r="AX877" s="224"/>
      <c r="AY877" s="170"/>
      <c r="AZ877" s="170"/>
      <c r="BA877" s="170"/>
      <c r="BB877" s="224"/>
      <c r="BC877" s="224"/>
      <c r="BD877" s="224"/>
      <c r="BE877" s="170"/>
      <c r="BF877" s="170"/>
      <c r="BG877" s="170"/>
      <c r="BH877" s="170"/>
      <c r="BI877" s="224"/>
      <c r="BJ877" s="224"/>
      <c r="BK877" s="224"/>
      <c r="BL877" s="224"/>
      <c r="BM877" s="224"/>
      <c r="BN877" s="204"/>
      <c r="BO877" s="6"/>
      <c r="BP877" s="6"/>
      <c r="BQ877" s="1">
        <v>0</v>
      </c>
      <c r="BR877" s="6"/>
      <c r="BS877" s="6"/>
      <c r="BT877" s="6"/>
      <c r="BU877" s="6"/>
      <c r="BV877" s="6" t="s">
        <v>713</v>
      </c>
      <c r="BW877" s="6"/>
      <c r="BX877" s="6"/>
    </row>
    <row r="878" spans="1:76" ht="15" customHeight="1" x14ac:dyDescent="0.3">
      <c r="A878" s="1" t="s">
        <v>1487</v>
      </c>
      <c r="B878" s="7">
        <v>42969</v>
      </c>
      <c r="C878" s="6" t="s">
        <v>662</v>
      </c>
      <c r="D878" s="166">
        <v>5057</v>
      </c>
      <c r="E878" s="166">
        <v>805</v>
      </c>
      <c r="F878" s="11">
        <v>66</v>
      </c>
      <c r="G878" s="168">
        <v>4</v>
      </c>
      <c r="H878" s="183" t="str">
        <f t="shared" si="13"/>
        <v>66-4</v>
      </c>
      <c r="I878" s="173">
        <v>0</v>
      </c>
      <c r="J878" s="173">
        <v>67</v>
      </c>
      <c r="K878" s="207" t="b">
        <v>1</v>
      </c>
      <c r="L878" s="208">
        <v>160.66</v>
      </c>
      <c r="M878" s="208">
        <v>161.32999999999998</v>
      </c>
      <c r="N878" s="11" t="s">
        <v>112</v>
      </c>
      <c r="O878" s="11" t="s">
        <v>1094</v>
      </c>
      <c r="P878" s="179" t="s">
        <v>1493</v>
      </c>
      <c r="Q878" s="180">
        <v>1</v>
      </c>
      <c r="R878" s="11" t="s">
        <v>18</v>
      </c>
      <c r="S878" s="11"/>
      <c r="T878" s="6" t="s">
        <v>201</v>
      </c>
      <c r="U878" s="6" t="s">
        <v>49</v>
      </c>
      <c r="V878" s="6" t="s">
        <v>17</v>
      </c>
      <c r="W878" s="6" t="s">
        <v>10</v>
      </c>
      <c r="X878" s="212">
        <v>2</v>
      </c>
      <c r="Y878" s="6" t="s">
        <v>40</v>
      </c>
      <c r="Z878" s="224"/>
      <c r="AA878" s="224"/>
      <c r="AB878" s="224"/>
      <c r="AC878" s="224"/>
      <c r="AD878" s="170"/>
      <c r="AE878" s="170"/>
      <c r="AF878" s="224"/>
      <c r="AG878" s="170"/>
      <c r="AH878" s="170"/>
      <c r="AI878" s="170"/>
      <c r="AJ878" s="224"/>
      <c r="AK878" s="224"/>
      <c r="AL878" s="170"/>
      <c r="AM878" s="170"/>
      <c r="AN878" s="170"/>
      <c r="AO878" s="224"/>
      <c r="AP878" s="170"/>
      <c r="AQ878" s="170"/>
      <c r="AR878" s="170">
        <v>90</v>
      </c>
      <c r="AS878" s="170"/>
      <c r="AT878" s="224"/>
      <c r="AU878" s="170"/>
      <c r="AV878" s="170"/>
      <c r="AW878" s="170"/>
      <c r="AX878" s="224"/>
      <c r="AY878" s="170"/>
      <c r="AZ878" s="170"/>
      <c r="BA878" s="170"/>
      <c r="BB878" s="224"/>
      <c r="BC878" s="224"/>
      <c r="BD878" s="224"/>
      <c r="BE878" s="170"/>
      <c r="BF878" s="170"/>
      <c r="BG878" s="170">
        <v>10</v>
      </c>
      <c r="BH878" s="170"/>
      <c r="BI878" s="224"/>
      <c r="BJ878" s="224"/>
      <c r="BK878" s="224"/>
      <c r="BL878" s="224"/>
      <c r="BM878" s="224"/>
      <c r="BN878" s="204"/>
      <c r="BO878" s="6"/>
      <c r="BP878" s="6"/>
      <c r="BQ878" s="1">
        <v>100</v>
      </c>
      <c r="BR878" s="6"/>
      <c r="BS878" s="6"/>
      <c r="BT878" s="6"/>
      <c r="BU878" s="6" t="s">
        <v>709</v>
      </c>
      <c r="BV878" s="6"/>
      <c r="BW878" s="6"/>
      <c r="BX878" s="6"/>
    </row>
    <row r="879" spans="1:76" ht="15" customHeight="1" x14ac:dyDescent="0.3">
      <c r="A879" s="1" t="s">
        <v>1487</v>
      </c>
      <c r="B879" s="7">
        <v>42969</v>
      </c>
      <c r="C879" s="6" t="s">
        <v>662</v>
      </c>
      <c r="D879" s="166">
        <v>5057</v>
      </c>
      <c r="E879" s="166">
        <v>805</v>
      </c>
      <c r="F879" s="11">
        <v>66</v>
      </c>
      <c r="G879" s="168">
        <v>4</v>
      </c>
      <c r="H879" s="183" t="str">
        <f t="shared" si="13"/>
        <v>66-4</v>
      </c>
      <c r="I879" s="173">
        <v>0</v>
      </c>
      <c r="J879" s="173">
        <v>67</v>
      </c>
      <c r="K879" s="207" t="b">
        <v>1</v>
      </c>
      <c r="L879" s="208">
        <v>160.66</v>
      </c>
      <c r="M879" s="208">
        <v>161.32999999999998</v>
      </c>
      <c r="N879" s="11" t="s">
        <v>112</v>
      </c>
      <c r="O879" s="11" t="s">
        <v>117</v>
      </c>
      <c r="P879" s="179" t="s">
        <v>1497</v>
      </c>
      <c r="Q879" s="180">
        <v>3</v>
      </c>
      <c r="R879" s="11" t="s">
        <v>8</v>
      </c>
      <c r="S879" s="11" t="s">
        <v>18</v>
      </c>
      <c r="T879" s="6" t="s">
        <v>548</v>
      </c>
      <c r="U879" s="6" t="s">
        <v>49</v>
      </c>
      <c r="V879" s="6" t="s">
        <v>14</v>
      </c>
      <c r="W879" s="6" t="s">
        <v>135</v>
      </c>
      <c r="X879" s="212">
        <v>3</v>
      </c>
      <c r="Y879" s="6" t="s">
        <v>40</v>
      </c>
      <c r="Z879" s="224"/>
      <c r="AA879" s="224"/>
      <c r="AB879" s="224"/>
      <c r="AC879" s="224"/>
      <c r="AD879" s="170"/>
      <c r="AE879" s="170"/>
      <c r="AF879" s="224"/>
      <c r="AG879" s="170"/>
      <c r="AH879" s="170"/>
      <c r="AI879" s="170"/>
      <c r="AJ879" s="224"/>
      <c r="AK879" s="224"/>
      <c r="AL879" s="170"/>
      <c r="AM879" s="170"/>
      <c r="AN879" s="170"/>
      <c r="AO879" s="224"/>
      <c r="AP879" s="170"/>
      <c r="AQ879" s="170"/>
      <c r="AR879" s="170">
        <v>50</v>
      </c>
      <c r="AS879" s="170"/>
      <c r="AT879" s="224"/>
      <c r="AU879" s="170">
        <v>50</v>
      </c>
      <c r="AV879" s="170"/>
      <c r="AW879" s="170"/>
      <c r="AX879" s="224"/>
      <c r="AY879" s="170"/>
      <c r="AZ879" s="170"/>
      <c r="BA879" s="170"/>
      <c r="BB879" s="224"/>
      <c r="BC879" s="224"/>
      <c r="BD879" s="224"/>
      <c r="BE879" s="170"/>
      <c r="BF879" s="170"/>
      <c r="BG879" s="170"/>
      <c r="BH879" s="170"/>
      <c r="BI879" s="224"/>
      <c r="BJ879" s="224"/>
      <c r="BK879" s="224"/>
      <c r="BL879" s="224"/>
      <c r="BM879" s="224"/>
      <c r="BN879" s="204"/>
      <c r="BO879" s="6"/>
      <c r="BP879" s="6"/>
      <c r="BQ879" s="1">
        <v>100</v>
      </c>
      <c r="BR879" s="6"/>
      <c r="BS879" s="6" t="s">
        <v>130</v>
      </c>
      <c r="BT879" s="6" t="s">
        <v>691</v>
      </c>
      <c r="BU879" s="6" t="s">
        <v>714</v>
      </c>
      <c r="BV879" s="6"/>
      <c r="BW879" s="6"/>
      <c r="BX879" s="6"/>
    </row>
    <row r="880" spans="1:76" ht="15" customHeight="1" x14ac:dyDescent="0.3">
      <c r="A880" s="1" t="s">
        <v>1487</v>
      </c>
      <c r="B880" s="7">
        <v>42969</v>
      </c>
      <c r="C880" s="6" t="s">
        <v>662</v>
      </c>
      <c r="D880" s="166">
        <v>5057</v>
      </c>
      <c r="E880" s="166">
        <v>805</v>
      </c>
      <c r="F880" s="11">
        <v>66</v>
      </c>
      <c r="G880" s="168">
        <v>4</v>
      </c>
      <c r="H880" s="183" t="str">
        <f t="shared" si="13"/>
        <v>66-4</v>
      </c>
      <c r="I880" s="173">
        <v>0</v>
      </c>
      <c r="J880" s="173">
        <v>67</v>
      </c>
      <c r="K880" s="207" t="b">
        <v>1</v>
      </c>
      <c r="L880" s="208">
        <v>160.66</v>
      </c>
      <c r="M880" s="208">
        <v>161.32999999999998</v>
      </c>
      <c r="N880" s="11" t="s">
        <v>112</v>
      </c>
      <c r="O880" s="11" t="s">
        <v>117</v>
      </c>
      <c r="P880" s="179" t="s">
        <v>1497</v>
      </c>
      <c r="Q880" s="180">
        <v>3</v>
      </c>
      <c r="R880" s="11" t="s">
        <v>44</v>
      </c>
      <c r="S880" s="11"/>
      <c r="T880" s="6" t="s">
        <v>668</v>
      </c>
      <c r="U880" s="6" t="s">
        <v>49</v>
      </c>
      <c r="V880" s="6" t="s">
        <v>15</v>
      </c>
      <c r="W880" s="6" t="s">
        <v>135</v>
      </c>
      <c r="X880" s="212">
        <v>3</v>
      </c>
      <c r="Y880" s="6" t="s">
        <v>40</v>
      </c>
      <c r="Z880" s="224"/>
      <c r="AA880" s="224"/>
      <c r="AB880" s="224"/>
      <c r="AC880" s="224"/>
      <c r="AD880" s="170"/>
      <c r="AE880" s="170"/>
      <c r="AF880" s="224"/>
      <c r="AG880" s="170"/>
      <c r="AH880" s="170"/>
      <c r="AI880" s="170"/>
      <c r="AJ880" s="224"/>
      <c r="AK880" s="224"/>
      <c r="AL880" s="170"/>
      <c r="AM880" s="170"/>
      <c r="AN880" s="170"/>
      <c r="AO880" s="224"/>
      <c r="AP880" s="170"/>
      <c r="AQ880" s="170"/>
      <c r="AR880" s="170">
        <v>50</v>
      </c>
      <c r="AS880" s="170"/>
      <c r="AT880" s="224"/>
      <c r="AU880" s="170">
        <v>50</v>
      </c>
      <c r="AV880" s="170"/>
      <c r="AW880" s="170"/>
      <c r="AX880" s="224"/>
      <c r="AY880" s="170"/>
      <c r="AZ880" s="170"/>
      <c r="BA880" s="170"/>
      <c r="BB880" s="224"/>
      <c r="BC880" s="224"/>
      <c r="BD880" s="224"/>
      <c r="BE880" s="170"/>
      <c r="BF880" s="170"/>
      <c r="BG880" s="170"/>
      <c r="BH880" s="170"/>
      <c r="BI880" s="224"/>
      <c r="BJ880" s="224"/>
      <c r="BK880" s="224"/>
      <c r="BL880" s="224"/>
      <c r="BM880" s="224"/>
      <c r="BN880" s="204"/>
      <c r="BO880" s="6"/>
      <c r="BP880" s="6"/>
      <c r="BQ880" s="1">
        <v>100</v>
      </c>
      <c r="BR880" s="6"/>
      <c r="BS880" s="6" t="s">
        <v>130</v>
      </c>
      <c r="BT880" s="6" t="s">
        <v>715</v>
      </c>
      <c r="BU880" s="6" t="s">
        <v>716</v>
      </c>
      <c r="BV880" s="6"/>
      <c r="BW880" s="6"/>
      <c r="BX880" s="6"/>
    </row>
    <row r="881" spans="1:76" ht="15" customHeight="1" x14ac:dyDescent="0.3">
      <c r="A881" s="1" t="s">
        <v>1487</v>
      </c>
      <c r="B881" s="7">
        <v>42969</v>
      </c>
      <c r="C881" s="6" t="s">
        <v>662</v>
      </c>
      <c r="D881" s="166">
        <v>5057</v>
      </c>
      <c r="E881" s="166">
        <v>805</v>
      </c>
      <c r="F881" s="11">
        <v>66</v>
      </c>
      <c r="G881" s="168">
        <v>4</v>
      </c>
      <c r="H881" s="183" t="str">
        <f t="shared" si="13"/>
        <v>66-4</v>
      </c>
      <c r="I881" s="173">
        <v>0</v>
      </c>
      <c r="J881" s="173">
        <v>67</v>
      </c>
      <c r="K881" s="207" t="b">
        <v>1</v>
      </c>
      <c r="L881" s="208">
        <v>160.66</v>
      </c>
      <c r="M881" s="208">
        <v>161.32999999999998</v>
      </c>
      <c r="N881" s="11"/>
      <c r="O881" s="11" t="s">
        <v>105</v>
      </c>
      <c r="P881" s="179" t="s">
        <v>105</v>
      </c>
      <c r="Q881" s="136" t="s">
        <v>1492</v>
      </c>
      <c r="R881" s="11"/>
      <c r="S881" s="11"/>
      <c r="T881" s="6"/>
      <c r="U881" s="6"/>
      <c r="V881" s="6"/>
      <c r="W881" s="6"/>
      <c r="X881" s="212" t="e">
        <v>#N/A</v>
      </c>
      <c r="Y881" s="6"/>
      <c r="Z881" s="224"/>
      <c r="AA881" s="224"/>
      <c r="AB881" s="224"/>
      <c r="AC881" s="224"/>
      <c r="AD881" s="170"/>
      <c r="AE881" s="170"/>
      <c r="AF881" s="224"/>
      <c r="AG881" s="170"/>
      <c r="AH881" s="170"/>
      <c r="AI881" s="170"/>
      <c r="AJ881" s="224"/>
      <c r="AK881" s="224"/>
      <c r="AL881" s="170"/>
      <c r="AM881" s="170"/>
      <c r="AN881" s="170"/>
      <c r="AO881" s="224"/>
      <c r="AP881" s="170"/>
      <c r="AQ881" s="170"/>
      <c r="AR881" s="170"/>
      <c r="AS881" s="170"/>
      <c r="AT881" s="224"/>
      <c r="AU881" s="170"/>
      <c r="AV881" s="170"/>
      <c r="AW881" s="170"/>
      <c r="AX881" s="224"/>
      <c r="AY881" s="170"/>
      <c r="AZ881" s="170"/>
      <c r="BA881" s="170"/>
      <c r="BB881" s="224"/>
      <c r="BC881" s="224"/>
      <c r="BD881" s="224"/>
      <c r="BE881" s="170"/>
      <c r="BF881" s="170"/>
      <c r="BG881" s="170"/>
      <c r="BH881" s="170"/>
      <c r="BI881" s="224"/>
      <c r="BJ881" s="224"/>
      <c r="BK881" s="224"/>
      <c r="BL881" s="224"/>
      <c r="BM881" s="224"/>
      <c r="BN881" s="204"/>
      <c r="BO881" s="6"/>
      <c r="BP881" s="6"/>
      <c r="BQ881" s="1">
        <v>0</v>
      </c>
      <c r="BR881" s="6"/>
      <c r="BS881" s="6"/>
      <c r="BT881" s="6"/>
      <c r="BU881" s="6"/>
      <c r="BV881" s="6" t="s">
        <v>717</v>
      </c>
      <c r="BW881" s="6"/>
      <c r="BX881" s="6"/>
    </row>
    <row r="882" spans="1:76" ht="15" customHeight="1" x14ac:dyDescent="0.3">
      <c r="A882" s="1" t="s">
        <v>1487</v>
      </c>
      <c r="B882" s="7">
        <v>42969</v>
      </c>
      <c r="C882" s="6" t="s">
        <v>662</v>
      </c>
      <c r="D882" s="166">
        <v>5057</v>
      </c>
      <c r="E882" s="166">
        <v>805</v>
      </c>
      <c r="F882" s="11">
        <v>67</v>
      </c>
      <c r="G882" s="168">
        <v>1</v>
      </c>
      <c r="H882" s="183" t="str">
        <f t="shared" si="13"/>
        <v>67-1</v>
      </c>
      <c r="I882" s="173">
        <v>0</v>
      </c>
      <c r="J882" s="173">
        <v>64</v>
      </c>
      <c r="K882" s="207" t="b">
        <v>1</v>
      </c>
      <c r="L882" s="208">
        <v>161.1</v>
      </c>
      <c r="M882" s="208">
        <v>161.73999999999998</v>
      </c>
      <c r="N882" s="11" t="s">
        <v>112</v>
      </c>
      <c r="O882" s="11" t="s">
        <v>1094</v>
      </c>
      <c r="P882" s="179" t="s">
        <v>1493</v>
      </c>
      <c r="Q882" s="180">
        <v>1</v>
      </c>
      <c r="R882" s="11" t="s">
        <v>18</v>
      </c>
      <c r="S882" s="11"/>
      <c r="T882" s="6" t="s">
        <v>201</v>
      </c>
      <c r="U882" s="6" t="s">
        <v>49</v>
      </c>
      <c r="V882" s="6" t="s">
        <v>17</v>
      </c>
      <c r="W882" s="6" t="s">
        <v>10</v>
      </c>
      <c r="X882" s="212">
        <v>2</v>
      </c>
      <c r="Y882" s="6" t="s">
        <v>40</v>
      </c>
      <c r="Z882" s="224"/>
      <c r="AA882" s="224"/>
      <c r="AB882" s="224"/>
      <c r="AC882" s="224"/>
      <c r="AD882" s="170"/>
      <c r="AE882" s="170"/>
      <c r="AF882" s="224"/>
      <c r="AG882" s="170"/>
      <c r="AH882" s="170"/>
      <c r="AI882" s="170"/>
      <c r="AJ882" s="224"/>
      <c r="AK882" s="224"/>
      <c r="AL882" s="170"/>
      <c r="AM882" s="170"/>
      <c r="AN882" s="170"/>
      <c r="AO882" s="224"/>
      <c r="AP882" s="170"/>
      <c r="AQ882" s="170"/>
      <c r="AR882" s="170">
        <v>90</v>
      </c>
      <c r="AS882" s="170"/>
      <c r="AT882" s="224"/>
      <c r="AU882" s="170"/>
      <c r="AV882" s="170"/>
      <c r="AW882" s="170"/>
      <c r="AX882" s="224"/>
      <c r="AY882" s="170"/>
      <c r="AZ882" s="170"/>
      <c r="BA882" s="170"/>
      <c r="BB882" s="224"/>
      <c r="BC882" s="224"/>
      <c r="BD882" s="224"/>
      <c r="BE882" s="170"/>
      <c r="BF882" s="170"/>
      <c r="BG882" s="170">
        <v>10</v>
      </c>
      <c r="BH882" s="170"/>
      <c r="BI882" s="224"/>
      <c r="BJ882" s="224"/>
      <c r="BK882" s="224"/>
      <c r="BL882" s="224"/>
      <c r="BM882" s="224"/>
      <c r="BN882" s="204"/>
      <c r="BO882" s="6"/>
      <c r="BP882" s="6"/>
      <c r="BQ882" s="1">
        <v>100</v>
      </c>
      <c r="BR882" s="6"/>
      <c r="BS882" s="6"/>
      <c r="BT882" s="6"/>
      <c r="BU882" s="6" t="s">
        <v>718</v>
      </c>
      <c r="BV882" s="6"/>
      <c r="BW882" s="6"/>
      <c r="BX882" s="6"/>
    </row>
    <row r="883" spans="1:76" ht="15" customHeight="1" x14ac:dyDescent="0.3">
      <c r="A883" s="1" t="s">
        <v>1487</v>
      </c>
      <c r="B883" s="7">
        <v>42969</v>
      </c>
      <c r="C883" s="6" t="s">
        <v>662</v>
      </c>
      <c r="D883" s="166">
        <v>5057</v>
      </c>
      <c r="E883" s="166">
        <v>805</v>
      </c>
      <c r="F883" s="11">
        <v>67</v>
      </c>
      <c r="G883" s="168">
        <v>1</v>
      </c>
      <c r="H883" s="183" t="str">
        <f t="shared" si="13"/>
        <v>67-1</v>
      </c>
      <c r="I883" s="173">
        <v>0</v>
      </c>
      <c r="J883" s="173">
        <v>64</v>
      </c>
      <c r="K883" s="207" t="b">
        <v>1</v>
      </c>
      <c r="L883" s="208">
        <v>161.1</v>
      </c>
      <c r="M883" s="208">
        <v>161.73999999999998</v>
      </c>
      <c r="N883" s="11" t="s">
        <v>112</v>
      </c>
      <c r="O883" s="11" t="s">
        <v>117</v>
      </c>
      <c r="P883" s="179" t="s">
        <v>1497</v>
      </c>
      <c r="Q883" s="180">
        <v>3</v>
      </c>
      <c r="R883" s="11" t="s">
        <v>44</v>
      </c>
      <c r="S883" s="11" t="s">
        <v>18</v>
      </c>
      <c r="T883" s="6" t="s">
        <v>669</v>
      </c>
      <c r="U883" s="6" t="s">
        <v>49</v>
      </c>
      <c r="V883" s="6" t="s">
        <v>14</v>
      </c>
      <c r="W883" s="6" t="s">
        <v>135</v>
      </c>
      <c r="X883" s="212">
        <v>3</v>
      </c>
      <c r="Y883" s="6" t="s">
        <v>40</v>
      </c>
      <c r="Z883" s="224"/>
      <c r="AA883" s="224"/>
      <c r="AB883" s="224"/>
      <c r="AC883" s="224"/>
      <c r="AD883" s="170"/>
      <c r="AE883" s="170"/>
      <c r="AF883" s="224"/>
      <c r="AG883" s="170"/>
      <c r="AH883" s="170"/>
      <c r="AI883" s="170"/>
      <c r="AJ883" s="224"/>
      <c r="AK883" s="224"/>
      <c r="AL883" s="170"/>
      <c r="AM883" s="170"/>
      <c r="AN883" s="170"/>
      <c r="AO883" s="224"/>
      <c r="AP883" s="170"/>
      <c r="AQ883" s="170"/>
      <c r="AR883" s="170">
        <v>50</v>
      </c>
      <c r="AS883" s="170"/>
      <c r="AT883" s="224"/>
      <c r="AU883" s="170">
        <v>50</v>
      </c>
      <c r="AV883" s="170"/>
      <c r="AW883" s="170"/>
      <c r="AX883" s="224"/>
      <c r="AY883" s="170"/>
      <c r="AZ883" s="170"/>
      <c r="BA883" s="170"/>
      <c r="BB883" s="224"/>
      <c r="BC883" s="224"/>
      <c r="BD883" s="224"/>
      <c r="BE883" s="170"/>
      <c r="BF883" s="170"/>
      <c r="BG883" s="170"/>
      <c r="BH883" s="170"/>
      <c r="BI883" s="224"/>
      <c r="BJ883" s="224"/>
      <c r="BK883" s="224"/>
      <c r="BL883" s="224"/>
      <c r="BM883" s="224"/>
      <c r="BN883" s="204"/>
      <c r="BO883" s="6"/>
      <c r="BP883" s="6"/>
      <c r="BQ883" s="1">
        <v>100</v>
      </c>
      <c r="BR883" s="6"/>
      <c r="BS883" s="6" t="s">
        <v>130</v>
      </c>
      <c r="BT883" s="6" t="s">
        <v>715</v>
      </c>
      <c r="BU883" s="6" t="s">
        <v>719</v>
      </c>
      <c r="BV883" s="6"/>
      <c r="BW883" s="6"/>
      <c r="BX883" s="6"/>
    </row>
    <row r="884" spans="1:76" ht="15" customHeight="1" x14ac:dyDescent="0.3">
      <c r="A884" s="1" t="s">
        <v>1487</v>
      </c>
      <c r="B884" s="7">
        <v>42969</v>
      </c>
      <c r="C884" s="6" t="s">
        <v>662</v>
      </c>
      <c r="D884" s="166">
        <v>5057</v>
      </c>
      <c r="E884" s="166">
        <v>805</v>
      </c>
      <c r="F884" s="11">
        <v>67</v>
      </c>
      <c r="G884" s="168">
        <v>1</v>
      </c>
      <c r="H884" s="183" t="str">
        <f t="shared" si="13"/>
        <v>67-1</v>
      </c>
      <c r="I884" s="173">
        <v>0</v>
      </c>
      <c r="J884" s="173">
        <v>64</v>
      </c>
      <c r="K884" s="207" t="b">
        <v>1</v>
      </c>
      <c r="L884" s="208">
        <v>161.1</v>
      </c>
      <c r="M884" s="208">
        <v>161.73999999999998</v>
      </c>
      <c r="N884" s="11" t="s">
        <v>112</v>
      </c>
      <c r="O884" s="11" t="s">
        <v>31</v>
      </c>
      <c r="P884" s="139" t="s">
        <v>1494</v>
      </c>
      <c r="Q884" s="136">
        <v>4</v>
      </c>
      <c r="R884" s="11" t="s">
        <v>44</v>
      </c>
      <c r="S884" s="11"/>
      <c r="T884" s="6" t="s">
        <v>670</v>
      </c>
      <c r="U884" s="6" t="s">
        <v>49</v>
      </c>
      <c r="V884" s="6" t="s">
        <v>52</v>
      </c>
      <c r="W884" s="6" t="s">
        <v>11</v>
      </c>
      <c r="X884" s="212">
        <v>3</v>
      </c>
      <c r="Y884" s="6" t="s">
        <v>40</v>
      </c>
      <c r="Z884" s="224"/>
      <c r="AA884" s="224"/>
      <c r="AB884" s="224"/>
      <c r="AC884" s="224"/>
      <c r="AD884" s="170"/>
      <c r="AE884" s="170"/>
      <c r="AF884" s="224"/>
      <c r="AG884" s="170"/>
      <c r="AH884" s="170"/>
      <c r="AI884" s="170"/>
      <c r="AJ884" s="224"/>
      <c r="AK884" s="224"/>
      <c r="AL884" s="170"/>
      <c r="AM884" s="170"/>
      <c r="AN884" s="170"/>
      <c r="AO884" s="224"/>
      <c r="AP884" s="170"/>
      <c r="AQ884" s="170"/>
      <c r="AR884" s="170"/>
      <c r="AS884" s="170">
        <v>100</v>
      </c>
      <c r="AT884" s="224"/>
      <c r="AU884" s="170"/>
      <c r="AV884" s="170"/>
      <c r="AW884" s="170"/>
      <c r="AX884" s="224"/>
      <c r="AY884" s="170"/>
      <c r="AZ884" s="170"/>
      <c r="BA884" s="170"/>
      <c r="BB884" s="224"/>
      <c r="BC884" s="224"/>
      <c r="BD884" s="224"/>
      <c r="BE884" s="170"/>
      <c r="BF884" s="170"/>
      <c r="BG884" s="170"/>
      <c r="BH884" s="170"/>
      <c r="BI884" s="224"/>
      <c r="BJ884" s="224"/>
      <c r="BK884" s="224"/>
      <c r="BL884" s="224"/>
      <c r="BM884" s="224"/>
      <c r="BN884" s="204"/>
      <c r="BO884" s="6"/>
      <c r="BP884" s="6"/>
      <c r="BQ884" s="1">
        <v>100</v>
      </c>
      <c r="BR884" s="6"/>
      <c r="BS884" s="6"/>
      <c r="BT884" s="6"/>
      <c r="BU884" s="1" t="s">
        <v>712</v>
      </c>
      <c r="BV884" s="6"/>
      <c r="BW884" s="6"/>
      <c r="BX884" s="6"/>
    </row>
    <row r="885" spans="1:76" ht="15" customHeight="1" x14ac:dyDescent="0.3">
      <c r="A885" s="1" t="s">
        <v>1487</v>
      </c>
      <c r="B885" s="7">
        <v>42969</v>
      </c>
      <c r="C885" s="6" t="s">
        <v>662</v>
      </c>
      <c r="D885" s="166">
        <v>5057</v>
      </c>
      <c r="E885" s="166">
        <v>805</v>
      </c>
      <c r="F885" s="11">
        <v>67</v>
      </c>
      <c r="G885" s="168">
        <v>1</v>
      </c>
      <c r="H885" s="183" t="str">
        <f t="shared" si="13"/>
        <v>67-1</v>
      </c>
      <c r="I885" s="173">
        <v>14</v>
      </c>
      <c r="J885" s="173">
        <v>27</v>
      </c>
      <c r="K885" s="207" t="b">
        <v>1</v>
      </c>
      <c r="L885" s="208">
        <v>161.23999999999998</v>
      </c>
      <c r="M885" s="208">
        <v>161.37</v>
      </c>
      <c r="N885" s="11" t="s">
        <v>112</v>
      </c>
      <c r="O885" s="11" t="s">
        <v>308</v>
      </c>
      <c r="P885" s="179" t="s">
        <v>1495</v>
      </c>
      <c r="Q885" s="180">
        <v>5</v>
      </c>
      <c r="R885" s="11" t="s">
        <v>18</v>
      </c>
      <c r="S885" s="11"/>
      <c r="T885" s="6" t="s">
        <v>130</v>
      </c>
      <c r="U885" s="6" t="s">
        <v>49</v>
      </c>
      <c r="V885" s="6" t="s">
        <v>14</v>
      </c>
      <c r="W885" s="6" t="s">
        <v>10</v>
      </c>
      <c r="X885" s="212">
        <v>2</v>
      </c>
      <c r="Y885" s="6" t="s">
        <v>40</v>
      </c>
      <c r="Z885" s="224"/>
      <c r="AA885" s="224"/>
      <c r="AB885" s="224"/>
      <c r="AC885" s="224"/>
      <c r="AD885" s="170"/>
      <c r="AE885" s="170"/>
      <c r="AF885" s="224"/>
      <c r="AG885" s="170"/>
      <c r="AH885" s="170"/>
      <c r="AI885" s="170"/>
      <c r="AJ885" s="224"/>
      <c r="AK885" s="224"/>
      <c r="AL885" s="170"/>
      <c r="AM885" s="170"/>
      <c r="AN885" s="170"/>
      <c r="AO885" s="224"/>
      <c r="AP885" s="170"/>
      <c r="AQ885" s="170"/>
      <c r="AR885" s="170"/>
      <c r="AS885" s="170"/>
      <c r="AT885" s="224"/>
      <c r="AU885" s="170"/>
      <c r="AV885" s="170"/>
      <c r="AW885" s="170"/>
      <c r="AX885" s="224"/>
      <c r="AY885" s="170"/>
      <c r="AZ885" s="170"/>
      <c r="BA885" s="170"/>
      <c r="BB885" s="224"/>
      <c r="BC885" s="224"/>
      <c r="BD885" s="224"/>
      <c r="BE885" s="170"/>
      <c r="BF885" s="170">
        <v>100</v>
      </c>
      <c r="BG885" s="170"/>
      <c r="BH885" s="170"/>
      <c r="BI885" s="224"/>
      <c r="BJ885" s="224"/>
      <c r="BK885" s="224"/>
      <c r="BL885" s="224"/>
      <c r="BM885" s="224"/>
      <c r="BN885" s="204"/>
      <c r="BO885" s="6"/>
      <c r="BP885" s="6"/>
      <c r="BQ885" s="1">
        <v>100</v>
      </c>
      <c r="BR885" s="6"/>
      <c r="BS885" s="6"/>
      <c r="BT885" s="6"/>
      <c r="BV885" s="6"/>
      <c r="BW885" s="6"/>
      <c r="BX885" s="6"/>
    </row>
    <row r="886" spans="1:76" ht="15" customHeight="1" x14ac:dyDescent="0.3">
      <c r="A886" s="1" t="s">
        <v>1487</v>
      </c>
      <c r="B886" s="7">
        <v>42969</v>
      </c>
      <c r="C886" s="6" t="s">
        <v>662</v>
      </c>
      <c r="D886" s="166">
        <v>5057</v>
      </c>
      <c r="E886" s="166">
        <v>805</v>
      </c>
      <c r="F886" s="11">
        <v>67</v>
      </c>
      <c r="G886" s="168">
        <v>1</v>
      </c>
      <c r="H886" s="183" t="str">
        <f t="shared" si="13"/>
        <v>67-1</v>
      </c>
      <c r="I886" s="173">
        <v>14</v>
      </c>
      <c r="J886" s="173">
        <v>27</v>
      </c>
      <c r="K886" s="207" t="b">
        <v>1</v>
      </c>
      <c r="L886" s="208">
        <v>161.23999999999998</v>
      </c>
      <c r="M886" s="208">
        <v>161.37</v>
      </c>
      <c r="N886" s="11"/>
      <c r="O886" s="11" t="s">
        <v>105</v>
      </c>
      <c r="P886" s="179" t="s">
        <v>105</v>
      </c>
      <c r="Q886" s="136" t="s">
        <v>1492</v>
      </c>
      <c r="R886" s="11"/>
      <c r="S886" s="11"/>
      <c r="T886" s="6"/>
      <c r="U886" s="6"/>
      <c r="V886" s="6"/>
      <c r="W886" s="6"/>
      <c r="X886" s="212" t="e">
        <v>#N/A</v>
      </c>
      <c r="Y886" s="6"/>
      <c r="Z886" s="224"/>
      <c r="AA886" s="224"/>
      <c r="AB886" s="224"/>
      <c r="AC886" s="224"/>
      <c r="AD886" s="170"/>
      <c r="AE886" s="170"/>
      <c r="AF886" s="224"/>
      <c r="AG886" s="170"/>
      <c r="AH886" s="170"/>
      <c r="AI886" s="170"/>
      <c r="AJ886" s="224"/>
      <c r="AK886" s="224"/>
      <c r="AL886" s="170"/>
      <c r="AM886" s="170"/>
      <c r="AN886" s="170"/>
      <c r="AO886" s="224"/>
      <c r="AP886" s="170"/>
      <c r="AQ886" s="170"/>
      <c r="AR886" s="170"/>
      <c r="AS886" s="170"/>
      <c r="AT886" s="224"/>
      <c r="AU886" s="170"/>
      <c r="AV886" s="170"/>
      <c r="AW886" s="170"/>
      <c r="AX886" s="224"/>
      <c r="AY886" s="170"/>
      <c r="AZ886" s="170"/>
      <c r="BA886" s="170"/>
      <c r="BB886" s="224"/>
      <c r="BC886" s="224"/>
      <c r="BD886" s="224"/>
      <c r="BE886" s="170"/>
      <c r="BF886" s="170"/>
      <c r="BG886" s="170"/>
      <c r="BH886" s="170"/>
      <c r="BI886" s="224"/>
      <c r="BJ886" s="224"/>
      <c r="BK886" s="224"/>
      <c r="BL886" s="224"/>
      <c r="BM886" s="224"/>
      <c r="BN886" s="204"/>
      <c r="BO886" s="6"/>
      <c r="BP886" s="6"/>
      <c r="BQ886" s="1">
        <v>0</v>
      </c>
      <c r="BR886" s="6"/>
      <c r="BS886" s="6"/>
      <c r="BT886" s="6"/>
      <c r="BU886" s="6"/>
      <c r="BV886" s="6" t="s">
        <v>720</v>
      </c>
      <c r="BW886" s="6"/>
      <c r="BX886" s="6"/>
    </row>
    <row r="887" spans="1:76" ht="15" customHeight="1" x14ac:dyDescent="0.3">
      <c r="A887" s="1" t="s">
        <v>1487</v>
      </c>
      <c r="B887" s="7">
        <v>42969</v>
      </c>
      <c r="C887" s="6" t="s">
        <v>662</v>
      </c>
      <c r="D887" s="166">
        <v>5057</v>
      </c>
      <c r="E887" s="166">
        <v>805</v>
      </c>
      <c r="F887" s="11">
        <v>67</v>
      </c>
      <c r="G887" s="168">
        <v>2</v>
      </c>
      <c r="H887" s="183" t="str">
        <f t="shared" si="13"/>
        <v>67-2</v>
      </c>
      <c r="I887" s="173">
        <v>0</v>
      </c>
      <c r="J887" s="173">
        <v>73</v>
      </c>
      <c r="K887" s="207" t="b">
        <v>1</v>
      </c>
      <c r="L887" s="208">
        <v>161.745</v>
      </c>
      <c r="M887" s="208">
        <v>162.47499999999999</v>
      </c>
      <c r="N887" s="11" t="s">
        <v>112</v>
      </c>
      <c r="O887" s="11" t="s">
        <v>1094</v>
      </c>
      <c r="P887" s="179" t="s">
        <v>1493</v>
      </c>
      <c r="Q887" s="180">
        <v>1</v>
      </c>
      <c r="R887" s="11" t="s">
        <v>18</v>
      </c>
      <c r="S887" s="11"/>
      <c r="T887" s="6" t="s">
        <v>201</v>
      </c>
      <c r="U887" s="6" t="s">
        <v>49</v>
      </c>
      <c r="V887" s="6" t="s">
        <v>17</v>
      </c>
      <c r="W887" s="6" t="s">
        <v>10</v>
      </c>
      <c r="X887" s="212">
        <v>2</v>
      </c>
      <c r="Y887" s="6" t="s">
        <v>40</v>
      </c>
      <c r="Z887" s="224"/>
      <c r="AA887" s="224"/>
      <c r="AB887" s="224"/>
      <c r="AC887" s="224"/>
      <c r="AD887" s="170"/>
      <c r="AE887" s="170"/>
      <c r="AF887" s="224"/>
      <c r="AG887" s="170"/>
      <c r="AH887" s="170"/>
      <c r="AI887" s="170"/>
      <c r="AJ887" s="224"/>
      <c r="AK887" s="224"/>
      <c r="AL887" s="170"/>
      <c r="AM887" s="170"/>
      <c r="AN887" s="170"/>
      <c r="AO887" s="224"/>
      <c r="AP887" s="170"/>
      <c r="AQ887" s="170"/>
      <c r="AR887" s="170">
        <v>90</v>
      </c>
      <c r="AS887" s="170"/>
      <c r="AT887" s="224"/>
      <c r="AU887" s="170"/>
      <c r="AV887" s="170"/>
      <c r="AW887" s="170"/>
      <c r="AX887" s="224"/>
      <c r="AY887" s="170"/>
      <c r="AZ887" s="170"/>
      <c r="BA887" s="170"/>
      <c r="BB887" s="224"/>
      <c r="BC887" s="224"/>
      <c r="BD887" s="224"/>
      <c r="BE887" s="170"/>
      <c r="BF887" s="170"/>
      <c r="BG887" s="170">
        <v>10</v>
      </c>
      <c r="BH887" s="170"/>
      <c r="BI887" s="224"/>
      <c r="BJ887" s="224"/>
      <c r="BK887" s="224"/>
      <c r="BL887" s="224"/>
      <c r="BM887" s="224"/>
      <c r="BN887" s="204"/>
      <c r="BO887" s="6"/>
      <c r="BP887" s="6"/>
      <c r="BQ887" s="1">
        <v>100</v>
      </c>
      <c r="BR887" s="6"/>
      <c r="BS887" s="6"/>
      <c r="BT887" s="6"/>
      <c r="BU887" s="6" t="s">
        <v>718</v>
      </c>
      <c r="BV887" s="6"/>
      <c r="BW887" s="6"/>
      <c r="BX887" s="6"/>
    </row>
    <row r="888" spans="1:76" ht="15" customHeight="1" x14ac:dyDescent="0.3">
      <c r="A888" s="1" t="s">
        <v>1487</v>
      </c>
      <c r="B888" s="7">
        <v>42969</v>
      </c>
      <c r="C888" s="6" t="s">
        <v>662</v>
      </c>
      <c r="D888" s="166">
        <v>5057</v>
      </c>
      <c r="E888" s="166">
        <v>805</v>
      </c>
      <c r="F888" s="11">
        <v>67</v>
      </c>
      <c r="G888" s="168">
        <v>2</v>
      </c>
      <c r="H888" s="183" t="str">
        <f t="shared" si="13"/>
        <v>67-2</v>
      </c>
      <c r="I888" s="173">
        <v>0</v>
      </c>
      <c r="J888" s="173">
        <v>73</v>
      </c>
      <c r="K888" s="207" t="b">
        <v>1</v>
      </c>
      <c r="L888" s="208">
        <v>161.745</v>
      </c>
      <c r="M888" s="208">
        <v>162.47499999999999</v>
      </c>
      <c r="N888" s="11" t="s">
        <v>112</v>
      </c>
      <c r="O888" s="11" t="s">
        <v>117</v>
      </c>
      <c r="P888" s="179" t="s">
        <v>1497</v>
      </c>
      <c r="Q888" s="180">
        <v>3</v>
      </c>
      <c r="R888" s="11" t="s">
        <v>44</v>
      </c>
      <c r="S888" s="11"/>
      <c r="T888" s="6" t="s">
        <v>548</v>
      </c>
      <c r="U888" s="6" t="s">
        <v>49</v>
      </c>
      <c r="V888" s="6" t="s">
        <v>17</v>
      </c>
      <c r="W888" s="6" t="s">
        <v>11</v>
      </c>
      <c r="X888" s="212">
        <v>3</v>
      </c>
      <c r="Y888" s="6" t="s">
        <v>40</v>
      </c>
      <c r="Z888" s="224"/>
      <c r="AA888" s="224"/>
      <c r="AB888" s="224"/>
      <c r="AC888" s="224"/>
      <c r="AD888" s="170"/>
      <c r="AE888" s="170"/>
      <c r="AF888" s="224"/>
      <c r="AG888" s="170"/>
      <c r="AH888" s="170"/>
      <c r="AI888" s="170"/>
      <c r="AJ888" s="224"/>
      <c r="AK888" s="224"/>
      <c r="AL888" s="170"/>
      <c r="AM888" s="170"/>
      <c r="AN888" s="170"/>
      <c r="AO888" s="224"/>
      <c r="AP888" s="170"/>
      <c r="AQ888" s="170"/>
      <c r="AR888" s="170">
        <v>50</v>
      </c>
      <c r="AS888" s="170"/>
      <c r="AT888" s="224"/>
      <c r="AU888" s="170">
        <v>50</v>
      </c>
      <c r="AV888" s="170"/>
      <c r="AW888" s="170"/>
      <c r="AX888" s="224"/>
      <c r="AY888" s="170"/>
      <c r="AZ888" s="170"/>
      <c r="BA888" s="170"/>
      <c r="BB888" s="224"/>
      <c r="BC888" s="224"/>
      <c r="BD888" s="224"/>
      <c r="BE888" s="170"/>
      <c r="BF888" s="170"/>
      <c r="BG888" s="170"/>
      <c r="BH888" s="170"/>
      <c r="BI888" s="224"/>
      <c r="BJ888" s="224"/>
      <c r="BK888" s="224"/>
      <c r="BL888" s="224"/>
      <c r="BM888" s="224"/>
      <c r="BN888" s="204"/>
      <c r="BO888" s="6"/>
      <c r="BP888" s="6"/>
      <c r="BQ888" s="1">
        <v>100</v>
      </c>
      <c r="BR888" s="6"/>
      <c r="BS888" s="6" t="s">
        <v>207</v>
      </c>
      <c r="BT888" s="6" t="s">
        <v>721</v>
      </c>
      <c r="BU888" s="1" t="s">
        <v>586</v>
      </c>
      <c r="BV888" s="6"/>
      <c r="BW888" s="6"/>
      <c r="BX888" s="6"/>
    </row>
    <row r="889" spans="1:76" ht="15" customHeight="1" x14ac:dyDescent="0.3">
      <c r="A889" s="1" t="s">
        <v>1487</v>
      </c>
      <c r="B889" s="7">
        <v>42969</v>
      </c>
      <c r="C889" s="6" t="s">
        <v>662</v>
      </c>
      <c r="D889" s="166">
        <v>5057</v>
      </c>
      <c r="E889" s="166">
        <v>805</v>
      </c>
      <c r="F889" s="11">
        <v>67</v>
      </c>
      <c r="G889" s="168">
        <v>2</v>
      </c>
      <c r="H889" s="183" t="str">
        <f t="shared" si="13"/>
        <v>67-2</v>
      </c>
      <c r="I889" s="173">
        <v>0</v>
      </c>
      <c r="J889" s="173">
        <v>73</v>
      </c>
      <c r="K889" s="207" t="b">
        <v>1</v>
      </c>
      <c r="L889" s="208">
        <v>161.745</v>
      </c>
      <c r="M889" s="208">
        <v>162.47499999999999</v>
      </c>
      <c r="N889" s="11" t="s">
        <v>112</v>
      </c>
      <c r="O889" s="11" t="s">
        <v>56</v>
      </c>
      <c r="P889" s="179" t="s">
        <v>1495</v>
      </c>
      <c r="Q889" s="180">
        <v>5</v>
      </c>
      <c r="R889" s="11" t="s">
        <v>18</v>
      </c>
      <c r="S889" s="11" t="s">
        <v>44</v>
      </c>
      <c r="T889" s="6" t="s">
        <v>671</v>
      </c>
      <c r="U889" s="6" t="s">
        <v>49</v>
      </c>
      <c r="V889" s="6" t="s">
        <v>52</v>
      </c>
      <c r="W889" s="6" t="s">
        <v>11</v>
      </c>
      <c r="X889" s="212">
        <v>3</v>
      </c>
      <c r="Y889" s="6" t="s">
        <v>40</v>
      </c>
      <c r="Z889" s="224"/>
      <c r="AA889" s="224"/>
      <c r="AB889" s="224"/>
      <c r="AC889" s="224"/>
      <c r="AD889" s="170"/>
      <c r="AE889" s="170"/>
      <c r="AF889" s="224"/>
      <c r="AG889" s="170"/>
      <c r="AH889" s="170"/>
      <c r="AI889" s="170"/>
      <c r="AJ889" s="224"/>
      <c r="AK889" s="224"/>
      <c r="AL889" s="170"/>
      <c r="AM889" s="170"/>
      <c r="AN889" s="170"/>
      <c r="AO889" s="224"/>
      <c r="AP889" s="170"/>
      <c r="AQ889" s="170"/>
      <c r="AR889" s="170">
        <v>35</v>
      </c>
      <c r="AS889" s="170"/>
      <c r="AT889" s="224"/>
      <c r="AU889" s="170">
        <v>35</v>
      </c>
      <c r="AV889" s="170"/>
      <c r="AW889" s="170"/>
      <c r="AX889" s="224"/>
      <c r="AY889" s="170"/>
      <c r="AZ889" s="170"/>
      <c r="BA889" s="170"/>
      <c r="BB889" s="224"/>
      <c r="BC889" s="224"/>
      <c r="BD889" s="224"/>
      <c r="BE889" s="170"/>
      <c r="BF889" s="170"/>
      <c r="BG889" s="170"/>
      <c r="BH889" s="170"/>
      <c r="BI889" s="224"/>
      <c r="BJ889" s="224"/>
      <c r="BK889" s="224"/>
      <c r="BL889" s="224"/>
      <c r="BM889" s="224"/>
      <c r="BN889" s="204"/>
      <c r="BO889" s="6" t="s">
        <v>686</v>
      </c>
      <c r="BP889" s="6">
        <v>30</v>
      </c>
      <c r="BQ889" s="1">
        <v>100</v>
      </c>
      <c r="BR889" s="6"/>
      <c r="BS889" s="6"/>
      <c r="BT889" s="6"/>
      <c r="BU889" s="6" t="s">
        <v>722</v>
      </c>
      <c r="BV889" s="6"/>
      <c r="BW889" s="6"/>
      <c r="BX889" s="6"/>
    </row>
    <row r="890" spans="1:76" ht="15" customHeight="1" x14ac:dyDescent="0.3">
      <c r="A890" s="1" t="s">
        <v>1487</v>
      </c>
      <c r="B890" s="7">
        <v>42969</v>
      </c>
      <c r="C890" s="6" t="s">
        <v>662</v>
      </c>
      <c r="D890" s="166">
        <v>5057</v>
      </c>
      <c r="E890" s="166">
        <v>805</v>
      </c>
      <c r="F890" s="11">
        <v>67</v>
      </c>
      <c r="G890" s="168">
        <v>2</v>
      </c>
      <c r="H890" s="183" t="str">
        <f t="shared" si="13"/>
        <v>67-2</v>
      </c>
      <c r="I890" s="173">
        <v>55</v>
      </c>
      <c r="J890" s="173">
        <v>57</v>
      </c>
      <c r="K890" s="207" t="b">
        <v>1</v>
      </c>
      <c r="L890" s="208">
        <v>162.29500000000002</v>
      </c>
      <c r="M890" s="208">
        <v>162.315</v>
      </c>
      <c r="N890" s="11" t="s">
        <v>96</v>
      </c>
      <c r="O890" s="11" t="s">
        <v>308</v>
      </c>
      <c r="P890" s="179" t="s">
        <v>1495</v>
      </c>
      <c r="Q890" s="180">
        <v>5</v>
      </c>
      <c r="R890" s="11" t="s">
        <v>18</v>
      </c>
      <c r="S890" s="11"/>
      <c r="T890" s="6" t="s">
        <v>130</v>
      </c>
      <c r="U890" s="6" t="s">
        <v>49</v>
      </c>
      <c r="V890" s="6" t="s">
        <v>14</v>
      </c>
      <c r="W890" s="6" t="s">
        <v>10</v>
      </c>
      <c r="X890" s="212">
        <v>2</v>
      </c>
      <c r="Y890" s="6" t="s">
        <v>40</v>
      </c>
      <c r="Z890" s="224"/>
      <c r="AA890" s="224"/>
      <c r="AB890" s="224"/>
      <c r="AC890" s="224"/>
      <c r="AD890" s="170"/>
      <c r="AE890" s="170"/>
      <c r="AF890" s="224"/>
      <c r="AG890" s="170"/>
      <c r="AH890" s="170"/>
      <c r="AI890" s="170"/>
      <c r="AJ890" s="224"/>
      <c r="AK890" s="224"/>
      <c r="AL890" s="170"/>
      <c r="AM890" s="170"/>
      <c r="AN890" s="170"/>
      <c r="AO890" s="224"/>
      <c r="AP890" s="170"/>
      <c r="AQ890" s="170"/>
      <c r="AR890" s="170"/>
      <c r="AS890" s="170"/>
      <c r="AT890" s="224"/>
      <c r="AU890" s="170"/>
      <c r="AV890" s="170"/>
      <c r="AW890" s="170"/>
      <c r="AX890" s="224"/>
      <c r="AY890" s="170"/>
      <c r="AZ890" s="170"/>
      <c r="BA890" s="170"/>
      <c r="BB890" s="224"/>
      <c r="BC890" s="224"/>
      <c r="BD890" s="224"/>
      <c r="BE890" s="170"/>
      <c r="BF890" s="170">
        <v>100</v>
      </c>
      <c r="BG890" s="170"/>
      <c r="BH890" s="170"/>
      <c r="BI890" s="224"/>
      <c r="BJ890" s="224"/>
      <c r="BK890" s="224"/>
      <c r="BL890" s="224"/>
      <c r="BM890" s="224"/>
      <c r="BN890" s="204"/>
      <c r="BO890" s="6"/>
      <c r="BP890" s="6"/>
      <c r="BQ890" s="1">
        <v>100</v>
      </c>
      <c r="BR890" s="6"/>
      <c r="BS890" s="6"/>
      <c r="BT890" s="6"/>
      <c r="BV890" s="6"/>
      <c r="BW890" s="6"/>
      <c r="BX890" s="6"/>
    </row>
    <row r="891" spans="1:76" ht="15" customHeight="1" x14ac:dyDescent="0.3">
      <c r="A891" s="1" t="s">
        <v>1487</v>
      </c>
      <c r="B891" s="7">
        <v>42969</v>
      </c>
      <c r="C891" s="6" t="s">
        <v>662</v>
      </c>
      <c r="D891" s="166">
        <v>5057</v>
      </c>
      <c r="E891" s="166">
        <v>805</v>
      </c>
      <c r="F891" s="11">
        <v>67</v>
      </c>
      <c r="G891" s="168">
        <v>2</v>
      </c>
      <c r="H891" s="183" t="str">
        <f t="shared" si="13"/>
        <v>67-2</v>
      </c>
      <c r="I891" s="173">
        <v>0</v>
      </c>
      <c r="J891" s="173">
        <v>73</v>
      </c>
      <c r="K891" s="207" t="b">
        <v>1</v>
      </c>
      <c r="L891" s="208">
        <v>161.745</v>
      </c>
      <c r="M891" s="208">
        <v>162.47499999999999</v>
      </c>
      <c r="N891" s="11"/>
      <c r="O891" s="11" t="s">
        <v>105</v>
      </c>
      <c r="P891" s="179" t="s">
        <v>105</v>
      </c>
      <c r="Q891" s="136" t="s">
        <v>1492</v>
      </c>
      <c r="R891" s="11"/>
      <c r="S891" s="11"/>
      <c r="T891" s="6"/>
      <c r="U891" s="6"/>
      <c r="V891" s="6"/>
      <c r="W891" s="6"/>
      <c r="X891" s="212" t="e">
        <v>#N/A</v>
      </c>
      <c r="Y891" s="6"/>
      <c r="Z891" s="224"/>
      <c r="AA891" s="224"/>
      <c r="AB891" s="224"/>
      <c r="AC891" s="224"/>
      <c r="AD891" s="170"/>
      <c r="AE891" s="170"/>
      <c r="AF891" s="224"/>
      <c r="AG891" s="170"/>
      <c r="AH891" s="170"/>
      <c r="AI891" s="170"/>
      <c r="AJ891" s="224"/>
      <c r="AK891" s="224"/>
      <c r="AL891" s="170"/>
      <c r="AM891" s="170"/>
      <c r="AN891" s="170"/>
      <c r="AO891" s="224"/>
      <c r="AP891" s="170"/>
      <c r="AQ891" s="170"/>
      <c r="AR891" s="170"/>
      <c r="AS891" s="170"/>
      <c r="AT891" s="224"/>
      <c r="AU891" s="170"/>
      <c r="AV891" s="170"/>
      <c r="AW891" s="170"/>
      <c r="AX891" s="224"/>
      <c r="AY891" s="170"/>
      <c r="AZ891" s="170"/>
      <c r="BA891" s="170"/>
      <c r="BB891" s="224"/>
      <c r="BC891" s="224"/>
      <c r="BD891" s="224"/>
      <c r="BE891" s="170"/>
      <c r="BF891" s="170"/>
      <c r="BG891" s="170"/>
      <c r="BH891" s="170"/>
      <c r="BI891" s="224"/>
      <c r="BJ891" s="224"/>
      <c r="BK891" s="224"/>
      <c r="BL891" s="224"/>
      <c r="BM891" s="224"/>
      <c r="BN891" s="204"/>
      <c r="BO891" s="6"/>
      <c r="BP891" s="6"/>
      <c r="BQ891" s="1">
        <v>0</v>
      </c>
      <c r="BR891" s="6"/>
      <c r="BS891" s="6"/>
      <c r="BT891" s="6"/>
      <c r="BU891" s="6"/>
      <c r="BV891" s="6" t="s">
        <v>723</v>
      </c>
      <c r="BW891" s="6"/>
      <c r="BX891" s="6"/>
    </row>
    <row r="892" spans="1:76" ht="15" customHeight="1" x14ac:dyDescent="0.3">
      <c r="A892" s="1" t="s">
        <v>1487</v>
      </c>
      <c r="B892" s="7">
        <v>42969</v>
      </c>
      <c r="C892" s="6" t="s">
        <v>662</v>
      </c>
      <c r="D892" s="166">
        <v>5057</v>
      </c>
      <c r="E892" s="166">
        <v>805</v>
      </c>
      <c r="F892" s="11">
        <v>67</v>
      </c>
      <c r="G892" s="168">
        <v>3</v>
      </c>
      <c r="H892" s="183" t="str">
        <f t="shared" si="13"/>
        <v>67-3</v>
      </c>
      <c r="I892" s="173">
        <v>0</v>
      </c>
      <c r="J892" s="173">
        <v>77</v>
      </c>
      <c r="K892" s="207" t="b">
        <v>1</v>
      </c>
      <c r="L892" s="208">
        <v>162.47499999999999</v>
      </c>
      <c r="M892" s="208">
        <v>163.245</v>
      </c>
      <c r="N892" s="11" t="s">
        <v>112</v>
      </c>
      <c r="O892" s="11" t="s">
        <v>1094</v>
      </c>
      <c r="P892" s="179" t="s">
        <v>1493</v>
      </c>
      <c r="Q892" s="180">
        <v>1</v>
      </c>
      <c r="R892" s="11" t="s">
        <v>18</v>
      </c>
      <c r="S892" s="11"/>
      <c r="T892" s="6" t="s">
        <v>201</v>
      </c>
      <c r="U892" s="6" t="s">
        <v>49</v>
      </c>
      <c r="V892" s="6" t="s">
        <v>17</v>
      </c>
      <c r="W892" s="6" t="s">
        <v>10</v>
      </c>
      <c r="X892" s="212">
        <v>2</v>
      </c>
      <c r="Y892" s="6" t="s">
        <v>40</v>
      </c>
      <c r="Z892" s="224"/>
      <c r="AA892" s="224"/>
      <c r="AB892" s="224"/>
      <c r="AC892" s="224"/>
      <c r="AD892" s="170"/>
      <c r="AE892" s="170"/>
      <c r="AF892" s="224"/>
      <c r="AG892" s="170"/>
      <c r="AH892" s="170"/>
      <c r="AI892" s="170"/>
      <c r="AJ892" s="224"/>
      <c r="AK892" s="224"/>
      <c r="AL892" s="170"/>
      <c r="AM892" s="170"/>
      <c r="AN892" s="170"/>
      <c r="AO892" s="224"/>
      <c r="AP892" s="170"/>
      <c r="AQ892" s="170"/>
      <c r="AR892" s="170">
        <v>90</v>
      </c>
      <c r="AS892" s="170"/>
      <c r="AT892" s="224"/>
      <c r="AU892" s="170"/>
      <c r="AV892" s="170"/>
      <c r="AW892" s="170"/>
      <c r="AX892" s="224"/>
      <c r="AY892" s="170"/>
      <c r="AZ892" s="170"/>
      <c r="BA892" s="170"/>
      <c r="BB892" s="224"/>
      <c r="BC892" s="224"/>
      <c r="BD892" s="224"/>
      <c r="BE892" s="170"/>
      <c r="BF892" s="170"/>
      <c r="BG892" s="170">
        <v>10</v>
      </c>
      <c r="BH892" s="170"/>
      <c r="BI892" s="224"/>
      <c r="BJ892" s="224"/>
      <c r="BK892" s="224"/>
      <c r="BL892" s="224"/>
      <c r="BM892" s="224"/>
      <c r="BN892" s="204"/>
      <c r="BO892" s="6"/>
      <c r="BP892" s="6"/>
      <c r="BQ892" s="1">
        <v>100</v>
      </c>
      <c r="BR892" s="6"/>
      <c r="BS892" s="6"/>
      <c r="BT892" s="6"/>
      <c r="BU892" s="6" t="s">
        <v>718</v>
      </c>
      <c r="BV892" s="6"/>
      <c r="BW892" s="6"/>
      <c r="BX892" s="6"/>
    </row>
    <row r="893" spans="1:76" ht="15" customHeight="1" x14ac:dyDescent="0.3">
      <c r="A893" s="1" t="s">
        <v>1487</v>
      </c>
      <c r="B893" s="7">
        <v>42969</v>
      </c>
      <c r="C893" s="6" t="s">
        <v>662</v>
      </c>
      <c r="D893" s="166">
        <v>5057</v>
      </c>
      <c r="E893" s="166">
        <v>805</v>
      </c>
      <c r="F893" s="11">
        <v>67</v>
      </c>
      <c r="G893" s="168">
        <v>3</v>
      </c>
      <c r="H893" s="183" t="str">
        <f t="shared" si="13"/>
        <v>67-3</v>
      </c>
      <c r="I893" s="173">
        <v>0</v>
      </c>
      <c r="J893" s="173">
        <v>77</v>
      </c>
      <c r="K893" s="207" t="b">
        <v>1</v>
      </c>
      <c r="L893" s="208">
        <v>162.47499999999999</v>
      </c>
      <c r="M893" s="208">
        <v>163.245</v>
      </c>
      <c r="N893" s="11" t="s">
        <v>112</v>
      </c>
      <c r="O893" s="11" t="s">
        <v>56</v>
      </c>
      <c r="P893" s="179" t="s">
        <v>1495</v>
      </c>
      <c r="Q893" s="180">
        <v>5</v>
      </c>
      <c r="R893" s="11" t="s">
        <v>18</v>
      </c>
      <c r="S893" s="11" t="s">
        <v>44</v>
      </c>
      <c r="T893" s="6" t="s">
        <v>672</v>
      </c>
      <c r="U893" s="6" t="s">
        <v>49</v>
      </c>
      <c r="V893" s="6" t="s">
        <v>52</v>
      </c>
      <c r="W893" s="6" t="s">
        <v>11</v>
      </c>
      <c r="X893" s="212">
        <v>3</v>
      </c>
      <c r="Y893" s="6" t="s">
        <v>40</v>
      </c>
      <c r="Z893" s="224"/>
      <c r="AA893" s="224"/>
      <c r="AB893" s="224"/>
      <c r="AC893" s="224"/>
      <c r="AD893" s="170"/>
      <c r="AE893" s="170"/>
      <c r="AF893" s="224"/>
      <c r="AG893" s="170"/>
      <c r="AH893" s="170"/>
      <c r="AI893" s="170"/>
      <c r="AJ893" s="224"/>
      <c r="AK893" s="224"/>
      <c r="AL893" s="170"/>
      <c r="AM893" s="170"/>
      <c r="AN893" s="170"/>
      <c r="AO893" s="224"/>
      <c r="AP893" s="170"/>
      <c r="AQ893" s="170"/>
      <c r="AR893" s="170">
        <v>35</v>
      </c>
      <c r="AS893" s="170"/>
      <c r="AT893" s="224"/>
      <c r="AU893" s="170">
        <v>35</v>
      </c>
      <c r="AV893" s="170"/>
      <c r="AW893" s="170"/>
      <c r="AX893" s="224"/>
      <c r="AY893" s="170"/>
      <c r="AZ893" s="170"/>
      <c r="BA893" s="170"/>
      <c r="BB893" s="224"/>
      <c r="BC893" s="224"/>
      <c r="BD893" s="224"/>
      <c r="BE893" s="170"/>
      <c r="BF893" s="170"/>
      <c r="BG893" s="170"/>
      <c r="BH893" s="170"/>
      <c r="BI893" s="224"/>
      <c r="BJ893" s="224"/>
      <c r="BK893" s="224"/>
      <c r="BL893" s="224"/>
      <c r="BM893" s="224"/>
      <c r="BN893" s="204"/>
      <c r="BO893" s="6" t="s">
        <v>686</v>
      </c>
      <c r="BP893" s="6">
        <v>30</v>
      </c>
      <c r="BQ893" s="1">
        <v>100</v>
      </c>
      <c r="BR893" s="6"/>
      <c r="BS893" s="6">
        <v>1</v>
      </c>
      <c r="BT893" s="6" t="s">
        <v>691</v>
      </c>
      <c r="BU893" s="6" t="s">
        <v>722</v>
      </c>
      <c r="BV893" s="6"/>
      <c r="BW893" s="6"/>
      <c r="BX893" s="6"/>
    </row>
    <row r="894" spans="1:76" ht="15" customHeight="1" x14ac:dyDescent="0.3">
      <c r="A894" s="1" t="s">
        <v>1487</v>
      </c>
      <c r="B894" s="7">
        <v>42969</v>
      </c>
      <c r="C894" s="6" t="s">
        <v>662</v>
      </c>
      <c r="D894" s="166">
        <v>5057</v>
      </c>
      <c r="E894" s="166">
        <v>805</v>
      </c>
      <c r="F894" s="11">
        <v>67</v>
      </c>
      <c r="G894" s="168">
        <v>3</v>
      </c>
      <c r="H894" s="183" t="str">
        <f t="shared" si="13"/>
        <v>67-3</v>
      </c>
      <c r="I894" s="173">
        <v>0</v>
      </c>
      <c r="J894" s="173">
        <v>77</v>
      </c>
      <c r="K894" s="207" t="b">
        <v>1</v>
      </c>
      <c r="L894" s="208">
        <v>162.47499999999999</v>
      </c>
      <c r="M894" s="208">
        <v>163.245</v>
      </c>
      <c r="N894" s="11" t="s">
        <v>112</v>
      </c>
      <c r="O894" s="11" t="s">
        <v>117</v>
      </c>
      <c r="P894" s="179" t="s">
        <v>1497</v>
      </c>
      <c r="Q894" s="180">
        <v>3</v>
      </c>
      <c r="R894" s="11" t="s">
        <v>44</v>
      </c>
      <c r="S894" s="11"/>
      <c r="T894" s="6" t="s">
        <v>669</v>
      </c>
      <c r="U894" s="6" t="s">
        <v>49</v>
      </c>
      <c r="V894" s="6" t="s">
        <v>17</v>
      </c>
      <c r="W894" s="6" t="s">
        <v>11</v>
      </c>
      <c r="X894" s="212">
        <v>3</v>
      </c>
      <c r="Y894" s="6" t="s">
        <v>40</v>
      </c>
      <c r="Z894" s="224"/>
      <c r="AA894" s="224"/>
      <c r="AB894" s="224"/>
      <c r="AC894" s="224"/>
      <c r="AD894" s="170"/>
      <c r="AE894" s="170"/>
      <c r="AF894" s="224"/>
      <c r="AG894" s="170"/>
      <c r="AH894" s="170"/>
      <c r="AI894" s="170"/>
      <c r="AJ894" s="224"/>
      <c r="AK894" s="224"/>
      <c r="AL894" s="170"/>
      <c r="AM894" s="170"/>
      <c r="AN894" s="170"/>
      <c r="AO894" s="224"/>
      <c r="AP894" s="170"/>
      <c r="AQ894" s="170"/>
      <c r="AR894" s="170">
        <v>50</v>
      </c>
      <c r="AS894" s="170"/>
      <c r="AT894" s="224"/>
      <c r="AU894" s="170">
        <v>50</v>
      </c>
      <c r="AV894" s="170"/>
      <c r="AW894" s="170"/>
      <c r="AX894" s="224"/>
      <c r="AY894" s="170"/>
      <c r="AZ894" s="170"/>
      <c r="BA894" s="170"/>
      <c r="BB894" s="224"/>
      <c r="BC894" s="224"/>
      <c r="BD894" s="224"/>
      <c r="BE894" s="170"/>
      <c r="BF894" s="170"/>
      <c r="BG894" s="170"/>
      <c r="BH894" s="170"/>
      <c r="BI894" s="224"/>
      <c r="BJ894" s="224"/>
      <c r="BK894" s="224"/>
      <c r="BL894" s="224"/>
      <c r="BM894" s="224"/>
      <c r="BN894" s="204"/>
      <c r="BO894" s="6"/>
      <c r="BP894" s="6"/>
      <c r="BQ894" s="1">
        <v>100</v>
      </c>
      <c r="BR894" s="6"/>
      <c r="BS894" s="6" t="s">
        <v>205</v>
      </c>
      <c r="BT894" s="6" t="s">
        <v>721</v>
      </c>
      <c r="BU894" s="1" t="s">
        <v>586</v>
      </c>
      <c r="BV894" s="6"/>
      <c r="BW894" s="6"/>
      <c r="BX894" s="6"/>
    </row>
    <row r="895" spans="1:76" ht="15" customHeight="1" x14ac:dyDescent="0.3">
      <c r="A895" s="1" t="s">
        <v>1487</v>
      </c>
      <c r="B895" s="7">
        <v>42969</v>
      </c>
      <c r="C895" s="6" t="s">
        <v>662</v>
      </c>
      <c r="D895" s="166">
        <v>5057</v>
      </c>
      <c r="E895" s="166">
        <v>805</v>
      </c>
      <c r="F895" s="11">
        <v>67</v>
      </c>
      <c r="G895" s="168">
        <v>3</v>
      </c>
      <c r="H895" s="183" t="str">
        <f t="shared" si="13"/>
        <v>67-3</v>
      </c>
      <c r="I895" s="173">
        <v>0</v>
      </c>
      <c r="J895" s="173">
        <v>77</v>
      </c>
      <c r="K895" s="207" t="b">
        <v>1</v>
      </c>
      <c r="L895" s="208">
        <v>162.47499999999999</v>
      </c>
      <c r="M895" s="208">
        <v>163.245</v>
      </c>
      <c r="N895" s="11" t="s">
        <v>112</v>
      </c>
      <c r="O895" s="11" t="s">
        <v>31</v>
      </c>
      <c r="P895" s="139" t="s">
        <v>1494</v>
      </c>
      <c r="Q895" s="136">
        <v>4</v>
      </c>
      <c r="R895" s="11" t="s">
        <v>44</v>
      </c>
      <c r="S895" s="11"/>
      <c r="T895" s="6" t="s">
        <v>552</v>
      </c>
      <c r="U895" s="6" t="s">
        <v>49</v>
      </c>
      <c r="V895" s="6" t="s">
        <v>52</v>
      </c>
      <c r="W895" s="6" t="s">
        <v>11</v>
      </c>
      <c r="X895" s="212">
        <v>3</v>
      </c>
      <c r="Y895" s="6" t="s">
        <v>40</v>
      </c>
      <c r="Z895" s="224"/>
      <c r="AA895" s="224"/>
      <c r="AB895" s="224"/>
      <c r="AC895" s="224"/>
      <c r="AD895" s="170"/>
      <c r="AE895" s="170"/>
      <c r="AF895" s="224"/>
      <c r="AG895" s="170"/>
      <c r="AH895" s="170"/>
      <c r="AI895" s="170"/>
      <c r="AJ895" s="224"/>
      <c r="AK895" s="224"/>
      <c r="AL895" s="170"/>
      <c r="AM895" s="170"/>
      <c r="AN895" s="170"/>
      <c r="AO895" s="224"/>
      <c r="AP895" s="170"/>
      <c r="AQ895" s="170"/>
      <c r="AR895" s="170"/>
      <c r="AS895" s="170">
        <v>100</v>
      </c>
      <c r="AT895" s="224"/>
      <c r="AU895" s="170"/>
      <c r="AV895" s="170"/>
      <c r="AW895" s="170"/>
      <c r="AX895" s="224"/>
      <c r="AY895" s="170"/>
      <c r="AZ895" s="170"/>
      <c r="BA895" s="170"/>
      <c r="BB895" s="224"/>
      <c r="BC895" s="224"/>
      <c r="BD895" s="224"/>
      <c r="BE895" s="170"/>
      <c r="BF895" s="170"/>
      <c r="BG895" s="170"/>
      <c r="BH895" s="170"/>
      <c r="BI895" s="224"/>
      <c r="BJ895" s="224"/>
      <c r="BK895" s="224"/>
      <c r="BL895" s="224"/>
      <c r="BM895" s="224"/>
      <c r="BN895" s="204"/>
      <c r="BO895" s="6"/>
      <c r="BP895" s="6"/>
      <c r="BQ895" s="1">
        <v>100</v>
      </c>
      <c r="BR895" s="6"/>
      <c r="BS895" s="6"/>
      <c r="BT895" s="6"/>
      <c r="BU895" s="1" t="s">
        <v>724</v>
      </c>
      <c r="BV895" s="6"/>
      <c r="BW895" s="6"/>
      <c r="BX895" s="6"/>
    </row>
    <row r="896" spans="1:76" ht="15" customHeight="1" x14ac:dyDescent="0.3">
      <c r="A896" s="1" t="s">
        <v>1487</v>
      </c>
      <c r="B896" s="7">
        <v>42969</v>
      </c>
      <c r="C896" s="6" t="s">
        <v>662</v>
      </c>
      <c r="D896" s="166">
        <v>5057</v>
      </c>
      <c r="E896" s="166">
        <v>805</v>
      </c>
      <c r="F896" s="11">
        <v>67</v>
      </c>
      <c r="G896" s="168">
        <v>3</v>
      </c>
      <c r="H896" s="183" t="str">
        <f t="shared" si="13"/>
        <v>67-3</v>
      </c>
      <c r="I896" s="173">
        <v>5</v>
      </c>
      <c r="J896" s="173">
        <v>39</v>
      </c>
      <c r="K896" s="207" t="b">
        <v>1</v>
      </c>
      <c r="L896" s="208">
        <v>162.52500000000001</v>
      </c>
      <c r="M896" s="208">
        <v>162.86499999999998</v>
      </c>
      <c r="N896" s="11" t="s">
        <v>112</v>
      </c>
      <c r="O896" s="11" t="s">
        <v>308</v>
      </c>
      <c r="P896" s="179" t="s">
        <v>1495</v>
      </c>
      <c r="Q896" s="180">
        <v>5</v>
      </c>
      <c r="R896" s="11" t="s">
        <v>18</v>
      </c>
      <c r="S896" s="11"/>
      <c r="T896" s="6" t="s">
        <v>130</v>
      </c>
      <c r="U896" s="6" t="s">
        <v>49</v>
      </c>
      <c r="V896" s="6" t="s">
        <v>17</v>
      </c>
      <c r="W896" s="6" t="s">
        <v>10</v>
      </c>
      <c r="X896" s="212">
        <v>2</v>
      </c>
      <c r="Y896" s="6" t="s">
        <v>40</v>
      </c>
      <c r="Z896" s="224"/>
      <c r="AA896" s="224"/>
      <c r="AB896" s="224"/>
      <c r="AC896" s="224"/>
      <c r="AD896" s="170"/>
      <c r="AE896" s="170"/>
      <c r="AF896" s="224"/>
      <c r="AG896" s="170"/>
      <c r="AH896" s="170"/>
      <c r="AI896" s="170"/>
      <c r="AJ896" s="224"/>
      <c r="AK896" s="224"/>
      <c r="AL896" s="170"/>
      <c r="AM896" s="170"/>
      <c r="AN896" s="170"/>
      <c r="AO896" s="224"/>
      <c r="AP896" s="170"/>
      <c r="AQ896" s="170"/>
      <c r="AR896" s="170"/>
      <c r="AS896" s="170"/>
      <c r="AT896" s="224"/>
      <c r="AU896" s="170"/>
      <c r="AV896" s="170"/>
      <c r="AW896" s="170"/>
      <c r="AX896" s="224"/>
      <c r="AY896" s="170"/>
      <c r="AZ896" s="170"/>
      <c r="BA896" s="170"/>
      <c r="BB896" s="224"/>
      <c r="BC896" s="224"/>
      <c r="BD896" s="224"/>
      <c r="BE896" s="170"/>
      <c r="BF896" s="170">
        <v>100</v>
      </c>
      <c r="BG896" s="170"/>
      <c r="BH896" s="170"/>
      <c r="BI896" s="224"/>
      <c r="BJ896" s="224"/>
      <c r="BK896" s="224"/>
      <c r="BL896" s="224"/>
      <c r="BM896" s="224"/>
      <c r="BN896" s="204"/>
      <c r="BO896" s="6"/>
      <c r="BP896" s="6"/>
      <c r="BQ896" s="1">
        <v>100</v>
      </c>
      <c r="BR896" s="6"/>
      <c r="BS896" s="6"/>
      <c r="BT896" s="6"/>
      <c r="BU896" s="1" t="s">
        <v>725</v>
      </c>
      <c r="BV896" s="6"/>
      <c r="BW896" s="6"/>
      <c r="BX896" s="6"/>
    </row>
    <row r="897" spans="1:76" ht="15" customHeight="1" x14ac:dyDescent="0.3">
      <c r="A897" s="1" t="s">
        <v>1487</v>
      </c>
      <c r="B897" s="7">
        <v>42969</v>
      </c>
      <c r="C897" s="6" t="s">
        <v>662</v>
      </c>
      <c r="D897" s="166">
        <v>5057</v>
      </c>
      <c r="E897" s="166">
        <v>805</v>
      </c>
      <c r="F897" s="11">
        <v>67</v>
      </c>
      <c r="G897" s="168">
        <v>3</v>
      </c>
      <c r="H897" s="183" t="str">
        <f t="shared" si="13"/>
        <v>67-3</v>
      </c>
      <c r="I897" s="173">
        <v>0</v>
      </c>
      <c r="J897" s="173">
        <v>77</v>
      </c>
      <c r="K897" s="207" t="b">
        <v>1</v>
      </c>
      <c r="L897" s="208">
        <v>162.47499999999999</v>
      </c>
      <c r="M897" s="208">
        <v>163.245</v>
      </c>
      <c r="N897" s="11"/>
      <c r="O897" s="11" t="s">
        <v>105</v>
      </c>
      <c r="P897" s="179" t="s">
        <v>105</v>
      </c>
      <c r="Q897" s="136" t="s">
        <v>1492</v>
      </c>
      <c r="R897" s="11"/>
      <c r="S897" s="11"/>
      <c r="T897" s="6"/>
      <c r="U897" s="6"/>
      <c r="V897" s="6"/>
      <c r="W897" s="6"/>
      <c r="X897" s="212" t="e">
        <v>#N/A</v>
      </c>
      <c r="Y897" s="6"/>
      <c r="Z897" s="224"/>
      <c r="AA897" s="224"/>
      <c r="AB897" s="224"/>
      <c r="AC897" s="224"/>
      <c r="AD897" s="170"/>
      <c r="AE897" s="170"/>
      <c r="AF897" s="224"/>
      <c r="AG897" s="170"/>
      <c r="AH897" s="170"/>
      <c r="AI897" s="170"/>
      <c r="AJ897" s="224"/>
      <c r="AK897" s="224"/>
      <c r="AL897" s="170"/>
      <c r="AM897" s="170"/>
      <c r="AN897" s="170"/>
      <c r="AO897" s="224"/>
      <c r="AP897" s="170"/>
      <c r="AQ897" s="170"/>
      <c r="AR897" s="170"/>
      <c r="AS897" s="170"/>
      <c r="AT897" s="224"/>
      <c r="AU897" s="170"/>
      <c r="AV897" s="170"/>
      <c r="AW897" s="170"/>
      <c r="AX897" s="224"/>
      <c r="AY897" s="170"/>
      <c r="AZ897" s="170"/>
      <c r="BA897" s="170"/>
      <c r="BB897" s="224"/>
      <c r="BC897" s="224"/>
      <c r="BD897" s="224"/>
      <c r="BE897" s="170"/>
      <c r="BF897" s="170"/>
      <c r="BG897" s="170"/>
      <c r="BH897" s="170"/>
      <c r="BI897" s="224"/>
      <c r="BJ897" s="224"/>
      <c r="BK897" s="224"/>
      <c r="BL897" s="224"/>
      <c r="BM897" s="224"/>
      <c r="BN897" s="204"/>
      <c r="BO897" s="6"/>
      <c r="BP897" s="6"/>
      <c r="BQ897" s="1">
        <v>0</v>
      </c>
      <c r="BR897" s="6"/>
      <c r="BS897" s="6"/>
      <c r="BT897" s="6"/>
      <c r="BU897" s="6"/>
      <c r="BV897" s="6" t="s">
        <v>726</v>
      </c>
      <c r="BW897" s="6"/>
      <c r="BX897" s="6"/>
    </row>
    <row r="898" spans="1:76" ht="15" customHeight="1" x14ac:dyDescent="0.3">
      <c r="A898" s="1" t="s">
        <v>1487</v>
      </c>
      <c r="B898" s="7">
        <v>42969</v>
      </c>
      <c r="C898" s="6" t="s">
        <v>662</v>
      </c>
      <c r="D898" s="166">
        <v>5057</v>
      </c>
      <c r="E898" s="166">
        <v>805</v>
      </c>
      <c r="F898" s="11">
        <v>67</v>
      </c>
      <c r="G898" s="168">
        <v>4</v>
      </c>
      <c r="H898" s="183" t="str">
        <f t="shared" si="13"/>
        <v>67-4</v>
      </c>
      <c r="I898" s="173">
        <v>0</v>
      </c>
      <c r="J898" s="173">
        <v>94</v>
      </c>
      <c r="K898" s="207" t="b">
        <v>1</v>
      </c>
      <c r="L898" s="208">
        <v>163.25</v>
      </c>
      <c r="M898" s="208">
        <v>164.19</v>
      </c>
      <c r="N898" s="11" t="s">
        <v>112</v>
      </c>
      <c r="O898" s="11" t="s">
        <v>1094</v>
      </c>
      <c r="P898" s="179" t="s">
        <v>1493</v>
      </c>
      <c r="Q898" s="180">
        <v>1</v>
      </c>
      <c r="R898" s="11" t="s">
        <v>18</v>
      </c>
      <c r="S898" s="11"/>
      <c r="T898" s="6" t="s">
        <v>201</v>
      </c>
      <c r="U898" s="6" t="s">
        <v>49</v>
      </c>
      <c r="V898" s="6" t="s">
        <v>17</v>
      </c>
      <c r="W898" s="6" t="s">
        <v>10</v>
      </c>
      <c r="X898" s="212">
        <v>2</v>
      </c>
      <c r="Y898" s="6" t="s">
        <v>40</v>
      </c>
      <c r="Z898" s="224"/>
      <c r="AA898" s="224"/>
      <c r="AB898" s="224"/>
      <c r="AC898" s="224"/>
      <c r="AD898" s="170"/>
      <c r="AE898" s="170"/>
      <c r="AF898" s="224"/>
      <c r="AG898" s="170"/>
      <c r="AH898" s="170"/>
      <c r="AI898" s="170"/>
      <c r="AJ898" s="224"/>
      <c r="AK898" s="224"/>
      <c r="AL898" s="170"/>
      <c r="AM898" s="170"/>
      <c r="AN898" s="170"/>
      <c r="AO898" s="224"/>
      <c r="AP898" s="170"/>
      <c r="AQ898" s="170"/>
      <c r="AR898" s="170">
        <v>90</v>
      </c>
      <c r="AS898" s="170"/>
      <c r="AT898" s="224"/>
      <c r="AU898" s="170"/>
      <c r="AV898" s="170"/>
      <c r="AW898" s="170"/>
      <c r="AX898" s="224"/>
      <c r="AY898" s="170"/>
      <c r="AZ898" s="170"/>
      <c r="BA898" s="170"/>
      <c r="BB898" s="224"/>
      <c r="BC898" s="224"/>
      <c r="BD898" s="224"/>
      <c r="BE898" s="170"/>
      <c r="BF898" s="170"/>
      <c r="BG898" s="170">
        <v>10</v>
      </c>
      <c r="BH898" s="170"/>
      <c r="BI898" s="224"/>
      <c r="BJ898" s="224"/>
      <c r="BK898" s="224"/>
      <c r="BL898" s="224"/>
      <c r="BM898" s="224"/>
      <c r="BN898" s="204"/>
      <c r="BO898" s="6"/>
      <c r="BP898" s="6"/>
      <c r="BQ898" s="1">
        <v>100</v>
      </c>
      <c r="BR898" s="6"/>
      <c r="BS898" s="6"/>
      <c r="BT898" s="6"/>
      <c r="BU898" s="6" t="s">
        <v>727</v>
      </c>
      <c r="BV898" s="6"/>
      <c r="BW898" s="6"/>
      <c r="BX898" s="6"/>
    </row>
    <row r="899" spans="1:76" ht="15" customHeight="1" x14ac:dyDescent="0.3">
      <c r="A899" s="1" t="s">
        <v>1487</v>
      </c>
      <c r="B899" s="7">
        <v>42969</v>
      </c>
      <c r="C899" s="6" t="s">
        <v>662</v>
      </c>
      <c r="D899" s="166">
        <v>5057</v>
      </c>
      <c r="E899" s="166">
        <v>805</v>
      </c>
      <c r="F899" s="11">
        <v>67</v>
      </c>
      <c r="G899" s="168">
        <v>4</v>
      </c>
      <c r="H899" s="183" t="str">
        <f t="shared" si="13"/>
        <v>67-4</v>
      </c>
      <c r="I899" s="173">
        <v>0</v>
      </c>
      <c r="J899" s="173">
        <v>94</v>
      </c>
      <c r="K899" s="207" t="b">
        <v>1</v>
      </c>
      <c r="L899" s="208">
        <v>163.25</v>
      </c>
      <c r="M899" s="208">
        <v>164.19</v>
      </c>
      <c r="N899" s="11" t="s">
        <v>112</v>
      </c>
      <c r="O899" s="11" t="s">
        <v>117</v>
      </c>
      <c r="P899" s="179" t="s">
        <v>1497</v>
      </c>
      <c r="Q899" s="180">
        <v>3</v>
      </c>
      <c r="R899" s="11" t="s">
        <v>44</v>
      </c>
      <c r="S899" s="11"/>
      <c r="T899" s="6" t="s">
        <v>546</v>
      </c>
      <c r="U899" s="6" t="s">
        <v>49</v>
      </c>
      <c r="V899" s="6" t="s">
        <v>17</v>
      </c>
      <c r="W899" s="6" t="s">
        <v>11</v>
      </c>
      <c r="X899" s="212">
        <v>3</v>
      </c>
      <c r="Y899" s="6" t="s">
        <v>40</v>
      </c>
      <c r="Z899" s="224"/>
      <c r="AA899" s="224"/>
      <c r="AB899" s="224"/>
      <c r="AC899" s="224"/>
      <c r="AD899" s="170"/>
      <c r="AE899" s="170"/>
      <c r="AF899" s="224"/>
      <c r="AG899" s="170"/>
      <c r="AH899" s="170"/>
      <c r="AI899" s="170"/>
      <c r="AJ899" s="224"/>
      <c r="AK899" s="224"/>
      <c r="AL899" s="170"/>
      <c r="AM899" s="170"/>
      <c r="AN899" s="170"/>
      <c r="AO899" s="224"/>
      <c r="AP899" s="170"/>
      <c r="AQ899" s="170"/>
      <c r="AR899" s="170">
        <v>50</v>
      </c>
      <c r="AS899" s="170"/>
      <c r="AT899" s="224"/>
      <c r="AU899" s="170">
        <v>50</v>
      </c>
      <c r="AV899" s="170"/>
      <c r="AW899" s="170"/>
      <c r="AX899" s="224"/>
      <c r="AY899" s="170"/>
      <c r="AZ899" s="170"/>
      <c r="BA899" s="170"/>
      <c r="BB899" s="224"/>
      <c r="BC899" s="224"/>
      <c r="BD899" s="224"/>
      <c r="BE899" s="170"/>
      <c r="BF899" s="170"/>
      <c r="BG899" s="170"/>
      <c r="BH899" s="170"/>
      <c r="BI899" s="224"/>
      <c r="BJ899" s="224"/>
      <c r="BK899" s="224"/>
      <c r="BL899" s="224"/>
      <c r="BM899" s="224"/>
      <c r="BN899" s="204"/>
      <c r="BO899" s="6"/>
      <c r="BP899" s="6"/>
      <c r="BQ899" s="1">
        <v>100</v>
      </c>
      <c r="BR899" s="6"/>
      <c r="BS899" s="6">
        <v>1</v>
      </c>
      <c r="BT899" s="6" t="s">
        <v>721</v>
      </c>
      <c r="BU899" s="1" t="s">
        <v>586</v>
      </c>
      <c r="BV899" s="6"/>
      <c r="BW899" s="6"/>
      <c r="BX899" s="6"/>
    </row>
    <row r="900" spans="1:76" ht="15" customHeight="1" x14ac:dyDescent="0.3">
      <c r="A900" s="1" t="s">
        <v>1487</v>
      </c>
      <c r="B900" s="7">
        <v>42969</v>
      </c>
      <c r="C900" s="6" t="s">
        <v>662</v>
      </c>
      <c r="D900" s="166">
        <v>5057</v>
      </c>
      <c r="E900" s="166">
        <v>805</v>
      </c>
      <c r="F900" s="11">
        <v>67</v>
      </c>
      <c r="G900" s="168">
        <v>4</v>
      </c>
      <c r="H900" s="183" t="str">
        <f t="shared" si="13"/>
        <v>67-4</v>
      </c>
      <c r="I900" s="173">
        <v>0</v>
      </c>
      <c r="J900" s="173">
        <v>94</v>
      </c>
      <c r="K900" s="207" t="b">
        <v>1</v>
      </c>
      <c r="L900" s="208">
        <v>163.25</v>
      </c>
      <c r="M900" s="208">
        <v>164.19</v>
      </c>
      <c r="N900" s="11" t="s">
        <v>112</v>
      </c>
      <c r="O900" s="11" t="s">
        <v>31</v>
      </c>
      <c r="P900" s="139" t="s">
        <v>1494</v>
      </c>
      <c r="Q900" s="136">
        <v>4</v>
      </c>
      <c r="R900" s="11" t="s">
        <v>44</v>
      </c>
      <c r="S900" s="11"/>
      <c r="T900" s="6" t="s">
        <v>669</v>
      </c>
      <c r="U900" s="6" t="s">
        <v>49</v>
      </c>
      <c r="V900" s="6" t="s">
        <v>52</v>
      </c>
      <c r="W900" s="6" t="s">
        <v>11</v>
      </c>
      <c r="X900" s="212">
        <v>3</v>
      </c>
      <c r="Y900" s="6" t="s">
        <v>40</v>
      </c>
      <c r="Z900" s="224"/>
      <c r="AA900" s="224"/>
      <c r="AB900" s="224"/>
      <c r="AC900" s="224"/>
      <c r="AD900" s="170"/>
      <c r="AE900" s="170"/>
      <c r="AF900" s="224"/>
      <c r="AG900" s="170"/>
      <c r="AH900" s="170"/>
      <c r="AI900" s="170"/>
      <c r="AJ900" s="224"/>
      <c r="AK900" s="224"/>
      <c r="AL900" s="170"/>
      <c r="AM900" s="170"/>
      <c r="AN900" s="170"/>
      <c r="AO900" s="224"/>
      <c r="AP900" s="170"/>
      <c r="AQ900" s="170"/>
      <c r="AR900" s="170"/>
      <c r="AS900" s="170">
        <v>100</v>
      </c>
      <c r="AT900" s="224"/>
      <c r="AU900" s="170"/>
      <c r="AV900" s="170"/>
      <c r="AW900" s="170"/>
      <c r="AX900" s="224"/>
      <c r="AY900" s="170"/>
      <c r="AZ900" s="170"/>
      <c r="BA900" s="170"/>
      <c r="BB900" s="224"/>
      <c r="BC900" s="224"/>
      <c r="BD900" s="224"/>
      <c r="BE900" s="170"/>
      <c r="BF900" s="170"/>
      <c r="BG900" s="170"/>
      <c r="BH900" s="170"/>
      <c r="BI900" s="224"/>
      <c r="BJ900" s="224"/>
      <c r="BK900" s="224"/>
      <c r="BL900" s="224"/>
      <c r="BM900" s="224"/>
      <c r="BN900" s="204"/>
      <c r="BO900" s="6"/>
      <c r="BP900" s="6"/>
      <c r="BQ900" s="1">
        <v>100</v>
      </c>
      <c r="BR900" s="6"/>
      <c r="BS900" s="6"/>
      <c r="BT900" s="6"/>
      <c r="BU900" s="1" t="s">
        <v>724</v>
      </c>
      <c r="BV900" s="6"/>
      <c r="BW900" s="6"/>
      <c r="BX900" s="6"/>
    </row>
    <row r="901" spans="1:76" ht="15" customHeight="1" x14ac:dyDescent="0.3">
      <c r="A901" s="1" t="s">
        <v>1487</v>
      </c>
      <c r="B901" s="7">
        <v>42969</v>
      </c>
      <c r="C901" s="6" t="s">
        <v>662</v>
      </c>
      <c r="D901" s="166">
        <v>5057</v>
      </c>
      <c r="E901" s="166">
        <v>805</v>
      </c>
      <c r="F901" s="11">
        <v>67</v>
      </c>
      <c r="G901" s="168">
        <v>4</v>
      </c>
      <c r="H901" s="183" t="str">
        <f t="shared" si="13"/>
        <v>67-4</v>
      </c>
      <c r="I901" s="173">
        <v>32</v>
      </c>
      <c r="J901" s="173">
        <v>36</v>
      </c>
      <c r="K901" s="207" t="b">
        <v>1</v>
      </c>
      <c r="L901" s="208">
        <v>163.57</v>
      </c>
      <c r="M901" s="208">
        <v>163.61000000000001</v>
      </c>
      <c r="N901" s="11" t="s">
        <v>96</v>
      </c>
      <c r="O901" s="11" t="s">
        <v>308</v>
      </c>
      <c r="P901" s="179" t="s">
        <v>1495</v>
      </c>
      <c r="Q901" s="180">
        <v>5</v>
      </c>
      <c r="R901" s="11" t="s">
        <v>18</v>
      </c>
      <c r="S901" s="11"/>
      <c r="T901" s="6" t="s">
        <v>130</v>
      </c>
      <c r="U901" s="6" t="s">
        <v>49</v>
      </c>
      <c r="V901" s="6" t="s">
        <v>17</v>
      </c>
      <c r="W901" s="6" t="s">
        <v>10</v>
      </c>
      <c r="X901" s="212">
        <v>2</v>
      </c>
      <c r="Y901" s="6" t="s">
        <v>40</v>
      </c>
      <c r="Z901" s="224"/>
      <c r="AA901" s="224"/>
      <c r="AB901" s="224"/>
      <c r="AC901" s="224"/>
      <c r="AD901" s="170"/>
      <c r="AE901" s="170"/>
      <c r="AF901" s="224"/>
      <c r="AG901" s="170"/>
      <c r="AH901" s="170"/>
      <c r="AI901" s="170"/>
      <c r="AJ901" s="224"/>
      <c r="AK901" s="224"/>
      <c r="AL901" s="170"/>
      <c r="AM901" s="170"/>
      <c r="AN901" s="170"/>
      <c r="AO901" s="224"/>
      <c r="AP901" s="170"/>
      <c r="AQ901" s="170"/>
      <c r="AR901" s="170"/>
      <c r="AS901" s="170"/>
      <c r="AT901" s="224"/>
      <c r="AU901" s="170"/>
      <c r="AV901" s="170"/>
      <c r="AW901" s="170"/>
      <c r="AX901" s="224"/>
      <c r="AY901" s="170"/>
      <c r="AZ901" s="170"/>
      <c r="BA901" s="170"/>
      <c r="BB901" s="224"/>
      <c r="BC901" s="224"/>
      <c r="BD901" s="224"/>
      <c r="BE901" s="170"/>
      <c r="BF901" s="170">
        <v>100</v>
      </c>
      <c r="BG901" s="170"/>
      <c r="BH901" s="170"/>
      <c r="BI901" s="224"/>
      <c r="BJ901" s="224"/>
      <c r="BK901" s="224"/>
      <c r="BL901" s="224"/>
      <c r="BM901" s="224"/>
      <c r="BN901" s="204"/>
      <c r="BO901" s="6"/>
      <c r="BP901" s="6"/>
      <c r="BQ901" s="1">
        <v>100</v>
      </c>
      <c r="BR901" s="6"/>
      <c r="BS901" s="6"/>
      <c r="BT901" s="6"/>
      <c r="BU901" s="1" t="s">
        <v>725</v>
      </c>
      <c r="BV901" s="6"/>
      <c r="BW901" s="6"/>
      <c r="BX901" s="6"/>
    </row>
    <row r="902" spans="1:76" ht="15" customHeight="1" x14ac:dyDescent="0.3">
      <c r="A902" s="1" t="s">
        <v>1487</v>
      </c>
      <c r="B902" s="7">
        <v>42969</v>
      </c>
      <c r="C902" s="6" t="s">
        <v>662</v>
      </c>
      <c r="D902" s="166">
        <v>5057</v>
      </c>
      <c r="E902" s="166">
        <v>805</v>
      </c>
      <c r="F902" s="11">
        <v>67</v>
      </c>
      <c r="G902" s="168">
        <v>4</v>
      </c>
      <c r="H902" s="183" t="str">
        <f t="shared" si="13"/>
        <v>67-4</v>
      </c>
      <c r="I902" s="173">
        <v>0</v>
      </c>
      <c r="J902" s="173">
        <v>94</v>
      </c>
      <c r="K902" s="207" t="b">
        <v>1</v>
      </c>
      <c r="L902" s="208">
        <v>163.25</v>
      </c>
      <c r="M902" s="208">
        <v>164.19</v>
      </c>
      <c r="N902" s="11" t="s">
        <v>112</v>
      </c>
      <c r="O902" s="11" t="s">
        <v>117</v>
      </c>
      <c r="P902" s="179" t="s">
        <v>1497</v>
      </c>
      <c r="Q902" s="180">
        <v>3</v>
      </c>
      <c r="R902" s="11" t="s">
        <v>89</v>
      </c>
      <c r="S902" s="11"/>
      <c r="T902" s="6" t="s">
        <v>540</v>
      </c>
      <c r="U902" s="6" t="s">
        <v>49</v>
      </c>
      <c r="V902" s="6" t="s">
        <v>15</v>
      </c>
      <c r="W902" s="6" t="s">
        <v>10</v>
      </c>
      <c r="X902" s="212">
        <v>2</v>
      </c>
      <c r="Y902" s="6" t="s">
        <v>40</v>
      </c>
      <c r="Z902" s="224"/>
      <c r="AA902" s="224"/>
      <c r="AB902" s="224"/>
      <c r="AC902" s="224"/>
      <c r="AD902" s="170"/>
      <c r="AE902" s="170"/>
      <c r="AF902" s="224"/>
      <c r="AG902" s="170"/>
      <c r="AH902" s="170"/>
      <c r="AI902" s="170"/>
      <c r="AJ902" s="224"/>
      <c r="AK902" s="224"/>
      <c r="AL902" s="170"/>
      <c r="AM902" s="170"/>
      <c r="AN902" s="170"/>
      <c r="AO902" s="224"/>
      <c r="AP902" s="170"/>
      <c r="AQ902" s="170"/>
      <c r="AR902" s="170">
        <v>50</v>
      </c>
      <c r="AS902" s="170"/>
      <c r="AT902" s="224"/>
      <c r="AU902" s="170">
        <v>50</v>
      </c>
      <c r="AV902" s="170"/>
      <c r="AW902" s="170"/>
      <c r="AX902" s="224"/>
      <c r="AY902" s="170"/>
      <c r="AZ902" s="170"/>
      <c r="BA902" s="170"/>
      <c r="BB902" s="224"/>
      <c r="BC902" s="224"/>
      <c r="BD902" s="224"/>
      <c r="BE902" s="170"/>
      <c r="BF902" s="170"/>
      <c r="BG902" s="170"/>
      <c r="BH902" s="170"/>
      <c r="BI902" s="224"/>
      <c r="BJ902" s="224"/>
      <c r="BK902" s="224"/>
      <c r="BL902" s="224"/>
      <c r="BM902" s="224"/>
      <c r="BN902" s="204"/>
      <c r="BO902" s="6"/>
      <c r="BP902" s="6"/>
      <c r="BQ902" s="1">
        <v>100</v>
      </c>
      <c r="BR902" s="6"/>
      <c r="BS902" s="6"/>
      <c r="BT902" s="6"/>
      <c r="BU902" s="1" t="s">
        <v>728</v>
      </c>
      <c r="BV902" s="6"/>
      <c r="BW902" s="6"/>
      <c r="BX902" s="6"/>
    </row>
    <row r="903" spans="1:76" ht="15" customHeight="1" x14ac:dyDescent="0.3">
      <c r="A903" s="1" t="s">
        <v>1487</v>
      </c>
      <c r="B903" s="7">
        <v>42969</v>
      </c>
      <c r="C903" s="6" t="s">
        <v>662</v>
      </c>
      <c r="D903" s="166">
        <v>5057</v>
      </c>
      <c r="E903" s="166">
        <v>805</v>
      </c>
      <c r="F903" s="11">
        <v>67</v>
      </c>
      <c r="G903" s="168">
        <v>4</v>
      </c>
      <c r="H903" s="183" t="str">
        <f t="shared" si="13"/>
        <v>67-4</v>
      </c>
      <c r="I903" s="173">
        <v>0</v>
      </c>
      <c r="J903" s="173">
        <v>94</v>
      </c>
      <c r="K903" s="207" t="b">
        <v>1</v>
      </c>
      <c r="L903" s="208">
        <v>163.25</v>
      </c>
      <c r="M903" s="208">
        <v>164.19</v>
      </c>
      <c r="N903" s="11"/>
      <c r="O903" s="11" t="s">
        <v>105</v>
      </c>
      <c r="P903" s="179" t="s">
        <v>105</v>
      </c>
      <c r="Q903" s="136" t="s">
        <v>1492</v>
      </c>
      <c r="R903" s="11"/>
      <c r="S903" s="11"/>
      <c r="T903" s="6"/>
      <c r="U903" s="6"/>
      <c r="V903" s="6"/>
      <c r="W903" s="6"/>
      <c r="X903" s="212" t="e">
        <v>#N/A</v>
      </c>
      <c r="Y903" s="6"/>
      <c r="Z903" s="224"/>
      <c r="AA903" s="224"/>
      <c r="AB903" s="224"/>
      <c r="AC903" s="224"/>
      <c r="AD903" s="170"/>
      <c r="AE903" s="170"/>
      <c r="AF903" s="224"/>
      <c r="AG903" s="170"/>
      <c r="AH903" s="170"/>
      <c r="AI903" s="170"/>
      <c r="AJ903" s="224"/>
      <c r="AK903" s="224"/>
      <c r="AL903" s="170"/>
      <c r="AM903" s="170"/>
      <c r="AN903" s="170"/>
      <c r="AO903" s="224"/>
      <c r="AP903" s="170"/>
      <c r="AQ903" s="170"/>
      <c r="AR903" s="170"/>
      <c r="AS903" s="170"/>
      <c r="AT903" s="224"/>
      <c r="AU903" s="170"/>
      <c r="AV903" s="170"/>
      <c r="AW903" s="170"/>
      <c r="AX903" s="224"/>
      <c r="AY903" s="170"/>
      <c r="AZ903" s="170"/>
      <c r="BA903" s="170"/>
      <c r="BB903" s="224"/>
      <c r="BC903" s="224"/>
      <c r="BD903" s="224"/>
      <c r="BE903" s="170"/>
      <c r="BF903" s="170"/>
      <c r="BG903" s="170"/>
      <c r="BH903" s="170"/>
      <c r="BI903" s="224"/>
      <c r="BJ903" s="224"/>
      <c r="BK903" s="224"/>
      <c r="BL903" s="224"/>
      <c r="BM903" s="224"/>
      <c r="BN903" s="204"/>
      <c r="BO903" s="6"/>
      <c r="BP903" s="6"/>
      <c r="BQ903" s="1">
        <v>0</v>
      </c>
      <c r="BR903" s="6"/>
      <c r="BS903" s="6"/>
      <c r="BT903" s="6"/>
      <c r="BU903" s="6"/>
      <c r="BV903" s="6" t="s">
        <v>729</v>
      </c>
      <c r="BW903" s="6"/>
      <c r="BX903" s="6"/>
    </row>
    <row r="904" spans="1:76" ht="15" customHeight="1" x14ac:dyDescent="0.3">
      <c r="A904" s="1" t="s">
        <v>1487</v>
      </c>
      <c r="B904" s="7">
        <v>42969</v>
      </c>
      <c r="C904" s="6" t="s">
        <v>662</v>
      </c>
      <c r="D904" s="166">
        <v>5057</v>
      </c>
      <c r="E904" s="166">
        <v>805</v>
      </c>
      <c r="F904" s="11">
        <v>68</v>
      </c>
      <c r="G904" s="168">
        <v>1</v>
      </c>
      <c r="H904" s="183" t="str">
        <f t="shared" si="13"/>
        <v>68-1</v>
      </c>
      <c r="I904" s="173">
        <v>0</v>
      </c>
      <c r="J904" s="173">
        <v>97</v>
      </c>
      <c r="K904" s="207" t="b">
        <v>1</v>
      </c>
      <c r="L904" s="208">
        <v>164.1</v>
      </c>
      <c r="M904" s="208">
        <v>165.07</v>
      </c>
      <c r="N904" s="11" t="s">
        <v>112</v>
      </c>
      <c r="O904" s="11" t="s">
        <v>1094</v>
      </c>
      <c r="P904" s="179" t="s">
        <v>1493</v>
      </c>
      <c r="Q904" s="180">
        <v>1</v>
      </c>
      <c r="R904" s="11" t="s">
        <v>18</v>
      </c>
      <c r="S904" s="11"/>
      <c r="T904" s="6" t="s">
        <v>201</v>
      </c>
      <c r="U904" s="6" t="s">
        <v>49</v>
      </c>
      <c r="V904" s="6" t="s">
        <v>17</v>
      </c>
      <c r="W904" s="6" t="s">
        <v>10</v>
      </c>
      <c r="X904" s="212">
        <v>2</v>
      </c>
      <c r="Y904" s="6" t="s">
        <v>40</v>
      </c>
      <c r="Z904" s="224"/>
      <c r="AA904" s="224"/>
      <c r="AB904" s="224"/>
      <c r="AC904" s="224"/>
      <c r="AD904" s="170"/>
      <c r="AE904" s="170"/>
      <c r="AF904" s="224"/>
      <c r="AG904" s="170"/>
      <c r="AH904" s="170"/>
      <c r="AI904" s="170"/>
      <c r="AJ904" s="224"/>
      <c r="AK904" s="224"/>
      <c r="AL904" s="170"/>
      <c r="AM904" s="170"/>
      <c r="AN904" s="170"/>
      <c r="AO904" s="224"/>
      <c r="AP904" s="170"/>
      <c r="AQ904" s="170"/>
      <c r="AR904" s="170">
        <v>90</v>
      </c>
      <c r="AS904" s="170"/>
      <c r="AT904" s="224"/>
      <c r="AU904" s="170"/>
      <c r="AV904" s="170"/>
      <c r="AW904" s="170"/>
      <c r="AX904" s="224"/>
      <c r="AY904" s="170"/>
      <c r="AZ904" s="170"/>
      <c r="BA904" s="170"/>
      <c r="BB904" s="224"/>
      <c r="BC904" s="224"/>
      <c r="BD904" s="224"/>
      <c r="BE904" s="170"/>
      <c r="BF904" s="170"/>
      <c r="BG904" s="170">
        <v>10</v>
      </c>
      <c r="BH904" s="170"/>
      <c r="BI904" s="224"/>
      <c r="BJ904" s="224"/>
      <c r="BK904" s="224"/>
      <c r="BL904" s="224"/>
      <c r="BM904" s="224"/>
      <c r="BN904" s="204"/>
      <c r="BO904" s="6"/>
      <c r="BP904" s="6"/>
      <c r="BQ904" s="1">
        <v>100</v>
      </c>
      <c r="BR904" s="6"/>
      <c r="BS904" s="6"/>
      <c r="BT904" s="6"/>
      <c r="BU904" s="6" t="s">
        <v>727</v>
      </c>
      <c r="BV904" s="6"/>
      <c r="BW904" s="6"/>
      <c r="BX904" s="6"/>
    </row>
    <row r="905" spans="1:76" ht="15" customHeight="1" x14ac:dyDescent="0.3">
      <c r="A905" s="1" t="s">
        <v>1487</v>
      </c>
      <c r="B905" s="7">
        <v>42969</v>
      </c>
      <c r="C905" s="6" t="s">
        <v>662</v>
      </c>
      <c r="D905" s="166">
        <v>5057</v>
      </c>
      <c r="E905" s="166">
        <v>805</v>
      </c>
      <c r="F905" s="11">
        <v>68</v>
      </c>
      <c r="G905" s="168">
        <v>1</v>
      </c>
      <c r="H905" s="183" t="str">
        <f t="shared" si="13"/>
        <v>68-1</v>
      </c>
      <c r="I905" s="173">
        <v>0</v>
      </c>
      <c r="J905" s="173">
        <v>97</v>
      </c>
      <c r="K905" s="207" t="b">
        <v>1</v>
      </c>
      <c r="L905" s="208">
        <v>164.1</v>
      </c>
      <c r="M905" s="208">
        <v>165.07</v>
      </c>
      <c r="N905" s="11" t="s">
        <v>112</v>
      </c>
      <c r="O905" s="11" t="s">
        <v>117</v>
      </c>
      <c r="P905" s="179" t="s">
        <v>1497</v>
      </c>
      <c r="Q905" s="180">
        <v>3</v>
      </c>
      <c r="R905" s="11" t="s">
        <v>44</v>
      </c>
      <c r="S905" s="11"/>
      <c r="T905" s="6" t="s">
        <v>670</v>
      </c>
      <c r="U905" s="6" t="s">
        <v>49</v>
      </c>
      <c r="V905" s="6" t="s">
        <v>17</v>
      </c>
      <c r="W905" s="6" t="s">
        <v>11</v>
      </c>
      <c r="X905" s="212">
        <v>3</v>
      </c>
      <c r="Y905" s="6" t="s">
        <v>40</v>
      </c>
      <c r="Z905" s="224"/>
      <c r="AA905" s="224"/>
      <c r="AB905" s="224"/>
      <c r="AC905" s="224"/>
      <c r="AD905" s="170"/>
      <c r="AE905" s="170"/>
      <c r="AF905" s="224"/>
      <c r="AG905" s="170"/>
      <c r="AH905" s="170"/>
      <c r="AI905" s="170"/>
      <c r="AJ905" s="224"/>
      <c r="AK905" s="224"/>
      <c r="AL905" s="170"/>
      <c r="AM905" s="170"/>
      <c r="AN905" s="170"/>
      <c r="AO905" s="224"/>
      <c r="AP905" s="170"/>
      <c r="AQ905" s="170"/>
      <c r="AR905" s="170">
        <v>50</v>
      </c>
      <c r="AS905" s="170"/>
      <c r="AT905" s="224"/>
      <c r="AU905" s="170">
        <v>50</v>
      </c>
      <c r="AV905" s="170"/>
      <c r="AW905" s="170"/>
      <c r="AX905" s="224"/>
      <c r="AY905" s="170"/>
      <c r="AZ905" s="170"/>
      <c r="BA905" s="170"/>
      <c r="BB905" s="224"/>
      <c r="BC905" s="224"/>
      <c r="BD905" s="224"/>
      <c r="BE905" s="170"/>
      <c r="BF905" s="170"/>
      <c r="BG905" s="170"/>
      <c r="BH905" s="170"/>
      <c r="BI905" s="224"/>
      <c r="BJ905" s="224"/>
      <c r="BK905" s="224"/>
      <c r="BL905" s="224"/>
      <c r="BM905" s="224"/>
      <c r="BN905" s="204"/>
      <c r="BO905" s="6"/>
      <c r="BP905" s="6"/>
      <c r="BQ905" s="1">
        <v>100</v>
      </c>
      <c r="BR905" s="6"/>
      <c r="BS905" s="6">
        <v>5</v>
      </c>
      <c r="BT905" s="6" t="s">
        <v>721</v>
      </c>
      <c r="BU905" s="1" t="s">
        <v>730</v>
      </c>
      <c r="BV905" s="6"/>
      <c r="BW905" s="6"/>
      <c r="BX905" s="6"/>
    </row>
    <row r="906" spans="1:76" ht="15" customHeight="1" x14ac:dyDescent="0.3">
      <c r="A906" s="1" t="s">
        <v>1487</v>
      </c>
      <c r="B906" s="7">
        <v>42969</v>
      </c>
      <c r="C906" s="6" t="s">
        <v>662</v>
      </c>
      <c r="D906" s="166">
        <v>5057</v>
      </c>
      <c r="E906" s="166">
        <v>805</v>
      </c>
      <c r="F906" s="11">
        <v>68</v>
      </c>
      <c r="G906" s="168">
        <v>1</v>
      </c>
      <c r="H906" s="183" t="str">
        <f t="shared" si="13"/>
        <v>68-1</v>
      </c>
      <c r="I906" s="173">
        <v>87</v>
      </c>
      <c r="J906" s="173">
        <v>97</v>
      </c>
      <c r="K906" s="207" t="b">
        <v>1</v>
      </c>
      <c r="L906" s="208">
        <v>164.97</v>
      </c>
      <c r="M906" s="208">
        <v>165.07</v>
      </c>
      <c r="N906" s="11" t="s">
        <v>96</v>
      </c>
      <c r="O906" s="11" t="s">
        <v>56</v>
      </c>
      <c r="P906" s="179" t="s">
        <v>1495</v>
      </c>
      <c r="Q906" s="180">
        <v>5</v>
      </c>
      <c r="R906" s="11" t="s">
        <v>18</v>
      </c>
      <c r="S906" s="11" t="s">
        <v>44</v>
      </c>
      <c r="T906" s="6" t="s">
        <v>663</v>
      </c>
      <c r="U906" s="6" t="s">
        <v>49</v>
      </c>
      <c r="V906" s="6" t="s">
        <v>52</v>
      </c>
      <c r="W906" s="6" t="s">
        <v>11</v>
      </c>
      <c r="X906" s="212">
        <v>3</v>
      </c>
      <c r="Y906" s="6" t="s">
        <v>40</v>
      </c>
      <c r="Z906" s="224"/>
      <c r="AA906" s="224"/>
      <c r="AB906" s="224"/>
      <c r="AC906" s="224"/>
      <c r="AD906" s="170"/>
      <c r="AE906" s="170"/>
      <c r="AF906" s="224"/>
      <c r="AG906" s="170"/>
      <c r="AH906" s="170"/>
      <c r="AI906" s="170"/>
      <c r="AJ906" s="224"/>
      <c r="AK906" s="224"/>
      <c r="AL906" s="170"/>
      <c r="AM906" s="170"/>
      <c r="AN906" s="170"/>
      <c r="AO906" s="224"/>
      <c r="AP906" s="170"/>
      <c r="AQ906" s="170"/>
      <c r="AR906" s="170">
        <v>35</v>
      </c>
      <c r="AS906" s="170"/>
      <c r="AT906" s="224"/>
      <c r="AU906" s="170">
        <v>35</v>
      </c>
      <c r="AV906" s="170"/>
      <c r="AW906" s="170"/>
      <c r="AX906" s="224"/>
      <c r="AY906" s="170"/>
      <c r="AZ906" s="170"/>
      <c r="BA906" s="170"/>
      <c r="BB906" s="224"/>
      <c r="BC906" s="224"/>
      <c r="BD906" s="224"/>
      <c r="BE906" s="170"/>
      <c r="BF906" s="170"/>
      <c r="BG906" s="170"/>
      <c r="BH906" s="170"/>
      <c r="BI906" s="224"/>
      <c r="BJ906" s="224"/>
      <c r="BK906" s="224"/>
      <c r="BL906" s="224"/>
      <c r="BM906" s="224"/>
      <c r="BN906" s="204"/>
      <c r="BO906" s="6" t="s">
        <v>686</v>
      </c>
      <c r="BP906" s="6">
        <v>30</v>
      </c>
      <c r="BQ906" s="1">
        <v>100</v>
      </c>
      <c r="BR906" s="6"/>
      <c r="BS906" s="6">
        <v>1</v>
      </c>
      <c r="BT906" s="6" t="s">
        <v>691</v>
      </c>
      <c r="BU906" s="6" t="s">
        <v>731</v>
      </c>
      <c r="BV906" s="6"/>
      <c r="BW906" s="6"/>
      <c r="BX906" s="6"/>
    </row>
    <row r="907" spans="1:76" ht="15" customHeight="1" x14ac:dyDescent="0.3">
      <c r="A907" s="1" t="s">
        <v>1487</v>
      </c>
      <c r="B907" s="7">
        <v>42969</v>
      </c>
      <c r="C907" s="6" t="s">
        <v>662</v>
      </c>
      <c r="D907" s="166">
        <v>5057</v>
      </c>
      <c r="E907" s="166">
        <v>805</v>
      </c>
      <c r="F907" s="11">
        <v>68</v>
      </c>
      <c r="G907" s="168">
        <v>1</v>
      </c>
      <c r="H907" s="183" t="str">
        <f t="shared" si="13"/>
        <v>68-1</v>
      </c>
      <c r="I907" s="173">
        <v>9</v>
      </c>
      <c r="J907" s="173">
        <v>48</v>
      </c>
      <c r="K907" s="207" t="b">
        <v>1</v>
      </c>
      <c r="L907" s="208">
        <v>164.19</v>
      </c>
      <c r="M907" s="208">
        <v>164.57999999999998</v>
      </c>
      <c r="N907" s="11" t="s">
        <v>112</v>
      </c>
      <c r="O907" s="11" t="s">
        <v>308</v>
      </c>
      <c r="P907" s="179" t="s">
        <v>1495</v>
      </c>
      <c r="Q907" s="180">
        <v>5</v>
      </c>
      <c r="R907" s="11" t="s">
        <v>18</v>
      </c>
      <c r="S907" s="11"/>
      <c r="T907" s="6" t="s">
        <v>130</v>
      </c>
      <c r="U907" s="6" t="s">
        <v>49</v>
      </c>
      <c r="V907" s="6" t="s">
        <v>17</v>
      </c>
      <c r="W907" s="6" t="s">
        <v>10</v>
      </c>
      <c r="X907" s="212">
        <v>2</v>
      </c>
      <c r="Y907" s="6" t="s">
        <v>40</v>
      </c>
      <c r="Z907" s="224"/>
      <c r="AA907" s="224"/>
      <c r="AB907" s="224"/>
      <c r="AC907" s="224"/>
      <c r="AD907" s="170"/>
      <c r="AE907" s="170"/>
      <c r="AF907" s="224"/>
      <c r="AG907" s="170"/>
      <c r="AH907" s="170"/>
      <c r="AI907" s="170"/>
      <c r="AJ907" s="224"/>
      <c r="AK907" s="224"/>
      <c r="AL907" s="170"/>
      <c r="AM907" s="170"/>
      <c r="AN907" s="170"/>
      <c r="AO907" s="224"/>
      <c r="AP907" s="170"/>
      <c r="AQ907" s="170"/>
      <c r="AR907" s="170"/>
      <c r="AS907" s="170"/>
      <c r="AT907" s="224"/>
      <c r="AU907" s="170"/>
      <c r="AV907" s="170"/>
      <c r="AW907" s="170"/>
      <c r="AX907" s="224"/>
      <c r="AY907" s="170"/>
      <c r="AZ907" s="170"/>
      <c r="BA907" s="170"/>
      <c r="BB907" s="224"/>
      <c r="BC907" s="224"/>
      <c r="BD907" s="224"/>
      <c r="BE907" s="170"/>
      <c r="BF907" s="170">
        <v>100</v>
      </c>
      <c r="BG907" s="170"/>
      <c r="BH907" s="170"/>
      <c r="BI907" s="224"/>
      <c r="BJ907" s="224"/>
      <c r="BK907" s="224"/>
      <c r="BL907" s="224"/>
      <c r="BM907" s="224"/>
      <c r="BN907" s="204"/>
      <c r="BO907" s="6"/>
      <c r="BP907" s="6"/>
      <c r="BQ907" s="1">
        <v>100</v>
      </c>
      <c r="BR907" s="6"/>
      <c r="BS907" s="6"/>
      <c r="BT907" s="6"/>
      <c r="BU907" s="1" t="s">
        <v>725</v>
      </c>
      <c r="BV907" s="6"/>
      <c r="BW907" s="6"/>
      <c r="BX907" s="6"/>
    </row>
    <row r="908" spans="1:76" ht="15" customHeight="1" x14ac:dyDescent="0.3">
      <c r="A908" s="1" t="s">
        <v>1487</v>
      </c>
      <c r="B908" s="7">
        <v>42969</v>
      </c>
      <c r="C908" s="6" t="s">
        <v>662</v>
      </c>
      <c r="D908" s="166">
        <v>5057</v>
      </c>
      <c r="E908" s="166">
        <v>805</v>
      </c>
      <c r="F908" s="11">
        <v>68</v>
      </c>
      <c r="G908" s="168">
        <v>1</v>
      </c>
      <c r="H908" s="183" t="str">
        <f t="shared" si="13"/>
        <v>68-1</v>
      </c>
      <c r="I908" s="173">
        <v>12</v>
      </c>
      <c r="J908" s="173">
        <v>21</v>
      </c>
      <c r="K908" s="207" t="b">
        <v>1</v>
      </c>
      <c r="L908" s="208">
        <v>164.22</v>
      </c>
      <c r="M908" s="208">
        <v>164.31</v>
      </c>
      <c r="N908" s="11" t="s">
        <v>96</v>
      </c>
      <c r="O908" s="11" t="s">
        <v>87</v>
      </c>
      <c r="P908" s="179" t="s">
        <v>1494</v>
      </c>
      <c r="Q908" s="180">
        <v>4</v>
      </c>
      <c r="R908" s="11" t="s">
        <v>89</v>
      </c>
      <c r="S908" s="11"/>
      <c r="T908" s="6" t="s">
        <v>673</v>
      </c>
      <c r="U908" s="6" t="s">
        <v>49</v>
      </c>
      <c r="V908" s="6" t="s">
        <v>14</v>
      </c>
      <c r="W908" s="6" t="s">
        <v>12</v>
      </c>
      <c r="X908" s="212">
        <v>4</v>
      </c>
      <c r="Y908" s="6" t="s">
        <v>110</v>
      </c>
      <c r="Z908" s="224"/>
      <c r="AA908" s="224"/>
      <c r="AB908" s="224"/>
      <c r="AC908" s="224"/>
      <c r="AD908" s="170"/>
      <c r="AE908" s="170"/>
      <c r="AF908" s="224"/>
      <c r="AG908" s="170"/>
      <c r="AH908" s="170"/>
      <c r="AI908" s="170"/>
      <c r="AJ908" s="224"/>
      <c r="AK908" s="224"/>
      <c r="AL908" s="170"/>
      <c r="AM908" s="170"/>
      <c r="AN908" s="170"/>
      <c r="AO908" s="224"/>
      <c r="AP908" s="170"/>
      <c r="AQ908" s="170">
        <v>80</v>
      </c>
      <c r="AR908" s="170">
        <v>20</v>
      </c>
      <c r="AS908" s="170"/>
      <c r="AT908" s="224"/>
      <c r="AU908" s="170"/>
      <c r="AV908" s="170"/>
      <c r="AW908" s="170"/>
      <c r="AX908" s="224"/>
      <c r="AY908" s="170"/>
      <c r="AZ908" s="170"/>
      <c r="BA908" s="170"/>
      <c r="BB908" s="224"/>
      <c r="BC908" s="224"/>
      <c r="BD908" s="224"/>
      <c r="BE908" s="170"/>
      <c r="BF908" s="170"/>
      <c r="BG908" s="170"/>
      <c r="BH908" s="170"/>
      <c r="BI908" s="224"/>
      <c r="BJ908" s="224"/>
      <c r="BK908" s="224"/>
      <c r="BL908" s="224"/>
      <c r="BM908" s="224"/>
      <c r="BN908" s="204"/>
      <c r="BO908" s="6"/>
      <c r="BP908" s="6"/>
      <c r="BQ908" s="1">
        <v>100</v>
      </c>
      <c r="BR908" s="6"/>
      <c r="BS908" s="6"/>
      <c r="BT908" s="6"/>
      <c r="BU908" s="1" t="s">
        <v>732</v>
      </c>
      <c r="BV908" s="6"/>
      <c r="BW908" s="6"/>
      <c r="BX908" s="6"/>
    </row>
    <row r="909" spans="1:76" ht="15" customHeight="1" x14ac:dyDescent="0.3">
      <c r="A909" s="1" t="s">
        <v>1487</v>
      </c>
      <c r="B909" s="7">
        <v>42969</v>
      </c>
      <c r="C909" s="6" t="s">
        <v>662</v>
      </c>
      <c r="D909" s="166">
        <v>5057</v>
      </c>
      <c r="E909" s="166">
        <v>805</v>
      </c>
      <c r="F909" s="11">
        <v>68</v>
      </c>
      <c r="G909" s="168">
        <v>1</v>
      </c>
      <c r="H909" s="183" t="str">
        <f t="shared" si="13"/>
        <v>68-1</v>
      </c>
      <c r="I909" s="173">
        <v>12</v>
      </c>
      <c r="J909" s="173">
        <v>21</v>
      </c>
      <c r="K909" s="207" t="b">
        <v>1</v>
      </c>
      <c r="L909" s="208">
        <v>164.22</v>
      </c>
      <c r="M909" s="208">
        <v>164.31</v>
      </c>
      <c r="N909" s="11"/>
      <c r="O909" s="11" t="s">
        <v>105</v>
      </c>
      <c r="P909" s="179" t="s">
        <v>105</v>
      </c>
      <c r="Q909" s="136" t="s">
        <v>1492</v>
      </c>
      <c r="R909" s="11"/>
      <c r="S909" s="11"/>
      <c r="T909" s="6"/>
      <c r="U909" s="6"/>
      <c r="V909" s="6"/>
      <c r="W909" s="6"/>
      <c r="X909" s="212" t="e">
        <v>#N/A</v>
      </c>
      <c r="Y909" s="6"/>
      <c r="Z909" s="224"/>
      <c r="AA909" s="224"/>
      <c r="AB909" s="224"/>
      <c r="AC909" s="224"/>
      <c r="AD909" s="170"/>
      <c r="AE909" s="170"/>
      <c r="AF909" s="224"/>
      <c r="AG909" s="170"/>
      <c r="AH909" s="170"/>
      <c r="AI909" s="170"/>
      <c r="AJ909" s="224"/>
      <c r="AK909" s="224"/>
      <c r="AL909" s="170"/>
      <c r="AM909" s="170"/>
      <c r="AN909" s="170"/>
      <c r="AO909" s="224"/>
      <c r="AP909" s="170"/>
      <c r="AQ909" s="170"/>
      <c r="AR909" s="170"/>
      <c r="AS909" s="170"/>
      <c r="AT909" s="224"/>
      <c r="AU909" s="170"/>
      <c r="AV909" s="170"/>
      <c r="AW909" s="170"/>
      <c r="AX909" s="224"/>
      <c r="AY909" s="170"/>
      <c r="AZ909" s="170"/>
      <c r="BA909" s="170"/>
      <c r="BB909" s="224"/>
      <c r="BC909" s="224"/>
      <c r="BD909" s="224"/>
      <c r="BE909" s="170"/>
      <c r="BF909" s="170"/>
      <c r="BG909" s="170"/>
      <c r="BH909" s="170"/>
      <c r="BI909" s="224"/>
      <c r="BJ909" s="224"/>
      <c r="BK909" s="224"/>
      <c r="BL909" s="224"/>
      <c r="BM909" s="224"/>
      <c r="BN909" s="204"/>
      <c r="BO909" s="6"/>
      <c r="BP909" s="6"/>
      <c r="BQ909" s="1">
        <v>0</v>
      </c>
      <c r="BR909" s="6"/>
      <c r="BS909" s="6"/>
      <c r="BT909" s="6"/>
      <c r="BU909" s="6"/>
      <c r="BV909" s="6" t="s">
        <v>733</v>
      </c>
      <c r="BW909" s="6"/>
      <c r="BX909" s="6"/>
    </row>
    <row r="910" spans="1:76" ht="15" customHeight="1" x14ac:dyDescent="0.3">
      <c r="A910" s="1" t="s">
        <v>1487</v>
      </c>
      <c r="B910" s="7">
        <v>42969</v>
      </c>
      <c r="C910" s="6" t="s">
        <v>662</v>
      </c>
      <c r="D910" s="166">
        <v>5057</v>
      </c>
      <c r="E910" s="166">
        <v>805</v>
      </c>
      <c r="F910" s="11">
        <v>68</v>
      </c>
      <c r="G910" s="168">
        <v>2</v>
      </c>
      <c r="H910" s="183" t="str">
        <f t="shared" ref="H910:H978" si="14">F910&amp;"-"&amp;G910</f>
        <v>68-2</v>
      </c>
      <c r="I910" s="173">
        <v>0</v>
      </c>
      <c r="J910" s="173">
        <v>96</v>
      </c>
      <c r="K910" s="207" t="b">
        <v>1</v>
      </c>
      <c r="L910" s="208">
        <v>165.07999999999998</v>
      </c>
      <c r="M910" s="208">
        <v>166.04</v>
      </c>
      <c r="N910" s="11" t="s">
        <v>112</v>
      </c>
      <c r="O910" s="11" t="s">
        <v>1094</v>
      </c>
      <c r="P910" s="179" t="s">
        <v>1493</v>
      </c>
      <c r="Q910" s="180">
        <v>1</v>
      </c>
      <c r="R910" s="11" t="s">
        <v>18</v>
      </c>
      <c r="S910" s="11"/>
      <c r="T910" s="6" t="s">
        <v>201</v>
      </c>
      <c r="U910" s="6" t="s">
        <v>49</v>
      </c>
      <c r="V910" s="6" t="s">
        <v>17</v>
      </c>
      <c r="W910" s="6" t="s">
        <v>10</v>
      </c>
      <c r="X910" s="212">
        <v>2</v>
      </c>
      <c r="Y910" s="6" t="s">
        <v>40</v>
      </c>
      <c r="Z910" s="224"/>
      <c r="AA910" s="224"/>
      <c r="AB910" s="224"/>
      <c r="AC910" s="224"/>
      <c r="AD910" s="170"/>
      <c r="AE910" s="170"/>
      <c r="AF910" s="224"/>
      <c r="AG910" s="170"/>
      <c r="AH910" s="170"/>
      <c r="AI910" s="170"/>
      <c r="AJ910" s="224"/>
      <c r="AK910" s="224"/>
      <c r="AL910" s="170"/>
      <c r="AM910" s="170"/>
      <c r="AN910" s="170"/>
      <c r="AO910" s="224"/>
      <c r="AP910" s="170"/>
      <c r="AQ910" s="170"/>
      <c r="AR910" s="170">
        <v>70</v>
      </c>
      <c r="AS910" s="170"/>
      <c r="AT910" s="224"/>
      <c r="AU910" s="170"/>
      <c r="AV910" s="170"/>
      <c r="AW910" s="170"/>
      <c r="AX910" s="224"/>
      <c r="AY910" s="170"/>
      <c r="AZ910" s="170"/>
      <c r="BA910" s="170"/>
      <c r="BB910" s="224"/>
      <c r="BC910" s="224"/>
      <c r="BD910" s="224"/>
      <c r="BE910" s="170"/>
      <c r="BF910" s="170"/>
      <c r="BG910" s="170">
        <v>30</v>
      </c>
      <c r="BH910" s="170"/>
      <c r="BI910" s="224"/>
      <c r="BJ910" s="224"/>
      <c r="BK910" s="224"/>
      <c r="BL910" s="224"/>
      <c r="BM910" s="224"/>
      <c r="BN910" s="204"/>
      <c r="BO910" s="6"/>
      <c r="BP910" s="6"/>
      <c r="BQ910" s="1">
        <v>100</v>
      </c>
      <c r="BR910" s="6"/>
      <c r="BS910" s="6"/>
      <c r="BT910" s="6"/>
      <c r="BU910" s="6" t="s">
        <v>734</v>
      </c>
      <c r="BV910" s="6"/>
      <c r="BW910" s="6"/>
      <c r="BX910" s="6"/>
    </row>
    <row r="911" spans="1:76" ht="15" customHeight="1" x14ac:dyDescent="0.3">
      <c r="A911" s="1" t="s">
        <v>1487</v>
      </c>
      <c r="B911" s="7">
        <v>42969</v>
      </c>
      <c r="C911" s="6" t="s">
        <v>662</v>
      </c>
      <c r="D911" s="166">
        <v>5057</v>
      </c>
      <c r="E911" s="166">
        <v>805</v>
      </c>
      <c r="F911" s="11">
        <v>68</v>
      </c>
      <c r="G911" s="168">
        <v>2</v>
      </c>
      <c r="H911" s="183" t="str">
        <f t="shared" si="14"/>
        <v>68-2</v>
      </c>
      <c r="I911" s="173">
        <v>0</v>
      </c>
      <c r="J911" s="173">
        <v>96</v>
      </c>
      <c r="K911" s="207" t="b">
        <v>1</v>
      </c>
      <c r="L911" s="208">
        <v>165.07999999999998</v>
      </c>
      <c r="M911" s="208">
        <v>166.04</v>
      </c>
      <c r="N911" s="11" t="s">
        <v>112</v>
      </c>
      <c r="O911" s="11" t="s">
        <v>117</v>
      </c>
      <c r="P911" s="179" t="s">
        <v>1497</v>
      </c>
      <c r="Q911" s="180">
        <v>3</v>
      </c>
      <c r="R911" s="11" t="s">
        <v>44</v>
      </c>
      <c r="S911" s="11"/>
      <c r="T911" s="6" t="s">
        <v>548</v>
      </c>
      <c r="U911" s="6" t="s">
        <v>49</v>
      </c>
      <c r="V911" s="6" t="s">
        <v>17</v>
      </c>
      <c r="W911" s="6" t="s">
        <v>11</v>
      </c>
      <c r="X911" s="212">
        <v>3</v>
      </c>
      <c r="Y911" s="6" t="s">
        <v>40</v>
      </c>
      <c r="Z911" s="224"/>
      <c r="AA911" s="224"/>
      <c r="AB911" s="224"/>
      <c r="AC911" s="224"/>
      <c r="AD911" s="170"/>
      <c r="AE911" s="170"/>
      <c r="AF911" s="224"/>
      <c r="AG911" s="170"/>
      <c r="AH911" s="170"/>
      <c r="AI911" s="170"/>
      <c r="AJ911" s="224"/>
      <c r="AK911" s="224"/>
      <c r="AL911" s="170"/>
      <c r="AM911" s="170"/>
      <c r="AN911" s="170"/>
      <c r="AO911" s="224"/>
      <c r="AP911" s="170"/>
      <c r="AQ911" s="170"/>
      <c r="AR911" s="170">
        <v>50</v>
      </c>
      <c r="AS911" s="170"/>
      <c r="AT911" s="224"/>
      <c r="AU911" s="170">
        <v>50</v>
      </c>
      <c r="AV911" s="170"/>
      <c r="AW911" s="170"/>
      <c r="AX911" s="224"/>
      <c r="AY911" s="170"/>
      <c r="AZ911" s="170"/>
      <c r="BA911" s="170"/>
      <c r="BB911" s="224"/>
      <c r="BC911" s="224"/>
      <c r="BD911" s="224"/>
      <c r="BE911" s="170"/>
      <c r="BF911" s="170"/>
      <c r="BG911" s="170"/>
      <c r="BH911" s="170"/>
      <c r="BI911" s="224"/>
      <c r="BJ911" s="224"/>
      <c r="BK911" s="224"/>
      <c r="BL911" s="224"/>
      <c r="BM911" s="224"/>
      <c r="BN911" s="204"/>
      <c r="BO911" s="6"/>
      <c r="BP911" s="6"/>
      <c r="BQ911" s="1">
        <v>100</v>
      </c>
      <c r="BR911" s="6"/>
      <c r="BS911" s="6"/>
      <c r="BT911" s="6"/>
      <c r="BU911" s="1" t="s">
        <v>735</v>
      </c>
      <c r="BV911" s="6"/>
      <c r="BW911" s="6"/>
      <c r="BX911" s="6"/>
    </row>
    <row r="912" spans="1:76" ht="15" customHeight="1" x14ac:dyDescent="0.3">
      <c r="A912" s="1" t="s">
        <v>1487</v>
      </c>
      <c r="B912" s="7">
        <v>42969</v>
      </c>
      <c r="C912" s="6" t="s">
        <v>662</v>
      </c>
      <c r="D912" s="166">
        <v>5057</v>
      </c>
      <c r="E912" s="166">
        <v>805</v>
      </c>
      <c r="F912" s="11">
        <v>68</v>
      </c>
      <c r="G912" s="168">
        <v>2</v>
      </c>
      <c r="H912" s="183" t="str">
        <f t="shared" si="14"/>
        <v>68-2</v>
      </c>
      <c r="I912" s="173">
        <v>25</v>
      </c>
      <c r="J912" s="173">
        <v>63</v>
      </c>
      <c r="K912" s="207" t="b">
        <v>1</v>
      </c>
      <c r="L912" s="208">
        <v>165.32999999999998</v>
      </c>
      <c r="M912" s="208">
        <v>165.70999999999998</v>
      </c>
      <c r="N912" s="11" t="s">
        <v>112</v>
      </c>
      <c r="O912" s="11" t="s">
        <v>308</v>
      </c>
      <c r="P912" s="179" t="s">
        <v>1495</v>
      </c>
      <c r="Q912" s="180">
        <v>5</v>
      </c>
      <c r="R912" s="11" t="s">
        <v>18</v>
      </c>
      <c r="S912" s="11"/>
      <c r="T912" s="6" t="s">
        <v>130</v>
      </c>
      <c r="U912" s="6" t="s">
        <v>49</v>
      </c>
      <c r="V912" s="6" t="s">
        <v>17</v>
      </c>
      <c r="W912" s="6" t="s">
        <v>10</v>
      </c>
      <c r="X912" s="212">
        <v>2</v>
      </c>
      <c r="Y912" s="6" t="s">
        <v>40</v>
      </c>
      <c r="Z912" s="224"/>
      <c r="AA912" s="224"/>
      <c r="AB912" s="224"/>
      <c r="AC912" s="224"/>
      <c r="AD912" s="170"/>
      <c r="AE912" s="170"/>
      <c r="AF912" s="224"/>
      <c r="AG912" s="170"/>
      <c r="AH912" s="170"/>
      <c r="AI912" s="170"/>
      <c r="AJ912" s="224"/>
      <c r="AK912" s="224"/>
      <c r="AL912" s="170"/>
      <c r="AM912" s="170"/>
      <c r="AN912" s="170"/>
      <c r="AO912" s="224"/>
      <c r="AP912" s="170"/>
      <c r="AQ912" s="170"/>
      <c r="AR912" s="170"/>
      <c r="AS912" s="170"/>
      <c r="AT912" s="224"/>
      <c r="AU912" s="170"/>
      <c r="AV912" s="170"/>
      <c r="AW912" s="170"/>
      <c r="AX912" s="224"/>
      <c r="AY912" s="170"/>
      <c r="AZ912" s="170"/>
      <c r="BA912" s="170"/>
      <c r="BB912" s="224"/>
      <c r="BC912" s="224"/>
      <c r="BD912" s="224"/>
      <c r="BE912" s="170"/>
      <c r="BF912" s="170">
        <v>100</v>
      </c>
      <c r="BG912" s="170"/>
      <c r="BH912" s="170"/>
      <c r="BI912" s="224"/>
      <c r="BJ912" s="224"/>
      <c r="BK912" s="224"/>
      <c r="BL912" s="224"/>
      <c r="BM912" s="224"/>
      <c r="BN912" s="204"/>
      <c r="BO912" s="6"/>
      <c r="BP912" s="6"/>
      <c r="BQ912" s="1">
        <v>100</v>
      </c>
      <c r="BR912" s="6"/>
      <c r="BS912" s="6"/>
      <c r="BT912" s="6"/>
      <c r="BU912" s="1" t="s">
        <v>725</v>
      </c>
      <c r="BV912" s="6"/>
      <c r="BW912" s="6"/>
      <c r="BX912" s="6"/>
    </row>
    <row r="913" spans="1:76" ht="15" customHeight="1" x14ac:dyDescent="0.3">
      <c r="A913" s="1" t="s">
        <v>1487</v>
      </c>
      <c r="B913" s="7">
        <v>42969</v>
      </c>
      <c r="C913" s="6" t="s">
        <v>662</v>
      </c>
      <c r="D913" s="166">
        <v>5057</v>
      </c>
      <c r="E913" s="166">
        <v>805</v>
      </c>
      <c r="F913" s="11">
        <v>68</v>
      </c>
      <c r="G913" s="168">
        <v>2</v>
      </c>
      <c r="H913" s="183" t="str">
        <f t="shared" si="14"/>
        <v>68-2</v>
      </c>
      <c r="I913" s="173">
        <v>30</v>
      </c>
      <c r="J913" s="173">
        <v>38</v>
      </c>
      <c r="K913" s="207" t="b">
        <v>1</v>
      </c>
      <c r="L913" s="208">
        <v>165.38</v>
      </c>
      <c r="M913" s="208">
        <v>165.45999999999998</v>
      </c>
      <c r="N913" s="11" t="s">
        <v>96</v>
      </c>
      <c r="O913" s="11" t="s">
        <v>87</v>
      </c>
      <c r="P913" s="179" t="s">
        <v>1494</v>
      </c>
      <c r="Q913" s="180">
        <v>4</v>
      </c>
      <c r="R913" s="11" t="s">
        <v>89</v>
      </c>
      <c r="S913" s="11"/>
      <c r="T913" s="6" t="s">
        <v>673</v>
      </c>
      <c r="U913" s="6" t="s">
        <v>49</v>
      </c>
      <c r="V913" s="6" t="s">
        <v>14</v>
      </c>
      <c r="W913" s="6" t="s">
        <v>12</v>
      </c>
      <c r="X913" s="212">
        <v>4</v>
      </c>
      <c r="Y913" s="6" t="s">
        <v>110</v>
      </c>
      <c r="Z913" s="224"/>
      <c r="AA913" s="224"/>
      <c r="AB913" s="224"/>
      <c r="AC913" s="224"/>
      <c r="AD913" s="170"/>
      <c r="AE913" s="170"/>
      <c r="AF913" s="224"/>
      <c r="AG913" s="170"/>
      <c r="AH913" s="170"/>
      <c r="AI913" s="170"/>
      <c r="AJ913" s="224"/>
      <c r="AK913" s="224"/>
      <c r="AL913" s="170"/>
      <c r="AM913" s="170"/>
      <c r="AN913" s="170"/>
      <c r="AO913" s="224"/>
      <c r="AP913" s="170"/>
      <c r="AQ913" s="170">
        <v>80</v>
      </c>
      <c r="AR913" s="170">
        <v>20</v>
      </c>
      <c r="AS913" s="170"/>
      <c r="AT913" s="224"/>
      <c r="AU913" s="170"/>
      <c r="AV913" s="170"/>
      <c r="AW913" s="170"/>
      <c r="AX913" s="224"/>
      <c r="AY913" s="170"/>
      <c r="AZ913" s="170"/>
      <c r="BA913" s="170"/>
      <c r="BB913" s="224"/>
      <c r="BC913" s="224"/>
      <c r="BD913" s="224"/>
      <c r="BE913" s="170"/>
      <c r="BF913" s="170"/>
      <c r="BG913" s="170"/>
      <c r="BH913" s="170"/>
      <c r="BI913" s="224"/>
      <c r="BJ913" s="224"/>
      <c r="BK913" s="224"/>
      <c r="BL913" s="224"/>
      <c r="BM913" s="224"/>
      <c r="BN913" s="204"/>
      <c r="BO913" s="6"/>
      <c r="BP913" s="6"/>
      <c r="BQ913" s="1">
        <v>100</v>
      </c>
      <c r="BR913" s="6"/>
      <c r="BS913" s="6"/>
      <c r="BT913" s="6"/>
      <c r="BU913" s="1" t="s">
        <v>732</v>
      </c>
      <c r="BV913" s="6"/>
      <c r="BW913" s="6"/>
      <c r="BX913" s="6"/>
    </row>
    <row r="914" spans="1:76" ht="15" customHeight="1" x14ac:dyDescent="0.3">
      <c r="A914" s="1" t="s">
        <v>1487</v>
      </c>
      <c r="B914" s="7">
        <v>42969</v>
      </c>
      <c r="C914" s="6" t="s">
        <v>662</v>
      </c>
      <c r="D914" s="166">
        <v>5057</v>
      </c>
      <c r="E914" s="166">
        <v>805</v>
      </c>
      <c r="F914" s="11">
        <v>68</v>
      </c>
      <c r="G914" s="168">
        <v>2</v>
      </c>
      <c r="H914" s="183" t="str">
        <f t="shared" si="14"/>
        <v>68-2</v>
      </c>
      <c r="I914" s="173">
        <v>30</v>
      </c>
      <c r="J914" s="173">
        <v>38</v>
      </c>
      <c r="K914" s="207" t="b">
        <v>1</v>
      </c>
      <c r="L914" s="208">
        <v>165.38</v>
      </c>
      <c r="M914" s="208">
        <v>165.45999999999998</v>
      </c>
      <c r="N914" s="11"/>
      <c r="O914" s="11" t="s">
        <v>105</v>
      </c>
      <c r="P914" s="179" t="s">
        <v>105</v>
      </c>
      <c r="Q914" s="136" t="s">
        <v>1492</v>
      </c>
      <c r="R914" s="11"/>
      <c r="S914" s="11"/>
      <c r="T914" s="6"/>
      <c r="U914" s="6"/>
      <c r="V914" s="6"/>
      <c r="W914" s="6"/>
      <c r="X914" s="212" t="e">
        <v>#N/A</v>
      </c>
      <c r="Y914" s="6"/>
      <c r="Z914" s="224"/>
      <c r="AA914" s="224"/>
      <c r="AB914" s="224"/>
      <c r="AC914" s="224"/>
      <c r="AD914" s="170"/>
      <c r="AE914" s="170"/>
      <c r="AF914" s="224"/>
      <c r="AG914" s="170"/>
      <c r="AH914" s="170"/>
      <c r="AI914" s="170"/>
      <c r="AJ914" s="224"/>
      <c r="AK914" s="224"/>
      <c r="AL914" s="170"/>
      <c r="AM914" s="170"/>
      <c r="AN914" s="170"/>
      <c r="AO914" s="224"/>
      <c r="AP914" s="170"/>
      <c r="AQ914" s="170"/>
      <c r="AR914" s="170"/>
      <c r="AS914" s="170"/>
      <c r="AT914" s="224"/>
      <c r="AU914" s="170"/>
      <c r="AV914" s="170"/>
      <c r="AW914" s="170"/>
      <c r="AX914" s="224"/>
      <c r="AY914" s="170"/>
      <c r="AZ914" s="170"/>
      <c r="BA914" s="170"/>
      <c r="BB914" s="224"/>
      <c r="BC914" s="224"/>
      <c r="BD914" s="224"/>
      <c r="BE914" s="170"/>
      <c r="BF914" s="170"/>
      <c r="BG914" s="170"/>
      <c r="BH914" s="170"/>
      <c r="BI914" s="224"/>
      <c r="BJ914" s="224"/>
      <c r="BK914" s="224"/>
      <c r="BL914" s="224"/>
      <c r="BM914" s="224"/>
      <c r="BN914" s="204"/>
      <c r="BO914" s="6"/>
      <c r="BP914" s="6"/>
      <c r="BQ914" s="1">
        <v>0</v>
      </c>
      <c r="BR914" s="6"/>
      <c r="BS914" s="6"/>
      <c r="BT914" s="6"/>
      <c r="BU914" s="6"/>
      <c r="BV914" s="6" t="s">
        <v>736</v>
      </c>
      <c r="BW914" s="6"/>
      <c r="BX914" s="6"/>
    </row>
    <row r="915" spans="1:76" ht="15" customHeight="1" x14ac:dyDescent="0.3">
      <c r="A915" s="1" t="s">
        <v>1487</v>
      </c>
      <c r="B915" s="7">
        <v>42969</v>
      </c>
      <c r="C915" s="6" t="s">
        <v>662</v>
      </c>
      <c r="D915" s="166">
        <v>5057</v>
      </c>
      <c r="E915" s="166">
        <v>805</v>
      </c>
      <c r="F915" s="11">
        <v>68</v>
      </c>
      <c r="G915" s="168">
        <v>3</v>
      </c>
      <c r="H915" s="183" t="str">
        <f t="shared" si="14"/>
        <v>68-3</v>
      </c>
      <c r="I915" s="173">
        <v>0</v>
      </c>
      <c r="J915" s="173">
        <v>93</v>
      </c>
      <c r="K915" s="207" t="b">
        <v>1</v>
      </c>
      <c r="L915" s="208">
        <v>166.04</v>
      </c>
      <c r="M915" s="208">
        <v>166.97</v>
      </c>
      <c r="N915" s="11" t="s">
        <v>112</v>
      </c>
      <c r="O915" s="11" t="s">
        <v>1094</v>
      </c>
      <c r="P915" s="179" t="s">
        <v>1493</v>
      </c>
      <c r="Q915" s="180">
        <v>1</v>
      </c>
      <c r="R915" s="11" t="s">
        <v>18</v>
      </c>
      <c r="S915" s="11"/>
      <c r="T915" s="6" t="s">
        <v>201</v>
      </c>
      <c r="U915" s="6" t="s">
        <v>49</v>
      </c>
      <c r="V915" s="6" t="s">
        <v>17</v>
      </c>
      <c r="W915" s="6" t="s">
        <v>10</v>
      </c>
      <c r="X915" s="212">
        <v>2</v>
      </c>
      <c r="Y915" s="6" t="s">
        <v>40</v>
      </c>
      <c r="Z915" s="224"/>
      <c r="AA915" s="224"/>
      <c r="AB915" s="224"/>
      <c r="AC915" s="224"/>
      <c r="AD915" s="170"/>
      <c r="AE915" s="170"/>
      <c r="AF915" s="224"/>
      <c r="AG915" s="170"/>
      <c r="AH915" s="170"/>
      <c r="AI915" s="170"/>
      <c r="AJ915" s="224"/>
      <c r="AK915" s="224"/>
      <c r="AL915" s="170"/>
      <c r="AM915" s="170"/>
      <c r="AN915" s="170"/>
      <c r="AO915" s="224"/>
      <c r="AP915" s="170"/>
      <c r="AQ915" s="170"/>
      <c r="AR915" s="170">
        <v>70</v>
      </c>
      <c r="AS915" s="170"/>
      <c r="AT915" s="224"/>
      <c r="AU915" s="170"/>
      <c r="AV915" s="170"/>
      <c r="AW915" s="170"/>
      <c r="AX915" s="224"/>
      <c r="AY915" s="170"/>
      <c r="AZ915" s="170"/>
      <c r="BA915" s="170"/>
      <c r="BB915" s="224"/>
      <c r="BC915" s="224"/>
      <c r="BD915" s="224"/>
      <c r="BE915" s="170"/>
      <c r="BF915" s="170"/>
      <c r="BG915" s="170">
        <v>30</v>
      </c>
      <c r="BH915" s="170"/>
      <c r="BI915" s="224"/>
      <c r="BJ915" s="224"/>
      <c r="BK915" s="224"/>
      <c r="BL915" s="224"/>
      <c r="BM915" s="224"/>
      <c r="BN915" s="204"/>
      <c r="BO915" s="6"/>
      <c r="BP915" s="6"/>
      <c r="BQ915" s="1">
        <v>100</v>
      </c>
      <c r="BR915" s="6"/>
      <c r="BS915" s="6"/>
      <c r="BT915" s="6"/>
      <c r="BU915" s="6" t="s">
        <v>737</v>
      </c>
      <c r="BV915" s="6"/>
      <c r="BW915" s="6"/>
      <c r="BX915" s="6"/>
    </row>
    <row r="916" spans="1:76" ht="15" customHeight="1" x14ac:dyDescent="0.3">
      <c r="A916" s="1" t="s">
        <v>1487</v>
      </c>
      <c r="B916" s="7">
        <v>42969</v>
      </c>
      <c r="C916" s="6" t="s">
        <v>662</v>
      </c>
      <c r="D916" s="166">
        <v>5057</v>
      </c>
      <c r="E916" s="166">
        <v>805</v>
      </c>
      <c r="F916" s="11">
        <v>68</v>
      </c>
      <c r="G916" s="168">
        <v>3</v>
      </c>
      <c r="H916" s="183" t="str">
        <f t="shared" si="14"/>
        <v>68-3</v>
      </c>
      <c r="I916" s="173">
        <v>0</v>
      </c>
      <c r="J916" s="173">
        <v>93</v>
      </c>
      <c r="K916" s="207" t="b">
        <v>1</v>
      </c>
      <c r="L916" s="208">
        <v>166.04</v>
      </c>
      <c r="M916" s="208">
        <v>166.97</v>
      </c>
      <c r="N916" s="11" t="s">
        <v>112</v>
      </c>
      <c r="O916" s="11" t="s">
        <v>117</v>
      </c>
      <c r="P916" s="179" t="s">
        <v>1497</v>
      </c>
      <c r="Q916" s="180">
        <v>3</v>
      </c>
      <c r="R916" s="11" t="s">
        <v>44</v>
      </c>
      <c r="S916" s="11"/>
      <c r="T916" s="6" t="s">
        <v>663</v>
      </c>
      <c r="U916" s="6" t="s">
        <v>49</v>
      </c>
      <c r="V916" s="6" t="s">
        <v>17</v>
      </c>
      <c r="W916" s="6" t="s">
        <v>11</v>
      </c>
      <c r="X916" s="212">
        <v>3</v>
      </c>
      <c r="Y916" s="6" t="s">
        <v>40</v>
      </c>
      <c r="Z916" s="224"/>
      <c r="AA916" s="224"/>
      <c r="AB916" s="224"/>
      <c r="AC916" s="224"/>
      <c r="AD916" s="170"/>
      <c r="AE916" s="170"/>
      <c r="AF916" s="224"/>
      <c r="AG916" s="170"/>
      <c r="AH916" s="170"/>
      <c r="AI916" s="170"/>
      <c r="AJ916" s="224"/>
      <c r="AK916" s="224"/>
      <c r="AL916" s="170"/>
      <c r="AM916" s="170"/>
      <c r="AN916" s="170"/>
      <c r="AO916" s="224"/>
      <c r="AP916" s="170"/>
      <c r="AQ916" s="170"/>
      <c r="AR916" s="170">
        <v>50</v>
      </c>
      <c r="AS916" s="170"/>
      <c r="AT916" s="224"/>
      <c r="AU916" s="170">
        <v>50</v>
      </c>
      <c r="AV916" s="170"/>
      <c r="AW916" s="170"/>
      <c r="AX916" s="224"/>
      <c r="AY916" s="170"/>
      <c r="AZ916" s="170"/>
      <c r="BA916" s="170"/>
      <c r="BB916" s="224"/>
      <c r="BC916" s="224"/>
      <c r="BD916" s="224"/>
      <c r="BE916" s="170"/>
      <c r="BF916" s="170"/>
      <c r="BG916" s="170"/>
      <c r="BH916" s="170"/>
      <c r="BI916" s="224"/>
      <c r="BJ916" s="224"/>
      <c r="BK916" s="224"/>
      <c r="BL916" s="224"/>
      <c r="BM916" s="224"/>
      <c r="BN916" s="204"/>
      <c r="BO916" s="6"/>
      <c r="BP916" s="6"/>
      <c r="BQ916" s="1">
        <v>100</v>
      </c>
      <c r="BR916" s="6"/>
      <c r="BS916" s="6"/>
      <c r="BT916" s="6"/>
      <c r="BU916" s="1" t="s">
        <v>735</v>
      </c>
      <c r="BV916" s="6"/>
      <c r="BW916" s="6"/>
      <c r="BX916" s="6"/>
    </row>
    <row r="917" spans="1:76" ht="15" customHeight="1" x14ac:dyDescent="0.3">
      <c r="A917" s="1" t="s">
        <v>1487</v>
      </c>
      <c r="B917" s="7">
        <v>42969</v>
      </c>
      <c r="C917" s="6" t="s">
        <v>662</v>
      </c>
      <c r="D917" s="166">
        <v>5057</v>
      </c>
      <c r="E917" s="166">
        <v>805</v>
      </c>
      <c r="F917" s="11">
        <v>68</v>
      </c>
      <c r="G917" s="168">
        <v>3</v>
      </c>
      <c r="H917" s="183" t="str">
        <f t="shared" si="14"/>
        <v>68-3</v>
      </c>
      <c r="I917" s="173">
        <v>13</v>
      </c>
      <c r="J917" s="173">
        <v>24</v>
      </c>
      <c r="K917" s="207" t="b">
        <v>1</v>
      </c>
      <c r="L917" s="208">
        <v>166.17</v>
      </c>
      <c r="M917" s="208">
        <v>166.28</v>
      </c>
      <c r="N917" s="11" t="s">
        <v>112</v>
      </c>
      <c r="O917" s="11" t="s">
        <v>308</v>
      </c>
      <c r="P917" s="179" t="s">
        <v>1495</v>
      </c>
      <c r="Q917" s="180">
        <v>5</v>
      </c>
      <c r="R917" s="11" t="s">
        <v>18</v>
      </c>
      <c r="S917" s="11"/>
      <c r="T917" s="6" t="s">
        <v>130</v>
      </c>
      <c r="U917" s="6" t="s">
        <v>49</v>
      </c>
      <c r="V917" s="6" t="s">
        <v>17</v>
      </c>
      <c r="W917" s="6" t="s">
        <v>10</v>
      </c>
      <c r="X917" s="212">
        <v>2</v>
      </c>
      <c r="Y917" s="6" t="s">
        <v>40</v>
      </c>
      <c r="Z917" s="224"/>
      <c r="AA917" s="224"/>
      <c r="AB917" s="224"/>
      <c r="AC917" s="224"/>
      <c r="AD917" s="170"/>
      <c r="AE917" s="170"/>
      <c r="AF917" s="224"/>
      <c r="AG917" s="170"/>
      <c r="AH917" s="170"/>
      <c r="AI917" s="170"/>
      <c r="AJ917" s="224"/>
      <c r="AK917" s="224"/>
      <c r="AL917" s="170"/>
      <c r="AM917" s="170"/>
      <c r="AN917" s="170"/>
      <c r="AO917" s="224"/>
      <c r="AP917" s="170"/>
      <c r="AQ917" s="170"/>
      <c r="AR917" s="170"/>
      <c r="AS917" s="170"/>
      <c r="AT917" s="224"/>
      <c r="AU917" s="170"/>
      <c r="AV917" s="170"/>
      <c r="AW917" s="170"/>
      <c r="AX917" s="224"/>
      <c r="AY917" s="170"/>
      <c r="AZ917" s="170"/>
      <c r="BA917" s="170"/>
      <c r="BB917" s="224"/>
      <c r="BC917" s="224"/>
      <c r="BD917" s="224"/>
      <c r="BE917" s="170"/>
      <c r="BF917" s="170">
        <v>100</v>
      </c>
      <c r="BG917" s="170"/>
      <c r="BH917" s="170"/>
      <c r="BI917" s="224"/>
      <c r="BJ917" s="224"/>
      <c r="BK917" s="224"/>
      <c r="BL917" s="224"/>
      <c r="BM917" s="224"/>
      <c r="BN917" s="204"/>
      <c r="BO917" s="6"/>
      <c r="BP917" s="6"/>
      <c r="BQ917" s="1">
        <v>100</v>
      </c>
      <c r="BR917" s="6"/>
      <c r="BS917" s="6"/>
      <c r="BT917" s="6"/>
      <c r="BU917" s="1" t="s">
        <v>725</v>
      </c>
      <c r="BV917" s="6"/>
      <c r="BW917" s="6"/>
      <c r="BX917" s="6"/>
    </row>
    <row r="918" spans="1:76" ht="15" customHeight="1" x14ac:dyDescent="0.3">
      <c r="A918" s="1" t="s">
        <v>1487</v>
      </c>
      <c r="B918" s="7">
        <v>42969</v>
      </c>
      <c r="C918" s="6" t="s">
        <v>662</v>
      </c>
      <c r="D918" s="166">
        <v>5057</v>
      </c>
      <c r="E918" s="166">
        <v>805</v>
      </c>
      <c r="F918" s="11">
        <v>68</v>
      </c>
      <c r="G918" s="168">
        <v>3</v>
      </c>
      <c r="H918" s="183" t="str">
        <f t="shared" si="14"/>
        <v>68-3</v>
      </c>
      <c r="I918" s="173">
        <v>80</v>
      </c>
      <c r="J918" s="173">
        <v>85</v>
      </c>
      <c r="K918" s="207" t="b">
        <v>1</v>
      </c>
      <c r="L918" s="208">
        <v>166.84</v>
      </c>
      <c r="M918" s="208">
        <v>166.89</v>
      </c>
      <c r="N918" s="11" t="s">
        <v>96</v>
      </c>
      <c r="O918" s="11" t="s">
        <v>87</v>
      </c>
      <c r="P918" s="179" t="s">
        <v>1494</v>
      </c>
      <c r="Q918" s="180">
        <v>4</v>
      </c>
      <c r="R918" s="11" t="s">
        <v>89</v>
      </c>
      <c r="S918" s="11"/>
      <c r="T918" s="6" t="s">
        <v>674</v>
      </c>
      <c r="U918" s="6" t="s">
        <v>49</v>
      </c>
      <c r="V918" s="6" t="s">
        <v>14</v>
      </c>
      <c r="W918" s="6" t="s">
        <v>12</v>
      </c>
      <c r="X918" s="212">
        <v>4</v>
      </c>
      <c r="Y918" s="6" t="s">
        <v>110</v>
      </c>
      <c r="Z918" s="224"/>
      <c r="AA918" s="224"/>
      <c r="AB918" s="224"/>
      <c r="AC918" s="224"/>
      <c r="AD918" s="170"/>
      <c r="AE918" s="170"/>
      <c r="AF918" s="224"/>
      <c r="AG918" s="170"/>
      <c r="AH918" s="170"/>
      <c r="AI918" s="170"/>
      <c r="AJ918" s="224"/>
      <c r="AK918" s="224"/>
      <c r="AL918" s="170"/>
      <c r="AM918" s="170"/>
      <c r="AN918" s="170"/>
      <c r="AO918" s="224"/>
      <c r="AP918" s="170"/>
      <c r="AQ918" s="170">
        <v>80</v>
      </c>
      <c r="AR918" s="170">
        <v>20</v>
      </c>
      <c r="AS918" s="170"/>
      <c r="AT918" s="224"/>
      <c r="AU918" s="170"/>
      <c r="AV918" s="170"/>
      <c r="AW918" s="170"/>
      <c r="AX918" s="224"/>
      <c r="AY918" s="170"/>
      <c r="AZ918" s="170"/>
      <c r="BA918" s="170"/>
      <c r="BB918" s="224"/>
      <c r="BC918" s="224"/>
      <c r="BD918" s="224"/>
      <c r="BE918" s="170"/>
      <c r="BF918" s="170"/>
      <c r="BG918" s="170"/>
      <c r="BH918" s="170"/>
      <c r="BI918" s="224"/>
      <c r="BJ918" s="224"/>
      <c r="BK918" s="224"/>
      <c r="BL918" s="224"/>
      <c r="BM918" s="224"/>
      <c r="BN918" s="204"/>
      <c r="BO918" s="6"/>
      <c r="BP918" s="6"/>
      <c r="BQ918" s="1">
        <v>100</v>
      </c>
      <c r="BR918" s="6"/>
      <c r="BS918" s="6"/>
      <c r="BT918" s="6"/>
      <c r="BU918" s="1" t="s">
        <v>732</v>
      </c>
      <c r="BV918" s="6"/>
      <c r="BW918" s="6"/>
      <c r="BX918" s="6"/>
    </row>
    <row r="919" spans="1:76" ht="15" customHeight="1" x14ac:dyDescent="0.3">
      <c r="A919" s="1" t="s">
        <v>1487</v>
      </c>
      <c r="B919" s="7">
        <v>42969</v>
      </c>
      <c r="C919" s="6" t="s">
        <v>662</v>
      </c>
      <c r="D919" s="166">
        <v>5057</v>
      </c>
      <c r="E919" s="166">
        <v>805</v>
      </c>
      <c r="F919" s="11">
        <v>68</v>
      </c>
      <c r="G919" s="168">
        <v>3</v>
      </c>
      <c r="H919" s="183" t="str">
        <f t="shared" si="14"/>
        <v>68-3</v>
      </c>
      <c r="I919" s="173">
        <v>80</v>
      </c>
      <c r="J919" s="173">
        <v>85</v>
      </c>
      <c r="K919" s="207" t="b">
        <v>1</v>
      </c>
      <c r="L919" s="208">
        <v>166.84</v>
      </c>
      <c r="M919" s="208">
        <v>166.89</v>
      </c>
      <c r="N919" s="11"/>
      <c r="O919" s="11" t="s">
        <v>105</v>
      </c>
      <c r="P919" s="179" t="s">
        <v>105</v>
      </c>
      <c r="Q919" s="136" t="s">
        <v>1492</v>
      </c>
      <c r="R919" s="11"/>
      <c r="S919" s="11"/>
      <c r="T919" s="6"/>
      <c r="U919" s="6"/>
      <c r="V919" s="6"/>
      <c r="W919" s="6"/>
      <c r="X919" s="212" t="e">
        <v>#N/A</v>
      </c>
      <c r="Y919" s="6"/>
      <c r="Z919" s="224"/>
      <c r="AA919" s="224"/>
      <c r="AB919" s="224"/>
      <c r="AC919" s="224"/>
      <c r="AD919" s="170"/>
      <c r="AE919" s="170"/>
      <c r="AF919" s="224"/>
      <c r="AG919" s="170"/>
      <c r="AH919" s="170"/>
      <c r="AI919" s="170"/>
      <c r="AJ919" s="224"/>
      <c r="AK919" s="224"/>
      <c r="AL919" s="170"/>
      <c r="AM919" s="170"/>
      <c r="AN919" s="170"/>
      <c r="AO919" s="224"/>
      <c r="AP919" s="170"/>
      <c r="AQ919" s="170"/>
      <c r="AR919" s="170"/>
      <c r="AS919" s="170"/>
      <c r="AT919" s="224"/>
      <c r="AU919" s="170"/>
      <c r="AV919" s="170"/>
      <c r="AW919" s="170"/>
      <c r="AX919" s="224"/>
      <c r="AY919" s="170"/>
      <c r="AZ919" s="170"/>
      <c r="BA919" s="170"/>
      <c r="BB919" s="224"/>
      <c r="BC919" s="224"/>
      <c r="BD919" s="224"/>
      <c r="BE919" s="170"/>
      <c r="BF919" s="170"/>
      <c r="BG919" s="170"/>
      <c r="BH919" s="170"/>
      <c r="BI919" s="224"/>
      <c r="BJ919" s="224"/>
      <c r="BK919" s="224"/>
      <c r="BL919" s="224"/>
      <c r="BM919" s="224"/>
      <c r="BN919" s="204"/>
      <c r="BO919" s="6"/>
      <c r="BP919" s="6"/>
      <c r="BQ919" s="1">
        <v>0</v>
      </c>
      <c r="BR919" s="6"/>
      <c r="BS919" s="6"/>
      <c r="BT919" s="6"/>
      <c r="BU919" s="6"/>
      <c r="BV919" s="6" t="s">
        <v>738</v>
      </c>
      <c r="BW919" s="6"/>
      <c r="BX919" s="6"/>
    </row>
    <row r="920" spans="1:76" ht="15" customHeight="1" x14ac:dyDescent="0.3">
      <c r="A920" s="1" t="s">
        <v>1487</v>
      </c>
      <c r="B920" s="7">
        <v>42969</v>
      </c>
      <c r="C920" s="6" t="s">
        <v>662</v>
      </c>
      <c r="D920" s="166">
        <v>5057</v>
      </c>
      <c r="E920" s="166">
        <v>805</v>
      </c>
      <c r="F920" s="11">
        <v>68</v>
      </c>
      <c r="G920" s="168">
        <v>4</v>
      </c>
      <c r="H920" s="183" t="str">
        <f t="shared" si="14"/>
        <v>68-4</v>
      </c>
      <c r="I920" s="173">
        <v>0</v>
      </c>
      <c r="J920" s="173">
        <v>25</v>
      </c>
      <c r="K920" s="207" t="b">
        <v>1</v>
      </c>
      <c r="L920" s="208">
        <v>166.97499999999999</v>
      </c>
      <c r="M920" s="208">
        <v>167.22499999999999</v>
      </c>
      <c r="N920" s="11" t="s">
        <v>112</v>
      </c>
      <c r="O920" s="11" t="s">
        <v>1094</v>
      </c>
      <c r="P920" s="179" t="s">
        <v>1493</v>
      </c>
      <c r="Q920" s="180">
        <v>1</v>
      </c>
      <c r="R920" s="11" t="s">
        <v>18</v>
      </c>
      <c r="S920" s="11"/>
      <c r="T920" s="6" t="s">
        <v>201</v>
      </c>
      <c r="U920" s="6" t="s">
        <v>49</v>
      </c>
      <c r="V920" s="6" t="s">
        <v>17</v>
      </c>
      <c r="W920" s="6" t="s">
        <v>10</v>
      </c>
      <c r="X920" s="212">
        <v>2</v>
      </c>
      <c r="Y920" s="6" t="s">
        <v>40</v>
      </c>
      <c r="Z920" s="224"/>
      <c r="AA920" s="224"/>
      <c r="AB920" s="224"/>
      <c r="AC920" s="224"/>
      <c r="AD920" s="170"/>
      <c r="AE920" s="170"/>
      <c r="AF920" s="224"/>
      <c r="AG920" s="170"/>
      <c r="AH920" s="170"/>
      <c r="AI920" s="170"/>
      <c r="AJ920" s="224"/>
      <c r="AK920" s="224"/>
      <c r="AL920" s="170"/>
      <c r="AM920" s="170"/>
      <c r="AN920" s="170"/>
      <c r="AO920" s="224"/>
      <c r="AP920" s="170"/>
      <c r="AQ920" s="170"/>
      <c r="AR920" s="170">
        <v>70</v>
      </c>
      <c r="AS920" s="170"/>
      <c r="AT920" s="224"/>
      <c r="AU920" s="170"/>
      <c r="AV920" s="170"/>
      <c r="AW920" s="170"/>
      <c r="AX920" s="224"/>
      <c r="AY920" s="170"/>
      <c r="AZ920" s="170"/>
      <c r="BA920" s="170"/>
      <c r="BB920" s="224"/>
      <c r="BC920" s="224"/>
      <c r="BD920" s="224"/>
      <c r="BE920" s="170"/>
      <c r="BF920" s="170"/>
      <c r="BG920" s="170">
        <v>30</v>
      </c>
      <c r="BH920" s="170"/>
      <c r="BI920" s="224"/>
      <c r="BJ920" s="224"/>
      <c r="BK920" s="224"/>
      <c r="BL920" s="224"/>
      <c r="BM920" s="224"/>
      <c r="BN920" s="204"/>
      <c r="BO920" s="6"/>
      <c r="BP920" s="6"/>
      <c r="BQ920" s="1">
        <v>100</v>
      </c>
      <c r="BR920" s="6"/>
      <c r="BS920" s="6"/>
      <c r="BT920" s="6"/>
      <c r="BU920" s="6" t="s">
        <v>737</v>
      </c>
      <c r="BV920" s="6"/>
      <c r="BW920" s="6"/>
      <c r="BX920" s="6"/>
    </row>
    <row r="921" spans="1:76" ht="15" customHeight="1" x14ac:dyDescent="0.3">
      <c r="A921" s="1" t="s">
        <v>1487</v>
      </c>
      <c r="B921" s="7">
        <v>42969</v>
      </c>
      <c r="C921" s="6" t="s">
        <v>662</v>
      </c>
      <c r="D921" s="166">
        <v>5057</v>
      </c>
      <c r="E921" s="166">
        <v>805</v>
      </c>
      <c r="F921" s="11">
        <v>68</v>
      </c>
      <c r="G921" s="168">
        <v>4</v>
      </c>
      <c r="H921" s="183" t="str">
        <f t="shared" si="14"/>
        <v>68-4</v>
      </c>
      <c r="I921" s="173">
        <v>0</v>
      </c>
      <c r="J921" s="173">
        <v>25</v>
      </c>
      <c r="K921" s="207" t="b">
        <v>1</v>
      </c>
      <c r="L921" s="208">
        <v>166.97499999999999</v>
      </c>
      <c r="M921" s="208">
        <v>167.22499999999999</v>
      </c>
      <c r="N921" s="11" t="s">
        <v>112</v>
      </c>
      <c r="O921" s="11" t="s">
        <v>117</v>
      </c>
      <c r="P921" s="179" t="s">
        <v>1497</v>
      </c>
      <c r="Q921" s="180">
        <v>3</v>
      </c>
      <c r="R921" s="11" t="s">
        <v>44</v>
      </c>
      <c r="S921" s="11"/>
      <c r="T921" s="6" t="s">
        <v>672</v>
      </c>
      <c r="U921" s="6" t="s">
        <v>49</v>
      </c>
      <c r="V921" s="6" t="s">
        <v>14</v>
      </c>
      <c r="W921" s="6" t="s">
        <v>11</v>
      </c>
      <c r="X921" s="212">
        <v>3</v>
      </c>
      <c r="Y921" s="6" t="s">
        <v>40</v>
      </c>
      <c r="Z921" s="224"/>
      <c r="AA921" s="224"/>
      <c r="AB921" s="224"/>
      <c r="AC921" s="224"/>
      <c r="AD921" s="170"/>
      <c r="AE921" s="170"/>
      <c r="AF921" s="224"/>
      <c r="AG921" s="170"/>
      <c r="AH921" s="170"/>
      <c r="AI921" s="170"/>
      <c r="AJ921" s="224"/>
      <c r="AK921" s="224"/>
      <c r="AL921" s="170"/>
      <c r="AM921" s="170"/>
      <c r="AN921" s="170"/>
      <c r="AO921" s="224"/>
      <c r="AP921" s="170"/>
      <c r="AQ921" s="170"/>
      <c r="AR921" s="170">
        <v>50</v>
      </c>
      <c r="AS921" s="170"/>
      <c r="AT921" s="224"/>
      <c r="AU921" s="170">
        <v>50</v>
      </c>
      <c r="AV921" s="170"/>
      <c r="AW921" s="170"/>
      <c r="AX921" s="224"/>
      <c r="AY921" s="170"/>
      <c r="AZ921" s="170"/>
      <c r="BA921" s="170"/>
      <c r="BB921" s="224"/>
      <c r="BC921" s="224"/>
      <c r="BD921" s="224"/>
      <c r="BE921" s="170"/>
      <c r="BF921" s="170"/>
      <c r="BG921" s="170"/>
      <c r="BH921" s="170"/>
      <c r="BI921" s="224"/>
      <c r="BJ921" s="224"/>
      <c r="BK921" s="224"/>
      <c r="BL921" s="224"/>
      <c r="BM921" s="224"/>
      <c r="BN921" s="204"/>
      <c r="BO921" s="6"/>
      <c r="BP921" s="6"/>
      <c r="BQ921" s="1">
        <v>100</v>
      </c>
      <c r="BR921" s="6"/>
      <c r="BS921" s="6"/>
      <c r="BT921" s="6"/>
      <c r="BU921" s="1" t="s">
        <v>739</v>
      </c>
      <c r="BV921" s="6"/>
      <c r="BW921" s="6"/>
      <c r="BX921" s="6"/>
    </row>
    <row r="922" spans="1:76" ht="15" customHeight="1" x14ac:dyDescent="0.3">
      <c r="A922" s="1" t="s">
        <v>1487</v>
      </c>
      <c r="B922" s="7">
        <v>42969</v>
      </c>
      <c r="C922" s="6" t="s">
        <v>662</v>
      </c>
      <c r="D922" s="166">
        <v>5057</v>
      </c>
      <c r="E922" s="166">
        <v>805</v>
      </c>
      <c r="F922" s="11">
        <v>68</v>
      </c>
      <c r="G922" s="168">
        <v>4</v>
      </c>
      <c r="H922" s="183" t="str">
        <f t="shared" si="14"/>
        <v>68-4</v>
      </c>
      <c r="I922" s="173">
        <v>0</v>
      </c>
      <c r="J922" s="173">
        <v>25</v>
      </c>
      <c r="K922" s="207" t="b">
        <v>1</v>
      </c>
      <c r="L922" s="208">
        <v>166.97499999999999</v>
      </c>
      <c r="M922" s="208">
        <v>167.22499999999999</v>
      </c>
      <c r="N922" s="11" t="s">
        <v>112</v>
      </c>
      <c r="O922" s="11" t="s">
        <v>31</v>
      </c>
      <c r="P922" s="139" t="s">
        <v>1494</v>
      </c>
      <c r="Q922" s="136">
        <v>4</v>
      </c>
      <c r="R922" s="11" t="s">
        <v>44</v>
      </c>
      <c r="S922" s="11"/>
      <c r="T922" s="6" t="s">
        <v>552</v>
      </c>
      <c r="U922" s="6" t="s">
        <v>49</v>
      </c>
      <c r="V922" s="6" t="s">
        <v>52</v>
      </c>
      <c r="W922" s="6" t="s">
        <v>12</v>
      </c>
      <c r="X922" s="212">
        <v>4</v>
      </c>
      <c r="Y922" s="6" t="s">
        <v>40</v>
      </c>
      <c r="Z922" s="224"/>
      <c r="AA922" s="224"/>
      <c r="AB922" s="224"/>
      <c r="AC922" s="224"/>
      <c r="AD922" s="170"/>
      <c r="AE922" s="170"/>
      <c r="AF922" s="224"/>
      <c r="AG922" s="170"/>
      <c r="AH922" s="170"/>
      <c r="AI922" s="170"/>
      <c r="AJ922" s="224"/>
      <c r="AK922" s="224"/>
      <c r="AL922" s="170"/>
      <c r="AM922" s="170"/>
      <c r="AN922" s="170"/>
      <c r="AO922" s="224"/>
      <c r="AP922" s="170"/>
      <c r="AQ922" s="170"/>
      <c r="AR922" s="170"/>
      <c r="AS922" s="170">
        <v>100</v>
      </c>
      <c r="AT922" s="224"/>
      <c r="AU922" s="170"/>
      <c r="AV922" s="170"/>
      <c r="AW922" s="170"/>
      <c r="AX922" s="224"/>
      <c r="AY922" s="170"/>
      <c r="AZ922" s="170"/>
      <c r="BA922" s="170"/>
      <c r="BB922" s="224"/>
      <c r="BC922" s="224"/>
      <c r="BD922" s="224"/>
      <c r="BE922" s="170"/>
      <c r="BF922" s="170"/>
      <c r="BG922" s="170"/>
      <c r="BH922" s="170"/>
      <c r="BI922" s="224"/>
      <c r="BJ922" s="224"/>
      <c r="BK922" s="224"/>
      <c r="BL922" s="224"/>
      <c r="BM922" s="224"/>
      <c r="BN922" s="204"/>
      <c r="BO922" s="6"/>
      <c r="BP922" s="6"/>
      <c r="BQ922" s="1">
        <v>100</v>
      </c>
      <c r="BR922" s="6"/>
      <c r="BS922" s="6"/>
      <c r="BT922" s="6"/>
      <c r="BU922" s="1" t="s">
        <v>724</v>
      </c>
      <c r="BV922" s="6"/>
      <c r="BW922" s="6"/>
      <c r="BX922" s="6"/>
    </row>
    <row r="923" spans="1:76" ht="15" customHeight="1" x14ac:dyDescent="0.3">
      <c r="A923" s="1" t="s">
        <v>1487</v>
      </c>
      <c r="B923" s="7">
        <v>42969</v>
      </c>
      <c r="C923" s="6" t="s">
        <v>662</v>
      </c>
      <c r="D923" s="166">
        <v>5057</v>
      </c>
      <c r="E923" s="166">
        <v>805</v>
      </c>
      <c r="F923" s="11">
        <v>68</v>
      </c>
      <c r="G923" s="168">
        <v>4</v>
      </c>
      <c r="H923" s="183" t="str">
        <f t="shared" si="14"/>
        <v>68-4</v>
      </c>
      <c r="I923" s="173">
        <v>23</v>
      </c>
      <c r="J923" s="173">
        <v>23</v>
      </c>
      <c r="K923" s="207" t="b">
        <v>1</v>
      </c>
      <c r="L923" s="208">
        <v>167.20499999999998</v>
      </c>
      <c r="M923" s="208">
        <v>167.20499999999998</v>
      </c>
      <c r="N923" s="11" t="s">
        <v>96</v>
      </c>
      <c r="O923" s="11" t="s">
        <v>117</v>
      </c>
      <c r="P923" s="179" t="s">
        <v>1497</v>
      </c>
      <c r="Q923" s="180">
        <v>3</v>
      </c>
      <c r="R923" s="11" t="s">
        <v>44</v>
      </c>
      <c r="S923" s="11"/>
      <c r="T923" s="6" t="s">
        <v>548</v>
      </c>
      <c r="U923" s="6" t="s">
        <v>49</v>
      </c>
      <c r="V923" s="6" t="s">
        <v>17</v>
      </c>
      <c r="W923" s="6" t="s">
        <v>11</v>
      </c>
      <c r="X923" s="212">
        <v>3</v>
      </c>
      <c r="Y923" s="6" t="s">
        <v>40</v>
      </c>
      <c r="Z923" s="224"/>
      <c r="AA923" s="224"/>
      <c r="AB923" s="224"/>
      <c r="AC923" s="224"/>
      <c r="AD923" s="170"/>
      <c r="AE923" s="170"/>
      <c r="AF923" s="224"/>
      <c r="AG923" s="170"/>
      <c r="AH923" s="170"/>
      <c r="AI923" s="170"/>
      <c r="AJ923" s="224"/>
      <c r="AK923" s="224"/>
      <c r="AL923" s="170"/>
      <c r="AM923" s="170"/>
      <c r="AN923" s="170"/>
      <c r="AO923" s="224"/>
      <c r="AP923" s="170"/>
      <c r="AQ923" s="170"/>
      <c r="AR923" s="170">
        <v>50</v>
      </c>
      <c r="AS923" s="170"/>
      <c r="AT923" s="224"/>
      <c r="AU923" s="170">
        <v>50</v>
      </c>
      <c r="AV923" s="170"/>
      <c r="AW923" s="170"/>
      <c r="AX923" s="224"/>
      <c r="AY923" s="170"/>
      <c r="AZ923" s="170"/>
      <c r="BA923" s="170"/>
      <c r="BB923" s="224"/>
      <c r="BC923" s="224"/>
      <c r="BD923" s="224"/>
      <c r="BE923" s="170"/>
      <c r="BF923" s="170"/>
      <c r="BG923" s="170"/>
      <c r="BH923" s="170"/>
      <c r="BI923" s="224"/>
      <c r="BJ923" s="224"/>
      <c r="BK923" s="224"/>
      <c r="BL923" s="224"/>
      <c r="BM923" s="224"/>
      <c r="BN923" s="204"/>
      <c r="BO923" s="6"/>
      <c r="BP923" s="6"/>
      <c r="BQ923" s="1">
        <v>100</v>
      </c>
      <c r="BR923" s="6"/>
      <c r="BS923" s="6"/>
      <c r="BT923" s="6"/>
      <c r="BU923" s="1" t="s">
        <v>740</v>
      </c>
      <c r="BV923" s="6"/>
      <c r="BW923" s="6"/>
      <c r="BX923" s="6"/>
    </row>
    <row r="924" spans="1:76" ht="15" customHeight="1" x14ac:dyDescent="0.3">
      <c r="A924" s="1" t="s">
        <v>1487</v>
      </c>
      <c r="B924" s="7">
        <v>42969</v>
      </c>
      <c r="C924" s="6" t="s">
        <v>662</v>
      </c>
      <c r="D924" s="166">
        <v>5057</v>
      </c>
      <c r="E924" s="166">
        <v>805</v>
      </c>
      <c r="F924" s="11">
        <v>68</v>
      </c>
      <c r="G924" s="168">
        <v>4</v>
      </c>
      <c r="H924" s="183" t="str">
        <f t="shared" si="14"/>
        <v>68-4</v>
      </c>
      <c r="I924" s="173">
        <v>23</v>
      </c>
      <c r="J924" s="173">
        <v>23</v>
      </c>
      <c r="K924" s="207" t="b">
        <v>1</v>
      </c>
      <c r="L924" s="208">
        <v>167.20499999999998</v>
      </c>
      <c r="M924" s="208">
        <v>167.20499999999998</v>
      </c>
      <c r="N924" s="11"/>
      <c r="O924" s="11" t="s">
        <v>105</v>
      </c>
      <c r="P924" s="179" t="s">
        <v>105</v>
      </c>
      <c r="Q924" s="136" t="s">
        <v>1492</v>
      </c>
      <c r="R924" s="11"/>
      <c r="S924" s="11"/>
      <c r="T924" s="6"/>
      <c r="U924" s="6"/>
      <c r="V924" s="6"/>
      <c r="W924" s="6"/>
      <c r="X924" s="212" t="e">
        <v>#N/A</v>
      </c>
      <c r="Y924" s="6"/>
      <c r="Z924" s="224"/>
      <c r="AA924" s="224"/>
      <c r="AB924" s="224"/>
      <c r="AC924" s="224"/>
      <c r="AD924" s="170"/>
      <c r="AE924" s="170"/>
      <c r="AF924" s="224"/>
      <c r="AG924" s="170"/>
      <c r="AH924" s="170"/>
      <c r="AI924" s="170"/>
      <c r="AJ924" s="224"/>
      <c r="AK924" s="224"/>
      <c r="AL924" s="170"/>
      <c r="AM924" s="170"/>
      <c r="AN924" s="170"/>
      <c r="AO924" s="224"/>
      <c r="AP924" s="170"/>
      <c r="AQ924" s="170"/>
      <c r="AR924" s="170"/>
      <c r="AS924" s="170"/>
      <c r="AT924" s="224"/>
      <c r="AU924" s="170"/>
      <c r="AV924" s="170"/>
      <c r="AW924" s="170"/>
      <c r="AX924" s="224"/>
      <c r="AY924" s="170"/>
      <c r="AZ924" s="170"/>
      <c r="BA924" s="170"/>
      <c r="BB924" s="224"/>
      <c r="BC924" s="224"/>
      <c r="BD924" s="224"/>
      <c r="BE924" s="170"/>
      <c r="BF924" s="170"/>
      <c r="BG924" s="170"/>
      <c r="BH924" s="170"/>
      <c r="BI924" s="224"/>
      <c r="BJ924" s="224"/>
      <c r="BK924" s="224"/>
      <c r="BL924" s="224"/>
      <c r="BM924" s="224"/>
      <c r="BN924" s="204"/>
      <c r="BO924" s="6"/>
      <c r="BP924" s="6"/>
      <c r="BQ924" s="1">
        <v>0</v>
      </c>
      <c r="BR924" s="6"/>
      <c r="BS924" s="6"/>
      <c r="BT924" s="6"/>
      <c r="BU924" s="6"/>
      <c r="BV924" s="6" t="s">
        <v>741</v>
      </c>
      <c r="BW924" s="6"/>
      <c r="BX924" s="6"/>
    </row>
    <row r="925" spans="1:76" ht="15" customHeight="1" x14ac:dyDescent="0.3">
      <c r="A925" s="1" t="s">
        <v>1487</v>
      </c>
      <c r="B925" s="7">
        <v>42969</v>
      </c>
      <c r="C925" s="6" t="s">
        <v>662</v>
      </c>
      <c r="D925" s="166">
        <v>5057</v>
      </c>
      <c r="E925" s="166">
        <v>805</v>
      </c>
      <c r="F925" s="11">
        <v>69</v>
      </c>
      <c r="G925" s="168">
        <v>1</v>
      </c>
      <c r="H925" s="183" t="str">
        <f t="shared" si="14"/>
        <v>69-1</v>
      </c>
      <c r="I925" s="173">
        <v>0</v>
      </c>
      <c r="J925" s="173">
        <v>65</v>
      </c>
      <c r="K925" s="207" t="b">
        <v>1</v>
      </c>
      <c r="L925" s="208">
        <v>167.1</v>
      </c>
      <c r="M925" s="208">
        <v>167.75</v>
      </c>
      <c r="N925" s="11" t="s">
        <v>112</v>
      </c>
      <c r="O925" s="11" t="s">
        <v>1094</v>
      </c>
      <c r="P925" s="179" t="s">
        <v>1493</v>
      </c>
      <c r="Q925" s="180">
        <v>1</v>
      </c>
      <c r="R925" s="11" t="s">
        <v>18</v>
      </c>
      <c r="S925" s="11"/>
      <c r="T925" s="6" t="s">
        <v>201</v>
      </c>
      <c r="U925" s="6" t="s">
        <v>49</v>
      </c>
      <c r="V925" s="6" t="s">
        <v>17</v>
      </c>
      <c r="W925" s="6" t="s">
        <v>10</v>
      </c>
      <c r="X925" s="212">
        <v>2</v>
      </c>
      <c r="Y925" s="6" t="s">
        <v>40</v>
      </c>
      <c r="Z925" s="224"/>
      <c r="AA925" s="224"/>
      <c r="AB925" s="224"/>
      <c r="AC925" s="224"/>
      <c r="AD925" s="170"/>
      <c r="AE925" s="170"/>
      <c r="AF925" s="224"/>
      <c r="AG925" s="170"/>
      <c r="AH925" s="170"/>
      <c r="AI925" s="170"/>
      <c r="AJ925" s="224"/>
      <c r="AK925" s="224"/>
      <c r="AL925" s="170"/>
      <c r="AM925" s="170"/>
      <c r="AN925" s="170"/>
      <c r="AO925" s="224"/>
      <c r="AP925" s="170"/>
      <c r="AQ925" s="170"/>
      <c r="AR925" s="170">
        <v>70</v>
      </c>
      <c r="AS925" s="170"/>
      <c r="AT925" s="224"/>
      <c r="AU925" s="170"/>
      <c r="AV925" s="170"/>
      <c r="AW925" s="170"/>
      <c r="AX925" s="224"/>
      <c r="AY925" s="170"/>
      <c r="AZ925" s="170"/>
      <c r="BA925" s="170"/>
      <c r="BB925" s="224"/>
      <c r="BC925" s="224"/>
      <c r="BD925" s="224"/>
      <c r="BE925" s="170"/>
      <c r="BF925" s="170"/>
      <c r="BG925" s="170">
        <v>30</v>
      </c>
      <c r="BH925" s="170"/>
      <c r="BI925" s="224"/>
      <c r="BJ925" s="224"/>
      <c r="BK925" s="224"/>
      <c r="BL925" s="224"/>
      <c r="BM925" s="224"/>
      <c r="BN925" s="204"/>
      <c r="BO925" s="6"/>
      <c r="BP925" s="6"/>
      <c r="BQ925" s="1">
        <v>100</v>
      </c>
      <c r="BR925" s="6"/>
      <c r="BS925" s="6"/>
      <c r="BT925" s="6"/>
      <c r="BU925" s="6" t="s">
        <v>742</v>
      </c>
      <c r="BV925" s="6"/>
      <c r="BW925" s="6"/>
      <c r="BX925" s="6"/>
    </row>
    <row r="926" spans="1:76" ht="15" customHeight="1" x14ac:dyDescent="0.3">
      <c r="A926" s="1" t="s">
        <v>1487</v>
      </c>
      <c r="B926" s="7">
        <v>42969</v>
      </c>
      <c r="C926" s="6" t="s">
        <v>662</v>
      </c>
      <c r="D926" s="166">
        <v>5057</v>
      </c>
      <c r="E926" s="166">
        <v>805</v>
      </c>
      <c r="F926" s="11">
        <v>69</v>
      </c>
      <c r="G926" s="168">
        <v>1</v>
      </c>
      <c r="H926" s="183" t="str">
        <f t="shared" si="14"/>
        <v>69-1</v>
      </c>
      <c r="I926" s="173">
        <v>0</v>
      </c>
      <c r="J926" s="173">
        <v>65</v>
      </c>
      <c r="K926" s="207" t="b">
        <v>1</v>
      </c>
      <c r="L926" s="208">
        <v>167.1</v>
      </c>
      <c r="M926" s="208">
        <v>167.75</v>
      </c>
      <c r="N926" s="11" t="s">
        <v>112</v>
      </c>
      <c r="O926" s="11" t="s">
        <v>117</v>
      </c>
      <c r="P926" s="179" t="s">
        <v>1497</v>
      </c>
      <c r="Q926" s="180">
        <v>3</v>
      </c>
      <c r="R926" s="11" t="s">
        <v>44</v>
      </c>
      <c r="S926" s="11"/>
      <c r="T926" s="6" t="s">
        <v>666</v>
      </c>
      <c r="U926" s="6" t="s">
        <v>49</v>
      </c>
      <c r="V926" s="6" t="s">
        <v>14</v>
      </c>
      <c r="W926" s="6" t="s">
        <v>11</v>
      </c>
      <c r="X926" s="212">
        <v>3</v>
      </c>
      <c r="Y926" s="6" t="s">
        <v>40</v>
      </c>
      <c r="Z926" s="224"/>
      <c r="AA926" s="224"/>
      <c r="AB926" s="224"/>
      <c r="AC926" s="224"/>
      <c r="AD926" s="170"/>
      <c r="AE926" s="170"/>
      <c r="AF926" s="224"/>
      <c r="AG926" s="170"/>
      <c r="AH926" s="170"/>
      <c r="AI926" s="170"/>
      <c r="AJ926" s="224"/>
      <c r="AK926" s="224"/>
      <c r="AL926" s="170"/>
      <c r="AM926" s="170"/>
      <c r="AN926" s="170"/>
      <c r="AO926" s="224"/>
      <c r="AP926" s="170"/>
      <c r="AQ926" s="170"/>
      <c r="AR926" s="170">
        <v>50</v>
      </c>
      <c r="AS926" s="170"/>
      <c r="AT926" s="224"/>
      <c r="AU926" s="170">
        <v>50</v>
      </c>
      <c r="AV926" s="170"/>
      <c r="AW926" s="170"/>
      <c r="AX926" s="224"/>
      <c r="AY926" s="170"/>
      <c r="AZ926" s="170"/>
      <c r="BA926" s="170"/>
      <c r="BB926" s="224"/>
      <c r="BC926" s="224"/>
      <c r="BD926" s="224"/>
      <c r="BE926" s="170"/>
      <c r="BF926" s="170"/>
      <c r="BG926" s="170"/>
      <c r="BH926" s="170"/>
      <c r="BI926" s="224"/>
      <c r="BJ926" s="224"/>
      <c r="BK926" s="224"/>
      <c r="BL926" s="224"/>
      <c r="BM926" s="224"/>
      <c r="BN926" s="204"/>
      <c r="BO926" s="6"/>
      <c r="BP926" s="6"/>
      <c r="BQ926" s="1">
        <v>100</v>
      </c>
      <c r="BR926" s="6"/>
      <c r="BS926" s="6"/>
      <c r="BT926" s="6"/>
      <c r="BU926" s="1" t="s">
        <v>739</v>
      </c>
      <c r="BV926" s="6"/>
      <c r="BW926" s="6"/>
      <c r="BX926" s="6"/>
    </row>
    <row r="927" spans="1:76" ht="15" customHeight="1" x14ac:dyDescent="0.3">
      <c r="A927" s="1" t="s">
        <v>1487</v>
      </c>
      <c r="B927" s="7">
        <v>42969</v>
      </c>
      <c r="C927" s="6" t="s">
        <v>662</v>
      </c>
      <c r="D927" s="166">
        <v>5057</v>
      </c>
      <c r="E927" s="166">
        <v>805</v>
      </c>
      <c r="F927" s="11">
        <v>69</v>
      </c>
      <c r="G927" s="168">
        <v>1</v>
      </c>
      <c r="H927" s="183" t="str">
        <f t="shared" si="14"/>
        <v>69-1</v>
      </c>
      <c r="I927" s="173">
        <v>0</v>
      </c>
      <c r="J927" s="173">
        <v>65</v>
      </c>
      <c r="K927" s="207" t="b">
        <v>1</v>
      </c>
      <c r="L927" s="208">
        <v>167.1</v>
      </c>
      <c r="M927" s="208">
        <v>167.75</v>
      </c>
      <c r="N927" s="11" t="s">
        <v>112</v>
      </c>
      <c r="O927" s="11" t="s">
        <v>117</v>
      </c>
      <c r="P927" s="179" t="s">
        <v>1497</v>
      </c>
      <c r="Q927" s="180">
        <v>3</v>
      </c>
      <c r="R927" s="11" t="s">
        <v>44</v>
      </c>
      <c r="S927" s="11"/>
      <c r="T927" s="6" t="s">
        <v>668</v>
      </c>
      <c r="U927" s="6" t="s">
        <v>49</v>
      </c>
      <c r="V927" s="6" t="s">
        <v>16</v>
      </c>
      <c r="W927" s="6" t="s">
        <v>11</v>
      </c>
      <c r="X927" s="212">
        <v>3</v>
      </c>
      <c r="Y927" s="6" t="s">
        <v>40</v>
      </c>
      <c r="Z927" s="224"/>
      <c r="AA927" s="224"/>
      <c r="AB927" s="224"/>
      <c r="AC927" s="224"/>
      <c r="AD927" s="170"/>
      <c r="AE927" s="170"/>
      <c r="AF927" s="224"/>
      <c r="AG927" s="170"/>
      <c r="AH927" s="170"/>
      <c r="AI927" s="170"/>
      <c r="AJ927" s="224"/>
      <c r="AK927" s="224"/>
      <c r="AL927" s="170"/>
      <c r="AM927" s="170"/>
      <c r="AN927" s="170"/>
      <c r="AO927" s="224"/>
      <c r="AP927" s="170"/>
      <c r="AQ927" s="170"/>
      <c r="AR927" s="170">
        <v>50</v>
      </c>
      <c r="AS927" s="170"/>
      <c r="AT927" s="224"/>
      <c r="AU927" s="170">
        <v>50</v>
      </c>
      <c r="AV927" s="170"/>
      <c r="AW927" s="170"/>
      <c r="AX927" s="224"/>
      <c r="AY927" s="170"/>
      <c r="AZ927" s="170"/>
      <c r="BA927" s="170"/>
      <c r="BB927" s="224"/>
      <c r="BC927" s="224"/>
      <c r="BD927" s="224"/>
      <c r="BE927" s="170"/>
      <c r="BF927" s="170"/>
      <c r="BG927" s="170"/>
      <c r="BH927" s="170"/>
      <c r="BI927" s="224"/>
      <c r="BJ927" s="224"/>
      <c r="BK927" s="224"/>
      <c r="BL927" s="224"/>
      <c r="BM927" s="224"/>
      <c r="BN927" s="204"/>
      <c r="BO927" s="6"/>
      <c r="BP927" s="6"/>
      <c r="BQ927" s="1">
        <v>100</v>
      </c>
      <c r="BR927" s="6"/>
      <c r="BS927" s="6"/>
      <c r="BT927" s="6"/>
      <c r="BU927" s="1" t="s">
        <v>743</v>
      </c>
      <c r="BV927" s="6"/>
      <c r="BW927" s="6"/>
      <c r="BX927" s="6"/>
    </row>
    <row r="928" spans="1:76" ht="15" customHeight="1" x14ac:dyDescent="0.3">
      <c r="A928" s="1" t="s">
        <v>1487</v>
      </c>
      <c r="B928" s="7">
        <v>42969</v>
      </c>
      <c r="C928" s="6" t="s">
        <v>662</v>
      </c>
      <c r="D928" s="166">
        <v>5057</v>
      </c>
      <c r="E928" s="166">
        <v>805</v>
      </c>
      <c r="F928" s="11">
        <v>69</v>
      </c>
      <c r="G928" s="168">
        <v>1</v>
      </c>
      <c r="H928" s="183" t="str">
        <f t="shared" si="14"/>
        <v>69-1</v>
      </c>
      <c r="I928" s="173">
        <v>0</v>
      </c>
      <c r="J928" s="173">
        <v>65</v>
      </c>
      <c r="K928" s="207" t="b">
        <v>1</v>
      </c>
      <c r="L928" s="208">
        <v>167.1</v>
      </c>
      <c r="M928" s="208">
        <v>167.75</v>
      </c>
      <c r="N928" s="11" t="s">
        <v>112</v>
      </c>
      <c r="O928" s="11" t="s">
        <v>31</v>
      </c>
      <c r="P928" s="139" t="s">
        <v>1494</v>
      </c>
      <c r="Q928" s="136">
        <v>4</v>
      </c>
      <c r="R928" s="11" t="s">
        <v>44</v>
      </c>
      <c r="S928" s="11"/>
      <c r="T928" s="6" t="s">
        <v>546</v>
      </c>
      <c r="U928" s="6" t="s">
        <v>49</v>
      </c>
      <c r="V928" s="6" t="s">
        <v>52</v>
      </c>
      <c r="W928" s="6" t="s">
        <v>12</v>
      </c>
      <c r="X928" s="212">
        <v>4</v>
      </c>
      <c r="Y928" s="6" t="s">
        <v>40</v>
      </c>
      <c r="Z928" s="224"/>
      <c r="AA928" s="224"/>
      <c r="AB928" s="224"/>
      <c r="AC928" s="224"/>
      <c r="AD928" s="170"/>
      <c r="AE928" s="170"/>
      <c r="AF928" s="224"/>
      <c r="AG928" s="170"/>
      <c r="AH928" s="170"/>
      <c r="AI928" s="170"/>
      <c r="AJ928" s="224"/>
      <c r="AK928" s="224"/>
      <c r="AL928" s="170"/>
      <c r="AM928" s="170"/>
      <c r="AN928" s="170"/>
      <c r="AO928" s="224"/>
      <c r="AP928" s="170"/>
      <c r="AQ928" s="170"/>
      <c r="AR928" s="170"/>
      <c r="AS928" s="170">
        <v>100</v>
      </c>
      <c r="AT928" s="224"/>
      <c r="AU928" s="170"/>
      <c r="AV928" s="170"/>
      <c r="AW928" s="170"/>
      <c r="AX928" s="224"/>
      <c r="AY928" s="170"/>
      <c r="AZ928" s="170"/>
      <c r="BA928" s="170"/>
      <c r="BB928" s="224"/>
      <c r="BC928" s="224"/>
      <c r="BD928" s="224"/>
      <c r="BE928" s="170"/>
      <c r="BF928" s="170"/>
      <c r="BG928" s="170"/>
      <c r="BH928" s="170"/>
      <c r="BI928" s="224"/>
      <c r="BJ928" s="224"/>
      <c r="BK928" s="224"/>
      <c r="BL928" s="224"/>
      <c r="BM928" s="224"/>
      <c r="BN928" s="204"/>
      <c r="BO928" s="6"/>
      <c r="BP928" s="6"/>
      <c r="BQ928" s="1">
        <v>100</v>
      </c>
      <c r="BR928" s="6"/>
      <c r="BS928" s="6"/>
      <c r="BT928" s="6"/>
      <c r="BU928" s="1" t="s">
        <v>724</v>
      </c>
      <c r="BV928" s="6"/>
      <c r="BW928" s="6"/>
      <c r="BX928" s="6"/>
    </row>
    <row r="929" spans="1:76" ht="15" customHeight="1" x14ac:dyDescent="0.3">
      <c r="A929" s="1" t="s">
        <v>1487</v>
      </c>
      <c r="B929" s="7">
        <v>42969</v>
      </c>
      <c r="C929" s="6" t="s">
        <v>662</v>
      </c>
      <c r="D929" s="166">
        <v>5057</v>
      </c>
      <c r="E929" s="166">
        <v>805</v>
      </c>
      <c r="F929" s="11">
        <v>69</v>
      </c>
      <c r="G929" s="168">
        <v>1</v>
      </c>
      <c r="H929" s="183" t="str">
        <f t="shared" si="14"/>
        <v>69-1</v>
      </c>
      <c r="I929" s="173">
        <v>0</v>
      </c>
      <c r="J929" s="173">
        <v>65</v>
      </c>
      <c r="K929" s="207" t="b">
        <v>1</v>
      </c>
      <c r="L929" s="208">
        <v>167.1</v>
      </c>
      <c r="M929" s="208">
        <v>167.75</v>
      </c>
      <c r="N929" s="11"/>
      <c r="O929" s="11" t="s">
        <v>105</v>
      </c>
      <c r="P929" s="179" t="s">
        <v>105</v>
      </c>
      <c r="Q929" s="136" t="s">
        <v>1492</v>
      </c>
      <c r="R929" s="11"/>
      <c r="S929" s="11"/>
      <c r="T929" s="6"/>
      <c r="U929" s="6"/>
      <c r="V929" s="6"/>
      <c r="W929" s="6"/>
      <c r="X929" s="212" t="e">
        <v>#N/A</v>
      </c>
      <c r="Y929" s="6"/>
      <c r="Z929" s="224"/>
      <c r="AA929" s="224"/>
      <c r="AB929" s="224"/>
      <c r="AC929" s="224"/>
      <c r="AD929" s="170"/>
      <c r="AE929" s="170"/>
      <c r="AF929" s="224"/>
      <c r="AG929" s="170"/>
      <c r="AH929" s="170"/>
      <c r="AI929" s="170"/>
      <c r="AJ929" s="224"/>
      <c r="AK929" s="224"/>
      <c r="AL929" s="170"/>
      <c r="AM929" s="170"/>
      <c r="AN929" s="170"/>
      <c r="AO929" s="224"/>
      <c r="AP929" s="170"/>
      <c r="AQ929" s="170"/>
      <c r="AR929" s="170"/>
      <c r="AS929" s="170"/>
      <c r="AT929" s="224"/>
      <c r="AU929" s="170"/>
      <c r="AV929" s="170"/>
      <c r="AW929" s="170"/>
      <c r="AX929" s="224"/>
      <c r="AY929" s="170"/>
      <c r="AZ929" s="170"/>
      <c r="BA929" s="170"/>
      <c r="BB929" s="224"/>
      <c r="BC929" s="224"/>
      <c r="BD929" s="224"/>
      <c r="BE929" s="170"/>
      <c r="BF929" s="170"/>
      <c r="BG929" s="170"/>
      <c r="BH929" s="170"/>
      <c r="BI929" s="224"/>
      <c r="BJ929" s="224"/>
      <c r="BK929" s="224"/>
      <c r="BL929" s="224"/>
      <c r="BM929" s="224"/>
      <c r="BN929" s="204"/>
      <c r="BO929" s="6"/>
      <c r="BP929" s="6"/>
      <c r="BQ929" s="1">
        <v>0</v>
      </c>
      <c r="BR929" s="6"/>
      <c r="BS929" s="6"/>
      <c r="BT929" s="6"/>
      <c r="BU929" s="6"/>
      <c r="BV929" s="6" t="s">
        <v>744</v>
      </c>
      <c r="BW929" s="6"/>
      <c r="BX929" s="6"/>
    </row>
    <row r="930" spans="1:76" ht="15" customHeight="1" x14ac:dyDescent="0.3">
      <c r="A930" s="1" t="s">
        <v>1487</v>
      </c>
      <c r="B930" s="7">
        <v>42969</v>
      </c>
      <c r="C930" s="6" t="s">
        <v>662</v>
      </c>
      <c r="D930" s="166">
        <v>5057</v>
      </c>
      <c r="E930" s="166">
        <v>805</v>
      </c>
      <c r="F930" s="11">
        <v>69</v>
      </c>
      <c r="G930" s="168">
        <v>2</v>
      </c>
      <c r="H930" s="183" t="str">
        <f t="shared" si="14"/>
        <v>69-2</v>
      </c>
      <c r="I930" s="173">
        <v>0</v>
      </c>
      <c r="J930" s="173">
        <v>86</v>
      </c>
      <c r="K930" s="207" t="b">
        <v>1</v>
      </c>
      <c r="L930" s="208">
        <v>167.785</v>
      </c>
      <c r="M930" s="208">
        <v>168.64500000000001</v>
      </c>
      <c r="N930" s="11" t="s">
        <v>112</v>
      </c>
      <c r="O930" s="11" t="s">
        <v>1094</v>
      </c>
      <c r="P930" s="179" t="s">
        <v>1493</v>
      </c>
      <c r="Q930" s="180">
        <v>1</v>
      </c>
      <c r="R930" s="11" t="s">
        <v>18</v>
      </c>
      <c r="S930" s="11"/>
      <c r="T930" s="6" t="s">
        <v>201</v>
      </c>
      <c r="U930" s="6" t="s">
        <v>49</v>
      </c>
      <c r="V930" s="6" t="s">
        <v>17</v>
      </c>
      <c r="W930" s="6" t="s">
        <v>10</v>
      </c>
      <c r="X930" s="212">
        <v>2</v>
      </c>
      <c r="Y930" s="6" t="s">
        <v>40</v>
      </c>
      <c r="Z930" s="224"/>
      <c r="AA930" s="224"/>
      <c r="AB930" s="224"/>
      <c r="AC930" s="224"/>
      <c r="AD930" s="170"/>
      <c r="AE930" s="170"/>
      <c r="AF930" s="224"/>
      <c r="AG930" s="170"/>
      <c r="AH930" s="170"/>
      <c r="AI930" s="170"/>
      <c r="AJ930" s="224"/>
      <c r="AK930" s="224"/>
      <c r="AL930" s="170"/>
      <c r="AM930" s="170"/>
      <c r="AN930" s="170"/>
      <c r="AO930" s="224"/>
      <c r="AP930" s="170"/>
      <c r="AQ930" s="170"/>
      <c r="AR930" s="170">
        <v>70</v>
      </c>
      <c r="AS930" s="170"/>
      <c r="AT930" s="224"/>
      <c r="AU930" s="170"/>
      <c r="AV930" s="170"/>
      <c r="AW930" s="170"/>
      <c r="AX930" s="224"/>
      <c r="AY930" s="170"/>
      <c r="AZ930" s="170"/>
      <c r="BA930" s="170"/>
      <c r="BB930" s="224"/>
      <c r="BC930" s="224"/>
      <c r="BD930" s="224"/>
      <c r="BE930" s="170"/>
      <c r="BF930" s="170"/>
      <c r="BG930" s="170">
        <v>30</v>
      </c>
      <c r="BH930" s="170"/>
      <c r="BI930" s="224"/>
      <c r="BJ930" s="224"/>
      <c r="BK930" s="224"/>
      <c r="BL930" s="224"/>
      <c r="BM930" s="224"/>
      <c r="BN930" s="204"/>
      <c r="BO930" s="6"/>
      <c r="BP930" s="6"/>
      <c r="BQ930" s="1">
        <v>100</v>
      </c>
      <c r="BR930" s="6"/>
      <c r="BS930" s="6"/>
      <c r="BT930" s="6"/>
      <c r="BU930" s="6" t="s">
        <v>745</v>
      </c>
      <c r="BV930" s="6"/>
      <c r="BW930" s="6"/>
      <c r="BX930" s="6"/>
    </row>
    <row r="931" spans="1:76" ht="15" customHeight="1" x14ac:dyDescent="0.3">
      <c r="A931" s="1" t="s">
        <v>1487</v>
      </c>
      <c r="B931" s="7">
        <v>42969</v>
      </c>
      <c r="C931" s="6" t="s">
        <v>662</v>
      </c>
      <c r="D931" s="166">
        <v>5057</v>
      </c>
      <c r="E931" s="166">
        <v>805</v>
      </c>
      <c r="F931" s="11">
        <v>69</v>
      </c>
      <c r="G931" s="168">
        <v>2</v>
      </c>
      <c r="H931" s="183" t="str">
        <f t="shared" si="14"/>
        <v>69-2</v>
      </c>
      <c r="I931" s="173">
        <v>0</v>
      </c>
      <c r="J931" s="173">
        <v>86</v>
      </c>
      <c r="K931" s="207" t="b">
        <v>1</v>
      </c>
      <c r="L931" s="208">
        <v>167.785</v>
      </c>
      <c r="M931" s="208">
        <v>168.64500000000001</v>
      </c>
      <c r="N931" s="11" t="s">
        <v>112</v>
      </c>
      <c r="O931" s="11" t="s">
        <v>117</v>
      </c>
      <c r="P931" s="179" t="s">
        <v>1497</v>
      </c>
      <c r="Q931" s="180">
        <v>3</v>
      </c>
      <c r="R931" s="11" t="s">
        <v>44</v>
      </c>
      <c r="S931" s="11"/>
      <c r="T931" s="6" t="s">
        <v>663</v>
      </c>
      <c r="U931" s="6" t="s">
        <v>49</v>
      </c>
      <c r="V931" s="6" t="s">
        <v>14</v>
      </c>
      <c r="W931" s="6" t="s">
        <v>11</v>
      </c>
      <c r="X931" s="212">
        <v>3</v>
      </c>
      <c r="Y931" s="6" t="s">
        <v>40</v>
      </c>
      <c r="Z931" s="224"/>
      <c r="AA931" s="224"/>
      <c r="AB931" s="224"/>
      <c r="AC931" s="224"/>
      <c r="AD931" s="170"/>
      <c r="AE931" s="170"/>
      <c r="AF931" s="224"/>
      <c r="AG931" s="170"/>
      <c r="AH931" s="170"/>
      <c r="AI931" s="170"/>
      <c r="AJ931" s="224"/>
      <c r="AK931" s="224"/>
      <c r="AL931" s="170"/>
      <c r="AM931" s="170"/>
      <c r="AN931" s="170"/>
      <c r="AO931" s="224"/>
      <c r="AP931" s="170"/>
      <c r="AQ931" s="170"/>
      <c r="AR931" s="170">
        <v>50</v>
      </c>
      <c r="AS931" s="170"/>
      <c r="AT931" s="224"/>
      <c r="AU931" s="170">
        <v>50</v>
      </c>
      <c r="AV931" s="170"/>
      <c r="AW931" s="170"/>
      <c r="AX931" s="224"/>
      <c r="AY931" s="170"/>
      <c r="AZ931" s="170"/>
      <c r="BA931" s="170"/>
      <c r="BB931" s="224"/>
      <c r="BC931" s="224"/>
      <c r="BD931" s="224"/>
      <c r="BE931" s="170"/>
      <c r="BF931" s="170"/>
      <c r="BG931" s="170"/>
      <c r="BH931" s="170"/>
      <c r="BI931" s="224"/>
      <c r="BJ931" s="224"/>
      <c r="BK931" s="224"/>
      <c r="BL931" s="224"/>
      <c r="BM931" s="224"/>
      <c r="BN931" s="204"/>
      <c r="BO931" s="6"/>
      <c r="BP931" s="6"/>
      <c r="BQ931" s="1">
        <v>100</v>
      </c>
      <c r="BR931" s="6"/>
      <c r="BS931" s="6"/>
      <c r="BT931" s="6"/>
      <c r="BV931" s="6"/>
      <c r="BW931" s="6"/>
      <c r="BX931" s="6"/>
    </row>
    <row r="932" spans="1:76" ht="15" customHeight="1" x14ac:dyDescent="0.3">
      <c r="A932" s="1" t="s">
        <v>1487</v>
      </c>
      <c r="B932" s="7">
        <v>42969</v>
      </c>
      <c r="C932" s="6" t="s">
        <v>662</v>
      </c>
      <c r="D932" s="166">
        <v>5057</v>
      </c>
      <c r="E932" s="166">
        <v>805</v>
      </c>
      <c r="F932" s="11">
        <v>69</v>
      </c>
      <c r="G932" s="168">
        <v>2</v>
      </c>
      <c r="H932" s="183" t="str">
        <f t="shared" si="14"/>
        <v>69-2</v>
      </c>
      <c r="I932" s="173">
        <v>0</v>
      </c>
      <c r="J932" s="173">
        <v>86</v>
      </c>
      <c r="K932" s="207" t="b">
        <v>1</v>
      </c>
      <c r="L932" s="208">
        <v>167.785</v>
      </c>
      <c r="M932" s="208">
        <v>168.64500000000001</v>
      </c>
      <c r="N932" s="11" t="s">
        <v>112</v>
      </c>
      <c r="O932" s="11" t="s">
        <v>31</v>
      </c>
      <c r="P932" s="139" t="s">
        <v>1494</v>
      </c>
      <c r="Q932" s="136">
        <v>4</v>
      </c>
      <c r="R932" s="11" t="s">
        <v>44</v>
      </c>
      <c r="S932" s="11"/>
      <c r="T932" s="6" t="s">
        <v>675</v>
      </c>
      <c r="U932" s="6" t="s">
        <v>49</v>
      </c>
      <c r="V932" s="6" t="s">
        <v>52</v>
      </c>
      <c r="W932" s="6" t="s">
        <v>12</v>
      </c>
      <c r="X932" s="212">
        <v>4</v>
      </c>
      <c r="Y932" s="6" t="s">
        <v>40</v>
      </c>
      <c r="Z932" s="224"/>
      <c r="AA932" s="224"/>
      <c r="AB932" s="224"/>
      <c r="AC932" s="224"/>
      <c r="AD932" s="170"/>
      <c r="AE932" s="170"/>
      <c r="AF932" s="224"/>
      <c r="AG932" s="170"/>
      <c r="AH932" s="170"/>
      <c r="AI932" s="170"/>
      <c r="AJ932" s="224"/>
      <c r="AK932" s="224"/>
      <c r="AL932" s="170"/>
      <c r="AM932" s="170"/>
      <c r="AN932" s="170"/>
      <c r="AO932" s="224"/>
      <c r="AP932" s="170"/>
      <c r="AQ932" s="170"/>
      <c r="AR932" s="170"/>
      <c r="AS932" s="170">
        <v>100</v>
      </c>
      <c r="AT932" s="224"/>
      <c r="AU932" s="170"/>
      <c r="AV932" s="170"/>
      <c r="AW932" s="170"/>
      <c r="AX932" s="224"/>
      <c r="AY932" s="170"/>
      <c r="AZ932" s="170"/>
      <c r="BA932" s="170"/>
      <c r="BB932" s="224"/>
      <c r="BC932" s="224"/>
      <c r="BD932" s="224"/>
      <c r="BE932" s="170"/>
      <c r="BF932" s="170"/>
      <c r="BG932" s="170"/>
      <c r="BH932" s="170"/>
      <c r="BI932" s="224"/>
      <c r="BJ932" s="224"/>
      <c r="BK932" s="224"/>
      <c r="BL932" s="224"/>
      <c r="BM932" s="224"/>
      <c r="BN932" s="204"/>
      <c r="BO932" s="6"/>
      <c r="BP932" s="6"/>
      <c r="BQ932" s="1">
        <v>100</v>
      </c>
      <c r="BR932" s="6"/>
      <c r="BS932" s="6"/>
      <c r="BT932" s="6"/>
      <c r="BU932" s="1" t="s">
        <v>724</v>
      </c>
      <c r="BV932" s="6"/>
      <c r="BW932" s="6"/>
      <c r="BX932" s="6"/>
    </row>
    <row r="933" spans="1:76" ht="15" customHeight="1" x14ac:dyDescent="0.3">
      <c r="A933" s="1" t="s">
        <v>1487</v>
      </c>
      <c r="B933" s="7">
        <v>42969</v>
      </c>
      <c r="C933" s="6" t="s">
        <v>662</v>
      </c>
      <c r="D933" s="166">
        <v>5057</v>
      </c>
      <c r="E933" s="166">
        <v>805</v>
      </c>
      <c r="F933" s="11">
        <v>69</v>
      </c>
      <c r="G933" s="168">
        <v>2</v>
      </c>
      <c r="H933" s="183" t="str">
        <f t="shared" si="14"/>
        <v>69-2</v>
      </c>
      <c r="I933" s="173">
        <v>0</v>
      </c>
      <c r="J933" s="173">
        <v>86</v>
      </c>
      <c r="K933" s="207" t="b">
        <v>1</v>
      </c>
      <c r="L933" s="208">
        <v>167.785</v>
      </c>
      <c r="M933" s="208">
        <v>168.64500000000001</v>
      </c>
      <c r="N933" s="11"/>
      <c r="O933" s="11" t="s">
        <v>105</v>
      </c>
      <c r="P933" s="179" t="s">
        <v>105</v>
      </c>
      <c r="Q933" s="136" t="s">
        <v>1492</v>
      </c>
      <c r="R933" s="11"/>
      <c r="S933" s="11"/>
      <c r="T933" s="6"/>
      <c r="U933" s="6"/>
      <c r="V933" s="6"/>
      <c r="W933" s="6"/>
      <c r="X933" s="212" t="e">
        <v>#N/A</v>
      </c>
      <c r="Y933" s="6"/>
      <c r="Z933" s="224"/>
      <c r="AA933" s="224"/>
      <c r="AB933" s="224"/>
      <c r="AC933" s="224"/>
      <c r="AD933" s="170"/>
      <c r="AE933" s="170"/>
      <c r="AF933" s="224"/>
      <c r="AG933" s="170"/>
      <c r="AH933" s="170"/>
      <c r="AI933" s="170"/>
      <c r="AJ933" s="224"/>
      <c r="AK933" s="224"/>
      <c r="AL933" s="170"/>
      <c r="AM933" s="170"/>
      <c r="AN933" s="170"/>
      <c r="AO933" s="224"/>
      <c r="AP933" s="170"/>
      <c r="AQ933" s="170"/>
      <c r="AR933" s="170"/>
      <c r="AS933" s="170"/>
      <c r="AT933" s="224"/>
      <c r="AU933" s="170"/>
      <c r="AV933" s="170"/>
      <c r="AW933" s="170"/>
      <c r="AX933" s="224"/>
      <c r="AY933" s="170"/>
      <c r="AZ933" s="170"/>
      <c r="BA933" s="170"/>
      <c r="BB933" s="224"/>
      <c r="BC933" s="224"/>
      <c r="BD933" s="224"/>
      <c r="BE933" s="170"/>
      <c r="BF933" s="170"/>
      <c r="BG933" s="170"/>
      <c r="BH933" s="170"/>
      <c r="BI933" s="224"/>
      <c r="BJ933" s="224"/>
      <c r="BK933" s="224"/>
      <c r="BL933" s="224"/>
      <c r="BM933" s="224"/>
      <c r="BN933" s="204"/>
      <c r="BO933" s="6"/>
      <c r="BP933" s="6"/>
      <c r="BQ933" s="1">
        <v>0</v>
      </c>
      <c r="BR933" s="6"/>
      <c r="BS933" s="6"/>
      <c r="BT933" s="6"/>
      <c r="BU933" s="6"/>
      <c r="BV933" s="1" t="s">
        <v>746</v>
      </c>
      <c r="BW933" s="6"/>
      <c r="BX933" s="6"/>
    </row>
    <row r="934" spans="1:76" ht="15" customHeight="1" x14ac:dyDescent="0.3">
      <c r="A934" s="1" t="s">
        <v>1487</v>
      </c>
      <c r="B934" s="7">
        <v>42969</v>
      </c>
      <c r="C934" s="6" t="s">
        <v>662</v>
      </c>
      <c r="D934" s="166">
        <v>5057</v>
      </c>
      <c r="E934" s="166">
        <v>805</v>
      </c>
      <c r="F934" s="11">
        <v>69</v>
      </c>
      <c r="G934" s="168">
        <v>3</v>
      </c>
      <c r="H934" s="183" t="str">
        <f t="shared" si="14"/>
        <v>69-3</v>
      </c>
      <c r="I934" s="173">
        <v>0</v>
      </c>
      <c r="J934" s="173">
        <v>78</v>
      </c>
      <c r="K934" s="207" t="b">
        <v>1</v>
      </c>
      <c r="L934" s="208">
        <v>168.655</v>
      </c>
      <c r="M934" s="208">
        <v>169.435</v>
      </c>
      <c r="N934" s="11" t="s">
        <v>112</v>
      </c>
      <c r="O934" s="11" t="s">
        <v>1094</v>
      </c>
      <c r="P934" s="179" t="s">
        <v>1493</v>
      </c>
      <c r="Q934" s="180">
        <v>1</v>
      </c>
      <c r="R934" s="11" t="s">
        <v>18</v>
      </c>
      <c r="S934" s="11"/>
      <c r="T934" s="6" t="s">
        <v>201</v>
      </c>
      <c r="U934" s="6" t="s">
        <v>49</v>
      </c>
      <c r="V934" s="6" t="s">
        <v>17</v>
      </c>
      <c r="W934" s="6" t="s">
        <v>10</v>
      </c>
      <c r="X934" s="212">
        <v>2</v>
      </c>
      <c r="Y934" s="6" t="s">
        <v>40</v>
      </c>
      <c r="Z934" s="224"/>
      <c r="AA934" s="224"/>
      <c r="AB934" s="224"/>
      <c r="AC934" s="224"/>
      <c r="AD934" s="170"/>
      <c r="AE934" s="170"/>
      <c r="AF934" s="224"/>
      <c r="AG934" s="170"/>
      <c r="AH934" s="170"/>
      <c r="AI934" s="170"/>
      <c r="AJ934" s="224"/>
      <c r="AK934" s="224"/>
      <c r="AL934" s="170"/>
      <c r="AM934" s="170"/>
      <c r="AN934" s="170"/>
      <c r="AO934" s="224"/>
      <c r="AP934" s="170"/>
      <c r="AQ934" s="170"/>
      <c r="AR934" s="170">
        <v>70</v>
      </c>
      <c r="AS934" s="170"/>
      <c r="AT934" s="224"/>
      <c r="AU934" s="170"/>
      <c r="AV934" s="170"/>
      <c r="AW934" s="170"/>
      <c r="AX934" s="224"/>
      <c r="AY934" s="170"/>
      <c r="AZ934" s="170"/>
      <c r="BA934" s="170"/>
      <c r="BB934" s="224"/>
      <c r="BC934" s="224"/>
      <c r="BD934" s="224"/>
      <c r="BE934" s="170"/>
      <c r="BF934" s="170"/>
      <c r="BG934" s="170">
        <v>30</v>
      </c>
      <c r="BH934" s="170"/>
      <c r="BI934" s="224"/>
      <c r="BJ934" s="224"/>
      <c r="BK934" s="224"/>
      <c r="BL934" s="224"/>
      <c r="BM934" s="224"/>
      <c r="BN934" s="204"/>
      <c r="BO934" s="6"/>
      <c r="BP934" s="6"/>
      <c r="BQ934" s="1">
        <v>100</v>
      </c>
      <c r="BR934" s="6"/>
      <c r="BS934" s="6"/>
      <c r="BT934" s="6"/>
      <c r="BU934" s="6" t="s">
        <v>591</v>
      </c>
      <c r="BV934" s="6"/>
      <c r="BW934" s="6"/>
      <c r="BX934" s="6"/>
    </row>
    <row r="935" spans="1:76" ht="15" customHeight="1" x14ac:dyDescent="0.3">
      <c r="A935" s="1" t="s">
        <v>1487</v>
      </c>
      <c r="B935" s="7">
        <v>42969</v>
      </c>
      <c r="C935" s="6" t="s">
        <v>662</v>
      </c>
      <c r="D935" s="166">
        <v>5057</v>
      </c>
      <c r="E935" s="166">
        <v>805</v>
      </c>
      <c r="F935" s="11">
        <v>69</v>
      </c>
      <c r="G935" s="168">
        <v>3</v>
      </c>
      <c r="H935" s="183" t="str">
        <f t="shared" si="14"/>
        <v>69-3</v>
      </c>
      <c r="I935" s="173">
        <v>0</v>
      </c>
      <c r="J935" s="173">
        <v>78</v>
      </c>
      <c r="K935" s="207" t="b">
        <v>1</v>
      </c>
      <c r="L935" s="208">
        <v>168.655</v>
      </c>
      <c r="M935" s="208">
        <v>169.435</v>
      </c>
      <c r="N935" s="11" t="s">
        <v>112</v>
      </c>
      <c r="O935" s="11" t="s">
        <v>117</v>
      </c>
      <c r="P935" s="179" t="s">
        <v>1497</v>
      </c>
      <c r="Q935" s="180">
        <v>3</v>
      </c>
      <c r="R935" s="11" t="s">
        <v>18</v>
      </c>
      <c r="S935" s="11"/>
      <c r="T935" s="6" t="s">
        <v>542</v>
      </c>
      <c r="U935" s="6" t="s">
        <v>49</v>
      </c>
      <c r="V935" s="6" t="s">
        <v>17</v>
      </c>
      <c r="W935" s="6" t="s">
        <v>11</v>
      </c>
      <c r="X935" s="212">
        <v>3</v>
      </c>
      <c r="Y935" s="6" t="s">
        <v>40</v>
      </c>
      <c r="Z935" s="224"/>
      <c r="AA935" s="224"/>
      <c r="AB935" s="224"/>
      <c r="AC935" s="224"/>
      <c r="AD935" s="170"/>
      <c r="AE935" s="170"/>
      <c r="AF935" s="224"/>
      <c r="AG935" s="170"/>
      <c r="AH935" s="170"/>
      <c r="AI935" s="170"/>
      <c r="AJ935" s="224"/>
      <c r="AK935" s="224"/>
      <c r="AL935" s="170"/>
      <c r="AM935" s="170"/>
      <c r="AN935" s="170"/>
      <c r="AO935" s="224"/>
      <c r="AP935" s="170"/>
      <c r="AQ935" s="170"/>
      <c r="AR935" s="170">
        <v>50</v>
      </c>
      <c r="AS935" s="170"/>
      <c r="AT935" s="224"/>
      <c r="AU935" s="170">
        <v>50</v>
      </c>
      <c r="AV935" s="170"/>
      <c r="AW935" s="170"/>
      <c r="AX935" s="224"/>
      <c r="AY935" s="170"/>
      <c r="AZ935" s="170"/>
      <c r="BA935" s="170"/>
      <c r="BB935" s="224"/>
      <c r="BC935" s="224"/>
      <c r="BD935" s="224"/>
      <c r="BE935" s="170"/>
      <c r="BF935" s="170"/>
      <c r="BG935" s="170"/>
      <c r="BH935" s="170"/>
      <c r="BI935" s="224"/>
      <c r="BJ935" s="224"/>
      <c r="BK935" s="224"/>
      <c r="BL935" s="224"/>
      <c r="BM935" s="224"/>
      <c r="BN935" s="204"/>
      <c r="BO935" s="6"/>
      <c r="BP935" s="6"/>
      <c r="BQ935" s="1">
        <v>100</v>
      </c>
      <c r="BR935" s="6"/>
      <c r="BS935" s="6"/>
      <c r="BT935" s="6"/>
      <c r="BU935" s="1" t="s">
        <v>747</v>
      </c>
      <c r="BV935" s="6"/>
      <c r="BW935" s="6"/>
      <c r="BX935" s="6"/>
    </row>
    <row r="936" spans="1:76" ht="15" customHeight="1" x14ac:dyDescent="0.3">
      <c r="A936" s="1" t="s">
        <v>1487</v>
      </c>
      <c r="B936" s="7">
        <v>42969</v>
      </c>
      <c r="C936" s="6" t="s">
        <v>662</v>
      </c>
      <c r="D936" s="166">
        <v>5057</v>
      </c>
      <c r="E936" s="166">
        <v>805</v>
      </c>
      <c r="F936" s="11">
        <v>69</v>
      </c>
      <c r="G936" s="168">
        <v>3</v>
      </c>
      <c r="H936" s="183" t="str">
        <f t="shared" si="14"/>
        <v>69-3</v>
      </c>
      <c r="I936" s="173">
        <v>0</v>
      </c>
      <c r="J936" s="173">
        <v>78</v>
      </c>
      <c r="K936" s="207" t="b">
        <v>1</v>
      </c>
      <c r="L936" s="208">
        <v>168.655</v>
      </c>
      <c r="M936" s="208">
        <v>169.435</v>
      </c>
      <c r="N936" s="11" t="s">
        <v>112</v>
      </c>
      <c r="O936" s="11" t="s">
        <v>117</v>
      </c>
      <c r="P936" s="179" t="s">
        <v>1497</v>
      </c>
      <c r="Q936" s="180">
        <v>3</v>
      </c>
      <c r="R936" s="11" t="s">
        <v>44</v>
      </c>
      <c r="S936" s="11"/>
      <c r="T936" s="6" t="s">
        <v>548</v>
      </c>
      <c r="U936" s="6" t="s">
        <v>49</v>
      </c>
      <c r="V936" s="6" t="s">
        <v>14</v>
      </c>
      <c r="W936" s="6" t="s">
        <v>11</v>
      </c>
      <c r="X936" s="212">
        <v>3</v>
      </c>
      <c r="Y936" s="6" t="s">
        <v>40</v>
      </c>
      <c r="Z936" s="224"/>
      <c r="AA936" s="224"/>
      <c r="AB936" s="224"/>
      <c r="AC936" s="224"/>
      <c r="AD936" s="170"/>
      <c r="AE936" s="170"/>
      <c r="AF936" s="224"/>
      <c r="AG936" s="170"/>
      <c r="AH936" s="170"/>
      <c r="AI936" s="170"/>
      <c r="AJ936" s="224"/>
      <c r="AK936" s="224"/>
      <c r="AL936" s="170"/>
      <c r="AM936" s="170"/>
      <c r="AN936" s="170"/>
      <c r="AO936" s="224"/>
      <c r="AP936" s="170"/>
      <c r="AQ936" s="170"/>
      <c r="AR936" s="170">
        <v>50</v>
      </c>
      <c r="AS936" s="170"/>
      <c r="AT936" s="224"/>
      <c r="AU936" s="170">
        <v>50</v>
      </c>
      <c r="AV936" s="170"/>
      <c r="AW936" s="170"/>
      <c r="AX936" s="224"/>
      <c r="AY936" s="170"/>
      <c r="AZ936" s="170"/>
      <c r="BA936" s="170"/>
      <c r="BB936" s="224"/>
      <c r="BC936" s="224"/>
      <c r="BD936" s="224"/>
      <c r="BE936" s="170"/>
      <c r="BF936" s="170"/>
      <c r="BG936" s="170"/>
      <c r="BH936" s="170"/>
      <c r="BI936" s="224"/>
      <c r="BJ936" s="224"/>
      <c r="BK936" s="224"/>
      <c r="BL936" s="224"/>
      <c r="BM936" s="224"/>
      <c r="BN936" s="204"/>
      <c r="BO936" s="6"/>
      <c r="BP936" s="6"/>
      <c r="BQ936" s="1">
        <v>100</v>
      </c>
      <c r="BR936" s="6"/>
      <c r="BS936" s="6"/>
      <c r="BT936" s="6"/>
      <c r="BV936" s="6"/>
      <c r="BW936" s="6"/>
      <c r="BX936" s="6"/>
    </row>
    <row r="937" spans="1:76" ht="15" customHeight="1" x14ac:dyDescent="0.3">
      <c r="A937" s="1" t="s">
        <v>1487</v>
      </c>
      <c r="B937" s="7">
        <v>42969</v>
      </c>
      <c r="C937" s="6" t="s">
        <v>662</v>
      </c>
      <c r="D937" s="166">
        <v>5057</v>
      </c>
      <c r="E937" s="166">
        <v>805</v>
      </c>
      <c r="F937" s="11">
        <v>69</v>
      </c>
      <c r="G937" s="168">
        <v>3</v>
      </c>
      <c r="H937" s="183" t="str">
        <f t="shared" si="14"/>
        <v>69-3</v>
      </c>
      <c r="I937" s="173">
        <v>0</v>
      </c>
      <c r="J937" s="173">
        <v>78</v>
      </c>
      <c r="K937" s="207" t="b">
        <v>1</v>
      </c>
      <c r="L937" s="208">
        <v>168.655</v>
      </c>
      <c r="M937" s="208">
        <v>169.435</v>
      </c>
      <c r="N937" s="11" t="s">
        <v>112</v>
      </c>
      <c r="O937" s="11" t="s">
        <v>31</v>
      </c>
      <c r="P937" s="139" t="s">
        <v>1494</v>
      </c>
      <c r="Q937" s="136">
        <v>4</v>
      </c>
      <c r="R937" s="11" t="s">
        <v>44</v>
      </c>
      <c r="S937" s="11"/>
      <c r="T937" s="6" t="s">
        <v>672</v>
      </c>
      <c r="U937" s="6" t="s">
        <v>49</v>
      </c>
      <c r="V937" s="6" t="s">
        <v>52</v>
      </c>
      <c r="W937" s="6" t="s">
        <v>12</v>
      </c>
      <c r="X937" s="212">
        <v>4</v>
      </c>
      <c r="Y937" s="6" t="s">
        <v>40</v>
      </c>
      <c r="Z937" s="224"/>
      <c r="AA937" s="224"/>
      <c r="AB937" s="224"/>
      <c r="AC937" s="224"/>
      <c r="AD937" s="170"/>
      <c r="AE937" s="170"/>
      <c r="AF937" s="224"/>
      <c r="AG937" s="170"/>
      <c r="AH937" s="170"/>
      <c r="AI937" s="170"/>
      <c r="AJ937" s="224"/>
      <c r="AK937" s="224"/>
      <c r="AL937" s="170"/>
      <c r="AM937" s="170"/>
      <c r="AN937" s="170"/>
      <c r="AO937" s="224"/>
      <c r="AP937" s="170"/>
      <c r="AQ937" s="170"/>
      <c r="AR937" s="170"/>
      <c r="AS937" s="170">
        <v>100</v>
      </c>
      <c r="AT937" s="224"/>
      <c r="AU937" s="170"/>
      <c r="AV937" s="170"/>
      <c r="AW937" s="170"/>
      <c r="AX937" s="224"/>
      <c r="AY937" s="170"/>
      <c r="AZ937" s="170"/>
      <c r="BA937" s="170"/>
      <c r="BB937" s="224"/>
      <c r="BC937" s="224"/>
      <c r="BD937" s="224"/>
      <c r="BE937" s="170"/>
      <c r="BF937" s="170"/>
      <c r="BG937" s="170"/>
      <c r="BH937" s="170"/>
      <c r="BI937" s="224"/>
      <c r="BJ937" s="224"/>
      <c r="BK937" s="224"/>
      <c r="BL937" s="224"/>
      <c r="BM937" s="224"/>
      <c r="BN937" s="204"/>
      <c r="BO937" s="6"/>
      <c r="BP937" s="6"/>
      <c r="BQ937" s="1">
        <v>100</v>
      </c>
      <c r="BR937" s="6"/>
      <c r="BS937" s="6"/>
      <c r="BT937" s="6"/>
      <c r="BU937" s="1" t="s">
        <v>724</v>
      </c>
      <c r="BV937" s="6"/>
      <c r="BW937" s="6"/>
      <c r="BX937" s="6"/>
    </row>
    <row r="938" spans="1:76" ht="15" customHeight="1" x14ac:dyDescent="0.3">
      <c r="A938" s="1" t="s">
        <v>1487</v>
      </c>
      <c r="B938" s="6"/>
      <c r="C938" s="6"/>
      <c r="D938" s="166"/>
      <c r="E938" s="166"/>
      <c r="F938" s="11">
        <v>69</v>
      </c>
      <c r="G938" s="168">
        <v>3</v>
      </c>
      <c r="H938" s="183" t="str">
        <f t="shared" si="14"/>
        <v>69-3</v>
      </c>
      <c r="I938" s="173">
        <v>0</v>
      </c>
      <c r="J938" s="173">
        <v>78</v>
      </c>
      <c r="K938" s="207" t="b">
        <v>1</v>
      </c>
      <c r="L938" s="208">
        <v>168.655</v>
      </c>
      <c r="M938" s="208">
        <v>169.435</v>
      </c>
      <c r="N938" s="11"/>
      <c r="O938" s="11" t="s">
        <v>105</v>
      </c>
      <c r="P938" s="179" t="s">
        <v>105</v>
      </c>
      <c r="Q938" s="136" t="s">
        <v>1492</v>
      </c>
      <c r="R938" s="11"/>
      <c r="S938" s="11"/>
      <c r="T938" s="6"/>
      <c r="U938" s="6"/>
      <c r="V938" s="6"/>
      <c r="W938" s="6"/>
      <c r="X938" s="212" t="e">
        <v>#N/A</v>
      </c>
      <c r="Y938" s="6"/>
      <c r="Z938" s="224"/>
      <c r="AA938" s="224"/>
      <c r="AB938" s="224"/>
      <c r="AC938" s="224"/>
      <c r="AD938" s="170"/>
      <c r="AE938" s="170"/>
      <c r="AF938" s="224"/>
      <c r="AG938" s="170"/>
      <c r="AH938" s="170"/>
      <c r="AI938" s="170"/>
      <c r="AJ938" s="224"/>
      <c r="AK938" s="224"/>
      <c r="AL938" s="170"/>
      <c r="AM938" s="170"/>
      <c r="AN938" s="170"/>
      <c r="AO938" s="224"/>
      <c r="AP938" s="170"/>
      <c r="AQ938" s="170"/>
      <c r="AR938" s="170"/>
      <c r="AS938" s="170"/>
      <c r="AT938" s="224"/>
      <c r="AU938" s="170"/>
      <c r="AV938" s="170"/>
      <c r="AW938" s="170"/>
      <c r="AX938" s="224"/>
      <c r="AY938" s="170"/>
      <c r="AZ938" s="170"/>
      <c r="BA938" s="170"/>
      <c r="BB938" s="224"/>
      <c r="BC938" s="224"/>
      <c r="BD938" s="224"/>
      <c r="BE938" s="170"/>
      <c r="BF938" s="170"/>
      <c r="BG938" s="170"/>
      <c r="BH938" s="170"/>
      <c r="BI938" s="224"/>
      <c r="BJ938" s="224"/>
      <c r="BK938" s="224"/>
      <c r="BL938" s="224"/>
      <c r="BM938" s="224"/>
      <c r="BN938" s="204"/>
      <c r="BO938" s="6"/>
      <c r="BP938" s="6"/>
      <c r="BQ938" s="1">
        <v>0</v>
      </c>
      <c r="BR938" s="6"/>
      <c r="BS938" s="6"/>
      <c r="BT938" s="6"/>
      <c r="BU938" s="6"/>
      <c r="BV938" s="6" t="s">
        <v>748</v>
      </c>
      <c r="BW938" s="6"/>
      <c r="BX938" s="6"/>
    </row>
    <row r="939" spans="1:76" ht="15" customHeight="1" x14ac:dyDescent="0.3">
      <c r="A939" s="1" t="s">
        <v>1487</v>
      </c>
      <c r="B939" s="7">
        <v>42969</v>
      </c>
      <c r="C939" s="6" t="s">
        <v>662</v>
      </c>
      <c r="D939" s="166">
        <v>5057</v>
      </c>
      <c r="E939" s="166">
        <v>805</v>
      </c>
      <c r="F939" s="11">
        <v>69</v>
      </c>
      <c r="G939" s="168">
        <v>4</v>
      </c>
      <c r="H939" s="183" t="str">
        <f t="shared" si="14"/>
        <v>69-4</v>
      </c>
      <c r="I939" s="173">
        <v>0</v>
      </c>
      <c r="J939" s="173">
        <v>85</v>
      </c>
      <c r="K939" s="207" t="b">
        <v>1</v>
      </c>
      <c r="L939" s="208">
        <v>169.435</v>
      </c>
      <c r="M939" s="208">
        <v>170.285</v>
      </c>
      <c r="N939" s="11" t="s">
        <v>112</v>
      </c>
      <c r="O939" s="11" t="s">
        <v>1094</v>
      </c>
      <c r="P939" s="179" t="s">
        <v>1493</v>
      </c>
      <c r="Q939" s="180">
        <v>1</v>
      </c>
      <c r="R939" s="11" t="s">
        <v>18</v>
      </c>
      <c r="S939" s="11"/>
      <c r="T939" s="6" t="s">
        <v>201</v>
      </c>
      <c r="U939" s="6" t="s">
        <v>49</v>
      </c>
      <c r="V939" s="6" t="s">
        <v>17</v>
      </c>
      <c r="W939" s="6" t="s">
        <v>10</v>
      </c>
      <c r="X939" s="212">
        <v>2</v>
      </c>
      <c r="Y939" s="6" t="s">
        <v>40</v>
      </c>
      <c r="Z939" s="224"/>
      <c r="AA939" s="224"/>
      <c r="AB939" s="224"/>
      <c r="AC939" s="224"/>
      <c r="AD939" s="170"/>
      <c r="AE939" s="170"/>
      <c r="AF939" s="224"/>
      <c r="AG939" s="170"/>
      <c r="AH939" s="170"/>
      <c r="AI939" s="170"/>
      <c r="AJ939" s="224"/>
      <c r="AK939" s="224"/>
      <c r="AL939" s="170"/>
      <c r="AM939" s="170"/>
      <c r="AN939" s="170"/>
      <c r="AO939" s="224"/>
      <c r="AP939" s="170"/>
      <c r="AQ939" s="170"/>
      <c r="AR939" s="170">
        <v>70</v>
      </c>
      <c r="AS939" s="170"/>
      <c r="AT939" s="224"/>
      <c r="AU939" s="170"/>
      <c r="AV939" s="170"/>
      <c r="AW939" s="170"/>
      <c r="AX939" s="224"/>
      <c r="AY939" s="170"/>
      <c r="AZ939" s="170"/>
      <c r="BA939" s="170"/>
      <c r="BB939" s="224"/>
      <c r="BC939" s="224"/>
      <c r="BD939" s="224"/>
      <c r="BE939" s="170"/>
      <c r="BF939" s="170"/>
      <c r="BG939" s="170">
        <v>30</v>
      </c>
      <c r="BH939" s="170"/>
      <c r="BI939" s="224"/>
      <c r="BJ939" s="224"/>
      <c r="BK939" s="224"/>
      <c r="BL939" s="224"/>
      <c r="BM939" s="224"/>
      <c r="BN939" s="204"/>
      <c r="BO939" s="6"/>
      <c r="BP939" s="6"/>
      <c r="BQ939" s="1">
        <v>100</v>
      </c>
      <c r="BR939" s="6"/>
      <c r="BS939" s="6"/>
      <c r="BT939" s="6"/>
      <c r="BU939" s="6" t="s">
        <v>749</v>
      </c>
      <c r="BV939" s="6"/>
      <c r="BW939" s="6"/>
      <c r="BX939" s="6"/>
    </row>
    <row r="940" spans="1:76" ht="15" customHeight="1" x14ac:dyDescent="0.3">
      <c r="A940" s="1" t="s">
        <v>1487</v>
      </c>
      <c r="B940" s="7">
        <v>42969</v>
      </c>
      <c r="C940" s="6" t="s">
        <v>662</v>
      </c>
      <c r="D940" s="166">
        <v>5057</v>
      </c>
      <c r="E940" s="166">
        <v>805</v>
      </c>
      <c r="F940" s="11">
        <v>69</v>
      </c>
      <c r="G940" s="168">
        <v>4</v>
      </c>
      <c r="H940" s="183" t="str">
        <f t="shared" si="14"/>
        <v>69-4</v>
      </c>
      <c r="I940" s="173">
        <v>0</v>
      </c>
      <c r="J940" s="173">
        <v>85</v>
      </c>
      <c r="K940" s="207" t="b">
        <v>1</v>
      </c>
      <c r="L940" s="208">
        <v>169.435</v>
      </c>
      <c r="M940" s="208">
        <v>170.285</v>
      </c>
      <c r="N940" s="11" t="s">
        <v>112</v>
      </c>
      <c r="O940" s="11" t="s">
        <v>117</v>
      </c>
      <c r="P940" s="179" t="s">
        <v>1497</v>
      </c>
      <c r="Q940" s="180">
        <v>3</v>
      </c>
      <c r="R940" s="11" t="s">
        <v>44</v>
      </c>
      <c r="S940" s="11"/>
      <c r="T940" s="6" t="s">
        <v>669</v>
      </c>
      <c r="U940" s="6" t="s">
        <v>49</v>
      </c>
      <c r="V940" s="6" t="s">
        <v>14</v>
      </c>
      <c r="W940" s="6" t="s">
        <v>11</v>
      </c>
      <c r="X940" s="212">
        <v>3</v>
      </c>
      <c r="Y940" s="6" t="s">
        <v>40</v>
      </c>
      <c r="Z940" s="224"/>
      <c r="AA940" s="224"/>
      <c r="AB940" s="224"/>
      <c r="AC940" s="224"/>
      <c r="AD940" s="170"/>
      <c r="AE940" s="170"/>
      <c r="AF940" s="224"/>
      <c r="AG940" s="170"/>
      <c r="AH940" s="170"/>
      <c r="AI940" s="170"/>
      <c r="AJ940" s="224"/>
      <c r="AK940" s="224"/>
      <c r="AL940" s="170"/>
      <c r="AM940" s="170"/>
      <c r="AN940" s="170"/>
      <c r="AO940" s="224"/>
      <c r="AP940" s="170"/>
      <c r="AQ940" s="170"/>
      <c r="AR940" s="170">
        <v>50</v>
      </c>
      <c r="AS940" s="170"/>
      <c r="AT940" s="224"/>
      <c r="AU940" s="170">
        <v>50</v>
      </c>
      <c r="AV940" s="170"/>
      <c r="AW940" s="170"/>
      <c r="AX940" s="224"/>
      <c r="AY940" s="170"/>
      <c r="AZ940" s="170"/>
      <c r="BA940" s="170"/>
      <c r="BB940" s="224"/>
      <c r="BC940" s="224"/>
      <c r="BD940" s="224"/>
      <c r="BE940" s="170"/>
      <c r="BF940" s="170"/>
      <c r="BG940" s="170"/>
      <c r="BH940" s="170"/>
      <c r="BI940" s="224"/>
      <c r="BJ940" s="224"/>
      <c r="BK940" s="224"/>
      <c r="BL940" s="224"/>
      <c r="BM940" s="224"/>
      <c r="BN940" s="204"/>
      <c r="BO940" s="6"/>
      <c r="BP940" s="6"/>
      <c r="BQ940" s="1">
        <v>100</v>
      </c>
      <c r="BR940" s="6"/>
      <c r="BS940" s="6"/>
      <c r="BT940" s="6"/>
      <c r="BV940" s="6"/>
      <c r="BW940" s="6"/>
      <c r="BX940" s="6"/>
    </row>
    <row r="941" spans="1:76" ht="15" customHeight="1" x14ac:dyDescent="0.3">
      <c r="A941" s="1" t="s">
        <v>1487</v>
      </c>
      <c r="B941" s="7">
        <v>42969</v>
      </c>
      <c r="C941" s="6" t="s">
        <v>662</v>
      </c>
      <c r="D941" s="166">
        <v>5057</v>
      </c>
      <c r="E941" s="166">
        <v>805</v>
      </c>
      <c r="F941" s="11">
        <v>69</v>
      </c>
      <c r="G941" s="168">
        <v>4</v>
      </c>
      <c r="H941" s="183" t="str">
        <f t="shared" si="14"/>
        <v>69-4</v>
      </c>
      <c r="I941" s="173">
        <v>0</v>
      </c>
      <c r="J941" s="173">
        <v>85</v>
      </c>
      <c r="K941" s="207" t="b">
        <v>1</v>
      </c>
      <c r="L941" s="208">
        <v>169.435</v>
      </c>
      <c r="M941" s="208">
        <v>170.285</v>
      </c>
      <c r="N941" s="11" t="s">
        <v>112</v>
      </c>
      <c r="O941" s="11" t="s">
        <v>31</v>
      </c>
      <c r="P941" s="139" t="s">
        <v>1494</v>
      </c>
      <c r="Q941" s="136">
        <v>4</v>
      </c>
      <c r="R941" s="11" t="s">
        <v>44</v>
      </c>
      <c r="S941" s="11"/>
      <c r="T941" s="6" t="s">
        <v>669</v>
      </c>
      <c r="U941" s="6" t="s">
        <v>49</v>
      </c>
      <c r="V941" s="6" t="s">
        <v>52</v>
      </c>
      <c r="W941" s="6" t="s">
        <v>12</v>
      </c>
      <c r="X941" s="212">
        <v>4</v>
      </c>
      <c r="Y941" s="6" t="s">
        <v>40</v>
      </c>
      <c r="Z941" s="224"/>
      <c r="AA941" s="224"/>
      <c r="AB941" s="224"/>
      <c r="AC941" s="224"/>
      <c r="AD941" s="170"/>
      <c r="AE941" s="170"/>
      <c r="AF941" s="224"/>
      <c r="AG941" s="170"/>
      <c r="AH941" s="170"/>
      <c r="AI941" s="170"/>
      <c r="AJ941" s="224"/>
      <c r="AK941" s="224"/>
      <c r="AL941" s="170"/>
      <c r="AM941" s="170"/>
      <c r="AN941" s="170"/>
      <c r="AO941" s="224"/>
      <c r="AP941" s="170"/>
      <c r="AQ941" s="170"/>
      <c r="AR941" s="170"/>
      <c r="AS941" s="170">
        <v>100</v>
      </c>
      <c r="AT941" s="224"/>
      <c r="AU941" s="170"/>
      <c r="AV941" s="170"/>
      <c r="AW941" s="170"/>
      <c r="AX941" s="224"/>
      <c r="AY941" s="170"/>
      <c r="AZ941" s="170"/>
      <c r="BA941" s="170"/>
      <c r="BB941" s="224"/>
      <c r="BC941" s="224"/>
      <c r="BD941" s="224"/>
      <c r="BE941" s="170"/>
      <c r="BF941" s="170"/>
      <c r="BG941" s="170"/>
      <c r="BH941" s="170"/>
      <c r="BI941" s="224"/>
      <c r="BJ941" s="224"/>
      <c r="BK941" s="224"/>
      <c r="BL941" s="224"/>
      <c r="BM941" s="224"/>
      <c r="BN941" s="204"/>
      <c r="BO941" s="6"/>
      <c r="BP941" s="6"/>
      <c r="BQ941" s="1">
        <v>100</v>
      </c>
      <c r="BR941" s="6"/>
      <c r="BS941" s="6"/>
      <c r="BT941" s="6"/>
      <c r="BU941" s="1" t="s">
        <v>724</v>
      </c>
      <c r="BV941" s="6"/>
      <c r="BW941" s="6"/>
      <c r="BX941" s="6"/>
    </row>
    <row r="942" spans="1:76" ht="15" customHeight="1" x14ac:dyDescent="0.3">
      <c r="A942" s="1" t="s">
        <v>1487</v>
      </c>
      <c r="B942" s="7">
        <v>42970</v>
      </c>
      <c r="C942" s="6" t="s">
        <v>662</v>
      </c>
      <c r="D942" s="166">
        <v>5057</v>
      </c>
      <c r="E942" s="166">
        <v>805</v>
      </c>
      <c r="F942" s="11">
        <v>69</v>
      </c>
      <c r="G942" s="168">
        <v>4</v>
      </c>
      <c r="H942" s="183" t="str">
        <f t="shared" si="14"/>
        <v>69-4</v>
      </c>
      <c r="I942" s="173">
        <v>0</v>
      </c>
      <c r="J942" s="173">
        <v>85</v>
      </c>
      <c r="K942" s="207" t="b">
        <v>1</v>
      </c>
      <c r="L942" s="208">
        <v>169.435</v>
      </c>
      <c r="M942" s="208">
        <v>170.285</v>
      </c>
      <c r="N942" s="11" t="s">
        <v>112</v>
      </c>
      <c r="O942" s="11" t="s">
        <v>42</v>
      </c>
      <c r="P942" s="179" t="s">
        <v>1497</v>
      </c>
      <c r="Q942" s="180">
        <v>3</v>
      </c>
      <c r="R942" s="11" t="s">
        <v>23</v>
      </c>
      <c r="S942" s="11"/>
      <c r="T942" s="6" t="s">
        <v>676</v>
      </c>
      <c r="U942" s="6" t="s">
        <v>49</v>
      </c>
      <c r="V942" s="6" t="s">
        <v>16</v>
      </c>
      <c r="W942" s="6" t="s">
        <v>11</v>
      </c>
      <c r="X942" s="212">
        <v>3</v>
      </c>
      <c r="Y942" s="6" t="s">
        <v>110</v>
      </c>
      <c r="Z942" s="224"/>
      <c r="AA942" s="224"/>
      <c r="AB942" s="224"/>
      <c r="AC942" s="224"/>
      <c r="AD942" s="170"/>
      <c r="AE942" s="170"/>
      <c r="AF942" s="224"/>
      <c r="AG942" s="170"/>
      <c r="AH942" s="170"/>
      <c r="AI942" s="170"/>
      <c r="AJ942" s="224"/>
      <c r="AK942" s="224"/>
      <c r="AL942" s="170"/>
      <c r="AM942" s="170"/>
      <c r="AN942" s="170"/>
      <c r="AO942" s="224"/>
      <c r="AP942" s="170"/>
      <c r="AQ942" s="170"/>
      <c r="AR942" s="170">
        <v>50</v>
      </c>
      <c r="AS942" s="170"/>
      <c r="AT942" s="224"/>
      <c r="AU942" s="170">
        <v>50</v>
      </c>
      <c r="AV942" s="170"/>
      <c r="AW942" s="170"/>
      <c r="AX942" s="224"/>
      <c r="AY942" s="170"/>
      <c r="AZ942" s="170"/>
      <c r="BA942" s="170"/>
      <c r="BB942" s="224"/>
      <c r="BC942" s="224"/>
      <c r="BD942" s="224"/>
      <c r="BE942" s="170"/>
      <c r="BF942" s="170"/>
      <c r="BG942" s="170"/>
      <c r="BH942" s="170"/>
      <c r="BI942" s="224"/>
      <c r="BJ942" s="224"/>
      <c r="BK942" s="224"/>
      <c r="BL942" s="224"/>
      <c r="BM942" s="224"/>
      <c r="BN942" s="204"/>
      <c r="BO942" s="6"/>
      <c r="BP942" s="6"/>
      <c r="BQ942" s="1">
        <v>100</v>
      </c>
      <c r="BR942" s="6"/>
      <c r="BS942" s="6"/>
      <c r="BT942" s="6"/>
      <c r="BU942" s="1" t="s">
        <v>750</v>
      </c>
      <c r="BV942" s="6"/>
      <c r="BW942" s="6"/>
      <c r="BX942" s="6"/>
    </row>
    <row r="943" spans="1:76" ht="15" customHeight="1" x14ac:dyDescent="0.3">
      <c r="A943" s="1" t="s">
        <v>1487</v>
      </c>
      <c r="B943" s="6"/>
      <c r="C943" s="6"/>
      <c r="D943" s="166"/>
      <c r="E943" s="166"/>
      <c r="F943" s="11">
        <v>69</v>
      </c>
      <c r="G943" s="168">
        <v>4</v>
      </c>
      <c r="H943" s="183" t="str">
        <f t="shared" si="14"/>
        <v>69-4</v>
      </c>
      <c r="I943" s="173">
        <v>0</v>
      </c>
      <c r="J943" s="173">
        <v>85</v>
      </c>
      <c r="K943" s="207" t="b">
        <v>1</v>
      </c>
      <c r="L943" s="208">
        <v>169.435</v>
      </c>
      <c r="M943" s="208">
        <v>170.285</v>
      </c>
      <c r="N943" s="11"/>
      <c r="O943" s="11" t="s">
        <v>105</v>
      </c>
      <c r="P943" s="179" t="s">
        <v>105</v>
      </c>
      <c r="Q943" s="136" t="s">
        <v>1492</v>
      </c>
      <c r="R943" s="11"/>
      <c r="S943" s="11"/>
      <c r="T943" s="6"/>
      <c r="U943" s="6"/>
      <c r="V943" s="6"/>
      <c r="W943" s="6"/>
      <c r="X943" s="212" t="e">
        <v>#N/A</v>
      </c>
      <c r="Y943" s="6"/>
      <c r="Z943" s="224"/>
      <c r="AA943" s="224"/>
      <c r="AB943" s="224"/>
      <c r="AC943" s="224"/>
      <c r="AD943" s="170"/>
      <c r="AE943" s="170"/>
      <c r="AF943" s="224"/>
      <c r="AG943" s="170"/>
      <c r="AH943" s="170"/>
      <c r="AI943" s="170"/>
      <c r="AJ943" s="224"/>
      <c r="AK943" s="224"/>
      <c r="AL943" s="170"/>
      <c r="AM943" s="170"/>
      <c r="AN943" s="170"/>
      <c r="AO943" s="224"/>
      <c r="AP943" s="170"/>
      <c r="AQ943" s="170"/>
      <c r="AR943" s="170"/>
      <c r="AS943" s="170"/>
      <c r="AT943" s="224"/>
      <c r="AU943" s="170"/>
      <c r="AV943" s="170"/>
      <c r="AW943" s="170"/>
      <c r="AX943" s="224"/>
      <c r="AY943" s="170"/>
      <c r="AZ943" s="170"/>
      <c r="BA943" s="170"/>
      <c r="BB943" s="224"/>
      <c r="BC943" s="224"/>
      <c r="BD943" s="224"/>
      <c r="BE943" s="170"/>
      <c r="BF943" s="170"/>
      <c r="BG943" s="170"/>
      <c r="BH943" s="170"/>
      <c r="BI943" s="224"/>
      <c r="BJ943" s="224"/>
      <c r="BK943" s="224"/>
      <c r="BL943" s="224"/>
      <c r="BM943" s="224"/>
      <c r="BN943" s="204"/>
      <c r="BO943" s="6"/>
      <c r="BP943" s="6"/>
      <c r="BQ943" s="1">
        <v>0</v>
      </c>
      <c r="BR943" s="6"/>
      <c r="BS943" s="6"/>
      <c r="BT943" s="6"/>
      <c r="BU943" s="6"/>
      <c r="BV943" s="6" t="s">
        <v>751</v>
      </c>
      <c r="BW943" s="6"/>
      <c r="BX943" s="6"/>
    </row>
    <row r="944" spans="1:76" ht="15" customHeight="1" x14ac:dyDescent="0.3">
      <c r="A944" s="1" t="s">
        <v>1487</v>
      </c>
      <c r="B944" s="7">
        <v>42969</v>
      </c>
      <c r="C944" s="6" t="s">
        <v>662</v>
      </c>
      <c r="D944" s="166">
        <v>5057</v>
      </c>
      <c r="E944" s="166">
        <v>805</v>
      </c>
      <c r="F944" s="11">
        <v>70</v>
      </c>
      <c r="G944" s="168">
        <v>1</v>
      </c>
      <c r="H944" s="183" t="str">
        <f t="shared" si="14"/>
        <v>70-1</v>
      </c>
      <c r="I944" s="173">
        <v>0</v>
      </c>
      <c r="J944" s="173">
        <v>62</v>
      </c>
      <c r="K944" s="207" t="b">
        <v>1</v>
      </c>
      <c r="L944" s="208">
        <v>170.15</v>
      </c>
      <c r="M944" s="208">
        <v>170.77</v>
      </c>
      <c r="N944" s="11" t="s">
        <v>112</v>
      </c>
      <c r="O944" s="11" t="s">
        <v>1094</v>
      </c>
      <c r="P944" s="179" t="s">
        <v>1493</v>
      </c>
      <c r="Q944" s="180">
        <v>1</v>
      </c>
      <c r="R944" s="11" t="s">
        <v>18</v>
      </c>
      <c r="S944" s="11"/>
      <c r="T944" s="6" t="s">
        <v>201</v>
      </c>
      <c r="U944" s="6" t="s">
        <v>49</v>
      </c>
      <c r="V944" s="6" t="s">
        <v>17</v>
      </c>
      <c r="W944" s="6" t="s">
        <v>10</v>
      </c>
      <c r="X944" s="212">
        <v>2</v>
      </c>
      <c r="Y944" s="6" t="s">
        <v>40</v>
      </c>
      <c r="Z944" s="224"/>
      <c r="AA944" s="224"/>
      <c r="AB944" s="224"/>
      <c r="AC944" s="224"/>
      <c r="AD944" s="170"/>
      <c r="AE944" s="170"/>
      <c r="AF944" s="224"/>
      <c r="AG944" s="170"/>
      <c r="AH944" s="170"/>
      <c r="AI944" s="170"/>
      <c r="AJ944" s="224"/>
      <c r="AK944" s="224"/>
      <c r="AL944" s="170"/>
      <c r="AM944" s="170"/>
      <c r="AN944" s="170"/>
      <c r="AO944" s="224"/>
      <c r="AP944" s="170"/>
      <c r="AQ944" s="170"/>
      <c r="AR944" s="170">
        <v>70</v>
      </c>
      <c r="AS944" s="170"/>
      <c r="AT944" s="224"/>
      <c r="AU944" s="170"/>
      <c r="AV944" s="170"/>
      <c r="AW944" s="170"/>
      <c r="AX944" s="224"/>
      <c r="AY944" s="170"/>
      <c r="AZ944" s="170"/>
      <c r="BA944" s="170"/>
      <c r="BB944" s="224"/>
      <c r="BC944" s="224"/>
      <c r="BD944" s="224"/>
      <c r="BE944" s="170"/>
      <c r="BF944" s="170"/>
      <c r="BG944" s="170">
        <v>30</v>
      </c>
      <c r="BH944" s="170"/>
      <c r="BI944" s="224"/>
      <c r="BJ944" s="224"/>
      <c r="BK944" s="224"/>
      <c r="BL944" s="224"/>
      <c r="BM944" s="224"/>
      <c r="BN944" s="204"/>
      <c r="BO944" s="6"/>
      <c r="BP944" s="6"/>
      <c r="BQ944" s="1">
        <v>100</v>
      </c>
      <c r="BR944" s="6"/>
      <c r="BS944" s="6"/>
      <c r="BT944" s="6"/>
      <c r="BU944" s="6" t="s">
        <v>591</v>
      </c>
      <c r="BV944" s="6"/>
      <c r="BW944" s="6"/>
      <c r="BX944" s="6"/>
    </row>
    <row r="945" spans="1:76" ht="15" customHeight="1" x14ac:dyDescent="0.3">
      <c r="A945" s="1" t="s">
        <v>1487</v>
      </c>
      <c r="B945" s="7">
        <v>42969</v>
      </c>
      <c r="C945" s="6" t="s">
        <v>662</v>
      </c>
      <c r="D945" s="166">
        <v>5057</v>
      </c>
      <c r="E945" s="166">
        <v>805</v>
      </c>
      <c r="F945" s="11">
        <v>70</v>
      </c>
      <c r="G945" s="168">
        <v>1</v>
      </c>
      <c r="H945" s="183" t="str">
        <f t="shared" si="14"/>
        <v>70-1</v>
      </c>
      <c r="I945" s="173">
        <v>0</v>
      </c>
      <c r="J945" s="173">
        <v>62</v>
      </c>
      <c r="K945" s="207" t="b">
        <v>1</v>
      </c>
      <c r="L945" s="208">
        <v>170.15</v>
      </c>
      <c r="M945" s="208">
        <v>170.77</v>
      </c>
      <c r="N945" s="11" t="s">
        <v>112</v>
      </c>
      <c r="O945" s="11" t="s">
        <v>117</v>
      </c>
      <c r="P945" s="179" t="s">
        <v>1494</v>
      </c>
      <c r="Q945" s="180">
        <v>4</v>
      </c>
      <c r="R945" s="11" t="s">
        <v>18</v>
      </c>
      <c r="S945" s="11"/>
      <c r="T945" s="6" t="s">
        <v>677</v>
      </c>
      <c r="U945" s="6" t="s">
        <v>49</v>
      </c>
      <c r="V945" s="6" t="s">
        <v>14</v>
      </c>
      <c r="W945" s="6" t="s">
        <v>11</v>
      </c>
      <c r="X945" s="212">
        <v>3</v>
      </c>
      <c r="Y945" s="6" t="s">
        <v>40</v>
      </c>
      <c r="Z945" s="224"/>
      <c r="AA945" s="224"/>
      <c r="AB945" s="224"/>
      <c r="AC945" s="224"/>
      <c r="AD945" s="170"/>
      <c r="AE945" s="170"/>
      <c r="AF945" s="224"/>
      <c r="AG945" s="170"/>
      <c r="AH945" s="170"/>
      <c r="AI945" s="170"/>
      <c r="AJ945" s="224"/>
      <c r="AK945" s="224"/>
      <c r="AL945" s="170"/>
      <c r="AM945" s="170"/>
      <c r="AN945" s="170"/>
      <c r="AO945" s="224"/>
      <c r="AP945" s="170"/>
      <c r="AQ945" s="170"/>
      <c r="AR945" s="170">
        <v>50</v>
      </c>
      <c r="AS945" s="170"/>
      <c r="AT945" s="224"/>
      <c r="AU945" s="170">
        <v>50</v>
      </c>
      <c r="AV945" s="170"/>
      <c r="AW945" s="170"/>
      <c r="AX945" s="224"/>
      <c r="AY945" s="170"/>
      <c r="AZ945" s="170"/>
      <c r="BA945" s="170"/>
      <c r="BB945" s="224"/>
      <c r="BC945" s="224"/>
      <c r="BD945" s="224"/>
      <c r="BE945" s="170"/>
      <c r="BF945" s="170"/>
      <c r="BG945" s="170"/>
      <c r="BH945" s="170"/>
      <c r="BI945" s="224"/>
      <c r="BJ945" s="224"/>
      <c r="BK945" s="224"/>
      <c r="BL945" s="224"/>
      <c r="BM945" s="224"/>
      <c r="BN945" s="204"/>
      <c r="BO945" s="6"/>
      <c r="BP945" s="6"/>
      <c r="BQ945" s="1">
        <v>100</v>
      </c>
      <c r="BR945" s="6"/>
      <c r="BS945" s="6"/>
      <c r="BT945" s="6"/>
      <c r="BU945" s="1" t="s">
        <v>752</v>
      </c>
      <c r="BV945" s="6"/>
      <c r="BW945" s="6"/>
      <c r="BX945" s="6"/>
    </row>
    <row r="946" spans="1:76" ht="15" customHeight="1" x14ac:dyDescent="0.3">
      <c r="A946" s="1" t="s">
        <v>1487</v>
      </c>
      <c r="B946" s="7">
        <v>42969</v>
      </c>
      <c r="C946" s="6" t="s">
        <v>662</v>
      </c>
      <c r="D946" s="166">
        <v>5057</v>
      </c>
      <c r="E946" s="166">
        <v>805</v>
      </c>
      <c r="F946" s="11">
        <v>70</v>
      </c>
      <c r="G946" s="168">
        <v>1</v>
      </c>
      <c r="H946" s="183" t="str">
        <f t="shared" si="14"/>
        <v>70-1</v>
      </c>
      <c r="I946" s="173">
        <v>0</v>
      </c>
      <c r="J946" s="173">
        <v>62</v>
      </c>
      <c r="K946" s="207" t="b">
        <v>1</v>
      </c>
      <c r="L946" s="208">
        <v>170.15</v>
      </c>
      <c r="M946" s="208">
        <v>170.77</v>
      </c>
      <c r="N946" s="11" t="s">
        <v>112</v>
      </c>
      <c r="O946" s="11" t="s">
        <v>31</v>
      </c>
      <c r="P946" s="139" t="s">
        <v>1494</v>
      </c>
      <c r="Q946" s="136">
        <v>4</v>
      </c>
      <c r="R946" s="11" t="s">
        <v>44</v>
      </c>
      <c r="S946" s="11"/>
      <c r="T946" s="6" t="s">
        <v>552</v>
      </c>
      <c r="U946" s="6" t="s">
        <v>49</v>
      </c>
      <c r="V946" s="6" t="s">
        <v>52</v>
      </c>
      <c r="W946" s="6" t="s">
        <v>12</v>
      </c>
      <c r="X946" s="212">
        <v>4</v>
      </c>
      <c r="Y946" s="6" t="s">
        <v>40</v>
      </c>
      <c r="Z946" s="224"/>
      <c r="AA946" s="224"/>
      <c r="AB946" s="224"/>
      <c r="AC946" s="224"/>
      <c r="AD946" s="170"/>
      <c r="AE946" s="170"/>
      <c r="AF946" s="224"/>
      <c r="AG946" s="170"/>
      <c r="AH946" s="170"/>
      <c r="AI946" s="170"/>
      <c r="AJ946" s="224"/>
      <c r="AK946" s="224"/>
      <c r="AL946" s="170"/>
      <c r="AM946" s="170"/>
      <c r="AN946" s="170"/>
      <c r="AO946" s="224"/>
      <c r="AP946" s="170"/>
      <c r="AQ946" s="170"/>
      <c r="AR946" s="170"/>
      <c r="AS946" s="170">
        <v>100</v>
      </c>
      <c r="AT946" s="224"/>
      <c r="AU946" s="170"/>
      <c r="AV946" s="170"/>
      <c r="AW946" s="170"/>
      <c r="AX946" s="224"/>
      <c r="AY946" s="170"/>
      <c r="AZ946" s="170"/>
      <c r="BA946" s="170"/>
      <c r="BB946" s="224"/>
      <c r="BC946" s="224"/>
      <c r="BD946" s="224"/>
      <c r="BE946" s="170"/>
      <c r="BF946" s="170"/>
      <c r="BG946" s="170"/>
      <c r="BH946" s="170"/>
      <c r="BI946" s="224"/>
      <c r="BJ946" s="224"/>
      <c r="BK946" s="224"/>
      <c r="BL946" s="224"/>
      <c r="BM946" s="224"/>
      <c r="BN946" s="204"/>
      <c r="BO946" s="6"/>
      <c r="BP946" s="6"/>
      <c r="BQ946" s="1">
        <v>100</v>
      </c>
      <c r="BR946" s="6"/>
      <c r="BS946" s="6"/>
      <c r="BT946" s="6"/>
      <c r="BU946" s="1" t="s">
        <v>724</v>
      </c>
      <c r="BV946" s="6"/>
      <c r="BW946" s="6"/>
      <c r="BX946" s="6"/>
    </row>
    <row r="947" spans="1:76" ht="15" customHeight="1" x14ac:dyDescent="0.3">
      <c r="A947" s="1" t="s">
        <v>1487</v>
      </c>
      <c r="B947" s="7">
        <v>42969</v>
      </c>
      <c r="C947" s="6" t="s">
        <v>662</v>
      </c>
      <c r="D947" s="166">
        <v>5057</v>
      </c>
      <c r="E947" s="166">
        <v>805</v>
      </c>
      <c r="F947" s="11">
        <v>70</v>
      </c>
      <c r="G947" s="168">
        <v>1</v>
      </c>
      <c r="H947" s="183" t="str">
        <f t="shared" si="14"/>
        <v>70-1</v>
      </c>
      <c r="I947" s="173">
        <v>0</v>
      </c>
      <c r="J947" s="173">
        <v>62</v>
      </c>
      <c r="K947" s="207" t="b">
        <v>1</v>
      </c>
      <c r="L947" s="208">
        <v>170.15</v>
      </c>
      <c r="M947" s="208">
        <v>170.77</v>
      </c>
      <c r="N947" s="11"/>
      <c r="O947" s="11" t="s">
        <v>105</v>
      </c>
      <c r="P947" s="179" t="s">
        <v>105</v>
      </c>
      <c r="Q947" s="136" t="s">
        <v>1492</v>
      </c>
      <c r="R947" s="11"/>
      <c r="S947" s="11"/>
      <c r="T947" s="6"/>
      <c r="U947" s="6"/>
      <c r="V947" s="6"/>
      <c r="W947" s="6"/>
      <c r="X947" s="212" t="e">
        <v>#N/A</v>
      </c>
      <c r="Y947" s="6"/>
      <c r="Z947" s="224"/>
      <c r="AA947" s="224"/>
      <c r="AB947" s="224"/>
      <c r="AC947" s="224"/>
      <c r="AD947" s="170"/>
      <c r="AE947" s="170"/>
      <c r="AF947" s="224"/>
      <c r="AG947" s="170"/>
      <c r="AH947" s="170"/>
      <c r="AI947" s="170"/>
      <c r="AJ947" s="224"/>
      <c r="AK947" s="224"/>
      <c r="AL947" s="170"/>
      <c r="AM947" s="170"/>
      <c r="AN947" s="170"/>
      <c r="AO947" s="224"/>
      <c r="AP947" s="170"/>
      <c r="AQ947" s="170"/>
      <c r="AR947" s="170"/>
      <c r="AS947" s="170"/>
      <c r="AT947" s="224"/>
      <c r="AU947" s="170"/>
      <c r="AV947" s="170"/>
      <c r="AW947" s="170"/>
      <c r="AX947" s="224"/>
      <c r="AY947" s="170"/>
      <c r="AZ947" s="170"/>
      <c r="BA947" s="170"/>
      <c r="BB947" s="224"/>
      <c r="BC947" s="224"/>
      <c r="BD947" s="224"/>
      <c r="BE947" s="170"/>
      <c r="BF947" s="170"/>
      <c r="BG947" s="170"/>
      <c r="BH947" s="170"/>
      <c r="BI947" s="224"/>
      <c r="BJ947" s="224"/>
      <c r="BK947" s="224"/>
      <c r="BL947" s="224"/>
      <c r="BM947" s="224"/>
      <c r="BN947" s="204"/>
      <c r="BO947" s="6"/>
      <c r="BP947" s="6"/>
      <c r="BQ947" s="1">
        <v>0</v>
      </c>
      <c r="BR947" s="6"/>
      <c r="BS947" s="6"/>
      <c r="BT947" s="6"/>
      <c r="BU947" s="6"/>
      <c r="BV947" s="6" t="s">
        <v>753</v>
      </c>
      <c r="BW947" s="6"/>
      <c r="BX947" s="6"/>
    </row>
    <row r="948" spans="1:76" ht="15" customHeight="1" x14ac:dyDescent="0.3">
      <c r="A948" s="1" t="s">
        <v>1487</v>
      </c>
      <c r="B948" s="7">
        <v>42969</v>
      </c>
      <c r="C948" s="6" t="s">
        <v>662</v>
      </c>
      <c r="D948" s="166">
        <v>5057</v>
      </c>
      <c r="E948" s="166">
        <v>805</v>
      </c>
      <c r="F948" s="11">
        <v>70</v>
      </c>
      <c r="G948" s="168">
        <v>2</v>
      </c>
      <c r="H948" s="183" t="str">
        <f t="shared" si="14"/>
        <v>70-2</v>
      </c>
      <c r="I948" s="173">
        <v>0</v>
      </c>
      <c r="J948" s="173">
        <v>91</v>
      </c>
      <c r="K948" s="207" t="b">
        <v>1</v>
      </c>
      <c r="L948" s="208">
        <v>170.77</v>
      </c>
      <c r="M948" s="208">
        <v>171.68</v>
      </c>
      <c r="N948" s="11" t="s">
        <v>112</v>
      </c>
      <c r="O948" s="11" t="s">
        <v>1094</v>
      </c>
      <c r="P948" s="179" t="s">
        <v>1493</v>
      </c>
      <c r="Q948" s="180">
        <v>1</v>
      </c>
      <c r="R948" s="11" t="s">
        <v>18</v>
      </c>
      <c r="S948" s="11"/>
      <c r="T948" s="6" t="s">
        <v>201</v>
      </c>
      <c r="U948" s="6" t="s">
        <v>49</v>
      </c>
      <c r="V948" s="6" t="s">
        <v>17</v>
      </c>
      <c r="W948" s="6" t="s">
        <v>10</v>
      </c>
      <c r="X948" s="212">
        <v>2</v>
      </c>
      <c r="Y948" s="6" t="s">
        <v>40</v>
      </c>
      <c r="Z948" s="224"/>
      <c r="AA948" s="224"/>
      <c r="AB948" s="224"/>
      <c r="AC948" s="224"/>
      <c r="AD948" s="170"/>
      <c r="AE948" s="170"/>
      <c r="AF948" s="224"/>
      <c r="AG948" s="170"/>
      <c r="AH948" s="170"/>
      <c r="AI948" s="170"/>
      <c r="AJ948" s="224"/>
      <c r="AK948" s="224"/>
      <c r="AL948" s="170"/>
      <c r="AM948" s="170"/>
      <c r="AN948" s="170"/>
      <c r="AO948" s="224"/>
      <c r="AP948" s="170"/>
      <c r="AQ948" s="170"/>
      <c r="AR948" s="170">
        <v>70</v>
      </c>
      <c r="AS948" s="170"/>
      <c r="AT948" s="224"/>
      <c r="AU948" s="170"/>
      <c r="AV948" s="170"/>
      <c r="AW948" s="170"/>
      <c r="AX948" s="224"/>
      <c r="AY948" s="170"/>
      <c r="AZ948" s="170"/>
      <c r="BA948" s="170"/>
      <c r="BB948" s="224"/>
      <c r="BC948" s="224"/>
      <c r="BD948" s="224"/>
      <c r="BE948" s="170"/>
      <c r="BF948" s="170"/>
      <c r="BG948" s="170">
        <v>30</v>
      </c>
      <c r="BH948" s="170"/>
      <c r="BI948" s="224"/>
      <c r="BJ948" s="224"/>
      <c r="BK948" s="224"/>
      <c r="BL948" s="224"/>
      <c r="BM948" s="224"/>
      <c r="BN948" s="204"/>
      <c r="BO948" s="6"/>
      <c r="BP948" s="6"/>
      <c r="BQ948" s="1">
        <v>100</v>
      </c>
      <c r="BR948" s="6"/>
      <c r="BS948" s="6"/>
      <c r="BT948" s="6"/>
      <c r="BU948" s="6" t="s">
        <v>591</v>
      </c>
      <c r="BV948" s="6"/>
      <c r="BW948" s="6"/>
      <c r="BX948" s="6"/>
    </row>
    <row r="949" spans="1:76" ht="15" customHeight="1" x14ac:dyDescent="0.3">
      <c r="A949" s="1" t="s">
        <v>1487</v>
      </c>
      <c r="B949" s="7">
        <v>42969</v>
      </c>
      <c r="C949" s="6" t="s">
        <v>662</v>
      </c>
      <c r="D949" s="166">
        <v>5057</v>
      </c>
      <c r="E949" s="166">
        <v>805</v>
      </c>
      <c r="F949" s="11">
        <v>70</v>
      </c>
      <c r="G949" s="168">
        <v>2</v>
      </c>
      <c r="H949" s="183" t="str">
        <f t="shared" si="14"/>
        <v>70-2</v>
      </c>
      <c r="I949" s="173">
        <v>0</v>
      </c>
      <c r="J949" s="173">
        <v>91</v>
      </c>
      <c r="K949" s="207" t="b">
        <v>1</v>
      </c>
      <c r="L949" s="208">
        <v>170.77</v>
      </c>
      <c r="M949" s="208">
        <v>171.68</v>
      </c>
      <c r="N949" s="11" t="s">
        <v>112</v>
      </c>
      <c r="O949" s="11" t="s">
        <v>31</v>
      </c>
      <c r="P949" s="139" t="s">
        <v>1494</v>
      </c>
      <c r="Q949" s="136">
        <v>4</v>
      </c>
      <c r="R949" s="11" t="s">
        <v>44</v>
      </c>
      <c r="S949" s="11"/>
      <c r="T949" s="6" t="s">
        <v>552</v>
      </c>
      <c r="U949" s="6" t="s">
        <v>49</v>
      </c>
      <c r="V949" s="6" t="s">
        <v>52</v>
      </c>
      <c r="W949" s="6" t="s">
        <v>12</v>
      </c>
      <c r="X949" s="212">
        <v>4</v>
      </c>
      <c r="Y949" s="6" t="s">
        <v>40</v>
      </c>
      <c r="Z949" s="224"/>
      <c r="AA949" s="224"/>
      <c r="AB949" s="224"/>
      <c r="AC949" s="224"/>
      <c r="AD949" s="170"/>
      <c r="AE949" s="170"/>
      <c r="AF949" s="224"/>
      <c r="AG949" s="170"/>
      <c r="AH949" s="170"/>
      <c r="AI949" s="170"/>
      <c r="AJ949" s="224"/>
      <c r="AK949" s="224"/>
      <c r="AL949" s="170"/>
      <c r="AM949" s="170"/>
      <c r="AN949" s="170"/>
      <c r="AO949" s="224"/>
      <c r="AP949" s="170"/>
      <c r="AQ949" s="170"/>
      <c r="AR949" s="170"/>
      <c r="AS949" s="170">
        <v>100</v>
      </c>
      <c r="AT949" s="224"/>
      <c r="AU949" s="170"/>
      <c r="AV949" s="170"/>
      <c r="AW949" s="170"/>
      <c r="AX949" s="224"/>
      <c r="AY949" s="170"/>
      <c r="AZ949" s="170"/>
      <c r="BA949" s="170"/>
      <c r="BB949" s="224"/>
      <c r="BC949" s="224"/>
      <c r="BD949" s="224"/>
      <c r="BE949" s="170"/>
      <c r="BF949" s="170"/>
      <c r="BG949" s="170"/>
      <c r="BH949" s="170"/>
      <c r="BI949" s="224"/>
      <c r="BJ949" s="224"/>
      <c r="BK949" s="224"/>
      <c r="BL949" s="224"/>
      <c r="BM949" s="224"/>
      <c r="BN949" s="204"/>
      <c r="BO949" s="6"/>
      <c r="BP949" s="6"/>
      <c r="BQ949" s="1">
        <v>100</v>
      </c>
      <c r="BR949" s="6"/>
      <c r="BS949" s="6"/>
      <c r="BT949" s="6"/>
      <c r="BU949" s="1" t="s">
        <v>724</v>
      </c>
      <c r="BV949" s="6"/>
      <c r="BW949" s="6"/>
      <c r="BX949" s="6"/>
    </row>
    <row r="950" spans="1:76" ht="15" customHeight="1" x14ac:dyDescent="0.3">
      <c r="A950" s="1" t="s">
        <v>1487</v>
      </c>
      <c r="B950" s="7">
        <v>42969</v>
      </c>
      <c r="C950" s="6" t="s">
        <v>662</v>
      </c>
      <c r="D950" s="166">
        <v>5057</v>
      </c>
      <c r="E950" s="166">
        <v>805</v>
      </c>
      <c r="F950" s="11">
        <v>70</v>
      </c>
      <c r="G950" s="168">
        <v>2</v>
      </c>
      <c r="H950" s="183" t="str">
        <f t="shared" si="14"/>
        <v>70-2</v>
      </c>
      <c r="I950" s="173">
        <v>0</v>
      </c>
      <c r="J950" s="173">
        <v>91</v>
      </c>
      <c r="K950" s="207" t="b">
        <v>1</v>
      </c>
      <c r="L950" s="208">
        <v>170.77</v>
      </c>
      <c r="M950" s="208">
        <v>171.68</v>
      </c>
      <c r="N950" s="11" t="s">
        <v>112</v>
      </c>
      <c r="O950" s="11" t="s">
        <v>117</v>
      </c>
      <c r="P950" s="179" t="s">
        <v>1497</v>
      </c>
      <c r="Q950" s="180">
        <v>3</v>
      </c>
      <c r="R950" s="11" t="s">
        <v>18</v>
      </c>
      <c r="S950" s="11"/>
      <c r="T950" s="6" t="s">
        <v>675</v>
      </c>
      <c r="U950" s="6" t="s">
        <v>49</v>
      </c>
      <c r="V950" s="6" t="s">
        <v>14</v>
      </c>
      <c r="W950" s="6" t="s">
        <v>11</v>
      </c>
      <c r="X950" s="212">
        <v>3</v>
      </c>
      <c r="Y950" s="6" t="s">
        <v>40</v>
      </c>
      <c r="Z950" s="224"/>
      <c r="AA950" s="224"/>
      <c r="AB950" s="224"/>
      <c r="AC950" s="224"/>
      <c r="AD950" s="170"/>
      <c r="AE950" s="170"/>
      <c r="AF950" s="224"/>
      <c r="AG950" s="170"/>
      <c r="AH950" s="170"/>
      <c r="AI950" s="170"/>
      <c r="AJ950" s="224"/>
      <c r="AK950" s="224"/>
      <c r="AL950" s="170"/>
      <c r="AM950" s="170"/>
      <c r="AN950" s="170"/>
      <c r="AO950" s="224"/>
      <c r="AP950" s="170"/>
      <c r="AQ950" s="170"/>
      <c r="AR950" s="170">
        <v>50</v>
      </c>
      <c r="AS950" s="170"/>
      <c r="AT950" s="224"/>
      <c r="AU950" s="170">
        <v>50</v>
      </c>
      <c r="AV950" s="170"/>
      <c r="AW950" s="170"/>
      <c r="AX950" s="224"/>
      <c r="AY950" s="170"/>
      <c r="AZ950" s="170"/>
      <c r="BA950" s="170"/>
      <c r="BB950" s="224"/>
      <c r="BC950" s="224"/>
      <c r="BD950" s="224"/>
      <c r="BE950" s="170"/>
      <c r="BF950" s="170"/>
      <c r="BG950" s="170"/>
      <c r="BH950" s="170"/>
      <c r="BI950" s="224"/>
      <c r="BJ950" s="224"/>
      <c r="BK950" s="224"/>
      <c r="BL950" s="224"/>
      <c r="BM950" s="224"/>
      <c r="BN950" s="204"/>
      <c r="BO950" s="6"/>
      <c r="BP950" s="6"/>
      <c r="BQ950" s="1">
        <v>100</v>
      </c>
      <c r="BR950" s="6"/>
      <c r="BS950" s="6"/>
      <c r="BT950" s="6"/>
      <c r="BU950" s="1" t="s">
        <v>754</v>
      </c>
      <c r="BV950" s="6"/>
      <c r="BW950" s="6"/>
      <c r="BX950" s="6"/>
    </row>
    <row r="951" spans="1:76" ht="15" customHeight="1" x14ac:dyDescent="0.3">
      <c r="A951" s="1" t="s">
        <v>1487</v>
      </c>
      <c r="B951" s="7">
        <v>42969</v>
      </c>
      <c r="C951" s="6" t="s">
        <v>662</v>
      </c>
      <c r="D951" s="166">
        <v>5057</v>
      </c>
      <c r="E951" s="166">
        <v>805</v>
      </c>
      <c r="F951" s="11">
        <v>70</v>
      </c>
      <c r="G951" s="168">
        <v>2</v>
      </c>
      <c r="H951" s="183" t="str">
        <f t="shared" si="14"/>
        <v>70-2</v>
      </c>
      <c r="I951" s="173">
        <v>0</v>
      </c>
      <c r="J951" s="173">
        <v>40</v>
      </c>
      <c r="K951" s="207" t="b">
        <v>1</v>
      </c>
      <c r="L951" s="208">
        <v>170.77</v>
      </c>
      <c r="M951" s="208">
        <v>171.17000000000002</v>
      </c>
      <c r="N951" s="11" t="s">
        <v>112</v>
      </c>
      <c r="O951" s="11" t="s">
        <v>28</v>
      </c>
      <c r="P951" s="179" t="s">
        <v>1494</v>
      </c>
      <c r="Q951" s="180">
        <v>4</v>
      </c>
      <c r="R951" s="11" t="s">
        <v>19</v>
      </c>
      <c r="S951" s="11"/>
      <c r="T951" s="6" t="s">
        <v>670</v>
      </c>
      <c r="U951" s="6" t="s">
        <v>49</v>
      </c>
      <c r="V951" s="6" t="s">
        <v>16</v>
      </c>
      <c r="W951" s="6" t="s">
        <v>135</v>
      </c>
      <c r="X951" s="212">
        <v>3</v>
      </c>
      <c r="Y951" s="6" t="s">
        <v>40</v>
      </c>
      <c r="Z951" s="224"/>
      <c r="AA951" s="224"/>
      <c r="AB951" s="224"/>
      <c r="AC951" s="224"/>
      <c r="AD951" s="170"/>
      <c r="AE951" s="170"/>
      <c r="AF951" s="224"/>
      <c r="AG951" s="170"/>
      <c r="AH951" s="170"/>
      <c r="AI951" s="170"/>
      <c r="AJ951" s="224"/>
      <c r="AK951" s="224"/>
      <c r="AL951" s="170"/>
      <c r="AM951" s="170"/>
      <c r="AN951" s="170"/>
      <c r="AO951" s="224"/>
      <c r="AP951" s="170"/>
      <c r="AQ951" s="170">
        <v>100</v>
      </c>
      <c r="AR951" s="170"/>
      <c r="AS951" s="170"/>
      <c r="AT951" s="224"/>
      <c r="AU951" s="170"/>
      <c r="AV951" s="170"/>
      <c r="AW951" s="170"/>
      <c r="AX951" s="224"/>
      <c r="AY951" s="170"/>
      <c r="AZ951" s="170"/>
      <c r="BA951" s="170"/>
      <c r="BB951" s="224"/>
      <c r="BC951" s="224"/>
      <c r="BD951" s="224"/>
      <c r="BE951" s="170"/>
      <c r="BF951" s="170"/>
      <c r="BG951" s="170"/>
      <c r="BH951" s="170"/>
      <c r="BI951" s="224"/>
      <c r="BJ951" s="224"/>
      <c r="BK951" s="224"/>
      <c r="BL951" s="224"/>
      <c r="BM951" s="224"/>
      <c r="BN951" s="204"/>
      <c r="BO951" s="6"/>
      <c r="BP951" s="6"/>
      <c r="BQ951" s="1">
        <v>100</v>
      </c>
      <c r="BR951" s="6"/>
      <c r="BS951" s="6" t="s">
        <v>755</v>
      </c>
      <c r="BT951" s="6" t="s">
        <v>204</v>
      </c>
      <c r="BU951" s="1" t="s">
        <v>756</v>
      </c>
      <c r="BV951" s="6"/>
      <c r="BW951" s="6"/>
      <c r="BX951" s="6"/>
    </row>
    <row r="952" spans="1:76" ht="15" customHeight="1" x14ac:dyDescent="0.3">
      <c r="A952" s="1" t="s">
        <v>1487</v>
      </c>
      <c r="B952" s="7">
        <v>42969</v>
      </c>
      <c r="C952" s="6" t="s">
        <v>662</v>
      </c>
      <c r="D952" s="166">
        <v>5057</v>
      </c>
      <c r="E952" s="166">
        <v>805</v>
      </c>
      <c r="F952" s="11">
        <v>70</v>
      </c>
      <c r="G952" s="168">
        <v>2</v>
      </c>
      <c r="H952" s="183" t="str">
        <f t="shared" si="14"/>
        <v>70-2</v>
      </c>
      <c r="I952" s="173">
        <v>38</v>
      </c>
      <c r="J952" s="173">
        <v>52</v>
      </c>
      <c r="K952" s="207" t="b">
        <v>1</v>
      </c>
      <c r="L952" s="208">
        <v>171.15</v>
      </c>
      <c r="M952" s="208">
        <v>171.29000000000002</v>
      </c>
      <c r="N952" s="11" t="s">
        <v>112</v>
      </c>
      <c r="O952" s="11" t="s">
        <v>56</v>
      </c>
      <c r="P952" s="179" t="s">
        <v>1495</v>
      </c>
      <c r="Q952" s="180">
        <v>5</v>
      </c>
      <c r="R952" s="11" t="s">
        <v>18</v>
      </c>
      <c r="S952" s="11"/>
      <c r="T952" s="6"/>
      <c r="U952" s="6" t="s">
        <v>49</v>
      </c>
      <c r="V952" s="6" t="s">
        <v>17</v>
      </c>
      <c r="W952" s="6" t="s">
        <v>135</v>
      </c>
      <c r="X952" s="212">
        <v>3</v>
      </c>
      <c r="Y952" s="6" t="s">
        <v>40</v>
      </c>
      <c r="Z952" s="224"/>
      <c r="AA952" s="224"/>
      <c r="AB952" s="224"/>
      <c r="AC952" s="224"/>
      <c r="AD952" s="170"/>
      <c r="AE952" s="170"/>
      <c r="AF952" s="224"/>
      <c r="AG952" s="170"/>
      <c r="AH952" s="170"/>
      <c r="AI952" s="170"/>
      <c r="AJ952" s="224"/>
      <c r="AK952" s="224"/>
      <c r="AL952" s="170"/>
      <c r="AM952" s="170"/>
      <c r="AN952" s="170"/>
      <c r="AO952" s="224"/>
      <c r="AP952" s="170"/>
      <c r="AQ952" s="170"/>
      <c r="AR952" s="170"/>
      <c r="AS952" s="170"/>
      <c r="AT952" s="224"/>
      <c r="AU952" s="170"/>
      <c r="AV952" s="170"/>
      <c r="AW952" s="170"/>
      <c r="AX952" s="224"/>
      <c r="AY952" s="170"/>
      <c r="AZ952" s="170"/>
      <c r="BA952" s="170"/>
      <c r="BB952" s="224"/>
      <c r="BC952" s="224"/>
      <c r="BD952" s="224"/>
      <c r="BE952" s="170"/>
      <c r="BF952" s="170"/>
      <c r="BG952" s="170"/>
      <c r="BH952" s="170"/>
      <c r="BI952" s="224"/>
      <c r="BJ952" s="224"/>
      <c r="BK952" s="224"/>
      <c r="BL952" s="224"/>
      <c r="BM952" s="224"/>
      <c r="BN952" s="204"/>
      <c r="BO952" s="6" t="s">
        <v>413</v>
      </c>
      <c r="BP952" s="6">
        <v>100</v>
      </c>
      <c r="BQ952" s="1">
        <v>100</v>
      </c>
      <c r="BR952" s="6"/>
      <c r="BS952" s="6"/>
      <c r="BT952" s="6"/>
      <c r="BU952" s="1" t="s">
        <v>757</v>
      </c>
      <c r="BV952" s="6"/>
      <c r="BW952" s="6"/>
      <c r="BX952" s="6"/>
    </row>
    <row r="953" spans="1:76" ht="15" customHeight="1" x14ac:dyDescent="0.3">
      <c r="A953" s="1" t="s">
        <v>1487</v>
      </c>
      <c r="B953" s="7">
        <v>42969</v>
      </c>
      <c r="C953" s="6" t="s">
        <v>662</v>
      </c>
      <c r="D953" s="166">
        <v>5057</v>
      </c>
      <c r="E953" s="166">
        <v>805</v>
      </c>
      <c r="F953" s="11">
        <v>70</v>
      </c>
      <c r="G953" s="168">
        <v>2</v>
      </c>
      <c r="H953" s="183" t="str">
        <f t="shared" si="14"/>
        <v>70-2</v>
      </c>
      <c r="I953" s="173">
        <v>0</v>
      </c>
      <c r="J953" s="173">
        <v>40</v>
      </c>
      <c r="K953" s="207" t="b">
        <v>1</v>
      </c>
      <c r="L953" s="208">
        <v>170.77</v>
      </c>
      <c r="M953" s="208">
        <v>171.17000000000002</v>
      </c>
      <c r="N953" s="11"/>
      <c r="O953" s="11" t="s">
        <v>105</v>
      </c>
      <c r="P953" s="179" t="s">
        <v>105</v>
      </c>
      <c r="Q953" s="136" t="s">
        <v>1492</v>
      </c>
      <c r="R953" s="11"/>
      <c r="S953" s="11"/>
      <c r="T953" s="6"/>
      <c r="U953" s="6"/>
      <c r="V953" s="6"/>
      <c r="W953" s="6"/>
      <c r="X953" s="212" t="e">
        <v>#N/A</v>
      </c>
      <c r="Y953" s="6"/>
      <c r="Z953" s="224"/>
      <c r="AA953" s="224"/>
      <c r="AB953" s="224"/>
      <c r="AC953" s="224"/>
      <c r="AD953" s="170"/>
      <c r="AE953" s="170"/>
      <c r="AF953" s="224"/>
      <c r="AG953" s="170"/>
      <c r="AH953" s="170"/>
      <c r="AI953" s="170"/>
      <c r="AJ953" s="224"/>
      <c r="AK953" s="224"/>
      <c r="AL953" s="170"/>
      <c r="AM953" s="170"/>
      <c r="AN953" s="170"/>
      <c r="AO953" s="224"/>
      <c r="AP953" s="170"/>
      <c r="AQ953" s="170"/>
      <c r="AR953" s="170"/>
      <c r="AS953" s="170"/>
      <c r="AT953" s="224"/>
      <c r="AU953" s="170"/>
      <c r="AV953" s="170"/>
      <c r="AW953" s="170"/>
      <c r="AX953" s="224"/>
      <c r="AY953" s="170"/>
      <c r="AZ953" s="170"/>
      <c r="BA953" s="170"/>
      <c r="BB953" s="224"/>
      <c r="BC953" s="224"/>
      <c r="BD953" s="224"/>
      <c r="BE953" s="170"/>
      <c r="BF953" s="170"/>
      <c r="BG953" s="170"/>
      <c r="BH953" s="170"/>
      <c r="BI953" s="224"/>
      <c r="BJ953" s="224"/>
      <c r="BK953" s="224"/>
      <c r="BL953" s="224"/>
      <c r="BM953" s="224"/>
      <c r="BN953" s="204"/>
      <c r="BO953" s="6"/>
      <c r="BP953" s="6"/>
      <c r="BQ953" s="1">
        <v>0</v>
      </c>
      <c r="BR953" s="6"/>
      <c r="BS953" s="6"/>
      <c r="BT953" s="6"/>
      <c r="BU953" s="6"/>
      <c r="BV953" s="6" t="s">
        <v>758</v>
      </c>
      <c r="BW953" s="6"/>
      <c r="BX953" s="6"/>
    </row>
    <row r="954" spans="1:76" ht="15" customHeight="1" x14ac:dyDescent="0.3">
      <c r="A954" s="1" t="s">
        <v>1487</v>
      </c>
      <c r="B954" s="7">
        <v>42969</v>
      </c>
      <c r="C954" s="6" t="s">
        <v>662</v>
      </c>
      <c r="D954" s="166">
        <v>5057</v>
      </c>
      <c r="E954" s="166">
        <v>805</v>
      </c>
      <c r="F954" s="11">
        <v>70</v>
      </c>
      <c r="G954" s="168">
        <v>3</v>
      </c>
      <c r="H954" s="183" t="str">
        <f t="shared" si="14"/>
        <v>70-3</v>
      </c>
      <c r="I954" s="173">
        <v>0</v>
      </c>
      <c r="J954" s="173">
        <v>77</v>
      </c>
      <c r="K954" s="207" t="b">
        <v>1</v>
      </c>
      <c r="L954" s="208">
        <v>171.70000000000002</v>
      </c>
      <c r="M954" s="208">
        <v>172.47000000000003</v>
      </c>
      <c r="N954" s="11" t="s">
        <v>112</v>
      </c>
      <c r="O954" s="11" t="s">
        <v>1094</v>
      </c>
      <c r="P954" s="179" t="s">
        <v>1493</v>
      </c>
      <c r="Q954" s="180">
        <v>1</v>
      </c>
      <c r="R954" s="11" t="s">
        <v>18</v>
      </c>
      <c r="S954" s="11"/>
      <c r="T954" s="6" t="s">
        <v>201</v>
      </c>
      <c r="U954" s="6" t="s">
        <v>49</v>
      </c>
      <c r="V954" s="6" t="s">
        <v>17</v>
      </c>
      <c r="W954" s="6" t="s">
        <v>10</v>
      </c>
      <c r="X954" s="212">
        <v>2</v>
      </c>
      <c r="Y954" s="6" t="s">
        <v>40</v>
      </c>
      <c r="Z954" s="224"/>
      <c r="AA954" s="224"/>
      <c r="AB954" s="224"/>
      <c r="AC954" s="224"/>
      <c r="AD954" s="170"/>
      <c r="AE954" s="170"/>
      <c r="AF954" s="224"/>
      <c r="AG954" s="170"/>
      <c r="AH954" s="170"/>
      <c r="AI954" s="170"/>
      <c r="AJ954" s="224"/>
      <c r="AK954" s="224"/>
      <c r="AL954" s="170"/>
      <c r="AM954" s="170"/>
      <c r="AN954" s="170"/>
      <c r="AO954" s="224"/>
      <c r="AP954" s="170"/>
      <c r="AQ954" s="170"/>
      <c r="AR954" s="170">
        <v>70</v>
      </c>
      <c r="AS954" s="170"/>
      <c r="AT954" s="224"/>
      <c r="AU954" s="170"/>
      <c r="AV954" s="170"/>
      <c r="AW954" s="170"/>
      <c r="AX954" s="224"/>
      <c r="AY954" s="170"/>
      <c r="AZ954" s="170"/>
      <c r="BA954" s="170"/>
      <c r="BB954" s="224"/>
      <c r="BC954" s="224"/>
      <c r="BD954" s="224"/>
      <c r="BE954" s="170"/>
      <c r="BF954" s="170"/>
      <c r="BG954" s="170">
        <v>30</v>
      </c>
      <c r="BH954" s="170"/>
      <c r="BI954" s="224"/>
      <c r="BJ954" s="224"/>
      <c r="BK954" s="224"/>
      <c r="BL954" s="224"/>
      <c r="BM954" s="224"/>
      <c r="BN954" s="204"/>
      <c r="BO954" s="6"/>
      <c r="BP954" s="6"/>
      <c r="BQ954" s="1">
        <v>100</v>
      </c>
      <c r="BR954" s="6"/>
      <c r="BS954" s="6"/>
      <c r="BT954" s="6"/>
      <c r="BU954" s="6" t="s">
        <v>591</v>
      </c>
      <c r="BV954" s="6"/>
      <c r="BW954" s="6"/>
      <c r="BX954" s="6"/>
    </row>
    <row r="955" spans="1:76" ht="15" customHeight="1" x14ac:dyDescent="0.3">
      <c r="A955" s="1" t="s">
        <v>1487</v>
      </c>
      <c r="B955" s="7">
        <v>42969</v>
      </c>
      <c r="C955" s="6" t="s">
        <v>662</v>
      </c>
      <c r="D955" s="166">
        <v>5057</v>
      </c>
      <c r="E955" s="166">
        <v>805</v>
      </c>
      <c r="F955" s="11">
        <v>70</v>
      </c>
      <c r="G955" s="168">
        <v>3</v>
      </c>
      <c r="H955" s="183" t="str">
        <f t="shared" si="14"/>
        <v>70-3</v>
      </c>
      <c r="I955" s="173">
        <v>0</v>
      </c>
      <c r="J955" s="173">
        <v>77</v>
      </c>
      <c r="K955" s="207" t="b">
        <v>1</v>
      </c>
      <c r="L955" s="208">
        <v>171.70000000000002</v>
      </c>
      <c r="M955" s="208">
        <v>172.47000000000003</v>
      </c>
      <c r="N955" s="11" t="s">
        <v>112</v>
      </c>
      <c r="O955" s="11" t="s">
        <v>42</v>
      </c>
      <c r="P955" s="213" t="s">
        <v>1496</v>
      </c>
      <c r="Q955" s="136">
        <v>2</v>
      </c>
      <c r="R955" s="11" t="s">
        <v>18</v>
      </c>
      <c r="S955" s="11"/>
      <c r="T955" s="6" t="s">
        <v>545</v>
      </c>
      <c r="U955" s="6" t="s">
        <v>49</v>
      </c>
      <c r="V955" s="6" t="s">
        <v>14</v>
      </c>
      <c r="W955" s="6" t="s">
        <v>10</v>
      </c>
      <c r="X955" s="216">
        <v>2</v>
      </c>
      <c r="Y955" s="6"/>
      <c r="Z955" s="225"/>
      <c r="AA955" s="225"/>
      <c r="AB955" s="225"/>
      <c r="AC955" s="225"/>
      <c r="AD955" s="226"/>
      <c r="AE955" s="226"/>
      <c r="AF955" s="225"/>
      <c r="AG955" s="226"/>
      <c r="AH955" s="226"/>
      <c r="AI955" s="226"/>
      <c r="AJ955" s="225"/>
      <c r="AK955" s="225"/>
      <c r="AL955" s="226"/>
      <c r="AM955" s="226"/>
      <c r="AN955" s="226"/>
      <c r="AO955" s="224"/>
      <c r="AP955" s="170"/>
      <c r="AQ955" s="170"/>
      <c r="AR955" s="170">
        <v>70</v>
      </c>
      <c r="AS955" s="170"/>
      <c r="AT955" s="224"/>
      <c r="AU955" s="170">
        <v>20</v>
      </c>
      <c r="AV955" s="170"/>
      <c r="AW955" s="170"/>
      <c r="AX955" s="224"/>
      <c r="AY955" s="170"/>
      <c r="AZ955" s="170"/>
      <c r="BA955" s="170"/>
      <c r="BB955" s="224"/>
      <c r="BC955" s="224"/>
      <c r="BD955" s="224"/>
      <c r="BE955" s="170"/>
      <c r="BF955" s="170"/>
      <c r="BG955" s="170">
        <v>10</v>
      </c>
      <c r="BH955" s="170"/>
      <c r="BI955" s="224"/>
      <c r="BJ955" s="224"/>
      <c r="BK955" s="224"/>
      <c r="BL955" s="224"/>
      <c r="BM955" s="224"/>
      <c r="BN955" s="204"/>
      <c r="BO955" s="6"/>
      <c r="BP955" s="6"/>
      <c r="BQ955" s="1">
        <v>100</v>
      </c>
      <c r="BR955" s="6"/>
      <c r="BS955" s="6"/>
      <c r="BT955" s="6"/>
      <c r="BU955" s="1" t="s">
        <v>625</v>
      </c>
      <c r="BV955" s="6"/>
      <c r="BW955" s="6"/>
      <c r="BX955" s="6"/>
    </row>
    <row r="956" spans="1:76" ht="15" customHeight="1" x14ac:dyDescent="0.3">
      <c r="A956" s="1" t="s">
        <v>1487</v>
      </c>
      <c r="B956" s="7">
        <v>42969</v>
      </c>
      <c r="C956" s="6" t="s">
        <v>662</v>
      </c>
      <c r="D956" s="166">
        <v>5057</v>
      </c>
      <c r="E956" s="166">
        <v>805</v>
      </c>
      <c r="F956" s="11">
        <v>70</v>
      </c>
      <c r="G956" s="168">
        <v>3</v>
      </c>
      <c r="H956" s="183" t="str">
        <f t="shared" si="14"/>
        <v>70-3</v>
      </c>
      <c r="I956" s="173">
        <v>0</v>
      </c>
      <c r="J956" s="173">
        <v>77</v>
      </c>
      <c r="K956" s="207" t="b">
        <v>1</v>
      </c>
      <c r="L956" s="208">
        <v>171.70000000000002</v>
      </c>
      <c r="M956" s="208">
        <v>172.47000000000003</v>
      </c>
      <c r="N956" s="11" t="s">
        <v>112</v>
      </c>
      <c r="O956" s="11" t="s">
        <v>117</v>
      </c>
      <c r="P956" s="179" t="s">
        <v>1497</v>
      </c>
      <c r="Q956" s="180">
        <v>3</v>
      </c>
      <c r="R956" s="11" t="s">
        <v>18</v>
      </c>
      <c r="S956" s="11"/>
      <c r="T956" s="6" t="s">
        <v>678</v>
      </c>
      <c r="U956" s="6" t="s">
        <v>49</v>
      </c>
      <c r="V956" s="6" t="s">
        <v>14</v>
      </c>
      <c r="W956" s="6" t="s">
        <v>11</v>
      </c>
      <c r="X956" s="212">
        <v>3</v>
      </c>
      <c r="Y956" s="6" t="s">
        <v>40</v>
      </c>
      <c r="Z956" s="224"/>
      <c r="AA956" s="224"/>
      <c r="AB956" s="224"/>
      <c r="AC956" s="224"/>
      <c r="AD956" s="170"/>
      <c r="AE956" s="170"/>
      <c r="AF956" s="224"/>
      <c r="AG956" s="170"/>
      <c r="AH956" s="170"/>
      <c r="AI956" s="170"/>
      <c r="AJ956" s="224"/>
      <c r="AK956" s="224"/>
      <c r="AL956" s="170"/>
      <c r="AM956" s="170"/>
      <c r="AN956" s="170"/>
      <c r="AO956" s="224"/>
      <c r="AP956" s="170"/>
      <c r="AQ956" s="170"/>
      <c r="AR956" s="170">
        <v>50</v>
      </c>
      <c r="AS956" s="170"/>
      <c r="AT956" s="224"/>
      <c r="AU956" s="170">
        <v>50</v>
      </c>
      <c r="AV956" s="170"/>
      <c r="AW956" s="170"/>
      <c r="AX956" s="224"/>
      <c r="AY956" s="170"/>
      <c r="AZ956" s="170"/>
      <c r="BA956" s="170"/>
      <c r="BB956" s="224"/>
      <c r="BC956" s="224"/>
      <c r="BD956" s="224"/>
      <c r="BE956" s="170"/>
      <c r="BF956" s="170"/>
      <c r="BG956" s="170"/>
      <c r="BH956" s="170"/>
      <c r="BI956" s="224"/>
      <c r="BJ956" s="224"/>
      <c r="BK956" s="224"/>
      <c r="BL956" s="224"/>
      <c r="BM956" s="224"/>
      <c r="BN956" s="204"/>
      <c r="BO956" s="6"/>
      <c r="BP956" s="6"/>
      <c r="BQ956" s="1">
        <v>100</v>
      </c>
      <c r="BR956" s="6"/>
      <c r="BS956" s="6"/>
      <c r="BT956" s="6"/>
      <c r="BU956" s="1" t="s">
        <v>759</v>
      </c>
      <c r="BV956" s="6"/>
      <c r="BW956" s="6"/>
      <c r="BX956" s="6"/>
    </row>
    <row r="957" spans="1:76" ht="15" customHeight="1" x14ac:dyDescent="0.3">
      <c r="A957" s="1" t="s">
        <v>1487</v>
      </c>
      <c r="B957" s="7">
        <v>42969</v>
      </c>
      <c r="C957" s="6" t="s">
        <v>662</v>
      </c>
      <c r="D957" s="166">
        <v>5057</v>
      </c>
      <c r="E957" s="166">
        <v>805</v>
      </c>
      <c r="F957" s="11">
        <v>70</v>
      </c>
      <c r="G957" s="168">
        <v>3</v>
      </c>
      <c r="H957" s="183" t="str">
        <f t="shared" si="14"/>
        <v>70-3</v>
      </c>
      <c r="I957" s="173">
        <v>0</v>
      </c>
      <c r="J957" s="173">
        <v>77</v>
      </c>
      <c r="K957" s="207" t="b">
        <v>1</v>
      </c>
      <c r="L957" s="208">
        <v>171.70000000000002</v>
      </c>
      <c r="M957" s="208">
        <v>172.47000000000003</v>
      </c>
      <c r="N957" s="11" t="s">
        <v>112</v>
      </c>
      <c r="O957" s="11" t="s">
        <v>117</v>
      </c>
      <c r="P957" s="179" t="s">
        <v>1497</v>
      </c>
      <c r="Q957" s="180">
        <v>3</v>
      </c>
      <c r="R957" s="11" t="s">
        <v>44</v>
      </c>
      <c r="S957" s="11"/>
      <c r="T957" s="6" t="s">
        <v>669</v>
      </c>
      <c r="U957" s="6" t="s">
        <v>49</v>
      </c>
      <c r="V957" s="6" t="s">
        <v>52</v>
      </c>
      <c r="W957" s="6" t="s">
        <v>11</v>
      </c>
      <c r="X957" s="212">
        <v>3</v>
      </c>
      <c r="Y957" s="6"/>
      <c r="Z957" s="224"/>
      <c r="AA957" s="224"/>
      <c r="AB957" s="224"/>
      <c r="AC957" s="224"/>
      <c r="AD957" s="170"/>
      <c r="AE957" s="170"/>
      <c r="AF957" s="224"/>
      <c r="AG957" s="170"/>
      <c r="AH957" s="170"/>
      <c r="AI957" s="170"/>
      <c r="AJ957" s="224"/>
      <c r="AK957" s="224"/>
      <c r="AL957" s="170"/>
      <c r="AM957" s="170"/>
      <c r="AN957" s="170"/>
      <c r="AO957" s="224"/>
      <c r="AP957" s="170"/>
      <c r="AQ957" s="170"/>
      <c r="AR957" s="170">
        <v>50</v>
      </c>
      <c r="AS957" s="170"/>
      <c r="AT957" s="224"/>
      <c r="AU957" s="170">
        <v>50</v>
      </c>
      <c r="AV957" s="170"/>
      <c r="AW957" s="170"/>
      <c r="AX957" s="224"/>
      <c r="AY957" s="170"/>
      <c r="AZ957" s="170"/>
      <c r="BA957" s="170"/>
      <c r="BB957" s="224"/>
      <c r="BC957" s="224"/>
      <c r="BD957" s="224"/>
      <c r="BE957" s="170"/>
      <c r="BF957" s="170"/>
      <c r="BG957" s="170"/>
      <c r="BH957" s="170"/>
      <c r="BI957" s="224"/>
      <c r="BJ957" s="224"/>
      <c r="BK957" s="224"/>
      <c r="BL957" s="224"/>
      <c r="BM957" s="224"/>
      <c r="BN957" s="204"/>
      <c r="BO957" s="6"/>
      <c r="BP957" s="6"/>
      <c r="BQ957" s="1">
        <v>100</v>
      </c>
      <c r="BR957" s="6"/>
      <c r="BS957" s="6"/>
      <c r="BT957" s="6"/>
      <c r="BU957" s="1" t="s">
        <v>586</v>
      </c>
      <c r="BV957" s="6"/>
      <c r="BW957" s="6"/>
      <c r="BX957" s="6"/>
    </row>
    <row r="958" spans="1:76" ht="15" customHeight="1" x14ac:dyDescent="0.3">
      <c r="A958" s="1" t="s">
        <v>1487</v>
      </c>
      <c r="B958" s="9">
        <v>42969</v>
      </c>
      <c r="C958" s="1" t="s">
        <v>662</v>
      </c>
      <c r="D958" s="61">
        <v>5057</v>
      </c>
      <c r="E958" s="61">
        <v>805</v>
      </c>
      <c r="F958" s="2">
        <v>70</v>
      </c>
      <c r="G958" s="170">
        <v>3</v>
      </c>
      <c r="H958" s="183" t="str">
        <f t="shared" si="14"/>
        <v>70-3</v>
      </c>
      <c r="I958" s="175">
        <v>0</v>
      </c>
      <c r="J958" s="175">
        <v>77</v>
      </c>
      <c r="K958" s="207" t="b">
        <v>1</v>
      </c>
      <c r="L958" s="208">
        <v>171.70000000000002</v>
      </c>
      <c r="M958" s="208">
        <v>172.47000000000003</v>
      </c>
      <c r="N958" s="2" t="s">
        <v>112</v>
      </c>
      <c r="O958" s="2" t="s">
        <v>105</v>
      </c>
      <c r="P958" s="179" t="s">
        <v>105</v>
      </c>
      <c r="Q958" s="136" t="s">
        <v>1492</v>
      </c>
      <c r="R958" s="2"/>
      <c r="S958" s="2"/>
      <c r="T958" s="1"/>
      <c r="U958" s="1"/>
      <c r="V958" s="1"/>
      <c r="W958" s="1"/>
      <c r="X958" s="212" t="e">
        <v>#N/A</v>
      </c>
      <c r="Y958" s="1"/>
      <c r="Z958" s="224"/>
      <c r="AA958" s="224"/>
      <c r="AB958" s="224"/>
      <c r="AC958" s="224"/>
      <c r="AD958" s="170"/>
      <c r="AE958" s="170"/>
      <c r="AF958" s="224"/>
      <c r="AG958" s="170"/>
      <c r="AH958" s="170"/>
      <c r="AI958" s="170"/>
      <c r="AJ958" s="224"/>
      <c r="AK958" s="224"/>
      <c r="AL958" s="170"/>
      <c r="AM958" s="170"/>
      <c r="AN958" s="170"/>
      <c r="AO958" s="224"/>
      <c r="AP958" s="170"/>
      <c r="AQ958" s="170"/>
      <c r="AR958" s="170"/>
      <c r="AS958" s="170"/>
      <c r="AT958" s="224"/>
      <c r="AU958" s="170"/>
      <c r="AV958" s="170"/>
      <c r="AW958" s="170"/>
      <c r="AX958" s="224"/>
      <c r="AY958" s="170"/>
      <c r="AZ958" s="170"/>
      <c r="BA958" s="170"/>
      <c r="BB958" s="224"/>
      <c r="BC958" s="224"/>
      <c r="BD958" s="224"/>
      <c r="BE958" s="170"/>
      <c r="BF958" s="170"/>
      <c r="BG958" s="170"/>
      <c r="BH958" s="170"/>
      <c r="BI958" s="224"/>
      <c r="BJ958" s="224"/>
      <c r="BK958" s="224"/>
      <c r="BL958" s="224"/>
      <c r="BM958" s="224"/>
      <c r="BN958" s="204"/>
      <c r="BQ958" s="1">
        <v>0</v>
      </c>
      <c r="BV958" s="1" t="s">
        <v>760</v>
      </c>
    </row>
    <row r="959" spans="1:76" ht="15" customHeight="1" x14ac:dyDescent="0.3">
      <c r="A959" s="1" t="s">
        <v>1487</v>
      </c>
      <c r="B959" s="9">
        <v>42974</v>
      </c>
      <c r="C959" s="1" t="s">
        <v>662</v>
      </c>
      <c r="D959" s="61">
        <v>5057</v>
      </c>
      <c r="E959" s="61">
        <v>805</v>
      </c>
      <c r="F959" s="2">
        <v>70</v>
      </c>
      <c r="G959" s="170">
        <v>4</v>
      </c>
      <c r="H959" s="183" t="str">
        <f>F959&amp;"-"&amp;G959</f>
        <v>70-4</v>
      </c>
      <c r="I959" s="175">
        <v>0</v>
      </c>
      <c r="J959" s="175">
        <v>77</v>
      </c>
      <c r="K959" s="207" t="b">
        <v>1</v>
      </c>
      <c r="L959" s="208">
        <v>171.70000000000002</v>
      </c>
      <c r="M959" s="208">
        <v>172.47000000000003</v>
      </c>
      <c r="N959" s="2" t="s">
        <v>112</v>
      </c>
      <c r="O959" s="2" t="s">
        <v>1094</v>
      </c>
      <c r="P959" s="179" t="s">
        <v>1493</v>
      </c>
      <c r="Q959" s="180">
        <v>1</v>
      </c>
      <c r="R959" s="2" t="s">
        <v>18</v>
      </c>
      <c r="S959" s="2"/>
      <c r="T959" s="1" t="s">
        <v>201</v>
      </c>
      <c r="U959" s="1" t="s">
        <v>49</v>
      </c>
      <c r="V959" s="1" t="s">
        <v>17</v>
      </c>
      <c r="W959" s="1" t="s">
        <v>10</v>
      </c>
      <c r="X959" s="212">
        <v>2</v>
      </c>
      <c r="Y959" s="1" t="s">
        <v>40</v>
      </c>
      <c r="Z959" s="224"/>
      <c r="AA959" s="224"/>
      <c r="AB959" s="224"/>
      <c r="AC959" s="224"/>
      <c r="AD959" s="170"/>
      <c r="AE959" s="170"/>
      <c r="AF959" s="224"/>
      <c r="AG959" s="170"/>
      <c r="AH959" s="170"/>
      <c r="AI959" s="170"/>
      <c r="AJ959" s="224"/>
      <c r="AK959" s="224"/>
      <c r="AL959" s="170"/>
      <c r="AM959" s="170"/>
      <c r="AN959" s="170"/>
      <c r="AO959" s="224"/>
      <c r="AP959" s="170"/>
      <c r="AQ959" s="170"/>
      <c r="AR959" s="170">
        <v>70</v>
      </c>
      <c r="AS959" s="170"/>
      <c r="AT959" s="224"/>
      <c r="AU959" s="170"/>
      <c r="AV959" s="170"/>
      <c r="AW959" s="170"/>
      <c r="AX959" s="224"/>
      <c r="AY959" s="170"/>
      <c r="AZ959" s="170"/>
      <c r="BA959" s="170"/>
      <c r="BB959" s="224"/>
      <c r="BC959" s="224"/>
      <c r="BD959" s="224"/>
      <c r="BE959" s="170"/>
      <c r="BF959" s="170"/>
      <c r="BG959" s="170">
        <v>30</v>
      </c>
      <c r="BH959" s="170"/>
      <c r="BI959" s="224"/>
      <c r="BJ959" s="224"/>
      <c r="BK959" s="224"/>
      <c r="BL959" s="224"/>
      <c r="BM959" s="224"/>
      <c r="BN959" s="204"/>
      <c r="BQ959" s="1">
        <v>100</v>
      </c>
      <c r="BU959" s="1" t="s">
        <v>591</v>
      </c>
    </row>
    <row r="960" spans="1:76" ht="15" customHeight="1" x14ac:dyDescent="0.3">
      <c r="A960" s="1" t="s">
        <v>1487</v>
      </c>
      <c r="B960" s="9">
        <v>42974</v>
      </c>
      <c r="C960" s="1" t="s">
        <v>662</v>
      </c>
      <c r="D960" s="61">
        <v>5057</v>
      </c>
      <c r="E960" s="61">
        <v>805</v>
      </c>
      <c r="F960" s="2">
        <v>70</v>
      </c>
      <c r="G960" s="170">
        <v>4</v>
      </c>
      <c r="H960" s="183" t="str">
        <f>F960&amp;"-"&amp;G960</f>
        <v>70-4</v>
      </c>
      <c r="I960" s="175">
        <v>0</v>
      </c>
      <c r="J960" s="175">
        <v>77</v>
      </c>
      <c r="K960" s="207" t="b">
        <v>1</v>
      </c>
      <c r="L960" s="208">
        <v>171.70000000000002</v>
      </c>
      <c r="M960" s="208">
        <v>172.47000000000003</v>
      </c>
      <c r="N960" s="2" t="s">
        <v>112</v>
      </c>
      <c r="O960" s="2" t="s">
        <v>42</v>
      </c>
      <c r="P960" s="213" t="s">
        <v>1496</v>
      </c>
      <c r="Q960" s="136">
        <v>2</v>
      </c>
      <c r="R960" s="2" t="s">
        <v>18</v>
      </c>
      <c r="S960" s="2"/>
      <c r="T960" s="1" t="s">
        <v>545</v>
      </c>
      <c r="U960" s="1" t="s">
        <v>49</v>
      </c>
      <c r="V960" s="1" t="s">
        <v>14</v>
      </c>
      <c r="W960" s="1" t="s">
        <v>10</v>
      </c>
      <c r="X960" s="216">
        <v>2</v>
      </c>
      <c r="Y960" s="1"/>
      <c r="Z960" s="225"/>
      <c r="AA960" s="225"/>
      <c r="AB960" s="225"/>
      <c r="AC960" s="225"/>
      <c r="AD960" s="226"/>
      <c r="AE960" s="226"/>
      <c r="AF960" s="225"/>
      <c r="AG960" s="226"/>
      <c r="AH960" s="226"/>
      <c r="AI960" s="226"/>
      <c r="AJ960" s="225"/>
      <c r="AK960" s="225"/>
      <c r="AL960" s="226"/>
      <c r="AM960" s="226"/>
      <c r="AN960" s="226"/>
      <c r="AO960" s="224"/>
      <c r="AP960" s="170"/>
      <c r="AQ960" s="170"/>
      <c r="AR960" s="170">
        <v>70</v>
      </c>
      <c r="AS960" s="170"/>
      <c r="AT960" s="224"/>
      <c r="AU960" s="170">
        <v>20</v>
      </c>
      <c r="AV960" s="170"/>
      <c r="AW960" s="170"/>
      <c r="AX960" s="224"/>
      <c r="AY960" s="170"/>
      <c r="AZ960" s="170"/>
      <c r="BA960" s="170"/>
      <c r="BB960" s="224"/>
      <c r="BC960" s="224"/>
      <c r="BD960" s="224"/>
      <c r="BE960" s="170"/>
      <c r="BF960" s="170"/>
      <c r="BG960" s="170">
        <v>10</v>
      </c>
      <c r="BH960" s="170"/>
      <c r="BI960" s="224"/>
      <c r="BJ960" s="224"/>
      <c r="BK960" s="224"/>
      <c r="BL960" s="224"/>
      <c r="BM960" s="224"/>
      <c r="BN960" s="204"/>
      <c r="BQ960" s="1">
        <v>100</v>
      </c>
      <c r="BU960" s="1" t="s">
        <v>625</v>
      </c>
    </row>
    <row r="961" spans="1:76" ht="15" customHeight="1" x14ac:dyDescent="0.3">
      <c r="A961" s="1" t="s">
        <v>1487</v>
      </c>
      <c r="B961" s="9">
        <v>42974</v>
      </c>
      <c r="C961" s="1" t="s">
        <v>662</v>
      </c>
      <c r="D961" s="61">
        <v>5057</v>
      </c>
      <c r="E961" s="61">
        <v>805</v>
      </c>
      <c r="F961" s="2">
        <v>70</v>
      </c>
      <c r="G961" s="170">
        <v>4</v>
      </c>
      <c r="H961" s="183" t="str">
        <f>F961&amp;"-"&amp;G961</f>
        <v>70-4</v>
      </c>
      <c r="I961" s="175">
        <v>0</v>
      </c>
      <c r="J961" s="175">
        <v>77</v>
      </c>
      <c r="K961" s="207" t="b">
        <v>1</v>
      </c>
      <c r="L961" s="208">
        <v>171.70000000000002</v>
      </c>
      <c r="M961" s="208">
        <v>172.47000000000003</v>
      </c>
      <c r="N961" s="2" t="s">
        <v>112</v>
      </c>
      <c r="O961" s="2" t="s">
        <v>117</v>
      </c>
      <c r="P961" s="179" t="s">
        <v>1497</v>
      </c>
      <c r="Q961" s="136">
        <v>3</v>
      </c>
      <c r="R961" s="2" t="s">
        <v>1591</v>
      </c>
      <c r="S961" s="2"/>
      <c r="T961" s="1" t="s">
        <v>668</v>
      </c>
      <c r="U961" s="1" t="s">
        <v>49</v>
      </c>
      <c r="V961" s="1" t="s">
        <v>52</v>
      </c>
      <c r="W961" s="1" t="s">
        <v>135</v>
      </c>
      <c r="X961" s="212">
        <v>3</v>
      </c>
      <c r="Y961" s="1"/>
      <c r="Z961" s="224"/>
      <c r="AA961" s="224"/>
      <c r="AB961" s="224"/>
      <c r="AC961" s="224"/>
      <c r="AD961" s="170"/>
      <c r="AE961" s="170"/>
      <c r="AF961" s="224"/>
      <c r="AG961" s="170"/>
      <c r="AH961" s="170"/>
      <c r="AI961" s="170"/>
      <c r="AJ961" s="224"/>
      <c r="AK961" s="224"/>
      <c r="AL961" s="170"/>
      <c r="AM961" s="170"/>
      <c r="AN961" s="170"/>
      <c r="AO961" s="224"/>
      <c r="AP961" s="170"/>
      <c r="AQ961" s="170"/>
      <c r="AR961" s="170">
        <v>50</v>
      </c>
      <c r="AS961" s="170"/>
      <c r="AT961" s="224"/>
      <c r="AU961" s="170">
        <v>50</v>
      </c>
      <c r="AV961" s="170"/>
      <c r="AW961" s="170"/>
      <c r="AX961" s="224"/>
      <c r="AY961" s="170"/>
      <c r="AZ961" s="170"/>
      <c r="BA961" s="170"/>
      <c r="BB961" s="224"/>
      <c r="BC961" s="224"/>
      <c r="BD961" s="224"/>
      <c r="BE961" s="170"/>
      <c r="BF961" s="170"/>
      <c r="BG961" s="170"/>
      <c r="BH961" s="170"/>
      <c r="BI961" s="224"/>
      <c r="BJ961" s="224"/>
      <c r="BK961" s="224"/>
      <c r="BL961" s="224"/>
      <c r="BM961" s="224"/>
      <c r="BN961" s="204"/>
      <c r="BQ961" s="1">
        <v>100</v>
      </c>
      <c r="BU961" s="1" t="s">
        <v>586</v>
      </c>
    </row>
    <row r="962" spans="1:76" ht="15" customHeight="1" x14ac:dyDescent="0.3">
      <c r="A962" s="1" t="s">
        <v>1487</v>
      </c>
      <c r="B962" s="9">
        <v>42974</v>
      </c>
      <c r="C962" s="1" t="s">
        <v>662</v>
      </c>
      <c r="D962" s="61">
        <v>5057</v>
      </c>
      <c r="E962" s="61">
        <v>805</v>
      </c>
      <c r="F962" s="2">
        <v>70</v>
      </c>
      <c r="G962" s="170">
        <v>4</v>
      </c>
      <c r="H962" s="183" t="str">
        <f>F962&amp;"-"&amp;G962</f>
        <v>70-4</v>
      </c>
      <c r="I962" s="175">
        <v>0</v>
      </c>
      <c r="J962" s="175">
        <v>77</v>
      </c>
      <c r="K962" s="207" t="b">
        <v>1</v>
      </c>
      <c r="L962" s="208">
        <v>171.70000000000002</v>
      </c>
      <c r="M962" s="208">
        <v>172.47000000000003</v>
      </c>
      <c r="N962" s="2" t="s">
        <v>112</v>
      </c>
      <c r="O962" s="2" t="s">
        <v>31</v>
      </c>
      <c r="P962" s="139" t="s">
        <v>1494</v>
      </c>
      <c r="Q962" s="136">
        <v>4</v>
      </c>
      <c r="R962" s="2" t="s">
        <v>44</v>
      </c>
      <c r="S962" s="2"/>
      <c r="T962" s="1" t="s">
        <v>552</v>
      </c>
      <c r="U962" s="1" t="s">
        <v>49</v>
      </c>
      <c r="V962" s="1" t="s">
        <v>52</v>
      </c>
      <c r="W962" s="1" t="s">
        <v>12</v>
      </c>
      <c r="X962" s="212">
        <v>4</v>
      </c>
      <c r="Y962" s="1" t="s">
        <v>40</v>
      </c>
      <c r="Z962" s="224"/>
      <c r="AA962" s="224"/>
      <c r="AB962" s="224"/>
      <c r="AC962" s="224"/>
      <c r="AD962" s="170"/>
      <c r="AE962" s="170"/>
      <c r="AF962" s="224"/>
      <c r="AG962" s="170"/>
      <c r="AH962" s="170"/>
      <c r="AI962" s="170"/>
      <c r="AJ962" s="224"/>
      <c r="AK962" s="224"/>
      <c r="AL962" s="170"/>
      <c r="AM962" s="170"/>
      <c r="AN962" s="170"/>
      <c r="AO962" s="224"/>
      <c r="AP962" s="170"/>
      <c r="AQ962" s="170"/>
      <c r="AR962" s="170"/>
      <c r="AS962" s="170">
        <v>100</v>
      </c>
      <c r="AT962" s="224"/>
      <c r="AU962" s="170"/>
      <c r="AV962" s="170"/>
      <c r="AW962" s="170"/>
      <c r="AX962" s="224"/>
      <c r="AY962" s="170"/>
      <c r="AZ962" s="170"/>
      <c r="BA962" s="170"/>
      <c r="BB962" s="224"/>
      <c r="BC962" s="224"/>
      <c r="BD962" s="224"/>
      <c r="BE962" s="170"/>
      <c r="BF962" s="170"/>
      <c r="BG962" s="170"/>
      <c r="BH962" s="170"/>
      <c r="BI962" s="224"/>
      <c r="BJ962" s="224"/>
      <c r="BK962" s="224"/>
      <c r="BL962" s="224"/>
      <c r="BM962" s="224"/>
      <c r="BN962" s="204"/>
      <c r="BQ962" s="1">
        <v>100</v>
      </c>
      <c r="BU962" s="1" t="s">
        <v>724</v>
      </c>
    </row>
    <row r="963" spans="1:76" ht="15" customHeight="1" x14ac:dyDescent="0.3">
      <c r="A963" s="1" t="s">
        <v>1487</v>
      </c>
      <c r="B963" s="9">
        <v>42974</v>
      </c>
      <c r="C963" s="1" t="s">
        <v>662</v>
      </c>
      <c r="D963" s="61">
        <v>5057</v>
      </c>
      <c r="E963" s="61">
        <v>805</v>
      </c>
      <c r="F963" s="2">
        <v>70</v>
      </c>
      <c r="G963" s="170">
        <v>4</v>
      </c>
      <c r="H963" s="183" t="str">
        <f>F963&amp;"-"&amp;G963</f>
        <v>70-4</v>
      </c>
      <c r="I963" s="175">
        <v>0</v>
      </c>
      <c r="J963" s="175">
        <v>77</v>
      </c>
      <c r="K963" s="207" t="b">
        <v>1</v>
      </c>
      <c r="L963" s="208">
        <v>171.70000000000002</v>
      </c>
      <c r="M963" s="208">
        <v>172.47000000000003</v>
      </c>
      <c r="N963" s="2"/>
      <c r="O963" s="2" t="s">
        <v>105</v>
      </c>
      <c r="P963" s="139"/>
      <c r="Q963" s="136"/>
      <c r="R963" s="2"/>
      <c r="S963" s="2"/>
      <c r="T963" s="1"/>
      <c r="U963" s="1"/>
      <c r="V963" s="1"/>
      <c r="W963" s="1"/>
      <c r="X963" s="212"/>
      <c r="Y963" s="1"/>
      <c r="Z963" s="224"/>
      <c r="AA963" s="224"/>
      <c r="AB963" s="224"/>
      <c r="AC963" s="224"/>
      <c r="AD963" s="170"/>
      <c r="AE963" s="170"/>
      <c r="AF963" s="224"/>
      <c r="AG963" s="170"/>
      <c r="AH963" s="170"/>
      <c r="AI963" s="170"/>
      <c r="AJ963" s="224"/>
      <c r="AK963" s="224"/>
      <c r="AL963" s="170"/>
      <c r="AM963" s="170"/>
      <c r="AN963" s="170"/>
      <c r="AO963" s="224"/>
      <c r="AP963" s="170"/>
      <c r="AQ963" s="170"/>
      <c r="AR963" s="170"/>
      <c r="AS963" s="170"/>
      <c r="AT963" s="224"/>
      <c r="AU963" s="170"/>
      <c r="AV963" s="170"/>
      <c r="AW963" s="170"/>
      <c r="AX963" s="224"/>
      <c r="AY963" s="170"/>
      <c r="AZ963" s="170"/>
      <c r="BA963" s="170"/>
      <c r="BB963" s="224"/>
      <c r="BC963" s="224"/>
      <c r="BD963" s="224"/>
      <c r="BE963" s="170"/>
      <c r="BF963" s="170"/>
      <c r="BG963" s="170"/>
      <c r="BH963" s="170"/>
      <c r="BI963" s="224"/>
      <c r="BJ963" s="224"/>
      <c r="BK963" s="224"/>
      <c r="BL963" s="224"/>
      <c r="BM963" s="224"/>
      <c r="BN963" s="204"/>
      <c r="BV963" s="153" t="s">
        <v>762</v>
      </c>
    </row>
    <row r="964" spans="1:76" ht="15" customHeight="1" x14ac:dyDescent="0.3">
      <c r="A964" s="1" t="s">
        <v>1487</v>
      </c>
      <c r="B964" s="7">
        <v>42969</v>
      </c>
      <c r="C964" s="6" t="s">
        <v>662</v>
      </c>
      <c r="D964" s="166">
        <v>5057</v>
      </c>
      <c r="E964" s="166">
        <v>805</v>
      </c>
      <c r="F964" s="11">
        <v>71</v>
      </c>
      <c r="G964" s="168">
        <v>1</v>
      </c>
      <c r="H964" s="183" t="str">
        <f t="shared" si="14"/>
        <v>71-1</v>
      </c>
      <c r="I964" s="173">
        <v>0</v>
      </c>
      <c r="J964" s="173">
        <v>86</v>
      </c>
      <c r="K964" s="207" t="b">
        <v>1</v>
      </c>
      <c r="L964" s="208">
        <v>173.2</v>
      </c>
      <c r="M964" s="208">
        <v>174.06</v>
      </c>
      <c r="N964" s="11" t="s">
        <v>112</v>
      </c>
      <c r="O964" s="11" t="s">
        <v>1094</v>
      </c>
      <c r="P964" s="179" t="s">
        <v>1493</v>
      </c>
      <c r="Q964" s="180">
        <v>1</v>
      </c>
      <c r="R964" s="11" t="s">
        <v>18</v>
      </c>
      <c r="S964" s="11"/>
      <c r="T964" s="6" t="s">
        <v>201</v>
      </c>
      <c r="U964" s="6" t="s">
        <v>49</v>
      </c>
      <c r="V964" s="6" t="s">
        <v>17</v>
      </c>
      <c r="W964" s="6" t="s">
        <v>10</v>
      </c>
      <c r="X964" s="212">
        <v>2</v>
      </c>
      <c r="Y964" s="6" t="s">
        <v>40</v>
      </c>
      <c r="Z964" s="224"/>
      <c r="AA964" s="224"/>
      <c r="AB964" s="224"/>
      <c r="AC964" s="224"/>
      <c r="AD964" s="170"/>
      <c r="AE964" s="170"/>
      <c r="AF964" s="224"/>
      <c r="AG964" s="170"/>
      <c r="AH964" s="170"/>
      <c r="AI964" s="170"/>
      <c r="AJ964" s="224"/>
      <c r="AK964" s="224"/>
      <c r="AL964" s="170"/>
      <c r="AM964" s="170"/>
      <c r="AN964" s="170"/>
      <c r="AO964" s="224"/>
      <c r="AP964" s="170"/>
      <c r="AQ964" s="170"/>
      <c r="AR964" s="170">
        <v>70</v>
      </c>
      <c r="AS964" s="170"/>
      <c r="AT964" s="224"/>
      <c r="AU964" s="170"/>
      <c r="AV964" s="170"/>
      <c r="AW964" s="170"/>
      <c r="AX964" s="224"/>
      <c r="AY964" s="170"/>
      <c r="AZ964" s="170"/>
      <c r="BA964" s="170"/>
      <c r="BB964" s="224"/>
      <c r="BC964" s="224"/>
      <c r="BD964" s="224"/>
      <c r="BE964" s="170"/>
      <c r="BF964" s="170"/>
      <c r="BG964" s="170">
        <v>30</v>
      </c>
      <c r="BH964" s="170"/>
      <c r="BI964" s="224"/>
      <c r="BJ964" s="224"/>
      <c r="BK964" s="224"/>
      <c r="BL964" s="224"/>
      <c r="BM964" s="224"/>
      <c r="BN964" s="204"/>
      <c r="BO964" s="6"/>
      <c r="BP964" s="6"/>
      <c r="BQ964" s="1">
        <v>100</v>
      </c>
      <c r="BR964" s="6"/>
      <c r="BS964" s="6"/>
      <c r="BT964" s="6"/>
      <c r="BU964" s="6" t="s">
        <v>591</v>
      </c>
      <c r="BV964" s="6"/>
      <c r="BW964" s="6"/>
      <c r="BX964" s="6"/>
    </row>
    <row r="965" spans="1:76" ht="15" customHeight="1" x14ac:dyDescent="0.3">
      <c r="A965" s="1" t="s">
        <v>1487</v>
      </c>
      <c r="B965" s="7">
        <v>42969</v>
      </c>
      <c r="C965" s="6" t="s">
        <v>662</v>
      </c>
      <c r="D965" s="166">
        <v>5057</v>
      </c>
      <c r="E965" s="166">
        <v>805</v>
      </c>
      <c r="F965" s="11">
        <v>71</v>
      </c>
      <c r="G965" s="168">
        <v>1</v>
      </c>
      <c r="H965" s="183" t="str">
        <f t="shared" si="14"/>
        <v>71-1</v>
      </c>
      <c r="I965" s="173">
        <v>0</v>
      </c>
      <c r="J965" s="173">
        <v>86</v>
      </c>
      <c r="K965" s="207" t="b">
        <v>1</v>
      </c>
      <c r="L965" s="208">
        <v>173.2</v>
      </c>
      <c r="M965" s="208">
        <v>174.06</v>
      </c>
      <c r="N965" s="11" t="s">
        <v>112</v>
      </c>
      <c r="O965" s="11" t="s">
        <v>42</v>
      </c>
      <c r="P965" s="213" t="s">
        <v>1496</v>
      </c>
      <c r="Q965" s="136">
        <v>2</v>
      </c>
      <c r="R965" s="11" t="s">
        <v>18</v>
      </c>
      <c r="S965" s="11"/>
      <c r="T965" s="6" t="s">
        <v>545</v>
      </c>
      <c r="U965" s="6" t="s">
        <v>49</v>
      </c>
      <c r="V965" s="6" t="s">
        <v>14</v>
      </c>
      <c r="W965" s="6" t="s">
        <v>10</v>
      </c>
      <c r="X965" s="216">
        <v>2</v>
      </c>
      <c r="Y965" s="6"/>
      <c r="Z965" s="225"/>
      <c r="AA965" s="225"/>
      <c r="AB965" s="225"/>
      <c r="AC965" s="225"/>
      <c r="AD965" s="226"/>
      <c r="AE965" s="226"/>
      <c r="AF965" s="225"/>
      <c r="AG965" s="226"/>
      <c r="AH965" s="226"/>
      <c r="AI965" s="226"/>
      <c r="AJ965" s="225"/>
      <c r="AK965" s="225"/>
      <c r="AL965" s="226"/>
      <c r="AM965" s="226"/>
      <c r="AN965" s="226"/>
      <c r="AO965" s="224"/>
      <c r="AP965" s="170"/>
      <c r="AQ965" s="170"/>
      <c r="AR965" s="170">
        <v>70</v>
      </c>
      <c r="AS965" s="170"/>
      <c r="AT965" s="224"/>
      <c r="AU965" s="170">
        <v>20</v>
      </c>
      <c r="AV965" s="170"/>
      <c r="AW965" s="170"/>
      <c r="AX965" s="224"/>
      <c r="AY965" s="170"/>
      <c r="AZ965" s="170"/>
      <c r="BA965" s="170"/>
      <c r="BB965" s="224"/>
      <c r="BC965" s="224"/>
      <c r="BD965" s="224"/>
      <c r="BE965" s="170"/>
      <c r="BF965" s="170"/>
      <c r="BG965" s="170">
        <v>10</v>
      </c>
      <c r="BH965" s="170"/>
      <c r="BI965" s="224"/>
      <c r="BJ965" s="224"/>
      <c r="BK965" s="224"/>
      <c r="BL965" s="224"/>
      <c r="BM965" s="224"/>
      <c r="BN965" s="204"/>
      <c r="BO965" s="6"/>
      <c r="BP965" s="6"/>
      <c r="BQ965" s="1">
        <v>100</v>
      </c>
      <c r="BR965" s="6"/>
      <c r="BS965" s="6"/>
      <c r="BT965" s="6"/>
      <c r="BU965" s="6" t="s">
        <v>625</v>
      </c>
      <c r="BV965" s="6"/>
      <c r="BW965" s="6"/>
      <c r="BX965" s="6"/>
    </row>
    <row r="966" spans="1:76" ht="15" customHeight="1" x14ac:dyDescent="0.3">
      <c r="A966" s="1" t="s">
        <v>1487</v>
      </c>
      <c r="B966" s="7">
        <v>42969</v>
      </c>
      <c r="C966" s="6" t="s">
        <v>662</v>
      </c>
      <c r="D966" s="166">
        <v>5057</v>
      </c>
      <c r="E966" s="166">
        <v>805</v>
      </c>
      <c r="F966" s="11">
        <v>71</v>
      </c>
      <c r="G966" s="168">
        <v>1</v>
      </c>
      <c r="H966" s="183" t="str">
        <f t="shared" si="14"/>
        <v>71-1</v>
      </c>
      <c r="I966" s="173">
        <v>0</v>
      </c>
      <c r="J966" s="173">
        <v>86</v>
      </c>
      <c r="K966" s="207" t="b">
        <v>1</v>
      </c>
      <c r="L966" s="208">
        <v>173.2</v>
      </c>
      <c r="M966" s="208">
        <v>174.06</v>
      </c>
      <c r="N966" s="11" t="s">
        <v>112</v>
      </c>
      <c r="O966" s="11" t="s">
        <v>117</v>
      </c>
      <c r="P966" s="179" t="s">
        <v>1497</v>
      </c>
      <c r="Q966" s="180">
        <v>3</v>
      </c>
      <c r="R966" s="11" t="s">
        <v>44</v>
      </c>
      <c r="S966" s="11"/>
      <c r="T966" s="6" t="s">
        <v>552</v>
      </c>
      <c r="U966" s="6" t="s">
        <v>49</v>
      </c>
      <c r="V966" s="6" t="s">
        <v>52</v>
      </c>
      <c r="W966" s="6" t="s">
        <v>11</v>
      </c>
      <c r="X966" s="212">
        <v>3</v>
      </c>
      <c r="Y966" s="6"/>
      <c r="Z966" s="224"/>
      <c r="AA966" s="224"/>
      <c r="AB966" s="224"/>
      <c r="AC966" s="224"/>
      <c r="AD966" s="170"/>
      <c r="AE966" s="170"/>
      <c r="AF966" s="224"/>
      <c r="AG966" s="170"/>
      <c r="AH966" s="170"/>
      <c r="AI966" s="170"/>
      <c r="AJ966" s="224"/>
      <c r="AK966" s="224"/>
      <c r="AL966" s="170"/>
      <c r="AM966" s="170"/>
      <c r="AN966" s="170"/>
      <c r="AO966" s="224"/>
      <c r="AP966" s="170"/>
      <c r="AQ966" s="170"/>
      <c r="AR966" s="170">
        <v>50</v>
      </c>
      <c r="AS966" s="170"/>
      <c r="AT966" s="224"/>
      <c r="AU966" s="170">
        <v>50</v>
      </c>
      <c r="AV966" s="170"/>
      <c r="AW966" s="170"/>
      <c r="AX966" s="224"/>
      <c r="AY966" s="170"/>
      <c r="AZ966" s="170"/>
      <c r="BA966" s="170"/>
      <c r="BB966" s="224"/>
      <c r="BC966" s="224"/>
      <c r="BD966" s="224"/>
      <c r="BE966" s="170"/>
      <c r="BF966" s="170"/>
      <c r="BG966" s="170"/>
      <c r="BH966" s="170"/>
      <c r="BI966" s="224"/>
      <c r="BJ966" s="224"/>
      <c r="BK966" s="224"/>
      <c r="BL966" s="224"/>
      <c r="BM966" s="224"/>
      <c r="BN966" s="204"/>
      <c r="BO966" s="6"/>
      <c r="BP966" s="6"/>
      <c r="BQ966" s="1">
        <v>100</v>
      </c>
      <c r="BR966" s="6"/>
      <c r="BS966" s="6"/>
      <c r="BT966" s="6"/>
      <c r="BU966" s="1" t="s">
        <v>586</v>
      </c>
      <c r="BV966" s="6"/>
      <c r="BW966" s="6"/>
      <c r="BX966" s="6"/>
    </row>
    <row r="967" spans="1:76" ht="15" customHeight="1" x14ac:dyDescent="0.3">
      <c r="A967" s="1" t="s">
        <v>1487</v>
      </c>
      <c r="B967" s="7">
        <v>42969</v>
      </c>
      <c r="C967" s="6" t="s">
        <v>662</v>
      </c>
      <c r="D967" s="166">
        <v>5057</v>
      </c>
      <c r="E967" s="166">
        <v>805</v>
      </c>
      <c r="F967" s="11">
        <v>71</v>
      </c>
      <c r="G967" s="168">
        <v>1</v>
      </c>
      <c r="H967" s="183" t="str">
        <f t="shared" si="14"/>
        <v>71-1</v>
      </c>
      <c r="I967" s="173">
        <v>76</v>
      </c>
      <c r="J967" s="173">
        <v>82</v>
      </c>
      <c r="K967" s="207" t="b">
        <v>1</v>
      </c>
      <c r="L967" s="208">
        <v>173.95999999999998</v>
      </c>
      <c r="M967" s="208">
        <v>174.01999999999998</v>
      </c>
      <c r="N967" s="11" t="s">
        <v>96</v>
      </c>
      <c r="O967" s="11" t="s">
        <v>31</v>
      </c>
      <c r="P967" s="139" t="s">
        <v>1494</v>
      </c>
      <c r="Q967" s="136">
        <v>4</v>
      </c>
      <c r="R967" s="11" t="s">
        <v>44</v>
      </c>
      <c r="S967" s="11"/>
      <c r="T967" s="6" t="s">
        <v>671</v>
      </c>
      <c r="U967" s="6" t="s">
        <v>49</v>
      </c>
      <c r="V967" s="6" t="s">
        <v>14</v>
      </c>
      <c r="W967" s="6" t="s">
        <v>12</v>
      </c>
      <c r="X967" s="212">
        <v>4</v>
      </c>
      <c r="Y967" s="6" t="s">
        <v>40</v>
      </c>
      <c r="Z967" s="224"/>
      <c r="AA967" s="224"/>
      <c r="AB967" s="224"/>
      <c r="AC967" s="224"/>
      <c r="AD967" s="170"/>
      <c r="AE967" s="170"/>
      <c r="AF967" s="224"/>
      <c r="AG967" s="170"/>
      <c r="AH967" s="170"/>
      <c r="AI967" s="170"/>
      <c r="AJ967" s="224"/>
      <c r="AK967" s="224"/>
      <c r="AL967" s="170"/>
      <c r="AM967" s="170"/>
      <c r="AN967" s="170"/>
      <c r="AO967" s="224"/>
      <c r="AP967" s="170"/>
      <c r="AQ967" s="170"/>
      <c r="AR967" s="170"/>
      <c r="AS967" s="170">
        <v>100</v>
      </c>
      <c r="AT967" s="224"/>
      <c r="AU967" s="170"/>
      <c r="AV967" s="170"/>
      <c r="AW967" s="170"/>
      <c r="AX967" s="224"/>
      <c r="AY967" s="170"/>
      <c r="AZ967" s="170"/>
      <c r="BA967" s="170"/>
      <c r="BB967" s="224"/>
      <c r="BC967" s="224"/>
      <c r="BD967" s="224"/>
      <c r="BE967" s="170"/>
      <c r="BF967" s="170"/>
      <c r="BG967" s="170"/>
      <c r="BH967" s="170"/>
      <c r="BI967" s="224"/>
      <c r="BJ967" s="224"/>
      <c r="BK967" s="224"/>
      <c r="BL967" s="224"/>
      <c r="BM967" s="224"/>
      <c r="BN967" s="204"/>
      <c r="BO967" s="6"/>
      <c r="BP967" s="6"/>
      <c r="BQ967" s="1">
        <v>100</v>
      </c>
      <c r="BR967" s="6"/>
      <c r="BS967" s="6"/>
      <c r="BT967" s="6"/>
      <c r="BU967" s="1" t="s">
        <v>761</v>
      </c>
      <c r="BV967" s="6"/>
      <c r="BW967" s="6"/>
      <c r="BX967" s="6"/>
    </row>
    <row r="968" spans="1:76" ht="15" customHeight="1" x14ac:dyDescent="0.3">
      <c r="A968" s="1" t="s">
        <v>1487</v>
      </c>
      <c r="B968" s="7">
        <v>42969</v>
      </c>
      <c r="C968" s="6" t="s">
        <v>662</v>
      </c>
      <c r="D968" s="166">
        <v>5057</v>
      </c>
      <c r="E968" s="166">
        <v>805</v>
      </c>
      <c r="F968" s="11">
        <v>71</v>
      </c>
      <c r="G968" s="168">
        <v>1</v>
      </c>
      <c r="H968" s="183" t="str">
        <f t="shared" si="14"/>
        <v>71-1</v>
      </c>
      <c r="I968" s="173">
        <v>0</v>
      </c>
      <c r="J968" s="173">
        <v>86</v>
      </c>
      <c r="K968" s="207" t="b">
        <v>1</v>
      </c>
      <c r="L968" s="208">
        <v>173.2</v>
      </c>
      <c r="M968" s="208">
        <v>174.06</v>
      </c>
      <c r="N968" s="11" t="s">
        <v>112</v>
      </c>
      <c r="O968" s="11" t="s">
        <v>105</v>
      </c>
      <c r="P968" s="179" t="s">
        <v>105</v>
      </c>
      <c r="Q968" s="136" t="s">
        <v>1492</v>
      </c>
      <c r="R968" s="11"/>
      <c r="S968" s="11"/>
      <c r="T968" s="6"/>
      <c r="U968" s="6"/>
      <c r="V968" s="6"/>
      <c r="W968" s="6"/>
      <c r="X968" s="212" t="e">
        <v>#N/A</v>
      </c>
      <c r="Y968" s="6"/>
      <c r="Z968" s="224"/>
      <c r="AA968" s="224"/>
      <c r="AB968" s="224"/>
      <c r="AC968" s="224"/>
      <c r="AD968" s="170"/>
      <c r="AE968" s="170"/>
      <c r="AF968" s="224"/>
      <c r="AG968" s="170"/>
      <c r="AH968" s="170"/>
      <c r="AI968" s="170"/>
      <c r="AJ968" s="224"/>
      <c r="AK968" s="224"/>
      <c r="AL968" s="170"/>
      <c r="AM968" s="170"/>
      <c r="AN968" s="170"/>
      <c r="AO968" s="224"/>
      <c r="AP968" s="170"/>
      <c r="AQ968" s="170"/>
      <c r="AR968" s="170"/>
      <c r="AS968" s="170"/>
      <c r="AT968" s="224"/>
      <c r="AU968" s="170"/>
      <c r="AV968" s="170"/>
      <c r="AW968" s="170"/>
      <c r="AX968" s="224"/>
      <c r="AY968" s="170"/>
      <c r="AZ968" s="170"/>
      <c r="BA968" s="170"/>
      <c r="BB968" s="224"/>
      <c r="BC968" s="224"/>
      <c r="BD968" s="224"/>
      <c r="BE968" s="170"/>
      <c r="BF968" s="170"/>
      <c r="BG968" s="170"/>
      <c r="BH968" s="170"/>
      <c r="BI968" s="224"/>
      <c r="BJ968" s="224"/>
      <c r="BK968" s="224"/>
      <c r="BL968" s="224"/>
      <c r="BM968" s="224"/>
      <c r="BN968" s="204"/>
      <c r="BO968" s="6"/>
      <c r="BP968" s="6"/>
      <c r="BQ968" s="1">
        <v>0</v>
      </c>
      <c r="BR968" s="6"/>
      <c r="BS968" s="6"/>
      <c r="BT968" s="6"/>
      <c r="BU968" s="6" t="s">
        <v>762</v>
      </c>
      <c r="BV968" s="146" t="s">
        <v>762</v>
      </c>
      <c r="BW968" s="6"/>
      <c r="BX968" s="6"/>
    </row>
    <row r="969" spans="1:76" ht="15" customHeight="1" x14ac:dyDescent="0.3">
      <c r="A969" s="1" t="s">
        <v>1487</v>
      </c>
      <c r="B969" s="7">
        <v>42969</v>
      </c>
      <c r="C969" s="6" t="s">
        <v>662</v>
      </c>
      <c r="D969" s="166">
        <v>5057</v>
      </c>
      <c r="E969" s="166">
        <v>805</v>
      </c>
      <c r="F969" s="11">
        <v>71</v>
      </c>
      <c r="G969" s="168">
        <v>2</v>
      </c>
      <c r="H969" s="183" t="str">
        <f t="shared" si="14"/>
        <v>71-2</v>
      </c>
      <c r="I969" s="173">
        <v>0</v>
      </c>
      <c r="J969" s="173">
        <v>55</v>
      </c>
      <c r="K969" s="207" t="b">
        <v>1</v>
      </c>
      <c r="L969" s="208">
        <v>174.06</v>
      </c>
      <c r="M969" s="208">
        <v>174.61</v>
      </c>
      <c r="N969" s="11" t="s">
        <v>112</v>
      </c>
      <c r="O969" s="11" t="s">
        <v>1094</v>
      </c>
      <c r="P969" s="179" t="s">
        <v>1493</v>
      </c>
      <c r="Q969" s="180">
        <v>1</v>
      </c>
      <c r="R969" s="11" t="s">
        <v>18</v>
      </c>
      <c r="S969" s="11"/>
      <c r="T969" s="6" t="s">
        <v>201</v>
      </c>
      <c r="U969" s="6" t="s">
        <v>49</v>
      </c>
      <c r="V969" s="6" t="s">
        <v>17</v>
      </c>
      <c r="W969" s="6" t="s">
        <v>10</v>
      </c>
      <c r="X969" s="212">
        <v>2</v>
      </c>
      <c r="Y969" s="6" t="s">
        <v>40</v>
      </c>
      <c r="Z969" s="224"/>
      <c r="AA969" s="224"/>
      <c r="AB969" s="224"/>
      <c r="AC969" s="224"/>
      <c r="AD969" s="170"/>
      <c r="AE969" s="170"/>
      <c r="AF969" s="224"/>
      <c r="AG969" s="170"/>
      <c r="AH969" s="170"/>
      <c r="AI969" s="170"/>
      <c r="AJ969" s="224"/>
      <c r="AK969" s="224"/>
      <c r="AL969" s="170"/>
      <c r="AM969" s="170"/>
      <c r="AN969" s="170"/>
      <c r="AO969" s="224"/>
      <c r="AP969" s="170"/>
      <c r="AQ969" s="170"/>
      <c r="AR969" s="170">
        <v>70</v>
      </c>
      <c r="AS969" s="170"/>
      <c r="AT969" s="224"/>
      <c r="AU969" s="170"/>
      <c r="AV969" s="170"/>
      <c r="AW969" s="170"/>
      <c r="AX969" s="224"/>
      <c r="AY969" s="170"/>
      <c r="AZ969" s="170"/>
      <c r="BA969" s="170"/>
      <c r="BB969" s="224"/>
      <c r="BC969" s="224"/>
      <c r="BD969" s="224"/>
      <c r="BE969" s="170"/>
      <c r="BF969" s="170"/>
      <c r="BG969" s="170">
        <v>30</v>
      </c>
      <c r="BH969" s="170"/>
      <c r="BI969" s="224"/>
      <c r="BJ969" s="224"/>
      <c r="BK969" s="224"/>
      <c r="BL969" s="224"/>
      <c r="BM969" s="224"/>
      <c r="BN969" s="204"/>
      <c r="BO969" s="6"/>
      <c r="BP969" s="6"/>
      <c r="BQ969" s="1">
        <v>100</v>
      </c>
      <c r="BR969" s="6"/>
      <c r="BS969" s="6"/>
      <c r="BT969" s="6"/>
      <c r="BU969" s="6" t="s">
        <v>591</v>
      </c>
      <c r="BV969" s="6"/>
      <c r="BW969" s="6"/>
      <c r="BX969" s="6"/>
    </row>
    <row r="970" spans="1:76" ht="15" customHeight="1" x14ac:dyDescent="0.3">
      <c r="A970" s="1" t="s">
        <v>1487</v>
      </c>
      <c r="B970" s="7">
        <v>42969</v>
      </c>
      <c r="C970" s="6" t="s">
        <v>662</v>
      </c>
      <c r="D970" s="166">
        <v>5057</v>
      </c>
      <c r="E970" s="166">
        <v>805</v>
      </c>
      <c r="F970" s="11">
        <v>71</v>
      </c>
      <c r="G970" s="168">
        <v>2</v>
      </c>
      <c r="H970" s="183" t="str">
        <f t="shared" si="14"/>
        <v>71-2</v>
      </c>
      <c r="I970" s="173">
        <v>0</v>
      </c>
      <c r="J970" s="173">
        <v>55</v>
      </c>
      <c r="K970" s="207" t="b">
        <v>1</v>
      </c>
      <c r="L970" s="208">
        <v>174.06</v>
      </c>
      <c r="M970" s="208">
        <v>174.61</v>
      </c>
      <c r="N970" s="11" t="s">
        <v>112</v>
      </c>
      <c r="O970" s="11" t="s">
        <v>42</v>
      </c>
      <c r="P970" s="213" t="s">
        <v>1496</v>
      </c>
      <c r="Q970" s="136">
        <v>2</v>
      </c>
      <c r="R970" s="11" t="s">
        <v>18</v>
      </c>
      <c r="S970" s="11"/>
      <c r="T970" s="6" t="s">
        <v>545</v>
      </c>
      <c r="U970" s="6" t="s">
        <v>49</v>
      </c>
      <c r="V970" s="6" t="s">
        <v>14</v>
      </c>
      <c r="W970" s="6" t="s">
        <v>10</v>
      </c>
      <c r="X970" s="216">
        <v>2</v>
      </c>
      <c r="Y970" s="6"/>
      <c r="Z970" s="225"/>
      <c r="AA970" s="225"/>
      <c r="AB970" s="225"/>
      <c r="AC970" s="225"/>
      <c r="AD970" s="226"/>
      <c r="AE970" s="226"/>
      <c r="AF970" s="225"/>
      <c r="AG970" s="226"/>
      <c r="AH970" s="226"/>
      <c r="AI970" s="226"/>
      <c r="AJ970" s="225"/>
      <c r="AK970" s="225"/>
      <c r="AL970" s="226"/>
      <c r="AM970" s="226"/>
      <c r="AN970" s="226"/>
      <c r="AO970" s="224"/>
      <c r="AP970" s="170"/>
      <c r="AQ970" s="170"/>
      <c r="AR970" s="170">
        <v>70</v>
      </c>
      <c r="AS970" s="170"/>
      <c r="AT970" s="224"/>
      <c r="AU970" s="170">
        <v>20</v>
      </c>
      <c r="AV970" s="170"/>
      <c r="AW970" s="170"/>
      <c r="AX970" s="224"/>
      <c r="AY970" s="170"/>
      <c r="AZ970" s="170"/>
      <c r="BA970" s="170"/>
      <c r="BB970" s="224"/>
      <c r="BC970" s="224"/>
      <c r="BD970" s="224"/>
      <c r="BE970" s="170"/>
      <c r="BF970" s="170"/>
      <c r="BG970" s="170">
        <v>10</v>
      </c>
      <c r="BH970" s="170"/>
      <c r="BI970" s="224"/>
      <c r="BJ970" s="224"/>
      <c r="BK970" s="224"/>
      <c r="BL970" s="224"/>
      <c r="BM970" s="224"/>
      <c r="BN970" s="204"/>
      <c r="BO970" s="6"/>
      <c r="BP970" s="6"/>
      <c r="BQ970" s="1">
        <v>100</v>
      </c>
      <c r="BR970" s="6"/>
      <c r="BS970" s="6"/>
      <c r="BT970" s="6"/>
      <c r="BU970" s="1" t="s">
        <v>625</v>
      </c>
      <c r="BV970" s="6"/>
      <c r="BW970" s="6"/>
      <c r="BX970" s="6"/>
    </row>
    <row r="971" spans="1:76" ht="15" customHeight="1" x14ac:dyDescent="0.3">
      <c r="A971" s="1" t="s">
        <v>1487</v>
      </c>
      <c r="B971" s="7">
        <v>42969</v>
      </c>
      <c r="C971" s="6" t="s">
        <v>662</v>
      </c>
      <c r="D971" s="166">
        <v>5057</v>
      </c>
      <c r="E971" s="166">
        <v>805</v>
      </c>
      <c r="F971" s="11">
        <v>71</v>
      </c>
      <c r="G971" s="168">
        <v>2</v>
      </c>
      <c r="H971" s="183" t="str">
        <f t="shared" si="14"/>
        <v>71-2</v>
      </c>
      <c r="I971" s="173">
        <v>0</v>
      </c>
      <c r="J971" s="173">
        <v>55</v>
      </c>
      <c r="K971" s="207" t="b">
        <v>1</v>
      </c>
      <c r="L971" s="208">
        <v>174.06</v>
      </c>
      <c r="M971" s="208">
        <v>174.61</v>
      </c>
      <c r="N971" s="11" t="s">
        <v>112</v>
      </c>
      <c r="O971" s="11" t="s">
        <v>117</v>
      </c>
      <c r="P971" s="179" t="s">
        <v>1497</v>
      </c>
      <c r="Q971" s="180">
        <v>3</v>
      </c>
      <c r="R971" s="11" t="s">
        <v>18</v>
      </c>
      <c r="S971" s="11"/>
      <c r="T971" s="6" t="s">
        <v>544</v>
      </c>
      <c r="U971" s="6" t="s">
        <v>49</v>
      </c>
      <c r="V971" s="6" t="s">
        <v>14</v>
      </c>
      <c r="W971" s="6" t="s">
        <v>11</v>
      </c>
      <c r="X971" s="212">
        <v>3</v>
      </c>
      <c r="Y971" s="6" t="s">
        <v>40</v>
      </c>
      <c r="Z971" s="224"/>
      <c r="AA971" s="224"/>
      <c r="AB971" s="224"/>
      <c r="AC971" s="224"/>
      <c r="AD971" s="170"/>
      <c r="AE971" s="170"/>
      <c r="AF971" s="224"/>
      <c r="AG971" s="170"/>
      <c r="AH971" s="170"/>
      <c r="AI971" s="170"/>
      <c r="AJ971" s="224"/>
      <c r="AK971" s="224"/>
      <c r="AL971" s="170"/>
      <c r="AM971" s="170"/>
      <c r="AN971" s="170"/>
      <c r="AO971" s="224"/>
      <c r="AP971" s="170"/>
      <c r="AQ971" s="170"/>
      <c r="AR971" s="170">
        <v>50</v>
      </c>
      <c r="AS971" s="170"/>
      <c r="AT971" s="224"/>
      <c r="AU971" s="170">
        <v>50</v>
      </c>
      <c r="AV971" s="170"/>
      <c r="AW971" s="170"/>
      <c r="AX971" s="224"/>
      <c r="AY971" s="170"/>
      <c r="AZ971" s="170"/>
      <c r="BA971" s="170"/>
      <c r="BB971" s="224"/>
      <c r="BC971" s="224"/>
      <c r="BD971" s="224"/>
      <c r="BE971" s="170"/>
      <c r="BF971" s="170"/>
      <c r="BG971" s="170"/>
      <c r="BH971" s="170"/>
      <c r="BI971" s="224"/>
      <c r="BJ971" s="224"/>
      <c r="BK971" s="224"/>
      <c r="BL971" s="224"/>
      <c r="BM971" s="224"/>
      <c r="BN971" s="204"/>
      <c r="BO971" s="6"/>
      <c r="BP971" s="6"/>
      <c r="BQ971" s="1">
        <v>100</v>
      </c>
      <c r="BR971" s="6"/>
      <c r="BS971" s="6"/>
      <c r="BT971" s="6"/>
      <c r="BU971" s="1" t="s">
        <v>759</v>
      </c>
      <c r="BV971" s="6"/>
      <c r="BW971" s="6"/>
      <c r="BX971" s="6"/>
    </row>
    <row r="972" spans="1:76" ht="15" customHeight="1" x14ac:dyDescent="0.3">
      <c r="A972" s="1" t="s">
        <v>1487</v>
      </c>
      <c r="B972" s="7">
        <v>42969</v>
      </c>
      <c r="C972" s="6" t="s">
        <v>662</v>
      </c>
      <c r="D972" s="166">
        <v>5057</v>
      </c>
      <c r="E972" s="166">
        <v>805</v>
      </c>
      <c r="F972" s="11">
        <v>71</v>
      </c>
      <c r="G972" s="168">
        <v>2</v>
      </c>
      <c r="H972" s="183" t="str">
        <f t="shared" si="14"/>
        <v>71-2</v>
      </c>
      <c r="I972" s="173">
        <v>0</v>
      </c>
      <c r="J972" s="173">
        <v>55</v>
      </c>
      <c r="K972" s="207" t="b">
        <v>1</v>
      </c>
      <c r="L972" s="208">
        <v>174.06</v>
      </c>
      <c r="M972" s="208">
        <v>174.61</v>
      </c>
      <c r="N972" s="11" t="s">
        <v>112</v>
      </c>
      <c r="O972" s="11" t="s">
        <v>117</v>
      </c>
      <c r="P972" s="179" t="s">
        <v>1497</v>
      </c>
      <c r="Q972" s="180">
        <v>3</v>
      </c>
      <c r="R972" s="11" t="s">
        <v>44</v>
      </c>
      <c r="S972" s="11"/>
      <c r="T972" s="6" t="s">
        <v>552</v>
      </c>
      <c r="U972" s="6" t="s">
        <v>49</v>
      </c>
      <c r="V972" s="6" t="s">
        <v>52</v>
      </c>
      <c r="W972" s="6" t="s">
        <v>11</v>
      </c>
      <c r="X972" s="212">
        <v>3</v>
      </c>
      <c r="Y972" s="6"/>
      <c r="Z972" s="224"/>
      <c r="AA972" s="224"/>
      <c r="AB972" s="224"/>
      <c r="AC972" s="224"/>
      <c r="AD972" s="170"/>
      <c r="AE972" s="170"/>
      <c r="AF972" s="224"/>
      <c r="AG972" s="170"/>
      <c r="AH972" s="170"/>
      <c r="AI972" s="170"/>
      <c r="AJ972" s="224"/>
      <c r="AK972" s="224"/>
      <c r="AL972" s="170"/>
      <c r="AM972" s="170"/>
      <c r="AN972" s="170"/>
      <c r="AO972" s="224"/>
      <c r="AP972" s="170"/>
      <c r="AQ972" s="170"/>
      <c r="AR972" s="170">
        <v>50</v>
      </c>
      <c r="AS972" s="170"/>
      <c r="AT972" s="224"/>
      <c r="AU972" s="170">
        <v>50</v>
      </c>
      <c r="AV972" s="170"/>
      <c r="AW972" s="170"/>
      <c r="AX972" s="224"/>
      <c r="AY972" s="170"/>
      <c r="AZ972" s="170"/>
      <c r="BA972" s="170"/>
      <c r="BB972" s="224"/>
      <c r="BC972" s="224"/>
      <c r="BD972" s="224"/>
      <c r="BE972" s="170"/>
      <c r="BF972" s="170"/>
      <c r="BG972" s="170"/>
      <c r="BH972" s="170"/>
      <c r="BI972" s="224"/>
      <c r="BJ972" s="224"/>
      <c r="BK972" s="224"/>
      <c r="BL972" s="224"/>
      <c r="BM972" s="224"/>
      <c r="BN972" s="204"/>
      <c r="BO972" s="6"/>
      <c r="BP972" s="6"/>
      <c r="BQ972" s="1">
        <v>100</v>
      </c>
      <c r="BR972" s="6"/>
      <c r="BS972" s="6"/>
      <c r="BT972" s="6"/>
      <c r="BU972" s="1" t="s">
        <v>586</v>
      </c>
      <c r="BV972" s="6"/>
      <c r="BW972" s="6"/>
      <c r="BX972" s="6"/>
    </row>
    <row r="973" spans="1:76" ht="15" customHeight="1" x14ac:dyDescent="0.3">
      <c r="A973" s="1" t="s">
        <v>1487</v>
      </c>
      <c r="B973" s="7">
        <v>42969</v>
      </c>
      <c r="C973" s="6" t="s">
        <v>662</v>
      </c>
      <c r="D973" s="166">
        <v>5057</v>
      </c>
      <c r="E973" s="166">
        <v>805</v>
      </c>
      <c r="F973" s="11">
        <v>71</v>
      </c>
      <c r="G973" s="168">
        <v>2</v>
      </c>
      <c r="H973" s="183" t="str">
        <f t="shared" si="14"/>
        <v>71-2</v>
      </c>
      <c r="I973" s="173">
        <v>16</v>
      </c>
      <c r="J973" s="173">
        <v>19</v>
      </c>
      <c r="K973" s="207" t="b">
        <v>1</v>
      </c>
      <c r="L973" s="208">
        <v>174.22</v>
      </c>
      <c r="M973" s="208">
        <v>174.25</v>
      </c>
      <c r="N973" s="11" t="s">
        <v>96</v>
      </c>
      <c r="O973" s="11" t="s">
        <v>31</v>
      </c>
      <c r="P973" s="139" t="s">
        <v>1494</v>
      </c>
      <c r="Q973" s="136">
        <v>4</v>
      </c>
      <c r="R973" s="11" t="s">
        <v>44</v>
      </c>
      <c r="S973" s="11"/>
      <c r="T973" s="6" t="s">
        <v>671</v>
      </c>
      <c r="U973" s="6" t="s">
        <v>49</v>
      </c>
      <c r="V973" s="6" t="s">
        <v>14</v>
      </c>
      <c r="W973" s="6" t="s">
        <v>12</v>
      </c>
      <c r="X973" s="212">
        <v>4</v>
      </c>
      <c r="Y973" s="6" t="s">
        <v>40</v>
      </c>
      <c r="Z973" s="224"/>
      <c r="AA973" s="224"/>
      <c r="AB973" s="224"/>
      <c r="AC973" s="224"/>
      <c r="AD973" s="170"/>
      <c r="AE973" s="170"/>
      <c r="AF973" s="224"/>
      <c r="AG973" s="170"/>
      <c r="AH973" s="170"/>
      <c r="AI973" s="170"/>
      <c r="AJ973" s="224"/>
      <c r="AK973" s="224"/>
      <c r="AL973" s="170"/>
      <c r="AM973" s="170"/>
      <c r="AN973" s="170"/>
      <c r="AO973" s="224"/>
      <c r="AP973" s="170"/>
      <c r="AQ973" s="170"/>
      <c r="AR973" s="170"/>
      <c r="AS973" s="170">
        <v>100</v>
      </c>
      <c r="AT973" s="224"/>
      <c r="AU973" s="170"/>
      <c r="AV973" s="170"/>
      <c r="AW973" s="170"/>
      <c r="AX973" s="224"/>
      <c r="AY973" s="170"/>
      <c r="AZ973" s="170"/>
      <c r="BA973" s="170"/>
      <c r="BB973" s="224"/>
      <c r="BC973" s="224"/>
      <c r="BD973" s="224"/>
      <c r="BE973" s="170"/>
      <c r="BF973" s="170"/>
      <c r="BG973" s="170"/>
      <c r="BH973" s="170"/>
      <c r="BI973" s="224"/>
      <c r="BJ973" s="224"/>
      <c r="BK973" s="224"/>
      <c r="BL973" s="224"/>
      <c r="BM973" s="224"/>
      <c r="BN973" s="204"/>
      <c r="BO973" s="6"/>
      <c r="BP973" s="6"/>
      <c r="BQ973" s="1">
        <v>100</v>
      </c>
      <c r="BR973" s="6"/>
      <c r="BS973" s="6"/>
      <c r="BT973" s="6"/>
      <c r="BU973" s="1" t="s">
        <v>761</v>
      </c>
      <c r="BV973" s="6"/>
      <c r="BW973" s="6"/>
      <c r="BX973" s="6"/>
    </row>
    <row r="974" spans="1:76" ht="15" customHeight="1" x14ac:dyDescent="0.3">
      <c r="A974" s="1" t="s">
        <v>1487</v>
      </c>
      <c r="B974" s="7">
        <v>42969</v>
      </c>
      <c r="C974" s="6" t="s">
        <v>662</v>
      </c>
      <c r="D974" s="166">
        <v>5057</v>
      </c>
      <c r="E974" s="166">
        <v>805</v>
      </c>
      <c r="F974" s="11">
        <v>71</v>
      </c>
      <c r="G974" s="168">
        <v>2</v>
      </c>
      <c r="H974" s="183" t="str">
        <f t="shared" si="14"/>
        <v>71-2</v>
      </c>
      <c r="I974" s="173">
        <v>0</v>
      </c>
      <c r="J974" s="173">
        <v>55</v>
      </c>
      <c r="K974" s="207" t="b">
        <v>1</v>
      </c>
      <c r="L974" s="208">
        <v>174.06</v>
      </c>
      <c r="M974" s="208">
        <v>174.61</v>
      </c>
      <c r="N974" s="11" t="s">
        <v>112</v>
      </c>
      <c r="O974" s="11" t="s">
        <v>105</v>
      </c>
      <c r="P974" s="179" t="s">
        <v>105</v>
      </c>
      <c r="Q974" s="136" t="s">
        <v>1492</v>
      </c>
      <c r="R974" s="11"/>
      <c r="S974" s="11"/>
      <c r="T974" s="6"/>
      <c r="U974" s="6"/>
      <c r="V974" s="6"/>
      <c r="W974" s="6"/>
      <c r="X974" s="212" t="e">
        <v>#N/A</v>
      </c>
      <c r="Y974" s="6"/>
      <c r="Z974" s="224"/>
      <c r="AA974" s="224"/>
      <c r="AB974" s="224"/>
      <c r="AC974" s="224"/>
      <c r="AD974" s="170"/>
      <c r="AE974" s="170"/>
      <c r="AF974" s="224"/>
      <c r="AG974" s="170"/>
      <c r="AH974" s="170"/>
      <c r="AI974" s="170"/>
      <c r="AJ974" s="224"/>
      <c r="AK974" s="224"/>
      <c r="AL974" s="170"/>
      <c r="AM974" s="170"/>
      <c r="AN974" s="170"/>
      <c r="AO974" s="224"/>
      <c r="AP974" s="170"/>
      <c r="AQ974" s="170"/>
      <c r="AR974" s="170"/>
      <c r="AS974" s="170"/>
      <c r="AT974" s="224"/>
      <c r="AU974" s="170"/>
      <c r="AV974" s="170"/>
      <c r="AW974" s="170"/>
      <c r="AX974" s="224"/>
      <c r="AY974" s="170"/>
      <c r="AZ974" s="170"/>
      <c r="BA974" s="170"/>
      <c r="BB974" s="224"/>
      <c r="BC974" s="224"/>
      <c r="BD974" s="224"/>
      <c r="BE974" s="170"/>
      <c r="BF974" s="170"/>
      <c r="BG974" s="170"/>
      <c r="BH974" s="170"/>
      <c r="BI974" s="224"/>
      <c r="BJ974" s="224"/>
      <c r="BK974" s="224"/>
      <c r="BL974" s="224"/>
      <c r="BM974" s="224"/>
      <c r="BN974" s="204"/>
      <c r="BO974" s="6"/>
      <c r="BP974" s="6"/>
      <c r="BQ974" s="1">
        <v>0</v>
      </c>
      <c r="BR974" s="6"/>
      <c r="BS974" s="6"/>
      <c r="BT974" s="6"/>
      <c r="BU974" s="6"/>
      <c r="BV974" s="6" t="s">
        <v>763</v>
      </c>
      <c r="BW974" s="6"/>
      <c r="BX974" s="6"/>
    </row>
    <row r="975" spans="1:76" ht="15" customHeight="1" x14ac:dyDescent="0.3">
      <c r="A975" s="1" t="s">
        <v>1487</v>
      </c>
      <c r="B975" s="7">
        <v>42969</v>
      </c>
      <c r="C975" s="6" t="s">
        <v>662</v>
      </c>
      <c r="D975" s="166">
        <v>5057</v>
      </c>
      <c r="E975" s="166">
        <v>805</v>
      </c>
      <c r="F975" s="11">
        <v>71</v>
      </c>
      <c r="G975" s="168">
        <v>3</v>
      </c>
      <c r="H975" s="183" t="str">
        <f t="shared" si="14"/>
        <v>71-3</v>
      </c>
      <c r="I975" s="173">
        <v>0</v>
      </c>
      <c r="J975" s="173">
        <v>98</v>
      </c>
      <c r="K975" s="207" t="b">
        <v>1</v>
      </c>
      <c r="L975" s="208">
        <v>174.61</v>
      </c>
      <c r="M975" s="208">
        <v>175.59</v>
      </c>
      <c r="N975" s="11" t="s">
        <v>112</v>
      </c>
      <c r="O975" s="11" t="s">
        <v>1094</v>
      </c>
      <c r="P975" s="179" t="s">
        <v>1493</v>
      </c>
      <c r="Q975" s="180">
        <v>1</v>
      </c>
      <c r="R975" s="11" t="s">
        <v>18</v>
      </c>
      <c r="S975" s="11" t="s">
        <v>89</v>
      </c>
      <c r="T975" s="6" t="s">
        <v>201</v>
      </c>
      <c r="U975" s="6" t="s">
        <v>49</v>
      </c>
      <c r="V975" s="6" t="s">
        <v>17</v>
      </c>
      <c r="W975" s="6" t="s">
        <v>10</v>
      </c>
      <c r="X975" s="212">
        <v>2</v>
      </c>
      <c r="Y975" s="6" t="s">
        <v>40</v>
      </c>
      <c r="Z975" s="224"/>
      <c r="AA975" s="224"/>
      <c r="AB975" s="224"/>
      <c r="AC975" s="224"/>
      <c r="AD975" s="170"/>
      <c r="AE975" s="170"/>
      <c r="AF975" s="224"/>
      <c r="AG975" s="170"/>
      <c r="AH975" s="170"/>
      <c r="AI975" s="170"/>
      <c r="AJ975" s="224"/>
      <c r="AK975" s="224"/>
      <c r="AL975" s="170"/>
      <c r="AM975" s="170"/>
      <c r="AN975" s="170"/>
      <c r="AO975" s="224"/>
      <c r="AP975" s="170"/>
      <c r="AQ975" s="170"/>
      <c r="AR975" s="170">
        <v>70</v>
      </c>
      <c r="AS975" s="170"/>
      <c r="AT975" s="224"/>
      <c r="AU975" s="170"/>
      <c r="AV975" s="170"/>
      <c r="AW975" s="170"/>
      <c r="AX975" s="224"/>
      <c r="AY975" s="170"/>
      <c r="AZ975" s="170"/>
      <c r="BA975" s="170"/>
      <c r="BB975" s="224"/>
      <c r="BC975" s="224"/>
      <c r="BD975" s="224"/>
      <c r="BE975" s="170"/>
      <c r="BF975" s="170"/>
      <c r="BG975" s="170">
        <v>30</v>
      </c>
      <c r="BH975" s="170"/>
      <c r="BI975" s="224"/>
      <c r="BJ975" s="224"/>
      <c r="BK975" s="224"/>
      <c r="BL975" s="224"/>
      <c r="BM975" s="224"/>
      <c r="BN975" s="204"/>
      <c r="BO975" s="6"/>
      <c r="BP975" s="6"/>
      <c r="BQ975" s="1">
        <v>100</v>
      </c>
      <c r="BR975" s="6"/>
      <c r="BS975" s="6"/>
      <c r="BT975" s="6"/>
      <c r="BU975" s="6" t="s">
        <v>591</v>
      </c>
      <c r="BV975" s="6"/>
      <c r="BW975" s="6"/>
      <c r="BX975" s="6"/>
    </row>
    <row r="976" spans="1:76" ht="15" customHeight="1" x14ac:dyDescent="0.3">
      <c r="A976" s="1" t="s">
        <v>1487</v>
      </c>
      <c r="B976" s="7">
        <v>42969</v>
      </c>
      <c r="C976" s="6" t="s">
        <v>662</v>
      </c>
      <c r="D976" s="166">
        <v>5057</v>
      </c>
      <c r="E976" s="166">
        <v>805</v>
      </c>
      <c r="F976" s="11">
        <v>71</v>
      </c>
      <c r="G976" s="168">
        <v>3</v>
      </c>
      <c r="H976" s="183" t="str">
        <f t="shared" si="14"/>
        <v>71-3</v>
      </c>
      <c r="I976" s="173">
        <v>0</v>
      </c>
      <c r="J976" s="173">
        <v>98</v>
      </c>
      <c r="K976" s="207" t="b">
        <v>1</v>
      </c>
      <c r="L976" s="208">
        <v>174.61</v>
      </c>
      <c r="M976" s="208">
        <v>175.59</v>
      </c>
      <c r="N976" s="11" t="s">
        <v>112</v>
      </c>
      <c r="O976" s="11" t="s">
        <v>42</v>
      </c>
      <c r="P976" s="213" t="s">
        <v>1496</v>
      </c>
      <c r="Q976" s="136">
        <v>2</v>
      </c>
      <c r="R976" s="11" t="s">
        <v>18</v>
      </c>
      <c r="S976" s="11"/>
      <c r="T976" s="6" t="s">
        <v>201</v>
      </c>
      <c r="U976" s="6" t="s">
        <v>49</v>
      </c>
      <c r="V976" s="6" t="s">
        <v>14</v>
      </c>
      <c r="W976" s="6" t="s">
        <v>10</v>
      </c>
      <c r="X976" s="216">
        <v>2</v>
      </c>
      <c r="Y976" s="6"/>
      <c r="Z976" s="225"/>
      <c r="AA976" s="225"/>
      <c r="AB976" s="225"/>
      <c r="AC976" s="225"/>
      <c r="AD976" s="226"/>
      <c r="AE976" s="226"/>
      <c r="AF976" s="225"/>
      <c r="AG976" s="226"/>
      <c r="AH976" s="226"/>
      <c r="AI976" s="226"/>
      <c r="AJ976" s="225"/>
      <c r="AK976" s="225"/>
      <c r="AL976" s="226"/>
      <c r="AM976" s="226"/>
      <c r="AN976" s="226"/>
      <c r="AO976" s="224"/>
      <c r="AP976" s="170"/>
      <c r="AQ976" s="170"/>
      <c r="AR976" s="170">
        <v>70</v>
      </c>
      <c r="AS976" s="170"/>
      <c r="AT976" s="224"/>
      <c r="AU976" s="170">
        <v>20</v>
      </c>
      <c r="AV976" s="170"/>
      <c r="AW976" s="170"/>
      <c r="AX976" s="224"/>
      <c r="AY976" s="170"/>
      <c r="AZ976" s="170"/>
      <c r="BA976" s="170"/>
      <c r="BB976" s="224"/>
      <c r="BC976" s="224"/>
      <c r="BD976" s="224"/>
      <c r="BE976" s="170"/>
      <c r="BF976" s="170"/>
      <c r="BG976" s="170">
        <v>10</v>
      </c>
      <c r="BH976" s="170"/>
      <c r="BI976" s="224"/>
      <c r="BJ976" s="224"/>
      <c r="BK976" s="224"/>
      <c r="BL976" s="224"/>
      <c r="BM976" s="224"/>
      <c r="BN976" s="204"/>
      <c r="BO976" s="6"/>
      <c r="BP976" s="6"/>
      <c r="BQ976" s="1">
        <v>100</v>
      </c>
      <c r="BR976" s="6"/>
      <c r="BS976" s="6"/>
      <c r="BT976" s="6"/>
      <c r="BU976" s="1" t="s">
        <v>625</v>
      </c>
      <c r="BV976" s="6"/>
      <c r="BW976" s="6"/>
      <c r="BX976" s="6"/>
    </row>
    <row r="977" spans="1:76" ht="15" customHeight="1" x14ac:dyDescent="0.3">
      <c r="A977" s="1" t="s">
        <v>1487</v>
      </c>
      <c r="B977" s="7">
        <v>42969</v>
      </c>
      <c r="C977" s="6" t="s">
        <v>662</v>
      </c>
      <c r="D977" s="166">
        <v>5057</v>
      </c>
      <c r="E977" s="166">
        <v>805</v>
      </c>
      <c r="F977" s="11">
        <v>71</v>
      </c>
      <c r="G977" s="168">
        <v>3</v>
      </c>
      <c r="H977" s="183" t="str">
        <f t="shared" si="14"/>
        <v>71-3</v>
      </c>
      <c r="I977" s="173">
        <v>0</v>
      </c>
      <c r="J977" s="173">
        <v>98</v>
      </c>
      <c r="K977" s="207" t="b">
        <v>1</v>
      </c>
      <c r="L977" s="208">
        <v>174.61</v>
      </c>
      <c r="M977" s="208">
        <v>175.59</v>
      </c>
      <c r="N977" s="11" t="s">
        <v>112</v>
      </c>
      <c r="O977" s="11" t="s">
        <v>117</v>
      </c>
      <c r="P977" s="179" t="s">
        <v>1497</v>
      </c>
      <c r="Q977" s="180">
        <v>3</v>
      </c>
      <c r="R977" s="11" t="s">
        <v>18</v>
      </c>
      <c r="S977" s="11" t="s">
        <v>89</v>
      </c>
      <c r="T977" s="6" t="s">
        <v>678</v>
      </c>
      <c r="U977" s="6" t="s">
        <v>49</v>
      </c>
      <c r="V977" s="6" t="s">
        <v>14</v>
      </c>
      <c r="W977" s="6" t="s">
        <v>11</v>
      </c>
      <c r="X977" s="212">
        <v>3</v>
      </c>
      <c r="Y977" s="6" t="s">
        <v>40</v>
      </c>
      <c r="Z977" s="224"/>
      <c r="AA977" s="224"/>
      <c r="AB977" s="224"/>
      <c r="AC977" s="224"/>
      <c r="AD977" s="170"/>
      <c r="AE977" s="170"/>
      <c r="AF977" s="224"/>
      <c r="AG977" s="170"/>
      <c r="AH977" s="170"/>
      <c r="AI977" s="170"/>
      <c r="AJ977" s="224"/>
      <c r="AK977" s="224"/>
      <c r="AL977" s="170"/>
      <c r="AM977" s="170"/>
      <c r="AN977" s="170"/>
      <c r="AO977" s="224"/>
      <c r="AP977" s="170"/>
      <c r="AQ977" s="170"/>
      <c r="AR977" s="170">
        <v>50</v>
      </c>
      <c r="AS977" s="170"/>
      <c r="AT977" s="224"/>
      <c r="AU977" s="170">
        <v>50</v>
      </c>
      <c r="AV977" s="170"/>
      <c r="AW977" s="170"/>
      <c r="AX977" s="224"/>
      <c r="AY977" s="170"/>
      <c r="AZ977" s="170"/>
      <c r="BA977" s="170"/>
      <c r="BB977" s="224"/>
      <c r="BC977" s="224"/>
      <c r="BD977" s="224"/>
      <c r="BE977" s="170"/>
      <c r="BF977" s="170"/>
      <c r="BG977" s="170"/>
      <c r="BH977" s="170"/>
      <c r="BI977" s="224"/>
      <c r="BJ977" s="224"/>
      <c r="BK977" s="224"/>
      <c r="BL977" s="224"/>
      <c r="BM977" s="224"/>
      <c r="BN977" s="204"/>
      <c r="BO977" s="6"/>
      <c r="BP977" s="6"/>
      <c r="BQ977" s="1">
        <v>100</v>
      </c>
      <c r="BR977" s="6"/>
      <c r="BS977" s="6"/>
      <c r="BT977" s="6"/>
      <c r="BU977" s="1" t="s">
        <v>764</v>
      </c>
      <c r="BV977" s="6"/>
      <c r="BW977" s="6"/>
      <c r="BX977" s="6"/>
    </row>
    <row r="978" spans="1:76" ht="15" customHeight="1" x14ac:dyDescent="0.3">
      <c r="A978" s="1" t="s">
        <v>1487</v>
      </c>
      <c r="B978" s="7">
        <v>42969</v>
      </c>
      <c r="C978" s="6" t="s">
        <v>662</v>
      </c>
      <c r="D978" s="166">
        <v>5057</v>
      </c>
      <c r="E978" s="166">
        <v>805</v>
      </c>
      <c r="F978" s="11">
        <v>71</v>
      </c>
      <c r="G978" s="168">
        <v>3</v>
      </c>
      <c r="H978" s="183" t="str">
        <f t="shared" si="14"/>
        <v>71-3</v>
      </c>
      <c r="I978" s="173">
        <v>0</v>
      </c>
      <c r="J978" s="173">
        <v>98</v>
      </c>
      <c r="K978" s="207" t="b">
        <v>1</v>
      </c>
      <c r="L978" s="208">
        <v>174.61</v>
      </c>
      <c r="M978" s="208">
        <v>175.59</v>
      </c>
      <c r="N978" s="11" t="s">
        <v>112</v>
      </c>
      <c r="O978" s="11" t="s">
        <v>117</v>
      </c>
      <c r="P978" s="179" t="s">
        <v>1497</v>
      </c>
      <c r="Q978" s="180">
        <v>3</v>
      </c>
      <c r="R978" s="11" t="s">
        <v>44</v>
      </c>
      <c r="S978" s="11"/>
      <c r="T978" s="6" t="s">
        <v>552</v>
      </c>
      <c r="U978" s="6" t="s">
        <v>49</v>
      </c>
      <c r="V978" s="6" t="s">
        <v>52</v>
      </c>
      <c r="W978" s="6" t="s">
        <v>11</v>
      </c>
      <c r="X978" s="212">
        <v>3</v>
      </c>
      <c r="Y978" s="6"/>
      <c r="Z978" s="224"/>
      <c r="AA978" s="224"/>
      <c r="AB978" s="224"/>
      <c r="AC978" s="224"/>
      <c r="AD978" s="170"/>
      <c r="AE978" s="170"/>
      <c r="AF978" s="224"/>
      <c r="AG978" s="170"/>
      <c r="AH978" s="170"/>
      <c r="AI978" s="170"/>
      <c r="AJ978" s="224"/>
      <c r="AK978" s="224"/>
      <c r="AL978" s="170"/>
      <c r="AM978" s="170"/>
      <c r="AN978" s="170"/>
      <c r="AO978" s="224"/>
      <c r="AP978" s="170"/>
      <c r="AQ978" s="170"/>
      <c r="AR978" s="170">
        <v>50</v>
      </c>
      <c r="AS978" s="170"/>
      <c r="AT978" s="224"/>
      <c r="AU978" s="170">
        <v>50</v>
      </c>
      <c r="AV978" s="170"/>
      <c r="AW978" s="170"/>
      <c r="AX978" s="224"/>
      <c r="AY978" s="170"/>
      <c r="AZ978" s="170"/>
      <c r="BA978" s="170"/>
      <c r="BB978" s="224"/>
      <c r="BC978" s="224"/>
      <c r="BD978" s="224"/>
      <c r="BE978" s="170"/>
      <c r="BF978" s="170"/>
      <c r="BG978" s="170"/>
      <c r="BH978" s="170"/>
      <c r="BI978" s="224"/>
      <c r="BJ978" s="224"/>
      <c r="BK978" s="224"/>
      <c r="BL978" s="224"/>
      <c r="BM978" s="224"/>
      <c r="BN978" s="204"/>
      <c r="BO978" s="6"/>
      <c r="BP978" s="6"/>
      <c r="BQ978" s="1">
        <v>100</v>
      </c>
      <c r="BR978" s="6"/>
      <c r="BS978" s="6"/>
      <c r="BT978" s="6"/>
      <c r="BU978" s="1" t="s">
        <v>586</v>
      </c>
      <c r="BV978" s="6"/>
      <c r="BW978" s="6"/>
      <c r="BX978" s="6"/>
    </row>
    <row r="979" spans="1:76" ht="15" customHeight="1" x14ac:dyDescent="0.3">
      <c r="A979" s="1" t="s">
        <v>1487</v>
      </c>
      <c r="B979" s="7">
        <v>42969</v>
      </c>
      <c r="C979" s="6" t="s">
        <v>662</v>
      </c>
      <c r="D979" s="166">
        <v>5057</v>
      </c>
      <c r="E979" s="166">
        <v>805</v>
      </c>
      <c r="F979" s="11">
        <v>71</v>
      </c>
      <c r="G979" s="168">
        <v>3</v>
      </c>
      <c r="H979" s="183" t="str">
        <f t="shared" ref="H979:H1042" si="15">F979&amp;"-"&amp;G979</f>
        <v>71-3</v>
      </c>
      <c r="I979" s="173">
        <v>0</v>
      </c>
      <c r="J979" s="173">
        <v>98</v>
      </c>
      <c r="K979" s="207" t="b">
        <v>1</v>
      </c>
      <c r="L979" s="208">
        <v>174.61</v>
      </c>
      <c r="M979" s="208">
        <v>175.59</v>
      </c>
      <c r="N979" s="11" t="s">
        <v>112</v>
      </c>
      <c r="O979" s="11" t="s">
        <v>308</v>
      </c>
      <c r="P979" s="179" t="s">
        <v>1495</v>
      </c>
      <c r="Q979" s="180">
        <v>5</v>
      </c>
      <c r="R979" s="11" t="s">
        <v>18</v>
      </c>
      <c r="S979" s="11"/>
      <c r="T979" s="6" t="s">
        <v>202</v>
      </c>
      <c r="U979" s="6" t="s">
        <v>49</v>
      </c>
      <c r="V979" s="6" t="s">
        <v>17</v>
      </c>
      <c r="W979" s="6" t="s">
        <v>10</v>
      </c>
      <c r="X979" s="212">
        <v>2</v>
      </c>
      <c r="Y979" s="6" t="s">
        <v>40</v>
      </c>
      <c r="Z979" s="224"/>
      <c r="AA979" s="224"/>
      <c r="AB979" s="224"/>
      <c r="AC979" s="224"/>
      <c r="AD979" s="170"/>
      <c r="AE979" s="170"/>
      <c r="AF979" s="224"/>
      <c r="AG979" s="170"/>
      <c r="AH979" s="170"/>
      <c r="AI979" s="170"/>
      <c r="AJ979" s="224"/>
      <c r="AK979" s="224"/>
      <c r="AL979" s="170"/>
      <c r="AM979" s="170"/>
      <c r="AN979" s="170"/>
      <c r="AO979" s="224"/>
      <c r="AP979" s="170"/>
      <c r="AQ979" s="170"/>
      <c r="AR979" s="170"/>
      <c r="AS979" s="170"/>
      <c r="AT979" s="224"/>
      <c r="AU979" s="170"/>
      <c r="AV979" s="170"/>
      <c r="AW979" s="170"/>
      <c r="AX979" s="224"/>
      <c r="AY979" s="170"/>
      <c r="AZ979" s="170"/>
      <c r="BA979" s="170"/>
      <c r="BB979" s="224"/>
      <c r="BC979" s="224"/>
      <c r="BD979" s="224"/>
      <c r="BE979" s="170"/>
      <c r="BF979" s="170">
        <v>100</v>
      </c>
      <c r="BG979" s="170"/>
      <c r="BH979" s="170"/>
      <c r="BI979" s="224"/>
      <c r="BJ979" s="224"/>
      <c r="BK979" s="224"/>
      <c r="BL979" s="224"/>
      <c r="BM979" s="224"/>
      <c r="BN979" s="204"/>
      <c r="BO979" s="6"/>
      <c r="BP979" s="6"/>
      <c r="BQ979" s="1">
        <v>100</v>
      </c>
      <c r="BR979" s="6"/>
      <c r="BS979" s="6"/>
      <c r="BT979" s="6"/>
      <c r="BU979" s="1" t="s">
        <v>586</v>
      </c>
      <c r="BV979" s="6"/>
      <c r="BW979" s="6"/>
      <c r="BX979" s="6"/>
    </row>
    <row r="980" spans="1:76" ht="15" customHeight="1" x14ac:dyDescent="0.3">
      <c r="A980" s="1" t="s">
        <v>1487</v>
      </c>
      <c r="B980" s="7">
        <v>42969</v>
      </c>
      <c r="C980" s="6" t="s">
        <v>662</v>
      </c>
      <c r="D980" s="166">
        <v>5057</v>
      </c>
      <c r="E980" s="166">
        <v>805</v>
      </c>
      <c r="F980" s="11">
        <v>71</v>
      </c>
      <c r="G980" s="168">
        <v>3</v>
      </c>
      <c r="H980" s="183" t="str">
        <f t="shared" si="15"/>
        <v>71-3</v>
      </c>
      <c r="I980" s="173">
        <v>0</v>
      </c>
      <c r="J980" s="173">
        <v>98</v>
      </c>
      <c r="K980" s="207" t="b">
        <v>1</v>
      </c>
      <c r="L980" s="208">
        <v>174.61</v>
      </c>
      <c r="M980" s="208">
        <v>175.59</v>
      </c>
      <c r="N980" s="11" t="s">
        <v>112</v>
      </c>
      <c r="O980" s="11" t="s">
        <v>105</v>
      </c>
      <c r="P980" s="179" t="s">
        <v>105</v>
      </c>
      <c r="Q980" s="136" t="s">
        <v>1492</v>
      </c>
      <c r="R980" s="11"/>
      <c r="S980" s="11"/>
      <c r="T980" s="6"/>
      <c r="U980" s="6"/>
      <c r="V980" s="6"/>
      <c r="W980" s="6"/>
      <c r="X980" s="212" t="e">
        <v>#N/A</v>
      </c>
      <c r="Y980" s="6"/>
      <c r="Z980" s="224"/>
      <c r="AA980" s="224"/>
      <c r="AB980" s="224"/>
      <c r="AC980" s="224"/>
      <c r="AD980" s="170"/>
      <c r="AE980" s="170"/>
      <c r="AF980" s="224"/>
      <c r="AG980" s="170"/>
      <c r="AH980" s="170"/>
      <c r="AI980" s="170"/>
      <c r="AJ980" s="224"/>
      <c r="AK980" s="224"/>
      <c r="AL980" s="170"/>
      <c r="AM980" s="170"/>
      <c r="AN980" s="170"/>
      <c r="AO980" s="224"/>
      <c r="AP980" s="170"/>
      <c r="AQ980" s="170"/>
      <c r="AR980" s="170"/>
      <c r="AS980" s="170"/>
      <c r="AT980" s="224"/>
      <c r="AU980" s="170"/>
      <c r="AV980" s="170"/>
      <c r="AW980" s="170"/>
      <c r="AX980" s="224"/>
      <c r="AY980" s="170"/>
      <c r="AZ980" s="170"/>
      <c r="BA980" s="170"/>
      <c r="BB980" s="224"/>
      <c r="BC980" s="224"/>
      <c r="BD980" s="224"/>
      <c r="BE980" s="170"/>
      <c r="BF980" s="170"/>
      <c r="BG980" s="170"/>
      <c r="BH980" s="170"/>
      <c r="BI980" s="224"/>
      <c r="BJ980" s="224"/>
      <c r="BK980" s="224"/>
      <c r="BL980" s="224"/>
      <c r="BM980" s="224"/>
      <c r="BN980" s="204"/>
      <c r="BO980" s="6"/>
      <c r="BP980" s="6"/>
      <c r="BQ980" s="1">
        <v>0</v>
      </c>
      <c r="BR980" s="6"/>
      <c r="BS980" s="6"/>
      <c r="BT980" s="6"/>
      <c r="BU980" s="6"/>
      <c r="BV980" s="6" t="s">
        <v>765</v>
      </c>
      <c r="BW980" s="6"/>
      <c r="BX980" s="6"/>
    </row>
    <row r="981" spans="1:76" ht="15" customHeight="1" x14ac:dyDescent="0.3">
      <c r="A981" s="1" t="s">
        <v>1487</v>
      </c>
      <c r="B981" s="7">
        <v>42969</v>
      </c>
      <c r="C981" s="6" t="s">
        <v>662</v>
      </c>
      <c r="D981" s="166">
        <v>5057</v>
      </c>
      <c r="E981" s="166">
        <v>805</v>
      </c>
      <c r="F981" s="11">
        <v>71</v>
      </c>
      <c r="G981" s="168">
        <v>4</v>
      </c>
      <c r="H981" s="183" t="str">
        <f t="shared" si="15"/>
        <v>71-4</v>
      </c>
      <c r="I981" s="173">
        <v>0</v>
      </c>
      <c r="J981" s="173">
        <v>67</v>
      </c>
      <c r="K981" s="207" t="b">
        <v>1</v>
      </c>
      <c r="L981" s="208">
        <v>175.59</v>
      </c>
      <c r="M981" s="208">
        <v>176.26</v>
      </c>
      <c r="N981" s="11" t="s">
        <v>112</v>
      </c>
      <c r="O981" s="11" t="s">
        <v>1094</v>
      </c>
      <c r="P981" s="179" t="s">
        <v>1493</v>
      </c>
      <c r="Q981" s="180">
        <v>1</v>
      </c>
      <c r="R981" s="11" t="s">
        <v>18</v>
      </c>
      <c r="S981" s="11"/>
      <c r="T981" s="6" t="s">
        <v>201</v>
      </c>
      <c r="U981" s="6" t="s">
        <v>49</v>
      </c>
      <c r="V981" s="6" t="s">
        <v>17</v>
      </c>
      <c r="W981" s="6" t="s">
        <v>10</v>
      </c>
      <c r="X981" s="212">
        <v>2</v>
      </c>
      <c r="Y981" s="6" t="s">
        <v>40</v>
      </c>
      <c r="Z981" s="224"/>
      <c r="AA981" s="224"/>
      <c r="AB981" s="224"/>
      <c r="AC981" s="224"/>
      <c r="AD981" s="170"/>
      <c r="AE981" s="170"/>
      <c r="AF981" s="224"/>
      <c r="AG981" s="170"/>
      <c r="AH981" s="170"/>
      <c r="AI981" s="170"/>
      <c r="AJ981" s="224"/>
      <c r="AK981" s="224"/>
      <c r="AL981" s="170"/>
      <c r="AM981" s="170"/>
      <c r="AN981" s="170"/>
      <c r="AO981" s="224"/>
      <c r="AP981" s="170"/>
      <c r="AQ981" s="170"/>
      <c r="AR981" s="170">
        <v>70</v>
      </c>
      <c r="AS981" s="170"/>
      <c r="AT981" s="224"/>
      <c r="AU981" s="170"/>
      <c r="AV981" s="170"/>
      <c r="AW981" s="170"/>
      <c r="AX981" s="224"/>
      <c r="AY981" s="170"/>
      <c r="AZ981" s="170"/>
      <c r="BA981" s="170"/>
      <c r="BB981" s="224"/>
      <c r="BC981" s="224"/>
      <c r="BD981" s="224"/>
      <c r="BE981" s="170"/>
      <c r="BF981" s="170"/>
      <c r="BG981" s="170">
        <v>30</v>
      </c>
      <c r="BH981" s="170"/>
      <c r="BI981" s="224"/>
      <c r="BJ981" s="224"/>
      <c r="BK981" s="224"/>
      <c r="BL981" s="224"/>
      <c r="BM981" s="224"/>
      <c r="BN981" s="204"/>
      <c r="BO981" s="6"/>
      <c r="BP981" s="6"/>
      <c r="BQ981" s="1">
        <v>100</v>
      </c>
      <c r="BR981" s="6"/>
      <c r="BS981" s="6"/>
      <c r="BT981" s="6"/>
      <c r="BU981" s="6" t="s">
        <v>591</v>
      </c>
      <c r="BV981" s="6"/>
      <c r="BW981" s="6"/>
      <c r="BX981" s="6"/>
    </row>
    <row r="982" spans="1:76" ht="15" customHeight="1" x14ac:dyDescent="0.3">
      <c r="A982" s="1" t="s">
        <v>1487</v>
      </c>
      <c r="B982" s="7">
        <v>42969</v>
      </c>
      <c r="C982" s="6" t="s">
        <v>662</v>
      </c>
      <c r="D982" s="166">
        <v>5057</v>
      </c>
      <c r="E982" s="166">
        <v>805</v>
      </c>
      <c r="F982" s="11">
        <v>71</v>
      </c>
      <c r="G982" s="168">
        <v>4</v>
      </c>
      <c r="H982" s="183" t="str">
        <f t="shared" si="15"/>
        <v>71-4</v>
      </c>
      <c r="I982" s="173">
        <v>50</v>
      </c>
      <c r="J982" s="173">
        <v>67</v>
      </c>
      <c r="K982" s="207" t="b">
        <v>1</v>
      </c>
      <c r="L982" s="208">
        <v>176.09</v>
      </c>
      <c r="M982" s="208">
        <v>176.26</v>
      </c>
      <c r="N982" s="11" t="s">
        <v>112</v>
      </c>
      <c r="O982" s="11" t="s">
        <v>42</v>
      </c>
      <c r="P982" s="213" t="s">
        <v>1496</v>
      </c>
      <c r="Q982" s="136">
        <v>2</v>
      </c>
      <c r="R982" s="11" t="s">
        <v>18</v>
      </c>
      <c r="S982" s="11"/>
      <c r="T982" s="6" t="s">
        <v>545</v>
      </c>
      <c r="U982" s="6" t="s">
        <v>49</v>
      </c>
      <c r="V982" s="6" t="s">
        <v>14</v>
      </c>
      <c r="W982" s="6" t="s">
        <v>10</v>
      </c>
      <c r="X982" s="216">
        <v>2</v>
      </c>
      <c r="Y982" s="6"/>
      <c r="Z982" s="225"/>
      <c r="AA982" s="225"/>
      <c r="AB982" s="225"/>
      <c r="AC982" s="225"/>
      <c r="AD982" s="226"/>
      <c r="AE982" s="226"/>
      <c r="AF982" s="225"/>
      <c r="AG982" s="226"/>
      <c r="AH982" s="226"/>
      <c r="AI982" s="226"/>
      <c r="AJ982" s="225"/>
      <c r="AK982" s="225"/>
      <c r="AL982" s="226"/>
      <c r="AM982" s="226"/>
      <c r="AN982" s="226"/>
      <c r="AO982" s="224"/>
      <c r="AP982" s="170"/>
      <c r="AQ982" s="170"/>
      <c r="AR982" s="170">
        <v>70</v>
      </c>
      <c r="AS982" s="170"/>
      <c r="AT982" s="224"/>
      <c r="AU982" s="170">
        <v>20</v>
      </c>
      <c r="AV982" s="170"/>
      <c r="AW982" s="170"/>
      <c r="AX982" s="224"/>
      <c r="AY982" s="170"/>
      <c r="AZ982" s="170"/>
      <c r="BA982" s="170"/>
      <c r="BB982" s="224"/>
      <c r="BC982" s="224"/>
      <c r="BD982" s="224"/>
      <c r="BE982" s="170"/>
      <c r="BF982" s="170"/>
      <c r="BG982" s="170">
        <v>10</v>
      </c>
      <c r="BH982" s="170"/>
      <c r="BI982" s="224"/>
      <c r="BJ982" s="224"/>
      <c r="BK982" s="224"/>
      <c r="BL982" s="224"/>
      <c r="BM982" s="224"/>
      <c r="BN982" s="204"/>
      <c r="BO982" s="6"/>
      <c r="BP982" s="6"/>
      <c r="BQ982" s="1">
        <v>100</v>
      </c>
      <c r="BR982" s="6"/>
      <c r="BS982" s="6"/>
      <c r="BT982" s="6"/>
      <c r="BU982" s="1" t="s">
        <v>625</v>
      </c>
      <c r="BV982" s="6"/>
      <c r="BW982" s="6"/>
      <c r="BX982" s="6"/>
    </row>
    <row r="983" spans="1:76" ht="15" customHeight="1" x14ac:dyDescent="0.3">
      <c r="A983" s="1" t="s">
        <v>1487</v>
      </c>
      <c r="B983" s="7">
        <v>42969</v>
      </c>
      <c r="C983" s="6" t="s">
        <v>662</v>
      </c>
      <c r="D983" s="166">
        <v>5057</v>
      </c>
      <c r="E983" s="166">
        <v>805</v>
      </c>
      <c r="F983" s="11">
        <v>71</v>
      </c>
      <c r="G983" s="168">
        <v>4</v>
      </c>
      <c r="H983" s="183" t="str">
        <f t="shared" si="15"/>
        <v>71-4</v>
      </c>
      <c r="I983" s="173">
        <v>0</v>
      </c>
      <c r="J983" s="173">
        <v>67</v>
      </c>
      <c r="K983" s="207" t="b">
        <v>1</v>
      </c>
      <c r="L983" s="208">
        <v>175.59</v>
      </c>
      <c r="M983" s="208">
        <v>176.26</v>
      </c>
      <c r="N983" s="11" t="s">
        <v>112</v>
      </c>
      <c r="O983" s="11" t="s">
        <v>117</v>
      </c>
      <c r="P983" s="179" t="s">
        <v>1497</v>
      </c>
      <c r="Q983" s="180">
        <v>3</v>
      </c>
      <c r="R983" s="11" t="s">
        <v>18</v>
      </c>
      <c r="S983" s="11"/>
      <c r="T983" s="6" t="s">
        <v>551</v>
      </c>
      <c r="U983" s="6" t="s">
        <v>49</v>
      </c>
      <c r="V983" s="6" t="s">
        <v>14</v>
      </c>
      <c r="W983" s="6" t="s">
        <v>11</v>
      </c>
      <c r="X983" s="212">
        <v>3</v>
      </c>
      <c r="Y983" s="6" t="s">
        <v>40</v>
      </c>
      <c r="Z983" s="224"/>
      <c r="AA983" s="224"/>
      <c r="AB983" s="224"/>
      <c r="AC983" s="224"/>
      <c r="AD983" s="170"/>
      <c r="AE983" s="170"/>
      <c r="AF983" s="224"/>
      <c r="AG983" s="170"/>
      <c r="AH983" s="170"/>
      <c r="AI983" s="170"/>
      <c r="AJ983" s="224"/>
      <c r="AK983" s="224"/>
      <c r="AL983" s="170"/>
      <c r="AM983" s="170"/>
      <c r="AN983" s="170"/>
      <c r="AO983" s="224"/>
      <c r="AP983" s="170"/>
      <c r="AQ983" s="170"/>
      <c r="AR983" s="170">
        <v>50</v>
      </c>
      <c r="AS983" s="170"/>
      <c r="AT983" s="224"/>
      <c r="AU983" s="170">
        <v>50</v>
      </c>
      <c r="AV983" s="170"/>
      <c r="AW983" s="170"/>
      <c r="AX983" s="224"/>
      <c r="AY983" s="170"/>
      <c r="AZ983" s="170"/>
      <c r="BA983" s="170"/>
      <c r="BB983" s="224"/>
      <c r="BC983" s="224"/>
      <c r="BD983" s="224"/>
      <c r="BE983" s="170"/>
      <c r="BF983" s="170"/>
      <c r="BG983" s="170"/>
      <c r="BH983" s="170"/>
      <c r="BI983" s="224"/>
      <c r="BJ983" s="224"/>
      <c r="BK983" s="224"/>
      <c r="BL983" s="224"/>
      <c r="BM983" s="224"/>
      <c r="BN983" s="204"/>
      <c r="BO983" s="6"/>
      <c r="BP983" s="6"/>
      <c r="BQ983" s="1">
        <v>100</v>
      </c>
      <c r="BR983" s="6"/>
      <c r="BS983" s="6" t="s">
        <v>133</v>
      </c>
      <c r="BT983" s="6" t="s">
        <v>522</v>
      </c>
      <c r="BU983" s="1" t="s">
        <v>766</v>
      </c>
      <c r="BV983" s="6"/>
      <c r="BW983" s="6"/>
      <c r="BX983" s="6"/>
    </row>
    <row r="984" spans="1:76" ht="15" customHeight="1" x14ac:dyDescent="0.3">
      <c r="A984" s="1" t="s">
        <v>1487</v>
      </c>
      <c r="B984" s="7">
        <v>42969</v>
      </c>
      <c r="C984" s="6" t="s">
        <v>662</v>
      </c>
      <c r="D984" s="166">
        <v>5057</v>
      </c>
      <c r="E984" s="166">
        <v>805</v>
      </c>
      <c r="F984" s="11">
        <v>71</v>
      </c>
      <c r="G984" s="168">
        <v>4</v>
      </c>
      <c r="H984" s="183" t="str">
        <f t="shared" si="15"/>
        <v>71-4</v>
      </c>
      <c r="I984" s="173">
        <v>0</v>
      </c>
      <c r="J984" s="173">
        <v>67</v>
      </c>
      <c r="K984" s="207" t="b">
        <v>1</v>
      </c>
      <c r="L984" s="208">
        <v>175.59</v>
      </c>
      <c r="M984" s="208">
        <v>176.26</v>
      </c>
      <c r="N984" s="11" t="s">
        <v>112</v>
      </c>
      <c r="O984" s="11" t="s">
        <v>117</v>
      </c>
      <c r="P984" s="179" t="s">
        <v>1497</v>
      </c>
      <c r="Q984" s="180">
        <v>3</v>
      </c>
      <c r="R984" s="11" t="s">
        <v>44</v>
      </c>
      <c r="S984" s="11"/>
      <c r="T984" s="6" t="s">
        <v>664</v>
      </c>
      <c r="U984" s="6" t="s">
        <v>49</v>
      </c>
      <c r="V984" s="6" t="s">
        <v>52</v>
      </c>
      <c r="W984" s="6" t="s">
        <v>11</v>
      </c>
      <c r="X984" s="212">
        <v>3</v>
      </c>
      <c r="Y984" s="6"/>
      <c r="Z984" s="224"/>
      <c r="AA984" s="224"/>
      <c r="AB984" s="224"/>
      <c r="AC984" s="224"/>
      <c r="AD984" s="170"/>
      <c r="AE984" s="170"/>
      <c r="AF984" s="224"/>
      <c r="AG984" s="170"/>
      <c r="AH984" s="170"/>
      <c r="AI984" s="170"/>
      <c r="AJ984" s="224"/>
      <c r="AK984" s="224"/>
      <c r="AL984" s="170"/>
      <c r="AM984" s="170"/>
      <c r="AN984" s="170"/>
      <c r="AO984" s="224"/>
      <c r="AP984" s="170"/>
      <c r="AQ984" s="170"/>
      <c r="AR984" s="170">
        <v>50</v>
      </c>
      <c r="AS984" s="170"/>
      <c r="AT984" s="224"/>
      <c r="AU984" s="170">
        <v>50</v>
      </c>
      <c r="AV984" s="170"/>
      <c r="AW984" s="170"/>
      <c r="AX984" s="224"/>
      <c r="AY984" s="170"/>
      <c r="AZ984" s="170"/>
      <c r="BA984" s="170"/>
      <c r="BB984" s="224"/>
      <c r="BC984" s="224"/>
      <c r="BD984" s="224"/>
      <c r="BE984" s="170"/>
      <c r="BF984" s="170"/>
      <c r="BG984" s="170"/>
      <c r="BH984" s="170"/>
      <c r="BI984" s="224"/>
      <c r="BJ984" s="224"/>
      <c r="BK984" s="224"/>
      <c r="BL984" s="224"/>
      <c r="BM984" s="224"/>
      <c r="BN984" s="204"/>
      <c r="BO984" s="6"/>
      <c r="BP984" s="6"/>
      <c r="BQ984" s="1">
        <v>100</v>
      </c>
      <c r="BR984" s="6"/>
      <c r="BS984" s="6"/>
      <c r="BT984" s="6"/>
      <c r="BU984" s="1" t="s">
        <v>767</v>
      </c>
      <c r="BV984" s="6"/>
      <c r="BW984" s="6"/>
      <c r="BX984" s="6"/>
    </row>
    <row r="985" spans="1:76" ht="15" customHeight="1" x14ac:dyDescent="0.3">
      <c r="A985" s="1" t="s">
        <v>1487</v>
      </c>
      <c r="B985" s="7">
        <v>42969</v>
      </c>
      <c r="C985" s="6" t="s">
        <v>662</v>
      </c>
      <c r="D985" s="166">
        <v>5057</v>
      </c>
      <c r="E985" s="166">
        <v>805</v>
      </c>
      <c r="F985" s="11">
        <v>71</v>
      </c>
      <c r="G985" s="168">
        <v>4</v>
      </c>
      <c r="H985" s="183" t="str">
        <f t="shared" si="15"/>
        <v>71-4</v>
      </c>
      <c r="I985" s="173">
        <v>0</v>
      </c>
      <c r="J985" s="173">
        <v>67</v>
      </c>
      <c r="K985" s="207" t="b">
        <v>1</v>
      </c>
      <c r="L985" s="208">
        <v>175.59</v>
      </c>
      <c r="M985" s="208">
        <v>176.26</v>
      </c>
      <c r="N985" s="11" t="s">
        <v>96</v>
      </c>
      <c r="O985" s="11" t="s">
        <v>31</v>
      </c>
      <c r="P985" s="139" t="s">
        <v>1494</v>
      </c>
      <c r="Q985" s="136">
        <v>4</v>
      </c>
      <c r="R985" s="11" t="s">
        <v>44</v>
      </c>
      <c r="S985" s="11"/>
      <c r="T985" s="6" t="s">
        <v>664</v>
      </c>
      <c r="U985" s="6" t="s">
        <v>49</v>
      </c>
      <c r="V985" s="6" t="s">
        <v>14</v>
      </c>
      <c r="W985" s="6" t="s">
        <v>12</v>
      </c>
      <c r="X985" s="212">
        <v>4</v>
      </c>
      <c r="Y985" s="6" t="s">
        <v>40</v>
      </c>
      <c r="Z985" s="224"/>
      <c r="AA985" s="224"/>
      <c r="AB985" s="224"/>
      <c r="AC985" s="224"/>
      <c r="AD985" s="170"/>
      <c r="AE985" s="170"/>
      <c r="AF985" s="224"/>
      <c r="AG985" s="170"/>
      <c r="AH985" s="170"/>
      <c r="AI985" s="170"/>
      <c r="AJ985" s="224"/>
      <c r="AK985" s="224"/>
      <c r="AL985" s="170"/>
      <c r="AM985" s="170"/>
      <c r="AN985" s="170"/>
      <c r="AO985" s="224"/>
      <c r="AP985" s="170"/>
      <c r="AQ985" s="170"/>
      <c r="AR985" s="170"/>
      <c r="AS985" s="170">
        <v>100</v>
      </c>
      <c r="AT985" s="224"/>
      <c r="AU985" s="170"/>
      <c r="AV985" s="170"/>
      <c r="AW985" s="170"/>
      <c r="AX985" s="224"/>
      <c r="AY985" s="170"/>
      <c r="AZ985" s="170"/>
      <c r="BA985" s="170"/>
      <c r="BB985" s="224"/>
      <c r="BC985" s="224"/>
      <c r="BD985" s="224"/>
      <c r="BE985" s="170"/>
      <c r="BF985" s="170"/>
      <c r="BG985" s="170"/>
      <c r="BH985" s="170"/>
      <c r="BI985" s="224"/>
      <c r="BJ985" s="224"/>
      <c r="BK985" s="224"/>
      <c r="BL985" s="224"/>
      <c r="BM985" s="224"/>
      <c r="BN985" s="204"/>
      <c r="BO985" s="6"/>
      <c r="BP985" s="6"/>
      <c r="BQ985" s="1">
        <v>100</v>
      </c>
      <c r="BR985" s="6"/>
      <c r="BS985" s="6"/>
      <c r="BT985" s="6"/>
      <c r="BU985" s="1" t="s">
        <v>761</v>
      </c>
      <c r="BV985" s="6"/>
      <c r="BW985" s="6"/>
      <c r="BX985" s="6"/>
    </row>
    <row r="986" spans="1:76" ht="15" customHeight="1" x14ac:dyDescent="0.3">
      <c r="A986" s="1" t="s">
        <v>1487</v>
      </c>
      <c r="B986" s="7">
        <v>42969</v>
      </c>
      <c r="C986" s="6" t="s">
        <v>662</v>
      </c>
      <c r="D986" s="166">
        <v>5057</v>
      </c>
      <c r="E986" s="166">
        <v>805</v>
      </c>
      <c r="F986" s="11">
        <v>71</v>
      </c>
      <c r="G986" s="168">
        <v>4</v>
      </c>
      <c r="H986" s="183" t="str">
        <f t="shared" si="15"/>
        <v>71-4</v>
      </c>
      <c r="I986" s="173">
        <v>0</v>
      </c>
      <c r="J986" s="173">
        <v>67</v>
      </c>
      <c r="K986" s="207" t="b">
        <v>1</v>
      </c>
      <c r="L986" s="208">
        <v>175.59</v>
      </c>
      <c r="M986" s="208">
        <v>176.26</v>
      </c>
      <c r="N986" s="11" t="s">
        <v>112</v>
      </c>
      <c r="O986" s="11" t="s">
        <v>105</v>
      </c>
      <c r="P986" s="179" t="s">
        <v>105</v>
      </c>
      <c r="Q986" s="136" t="s">
        <v>1492</v>
      </c>
      <c r="R986" s="11"/>
      <c r="S986" s="11"/>
      <c r="T986" s="6"/>
      <c r="U986" s="6"/>
      <c r="V986" s="6"/>
      <c r="W986" s="6"/>
      <c r="X986" s="212" t="e">
        <v>#N/A</v>
      </c>
      <c r="Y986" s="6"/>
      <c r="Z986" s="224"/>
      <c r="AA986" s="224"/>
      <c r="AB986" s="224"/>
      <c r="AC986" s="224"/>
      <c r="AD986" s="170"/>
      <c r="AE986" s="170"/>
      <c r="AF986" s="224"/>
      <c r="AG986" s="170"/>
      <c r="AH986" s="170"/>
      <c r="AI986" s="170"/>
      <c r="AJ986" s="224"/>
      <c r="AK986" s="224"/>
      <c r="AL986" s="170"/>
      <c r="AM986" s="170"/>
      <c r="AN986" s="170"/>
      <c r="AO986" s="224"/>
      <c r="AP986" s="170"/>
      <c r="AQ986" s="170"/>
      <c r="AR986" s="170"/>
      <c r="AS986" s="170"/>
      <c r="AT986" s="224"/>
      <c r="AU986" s="170"/>
      <c r="AV986" s="170"/>
      <c r="AW986" s="170"/>
      <c r="AX986" s="224"/>
      <c r="AY986" s="170"/>
      <c r="AZ986" s="170"/>
      <c r="BA986" s="170"/>
      <c r="BB986" s="224"/>
      <c r="BC986" s="224"/>
      <c r="BD986" s="224"/>
      <c r="BE986" s="170"/>
      <c r="BF986" s="170"/>
      <c r="BG986" s="170"/>
      <c r="BH986" s="170"/>
      <c r="BI986" s="224"/>
      <c r="BJ986" s="224"/>
      <c r="BK986" s="224"/>
      <c r="BL986" s="224"/>
      <c r="BM986" s="224"/>
      <c r="BN986" s="204"/>
      <c r="BO986" s="6"/>
      <c r="BP986" s="6"/>
      <c r="BQ986" s="1">
        <v>0</v>
      </c>
      <c r="BR986" s="6"/>
      <c r="BS986" s="6"/>
      <c r="BT986" s="6"/>
      <c r="BU986" s="6"/>
      <c r="BV986" s="6" t="s">
        <v>768</v>
      </c>
      <c r="BW986" s="6"/>
      <c r="BX986" s="6"/>
    </row>
    <row r="987" spans="1:76" ht="15" customHeight="1" x14ac:dyDescent="0.3">
      <c r="A987" s="1" t="s">
        <v>1487</v>
      </c>
      <c r="B987" s="7">
        <v>42969</v>
      </c>
      <c r="C987" s="6" t="s">
        <v>662</v>
      </c>
      <c r="D987" s="166">
        <v>5057</v>
      </c>
      <c r="E987" s="166">
        <v>805</v>
      </c>
      <c r="F987" s="11">
        <v>72</v>
      </c>
      <c r="G987" s="168">
        <v>1</v>
      </c>
      <c r="H987" s="183" t="str">
        <f t="shared" si="15"/>
        <v>72-1</v>
      </c>
      <c r="I987" s="173">
        <v>0</v>
      </c>
      <c r="J987" s="173">
        <v>93</v>
      </c>
      <c r="K987" s="207" t="b">
        <v>1</v>
      </c>
      <c r="L987" s="208">
        <v>176.25</v>
      </c>
      <c r="M987" s="208">
        <v>177.18</v>
      </c>
      <c r="N987" s="11" t="s">
        <v>112</v>
      </c>
      <c r="O987" s="11" t="s">
        <v>1094</v>
      </c>
      <c r="P987" s="179" t="s">
        <v>1493</v>
      </c>
      <c r="Q987" s="180">
        <v>1</v>
      </c>
      <c r="R987" s="11" t="s">
        <v>18</v>
      </c>
      <c r="S987" s="11"/>
      <c r="T987" s="6" t="s">
        <v>201</v>
      </c>
      <c r="U987" s="6" t="s">
        <v>49</v>
      </c>
      <c r="V987" s="6" t="s">
        <v>17</v>
      </c>
      <c r="W987" s="6" t="s">
        <v>10</v>
      </c>
      <c r="X987" s="212">
        <v>2</v>
      </c>
      <c r="Y987" s="6" t="s">
        <v>40</v>
      </c>
      <c r="Z987" s="224"/>
      <c r="AA987" s="224"/>
      <c r="AB987" s="224"/>
      <c r="AC987" s="224"/>
      <c r="AD987" s="170"/>
      <c r="AE987" s="170"/>
      <c r="AF987" s="224"/>
      <c r="AG987" s="170"/>
      <c r="AH987" s="170"/>
      <c r="AI987" s="170"/>
      <c r="AJ987" s="224"/>
      <c r="AK987" s="224"/>
      <c r="AL987" s="170"/>
      <c r="AM987" s="170"/>
      <c r="AN987" s="170"/>
      <c r="AO987" s="224"/>
      <c r="AP987" s="170"/>
      <c r="AQ987" s="170"/>
      <c r="AR987" s="170">
        <v>70</v>
      </c>
      <c r="AS987" s="170"/>
      <c r="AT987" s="224"/>
      <c r="AU987" s="170"/>
      <c r="AV987" s="170"/>
      <c r="AW987" s="170"/>
      <c r="AX987" s="224"/>
      <c r="AY987" s="170"/>
      <c r="AZ987" s="170"/>
      <c r="BA987" s="170"/>
      <c r="BB987" s="224"/>
      <c r="BC987" s="224"/>
      <c r="BD987" s="224"/>
      <c r="BE987" s="170"/>
      <c r="BF987" s="170"/>
      <c r="BG987" s="170">
        <v>30</v>
      </c>
      <c r="BH987" s="170"/>
      <c r="BI987" s="224"/>
      <c r="BJ987" s="224"/>
      <c r="BK987" s="224"/>
      <c r="BL987" s="224"/>
      <c r="BM987" s="224"/>
      <c r="BN987" s="204"/>
      <c r="BO987" s="6"/>
      <c r="BP987" s="6"/>
      <c r="BQ987" s="1">
        <v>100</v>
      </c>
      <c r="BR987" s="6"/>
      <c r="BS987" s="6"/>
      <c r="BT987" s="6"/>
      <c r="BU987" s="6" t="s">
        <v>591</v>
      </c>
      <c r="BV987" s="6"/>
      <c r="BW987" s="6"/>
      <c r="BX987" s="6"/>
    </row>
    <row r="988" spans="1:76" ht="15" customHeight="1" x14ac:dyDescent="0.3">
      <c r="A988" s="1" t="s">
        <v>1487</v>
      </c>
      <c r="B988" s="7">
        <v>42969</v>
      </c>
      <c r="C988" s="6" t="s">
        <v>662</v>
      </c>
      <c r="D988" s="166">
        <v>5057</v>
      </c>
      <c r="E988" s="166">
        <v>805</v>
      </c>
      <c r="F988" s="11">
        <v>72</v>
      </c>
      <c r="G988" s="168">
        <v>1</v>
      </c>
      <c r="H988" s="183" t="str">
        <f t="shared" si="15"/>
        <v>72-1</v>
      </c>
      <c r="I988" s="173">
        <v>0</v>
      </c>
      <c r="J988" s="173">
        <v>93</v>
      </c>
      <c r="K988" s="207" t="b">
        <v>1</v>
      </c>
      <c r="L988" s="208">
        <v>176.25</v>
      </c>
      <c r="M988" s="208">
        <v>177.18</v>
      </c>
      <c r="N988" s="11" t="s">
        <v>112</v>
      </c>
      <c r="O988" s="11" t="s">
        <v>42</v>
      </c>
      <c r="P988" s="213" t="s">
        <v>1496</v>
      </c>
      <c r="Q988" s="136">
        <v>2</v>
      </c>
      <c r="R988" s="11" t="s">
        <v>18</v>
      </c>
      <c r="S988" s="11"/>
      <c r="T988" s="6" t="s">
        <v>545</v>
      </c>
      <c r="U988" s="6" t="s">
        <v>49</v>
      </c>
      <c r="V988" s="6" t="s">
        <v>14</v>
      </c>
      <c r="W988" s="6" t="s">
        <v>10</v>
      </c>
      <c r="X988" s="216">
        <v>2</v>
      </c>
      <c r="Y988" s="6"/>
      <c r="Z988" s="225"/>
      <c r="AA988" s="225"/>
      <c r="AB988" s="225"/>
      <c r="AC988" s="225"/>
      <c r="AD988" s="226"/>
      <c r="AE988" s="226"/>
      <c r="AF988" s="225"/>
      <c r="AG988" s="226"/>
      <c r="AH988" s="226"/>
      <c r="AI988" s="226"/>
      <c r="AJ988" s="225"/>
      <c r="AK988" s="225"/>
      <c r="AL988" s="226"/>
      <c r="AM988" s="226"/>
      <c r="AN988" s="226"/>
      <c r="AO988" s="224"/>
      <c r="AP988" s="170"/>
      <c r="AQ988" s="170"/>
      <c r="AR988" s="170">
        <v>70</v>
      </c>
      <c r="AS988" s="170"/>
      <c r="AT988" s="224"/>
      <c r="AU988" s="170">
        <v>20</v>
      </c>
      <c r="AV988" s="170"/>
      <c r="AW988" s="170"/>
      <c r="AX988" s="224"/>
      <c r="AY988" s="170"/>
      <c r="AZ988" s="170"/>
      <c r="BA988" s="170"/>
      <c r="BB988" s="224"/>
      <c r="BC988" s="224"/>
      <c r="BD988" s="224"/>
      <c r="BE988" s="170"/>
      <c r="BF988" s="170"/>
      <c r="BG988" s="170">
        <v>10</v>
      </c>
      <c r="BH988" s="170"/>
      <c r="BI988" s="224"/>
      <c r="BJ988" s="224"/>
      <c r="BK988" s="224"/>
      <c r="BL988" s="224"/>
      <c r="BM988" s="224"/>
      <c r="BN988" s="204"/>
      <c r="BO988" s="6"/>
      <c r="BP988" s="6"/>
      <c r="BQ988" s="1">
        <v>100</v>
      </c>
      <c r="BR988" s="6"/>
      <c r="BS988" s="6"/>
      <c r="BT988" s="6"/>
      <c r="BU988" s="1" t="s">
        <v>769</v>
      </c>
      <c r="BV988" s="6"/>
      <c r="BW988" s="6"/>
      <c r="BX988" s="6"/>
    </row>
    <row r="989" spans="1:76" ht="15" customHeight="1" x14ac:dyDescent="0.3">
      <c r="A989" s="1" t="s">
        <v>1487</v>
      </c>
      <c r="B989" s="7">
        <v>42969</v>
      </c>
      <c r="C989" s="6" t="s">
        <v>662</v>
      </c>
      <c r="D989" s="166">
        <v>5057</v>
      </c>
      <c r="E989" s="166">
        <v>805</v>
      </c>
      <c r="F989" s="11">
        <v>72</v>
      </c>
      <c r="G989" s="168">
        <v>1</v>
      </c>
      <c r="H989" s="183" t="str">
        <f t="shared" si="15"/>
        <v>72-1</v>
      </c>
      <c r="I989" s="173">
        <v>0</v>
      </c>
      <c r="J989" s="173">
        <v>93</v>
      </c>
      <c r="K989" s="207" t="b">
        <v>1</v>
      </c>
      <c r="L989" s="208">
        <v>176.25</v>
      </c>
      <c r="M989" s="208">
        <v>177.18</v>
      </c>
      <c r="N989" s="11" t="s">
        <v>112</v>
      </c>
      <c r="O989" s="11" t="s">
        <v>117</v>
      </c>
      <c r="P989" s="179" t="s">
        <v>1497</v>
      </c>
      <c r="Q989" s="180">
        <v>3</v>
      </c>
      <c r="R989" s="11" t="s">
        <v>18</v>
      </c>
      <c r="S989" s="11"/>
      <c r="T989" s="6" t="s">
        <v>545</v>
      </c>
      <c r="U989" s="6" t="s">
        <v>49</v>
      </c>
      <c r="V989" s="6" t="s">
        <v>14</v>
      </c>
      <c r="W989" s="6" t="s">
        <v>11</v>
      </c>
      <c r="X989" s="212">
        <v>3</v>
      </c>
      <c r="Y989" s="6" t="s">
        <v>40</v>
      </c>
      <c r="Z989" s="224"/>
      <c r="AA989" s="224"/>
      <c r="AB989" s="224"/>
      <c r="AC989" s="224"/>
      <c r="AD989" s="170"/>
      <c r="AE989" s="170"/>
      <c r="AF989" s="224"/>
      <c r="AG989" s="170"/>
      <c r="AH989" s="170"/>
      <c r="AI989" s="170"/>
      <c r="AJ989" s="224"/>
      <c r="AK989" s="224"/>
      <c r="AL989" s="170"/>
      <c r="AM989" s="170"/>
      <c r="AN989" s="170"/>
      <c r="AO989" s="224"/>
      <c r="AP989" s="170"/>
      <c r="AQ989" s="170"/>
      <c r="AR989" s="170">
        <v>50</v>
      </c>
      <c r="AS989" s="170"/>
      <c r="AT989" s="224"/>
      <c r="AU989" s="170">
        <v>50</v>
      </c>
      <c r="AV989" s="170"/>
      <c r="AW989" s="170"/>
      <c r="AX989" s="224"/>
      <c r="AY989" s="170"/>
      <c r="AZ989" s="170"/>
      <c r="BA989" s="170"/>
      <c r="BB989" s="224"/>
      <c r="BC989" s="224"/>
      <c r="BD989" s="224"/>
      <c r="BE989" s="170"/>
      <c r="BF989" s="170"/>
      <c r="BG989" s="170"/>
      <c r="BH989" s="170"/>
      <c r="BI989" s="224"/>
      <c r="BJ989" s="224"/>
      <c r="BK989" s="224"/>
      <c r="BL989" s="224"/>
      <c r="BM989" s="224"/>
      <c r="BN989" s="204"/>
      <c r="BO989" s="6"/>
      <c r="BP989" s="6"/>
      <c r="BQ989" s="1">
        <v>100</v>
      </c>
      <c r="BR989" s="6"/>
      <c r="BS989" s="6"/>
      <c r="BT989" s="6"/>
      <c r="BU989" s="1" t="s">
        <v>759</v>
      </c>
      <c r="BV989" s="6"/>
      <c r="BW989" s="6"/>
      <c r="BX989" s="6"/>
    </row>
    <row r="990" spans="1:76" ht="15" customHeight="1" x14ac:dyDescent="0.3">
      <c r="A990" s="1" t="s">
        <v>1487</v>
      </c>
      <c r="B990" s="7">
        <v>42969</v>
      </c>
      <c r="C990" s="6" t="s">
        <v>662</v>
      </c>
      <c r="D990" s="166">
        <v>5057</v>
      </c>
      <c r="E990" s="166">
        <v>805</v>
      </c>
      <c r="F990" s="11">
        <v>72</v>
      </c>
      <c r="G990" s="168">
        <v>1</v>
      </c>
      <c r="H990" s="183" t="str">
        <f t="shared" si="15"/>
        <v>72-1</v>
      </c>
      <c r="I990" s="173">
        <v>0</v>
      </c>
      <c r="J990" s="173">
        <v>93</v>
      </c>
      <c r="K990" s="207" t="b">
        <v>1</v>
      </c>
      <c r="L990" s="208">
        <v>176.25</v>
      </c>
      <c r="M990" s="208">
        <v>177.18</v>
      </c>
      <c r="N990" s="11" t="s">
        <v>112</v>
      </c>
      <c r="O990" s="11" t="s">
        <v>117</v>
      </c>
      <c r="P990" s="179" t="s">
        <v>1497</v>
      </c>
      <c r="Q990" s="180">
        <v>3</v>
      </c>
      <c r="R990" s="11" t="s">
        <v>44</v>
      </c>
      <c r="S990" s="11"/>
      <c r="T990" s="6" t="s">
        <v>670</v>
      </c>
      <c r="U990" s="6" t="s">
        <v>49</v>
      </c>
      <c r="V990" s="6" t="s">
        <v>52</v>
      </c>
      <c r="W990" s="6" t="s">
        <v>11</v>
      </c>
      <c r="X990" s="212">
        <v>3</v>
      </c>
      <c r="Y990" s="6"/>
      <c r="Z990" s="224"/>
      <c r="AA990" s="224"/>
      <c r="AB990" s="224"/>
      <c r="AC990" s="224"/>
      <c r="AD990" s="170"/>
      <c r="AE990" s="170"/>
      <c r="AF990" s="224"/>
      <c r="AG990" s="170"/>
      <c r="AH990" s="170"/>
      <c r="AI990" s="170"/>
      <c r="AJ990" s="224"/>
      <c r="AK990" s="224"/>
      <c r="AL990" s="170"/>
      <c r="AM990" s="170"/>
      <c r="AN990" s="170"/>
      <c r="AO990" s="224"/>
      <c r="AP990" s="170"/>
      <c r="AQ990" s="170"/>
      <c r="AR990" s="170">
        <v>50</v>
      </c>
      <c r="AS990" s="170"/>
      <c r="AT990" s="224"/>
      <c r="AU990" s="170">
        <v>50</v>
      </c>
      <c r="AV990" s="170"/>
      <c r="AW990" s="170"/>
      <c r="AX990" s="224"/>
      <c r="AY990" s="170"/>
      <c r="AZ990" s="170"/>
      <c r="BA990" s="170"/>
      <c r="BB990" s="224"/>
      <c r="BC990" s="224"/>
      <c r="BD990" s="224"/>
      <c r="BE990" s="170"/>
      <c r="BF990" s="170"/>
      <c r="BG990" s="170"/>
      <c r="BH990" s="170"/>
      <c r="BI990" s="224"/>
      <c r="BJ990" s="224"/>
      <c r="BK990" s="224"/>
      <c r="BL990" s="224"/>
      <c r="BM990" s="224"/>
      <c r="BN990" s="204"/>
      <c r="BO990" s="6"/>
      <c r="BP990" s="6"/>
      <c r="BQ990" s="1">
        <v>100</v>
      </c>
      <c r="BR990" s="6"/>
      <c r="BS990" s="6"/>
      <c r="BT990" s="6"/>
      <c r="BU990" s="1" t="s">
        <v>767</v>
      </c>
      <c r="BV990" s="6"/>
      <c r="BW990" s="6"/>
      <c r="BX990" s="6"/>
    </row>
    <row r="991" spans="1:76" ht="15" customHeight="1" x14ac:dyDescent="0.3">
      <c r="A991" s="1" t="s">
        <v>1487</v>
      </c>
      <c r="B991" s="7">
        <v>42969</v>
      </c>
      <c r="C991" s="6" t="s">
        <v>662</v>
      </c>
      <c r="D991" s="166">
        <v>5057</v>
      </c>
      <c r="E991" s="166">
        <v>805</v>
      </c>
      <c r="F991" s="11">
        <v>72</v>
      </c>
      <c r="G991" s="168">
        <v>1</v>
      </c>
      <c r="H991" s="183" t="str">
        <f t="shared" si="15"/>
        <v>72-1</v>
      </c>
      <c r="I991" s="173">
        <v>7</v>
      </c>
      <c r="J991" s="173">
        <v>13</v>
      </c>
      <c r="K991" s="207" t="b">
        <v>1</v>
      </c>
      <c r="L991" s="208">
        <v>176.32</v>
      </c>
      <c r="M991" s="208">
        <v>176.38</v>
      </c>
      <c r="N991" s="11" t="s">
        <v>96</v>
      </c>
      <c r="O991" s="11" t="s">
        <v>31</v>
      </c>
      <c r="P991" s="139" t="s">
        <v>1494</v>
      </c>
      <c r="Q991" s="136">
        <v>4</v>
      </c>
      <c r="R991" s="11" t="s">
        <v>44</v>
      </c>
      <c r="S991" s="11"/>
      <c r="T991" s="6" t="s">
        <v>552</v>
      </c>
      <c r="U991" s="6" t="s">
        <v>49</v>
      </c>
      <c r="V991" s="6" t="s">
        <v>14</v>
      </c>
      <c r="W991" s="6" t="s">
        <v>12</v>
      </c>
      <c r="X991" s="212">
        <v>4</v>
      </c>
      <c r="Y991" s="6" t="s">
        <v>40</v>
      </c>
      <c r="Z991" s="224"/>
      <c r="AA991" s="224"/>
      <c r="AB991" s="224"/>
      <c r="AC991" s="224"/>
      <c r="AD991" s="170"/>
      <c r="AE991" s="170"/>
      <c r="AF991" s="224"/>
      <c r="AG991" s="170"/>
      <c r="AH991" s="170"/>
      <c r="AI991" s="170"/>
      <c r="AJ991" s="224"/>
      <c r="AK991" s="224"/>
      <c r="AL991" s="170"/>
      <c r="AM991" s="170"/>
      <c r="AN991" s="170"/>
      <c r="AO991" s="224"/>
      <c r="AP991" s="170"/>
      <c r="AQ991" s="170"/>
      <c r="AR991" s="170"/>
      <c r="AS991" s="170">
        <v>100</v>
      </c>
      <c r="AT991" s="224"/>
      <c r="AU991" s="170"/>
      <c r="AV991" s="170"/>
      <c r="AW991" s="170"/>
      <c r="AX991" s="224"/>
      <c r="AY991" s="170"/>
      <c r="AZ991" s="170"/>
      <c r="BA991" s="170"/>
      <c r="BB991" s="224"/>
      <c r="BC991" s="224"/>
      <c r="BD991" s="224"/>
      <c r="BE991" s="170"/>
      <c r="BF991" s="170"/>
      <c r="BG991" s="170"/>
      <c r="BH991" s="170"/>
      <c r="BI991" s="224"/>
      <c r="BJ991" s="224"/>
      <c r="BK991" s="224"/>
      <c r="BL991" s="224"/>
      <c r="BM991" s="224"/>
      <c r="BN991" s="204"/>
      <c r="BO991" s="6"/>
      <c r="BP991" s="6"/>
      <c r="BQ991" s="1">
        <v>100</v>
      </c>
      <c r="BR991" s="6"/>
      <c r="BS991" s="6"/>
      <c r="BT991" s="6"/>
      <c r="BU991" s="1" t="s">
        <v>761</v>
      </c>
      <c r="BV991" s="6"/>
      <c r="BW991" s="6"/>
      <c r="BX991" s="6"/>
    </row>
    <row r="992" spans="1:76" ht="15" customHeight="1" x14ac:dyDescent="0.3">
      <c r="A992" s="1" t="s">
        <v>1487</v>
      </c>
      <c r="B992" s="7">
        <v>42969</v>
      </c>
      <c r="C992" s="6" t="s">
        <v>662</v>
      </c>
      <c r="D992" s="166">
        <v>5057</v>
      </c>
      <c r="E992" s="166">
        <v>805</v>
      </c>
      <c r="F992" s="11">
        <v>72</v>
      </c>
      <c r="G992" s="168">
        <v>1</v>
      </c>
      <c r="H992" s="183" t="str">
        <f t="shared" si="15"/>
        <v>72-1</v>
      </c>
      <c r="I992" s="173">
        <v>43</v>
      </c>
      <c r="J992" s="173">
        <v>53</v>
      </c>
      <c r="K992" s="207" t="b">
        <v>1</v>
      </c>
      <c r="L992" s="208">
        <v>176.68</v>
      </c>
      <c r="M992" s="208">
        <v>176.78</v>
      </c>
      <c r="N992" s="11" t="s">
        <v>96</v>
      </c>
      <c r="O992" s="11" t="s">
        <v>35</v>
      </c>
      <c r="P992" s="179" t="s">
        <v>1495</v>
      </c>
      <c r="Q992" s="180">
        <v>5</v>
      </c>
      <c r="R992" s="11" t="s">
        <v>18</v>
      </c>
      <c r="S992" s="11"/>
      <c r="T992" s="6" t="s">
        <v>202</v>
      </c>
      <c r="U992" s="6" t="s">
        <v>49</v>
      </c>
      <c r="V992" s="6" t="s">
        <v>14</v>
      </c>
      <c r="W992" s="6" t="s">
        <v>10</v>
      </c>
      <c r="X992" s="212">
        <v>2</v>
      </c>
      <c r="Y992" s="6" t="s">
        <v>40</v>
      </c>
      <c r="Z992" s="224"/>
      <c r="AA992" s="224"/>
      <c r="AB992" s="224"/>
      <c r="AC992" s="224"/>
      <c r="AD992" s="170"/>
      <c r="AE992" s="170"/>
      <c r="AF992" s="224"/>
      <c r="AG992" s="170"/>
      <c r="AH992" s="170"/>
      <c r="AI992" s="170"/>
      <c r="AJ992" s="224"/>
      <c r="AK992" s="224"/>
      <c r="AL992" s="170"/>
      <c r="AM992" s="170"/>
      <c r="AN992" s="170"/>
      <c r="AO992" s="224"/>
      <c r="AP992" s="170"/>
      <c r="AQ992" s="170"/>
      <c r="AR992" s="170"/>
      <c r="AS992" s="170"/>
      <c r="AT992" s="224"/>
      <c r="AU992" s="170"/>
      <c r="AV992" s="170"/>
      <c r="AW992" s="170"/>
      <c r="AX992" s="224"/>
      <c r="AY992" s="170"/>
      <c r="AZ992" s="170"/>
      <c r="BA992" s="170"/>
      <c r="BB992" s="224"/>
      <c r="BC992" s="224"/>
      <c r="BD992" s="224"/>
      <c r="BE992" s="170"/>
      <c r="BF992" s="170">
        <v>100</v>
      </c>
      <c r="BG992" s="170"/>
      <c r="BH992" s="170"/>
      <c r="BI992" s="224"/>
      <c r="BJ992" s="224"/>
      <c r="BK992" s="224"/>
      <c r="BL992" s="224"/>
      <c r="BM992" s="224"/>
      <c r="BN992" s="204"/>
      <c r="BO992" s="6"/>
      <c r="BP992" s="6"/>
      <c r="BQ992" s="1">
        <v>100</v>
      </c>
      <c r="BR992" s="6"/>
      <c r="BS992" s="6"/>
      <c r="BT992" s="6"/>
      <c r="BV992" s="6"/>
      <c r="BW992" s="6"/>
      <c r="BX992" s="6"/>
    </row>
    <row r="993" spans="1:76" ht="15" customHeight="1" x14ac:dyDescent="0.3">
      <c r="A993" s="1" t="s">
        <v>1487</v>
      </c>
      <c r="B993" s="7">
        <v>42969</v>
      </c>
      <c r="C993" s="6" t="s">
        <v>662</v>
      </c>
      <c r="D993" s="166">
        <v>5057</v>
      </c>
      <c r="E993" s="166">
        <v>805</v>
      </c>
      <c r="F993" s="11">
        <v>72</v>
      </c>
      <c r="G993" s="168">
        <v>1</v>
      </c>
      <c r="H993" s="183" t="str">
        <f t="shared" si="15"/>
        <v>72-1</v>
      </c>
      <c r="I993" s="173">
        <v>0</v>
      </c>
      <c r="J993" s="173">
        <v>93</v>
      </c>
      <c r="K993" s="207" t="b">
        <v>1</v>
      </c>
      <c r="L993" s="208">
        <v>176.25</v>
      </c>
      <c r="M993" s="208">
        <v>177.18</v>
      </c>
      <c r="N993" s="11" t="s">
        <v>112</v>
      </c>
      <c r="O993" s="11" t="s">
        <v>105</v>
      </c>
      <c r="P993" s="179" t="s">
        <v>105</v>
      </c>
      <c r="Q993" s="136" t="s">
        <v>1492</v>
      </c>
      <c r="R993" s="11"/>
      <c r="S993" s="11"/>
      <c r="T993" s="6"/>
      <c r="U993" s="6"/>
      <c r="V993" s="6"/>
      <c r="W993" s="6"/>
      <c r="X993" s="212" t="e">
        <v>#N/A</v>
      </c>
      <c r="Y993" s="6"/>
      <c r="Z993" s="224"/>
      <c r="AA993" s="224"/>
      <c r="AB993" s="224"/>
      <c r="AC993" s="224"/>
      <c r="AD993" s="170"/>
      <c r="AE993" s="170"/>
      <c r="AF993" s="224"/>
      <c r="AG993" s="170"/>
      <c r="AH993" s="170"/>
      <c r="AI993" s="170"/>
      <c r="AJ993" s="224"/>
      <c r="AK993" s="224"/>
      <c r="AL993" s="170"/>
      <c r="AM993" s="170"/>
      <c r="AN993" s="170"/>
      <c r="AO993" s="224"/>
      <c r="AP993" s="170"/>
      <c r="AQ993" s="170"/>
      <c r="AR993" s="170"/>
      <c r="AS993" s="170"/>
      <c r="AT993" s="224"/>
      <c r="AU993" s="170"/>
      <c r="AV993" s="170"/>
      <c r="AW993" s="170"/>
      <c r="AX993" s="224"/>
      <c r="AY993" s="170"/>
      <c r="AZ993" s="170"/>
      <c r="BA993" s="170"/>
      <c r="BB993" s="224"/>
      <c r="BC993" s="224"/>
      <c r="BD993" s="224"/>
      <c r="BE993" s="170"/>
      <c r="BF993" s="170"/>
      <c r="BG993" s="170"/>
      <c r="BH993" s="170"/>
      <c r="BI993" s="224"/>
      <c r="BJ993" s="224"/>
      <c r="BK993" s="224"/>
      <c r="BL993" s="224"/>
      <c r="BM993" s="224"/>
      <c r="BN993" s="204"/>
      <c r="BO993" s="6"/>
      <c r="BP993" s="6"/>
      <c r="BQ993" s="1">
        <v>0</v>
      </c>
      <c r="BR993" s="6"/>
      <c r="BS993" s="6"/>
      <c r="BT993" s="6"/>
      <c r="BU993" s="6"/>
      <c r="BV993" s="6" t="s">
        <v>770</v>
      </c>
      <c r="BW993" s="6"/>
      <c r="BX993" s="6"/>
    </row>
    <row r="994" spans="1:76" ht="15" customHeight="1" x14ac:dyDescent="0.3">
      <c r="A994" s="1" t="s">
        <v>1487</v>
      </c>
      <c r="B994" s="7">
        <v>42969</v>
      </c>
      <c r="C994" s="6" t="s">
        <v>662</v>
      </c>
      <c r="D994" s="166">
        <v>5057</v>
      </c>
      <c r="E994" s="166">
        <v>805</v>
      </c>
      <c r="F994" s="11">
        <v>72</v>
      </c>
      <c r="G994" s="168">
        <v>2</v>
      </c>
      <c r="H994" s="183" t="str">
        <f t="shared" si="15"/>
        <v>72-2</v>
      </c>
      <c r="I994" s="173">
        <v>0</v>
      </c>
      <c r="J994" s="173">
        <v>63</v>
      </c>
      <c r="K994" s="207" t="b">
        <v>1</v>
      </c>
      <c r="L994" s="208">
        <v>177.18</v>
      </c>
      <c r="M994" s="208">
        <v>177.81</v>
      </c>
      <c r="N994" s="11" t="s">
        <v>112</v>
      </c>
      <c r="O994" s="11" t="s">
        <v>1094</v>
      </c>
      <c r="P994" s="179" t="s">
        <v>1493</v>
      </c>
      <c r="Q994" s="180">
        <v>1</v>
      </c>
      <c r="R994" s="11" t="s">
        <v>18</v>
      </c>
      <c r="S994" s="11"/>
      <c r="T994" s="6" t="s">
        <v>201</v>
      </c>
      <c r="U994" s="6" t="s">
        <v>49</v>
      </c>
      <c r="V994" s="6" t="s">
        <v>17</v>
      </c>
      <c r="W994" s="6" t="s">
        <v>10</v>
      </c>
      <c r="X994" s="212">
        <v>2</v>
      </c>
      <c r="Y994" s="6" t="s">
        <v>40</v>
      </c>
      <c r="Z994" s="224"/>
      <c r="AA994" s="224"/>
      <c r="AB994" s="224"/>
      <c r="AC994" s="224"/>
      <c r="AD994" s="170"/>
      <c r="AE994" s="170"/>
      <c r="AF994" s="224"/>
      <c r="AG994" s="170"/>
      <c r="AH994" s="170"/>
      <c r="AI994" s="170"/>
      <c r="AJ994" s="224"/>
      <c r="AK994" s="224"/>
      <c r="AL994" s="170"/>
      <c r="AM994" s="170"/>
      <c r="AN994" s="170"/>
      <c r="AO994" s="224"/>
      <c r="AP994" s="170"/>
      <c r="AQ994" s="170"/>
      <c r="AR994" s="170">
        <v>70</v>
      </c>
      <c r="AS994" s="170"/>
      <c r="AT994" s="224"/>
      <c r="AU994" s="170"/>
      <c r="AV994" s="170"/>
      <c r="AW994" s="170"/>
      <c r="AX994" s="224"/>
      <c r="AY994" s="170"/>
      <c r="AZ994" s="170"/>
      <c r="BA994" s="170"/>
      <c r="BB994" s="224"/>
      <c r="BC994" s="224"/>
      <c r="BD994" s="224"/>
      <c r="BE994" s="170"/>
      <c r="BF994" s="170"/>
      <c r="BG994" s="170">
        <v>30</v>
      </c>
      <c r="BH994" s="170"/>
      <c r="BI994" s="224"/>
      <c r="BJ994" s="224"/>
      <c r="BK994" s="224"/>
      <c r="BL994" s="224"/>
      <c r="BM994" s="224"/>
      <c r="BN994" s="204"/>
      <c r="BO994" s="6"/>
      <c r="BP994" s="6"/>
      <c r="BQ994" s="1">
        <v>100</v>
      </c>
      <c r="BR994" s="6"/>
      <c r="BS994" s="6"/>
      <c r="BT994" s="6"/>
      <c r="BU994" s="6" t="s">
        <v>591</v>
      </c>
      <c r="BV994" s="6"/>
      <c r="BW994" s="6"/>
      <c r="BX994" s="6"/>
    </row>
    <row r="995" spans="1:76" ht="15" customHeight="1" x14ac:dyDescent="0.3">
      <c r="A995" s="1" t="s">
        <v>1487</v>
      </c>
      <c r="B995" s="7">
        <v>42969</v>
      </c>
      <c r="C995" s="6" t="s">
        <v>662</v>
      </c>
      <c r="D995" s="166">
        <v>5057</v>
      </c>
      <c r="E995" s="166">
        <v>805</v>
      </c>
      <c r="F995" s="11">
        <v>72</v>
      </c>
      <c r="G995" s="168">
        <v>2</v>
      </c>
      <c r="H995" s="183" t="str">
        <f t="shared" si="15"/>
        <v>72-2</v>
      </c>
      <c r="I995" s="173">
        <v>0</v>
      </c>
      <c r="J995" s="173">
        <v>11</v>
      </c>
      <c r="K995" s="207" t="b">
        <v>1</v>
      </c>
      <c r="L995" s="208">
        <v>177.18</v>
      </c>
      <c r="M995" s="208">
        <v>177.29000000000002</v>
      </c>
      <c r="N995" s="11" t="s">
        <v>112</v>
      </c>
      <c r="O995" s="11" t="s">
        <v>117</v>
      </c>
      <c r="P995" s="179" t="s">
        <v>1494</v>
      </c>
      <c r="Q995" s="180">
        <v>4</v>
      </c>
      <c r="R995" s="11" t="s">
        <v>18</v>
      </c>
      <c r="S995" s="11"/>
      <c r="T995" s="6" t="s">
        <v>539</v>
      </c>
      <c r="U995" s="6" t="s">
        <v>49</v>
      </c>
      <c r="V995" s="6" t="s">
        <v>15</v>
      </c>
      <c r="W995" s="6" t="s">
        <v>11</v>
      </c>
      <c r="X995" s="212">
        <v>3</v>
      </c>
      <c r="Y995" s="6" t="s">
        <v>40</v>
      </c>
      <c r="Z995" s="224"/>
      <c r="AA995" s="224"/>
      <c r="AB995" s="224"/>
      <c r="AC995" s="224"/>
      <c r="AD995" s="170"/>
      <c r="AE995" s="170"/>
      <c r="AF995" s="224"/>
      <c r="AG995" s="170"/>
      <c r="AH995" s="170"/>
      <c r="AI995" s="170"/>
      <c r="AJ995" s="224"/>
      <c r="AK995" s="224"/>
      <c r="AL995" s="170"/>
      <c r="AM995" s="170"/>
      <c r="AN995" s="170"/>
      <c r="AO995" s="224"/>
      <c r="AP995" s="170"/>
      <c r="AQ995" s="170"/>
      <c r="AR995" s="170">
        <v>50</v>
      </c>
      <c r="AS995" s="170"/>
      <c r="AT995" s="224"/>
      <c r="AU995" s="170">
        <v>50</v>
      </c>
      <c r="AV995" s="170"/>
      <c r="AW995" s="170"/>
      <c r="AX995" s="224"/>
      <c r="AY995" s="170"/>
      <c r="AZ995" s="170"/>
      <c r="BA995" s="170"/>
      <c r="BB995" s="224"/>
      <c r="BC995" s="224"/>
      <c r="BD995" s="224"/>
      <c r="BE995" s="170"/>
      <c r="BF995" s="170"/>
      <c r="BG995" s="170"/>
      <c r="BH995" s="170"/>
      <c r="BI995" s="224"/>
      <c r="BJ995" s="224"/>
      <c r="BK995" s="224"/>
      <c r="BL995" s="224"/>
      <c r="BM995" s="224"/>
      <c r="BN995" s="204"/>
      <c r="BO995" s="6"/>
      <c r="BP995" s="6"/>
      <c r="BQ995" s="1">
        <v>100</v>
      </c>
      <c r="BR995" s="6"/>
      <c r="BS995" s="6"/>
      <c r="BT995" s="6"/>
      <c r="BU995" s="1" t="s">
        <v>752</v>
      </c>
      <c r="BV995" s="6"/>
      <c r="BW995" s="6"/>
      <c r="BX995" s="6"/>
    </row>
    <row r="996" spans="1:76" ht="15" customHeight="1" x14ac:dyDescent="0.3">
      <c r="A996" s="1" t="s">
        <v>1487</v>
      </c>
      <c r="B996" s="7">
        <v>42969</v>
      </c>
      <c r="C996" s="6" t="s">
        <v>662</v>
      </c>
      <c r="D996" s="166">
        <v>5057</v>
      </c>
      <c r="E996" s="166">
        <v>805</v>
      </c>
      <c r="F996" s="11">
        <v>72</v>
      </c>
      <c r="G996" s="168">
        <v>2</v>
      </c>
      <c r="H996" s="183" t="str">
        <f t="shared" si="15"/>
        <v>72-2</v>
      </c>
      <c r="I996" s="173">
        <v>0</v>
      </c>
      <c r="J996" s="173">
        <v>63</v>
      </c>
      <c r="K996" s="207" t="b">
        <v>1</v>
      </c>
      <c r="L996" s="208">
        <v>177.18</v>
      </c>
      <c r="M996" s="208">
        <v>177.81</v>
      </c>
      <c r="N996" s="11" t="s">
        <v>112</v>
      </c>
      <c r="O996" s="11" t="s">
        <v>117</v>
      </c>
      <c r="P996" s="179" t="s">
        <v>1497</v>
      </c>
      <c r="Q996" s="180">
        <v>3</v>
      </c>
      <c r="R996" s="11" t="s">
        <v>44</v>
      </c>
      <c r="S996" s="11"/>
      <c r="T996" s="6" t="s">
        <v>666</v>
      </c>
      <c r="U996" s="6" t="s">
        <v>49</v>
      </c>
      <c r="V996" s="6" t="s">
        <v>52</v>
      </c>
      <c r="W996" s="6" t="s">
        <v>11</v>
      </c>
      <c r="X996" s="212">
        <v>3</v>
      </c>
      <c r="Y996" s="6"/>
      <c r="Z996" s="224"/>
      <c r="AA996" s="224"/>
      <c r="AB996" s="224"/>
      <c r="AC996" s="224"/>
      <c r="AD996" s="170"/>
      <c r="AE996" s="170"/>
      <c r="AF996" s="224"/>
      <c r="AG996" s="170"/>
      <c r="AH996" s="170"/>
      <c r="AI996" s="170"/>
      <c r="AJ996" s="224"/>
      <c r="AK996" s="224"/>
      <c r="AL996" s="170"/>
      <c r="AM996" s="170"/>
      <c r="AN996" s="170"/>
      <c r="AO996" s="224"/>
      <c r="AP996" s="170"/>
      <c r="AQ996" s="170"/>
      <c r="AR996" s="170">
        <v>50</v>
      </c>
      <c r="AS996" s="170"/>
      <c r="AT996" s="224"/>
      <c r="AU996" s="170">
        <v>50</v>
      </c>
      <c r="AV996" s="170"/>
      <c r="AW996" s="170"/>
      <c r="AX996" s="224"/>
      <c r="AY996" s="170"/>
      <c r="AZ996" s="170"/>
      <c r="BA996" s="170"/>
      <c r="BB996" s="224"/>
      <c r="BC996" s="224"/>
      <c r="BD996" s="224"/>
      <c r="BE996" s="170"/>
      <c r="BF996" s="170"/>
      <c r="BG996" s="170"/>
      <c r="BH996" s="170"/>
      <c r="BI996" s="224"/>
      <c r="BJ996" s="224"/>
      <c r="BK996" s="224"/>
      <c r="BL996" s="224"/>
      <c r="BM996" s="224"/>
      <c r="BN996" s="204"/>
      <c r="BO996" s="6"/>
      <c r="BP996" s="6"/>
      <c r="BQ996" s="1">
        <v>100</v>
      </c>
      <c r="BR996" s="6"/>
      <c r="BS996" s="6" t="s">
        <v>209</v>
      </c>
      <c r="BT996" s="6" t="s">
        <v>522</v>
      </c>
      <c r="BU996" s="1" t="s">
        <v>767</v>
      </c>
      <c r="BV996" s="6"/>
      <c r="BW996" s="6"/>
      <c r="BX996" s="6"/>
    </row>
    <row r="997" spans="1:76" ht="15" customHeight="1" x14ac:dyDescent="0.3">
      <c r="A997" s="1" t="s">
        <v>1487</v>
      </c>
      <c r="B997" s="7">
        <v>42969</v>
      </c>
      <c r="C997" s="6" t="s">
        <v>662</v>
      </c>
      <c r="D997" s="166">
        <v>5057</v>
      </c>
      <c r="E997" s="166">
        <v>805</v>
      </c>
      <c r="F997" s="11">
        <v>72</v>
      </c>
      <c r="G997" s="168">
        <v>2</v>
      </c>
      <c r="H997" s="183" t="str">
        <f t="shared" si="15"/>
        <v>72-2</v>
      </c>
      <c r="I997" s="173">
        <v>0</v>
      </c>
      <c r="J997" s="173">
        <v>63</v>
      </c>
      <c r="K997" s="207" t="b">
        <v>1</v>
      </c>
      <c r="L997" s="208">
        <v>177.18</v>
      </c>
      <c r="M997" s="208">
        <v>177.81</v>
      </c>
      <c r="N997" s="11" t="s">
        <v>112</v>
      </c>
      <c r="O997" s="11" t="s">
        <v>35</v>
      </c>
      <c r="P997" s="179" t="s">
        <v>1495</v>
      </c>
      <c r="Q997" s="180">
        <v>5</v>
      </c>
      <c r="R997" s="11" t="s">
        <v>18</v>
      </c>
      <c r="S997" s="11"/>
      <c r="T997" s="6" t="s">
        <v>202</v>
      </c>
      <c r="U997" s="6" t="s">
        <v>49</v>
      </c>
      <c r="V997" s="6" t="s">
        <v>14</v>
      </c>
      <c r="W997" s="6" t="s">
        <v>10</v>
      </c>
      <c r="X997" s="212">
        <v>2</v>
      </c>
      <c r="Y997" s="6" t="s">
        <v>40</v>
      </c>
      <c r="Z997" s="224"/>
      <c r="AA997" s="224"/>
      <c r="AB997" s="224"/>
      <c r="AC997" s="224"/>
      <c r="AD997" s="170"/>
      <c r="AE997" s="170"/>
      <c r="AF997" s="224"/>
      <c r="AG997" s="170"/>
      <c r="AH997" s="170"/>
      <c r="AI997" s="170"/>
      <c r="AJ997" s="224"/>
      <c r="AK997" s="224"/>
      <c r="AL997" s="170"/>
      <c r="AM997" s="170"/>
      <c r="AN997" s="170"/>
      <c r="AO997" s="224"/>
      <c r="AP997" s="170"/>
      <c r="AQ997" s="170"/>
      <c r="AR997" s="170"/>
      <c r="AS997" s="170"/>
      <c r="AT997" s="224"/>
      <c r="AU997" s="170"/>
      <c r="AV997" s="170"/>
      <c r="AW997" s="170"/>
      <c r="AX997" s="224"/>
      <c r="AY997" s="170"/>
      <c r="AZ997" s="170"/>
      <c r="BA997" s="170"/>
      <c r="BB997" s="224"/>
      <c r="BC997" s="224"/>
      <c r="BD997" s="224"/>
      <c r="BE997" s="170"/>
      <c r="BF997" s="170">
        <v>100</v>
      </c>
      <c r="BG997" s="170"/>
      <c r="BH997" s="170"/>
      <c r="BI997" s="224"/>
      <c r="BJ997" s="224"/>
      <c r="BK997" s="224"/>
      <c r="BL997" s="224"/>
      <c r="BM997" s="224"/>
      <c r="BN997" s="204"/>
      <c r="BO997" s="6"/>
      <c r="BP997" s="6"/>
      <c r="BQ997" s="1">
        <v>100</v>
      </c>
      <c r="BR997" s="6"/>
      <c r="BS997" s="6"/>
      <c r="BT997" s="6"/>
      <c r="BV997" s="6"/>
      <c r="BW997" s="6"/>
      <c r="BX997" s="6"/>
    </row>
    <row r="998" spans="1:76" ht="15" customHeight="1" x14ac:dyDescent="0.3">
      <c r="A998" s="1" t="s">
        <v>1487</v>
      </c>
      <c r="B998" s="7">
        <v>42969</v>
      </c>
      <c r="C998" s="6" t="s">
        <v>662</v>
      </c>
      <c r="D998" s="166">
        <v>5057</v>
      </c>
      <c r="E998" s="166">
        <v>805</v>
      </c>
      <c r="F998" s="11">
        <v>72</v>
      </c>
      <c r="G998" s="168">
        <v>2</v>
      </c>
      <c r="H998" s="183" t="str">
        <f t="shared" si="15"/>
        <v>72-2</v>
      </c>
      <c r="I998" s="173">
        <v>0</v>
      </c>
      <c r="J998" s="173">
        <v>63</v>
      </c>
      <c r="K998" s="207" t="b">
        <v>1</v>
      </c>
      <c r="L998" s="208">
        <v>177.18</v>
      </c>
      <c r="M998" s="208">
        <v>177.81</v>
      </c>
      <c r="N998" s="11"/>
      <c r="O998" s="11" t="s">
        <v>105</v>
      </c>
      <c r="P998" s="179" t="s">
        <v>105</v>
      </c>
      <c r="Q998" s="136" t="s">
        <v>1492</v>
      </c>
      <c r="R998" s="11"/>
      <c r="S998" s="11"/>
      <c r="T998" s="6"/>
      <c r="U998" s="6"/>
      <c r="V998" s="6"/>
      <c r="W998" s="6"/>
      <c r="X998" s="212" t="e">
        <v>#N/A</v>
      </c>
      <c r="Y998" s="6"/>
      <c r="Z998" s="224"/>
      <c r="AA998" s="224"/>
      <c r="AB998" s="224"/>
      <c r="AC998" s="224"/>
      <c r="AD998" s="170"/>
      <c r="AE998" s="170"/>
      <c r="AF998" s="224"/>
      <c r="AG998" s="170"/>
      <c r="AH998" s="170"/>
      <c r="AI998" s="170"/>
      <c r="AJ998" s="224"/>
      <c r="AK998" s="224"/>
      <c r="AL998" s="170"/>
      <c r="AM998" s="170"/>
      <c r="AN998" s="170"/>
      <c r="AO998" s="224"/>
      <c r="AP998" s="170"/>
      <c r="AQ998" s="170"/>
      <c r="AR998" s="170"/>
      <c r="AS998" s="170"/>
      <c r="AT998" s="224"/>
      <c r="AU998" s="170"/>
      <c r="AV998" s="170"/>
      <c r="AW998" s="170"/>
      <c r="AX998" s="224"/>
      <c r="AY998" s="170"/>
      <c r="AZ998" s="170"/>
      <c r="BA998" s="170"/>
      <c r="BB998" s="224"/>
      <c r="BC998" s="224"/>
      <c r="BD998" s="224"/>
      <c r="BE998" s="170"/>
      <c r="BF998" s="170"/>
      <c r="BG998" s="170"/>
      <c r="BH998" s="170"/>
      <c r="BI998" s="224"/>
      <c r="BJ998" s="224"/>
      <c r="BK998" s="224"/>
      <c r="BL998" s="224"/>
      <c r="BM998" s="224"/>
      <c r="BN998" s="204"/>
      <c r="BO998" s="6"/>
      <c r="BP998" s="6"/>
      <c r="BQ998" s="1">
        <v>0</v>
      </c>
      <c r="BR998" s="6"/>
      <c r="BS998" s="6"/>
      <c r="BT998" s="6"/>
      <c r="BU998" s="6"/>
      <c r="BV998" s="6" t="s">
        <v>771</v>
      </c>
      <c r="BW998" s="6"/>
      <c r="BX998" s="6"/>
    </row>
    <row r="999" spans="1:76" ht="15" customHeight="1" x14ac:dyDescent="0.3">
      <c r="A999" s="1" t="s">
        <v>1487</v>
      </c>
      <c r="B999" s="7">
        <v>42969</v>
      </c>
      <c r="C999" s="6" t="s">
        <v>662</v>
      </c>
      <c r="D999" s="166">
        <v>5057</v>
      </c>
      <c r="E999" s="166">
        <v>805</v>
      </c>
      <c r="F999" s="11">
        <v>72</v>
      </c>
      <c r="G999" s="168">
        <v>3</v>
      </c>
      <c r="H999" s="183" t="str">
        <f t="shared" si="15"/>
        <v>72-3</v>
      </c>
      <c r="I999" s="173">
        <v>0</v>
      </c>
      <c r="J999" s="173">
        <v>93</v>
      </c>
      <c r="K999" s="207" t="b">
        <v>1</v>
      </c>
      <c r="L999" s="208">
        <v>177.82500000000002</v>
      </c>
      <c r="M999" s="208">
        <v>178.75500000000002</v>
      </c>
      <c r="N999" s="11" t="s">
        <v>112</v>
      </c>
      <c r="O999" s="11" t="s">
        <v>1094</v>
      </c>
      <c r="P999" s="179" t="s">
        <v>1493</v>
      </c>
      <c r="Q999" s="180">
        <v>1</v>
      </c>
      <c r="R999" s="11" t="s">
        <v>18</v>
      </c>
      <c r="S999" s="11"/>
      <c r="T999" s="6" t="s">
        <v>201</v>
      </c>
      <c r="U999" s="6" t="s">
        <v>49</v>
      </c>
      <c r="V999" s="6" t="s">
        <v>17</v>
      </c>
      <c r="W999" s="6" t="s">
        <v>10</v>
      </c>
      <c r="X999" s="212">
        <v>2</v>
      </c>
      <c r="Y999" s="6" t="s">
        <v>40</v>
      </c>
      <c r="Z999" s="224"/>
      <c r="AA999" s="224"/>
      <c r="AB999" s="224"/>
      <c r="AC999" s="224"/>
      <c r="AD999" s="170"/>
      <c r="AE999" s="170"/>
      <c r="AF999" s="224"/>
      <c r="AG999" s="170"/>
      <c r="AH999" s="170"/>
      <c r="AI999" s="170"/>
      <c r="AJ999" s="224"/>
      <c r="AK999" s="224"/>
      <c r="AL999" s="170"/>
      <c r="AM999" s="170"/>
      <c r="AN999" s="170"/>
      <c r="AO999" s="224"/>
      <c r="AP999" s="170"/>
      <c r="AQ999" s="170"/>
      <c r="AR999" s="170">
        <v>70</v>
      </c>
      <c r="AS999" s="170"/>
      <c r="AT999" s="224"/>
      <c r="AU999" s="170"/>
      <c r="AV999" s="170"/>
      <c r="AW999" s="170"/>
      <c r="AX999" s="224"/>
      <c r="AY999" s="170"/>
      <c r="AZ999" s="170"/>
      <c r="BA999" s="170"/>
      <c r="BB999" s="224"/>
      <c r="BC999" s="224"/>
      <c r="BD999" s="224"/>
      <c r="BE999" s="170"/>
      <c r="BF999" s="170"/>
      <c r="BG999" s="170">
        <v>30</v>
      </c>
      <c r="BH999" s="170"/>
      <c r="BI999" s="224"/>
      <c r="BJ999" s="224"/>
      <c r="BK999" s="224"/>
      <c r="BL999" s="224"/>
      <c r="BM999" s="224"/>
      <c r="BN999" s="204"/>
      <c r="BO999" s="6"/>
      <c r="BP999" s="6"/>
      <c r="BQ999" s="1">
        <v>100</v>
      </c>
      <c r="BR999" s="6"/>
      <c r="BS999" s="6"/>
      <c r="BT999" s="6"/>
      <c r="BU999" s="6" t="s">
        <v>591</v>
      </c>
      <c r="BV999" s="6"/>
      <c r="BW999" s="6"/>
      <c r="BX999" s="6"/>
    </row>
    <row r="1000" spans="1:76" ht="15" customHeight="1" x14ac:dyDescent="0.3">
      <c r="A1000" s="1" t="s">
        <v>1487</v>
      </c>
      <c r="B1000" s="7">
        <v>42969</v>
      </c>
      <c r="C1000" s="6" t="s">
        <v>662</v>
      </c>
      <c r="D1000" s="166">
        <v>5057</v>
      </c>
      <c r="E1000" s="166">
        <v>805</v>
      </c>
      <c r="F1000" s="11">
        <v>72</v>
      </c>
      <c r="G1000" s="168">
        <v>3</v>
      </c>
      <c r="H1000" s="183" t="str">
        <f t="shared" si="15"/>
        <v>72-3</v>
      </c>
      <c r="I1000" s="173">
        <v>0</v>
      </c>
      <c r="J1000" s="173">
        <v>93</v>
      </c>
      <c r="K1000" s="207" t="b">
        <v>1</v>
      </c>
      <c r="L1000" s="208">
        <v>177.82500000000002</v>
      </c>
      <c r="M1000" s="208">
        <v>178.75500000000002</v>
      </c>
      <c r="N1000" s="11" t="s">
        <v>112</v>
      </c>
      <c r="O1000" s="11" t="s">
        <v>117</v>
      </c>
      <c r="P1000" s="179" t="s">
        <v>1497</v>
      </c>
      <c r="Q1000" s="180">
        <v>3</v>
      </c>
      <c r="R1000" s="11" t="s">
        <v>18</v>
      </c>
      <c r="S1000" s="11"/>
      <c r="T1000" s="6" t="s">
        <v>679</v>
      </c>
      <c r="U1000" s="6" t="s">
        <v>49</v>
      </c>
      <c r="V1000" s="6" t="s">
        <v>14</v>
      </c>
      <c r="W1000" s="6" t="s">
        <v>11</v>
      </c>
      <c r="X1000" s="212">
        <v>3</v>
      </c>
      <c r="Y1000" s="6" t="s">
        <v>40</v>
      </c>
      <c r="Z1000" s="224"/>
      <c r="AA1000" s="224"/>
      <c r="AB1000" s="224"/>
      <c r="AC1000" s="224"/>
      <c r="AD1000" s="170"/>
      <c r="AE1000" s="170"/>
      <c r="AF1000" s="224"/>
      <c r="AG1000" s="170"/>
      <c r="AH1000" s="170"/>
      <c r="AI1000" s="170"/>
      <c r="AJ1000" s="224"/>
      <c r="AK1000" s="224"/>
      <c r="AL1000" s="170"/>
      <c r="AM1000" s="170"/>
      <c r="AN1000" s="170"/>
      <c r="AO1000" s="224"/>
      <c r="AP1000" s="170"/>
      <c r="AQ1000" s="170"/>
      <c r="AR1000" s="170">
        <v>50</v>
      </c>
      <c r="AS1000" s="170"/>
      <c r="AT1000" s="224"/>
      <c r="AU1000" s="170">
        <v>50</v>
      </c>
      <c r="AV1000" s="170"/>
      <c r="AW1000" s="170"/>
      <c r="AX1000" s="224"/>
      <c r="AY1000" s="170"/>
      <c r="AZ1000" s="170"/>
      <c r="BA1000" s="170"/>
      <c r="BB1000" s="224"/>
      <c r="BC1000" s="224"/>
      <c r="BD1000" s="224"/>
      <c r="BE1000" s="170"/>
      <c r="BF1000" s="170"/>
      <c r="BG1000" s="170"/>
      <c r="BH1000" s="170"/>
      <c r="BI1000" s="224"/>
      <c r="BJ1000" s="224"/>
      <c r="BK1000" s="224"/>
      <c r="BL1000" s="224"/>
      <c r="BM1000" s="224"/>
      <c r="BN1000" s="204"/>
      <c r="BO1000" s="6"/>
      <c r="BP1000" s="6"/>
      <c r="BQ1000" s="1">
        <v>100</v>
      </c>
      <c r="BR1000" s="6"/>
      <c r="BS1000" s="6"/>
      <c r="BT1000" s="6"/>
      <c r="BU1000" s="1" t="s">
        <v>772</v>
      </c>
      <c r="BV1000" s="6"/>
      <c r="BW1000" s="6"/>
      <c r="BX1000" s="6"/>
    </row>
    <row r="1001" spans="1:76" ht="15" customHeight="1" x14ac:dyDescent="0.3">
      <c r="A1001" s="1" t="s">
        <v>1487</v>
      </c>
      <c r="B1001" s="7">
        <v>42969</v>
      </c>
      <c r="C1001" s="6" t="s">
        <v>662</v>
      </c>
      <c r="D1001" s="166">
        <v>5057</v>
      </c>
      <c r="E1001" s="166">
        <v>805</v>
      </c>
      <c r="F1001" s="11">
        <v>72</v>
      </c>
      <c r="G1001" s="168">
        <v>3</v>
      </c>
      <c r="H1001" s="183" t="str">
        <f t="shared" si="15"/>
        <v>72-3</v>
      </c>
      <c r="I1001" s="173">
        <v>0</v>
      </c>
      <c r="J1001" s="173">
        <v>93</v>
      </c>
      <c r="K1001" s="207" t="b">
        <v>1</v>
      </c>
      <c r="L1001" s="208">
        <v>177.82500000000002</v>
      </c>
      <c r="M1001" s="208">
        <v>178.75500000000002</v>
      </c>
      <c r="N1001" s="11" t="s">
        <v>112</v>
      </c>
      <c r="O1001" s="11" t="s">
        <v>117</v>
      </c>
      <c r="P1001" s="179" t="s">
        <v>1497</v>
      </c>
      <c r="Q1001" s="180">
        <v>3</v>
      </c>
      <c r="R1001" s="11" t="s">
        <v>44</v>
      </c>
      <c r="S1001" s="11"/>
      <c r="T1001" s="6" t="s">
        <v>548</v>
      </c>
      <c r="U1001" s="6" t="s">
        <v>49</v>
      </c>
      <c r="V1001" s="6" t="s">
        <v>52</v>
      </c>
      <c r="W1001" s="6" t="s">
        <v>11</v>
      </c>
      <c r="X1001" s="212">
        <v>3</v>
      </c>
      <c r="Y1001" s="6"/>
      <c r="Z1001" s="224"/>
      <c r="AA1001" s="224"/>
      <c r="AB1001" s="224"/>
      <c r="AC1001" s="224"/>
      <c r="AD1001" s="170"/>
      <c r="AE1001" s="170"/>
      <c r="AF1001" s="224"/>
      <c r="AG1001" s="170"/>
      <c r="AH1001" s="170"/>
      <c r="AI1001" s="170"/>
      <c r="AJ1001" s="224"/>
      <c r="AK1001" s="224"/>
      <c r="AL1001" s="170"/>
      <c r="AM1001" s="170"/>
      <c r="AN1001" s="170"/>
      <c r="AO1001" s="224"/>
      <c r="AP1001" s="170"/>
      <c r="AQ1001" s="170"/>
      <c r="AR1001" s="170">
        <v>50</v>
      </c>
      <c r="AS1001" s="170"/>
      <c r="AT1001" s="224"/>
      <c r="AU1001" s="170">
        <v>50</v>
      </c>
      <c r="AV1001" s="170"/>
      <c r="AW1001" s="170"/>
      <c r="AX1001" s="224"/>
      <c r="AY1001" s="170"/>
      <c r="AZ1001" s="170"/>
      <c r="BA1001" s="170"/>
      <c r="BB1001" s="224"/>
      <c r="BC1001" s="224"/>
      <c r="BD1001" s="224"/>
      <c r="BE1001" s="170"/>
      <c r="BF1001" s="170"/>
      <c r="BG1001" s="170"/>
      <c r="BH1001" s="170"/>
      <c r="BI1001" s="224"/>
      <c r="BJ1001" s="224"/>
      <c r="BK1001" s="224"/>
      <c r="BL1001" s="224"/>
      <c r="BM1001" s="224"/>
      <c r="BN1001" s="204"/>
      <c r="BO1001" s="6"/>
      <c r="BP1001" s="6"/>
      <c r="BQ1001" s="1">
        <v>100</v>
      </c>
      <c r="BR1001" s="6"/>
      <c r="BS1001" s="6"/>
      <c r="BT1001" s="6"/>
      <c r="BU1001" s="1" t="s">
        <v>767</v>
      </c>
      <c r="BV1001" s="6"/>
      <c r="BW1001" s="6"/>
      <c r="BX1001" s="6"/>
    </row>
    <row r="1002" spans="1:76" ht="15" customHeight="1" x14ac:dyDescent="0.3">
      <c r="A1002" s="1" t="s">
        <v>1487</v>
      </c>
      <c r="B1002" s="7">
        <v>42969</v>
      </c>
      <c r="C1002" s="6" t="s">
        <v>662</v>
      </c>
      <c r="D1002" s="166">
        <v>5057</v>
      </c>
      <c r="E1002" s="166">
        <v>805</v>
      </c>
      <c r="F1002" s="11">
        <v>72</v>
      </c>
      <c r="G1002" s="168">
        <v>3</v>
      </c>
      <c r="H1002" s="183" t="str">
        <f t="shared" si="15"/>
        <v>72-3</v>
      </c>
      <c r="I1002" s="173">
        <v>0</v>
      </c>
      <c r="J1002" s="173">
        <v>93</v>
      </c>
      <c r="K1002" s="207" t="b">
        <v>1</v>
      </c>
      <c r="L1002" s="208">
        <v>177.82500000000002</v>
      </c>
      <c r="M1002" s="208">
        <v>178.75500000000002</v>
      </c>
      <c r="N1002" s="11" t="s">
        <v>96</v>
      </c>
      <c r="O1002" s="11" t="s">
        <v>31</v>
      </c>
      <c r="P1002" s="139" t="s">
        <v>1494</v>
      </c>
      <c r="Q1002" s="136">
        <v>4</v>
      </c>
      <c r="R1002" s="11" t="s">
        <v>44</v>
      </c>
      <c r="S1002" s="11"/>
      <c r="T1002" s="6" t="s">
        <v>680</v>
      </c>
      <c r="U1002" s="6" t="s">
        <v>49</v>
      </c>
      <c r="V1002" s="6" t="s">
        <v>14</v>
      </c>
      <c r="W1002" s="6" t="s">
        <v>12</v>
      </c>
      <c r="X1002" s="212">
        <v>4</v>
      </c>
      <c r="Y1002" s="6" t="s">
        <v>40</v>
      </c>
      <c r="Z1002" s="224"/>
      <c r="AA1002" s="224"/>
      <c r="AB1002" s="224"/>
      <c r="AC1002" s="224"/>
      <c r="AD1002" s="170"/>
      <c r="AE1002" s="170"/>
      <c r="AF1002" s="224"/>
      <c r="AG1002" s="170"/>
      <c r="AH1002" s="170"/>
      <c r="AI1002" s="170"/>
      <c r="AJ1002" s="224"/>
      <c r="AK1002" s="224"/>
      <c r="AL1002" s="170"/>
      <c r="AM1002" s="170"/>
      <c r="AN1002" s="170"/>
      <c r="AO1002" s="224"/>
      <c r="AP1002" s="170"/>
      <c r="AQ1002" s="170"/>
      <c r="AR1002" s="170"/>
      <c r="AS1002" s="170">
        <v>100</v>
      </c>
      <c r="AT1002" s="224"/>
      <c r="AU1002" s="170"/>
      <c r="AV1002" s="170"/>
      <c r="AW1002" s="170"/>
      <c r="AX1002" s="224"/>
      <c r="AY1002" s="170"/>
      <c r="AZ1002" s="170"/>
      <c r="BA1002" s="170"/>
      <c r="BB1002" s="224"/>
      <c r="BC1002" s="224"/>
      <c r="BD1002" s="224"/>
      <c r="BE1002" s="170"/>
      <c r="BF1002" s="170"/>
      <c r="BG1002" s="170"/>
      <c r="BH1002" s="170"/>
      <c r="BI1002" s="224"/>
      <c r="BJ1002" s="224"/>
      <c r="BK1002" s="224"/>
      <c r="BL1002" s="224"/>
      <c r="BM1002" s="224"/>
      <c r="BN1002" s="204"/>
      <c r="BO1002" s="6"/>
      <c r="BP1002" s="6"/>
      <c r="BQ1002" s="1">
        <v>100</v>
      </c>
      <c r="BR1002" s="6"/>
      <c r="BS1002" s="6"/>
      <c r="BT1002" s="6"/>
      <c r="BU1002" s="1" t="s">
        <v>761</v>
      </c>
      <c r="BV1002" s="6"/>
      <c r="BW1002" s="6"/>
      <c r="BX1002" s="6"/>
    </row>
    <row r="1003" spans="1:76" ht="15" customHeight="1" x14ac:dyDescent="0.3">
      <c r="A1003" s="1" t="s">
        <v>1487</v>
      </c>
      <c r="B1003" s="7">
        <v>42969</v>
      </c>
      <c r="C1003" s="6" t="s">
        <v>662</v>
      </c>
      <c r="D1003" s="166">
        <v>5057</v>
      </c>
      <c r="E1003" s="166">
        <v>805</v>
      </c>
      <c r="F1003" s="11">
        <v>72</v>
      </c>
      <c r="G1003" s="168">
        <v>3</v>
      </c>
      <c r="H1003" s="183" t="str">
        <f t="shared" si="15"/>
        <v>72-3</v>
      </c>
      <c r="I1003" s="173">
        <v>0</v>
      </c>
      <c r="J1003" s="173">
        <v>93</v>
      </c>
      <c r="K1003" s="207" t="b">
        <v>1</v>
      </c>
      <c r="L1003" s="208">
        <v>177.82500000000002</v>
      </c>
      <c r="M1003" s="208">
        <v>178.75500000000002</v>
      </c>
      <c r="N1003" s="11" t="s">
        <v>112</v>
      </c>
      <c r="O1003" s="11" t="s">
        <v>105</v>
      </c>
      <c r="P1003" s="179" t="s">
        <v>105</v>
      </c>
      <c r="Q1003" s="136" t="s">
        <v>1492</v>
      </c>
      <c r="R1003" s="11"/>
      <c r="S1003" s="11"/>
      <c r="T1003" s="6"/>
      <c r="U1003" s="6"/>
      <c r="V1003" s="6"/>
      <c r="W1003" s="6"/>
      <c r="X1003" s="212" t="e">
        <v>#N/A</v>
      </c>
      <c r="Y1003" s="6"/>
      <c r="Z1003" s="224"/>
      <c r="AA1003" s="224"/>
      <c r="AB1003" s="224"/>
      <c r="AC1003" s="224"/>
      <c r="AD1003" s="170"/>
      <c r="AE1003" s="170"/>
      <c r="AF1003" s="224"/>
      <c r="AG1003" s="170"/>
      <c r="AH1003" s="170"/>
      <c r="AI1003" s="170"/>
      <c r="AJ1003" s="224"/>
      <c r="AK1003" s="224"/>
      <c r="AL1003" s="170"/>
      <c r="AM1003" s="170"/>
      <c r="AN1003" s="170"/>
      <c r="AO1003" s="224"/>
      <c r="AP1003" s="170"/>
      <c r="AQ1003" s="170"/>
      <c r="AR1003" s="170"/>
      <c r="AS1003" s="170"/>
      <c r="AT1003" s="224"/>
      <c r="AU1003" s="170"/>
      <c r="AV1003" s="170"/>
      <c r="AW1003" s="170"/>
      <c r="AX1003" s="224"/>
      <c r="AY1003" s="170"/>
      <c r="AZ1003" s="170"/>
      <c r="BA1003" s="170"/>
      <c r="BB1003" s="224"/>
      <c r="BC1003" s="224"/>
      <c r="BD1003" s="224"/>
      <c r="BE1003" s="170"/>
      <c r="BF1003" s="170"/>
      <c r="BG1003" s="170"/>
      <c r="BH1003" s="170"/>
      <c r="BI1003" s="224"/>
      <c r="BJ1003" s="224"/>
      <c r="BK1003" s="224"/>
      <c r="BL1003" s="224"/>
      <c r="BM1003" s="224"/>
      <c r="BN1003" s="204"/>
      <c r="BO1003" s="6"/>
      <c r="BP1003" s="6"/>
      <c r="BQ1003" s="1">
        <v>0</v>
      </c>
      <c r="BR1003" s="6"/>
      <c r="BS1003" s="6"/>
      <c r="BT1003" s="6"/>
      <c r="BU1003" s="6"/>
      <c r="BV1003" s="6" t="s">
        <v>773</v>
      </c>
      <c r="BW1003" s="6"/>
      <c r="BX1003" s="6"/>
    </row>
    <row r="1004" spans="1:76" ht="15" customHeight="1" x14ac:dyDescent="0.3">
      <c r="A1004" s="1" t="s">
        <v>1487</v>
      </c>
      <c r="B1004" s="7">
        <v>42969</v>
      </c>
      <c r="C1004" s="6" t="s">
        <v>662</v>
      </c>
      <c r="D1004" s="166">
        <v>5057</v>
      </c>
      <c r="E1004" s="166">
        <v>805</v>
      </c>
      <c r="F1004" s="11">
        <v>72</v>
      </c>
      <c r="G1004" s="168">
        <v>4</v>
      </c>
      <c r="H1004" s="183" t="str">
        <f t="shared" si="15"/>
        <v>72-4</v>
      </c>
      <c r="I1004" s="173">
        <v>0</v>
      </c>
      <c r="J1004" s="173">
        <v>65</v>
      </c>
      <c r="K1004" s="207" t="b">
        <v>1</v>
      </c>
      <c r="L1004" s="208">
        <v>178.76000000000002</v>
      </c>
      <c r="M1004" s="208">
        <v>179.41000000000003</v>
      </c>
      <c r="N1004" s="11" t="s">
        <v>112</v>
      </c>
      <c r="O1004" s="11" t="s">
        <v>1094</v>
      </c>
      <c r="P1004" s="179" t="s">
        <v>1493</v>
      </c>
      <c r="Q1004" s="180">
        <v>1</v>
      </c>
      <c r="R1004" s="11" t="s">
        <v>18</v>
      </c>
      <c r="S1004" s="11"/>
      <c r="T1004" s="6" t="s">
        <v>201</v>
      </c>
      <c r="U1004" s="6" t="s">
        <v>49</v>
      </c>
      <c r="V1004" s="6" t="s">
        <v>17</v>
      </c>
      <c r="W1004" s="6" t="s">
        <v>10</v>
      </c>
      <c r="X1004" s="212">
        <v>2</v>
      </c>
      <c r="Y1004" s="6" t="s">
        <v>40</v>
      </c>
      <c r="Z1004" s="224"/>
      <c r="AA1004" s="224"/>
      <c r="AB1004" s="224"/>
      <c r="AC1004" s="224"/>
      <c r="AD1004" s="170"/>
      <c r="AE1004" s="170"/>
      <c r="AF1004" s="224"/>
      <c r="AG1004" s="170"/>
      <c r="AH1004" s="170"/>
      <c r="AI1004" s="170"/>
      <c r="AJ1004" s="224"/>
      <c r="AK1004" s="224"/>
      <c r="AL1004" s="170"/>
      <c r="AM1004" s="170"/>
      <c r="AN1004" s="170"/>
      <c r="AO1004" s="224"/>
      <c r="AP1004" s="170"/>
      <c r="AQ1004" s="170"/>
      <c r="AR1004" s="170">
        <v>70</v>
      </c>
      <c r="AS1004" s="170"/>
      <c r="AT1004" s="224"/>
      <c r="AU1004" s="170"/>
      <c r="AV1004" s="170"/>
      <c r="AW1004" s="170"/>
      <c r="AX1004" s="224"/>
      <c r="AY1004" s="170"/>
      <c r="AZ1004" s="170"/>
      <c r="BA1004" s="170"/>
      <c r="BB1004" s="224"/>
      <c r="BC1004" s="224"/>
      <c r="BD1004" s="224"/>
      <c r="BE1004" s="170"/>
      <c r="BF1004" s="170"/>
      <c r="BG1004" s="170">
        <v>30</v>
      </c>
      <c r="BH1004" s="170"/>
      <c r="BI1004" s="224"/>
      <c r="BJ1004" s="224"/>
      <c r="BK1004" s="224"/>
      <c r="BL1004" s="224"/>
      <c r="BM1004" s="224"/>
      <c r="BN1004" s="204"/>
      <c r="BO1004" s="6"/>
      <c r="BP1004" s="6"/>
      <c r="BQ1004" s="1">
        <v>100</v>
      </c>
      <c r="BR1004" s="6"/>
      <c r="BS1004" s="6"/>
      <c r="BT1004" s="6"/>
      <c r="BU1004" s="6" t="s">
        <v>591</v>
      </c>
      <c r="BV1004" s="6"/>
      <c r="BW1004" s="6"/>
      <c r="BX1004" s="6"/>
    </row>
    <row r="1005" spans="1:76" ht="15" customHeight="1" x14ac:dyDescent="0.3">
      <c r="A1005" s="1" t="s">
        <v>1487</v>
      </c>
      <c r="B1005" s="7">
        <v>42969</v>
      </c>
      <c r="C1005" s="6" t="s">
        <v>662</v>
      </c>
      <c r="D1005" s="166">
        <v>5057</v>
      </c>
      <c r="E1005" s="166">
        <v>805</v>
      </c>
      <c r="F1005" s="11">
        <v>72</v>
      </c>
      <c r="G1005" s="168">
        <v>4</v>
      </c>
      <c r="H1005" s="183" t="str">
        <f t="shared" si="15"/>
        <v>72-4</v>
      </c>
      <c r="I1005" s="173">
        <v>0</v>
      </c>
      <c r="J1005" s="173">
        <v>65</v>
      </c>
      <c r="K1005" s="207" t="b">
        <v>1</v>
      </c>
      <c r="L1005" s="208">
        <v>178.76000000000002</v>
      </c>
      <c r="M1005" s="208">
        <v>179.41000000000003</v>
      </c>
      <c r="N1005" s="11" t="s">
        <v>112</v>
      </c>
      <c r="O1005" s="11" t="s">
        <v>117</v>
      </c>
      <c r="P1005" s="179" t="s">
        <v>1494</v>
      </c>
      <c r="Q1005" s="180">
        <v>4</v>
      </c>
      <c r="R1005" s="11" t="s">
        <v>18</v>
      </c>
      <c r="S1005" s="11"/>
      <c r="T1005" s="6" t="s">
        <v>681</v>
      </c>
      <c r="U1005" s="6" t="s">
        <v>49</v>
      </c>
      <c r="V1005" s="6" t="s">
        <v>14</v>
      </c>
      <c r="W1005" s="6" t="s">
        <v>11</v>
      </c>
      <c r="X1005" s="212">
        <v>3</v>
      </c>
      <c r="Y1005" s="6" t="s">
        <v>40</v>
      </c>
      <c r="Z1005" s="224"/>
      <c r="AA1005" s="224"/>
      <c r="AB1005" s="224"/>
      <c r="AC1005" s="224"/>
      <c r="AD1005" s="170"/>
      <c r="AE1005" s="170"/>
      <c r="AF1005" s="224"/>
      <c r="AG1005" s="170"/>
      <c r="AH1005" s="170"/>
      <c r="AI1005" s="170"/>
      <c r="AJ1005" s="224"/>
      <c r="AK1005" s="224"/>
      <c r="AL1005" s="170"/>
      <c r="AM1005" s="170"/>
      <c r="AN1005" s="170"/>
      <c r="AO1005" s="224"/>
      <c r="AP1005" s="170"/>
      <c r="AQ1005" s="170"/>
      <c r="AR1005" s="170">
        <v>50</v>
      </c>
      <c r="AS1005" s="170"/>
      <c r="AT1005" s="224"/>
      <c r="AU1005" s="170">
        <v>50</v>
      </c>
      <c r="AV1005" s="170"/>
      <c r="AW1005" s="170"/>
      <c r="AX1005" s="224"/>
      <c r="AY1005" s="170"/>
      <c r="AZ1005" s="170"/>
      <c r="BA1005" s="170"/>
      <c r="BB1005" s="224"/>
      <c r="BC1005" s="224"/>
      <c r="BD1005" s="224"/>
      <c r="BE1005" s="170"/>
      <c r="BF1005" s="170"/>
      <c r="BG1005" s="170"/>
      <c r="BH1005" s="170"/>
      <c r="BI1005" s="224"/>
      <c r="BJ1005" s="224"/>
      <c r="BK1005" s="224"/>
      <c r="BL1005" s="224"/>
      <c r="BM1005" s="224"/>
      <c r="BN1005" s="204"/>
      <c r="BO1005" s="6"/>
      <c r="BP1005" s="6"/>
      <c r="BQ1005" s="1">
        <v>100</v>
      </c>
      <c r="BR1005" s="6"/>
      <c r="BS1005" s="6"/>
      <c r="BT1005" s="6"/>
      <c r="BU1005" s="1" t="s">
        <v>774</v>
      </c>
      <c r="BV1005" s="6"/>
      <c r="BW1005" s="6"/>
      <c r="BX1005" s="6"/>
    </row>
    <row r="1006" spans="1:76" ht="15" customHeight="1" x14ac:dyDescent="0.3">
      <c r="A1006" s="1" t="s">
        <v>1487</v>
      </c>
      <c r="B1006" s="7">
        <v>42969</v>
      </c>
      <c r="C1006" s="6" t="s">
        <v>662</v>
      </c>
      <c r="D1006" s="166">
        <v>5057</v>
      </c>
      <c r="E1006" s="166">
        <v>805</v>
      </c>
      <c r="F1006" s="11">
        <v>72</v>
      </c>
      <c r="G1006" s="168">
        <v>4</v>
      </c>
      <c r="H1006" s="183" t="str">
        <f t="shared" si="15"/>
        <v>72-4</v>
      </c>
      <c r="I1006" s="173">
        <v>0</v>
      </c>
      <c r="J1006" s="173">
        <v>65</v>
      </c>
      <c r="K1006" s="207" t="b">
        <v>1</v>
      </c>
      <c r="L1006" s="208">
        <v>178.76000000000002</v>
      </c>
      <c r="M1006" s="208">
        <v>179.41000000000003</v>
      </c>
      <c r="N1006" s="11" t="s">
        <v>112</v>
      </c>
      <c r="O1006" s="11" t="s">
        <v>117</v>
      </c>
      <c r="P1006" s="179" t="s">
        <v>1497</v>
      </c>
      <c r="Q1006" s="180">
        <v>3</v>
      </c>
      <c r="R1006" s="11" t="s">
        <v>44</v>
      </c>
      <c r="S1006" s="11"/>
      <c r="T1006" s="6" t="s">
        <v>664</v>
      </c>
      <c r="U1006" s="6" t="s">
        <v>49</v>
      </c>
      <c r="V1006" s="6" t="s">
        <v>52</v>
      </c>
      <c r="W1006" s="6" t="s">
        <v>11</v>
      </c>
      <c r="X1006" s="212">
        <v>3</v>
      </c>
      <c r="Y1006" s="6"/>
      <c r="Z1006" s="224"/>
      <c r="AA1006" s="224"/>
      <c r="AB1006" s="224"/>
      <c r="AC1006" s="224"/>
      <c r="AD1006" s="170"/>
      <c r="AE1006" s="170"/>
      <c r="AF1006" s="224"/>
      <c r="AG1006" s="170"/>
      <c r="AH1006" s="170"/>
      <c r="AI1006" s="170"/>
      <c r="AJ1006" s="224"/>
      <c r="AK1006" s="224"/>
      <c r="AL1006" s="170"/>
      <c r="AM1006" s="170"/>
      <c r="AN1006" s="170"/>
      <c r="AO1006" s="224"/>
      <c r="AP1006" s="170"/>
      <c r="AQ1006" s="170"/>
      <c r="AR1006" s="170">
        <v>50</v>
      </c>
      <c r="AS1006" s="170"/>
      <c r="AT1006" s="224"/>
      <c r="AU1006" s="170">
        <v>50</v>
      </c>
      <c r="AV1006" s="170"/>
      <c r="AW1006" s="170"/>
      <c r="AX1006" s="224"/>
      <c r="AY1006" s="170"/>
      <c r="AZ1006" s="170"/>
      <c r="BA1006" s="170"/>
      <c r="BB1006" s="224"/>
      <c r="BC1006" s="224"/>
      <c r="BD1006" s="224"/>
      <c r="BE1006" s="170"/>
      <c r="BF1006" s="170"/>
      <c r="BG1006" s="170"/>
      <c r="BH1006" s="170"/>
      <c r="BI1006" s="224"/>
      <c r="BJ1006" s="224"/>
      <c r="BK1006" s="224"/>
      <c r="BL1006" s="224"/>
      <c r="BM1006" s="224"/>
      <c r="BN1006" s="204"/>
      <c r="BO1006" s="6"/>
      <c r="BP1006" s="6"/>
      <c r="BQ1006" s="1">
        <v>100</v>
      </c>
      <c r="BR1006" s="6"/>
      <c r="BS1006" s="6"/>
      <c r="BT1006" s="6"/>
      <c r="BU1006" s="1" t="s">
        <v>767</v>
      </c>
      <c r="BV1006" s="6"/>
      <c r="BW1006" s="6"/>
      <c r="BX1006" s="6"/>
    </row>
    <row r="1007" spans="1:76" ht="15" customHeight="1" x14ac:dyDescent="0.3">
      <c r="A1007" s="1" t="s">
        <v>1487</v>
      </c>
      <c r="B1007" s="7">
        <v>42969</v>
      </c>
      <c r="C1007" s="6" t="s">
        <v>662</v>
      </c>
      <c r="D1007" s="166">
        <v>5057</v>
      </c>
      <c r="E1007" s="166">
        <v>805</v>
      </c>
      <c r="F1007" s="11">
        <v>72</v>
      </c>
      <c r="G1007" s="168">
        <v>4</v>
      </c>
      <c r="H1007" s="183" t="str">
        <f t="shared" si="15"/>
        <v>72-4</v>
      </c>
      <c r="I1007" s="173">
        <v>0</v>
      </c>
      <c r="J1007" s="173">
        <v>65</v>
      </c>
      <c r="K1007" s="207" t="b">
        <v>1</v>
      </c>
      <c r="L1007" s="208">
        <v>178.76000000000002</v>
      </c>
      <c r="M1007" s="208">
        <v>179.41000000000003</v>
      </c>
      <c r="N1007" s="11" t="s">
        <v>96</v>
      </c>
      <c r="O1007" s="11" t="s">
        <v>31</v>
      </c>
      <c r="P1007" s="139" t="s">
        <v>1494</v>
      </c>
      <c r="Q1007" s="136">
        <v>4</v>
      </c>
      <c r="R1007" s="11" t="s">
        <v>44</v>
      </c>
      <c r="S1007" s="11"/>
      <c r="T1007" s="6" t="s">
        <v>666</v>
      </c>
      <c r="U1007" s="6" t="s">
        <v>49</v>
      </c>
      <c r="V1007" s="6" t="s">
        <v>14</v>
      </c>
      <c r="W1007" s="6" t="s">
        <v>12</v>
      </c>
      <c r="X1007" s="212">
        <v>4</v>
      </c>
      <c r="Y1007" s="6" t="s">
        <v>40</v>
      </c>
      <c r="Z1007" s="224"/>
      <c r="AA1007" s="224"/>
      <c r="AB1007" s="224"/>
      <c r="AC1007" s="224"/>
      <c r="AD1007" s="170"/>
      <c r="AE1007" s="170"/>
      <c r="AF1007" s="224"/>
      <c r="AG1007" s="170"/>
      <c r="AH1007" s="170"/>
      <c r="AI1007" s="170"/>
      <c r="AJ1007" s="224"/>
      <c r="AK1007" s="224"/>
      <c r="AL1007" s="170"/>
      <c r="AM1007" s="170"/>
      <c r="AN1007" s="170"/>
      <c r="AO1007" s="224"/>
      <c r="AP1007" s="170"/>
      <c r="AQ1007" s="170"/>
      <c r="AR1007" s="170"/>
      <c r="AS1007" s="170">
        <v>100</v>
      </c>
      <c r="AT1007" s="224"/>
      <c r="AU1007" s="170"/>
      <c r="AV1007" s="170"/>
      <c r="AW1007" s="170"/>
      <c r="AX1007" s="224"/>
      <c r="AY1007" s="170"/>
      <c r="AZ1007" s="170"/>
      <c r="BA1007" s="170"/>
      <c r="BB1007" s="224"/>
      <c r="BC1007" s="224"/>
      <c r="BD1007" s="224"/>
      <c r="BE1007" s="170"/>
      <c r="BF1007" s="170"/>
      <c r="BG1007" s="170"/>
      <c r="BH1007" s="170"/>
      <c r="BI1007" s="224"/>
      <c r="BJ1007" s="224"/>
      <c r="BK1007" s="224"/>
      <c r="BL1007" s="224"/>
      <c r="BM1007" s="224"/>
      <c r="BN1007" s="204"/>
      <c r="BO1007" s="6"/>
      <c r="BP1007" s="6"/>
      <c r="BQ1007" s="1">
        <v>100</v>
      </c>
      <c r="BR1007" s="6"/>
      <c r="BS1007" s="6"/>
      <c r="BT1007" s="6"/>
      <c r="BU1007" s="1" t="s">
        <v>761</v>
      </c>
      <c r="BV1007" s="6"/>
      <c r="BW1007" s="6"/>
      <c r="BX1007" s="6"/>
    </row>
    <row r="1008" spans="1:76" ht="15" customHeight="1" x14ac:dyDescent="0.3">
      <c r="A1008" s="1" t="s">
        <v>1487</v>
      </c>
      <c r="B1008" s="7">
        <v>42969</v>
      </c>
      <c r="C1008" s="6" t="s">
        <v>662</v>
      </c>
      <c r="D1008" s="166">
        <v>5057</v>
      </c>
      <c r="E1008" s="166">
        <v>805</v>
      </c>
      <c r="F1008" s="11">
        <v>72</v>
      </c>
      <c r="G1008" s="168">
        <v>4</v>
      </c>
      <c r="H1008" s="183" t="str">
        <f t="shared" si="15"/>
        <v>72-4</v>
      </c>
      <c r="I1008" s="173">
        <v>33</v>
      </c>
      <c r="J1008" s="173">
        <v>65</v>
      </c>
      <c r="K1008" s="207" t="b">
        <v>1</v>
      </c>
      <c r="L1008" s="208">
        <v>179.09000000000003</v>
      </c>
      <c r="M1008" s="208">
        <v>179.41000000000003</v>
      </c>
      <c r="N1008" s="11" t="s">
        <v>112</v>
      </c>
      <c r="O1008" s="11" t="s">
        <v>1094</v>
      </c>
      <c r="P1008" s="179" t="s">
        <v>1493</v>
      </c>
      <c r="Q1008" s="180">
        <v>1</v>
      </c>
      <c r="R1008" s="11" t="s">
        <v>18</v>
      </c>
      <c r="S1008" s="11"/>
      <c r="T1008" s="6" t="s">
        <v>670</v>
      </c>
      <c r="U1008" s="6" t="s">
        <v>49</v>
      </c>
      <c r="V1008" s="6" t="s">
        <v>52</v>
      </c>
      <c r="W1008" s="6" t="s">
        <v>10</v>
      </c>
      <c r="X1008" s="212">
        <v>2</v>
      </c>
      <c r="Y1008" s="6" t="s">
        <v>40</v>
      </c>
      <c r="Z1008" s="224"/>
      <c r="AA1008" s="224"/>
      <c r="AB1008" s="224"/>
      <c r="AC1008" s="224"/>
      <c r="AD1008" s="170"/>
      <c r="AE1008" s="170"/>
      <c r="AF1008" s="224"/>
      <c r="AG1008" s="170"/>
      <c r="AH1008" s="170"/>
      <c r="AI1008" s="170"/>
      <c r="AJ1008" s="224"/>
      <c r="AK1008" s="224"/>
      <c r="AL1008" s="170"/>
      <c r="AM1008" s="170"/>
      <c r="AN1008" s="170"/>
      <c r="AO1008" s="224"/>
      <c r="AP1008" s="170"/>
      <c r="AQ1008" s="170"/>
      <c r="AR1008" s="170"/>
      <c r="AS1008" s="170"/>
      <c r="AT1008" s="224"/>
      <c r="AU1008" s="170"/>
      <c r="AV1008" s="170"/>
      <c r="AW1008" s="170"/>
      <c r="AX1008" s="224"/>
      <c r="AY1008" s="170"/>
      <c r="AZ1008" s="170"/>
      <c r="BA1008" s="170"/>
      <c r="BB1008" s="224"/>
      <c r="BC1008" s="224"/>
      <c r="BD1008" s="224"/>
      <c r="BE1008" s="170"/>
      <c r="BF1008" s="170">
        <v>100</v>
      </c>
      <c r="BG1008" s="170"/>
      <c r="BH1008" s="170"/>
      <c r="BI1008" s="224"/>
      <c r="BJ1008" s="224"/>
      <c r="BK1008" s="224"/>
      <c r="BL1008" s="224"/>
      <c r="BM1008" s="224"/>
      <c r="BN1008" s="204"/>
      <c r="BO1008" s="6"/>
      <c r="BP1008" s="6"/>
      <c r="BQ1008" s="1">
        <v>100</v>
      </c>
      <c r="BR1008" s="6"/>
      <c r="BS1008" s="6"/>
      <c r="BT1008" s="6"/>
      <c r="BV1008" s="6"/>
      <c r="BW1008" s="6"/>
      <c r="BX1008" s="6"/>
    </row>
    <row r="1009" spans="1:76" ht="15" customHeight="1" x14ac:dyDescent="0.3">
      <c r="A1009" s="1" t="s">
        <v>1487</v>
      </c>
      <c r="B1009" s="7">
        <v>42969</v>
      </c>
      <c r="C1009" s="6" t="s">
        <v>662</v>
      </c>
      <c r="D1009" s="166">
        <v>5057</v>
      </c>
      <c r="E1009" s="166">
        <v>805</v>
      </c>
      <c r="F1009" s="11">
        <v>72</v>
      </c>
      <c r="G1009" s="168">
        <v>4</v>
      </c>
      <c r="H1009" s="183" t="str">
        <f t="shared" si="15"/>
        <v>72-4</v>
      </c>
      <c r="I1009" s="173">
        <v>0</v>
      </c>
      <c r="J1009" s="173">
        <v>65</v>
      </c>
      <c r="K1009" s="207" t="b">
        <v>1</v>
      </c>
      <c r="L1009" s="208">
        <v>178.76000000000002</v>
      </c>
      <c r="M1009" s="208">
        <v>179.41000000000003</v>
      </c>
      <c r="N1009" s="11" t="s">
        <v>112</v>
      </c>
      <c r="O1009" s="11" t="s">
        <v>105</v>
      </c>
      <c r="P1009" s="179" t="s">
        <v>105</v>
      </c>
      <c r="Q1009" s="136" t="s">
        <v>1492</v>
      </c>
      <c r="R1009" s="11"/>
      <c r="S1009" s="11"/>
      <c r="T1009" s="6"/>
      <c r="U1009" s="6"/>
      <c r="V1009" s="6"/>
      <c r="W1009" s="6"/>
      <c r="X1009" s="212" t="e">
        <v>#N/A</v>
      </c>
      <c r="Y1009" s="6"/>
      <c r="Z1009" s="224"/>
      <c r="AA1009" s="224"/>
      <c r="AB1009" s="224"/>
      <c r="AC1009" s="224"/>
      <c r="AD1009" s="170"/>
      <c r="AE1009" s="170"/>
      <c r="AF1009" s="224"/>
      <c r="AG1009" s="170"/>
      <c r="AH1009" s="170"/>
      <c r="AI1009" s="170"/>
      <c r="AJ1009" s="224"/>
      <c r="AK1009" s="224"/>
      <c r="AL1009" s="170"/>
      <c r="AM1009" s="170"/>
      <c r="AN1009" s="170"/>
      <c r="AO1009" s="224"/>
      <c r="AP1009" s="170"/>
      <c r="AQ1009" s="170"/>
      <c r="AR1009" s="170"/>
      <c r="AS1009" s="170"/>
      <c r="AT1009" s="224"/>
      <c r="AU1009" s="170"/>
      <c r="AV1009" s="170"/>
      <c r="AW1009" s="170"/>
      <c r="AX1009" s="224"/>
      <c r="AY1009" s="170"/>
      <c r="AZ1009" s="170"/>
      <c r="BA1009" s="170"/>
      <c r="BB1009" s="224"/>
      <c r="BC1009" s="224"/>
      <c r="BD1009" s="224"/>
      <c r="BE1009" s="170"/>
      <c r="BF1009" s="170"/>
      <c r="BG1009" s="170"/>
      <c r="BH1009" s="170"/>
      <c r="BI1009" s="224"/>
      <c r="BJ1009" s="224"/>
      <c r="BK1009" s="224"/>
      <c r="BL1009" s="224"/>
      <c r="BM1009" s="224"/>
      <c r="BN1009" s="204"/>
      <c r="BO1009" s="6"/>
      <c r="BP1009" s="6"/>
      <c r="BQ1009" s="1">
        <v>0</v>
      </c>
      <c r="BR1009" s="6"/>
      <c r="BS1009" s="6"/>
      <c r="BT1009" s="6"/>
      <c r="BU1009" s="6"/>
      <c r="BV1009" s="6" t="s">
        <v>775</v>
      </c>
      <c r="BW1009" s="6"/>
      <c r="BX1009" s="6"/>
    </row>
    <row r="1010" spans="1:76" ht="15" customHeight="1" x14ac:dyDescent="0.3">
      <c r="A1010" s="1" t="s">
        <v>1487</v>
      </c>
      <c r="B1010" s="7">
        <v>42969</v>
      </c>
      <c r="C1010" s="6" t="s">
        <v>662</v>
      </c>
      <c r="D1010" s="166">
        <v>5057</v>
      </c>
      <c r="E1010" s="166">
        <v>805</v>
      </c>
      <c r="F1010" s="11">
        <v>73</v>
      </c>
      <c r="G1010" s="168">
        <v>1</v>
      </c>
      <c r="H1010" s="183" t="str">
        <f t="shared" si="15"/>
        <v>73-1</v>
      </c>
      <c r="I1010" s="173">
        <v>0</v>
      </c>
      <c r="J1010" s="173">
        <v>97</v>
      </c>
      <c r="K1010" s="207" t="b">
        <v>1</v>
      </c>
      <c r="L1010" s="208">
        <v>179.3</v>
      </c>
      <c r="M1010" s="208">
        <v>180.27</v>
      </c>
      <c r="N1010" s="11" t="s">
        <v>112</v>
      </c>
      <c r="O1010" s="11" t="s">
        <v>1094</v>
      </c>
      <c r="P1010" s="179" t="s">
        <v>1493</v>
      </c>
      <c r="Q1010" s="180">
        <v>1</v>
      </c>
      <c r="R1010" s="11" t="s">
        <v>18</v>
      </c>
      <c r="S1010" s="11"/>
      <c r="T1010" s="6" t="s">
        <v>201</v>
      </c>
      <c r="U1010" s="6" t="s">
        <v>49</v>
      </c>
      <c r="V1010" s="6" t="s">
        <v>17</v>
      </c>
      <c r="W1010" s="6" t="s">
        <v>10</v>
      </c>
      <c r="X1010" s="212">
        <v>2</v>
      </c>
      <c r="Y1010" s="6" t="s">
        <v>40</v>
      </c>
      <c r="Z1010" s="224"/>
      <c r="AA1010" s="224"/>
      <c r="AB1010" s="224"/>
      <c r="AC1010" s="224"/>
      <c r="AD1010" s="170"/>
      <c r="AE1010" s="170"/>
      <c r="AF1010" s="224"/>
      <c r="AG1010" s="170"/>
      <c r="AH1010" s="170"/>
      <c r="AI1010" s="170"/>
      <c r="AJ1010" s="224"/>
      <c r="AK1010" s="224"/>
      <c r="AL1010" s="170"/>
      <c r="AM1010" s="170"/>
      <c r="AN1010" s="170"/>
      <c r="AO1010" s="224"/>
      <c r="AP1010" s="170"/>
      <c r="AQ1010" s="170"/>
      <c r="AR1010" s="170">
        <v>70</v>
      </c>
      <c r="AS1010" s="170"/>
      <c r="AT1010" s="224"/>
      <c r="AU1010" s="170"/>
      <c r="AV1010" s="170"/>
      <c r="AW1010" s="170"/>
      <c r="AX1010" s="224"/>
      <c r="AY1010" s="170"/>
      <c r="AZ1010" s="170"/>
      <c r="BA1010" s="170"/>
      <c r="BB1010" s="224"/>
      <c r="BC1010" s="224"/>
      <c r="BD1010" s="224"/>
      <c r="BE1010" s="170"/>
      <c r="BF1010" s="170"/>
      <c r="BG1010" s="170">
        <v>30</v>
      </c>
      <c r="BH1010" s="170"/>
      <c r="BI1010" s="224"/>
      <c r="BJ1010" s="224"/>
      <c r="BK1010" s="224"/>
      <c r="BL1010" s="224"/>
      <c r="BM1010" s="224"/>
      <c r="BN1010" s="204"/>
      <c r="BO1010" s="6"/>
      <c r="BP1010" s="6"/>
      <c r="BQ1010" s="1">
        <v>100</v>
      </c>
      <c r="BR1010" s="6"/>
      <c r="BS1010" s="6"/>
      <c r="BT1010" s="6"/>
      <c r="BU1010" s="6" t="s">
        <v>591</v>
      </c>
      <c r="BV1010" s="6"/>
      <c r="BW1010" s="6"/>
      <c r="BX1010" s="6"/>
    </row>
    <row r="1011" spans="1:76" ht="15" customHeight="1" x14ac:dyDescent="0.3">
      <c r="A1011" s="1" t="s">
        <v>1487</v>
      </c>
      <c r="B1011" s="7">
        <v>42969</v>
      </c>
      <c r="C1011" s="6" t="s">
        <v>662</v>
      </c>
      <c r="D1011" s="166">
        <v>5057</v>
      </c>
      <c r="E1011" s="166">
        <v>805</v>
      </c>
      <c r="F1011" s="11">
        <v>73</v>
      </c>
      <c r="G1011" s="168">
        <v>1</v>
      </c>
      <c r="H1011" s="183" t="str">
        <f t="shared" si="15"/>
        <v>73-1</v>
      </c>
      <c r="I1011" s="173">
        <v>65</v>
      </c>
      <c r="J1011" s="173">
        <v>97</v>
      </c>
      <c r="K1011" s="207" t="b">
        <v>1</v>
      </c>
      <c r="L1011" s="208">
        <v>179.95000000000002</v>
      </c>
      <c r="M1011" s="208">
        <v>180.27</v>
      </c>
      <c r="N1011" s="11" t="s">
        <v>112</v>
      </c>
      <c r="O1011" s="11" t="s">
        <v>42</v>
      </c>
      <c r="P1011" s="213" t="s">
        <v>1496</v>
      </c>
      <c r="Q1011" s="136">
        <v>2</v>
      </c>
      <c r="R1011" s="11" t="s">
        <v>18</v>
      </c>
      <c r="S1011" s="11"/>
      <c r="T1011" s="6" t="s">
        <v>545</v>
      </c>
      <c r="U1011" s="6" t="s">
        <v>49</v>
      </c>
      <c r="V1011" s="6" t="s">
        <v>14</v>
      </c>
      <c r="W1011" s="6" t="s">
        <v>10</v>
      </c>
      <c r="X1011" s="216">
        <v>2</v>
      </c>
      <c r="Y1011" s="6"/>
      <c r="Z1011" s="225"/>
      <c r="AA1011" s="225"/>
      <c r="AB1011" s="225"/>
      <c r="AC1011" s="225"/>
      <c r="AD1011" s="226"/>
      <c r="AE1011" s="226"/>
      <c r="AF1011" s="225"/>
      <c r="AG1011" s="226"/>
      <c r="AH1011" s="226"/>
      <c r="AI1011" s="226"/>
      <c r="AJ1011" s="225"/>
      <c r="AK1011" s="225"/>
      <c r="AL1011" s="226"/>
      <c r="AM1011" s="226"/>
      <c r="AN1011" s="226"/>
      <c r="AO1011" s="224"/>
      <c r="AP1011" s="170"/>
      <c r="AQ1011" s="170"/>
      <c r="AR1011" s="170">
        <v>70</v>
      </c>
      <c r="AS1011" s="170"/>
      <c r="AT1011" s="224"/>
      <c r="AU1011" s="170">
        <v>20</v>
      </c>
      <c r="AV1011" s="170"/>
      <c r="AW1011" s="170"/>
      <c r="AX1011" s="224"/>
      <c r="AY1011" s="170"/>
      <c r="AZ1011" s="170"/>
      <c r="BA1011" s="170"/>
      <c r="BB1011" s="224"/>
      <c r="BC1011" s="224"/>
      <c r="BD1011" s="224"/>
      <c r="BE1011" s="170"/>
      <c r="BF1011" s="170"/>
      <c r="BG1011" s="170">
        <v>10</v>
      </c>
      <c r="BH1011" s="170"/>
      <c r="BI1011" s="224"/>
      <c r="BJ1011" s="224"/>
      <c r="BK1011" s="224"/>
      <c r="BL1011" s="224"/>
      <c r="BM1011" s="224"/>
      <c r="BN1011" s="204"/>
      <c r="BO1011" s="6"/>
      <c r="BP1011" s="6"/>
      <c r="BQ1011" s="1">
        <v>100</v>
      </c>
      <c r="BR1011" s="6"/>
      <c r="BS1011" s="6"/>
      <c r="BT1011" s="6"/>
      <c r="BU1011" s="1" t="s">
        <v>769</v>
      </c>
      <c r="BV1011" s="6"/>
      <c r="BW1011" s="6"/>
      <c r="BX1011" s="6"/>
    </row>
    <row r="1012" spans="1:76" ht="15" customHeight="1" x14ac:dyDescent="0.3">
      <c r="A1012" s="1" t="s">
        <v>1487</v>
      </c>
      <c r="B1012" s="7">
        <v>42969</v>
      </c>
      <c r="C1012" s="6" t="s">
        <v>662</v>
      </c>
      <c r="D1012" s="166">
        <v>5057</v>
      </c>
      <c r="E1012" s="166">
        <v>805</v>
      </c>
      <c r="F1012" s="11">
        <v>73</v>
      </c>
      <c r="G1012" s="168">
        <v>1</v>
      </c>
      <c r="H1012" s="183" t="str">
        <f t="shared" si="15"/>
        <v>73-1</v>
      </c>
      <c r="I1012" s="173">
        <v>0</v>
      </c>
      <c r="J1012" s="173">
        <v>97</v>
      </c>
      <c r="K1012" s="207" t="b">
        <v>1</v>
      </c>
      <c r="L1012" s="208">
        <v>179.3</v>
      </c>
      <c r="M1012" s="208">
        <v>180.27</v>
      </c>
      <c r="N1012" s="11" t="s">
        <v>112</v>
      </c>
      <c r="O1012" s="11" t="s">
        <v>117</v>
      </c>
      <c r="P1012" s="179" t="s">
        <v>1497</v>
      </c>
      <c r="Q1012" s="180">
        <v>3</v>
      </c>
      <c r="R1012" s="11" t="s">
        <v>44</v>
      </c>
      <c r="S1012" s="11"/>
      <c r="T1012" s="6" t="s">
        <v>680</v>
      </c>
      <c r="U1012" s="6" t="s">
        <v>49</v>
      </c>
      <c r="V1012" s="6" t="s">
        <v>52</v>
      </c>
      <c r="W1012" s="6" t="s">
        <v>11</v>
      </c>
      <c r="X1012" s="212">
        <v>3</v>
      </c>
      <c r="Y1012" s="6"/>
      <c r="Z1012" s="224"/>
      <c r="AA1012" s="224"/>
      <c r="AB1012" s="224"/>
      <c r="AC1012" s="224"/>
      <c r="AD1012" s="170"/>
      <c r="AE1012" s="170"/>
      <c r="AF1012" s="224"/>
      <c r="AG1012" s="170"/>
      <c r="AH1012" s="170"/>
      <c r="AI1012" s="170"/>
      <c r="AJ1012" s="224"/>
      <c r="AK1012" s="224"/>
      <c r="AL1012" s="170"/>
      <c r="AM1012" s="170"/>
      <c r="AN1012" s="170"/>
      <c r="AO1012" s="224"/>
      <c r="AP1012" s="170"/>
      <c r="AQ1012" s="170"/>
      <c r="AR1012" s="170">
        <v>50</v>
      </c>
      <c r="AS1012" s="170"/>
      <c r="AT1012" s="224"/>
      <c r="AU1012" s="170">
        <v>50</v>
      </c>
      <c r="AV1012" s="170"/>
      <c r="AW1012" s="170"/>
      <c r="AX1012" s="224"/>
      <c r="AY1012" s="170"/>
      <c r="AZ1012" s="170"/>
      <c r="BA1012" s="170"/>
      <c r="BB1012" s="224"/>
      <c r="BC1012" s="224"/>
      <c r="BD1012" s="224"/>
      <c r="BE1012" s="170"/>
      <c r="BF1012" s="170"/>
      <c r="BG1012" s="170"/>
      <c r="BH1012" s="170"/>
      <c r="BI1012" s="224"/>
      <c r="BJ1012" s="224"/>
      <c r="BK1012" s="224"/>
      <c r="BL1012" s="224"/>
      <c r="BM1012" s="224"/>
      <c r="BN1012" s="204"/>
      <c r="BO1012" s="6"/>
      <c r="BP1012" s="6"/>
      <c r="BQ1012" s="1">
        <v>100</v>
      </c>
      <c r="BR1012" s="6"/>
      <c r="BS1012" s="6"/>
      <c r="BT1012" s="6"/>
      <c r="BU1012" s="1" t="s">
        <v>767</v>
      </c>
      <c r="BV1012" s="6"/>
      <c r="BW1012" s="6"/>
      <c r="BX1012" s="6"/>
    </row>
    <row r="1013" spans="1:76" ht="15" customHeight="1" x14ac:dyDescent="0.3">
      <c r="A1013" s="1" t="s">
        <v>1487</v>
      </c>
      <c r="B1013" s="7">
        <v>42969</v>
      </c>
      <c r="C1013" s="6" t="s">
        <v>662</v>
      </c>
      <c r="D1013" s="166">
        <v>5057</v>
      </c>
      <c r="E1013" s="166">
        <v>805</v>
      </c>
      <c r="F1013" s="11">
        <v>73</v>
      </c>
      <c r="G1013" s="168">
        <v>1</v>
      </c>
      <c r="H1013" s="183" t="str">
        <f t="shared" si="15"/>
        <v>73-1</v>
      </c>
      <c r="I1013" s="173">
        <v>0</v>
      </c>
      <c r="J1013" s="173">
        <v>97</v>
      </c>
      <c r="K1013" s="207" t="b">
        <v>1</v>
      </c>
      <c r="L1013" s="208">
        <v>179.3</v>
      </c>
      <c r="M1013" s="208">
        <v>180.27</v>
      </c>
      <c r="N1013" s="11" t="s">
        <v>112</v>
      </c>
      <c r="O1013" s="11" t="s">
        <v>31</v>
      </c>
      <c r="P1013" s="139" t="s">
        <v>1494</v>
      </c>
      <c r="Q1013" s="136">
        <v>4</v>
      </c>
      <c r="R1013" s="11" t="s">
        <v>44</v>
      </c>
      <c r="S1013" s="11"/>
      <c r="T1013" s="6" t="s">
        <v>680</v>
      </c>
      <c r="U1013" s="6" t="s">
        <v>49</v>
      </c>
      <c r="V1013" s="6" t="s">
        <v>14</v>
      </c>
      <c r="W1013" s="6" t="s">
        <v>12</v>
      </c>
      <c r="X1013" s="212">
        <v>4</v>
      </c>
      <c r="Y1013" s="6" t="s">
        <v>40</v>
      </c>
      <c r="Z1013" s="224"/>
      <c r="AA1013" s="224"/>
      <c r="AB1013" s="224"/>
      <c r="AC1013" s="224"/>
      <c r="AD1013" s="170"/>
      <c r="AE1013" s="170"/>
      <c r="AF1013" s="224"/>
      <c r="AG1013" s="170"/>
      <c r="AH1013" s="170"/>
      <c r="AI1013" s="170"/>
      <c r="AJ1013" s="224"/>
      <c r="AK1013" s="224"/>
      <c r="AL1013" s="170"/>
      <c r="AM1013" s="170"/>
      <c r="AN1013" s="170"/>
      <c r="AO1013" s="224"/>
      <c r="AP1013" s="170"/>
      <c r="AQ1013" s="170"/>
      <c r="AR1013" s="170"/>
      <c r="AS1013" s="170">
        <v>100</v>
      </c>
      <c r="AT1013" s="224"/>
      <c r="AU1013" s="170"/>
      <c r="AV1013" s="170"/>
      <c r="AW1013" s="170"/>
      <c r="AX1013" s="224"/>
      <c r="AY1013" s="170"/>
      <c r="AZ1013" s="170"/>
      <c r="BA1013" s="170"/>
      <c r="BB1013" s="224"/>
      <c r="BC1013" s="224"/>
      <c r="BD1013" s="224"/>
      <c r="BE1013" s="170"/>
      <c r="BF1013" s="170"/>
      <c r="BG1013" s="170"/>
      <c r="BH1013" s="170"/>
      <c r="BI1013" s="224"/>
      <c r="BJ1013" s="224"/>
      <c r="BK1013" s="224"/>
      <c r="BL1013" s="224"/>
      <c r="BM1013" s="224"/>
      <c r="BN1013" s="204"/>
      <c r="BO1013" s="6"/>
      <c r="BP1013" s="6"/>
      <c r="BQ1013" s="1">
        <v>100</v>
      </c>
      <c r="BR1013" s="6"/>
      <c r="BS1013" s="6"/>
      <c r="BT1013" s="6"/>
      <c r="BU1013" s="1" t="s">
        <v>761</v>
      </c>
      <c r="BV1013" s="6"/>
      <c r="BW1013" s="6"/>
      <c r="BX1013" s="6"/>
    </row>
    <row r="1014" spans="1:76" ht="15" customHeight="1" x14ac:dyDescent="0.3">
      <c r="A1014" s="1" t="s">
        <v>1487</v>
      </c>
      <c r="B1014" s="7">
        <v>42969</v>
      </c>
      <c r="C1014" s="6" t="s">
        <v>662</v>
      </c>
      <c r="D1014" s="166">
        <v>5057</v>
      </c>
      <c r="E1014" s="166">
        <v>805</v>
      </c>
      <c r="F1014" s="11">
        <v>73</v>
      </c>
      <c r="G1014" s="168">
        <v>1</v>
      </c>
      <c r="H1014" s="183" t="str">
        <f t="shared" si="15"/>
        <v>73-1</v>
      </c>
      <c r="I1014" s="173">
        <v>0</v>
      </c>
      <c r="J1014" s="173">
        <v>97</v>
      </c>
      <c r="K1014" s="207" t="b">
        <v>1</v>
      </c>
      <c r="L1014" s="208">
        <v>179.3</v>
      </c>
      <c r="M1014" s="208">
        <v>180.27</v>
      </c>
      <c r="N1014" s="11" t="s">
        <v>112</v>
      </c>
      <c r="O1014" s="11" t="s">
        <v>105</v>
      </c>
      <c r="P1014" s="179" t="s">
        <v>105</v>
      </c>
      <c r="Q1014" s="136" t="s">
        <v>1492</v>
      </c>
      <c r="R1014" s="11"/>
      <c r="S1014" s="11"/>
      <c r="T1014" s="6"/>
      <c r="U1014" s="6"/>
      <c r="V1014" s="6"/>
      <c r="W1014" s="6"/>
      <c r="X1014" s="212" t="e">
        <v>#N/A</v>
      </c>
      <c r="Y1014" s="6"/>
      <c r="Z1014" s="224"/>
      <c r="AA1014" s="224"/>
      <c r="AB1014" s="224"/>
      <c r="AC1014" s="224"/>
      <c r="AD1014" s="170"/>
      <c r="AE1014" s="170"/>
      <c r="AF1014" s="224"/>
      <c r="AG1014" s="170"/>
      <c r="AH1014" s="170"/>
      <c r="AI1014" s="170"/>
      <c r="AJ1014" s="224"/>
      <c r="AK1014" s="224"/>
      <c r="AL1014" s="170"/>
      <c r="AM1014" s="170"/>
      <c r="AN1014" s="170"/>
      <c r="AO1014" s="224"/>
      <c r="AP1014" s="170"/>
      <c r="AQ1014" s="170"/>
      <c r="AR1014" s="170"/>
      <c r="AS1014" s="170"/>
      <c r="AT1014" s="224"/>
      <c r="AU1014" s="170"/>
      <c r="AV1014" s="170"/>
      <c r="AW1014" s="170"/>
      <c r="AX1014" s="224"/>
      <c r="AY1014" s="170"/>
      <c r="AZ1014" s="170"/>
      <c r="BA1014" s="170"/>
      <c r="BB1014" s="224"/>
      <c r="BC1014" s="224"/>
      <c r="BD1014" s="224"/>
      <c r="BE1014" s="170"/>
      <c r="BF1014" s="170"/>
      <c r="BG1014" s="170"/>
      <c r="BH1014" s="170"/>
      <c r="BI1014" s="224"/>
      <c r="BJ1014" s="224"/>
      <c r="BK1014" s="224"/>
      <c r="BL1014" s="224"/>
      <c r="BM1014" s="224"/>
      <c r="BN1014" s="204"/>
      <c r="BO1014" s="6"/>
      <c r="BP1014" s="6"/>
      <c r="BQ1014" s="1">
        <v>0</v>
      </c>
      <c r="BR1014" s="6"/>
      <c r="BS1014" s="6"/>
      <c r="BT1014" s="6"/>
      <c r="BU1014" s="6"/>
      <c r="BV1014" s="6" t="s">
        <v>768</v>
      </c>
      <c r="BW1014" s="6"/>
      <c r="BX1014" s="6"/>
    </row>
    <row r="1015" spans="1:76" ht="15" customHeight="1" x14ac:dyDescent="0.3">
      <c r="A1015" s="1" t="s">
        <v>1487</v>
      </c>
      <c r="B1015" s="7">
        <v>42969</v>
      </c>
      <c r="C1015" s="6" t="s">
        <v>662</v>
      </c>
      <c r="D1015" s="166">
        <v>5057</v>
      </c>
      <c r="E1015" s="166">
        <v>805</v>
      </c>
      <c r="F1015" s="11">
        <v>73</v>
      </c>
      <c r="G1015" s="168">
        <v>2</v>
      </c>
      <c r="H1015" s="183" t="str">
        <f t="shared" si="15"/>
        <v>73-2</v>
      </c>
      <c r="I1015" s="173">
        <v>0</v>
      </c>
      <c r="J1015" s="173">
        <v>75</v>
      </c>
      <c r="K1015" s="207" t="b">
        <v>1</v>
      </c>
      <c r="L1015" s="208">
        <v>180.27</v>
      </c>
      <c r="M1015" s="208">
        <v>181.02</v>
      </c>
      <c r="N1015" s="11" t="s">
        <v>112</v>
      </c>
      <c r="O1015" s="11" t="s">
        <v>1094</v>
      </c>
      <c r="P1015" s="179" t="s">
        <v>1493</v>
      </c>
      <c r="Q1015" s="180">
        <v>1</v>
      </c>
      <c r="R1015" s="11" t="s">
        <v>18</v>
      </c>
      <c r="S1015" s="11"/>
      <c r="T1015" s="6" t="s">
        <v>201</v>
      </c>
      <c r="U1015" s="6" t="s">
        <v>49</v>
      </c>
      <c r="V1015" s="6" t="s">
        <v>17</v>
      </c>
      <c r="W1015" s="6" t="s">
        <v>10</v>
      </c>
      <c r="X1015" s="212">
        <v>2</v>
      </c>
      <c r="Y1015" s="6" t="s">
        <v>40</v>
      </c>
      <c r="Z1015" s="224"/>
      <c r="AA1015" s="224"/>
      <c r="AB1015" s="224"/>
      <c r="AC1015" s="224"/>
      <c r="AD1015" s="170"/>
      <c r="AE1015" s="170"/>
      <c r="AF1015" s="224"/>
      <c r="AG1015" s="170"/>
      <c r="AH1015" s="170"/>
      <c r="AI1015" s="170"/>
      <c r="AJ1015" s="224"/>
      <c r="AK1015" s="224"/>
      <c r="AL1015" s="170"/>
      <c r="AM1015" s="170"/>
      <c r="AN1015" s="170"/>
      <c r="AO1015" s="224"/>
      <c r="AP1015" s="170"/>
      <c r="AQ1015" s="170"/>
      <c r="AR1015" s="170">
        <v>70</v>
      </c>
      <c r="AS1015" s="170"/>
      <c r="AT1015" s="224"/>
      <c r="AU1015" s="170"/>
      <c r="AV1015" s="170"/>
      <c r="AW1015" s="170"/>
      <c r="AX1015" s="224"/>
      <c r="AY1015" s="170"/>
      <c r="AZ1015" s="170"/>
      <c r="BA1015" s="170"/>
      <c r="BB1015" s="224"/>
      <c r="BC1015" s="224"/>
      <c r="BD1015" s="224"/>
      <c r="BE1015" s="170"/>
      <c r="BF1015" s="170"/>
      <c r="BG1015" s="170">
        <v>30</v>
      </c>
      <c r="BH1015" s="170"/>
      <c r="BI1015" s="224"/>
      <c r="BJ1015" s="224"/>
      <c r="BK1015" s="224"/>
      <c r="BL1015" s="224"/>
      <c r="BM1015" s="224"/>
      <c r="BN1015" s="204"/>
      <c r="BO1015" s="6"/>
      <c r="BP1015" s="6"/>
      <c r="BQ1015" s="1">
        <v>100</v>
      </c>
      <c r="BR1015" s="6"/>
      <c r="BS1015" s="6"/>
      <c r="BT1015" s="6"/>
      <c r="BU1015" s="6" t="s">
        <v>591</v>
      </c>
      <c r="BV1015" s="6"/>
      <c r="BW1015" s="6"/>
      <c r="BX1015" s="6"/>
    </row>
    <row r="1016" spans="1:76" ht="15" customHeight="1" x14ac:dyDescent="0.3">
      <c r="A1016" s="1" t="s">
        <v>1487</v>
      </c>
      <c r="B1016" s="7">
        <v>42969</v>
      </c>
      <c r="C1016" s="6" t="s">
        <v>662</v>
      </c>
      <c r="D1016" s="166">
        <v>5057</v>
      </c>
      <c r="E1016" s="166">
        <v>805</v>
      </c>
      <c r="F1016" s="11">
        <v>73</v>
      </c>
      <c r="G1016" s="168">
        <v>2</v>
      </c>
      <c r="H1016" s="183" t="str">
        <f t="shared" si="15"/>
        <v>73-2</v>
      </c>
      <c r="I1016" s="173">
        <v>41</v>
      </c>
      <c r="J1016" s="173">
        <v>55</v>
      </c>
      <c r="K1016" s="207" t="b">
        <v>1</v>
      </c>
      <c r="L1016" s="208">
        <v>180.68</v>
      </c>
      <c r="M1016" s="208">
        <v>180.82000000000002</v>
      </c>
      <c r="N1016" s="11" t="s">
        <v>112</v>
      </c>
      <c r="O1016" s="11" t="s">
        <v>42</v>
      </c>
      <c r="P1016" s="179" t="s">
        <v>1497</v>
      </c>
      <c r="Q1016" s="180">
        <v>3</v>
      </c>
      <c r="R1016" s="11" t="s">
        <v>18</v>
      </c>
      <c r="S1016" s="11"/>
      <c r="T1016" s="6" t="s">
        <v>669</v>
      </c>
      <c r="U1016" s="6" t="s">
        <v>49</v>
      </c>
      <c r="V1016" s="6" t="s">
        <v>14</v>
      </c>
      <c r="W1016" s="6" t="s">
        <v>11</v>
      </c>
      <c r="X1016" s="212">
        <v>3</v>
      </c>
      <c r="Y1016" s="6" t="s">
        <v>40</v>
      </c>
      <c r="Z1016" s="224"/>
      <c r="AA1016" s="224"/>
      <c r="AB1016" s="224"/>
      <c r="AC1016" s="224"/>
      <c r="AD1016" s="170"/>
      <c r="AE1016" s="170"/>
      <c r="AF1016" s="224"/>
      <c r="AG1016" s="170"/>
      <c r="AH1016" s="170"/>
      <c r="AI1016" s="170"/>
      <c r="AJ1016" s="224"/>
      <c r="AK1016" s="224"/>
      <c r="AL1016" s="170"/>
      <c r="AM1016" s="170"/>
      <c r="AN1016" s="170"/>
      <c r="AO1016" s="224"/>
      <c r="AP1016" s="170"/>
      <c r="AQ1016" s="170"/>
      <c r="AR1016" s="170">
        <v>70</v>
      </c>
      <c r="AS1016" s="170"/>
      <c r="AT1016" s="224"/>
      <c r="AU1016" s="170">
        <v>20</v>
      </c>
      <c r="AV1016" s="170"/>
      <c r="AW1016" s="170"/>
      <c r="AX1016" s="224"/>
      <c r="AY1016" s="170"/>
      <c r="AZ1016" s="170"/>
      <c r="BA1016" s="170"/>
      <c r="BB1016" s="224"/>
      <c r="BC1016" s="224"/>
      <c r="BD1016" s="224"/>
      <c r="BE1016" s="170"/>
      <c r="BF1016" s="170"/>
      <c r="BG1016" s="170">
        <v>10</v>
      </c>
      <c r="BH1016" s="170"/>
      <c r="BI1016" s="224"/>
      <c r="BJ1016" s="224"/>
      <c r="BK1016" s="224"/>
      <c r="BL1016" s="224"/>
      <c r="BM1016" s="224"/>
      <c r="BN1016" s="204"/>
      <c r="BO1016" s="6"/>
      <c r="BP1016" s="6"/>
      <c r="BQ1016" s="1">
        <v>100</v>
      </c>
      <c r="BR1016" s="6"/>
      <c r="BS1016" s="6"/>
      <c r="BT1016" s="6"/>
      <c r="BV1016" s="6"/>
      <c r="BW1016" s="6"/>
      <c r="BX1016" s="6"/>
    </row>
    <row r="1017" spans="1:76" ht="15" customHeight="1" x14ac:dyDescent="0.3">
      <c r="A1017" s="1" t="s">
        <v>1487</v>
      </c>
      <c r="B1017" s="7">
        <v>42970</v>
      </c>
      <c r="C1017" s="6" t="s">
        <v>662</v>
      </c>
      <c r="D1017" s="166">
        <v>5057</v>
      </c>
      <c r="E1017" s="166">
        <v>805</v>
      </c>
      <c r="F1017" s="11">
        <v>73</v>
      </c>
      <c r="G1017" s="168">
        <v>2</v>
      </c>
      <c r="H1017" s="183" t="str">
        <f t="shared" si="15"/>
        <v>73-2</v>
      </c>
      <c r="I1017" s="173">
        <v>13</v>
      </c>
      <c r="J1017" s="173">
        <v>48</v>
      </c>
      <c r="K1017" s="207" t="b">
        <v>1</v>
      </c>
      <c r="L1017" s="208">
        <v>180.4</v>
      </c>
      <c r="M1017" s="208">
        <v>180.75</v>
      </c>
      <c r="N1017" s="11" t="s">
        <v>112</v>
      </c>
      <c r="O1017" s="11" t="s">
        <v>42</v>
      </c>
      <c r="P1017" s="179" t="s">
        <v>1497</v>
      </c>
      <c r="Q1017" s="180">
        <v>3</v>
      </c>
      <c r="R1017" s="11" t="s">
        <v>18</v>
      </c>
      <c r="S1017" s="11"/>
      <c r="T1017" s="6" t="s">
        <v>679</v>
      </c>
      <c r="U1017" s="6" t="s">
        <v>49</v>
      </c>
      <c r="V1017" s="6" t="s">
        <v>14</v>
      </c>
      <c r="W1017" s="6" t="s">
        <v>12</v>
      </c>
      <c r="X1017" s="212">
        <v>4</v>
      </c>
      <c r="Y1017" s="6" t="s">
        <v>110</v>
      </c>
      <c r="Z1017" s="224"/>
      <c r="AA1017" s="224"/>
      <c r="AB1017" s="224"/>
      <c r="AC1017" s="224"/>
      <c r="AD1017" s="170"/>
      <c r="AE1017" s="170"/>
      <c r="AF1017" s="224"/>
      <c r="AG1017" s="170"/>
      <c r="AH1017" s="170"/>
      <c r="AI1017" s="170"/>
      <c r="AJ1017" s="224"/>
      <c r="AK1017" s="224"/>
      <c r="AL1017" s="170"/>
      <c r="AM1017" s="170"/>
      <c r="AN1017" s="170"/>
      <c r="AO1017" s="224"/>
      <c r="AP1017" s="170"/>
      <c r="AQ1017" s="170"/>
      <c r="AR1017" s="170">
        <v>70</v>
      </c>
      <c r="AS1017" s="170"/>
      <c r="AT1017" s="224"/>
      <c r="AU1017" s="170">
        <v>20</v>
      </c>
      <c r="AV1017" s="170"/>
      <c r="AW1017" s="170"/>
      <c r="AX1017" s="224"/>
      <c r="AY1017" s="170"/>
      <c r="AZ1017" s="170"/>
      <c r="BA1017" s="170"/>
      <c r="BB1017" s="224"/>
      <c r="BC1017" s="224"/>
      <c r="BD1017" s="224"/>
      <c r="BE1017" s="170"/>
      <c r="BF1017" s="170"/>
      <c r="BG1017" s="170">
        <v>10</v>
      </c>
      <c r="BH1017" s="170"/>
      <c r="BI1017" s="224"/>
      <c r="BJ1017" s="224"/>
      <c r="BK1017" s="224"/>
      <c r="BL1017" s="224"/>
      <c r="BM1017" s="224"/>
      <c r="BN1017" s="204"/>
      <c r="BO1017" s="6"/>
      <c r="BP1017" s="6"/>
      <c r="BQ1017" s="1">
        <v>100</v>
      </c>
      <c r="BR1017" s="6"/>
      <c r="BS1017" s="6"/>
      <c r="BT1017" s="6"/>
      <c r="BU1017" s="1" t="s">
        <v>776</v>
      </c>
      <c r="BV1017" s="6"/>
      <c r="BW1017" s="6"/>
      <c r="BX1017" s="6"/>
    </row>
    <row r="1018" spans="1:76" ht="15" customHeight="1" x14ac:dyDescent="0.3">
      <c r="A1018" s="1" t="s">
        <v>1487</v>
      </c>
      <c r="B1018" s="7">
        <v>42969</v>
      </c>
      <c r="C1018" s="6" t="s">
        <v>662</v>
      </c>
      <c r="D1018" s="166">
        <v>5057</v>
      </c>
      <c r="E1018" s="166">
        <v>805</v>
      </c>
      <c r="F1018" s="11">
        <v>73</v>
      </c>
      <c r="G1018" s="168">
        <v>2</v>
      </c>
      <c r="H1018" s="183" t="str">
        <f t="shared" si="15"/>
        <v>73-2</v>
      </c>
      <c r="I1018" s="173">
        <v>0</v>
      </c>
      <c r="J1018" s="173">
        <v>75</v>
      </c>
      <c r="K1018" s="207" t="b">
        <v>1</v>
      </c>
      <c r="L1018" s="208">
        <v>180.27</v>
      </c>
      <c r="M1018" s="208">
        <v>181.02</v>
      </c>
      <c r="N1018" s="11" t="s">
        <v>112</v>
      </c>
      <c r="O1018" s="11" t="s">
        <v>105</v>
      </c>
      <c r="P1018" s="179" t="s">
        <v>105</v>
      </c>
      <c r="Q1018" s="136" t="s">
        <v>1492</v>
      </c>
      <c r="R1018" s="11"/>
      <c r="S1018" s="11"/>
      <c r="T1018" s="6"/>
      <c r="U1018" s="6"/>
      <c r="V1018" s="6"/>
      <c r="W1018" s="6"/>
      <c r="X1018" s="212" t="e">
        <v>#N/A</v>
      </c>
      <c r="Y1018" s="6"/>
      <c r="Z1018" s="224"/>
      <c r="AA1018" s="224"/>
      <c r="AB1018" s="224"/>
      <c r="AC1018" s="224"/>
      <c r="AD1018" s="170"/>
      <c r="AE1018" s="170"/>
      <c r="AF1018" s="224"/>
      <c r="AG1018" s="170"/>
      <c r="AH1018" s="170"/>
      <c r="AI1018" s="170"/>
      <c r="AJ1018" s="224"/>
      <c r="AK1018" s="224"/>
      <c r="AL1018" s="170"/>
      <c r="AM1018" s="170"/>
      <c r="AN1018" s="170"/>
      <c r="AO1018" s="224"/>
      <c r="AP1018" s="170"/>
      <c r="AQ1018" s="170"/>
      <c r="AR1018" s="170"/>
      <c r="AS1018" s="170"/>
      <c r="AT1018" s="224"/>
      <c r="AU1018" s="170"/>
      <c r="AV1018" s="170"/>
      <c r="AW1018" s="170"/>
      <c r="AX1018" s="224"/>
      <c r="AY1018" s="170"/>
      <c r="AZ1018" s="170"/>
      <c r="BA1018" s="170"/>
      <c r="BB1018" s="224"/>
      <c r="BC1018" s="224"/>
      <c r="BD1018" s="224"/>
      <c r="BE1018" s="170"/>
      <c r="BF1018" s="170"/>
      <c r="BG1018" s="170"/>
      <c r="BH1018" s="170"/>
      <c r="BI1018" s="224"/>
      <c r="BJ1018" s="224"/>
      <c r="BK1018" s="224"/>
      <c r="BL1018" s="224"/>
      <c r="BM1018" s="224"/>
      <c r="BN1018" s="204"/>
      <c r="BO1018" s="6"/>
      <c r="BP1018" s="6"/>
      <c r="BQ1018" s="1">
        <v>0</v>
      </c>
      <c r="BR1018" s="6"/>
      <c r="BS1018" s="6"/>
      <c r="BT1018" s="6"/>
      <c r="BU1018" s="6"/>
      <c r="BV1018" s="6" t="s">
        <v>777</v>
      </c>
      <c r="BW1018" s="6"/>
      <c r="BX1018" s="6"/>
    </row>
    <row r="1019" spans="1:76" ht="15" customHeight="1" x14ac:dyDescent="0.3">
      <c r="A1019" s="1" t="s">
        <v>1488</v>
      </c>
      <c r="B1019" s="7">
        <v>42969</v>
      </c>
      <c r="C1019" s="6" t="s">
        <v>662</v>
      </c>
      <c r="D1019" s="166">
        <v>5057</v>
      </c>
      <c r="E1019" s="166">
        <v>805</v>
      </c>
      <c r="F1019" s="11">
        <v>73</v>
      </c>
      <c r="G1019" s="168">
        <v>3</v>
      </c>
      <c r="H1019" s="183" t="str">
        <f t="shared" si="15"/>
        <v>73-3</v>
      </c>
      <c r="I1019" s="173">
        <v>19</v>
      </c>
      <c r="J1019" s="173">
        <v>30</v>
      </c>
      <c r="K1019" s="207" t="b">
        <v>1</v>
      </c>
      <c r="L1019" s="208">
        <v>181.21</v>
      </c>
      <c r="M1019" s="208">
        <v>181.32000000000002</v>
      </c>
      <c r="N1019" s="11" t="s">
        <v>112</v>
      </c>
      <c r="O1019" s="11" t="s">
        <v>54</v>
      </c>
      <c r="P1019" s="179" t="s">
        <v>1495</v>
      </c>
      <c r="Q1019" s="180">
        <v>5</v>
      </c>
      <c r="R1019" s="11" t="s">
        <v>89</v>
      </c>
      <c r="S1019" s="11"/>
      <c r="T1019" s="6" t="s">
        <v>682</v>
      </c>
      <c r="U1019" s="6" t="s">
        <v>49</v>
      </c>
      <c r="V1019" s="6" t="s">
        <v>90</v>
      </c>
      <c r="W1019" s="6" t="s">
        <v>10</v>
      </c>
      <c r="X1019" s="212">
        <v>2</v>
      </c>
      <c r="Y1019" s="6" t="s">
        <v>111</v>
      </c>
      <c r="Z1019" s="224"/>
      <c r="AA1019" s="224"/>
      <c r="AB1019" s="224"/>
      <c r="AC1019" s="224"/>
      <c r="AD1019" s="170"/>
      <c r="AE1019" s="170"/>
      <c r="AF1019" s="224"/>
      <c r="AG1019" s="170"/>
      <c r="AH1019" s="170"/>
      <c r="AI1019" s="170"/>
      <c r="AJ1019" s="224"/>
      <c r="AK1019" s="224"/>
      <c r="AL1019" s="170"/>
      <c r="AM1019" s="170"/>
      <c r="AN1019" s="170"/>
      <c r="AO1019" s="224"/>
      <c r="AP1019" s="170"/>
      <c r="AQ1019" s="170"/>
      <c r="AR1019" s="170"/>
      <c r="AS1019" s="170"/>
      <c r="AT1019" s="224"/>
      <c r="AU1019" s="170"/>
      <c r="AV1019" s="170"/>
      <c r="AW1019" s="170"/>
      <c r="AX1019" s="224"/>
      <c r="AY1019" s="170"/>
      <c r="AZ1019" s="170"/>
      <c r="BA1019" s="170"/>
      <c r="BB1019" s="224"/>
      <c r="BC1019" s="224"/>
      <c r="BD1019" s="224"/>
      <c r="BE1019" s="170"/>
      <c r="BF1019" s="170"/>
      <c r="BG1019" s="170"/>
      <c r="BH1019" s="170"/>
      <c r="BI1019" s="224"/>
      <c r="BJ1019" s="224"/>
      <c r="BK1019" s="224"/>
      <c r="BL1019" s="224"/>
      <c r="BM1019" s="224"/>
      <c r="BN1019" s="204"/>
      <c r="BO1019" s="6" t="s">
        <v>687</v>
      </c>
      <c r="BP1019" s="6">
        <v>100</v>
      </c>
      <c r="BQ1019" s="1">
        <v>100</v>
      </c>
      <c r="BR1019" s="6"/>
      <c r="BS1019" s="6"/>
      <c r="BT1019" s="6"/>
      <c r="BU1019" s="6" t="s">
        <v>778</v>
      </c>
      <c r="BV1019" s="6"/>
      <c r="BW1019" s="6"/>
      <c r="BX1019" s="6"/>
    </row>
    <row r="1020" spans="1:76" ht="15" customHeight="1" x14ac:dyDescent="0.3">
      <c r="A1020" s="1" t="s">
        <v>1488</v>
      </c>
      <c r="B1020" s="7">
        <v>42969</v>
      </c>
      <c r="C1020" s="6" t="s">
        <v>662</v>
      </c>
      <c r="D1020" s="166">
        <v>5057</v>
      </c>
      <c r="E1020" s="166">
        <v>805</v>
      </c>
      <c r="F1020" s="11">
        <v>73</v>
      </c>
      <c r="G1020" s="168">
        <v>3</v>
      </c>
      <c r="H1020" s="183" t="str">
        <f t="shared" si="15"/>
        <v>73-3</v>
      </c>
      <c r="I1020" s="173">
        <v>1</v>
      </c>
      <c r="J1020" s="173">
        <v>8</v>
      </c>
      <c r="K1020" s="207" t="b">
        <v>1</v>
      </c>
      <c r="L1020" s="208">
        <v>181.03</v>
      </c>
      <c r="M1020" s="208">
        <v>181.10000000000002</v>
      </c>
      <c r="N1020" s="11" t="s">
        <v>96</v>
      </c>
      <c r="O1020" s="11" t="s">
        <v>30</v>
      </c>
      <c r="P1020" s="179" t="s">
        <v>1495</v>
      </c>
      <c r="Q1020" s="180">
        <v>5</v>
      </c>
      <c r="R1020" s="11" t="s">
        <v>18</v>
      </c>
      <c r="S1020" s="11"/>
      <c r="T1020" s="6" t="s">
        <v>683</v>
      </c>
      <c r="U1020" s="6" t="s">
        <v>49</v>
      </c>
      <c r="V1020" s="6" t="s">
        <v>14</v>
      </c>
      <c r="W1020" s="6" t="s">
        <v>11</v>
      </c>
      <c r="X1020" s="212">
        <v>3</v>
      </c>
      <c r="Y1020" s="6" t="s">
        <v>40</v>
      </c>
      <c r="Z1020" s="224"/>
      <c r="AA1020" s="224"/>
      <c r="AB1020" s="224"/>
      <c r="AC1020" s="224"/>
      <c r="AD1020" s="170"/>
      <c r="AE1020" s="170"/>
      <c r="AF1020" s="224"/>
      <c r="AG1020" s="170"/>
      <c r="AH1020" s="170"/>
      <c r="AI1020" s="170"/>
      <c r="AJ1020" s="224"/>
      <c r="AK1020" s="224"/>
      <c r="AL1020" s="170"/>
      <c r="AM1020" s="170"/>
      <c r="AN1020" s="170"/>
      <c r="AO1020" s="224"/>
      <c r="AP1020" s="170"/>
      <c r="AQ1020" s="170"/>
      <c r="AR1020" s="170"/>
      <c r="AS1020" s="170"/>
      <c r="AT1020" s="224"/>
      <c r="AU1020" s="170">
        <v>100</v>
      </c>
      <c r="AV1020" s="170"/>
      <c r="AW1020" s="170"/>
      <c r="AX1020" s="224"/>
      <c r="AY1020" s="170"/>
      <c r="AZ1020" s="170"/>
      <c r="BA1020" s="170"/>
      <c r="BB1020" s="224"/>
      <c r="BC1020" s="224"/>
      <c r="BD1020" s="224"/>
      <c r="BE1020" s="170"/>
      <c r="BF1020" s="170"/>
      <c r="BG1020" s="170"/>
      <c r="BH1020" s="170"/>
      <c r="BI1020" s="224"/>
      <c r="BJ1020" s="224"/>
      <c r="BK1020" s="224"/>
      <c r="BL1020" s="224"/>
      <c r="BM1020" s="224"/>
      <c r="BN1020" s="204"/>
      <c r="BO1020" s="6"/>
      <c r="BP1020" s="6"/>
      <c r="BQ1020" s="1">
        <v>100</v>
      </c>
      <c r="BR1020" s="6"/>
      <c r="BS1020" s="6"/>
      <c r="BT1020" s="6"/>
      <c r="BU1020" s="6" t="s">
        <v>779</v>
      </c>
      <c r="BV1020" s="6"/>
      <c r="BW1020" s="6"/>
      <c r="BX1020" s="6"/>
    </row>
    <row r="1021" spans="1:76" ht="15" customHeight="1" x14ac:dyDescent="0.3">
      <c r="A1021" s="1" t="s">
        <v>1488</v>
      </c>
      <c r="B1021" s="7">
        <v>42969</v>
      </c>
      <c r="C1021" s="6" t="s">
        <v>662</v>
      </c>
      <c r="D1021" s="166">
        <v>5057</v>
      </c>
      <c r="E1021" s="166">
        <v>805</v>
      </c>
      <c r="F1021" s="11">
        <v>73</v>
      </c>
      <c r="G1021" s="168">
        <v>3</v>
      </c>
      <c r="H1021" s="183" t="str">
        <f t="shared" si="15"/>
        <v>73-3</v>
      </c>
      <c r="I1021" s="173">
        <v>35</v>
      </c>
      <c r="J1021" s="173">
        <v>50</v>
      </c>
      <c r="K1021" s="207" t="b">
        <v>1</v>
      </c>
      <c r="L1021" s="208">
        <v>181.37</v>
      </c>
      <c r="M1021" s="208">
        <v>181.52</v>
      </c>
      <c r="N1021" s="11" t="s">
        <v>96</v>
      </c>
      <c r="O1021" s="11" t="s">
        <v>42</v>
      </c>
      <c r="P1021" s="179" t="s">
        <v>1496</v>
      </c>
      <c r="Q1021" s="180">
        <v>4</v>
      </c>
      <c r="R1021" s="11" t="s">
        <v>18</v>
      </c>
      <c r="S1021" s="11"/>
      <c r="T1021" s="6" t="s">
        <v>683</v>
      </c>
      <c r="U1021" s="6" t="s">
        <v>49</v>
      </c>
      <c r="V1021" s="6" t="s">
        <v>52</v>
      </c>
      <c r="W1021" s="6" t="s">
        <v>10</v>
      </c>
      <c r="X1021" s="212">
        <v>2</v>
      </c>
      <c r="Y1021" s="6" t="s">
        <v>40</v>
      </c>
      <c r="Z1021" s="224"/>
      <c r="AA1021" s="224"/>
      <c r="AB1021" s="224"/>
      <c r="AC1021" s="224"/>
      <c r="AD1021" s="170"/>
      <c r="AE1021" s="170"/>
      <c r="AF1021" s="224"/>
      <c r="AG1021" s="170"/>
      <c r="AH1021" s="170"/>
      <c r="AI1021" s="170"/>
      <c r="AJ1021" s="224"/>
      <c r="AK1021" s="224"/>
      <c r="AL1021" s="170"/>
      <c r="AM1021" s="170"/>
      <c r="AN1021" s="170"/>
      <c r="AO1021" s="224"/>
      <c r="AP1021" s="170"/>
      <c r="AQ1021" s="170"/>
      <c r="AR1021" s="170"/>
      <c r="AS1021" s="170">
        <v>30</v>
      </c>
      <c r="AT1021" s="224"/>
      <c r="AU1021" s="170">
        <v>70</v>
      </c>
      <c r="AV1021" s="170"/>
      <c r="AW1021" s="170"/>
      <c r="AX1021" s="224"/>
      <c r="AY1021" s="170"/>
      <c r="AZ1021" s="170"/>
      <c r="BA1021" s="170"/>
      <c r="BB1021" s="224"/>
      <c r="BC1021" s="224"/>
      <c r="BD1021" s="224"/>
      <c r="BE1021" s="170"/>
      <c r="BF1021" s="170"/>
      <c r="BG1021" s="170"/>
      <c r="BH1021" s="170"/>
      <c r="BI1021" s="224"/>
      <c r="BJ1021" s="224"/>
      <c r="BK1021" s="224"/>
      <c r="BL1021" s="224"/>
      <c r="BM1021" s="224"/>
      <c r="BN1021" s="204"/>
      <c r="BO1021" s="6"/>
      <c r="BP1021" s="6"/>
      <c r="BQ1021" s="1">
        <v>100</v>
      </c>
      <c r="BR1021" s="6"/>
      <c r="BS1021" s="6"/>
      <c r="BT1021" s="6"/>
      <c r="BU1021" s="6" t="s">
        <v>780</v>
      </c>
      <c r="BV1021" s="6"/>
      <c r="BW1021" s="6"/>
      <c r="BX1021" s="6"/>
    </row>
    <row r="1022" spans="1:76" ht="15" customHeight="1" x14ac:dyDescent="0.3">
      <c r="A1022" s="1" t="s">
        <v>1488</v>
      </c>
      <c r="B1022" s="7">
        <v>42969</v>
      </c>
      <c r="C1022" s="6" t="s">
        <v>662</v>
      </c>
      <c r="D1022" s="166">
        <v>5057</v>
      </c>
      <c r="E1022" s="166">
        <v>805</v>
      </c>
      <c r="F1022" s="11">
        <v>73</v>
      </c>
      <c r="G1022" s="168">
        <v>3</v>
      </c>
      <c r="H1022" s="183" t="str">
        <f t="shared" si="15"/>
        <v>73-3</v>
      </c>
      <c r="I1022" s="173">
        <v>50</v>
      </c>
      <c r="J1022" s="173">
        <v>72</v>
      </c>
      <c r="K1022" s="207" t="b">
        <v>1</v>
      </c>
      <c r="L1022" s="208">
        <v>181.52</v>
      </c>
      <c r="M1022" s="208">
        <v>181.74</v>
      </c>
      <c r="N1022" s="11" t="s">
        <v>112</v>
      </c>
      <c r="O1022" s="11" t="s">
        <v>31</v>
      </c>
      <c r="P1022" s="179" t="s">
        <v>1496</v>
      </c>
      <c r="Q1022" s="180">
        <v>4</v>
      </c>
      <c r="R1022" s="11" t="s">
        <v>18</v>
      </c>
      <c r="S1022" s="11"/>
      <c r="T1022" s="6" t="s">
        <v>684</v>
      </c>
      <c r="U1022" s="6" t="s">
        <v>49</v>
      </c>
      <c r="V1022" s="6" t="s">
        <v>17</v>
      </c>
      <c r="W1022" s="6" t="s">
        <v>11</v>
      </c>
      <c r="X1022" s="212">
        <v>3</v>
      </c>
      <c r="Y1022" s="6" t="s">
        <v>40</v>
      </c>
      <c r="Z1022" s="224"/>
      <c r="AA1022" s="224"/>
      <c r="AB1022" s="224"/>
      <c r="AC1022" s="224"/>
      <c r="AD1022" s="170"/>
      <c r="AE1022" s="170"/>
      <c r="AF1022" s="224"/>
      <c r="AG1022" s="170"/>
      <c r="AH1022" s="170"/>
      <c r="AI1022" s="170"/>
      <c r="AJ1022" s="224"/>
      <c r="AK1022" s="224"/>
      <c r="AL1022" s="170"/>
      <c r="AM1022" s="170"/>
      <c r="AN1022" s="170"/>
      <c r="AO1022" s="224"/>
      <c r="AP1022" s="170"/>
      <c r="AQ1022" s="170"/>
      <c r="AR1022" s="170"/>
      <c r="AS1022" s="170">
        <v>100</v>
      </c>
      <c r="AT1022" s="224"/>
      <c r="AU1022" s="170"/>
      <c r="AV1022" s="170"/>
      <c r="AW1022" s="170"/>
      <c r="AX1022" s="224"/>
      <c r="AY1022" s="170"/>
      <c r="AZ1022" s="170"/>
      <c r="BA1022" s="170"/>
      <c r="BB1022" s="224"/>
      <c r="BC1022" s="224"/>
      <c r="BD1022" s="224"/>
      <c r="BE1022" s="170"/>
      <c r="BF1022" s="170"/>
      <c r="BG1022" s="170"/>
      <c r="BH1022" s="170"/>
      <c r="BI1022" s="224"/>
      <c r="BJ1022" s="224"/>
      <c r="BK1022" s="224"/>
      <c r="BL1022" s="224"/>
      <c r="BM1022" s="224"/>
      <c r="BN1022" s="204"/>
      <c r="BO1022" s="6"/>
      <c r="BP1022" s="6"/>
      <c r="BQ1022" s="1">
        <v>100</v>
      </c>
      <c r="BR1022" s="6"/>
      <c r="BS1022" s="6"/>
      <c r="BT1022" s="6"/>
      <c r="BU1022" s="6" t="s">
        <v>781</v>
      </c>
      <c r="BV1022" s="6"/>
      <c r="BW1022" s="6"/>
      <c r="BX1022" s="6"/>
    </row>
    <row r="1023" spans="1:76" ht="15" customHeight="1" x14ac:dyDescent="0.3">
      <c r="A1023" s="1" t="s">
        <v>1488</v>
      </c>
      <c r="B1023" s="7">
        <v>42969</v>
      </c>
      <c r="C1023" s="6" t="s">
        <v>662</v>
      </c>
      <c r="D1023" s="166">
        <v>5057</v>
      </c>
      <c r="E1023" s="166">
        <v>805</v>
      </c>
      <c r="F1023" s="11">
        <v>73</v>
      </c>
      <c r="G1023" s="168">
        <v>3</v>
      </c>
      <c r="H1023" s="183" t="str">
        <f t="shared" si="15"/>
        <v>73-3</v>
      </c>
      <c r="I1023" s="173">
        <v>50</v>
      </c>
      <c r="J1023" s="173">
        <v>72</v>
      </c>
      <c r="K1023" s="207" t="b">
        <v>1</v>
      </c>
      <c r="L1023" s="208">
        <v>181.52</v>
      </c>
      <c r="M1023" s="208">
        <v>181.74</v>
      </c>
      <c r="N1023" s="11" t="s">
        <v>112</v>
      </c>
      <c r="O1023" s="11" t="s">
        <v>33</v>
      </c>
      <c r="P1023" s="179" t="s">
        <v>1532</v>
      </c>
      <c r="Q1023" s="180">
        <v>1</v>
      </c>
      <c r="R1023" s="11" t="s">
        <v>18</v>
      </c>
      <c r="S1023" s="11"/>
      <c r="T1023" s="6" t="s">
        <v>685</v>
      </c>
      <c r="U1023" s="6" t="s">
        <v>49</v>
      </c>
      <c r="V1023" s="6" t="s">
        <v>17</v>
      </c>
      <c r="W1023" s="6" t="s">
        <v>11</v>
      </c>
      <c r="X1023" s="212">
        <v>3</v>
      </c>
      <c r="Y1023" s="6" t="s">
        <v>40</v>
      </c>
      <c r="Z1023" s="224"/>
      <c r="AA1023" s="224"/>
      <c r="AB1023" s="224"/>
      <c r="AC1023" s="224"/>
      <c r="AD1023" s="170"/>
      <c r="AE1023" s="170"/>
      <c r="AF1023" s="224"/>
      <c r="AG1023" s="170"/>
      <c r="AH1023" s="170"/>
      <c r="AI1023" s="170"/>
      <c r="AJ1023" s="224"/>
      <c r="AK1023" s="224"/>
      <c r="AL1023" s="170"/>
      <c r="AM1023" s="170"/>
      <c r="AN1023" s="170"/>
      <c r="AO1023" s="224"/>
      <c r="AP1023" s="170"/>
      <c r="AQ1023" s="170"/>
      <c r="AR1023" s="170"/>
      <c r="AS1023" s="170"/>
      <c r="AT1023" s="224"/>
      <c r="AU1023" s="170"/>
      <c r="AV1023" s="170"/>
      <c r="AW1023" s="170"/>
      <c r="AX1023" s="224"/>
      <c r="AY1023" s="170"/>
      <c r="AZ1023" s="170"/>
      <c r="BA1023" s="170"/>
      <c r="BB1023" s="224"/>
      <c r="BC1023" s="224"/>
      <c r="BD1023" s="224"/>
      <c r="BE1023" s="170"/>
      <c r="BF1023" s="170"/>
      <c r="BG1023" s="170"/>
      <c r="BH1023" s="170"/>
      <c r="BI1023" s="224"/>
      <c r="BJ1023" s="224"/>
      <c r="BK1023" s="224"/>
      <c r="BL1023" s="224"/>
      <c r="BM1023" s="224">
        <v>100</v>
      </c>
      <c r="BN1023" s="204"/>
      <c r="BO1023" s="6"/>
      <c r="BP1023" s="6"/>
      <c r="BQ1023" s="1">
        <v>100</v>
      </c>
      <c r="BR1023" s="6"/>
      <c r="BS1023" s="6"/>
      <c r="BT1023" s="6"/>
      <c r="BU1023" s="6" t="s">
        <v>782</v>
      </c>
      <c r="BV1023" s="6"/>
      <c r="BW1023" s="6"/>
      <c r="BX1023" s="6"/>
    </row>
    <row r="1024" spans="1:76" ht="15" customHeight="1" x14ac:dyDescent="0.3">
      <c r="A1024" s="1" t="s">
        <v>1488</v>
      </c>
      <c r="B1024" s="7">
        <v>42969</v>
      </c>
      <c r="C1024" s="6" t="s">
        <v>662</v>
      </c>
      <c r="D1024" s="166">
        <v>5057</v>
      </c>
      <c r="E1024" s="166">
        <v>805</v>
      </c>
      <c r="F1024" s="11">
        <v>73</v>
      </c>
      <c r="G1024" s="168">
        <v>3</v>
      </c>
      <c r="H1024" s="183" t="str">
        <f t="shared" si="15"/>
        <v>73-3</v>
      </c>
      <c r="I1024" s="173">
        <v>0</v>
      </c>
      <c r="J1024" s="173">
        <v>72</v>
      </c>
      <c r="K1024" s="207" t="b">
        <v>1</v>
      </c>
      <c r="L1024" s="208">
        <v>181.02</v>
      </c>
      <c r="M1024" s="208">
        <v>181.74</v>
      </c>
      <c r="N1024" s="11"/>
      <c r="O1024" s="11" t="s">
        <v>105</v>
      </c>
      <c r="P1024" s="179" t="s">
        <v>105</v>
      </c>
      <c r="Q1024" s="139" t="s">
        <v>1492</v>
      </c>
      <c r="R1024" s="11"/>
      <c r="S1024" s="11"/>
      <c r="T1024" s="6"/>
      <c r="U1024" s="6"/>
      <c r="V1024" s="6"/>
      <c r="W1024" s="6"/>
      <c r="X1024" s="212" t="e">
        <v>#N/A</v>
      </c>
      <c r="Y1024" s="6"/>
      <c r="Z1024" s="224"/>
      <c r="AA1024" s="224"/>
      <c r="AB1024" s="224"/>
      <c r="AC1024" s="224"/>
      <c r="AD1024" s="170"/>
      <c r="AE1024" s="170"/>
      <c r="AF1024" s="224"/>
      <c r="AG1024" s="170"/>
      <c r="AH1024" s="170"/>
      <c r="AI1024" s="170"/>
      <c r="AJ1024" s="224"/>
      <c r="AK1024" s="224"/>
      <c r="AL1024" s="170"/>
      <c r="AM1024" s="170"/>
      <c r="AN1024" s="170"/>
      <c r="AO1024" s="224"/>
      <c r="AP1024" s="170"/>
      <c r="AQ1024" s="170"/>
      <c r="AR1024" s="170"/>
      <c r="AS1024" s="170"/>
      <c r="AT1024" s="224"/>
      <c r="AU1024" s="170"/>
      <c r="AV1024" s="170"/>
      <c r="AW1024" s="170"/>
      <c r="AX1024" s="224"/>
      <c r="AY1024" s="170"/>
      <c r="AZ1024" s="170"/>
      <c r="BA1024" s="170"/>
      <c r="BB1024" s="224"/>
      <c r="BC1024" s="224"/>
      <c r="BD1024" s="224"/>
      <c r="BE1024" s="170"/>
      <c r="BF1024" s="170"/>
      <c r="BG1024" s="170"/>
      <c r="BH1024" s="170"/>
      <c r="BI1024" s="224"/>
      <c r="BJ1024" s="224"/>
      <c r="BK1024" s="224"/>
      <c r="BL1024" s="224"/>
      <c r="BM1024" s="224"/>
      <c r="BN1024" s="204"/>
      <c r="BO1024" s="6"/>
      <c r="BP1024" s="6"/>
      <c r="BQ1024" s="1">
        <v>0</v>
      </c>
      <c r="BR1024" s="6"/>
      <c r="BS1024" s="6"/>
      <c r="BT1024" s="6"/>
      <c r="BU1024" s="6"/>
      <c r="BV1024" s="6" t="s">
        <v>783</v>
      </c>
      <c r="BW1024" s="6"/>
      <c r="BX1024" s="6"/>
    </row>
    <row r="1025" spans="1:76" ht="15" customHeight="1" x14ac:dyDescent="0.3">
      <c r="A1025" s="1" t="s">
        <v>1488</v>
      </c>
      <c r="B1025" s="7">
        <v>42969</v>
      </c>
      <c r="C1025" s="6" t="s">
        <v>662</v>
      </c>
      <c r="D1025" s="166">
        <v>5057</v>
      </c>
      <c r="E1025" s="166">
        <v>805</v>
      </c>
      <c r="F1025" s="11">
        <v>73</v>
      </c>
      <c r="G1025" s="168">
        <v>4</v>
      </c>
      <c r="H1025" s="183" t="str">
        <f t="shared" si="15"/>
        <v>73-4</v>
      </c>
      <c r="I1025" s="173">
        <v>0</v>
      </c>
      <c r="J1025" s="173">
        <v>59</v>
      </c>
      <c r="K1025" s="207" t="b">
        <v>1</v>
      </c>
      <c r="L1025" s="208">
        <v>181.74</v>
      </c>
      <c r="M1025" s="208">
        <v>182.33</v>
      </c>
      <c r="N1025" s="11" t="s">
        <v>112</v>
      </c>
      <c r="O1025" s="11" t="s">
        <v>31</v>
      </c>
      <c r="P1025" s="179" t="s">
        <v>1496</v>
      </c>
      <c r="Q1025" s="180">
        <v>4</v>
      </c>
      <c r="R1025" s="11" t="s">
        <v>18</v>
      </c>
      <c r="S1025" s="11"/>
      <c r="T1025" s="6" t="s">
        <v>684</v>
      </c>
      <c r="U1025" s="6" t="s">
        <v>49</v>
      </c>
      <c r="V1025" s="6" t="s">
        <v>17</v>
      </c>
      <c r="W1025" s="6" t="s">
        <v>11</v>
      </c>
      <c r="X1025" s="212">
        <v>3</v>
      </c>
      <c r="Y1025" s="6" t="s">
        <v>40</v>
      </c>
      <c r="Z1025" s="224"/>
      <c r="AA1025" s="224"/>
      <c r="AB1025" s="224"/>
      <c r="AC1025" s="224"/>
      <c r="AD1025" s="170"/>
      <c r="AE1025" s="170"/>
      <c r="AF1025" s="224"/>
      <c r="AG1025" s="170"/>
      <c r="AH1025" s="170"/>
      <c r="AI1025" s="170"/>
      <c r="AJ1025" s="224"/>
      <c r="AK1025" s="224"/>
      <c r="AL1025" s="170"/>
      <c r="AM1025" s="170"/>
      <c r="AN1025" s="170"/>
      <c r="AO1025" s="224"/>
      <c r="AP1025" s="170"/>
      <c r="AQ1025" s="170"/>
      <c r="AR1025" s="170"/>
      <c r="AS1025" s="170">
        <v>100</v>
      </c>
      <c r="AT1025" s="224"/>
      <c r="AU1025" s="170"/>
      <c r="AV1025" s="170"/>
      <c r="AW1025" s="170"/>
      <c r="AX1025" s="224"/>
      <c r="AY1025" s="170"/>
      <c r="AZ1025" s="170"/>
      <c r="BA1025" s="170"/>
      <c r="BB1025" s="224"/>
      <c r="BC1025" s="224"/>
      <c r="BD1025" s="224"/>
      <c r="BE1025" s="170"/>
      <c r="BF1025" s="170"/>
      <c r="BG1025" s="170"/>
      <c r="BH1025" s="170"/>
      <c r="BI1025" s="224"/>
      <c r="BJ1025" s="224"/>
      <c r="BK1025" s="224"/>
      <c r="BL1025" s="224"/>
      <c r="BM1025" s="224"/>
      <c r="BN1025" s="204"/>
      <c r="BO1025" s="6"/>
      <c r="BP1025" s="6"/>
      <c r="BQ1025" s="1">
        <v>100</v>
      </c>
      <c r="BR1025" s="6"/>
      <c r="BS1025" s="6"/>
      <c r="BT1025" s="6"/>
      <c r="BU1025" s="6" t="s">
        <v>784</v>
      </c>
      <c r="BV1025" s="6"/>
      <c r="BW1025" s="6"/>
      <c r="BX1025" s="6"/>
    </row>
    <row r="1026" spans="1:76" ht="15" customHeight="1" x14ac:dyDescent="0.3">
      <c r="A1026" s="1" t="s">
        <v>1488</v>
      </c>
      <c r="B1026" s="7">
        <v>42969</v>
      </c>
      <c r="C1026" s="6" t="s">
        <v>662</v>
      </c>
      <c r="D1026" s="166">
        <v>5057</v>
      </c>
      <c r="E1026" s="166">
        <v>805</v>
      </c>
      <c r="F1026" s="11">
        <v>73</v>
      </c>
      <c r="G1026" s="168">
        <v>4</v>
      </c>
      <c r="H1026" s="183" t="str">
        <f t="shared" si="15"/>
        <v>73-4</v>
      </c>
      <c r="I1026" s="173">
        <v>0</v>
      </c>
      <c r="J1026" s="173">
        <v>59</v>
      </c>
      <c r="K1026" s="207" t="b">
        <v>1</v>
      </c>
      <c r="L1026" s="208">
        <v>181.74</v>
      </c>
      <c r="M1026" s="208">
        <v>182.33</v>
      </c>
      <c r="N1026" s="11" t="s">
        <v>112</v>
      </c>
      <c r="O1026" s="11" t="s">
        <v>33</v>
      </c>
      <c r="P1026" s="179" t="s">
        <v>1532</v>
      </c>
      <c r="Q1026" s="180">
        <v>1</v>
      </c>
      <c r="R1026" s="11" t="s">
        <v>18</v>
      </c>
      <c r="S1026" s="11"/>
      <c r="T1026" s="6" t="s">
        <v>685</v>
      </c>
      <c r="U1026" s="6" t="s">
        <v>49</v>
      </c>
      <c r="V1026" s="6" t="s">
        <v>17</v>
      </c>
      <c r="W1026" s="6" t="s">
        <v>11</v>
      </c>
      <c r="X1026" s="212">
        <v>3</v>
      </c>
      <c r="Y1026" s="6" t="s">
        <v>40</v>
      </c>
      <c r="Z1026" s="224"/>
      <c r="AA1026" s="224"/>
      <c r="AB1026" s="224"/>
      <c r="AC1026" s="224"/>
      <c r="AD1026" s="170"/>
      <c r="AE1026" s="170"/>
      <c r="AF1026" s="224"/>
      <c r="AG1026" s="170"/>
      <c r="AH1026" s="170"/>
      <c r="AI1026" s="170"/>
      <c r="AJ1026" s="224"/>
      <c r="AK1026" s="224"/>
      <c r="AL1026" s="170"/>
      <c r="AM1026" s="170"/>
      <c r="AN1026" s="170"/>
      <c r="AO1026" s="224"/>
      <c r="AP1026" s="170"/>
      <c r="AQ1026" s="170"/>
      <c r="AR1026" s="170"/>
      <c r="AS1026" s="170"/>
      <c r="AT1026" s="224"/>
      <c r="AU1026" s="170"/>
      <c r="AV1026" s="170"/>
      <c r="AW1026" s="170"/>
      <c r="AX1026" s="224"/>
      <c r="AY1026" s="170"/>
      <c r="AZ1026" s="170"/>
      <c r="BA1026" s="170"/>
      <c r="BB1026" s="224"/>
      <c r="BC1026" s="224"/>
      <c r="BD1026" s="224"/>
      <c r="BE1026" s="170"/>
      <c r="BF1026" s="170"/>
      <c r="BG1026" s="170"/>
      <c r="BH1026" s="170"/>
      <c r="BI1026" s="224"/>
      <c r="BJ1026" s="224"/>
      <c r="BK1026" s="224"/>
      <c r="BL1026" s="224"/>
      <c r="BM1026" s="224">
        <v>100</v>
      </c>
      <c r="BN1026" s="204"/>
      <c r="BO1026" s="6"/>
      <c r="BP1026" s="6"/>
      <c r="BQ1026" s="1">
        <v>100</v>
      </c>
      <c r="BR1026" s="6"/>
      <c r="BS1026" s="6"/>
      <c r="BT1026" s="6"/>
      <c r="BU1026" s="6" t="s">
        <v>785</v>
      </c>
      <c r="BV1026" s="6"/>
      <c r="BW1026" s="6"/>
      <c r="BX1026" s="6"/>
    </row>
    <row r="1027" spans="1:76" ht="15" customHeight="1" x14ac:dyDescent="0.3">
      <c r="A1027" s="1" t="s">
        <v>1488</v>
      </c>
      <c r="B1027" s="7">
        <v>42969</v>
      </c>
      <c r="C1027" s="6" t="s">
        <v>662</v>
      </c>
      <c r="D1027" s="166">
        <v>5057</v>
      </c>
      <c r="E1027" s="166">
        <v>805</v>
      </c>
      <c r="F1027" s="11">
        <v>73</v>
      </c>
      <c r="G1027" s="168">
        <v>4</v>
      </c>
      <c r="H1027" s="183" t="str">
        <f t="shared" si="15"/>
        <v>73-4</v>
      </c>
      <c r="I1027" s="173">
        <v>0</v>
      </c>
      <c r="J1027" s="173">
        <v>59</v>
      </c>
      <c r="K1027" s="207" t="b">
        <v>1</v>
      </c>
      <c r="L1027" s="208">
        <v>181.74</v>
      </c>
      <c r="M1027" s="208">
        <v>182.33</v>
      </c>
      <c r="N1027" s="11"/>
      <c r="O1027" s="11" t="s">
        <v>105</v>
      </c>
      <c r="P1027" s="179" t="s">
        <v>105</v>
      </c>
      <c r="Q1027" s="139" t="s">
        <v>1492</v>
      </c>
      <c r="R1027" s="11"/>
      <c r="S1027" s="11"/>
      <c r="T1027" s="6"/>
      <c r="U1027" s="6"/>
      <c r="V1027" s="6"/>
      <c r="W1027" s="6"/>
      <c r="X1027" s="212" t="e">
        <v>#N/A</v>
      </c>
      <c r="Y1027" s="6"/>
      <c r="Z1027" s="224"/>
      <c r="AA1027" s="224"/>
      <c r="AB1027" s="224"/>
      <c r="AC1027" s="224"/>
      <c r="AD1027" s="170"/>
      <c r="AE1027" s="170"/>
      <c r="AF1027" s="224"/>
      <c r="AG1027" s="170"/>
      <c r="AH1027" s="170"/>
      <c r="AI1027" s="170"/>
      <c r="AJ1027" s="224"/>
      <c r="AK1027" s="224"/>
      <c r="AL1027" s="170"/>
      <c r="AM1027" s="170"/>
      <c r="AN1027" s="170"/>
      <c r="AO1027" s="224"/>
      <c r="AP1027" s="170"/>
      <c r="AQ1027" s="170"/>
      <c r="AR1027" s="170"/>
      <c r="AS1027" s="170"/>
      <c r="AT1027" s="224"/>
      <c r="AU1027" s="170"/>
      <c r="AV1027" s="170"/>
      <c r="AW1027" s="170"/>
      <c r="AX1027" s="224"/>
      <c r="AY1027" s="170"/>
      <c r="AZ1027" s="170"/>
      <c r="BA1027" s="170"/>
      <c r="BB1027" s="224"/>
      <c r="BC1027" s="224"/>
      <c r="BD1027" s="224"/>
      <c r="BE1027" s="170"/>
      <c r="BF1027" s="170"/>
      <c r="BG1027" s="170"/>
      <c r="BH1027" s="170"/>
      <c r="BI1027" s="224"/>
      <c r="BJ1027" s="224"/>
      <c r="BK1027" s="224"/>
      <c r="BL1027" s="224"/>
      <c r="BM1027" s="224"/>
      <c r="BN1027" s="204"/>
      <c r="BO1027" s="6"/>
      <c r="BP1027" s="6"/>
      <c r="BQ1027" s="1">
        <v>0</v>
      </c>
      <c r="BR1027" s="6"/>
      <c r="BS1027" s="6"/>
      <c r="BT1027" s="6"/>
      <c r="BU1027" s="6"/>
      <c r="BV1027" s="6" t="s">
        <v>786</v>
      </c>
      <c r="BW1027" s="6"/>
      <c r="BX1027" s="6"/>
    </row>
    <row r="1028" spans="1:76" ht="15" customHeight="1" x14ac:dyDescent="0.3">
      <c r="A1028" s="1" t="s">
        <v>1488</v>
      </c>
      <c r="B1028" s="7">
        <v>42969</v>
      </c>
      <c r="C1028" s="6" t="s">
        <v>662</v>
      </c>
      <c r="D1028" s="166">
        <v>5057</v>
      </c>
      <c r="E1028" s="166">
        <v>805</v>
      </c>
      <c r="F1028" s="11">
        <v>74</v>
      </c>
      <c r="G1028" s="168">
        <v>1</v>
      </c>
      <c r="H1028" s="183" t="str">
        <f t="shared" si="15"/>
        <v>74-1</v>
      </c>
      <c r="I1028" s="173">
        <v>0</v>
      </c>
      <c r="J1028" s="173">
        <v>72</v>
      </c>
      <c r="K1028" s="207" t="b">
        <v>1</v>
      </c>
      <c r="L1028" s="208">
        <v>182.35</v>
      </c>
      <c r="M1028" s="208">
        <v>183.07</v>
      </c>
      <c r="N1028" s="11" t="s">
        <v>112</v>
      </c>
      <c r="O1028" s="11" t="s">
        <v>31</v>
      </c>
      <c r="P1028" s="179" t="s">
        <v>1496</v>
      </c>
      <c r="Q1028" s="180">
        <v>4</v>
      </c>
      <c r="R1028" s="11" t="s">
        <v>18</v>
      </c>
      <c r="S1028" s="11"/>
      <c r="T1028" s="6" t="s">
        <v>684</v>
      </c>
      <c r="U1028" s="6" t="s">
        <v>49</v>
      </c>
      <c r="V1028" s="6" t="s">
        <v>17</v>
      </c>
      <c r="W1028" s="6" t="s">
        <v>11</v>
      </c>
      <c r="X1028" s="212">
        <v>3</v>
      </c>
      <c r="Y1028" s="6" t="s">
        <v>40</v>
      </c>
      <c r="Z1028" s="224"/>
      <c r="AA1028" s="224"/>
      <c r="AB1028" s="224"/>
      <c r="AC1028" s="224"/>
      <c r="AD1028" s="170"/>
      <c r="AE1028" s="170"/>
      <c r="AF1028" s="224"/>
      <c r="AG1028" s="170"/>
      <c r="AH1028" s="170"/>
      <c r="AI1028" s="170"/>
      <c r="AJ1028" s="224"/>
      <c r="AK1028" s="224"/>
      <c r="AL1028" s="170"/>
      <c r="AM1028" s="170"/>
      <c r="AN1028" s="170"/>
      <c r="AO1028" s="224"/>
      <c r="AP1028" s="170"/>
      <c r="AQ1028" s="170"/>
      <c r="AR1028" s="170"/>
      <c r="AS1028" s="170">
        <v>100</v>
      </c>
      <c r="AT1028" s="224"/>
      <c r="AU1028" s="170"/>
      <c r="AV1028" s="170"/>
      <c r="AW1028" s="170"/>
      <c r="AX1028" s="224"/>
      <c r="AY1028" s="170"/>
      <c r="AZ1028" s="170"/>
      <c r="BA1028" s="170"/>
      <c r="BB1028" s="224"/>
      <c r="BC1028" s="224"/>
      <c r="BD1028" s="224"/>
      <c r="BE1028" s="170"/>
      <c r="BF1028" s="170"/>
      <c r="BG1028" s="170"/>
      <c r="BH1028" s="170"/>
      <c r="BI1028" s="224"/>
      <c r="BJ1028" s="224"/>
      <c r="BK1028" s="224"/>
      <c r="BL1028" s="224"/>
      <c r="BM1028" s="224"/>
      <c r="BN1028" s="204"/>
      <c r="BO1028" s="6"/>
      <c r="BP1028" s="6"/>
      <c r="BQ1028" s="1">
        <v>100</v>
      </c>
      <c r="BR1028" s="6"/>
      <c r="BS1028" s="6"/>
      <c r="BT1028" s="6"/>
      <c r="BU1028" s="6" t="s">
        <v>784</v>
      </c>
      <c r="BV1028" s="6"/>
      <c r="BW1028" s="6"/>
      <c r="BX1028" s="6"/>
    </row>
    <row r="1029" spans="1:76" ht="15" customHeight="1" x14ac:dyDescent="0.3">
      <c r="A1029" s="1" t="s">
        <v>1488</v>
      </c>
      <c r="B1029" s="7">
        <v>42969</v>
      </c>
      <c r="C1029" s="6" t="s">
        <v>662</v>
      </c>
      <c r="D1029" s="166">
        <v>5057</v>
      </c>
      <c r="E1029" s="166">
        <v>805</v>
      </c>
      <c r="F1029" s="11">
        <v>74</v>
      </c>
      <c r="G1029" s="168">
        <v>1</v>
      </c>
      <c r="H1029" s="183" t="str">
        <f t="shared" si="15"/>
        <v>74-1</v>
      </c>
      <c r="I1029" s="173">
        <v>0</v>
      </c>
      <c r="J1029" s="173">
        <v>72</v>
      </c>
      <c r="K1029" s="207" t="b">
        <v>1</v>
      </c>
      <c r="L1029" s="208">
        <v>182.35</v>
      </c>
      <c r="M1029" s="208">
        <v>183.07</v>
      </c>
      <c r="N1029" s="11" t="s">
        <v>112</v>
      </c>
      <c r="O1029" s="11" t="s">
        <v>33</v>
      </c>
      <c r="P1029" s="179" t="s">
        <v>1532</v>
      </c>
      <c r="Q1029" s="180">
        <v>1</v>
      </c>
      <c r="R1029" s="11" t="s">
        <v>18</v>
      </c>
      <c r="S1029" s="11"/>
      <c r="T1029" s="6" t="s">
        <v>685</v>
      </c>
      <c r="U1029" s="6" t="s">
        <v>49</v>
      </c>
      <c r="V1029" s="6" t="s">
        <v>17</v>
      </c>
      <c r="W1029" s="6" t="s">
        <v>11</v>
      </c>
      <c r="X1029" s="212">
        <v>3</v>
      </c>
      <c r="Y1029" s="6" t="s">
        <v>40</v>
      </c>
      <c r="Z1029" s="224"/>
      <c r="AA1029" s="224"/>
      <c r="AB1029" s="224"/>
      <c r="AC1029" s="224"/>
      <c r="AD1029" s="170"/>
      <c r="AE1029" s="170"/>
      <c r="AF1029" s="224"/>
      <c r="AG1029" s="170"/>
      <c r="AH1029" s="170"/>
      <c r="AI1029" s="170"/>
      <c r="AJ1029" s="224"/>
      <c r="AK1029" s="224"/>
      <c r="AL1029" s="170"/>
      <c r="AM1029" s="170"/>
      <c r="AN1029" s="170"/>
      <c r="AO1029" s="224"/>
      <c r="AP1029" s="170"/>
      <c r="AQ1029" s="170"/>
      <c r="AR1029" s="170"/>
      <c r="AS1029" s="170"/>
      <c r="AT1029" s="224"/>
      <c r="AU1029" s="170"/>
      <c r="AV1029" s="170"/>
      <c r="AW1029" s="170"/>
      <c r="AX1029" s="224"/>
      <c r="AY1029" s="170"/>
      <c r="AZ1029" s="170"/>
      <c r="BA1029" s="170"/>
      <c r="BB1029" s="224"/>
      <c r="BC1029" s="224"/>
      <c r="BD1029" s="224"/>
      <c r="BE1029" s="170"/>
      <c r="BF1029" s="170"/>
      <c r="BG1029" s="170"/>
      <c r="BH1029" s="170"/>
      <c r="BI1029" s="224"/>
      <c r="BJ1029" s="224"/>
      <c r="BK1029" s="224"/>
      <c r="BL1029" s="224"/>
      <c r="BM1029" s="224">
        <v>100</v>
      </c>
      <c r="BN1029" s="204"/>
      <c r="BO1029" s="6"/>
      <c r="BP1029" s="6"/>
      <c r="BQ1029" s="1">
        <v>100</v>
      </c>
      <c r="BR1029" s="6"/>
      <c r="BS1029" s="6"/>
      <c r="BT1029" s="6"/>
      <c r="BU1029" s="6" t="s">
        <v>785</v>
      </c>
      <c r="BV1029" s="6"/>
      <c r="BW1029" s="6"/>
      <c r="BX1029" s="6"/>
    </row>
    <row r="1030" spans="1:76" ht="15" customHeight="1" x14ac:dyDescent="0.3">
      <c r="A1030" s="1" t="s">
        <v>1488</v>
      </c>
      <c r="B1030" s="7">
        <v>42969</v>
      </c>
      <c r="C1030" s="6" t="s">
        <v>662</v>
      </c>
      <c r="D1030" s="166">
        <v>5057</v>
      </c>
      <c r="E1030" s="166">
        <v>805</v>
      </c>
      <c r="F1030" s="11">
        <v>74</v>
      </c>
      <c r="G1030" s="168">
        <v>1</v>
      </c>
      <c r="H1030" s="183" t="str">
        <f t="shared" si="15"/>
        <v>74-1</v>
      </c>
      <c r="I1030" s="173">
        <v>0</v>
      </c>
      <c r="J1030" s="173">
        <v>72</v>
      </c>
      <c r="K1030" s="207" t="b">
        <v>1</v>
      </c>
      <c r="L1030" s="208">
        <v>182.35</v>
      </c>
      <c r="M1030" s="208">
        <v>183.07</v>
      </c>
      <c r="N1030" s="11"/>
      <c r="O1030" s="11" t="s">
        <v>105</v>
      </c>
      <c r="P1030" s="179" t="s">
        <v>105</v>
      </c>
      <c r="Q1030" s="139" t="s">
        <v>1492</v>
      </c>
      <c r="R1030" s="11"/>
      <c r="S1030" s="11"/>
      <c r="T1030" s="6"/>
      <c r="U1030" s="6"/>
      <c r="V1030" s="6"/>
      <c r="W1030" s="6"/>
      <c r="X1030" s="212" t="e">
        <v>#N/A</v>
      </c>
      <c r="Y1030" s="6"/>
      <c r="Z1030" s="224"/>
      <c r="AA1030" s="224"/>
      <c r="AB1030" s="224"/>
      <c r="AC1030" s="224"/>
      <c r="AD1030" s="170"/>
      <c r="AE1030" s="170"/>
      <c r="AF1030" s="224"/>
      <c r="AG1030" s="170"/>
      <c r="AH1030" s="170"/>
      <c r="AI1030" s="170"/>
      <c r="AJ1030" s="224"/>
      <c r="AK1030" s="224"/>
      <c r="AL1030" s="170"/>
      <c r="AM1030" s="170"/>
      <c r="AN1030" s="170"/>
      <c r="AO1030" s="224"/>
      <c r="AP1030" s="170"/>
      <c r="AQ1030" s="170"/>
      <c r="AR1030" s="170"/>
      <c r="AS1030" s="170"/>
      <c r="AT1030" s="224"/>
      <c r="AU1030" s="170"/>
      <c r="AV1030" s="170"/>
      <c r="AW1030" s="170"/>
      <c r="AX1030" s="224"/>
      <c r="AY1030" s="170"/>
      <c r="AZ1030" s="170"/>
      <c r="BA1030" s="170"/>
      <c r="BB1030" s="224"/>
      <c r="BC1030" s="224"/>
      <c r="BD1030" s="224"/>
      <c r="BE1030" s="170"/>
      <c r="BF1030" s="170"/>
      <c r="BG1030" s="170"/>
      <c r="BH1030" s="170"/>
      <c r="BI1030" s="224"/>
      <c r="BJ1030" s="224"/>
      <c r="BK1030" s="224"/>
      <c r="BL1030" s="224"/>
      <c r="BM1030" s="224"/>
      <c r="BN1030" s="204"/>
      <c r="BO1030" s="6"/>
      <c r="BP1030" s="6"/>
      <c r="BQ1030" s="1">
        <v>0</v>
      </c>
      <c r="BR1030" s="6"/>
      <c r="BS1030" s="6"/>
      <c r="BT1030" s="6"/>
      <c r="BU1030" s="6"/>
      <c r="BV1030" s="6" t="s">
        <v>786</v>
      </c>
      <c r="BW1030" s="6"/>
      <c r="BX1030" s="6"/>
    </row>
    <row r="1031" spans="1:76" ht="15" customHeight="1" x14ac:dyDescent="0.3">
      <c r="A1031" s="1" t="s">
        <v>1488</v>
      </c>
      <c r="B1031" s="7">
        <v>42970</v>
      </c>
      <c r="C1031" s="6" t="s">
        <v>122</v>
      </c>
      <c r="D1031" s="166" t="s">
        <v>115</v>
      </c>
      <c r="E1031" s="166" t="s">
        <v>116</v>
      </c>
      <c r="F1031" s="11">
        <v>74</v>
      </c>
      <c r="G1031" s="168">
        <v>2</v>
      </c>
      <c r="H1031" s="183" t="str">
        <f t="shared" si="15"/>
        <v>74-2</v>
      </c>
      <c r="I1031" s="173">
        <v>0</v>
      </c>
      <c r="J1031" s="173">
        <v>74</v>
      </c>
      <c r="K1031" s="207" t="b">
        <v>1</v>
      </c>
      <c r="L1031" s="208">
        <v>183.07</v>
      </c>
      <c r="M1031" s="208">
        <v>183.81</v>
      </c>
      <c r="N1031" s="11" t="s">
        <v>112</v>
      </c>
      <c r="O1031" s="11" t="s">
        <v>33</v>
      </c>
      <c r="P1031" s="179" t="s">
        <v>1532</v>
      </c>
      <c r="Q1031" s="180">
        <v>1</v>
      </c>
      <c r="R1031" s="11" t="s">
        <v>18</v>
      </c>
      <c r="S1031" s="11"/>
      <c r="T1031" s="6" t="s">
        <v>315</v>
      </c>
      <c r="U1031" s="6" t="s">
        <v>49</v>
      </c>
      <c r="V1031" s="6" t="s">
        <v>120</v>
      </c>
      <c r="W1031" s="6" t="s">
        <v>109</v>
      </c>
      <c r="X1031" s="212">
        <v>7</v>
      </c>
      <c r="Y1031" s="6" t="s">
        <v>40</v>
      </c>
      <c r="BM1031" s="193">
        <v>100</v>
      </c>
      <c r="BO1031" s="6"/>
      <c r="BP1031" s="6"/>
      <c r="BQ1031" s="1">
        <v>100</v>
      </c>
      <c r="BR1031" s="6"/>
      <c r="BS1031" s="6"/>
      <c r="BT1031" s="6"/>
      <c r="BU1031" s="6" t="s">
        <v>396</v>
      </c>
      <c r="BV1031" s="6"/>
      <c r="BW1031" s="6"/>
    </row>
    <row r="1032" spans="1:76" ht="15" customHeight="1" x14ac:dyDescent="0.3">
      <c r="A1032" s="1" t="s">
        <v>1488</v>
      </c>
      <c r="B1032" s="7">
        <v>42970</v>
      </c>
      <c r="C1032" s="6" t="s">
        <v>122</v>
      </c>
      <c r="D1032" s="166" t="s">
        <v>115</v>
      </c>
      <c r="E1032" s="166" t="s">
        <v>116</v>
      </c>
      <c r="F1032" s="11">
        <v>74</v>
      </c>
      <c r="G1032" s="168">
        <v>2</v>
      </c>
      <c r="H1032" s="183" t="str">
        <f t="shared" si="15"/>
        <v>74-2</v>
      </c>
      <c r="I1032" s="173">
        <v>0</v>
      </c>
      <c r="J1032" s="173">
        <v>74</v>
      </c>
      <c r="K1032" s="207" t="b">
        <v>1</v>
      </c>
      <c r="L1032" s="208">
        <v>183.07</v>
      </c>
      <c r="M1032" s="208">
        <v>183.81</v>
      </c>
      <c r="N1032" s="11" t="s">
        <v>112</v>
      </c>
      <c r="O1032" s="11" t="s">
        <v>88</v>
      </c>
      <c r="P1032" s="179" t="s">
        <v>1531</v>
      </c>
      <c r="Q1032" s="180">
        <v>2</v>
      </c>
      <c r="R1032" s="11" t="s">
        <v>18</v>
      </c>
      <c r="S1032" s="11"/>
      <c r="T1032" s="6" t="s">
        <v>141</v>
      </c>
      <c r="U1032" s="6" t="s">
        <v>49</v>
      </c>
      <c r="V1032" s="6" t="s">
        <v>120</v>
      </c>
      <c r="W1032" s="6" t="s">
        <v>109</v>
      </c>
      <c r="X1032" s="212">
        <v>7</v>
      </c>
      <c r="Y1032" s="6" t="s">
        <v>40</v>
      </c>
      <c r="AS1032" s="1">
        <v>50</v>
      </c>
      <c r="BM1032" s="193">
        <v>50</v>
      </c>
      <c r="BO1032" s="6"/>
      <c r="BP1032" s="6"/>
      <c r="BQ1032" s="1">
        <v>100</v>
      </c>
      <c r="BR1032" s="6"/>
      <c r="BS1032" s="6"/>
      <c r="BT1032" s="6"/>
      <c r="BU1032" s="6" t="s">
        <v>386</v>
      </c>
      <c r="BV1032" s="6"/>
      <c r="BW1032" s="6"/>
    </row>
    <row r="1033" spans="1:76" ht="15" customHeight="1" x14ac:dyDescent="0.3">
      <c r="A1033" s="1" t="s">
        <v>1488</v>
      </c>
      <c r="B1033" s="7">
        <v>42970</v>
      </c>
      <c r="C1033" s="6" t="s">
        <v>122</v>
      </c>
      <c r="D1033" s="166" t="s">
        <v>115</v>
      </c>
      <c r="E1033" s="166" t="s">
        <v>116</v>
      </c>
      <c r="F1033" s="11">
        <v>74</v>
      </c>
      <c r="G1033" s="168">
        <v>2</v>
      </c>
      <c r="H1033" s="183" t="str">
        <f t="shared" si="15"/>
        <v>74-2</v>
      </c>
      <c r="I1033" s="173">
        <v>47</v>
      </c>
      <c r="J1033" s="173">
        <v>47</v>
      </c>
      <c r="K1033" s="207" t="b">
        <v>1</v>
      </c>
      <c r="L1033" s="208">
        <v>183.54</v>
      </c>
      <c r="M1033" s="208">
        <v>183.54</v>
      </c>
      <c r="N1033" s="11" t="s">
        <v>96</v>
      </c>
      <c r="O1033" s="11" t="s">
        <v>31</v>
      </c>
      <c r="P1033" s="179" t="s">
        <v>1496</v>
      </c>
      <c r="Q1033" s="180">
        <v>4</v>
      </c>
      <c r="R1033" s="11" t="s">
        <v>18</v>
      </c>
      <c r="S1033" s="11"/>
      <c r="T1033" s="6" t="s">
        <v>209</v>
      </c>
      <c r="U1033" s="6" t="s">
        <v>49</v>
      </c>
      <c r="V1033" s="6" t="s">
        <v>119</v>
      </c>
      <c r="W1033" s="6" t="s">
        <v>10</v>
      </c>
      <c r="X1033" s="212">
        <v>2</v>
      </c>
      <c r="Y1033" s="6" t="s">
        <v>40</v>
      </c>
      <c r="AS1033" s="1">
        <v>50</v>
      </c>
      <c r="BF1033" s="1">
        <v>1</v>
      </c>
      <c r="BM1033" s="193">
        <v>50</v>
      </c>
      <c r="BO1033" s="6"/>
      <c r="BP1033" s="6"/>
      <c r="BQ1033" s="1">
        <v>101</v>
      </c>
      <c r="BR1033" s="6"/>
      <c r="BS1033" s="6"/>
      <c r="BT1033" s="6"/>
      <c r="BU1033" s="6" t="s">
        <v>797</v>
      </c>
      <c r="BV1033" s="6"/>
      <c r="BW1033" s="6"/>
    </row>
    <row r="1034" spans="1:76" ht="15" customHeight="1" x14ac:dyDescent="0.3">
      <c r="A1034" s="1" t="s">
        <v>1488</v>
      </c>
      <c r="B1034" s="7">
        <v>42970</v>
      </c>
      <c r="C1034" s="6" t="s">
        <v>122</v>
      </c>
      <c r="D1034" s="166" t="s">
        <v>115</v>
      </c>
      <c r="E1034" s="166" t="s">
        <v>116</v>
      </c>
      <c r="F1034" s="11">
        <v>74</v>
      </c>
      <c r="G1034" s="168">
        <v>2</v>
      </c>
      <c r="H1034" s="183" t="str">
        <f t="shared" si="15"/>
        <v>74-2</v>
      </c>
      <c r="I1034" s="173">
        <v>0</v>
      </c>
      <c r="J1034" s="173">
        <v>74</v>
      </c>
      <c r="K1034" s="207" t="b">
        <v>1</v>
      </c>
      <c r="L1034" s="208">
        <v>183.07</v>
      </c>
      <c r="M1034" s="208">
        <v>183.81</v>
      </c>
      <c r="N1034" s="11"/>
      <c r="O1034" s="11" t="s">
        <v>105</v>
      </c>
      <c r="P1034" s="179" t="s">
        <v>105</v>
      </c>
      <c r="Q1034" s="139" t="s">
        <v>1492</v>
      </c>
      <c r="R1034" s="11"/>
      <c r="S1034" s="11"/>
      <c r="T1034" s="6"/>
      <c r="U1034" s="6"/>
      <c r="V1034" s="6"/>
      <c r="W1034" s="6"/>
      <c r="X1034" s="212" t="e">
        <v>#N/A</v>
      </c>
      <c r="Y1034" s="6"/>
      <c r="BO1034" s="6"/>
      <c r="BP1034" s="6"/>
      <c r="BQ1034" s="1">
        <v>0</v>
      </c>
      <c r="BR1034" s="6"/>
      <c r="BS1034" s="6"/>
      <c r="BT1034" s="6"/>
      <c r="BU1034" s="6"/>
      <c r="BV1034" s="6" t="s">
        <v>395</v>
      </c>
      <c r="BW1034" s="6"/>
    </row>
    <row r="1035" spans="1:76" ht="15" customHeight="1" x14ac:dyDescent="0.3">
      <c r="A1035" s="1" t="s">
        <v>1488</v>
      </c>
      <c r="B1035" s="7">
        <v>42970</v>
      </c>
      <c r="C1035" s="6" t="s">
        <v>122</v>
      </c>
      <c r="D1035" s="166" t="s">
        <v>115</v>
      </c>
      <c r="E1035" s="166" t="s">
        <v>116</v>
      </c>
      <c r="F1035" s="11">
        <v>74</v>
      </c>
      <c r="G1035" s="168">
        <v>3</v>
      </c>
      <c r="H1035" s="183" t="str">
        <f t="shared" si="15"/>
        <v>74-3</v>
      </c>
      <c r="I1035" s="173">
        <v>0</v>
      </c>
      <c r="J1035" s="173">
        <v>79</v>
      </c>
      <c r="K1035" s="207" t="b">
        <v>1</v>
      </c>
      <c r="L1035" s="208">
        <v>183.815</v>
      </c>
      <c r="M1035" s="208">
        <v>184.60499999999999</v>
      </c>
      <c r="N1035" s="11" t="s">
        <v>112</v>
      </c>
      <c r="O1035" s="11" t="s">
        <v>33</v>
      </c>
      <c r="P1035" s="179" t="s">
        <v>1532</v>
      </c>
      <c r="Q1035" s="180">
        <v>1</v>
      </c>
      <c r="R1035" s="11" t="s">
        <v>18</v>
      </c>
      <c r="S1035" s="11"/>
      <c r="T1035" s="6" t="s">
        <v>315</v>
      </c>
      <c r="U1035" s="6" t="s">
        <v>49</v>
      </c>
      <c r="V1035" s="6" t="s">
        <v>120</v>
      </c>
      <c r="W1035" s="6" t="s">
        <v>109</v>
      </c>
      <c r="X1035" s="212">
        <v>7</v>
      </c>
      <c r="Y1035" s="6" t="s">
        <v>40</v>
      </c>
      <c r="BM1035" s="193">
        <v>100</v>
      </c>
      <c r="BO1035" s="6"/>
      <c r="BP1035" s="6"/>
      <c r="BQ1035" s="1">
        <v>100</v>
      </c>
      <c r="BR1035" s="6"/>
      <c r="BS1035" s="6"/>
      <c r="BT1035" s="6"/>
      <c r="BU1035" s="6" t="s">
        <v>396</v>
      </c>
      <c r="BV1035" s="6"/>
      <c r="BW1035" s="6"/>
    </row>
    <row r="1036" spans="1:76" ht="15" customHeight="1" x14ac:dyDescent="0.3">
      <c r="A1036" s="1" t="s">
        <v>1488</v>
      </c>
      <c r="B1036" s="7">
        <v>42970</v>
      </c>
      <c r="C1036" s="6" t="s">
        <v>122</v>
      </c>
      <c r="D1036" s="166" t="s">
        <v>115</v>
      </c>
      <c r="E1036" s="166" t="s">
        <v>116</v>
      </c>
      <c r="F1036" s="11">
        <v>74</v>
      </c>
      <c r="G1036" s="168">
        <v>3</v>
      </c>
      <c r="H1036" s="183" t="str">
        <f t="shared" si="15"/>
        <v>74-3</v>
      </c>
      <c r="I1036" s="173">
        <v>0</v>
      </c>
      <c r="J1036" s="173">
        <v>79</v>
      </c>
      <c r="K1036" s="207" t="b">
        <v>1</v>
      </c>
      <c r="L1036" s="208">
        <v>183.815</v>
      </c>
      <c r="M1036" s="208">
        <v>184.60499999999999</v>
      </c>
      <c r="N1036" s="11" t="s">
        <v>112</v>
      </c>
      <c r="O1036" s="11" t="s">
        <v>88</v>
      </c>
      <c r="P1036" s="179" t="s">
        <v>1531</v>
      </c>
      <c r="Q1036" s="180">
        <v>2</v>
      </c>
      <c r="R1036" s="11" t="s">
        <v>18</v>
      </c>
      <c r="S1036" s="11"/>
      <c r="T1036" s="6" t="s">
        <v>141</v>
      </c>
      <c r="U1036" s="6" t="s">
        <v>49</v>
      </c>
      <c r="V1036" s="6" t="s">
        <v>120</v>
      </c>
      <c r="W1036" s="6" t="s">
        <v>109</v>
      </c>
      <c r="X1036" s="212">
        <v>7</v>
      </c>
      <c r="Y1036" s="6"/>
      <c r="AS1036" s="1">
        <v>50</v>
      </c>
      <c r="BM1036" s="193">
        <v>50</v>
      </c>
      <c r="BO1036" s="6"/>
      <c r="BP1036" s="6"/>
      <c r="BQ1036" s="1">
        <v>100</v>
      </c>
      <c r="BR1036" s="6"/>
      <c r="BS1036" s="6"/>
      <c r="BT1036" s="6"/>
      <c r="BU1036" s="6" t="s">
        <v>386</v>
      </c>
      <c r="BV1036" s="6"/>
      <c r="BW1036" s="6"/>
    </row>
    <row r="1037" spans="1:76" ht="15" customHeight="1" x14ac:dyDescent="0.3">
      <c r="A1037" s="1" t="s">
        <v>1488</v>
      </c>
      <c r="B1037" s="7">
        <v>42970</v>
      </c>
      <c r="C1037" s="6" t="s">
        <v>122</v>
      </c>
      <c r="D1037" s="166" t="s">
        <v>115</v>
      </c>
      <c r="E1037" s="166" t="s">
        <v>116</v>
      </c>
      <c r="F1037" s="11">
        <v>74</v>
      </c>
      <c r="G1037" s="168">
        <v>3</v>
      </c>
      <c r="H1037" s="183" t="str">
        <f t="shared" si="15"/>
        <v>74-3</v>
      </c>
      <c r="I1037" s="173">
        <v>0</v>
      </c>
      <c r="J1037" s="173">
        <v>79</v>
      </c>
      <c r="K1037" s="207" t="b">
        <v>1</v>
      </c>
      <c r="L1037" s="208">
        <v>183.815</v>
      </c>
      <c r="M1037" s="208">
        <v>184.60499999999999</v>
      </c>
      <c r="N1037" s="11"/>
      <c r="O1037" s="11" t="s">
        <v>105</v>
      </c>
      <c r="P1037" s="179" t="s">
        <v>105</v>
      </c>
      <c r="Q1037" s="139" t="s">
        <v>1492</v>
      </c>
      <c r="R1037" s="11"/>
      <c r="S1037" s="11"/>
      <c r="T1037" s="6"/>
      <c r="U1037" s="6"/>
      <c r="V1037" s="6"/>
      <c r="W1037" s="6"/>
      <c r="X1037" s="212" t="e">
        <v>#N/A</v>
      </c>
      <c r="Y1037" s="6"/>
      <c r="BO1037" s="6"/>
      <c r="BP1037" s="6"/>
      <c r="BQ1037" s="1">
        <v>0</v>
      </c>
      <c r="BR1037" s="6"/>
      <c r="BS1037" s="6"/>
      <c r="BT1037" s="6"/>
      <c r="BU1037" s="6"/>
      <c r="BV1037" s="6" t="s">
        <v>395</v>
      </c>
      <c r="BW1037" s="6"/>
    </row>
    <row r="1038" spans="1:76" ht="15" customHeight="1" x14ac:dyDescent="0.3">
      <c r="A1038" s="1" t="s">
        <v>1488</v>
      </c>
      <c r="B1038" s="7">
        <v>42970</v>
      </c>
      <c r="C1038" s="6" t="s">
        <v>122</v>
      </c>
      <c r="D1038" s="166" t="s">
        <v>115</v>
      </c>
      <c r="E1038" s="166" t="s">
        <v>116</v>
      </c>
      <c r="F1038" s="11">
        <v>74</v>
      </c>
      <c r="G1038" s="168">
        <v>4</v>
      </c>
      <c r="H1038" s="183" t="str">
        <f t="shared" si="15"/>
        <v>74-4</v>
      </c>
      <c r="I1038" s="173">
        <v>0</v>
      </c>
      <c r="J1038" s="173">
        <v>79</v>
      </c>
      <c r="K1038" s="207" t="b">
        <v>1</v>
      </c>
      <c r="L1038" s="208">
        <v>184.61500000000001</v>
      </c>
      <c r="M1038" s="208">
        <v>185.405</v>
      </c>
      <c r="N1038" s="11" t="s">
        <v>112</v>
      </c>
      <c r="O1038" s="11" t="s">
        <v>33</v>
      </c>
      <c r="P1038" s="179" t="s">
        <v>1532</v>
      </c>
      <c r="Q1038" s="180">
        <v>1</v>
      </c>
      <c r="R1038" s="11" t="s">
        <v>18</v>
      </c>
      <c r="S1038" s="11"/>
      <c r="T1038" s="6" t="s">
        <v>315</v>
      </c>
      <c r="U1038" s="6" t="s">
        <v>49</v>
      </c>
      <c r="V1038" s="6" t="s">
        <v>120</v>
      </c>
      <c r="W1038" s="6" t="s">
        <v>109</v>
      </c>
      <c r="X1038" s="212">
        <v>7</v>
      </c>
      <c r="Y1038" s="6" t="s">
        <v>40</v>
      </c>
      <c r="BM1038" s="193">
        <v>100</v>
      </c>
      <c r="BO1038" s="6"/>
      <c r="BP1038" s="6"/>
      <c r="BQ1038" s="1">
        <v>100</v>
      </c>
      <c r="BR1038" s="6"/>
      <c r="BS1038" s="6"/>
      <c r="BT1038" s="6"/>
      <c r="BU1038" s="6" t="s">
        <v>396</v>
      </c>
      <c r="BV1038" s="6"/>
      <c r="BW1038" s="6"/>
    </row>
    <row r="1039" spans="1:76" ht="15" customHeight="1" x14ac:dyDescent="0.3">
      <c r="A1039" s="1" t="s">
        <v>1488</v>
      </c>
      <c r="B1039" s="7">
        <v>42970</v>
      </c>
      <c r="C1039" s="6" t="s">
        <v>122</v>
      </c>
      <c r="D1039" s="166" t="s">
        <v>115</v>
      </c>
      <c r="E1039" s="166" t="s">
        <v>116</v>
      </c>
      <c r="F1039" s="11">
        <v>74</v>
      </c>
      <c r="G1039" s="168">
        <v>4</v>
      </c>
      <c r="H1039" s="183" t="str">
        <f t="shared" si="15"/>
        <v>74-4</v>
      </c>
      <c r="I1039" s="173">
        <v>0</v>
      </c>
      <c r="J1039" s="173">
        <v>79</v>
      </c>
      <c r="K1039" s="207" t="b">
        <v>1</v>
      </c>
      <c r="L1039" s="208">
        <v>184.61500000000001</v>
      </c>
      <c r="M1039" s="208">
        <v>185.405</v>
      </c>
      <c r="N1039" s="11" t="s">
        <v>112</v>
      </c>
      <c r="O1039" s="11" t="s">
        <v>88</v>
      </c>
      <c r="P1039" s="179" t="s">
        <v>1531</v>
      </c>
      <c r="Q1039" s="180">
        <v>2</v>
      </c>
      <c r="R1039" s="11" t="s">
        <v>18</v>
      </c>
      <c r="S1039" s="11"/>
      <c r="T1039" s="6" t="s">
        <v>141</v>
      </c>
      <c r="U1039" s="6" t="s">
        <v>49</v>
      </c>
      <c r="V1039" s="6" t="s">
        <v>120</v>
      </c>
      <c r="W1039" s="6" t="s">
        <v>109</v>
      </c>
      <c r="X1039" s="212">
        <v>7</v>
      </c>
      <c r="Y1039" s="6" t="s">
        <v>40</v>
      </c>
      <c r="AS1039" s="1">
        <v>49</v>
      </c>
      <c r="BF1039" s="1">
        <v>1</v>
      </c>
      <c r="BM1039" s="193">
        <v>50</v>
      </c>
      <c r="BO1039" s="6"/>
      <c r="BP1039" s="6"/>
      <c r="BQ1039" s="1">
        <v>100</v>
      </c>
      <c r="BR1039" s="6"/>
      <c r="BS1039" s="6"/>
      <c r="BT1039" s="6"/>
      <c r="BU1039" s="6" t="s">
        <v>798</v>
      </c>
      <c r="BV1039" s="6"/>
      <c r="BW1039" s="6"/>
    </row>
    <row r="1040" spans="1:76" ht="15" customHeight="1" x14ac:dyDescent="0.3">
      <c r="A1040" s="1" t="s">
        <v>1488</v>
      </c>
      <c r="B1040" s="7">
        <v>42970</v>
      </c>
      <c r="C1040" s="6" t="s">
        <v>122</v>
      </c>
      <c r="D1040" s="166" t="s">
        <v>115</v>
      </c>
      <c r="E1040" s="166" t="s">
        <v>116</v>
      </c>
      <c r="F1040" s="11">
        <v>74</v>
      </c>
      <c r="G1040" s="168">
        <v>4</v>
      </c>
      <c r="H1040" s="183" t="str">
        <f t="shared" si="15"/>
        <v>74-4</v>
      </c>
      <c r="I1040" s="173">
        <v>47</v>
      </c>
      <c r="J1040" s="173">
        <v>79</v>
      </c>
      <c r="K1040" s="207" t="b">
        <v>1</v>
      </c>
      <c r="L1040" s="208">
        <v>185.08500000000001</v>
      </c>
      <c r="M1040" s="208">
        <v>185.405</v>
      </c>
      <c r="N1040" s="11" t="s">
        <v>112</v>
      </c>
      <c r="O1040" s="11" t="s">
        <v>31</v>
      </c>
      <c r="P1040" s="179" t="s">
        <v>1496</v>
      </c>
      <c r="Q1040" s="180">
        <v>4</v>
      </c>
      <c r="R1040" s="11" t="s">
        <v>18</v>
      </c>
      <c r="S1040" s="11"/>
      <c r="T1040" s="6" t="s">
        <v>209</v>
      </c>
      <c r="U1040" s="6" t="s">
        <v>49</v>
      </c>
      <c r="V1040" s="6" t="s">
        <v>119</v>
      </c>
      <c r="W1040" s="6" t="s">
        <v>10</v>
      </c>
      <c r="X1040" s="212">
        <v>2</v>
      </c>
      <c r="Y1040" s="6" t="s">
        <v>40</v>
      </c>
      <c r="AS1040" s="1">
        <v>100</v>
      </c>
      <c r="BO1040" s="6"/>
      <c r="BP1040" s="6"/>
      <c r="BQ1040" s="1">
        <v>100</v>
      </c>
      <c r="BR1040" s="6"/>
      <c r="BS1040" s="6"/>
      <c r="BT1040" s="6"/>
      <c r="BU1040" s="6" t="s">
        <v>799</v>
      </c>
      <c r="BV1040" s="6"/>
      <c r="BW1040" s="6"/>
    </row>
    <row r="1041" spans="1:75" ht="15" customHeight="1" x14ac:dyDescent="0.3">
      <c r="A1041" s="1" t="s">
        <v>1488</v>
      </c>
      <c r="B1041" s="7">
        <v>42970</v>
      </c>
      <c r="C1041" s="6" t="s">
        <v>122</v>
      </c>
      <c r="D1041" s="166" t="s">
        <v>115</v>
      </c>
      <c r="E1041" s="166" t="s">
        <v>116</v>
      </c>
      <c r="F1041" s="11">
        <v>74</v>
      </c>
      <c r="G1041" s="168">
        <v>4</v>
      </c>
      <c r="H1041" s="183" t="str">
        <f t="shared" si="15"/>
        <v>74-4</v>
      </c>
      <c r="I1041" s="173">
        <v>0</v>
      </c>
      <c r="J1041" s="173">
        <v>7</v>
      </c>
      <c r="K1041" s="207" t="b">
        <v>1</v>
      </c>
      <c r="L1041" s="208">
        <v>184.61500000000001</v>
      </c>
      <c r="M1041" s="208">
        <v>184.685</v>
      </c>
      <c r="N1041" s="11"/>
      <c r="O1041" s="11" t="s">
        <v>105</v>
      </c>
      <c r="P1041" s="179" t="s">
        <v>105</v>
      </c>
      <c r="Q1041" s="136" t="s">
        <v>1492</v>
      </c>
      <c r="R1041" s="11"/>
      <c r="S1041" s="11"/>
      <c r="T1041" s="6"/>
      <c r="U1041" s="6"/>
      <c r="V1041" s="6"/>
      <c r="W1041" s="6"/>
      <c r="X1041" s="212" t="e">
        <v>#N/A</v>
      </c>
      <c r="Y1041" s="6"/>
      <c r="BO1041" s="6"/>
      <c r="BP1041" s="6"/>
      <c r="BQ1041" s="1">
        <v>0</v>
      </c>
      <c r="BR1041" s="6"/>
      <c r="BS1041" s="6"/>
      <c r="BT1041" s="6"/>
      <c r="BU1041" s="6"/>
      <c r="BV1041" s="6" t="s">
        <v>800</v>
      </c>
      <c r="BW1041" s="6"/>
    </row>
    <row r="1042" spans="1:75" ht="15" customHeight="1" x14ac:dyDescent="0.3">
      <c r="A1042" s="1" t="s">
        <v>1488</v>
      </c>
      <c r="B1042" s="7">
        <v>42970</v>
      </c>
      <c r="C1042" s="6" t="s">
        <v>122</v>
      </c>
      <c r="D1042" s="166" t="s">
        <v>115</v>
      </c>
      <c r="E1042" s="166" t="s">
        <v>116</v>
      </c>
      <c r="F1042" s="11">
        <v>75</v>
      </c>
      <c r="G1042" s="168">
        <v>1</v>
      </c>
      <c r="H1042" s="183" t="str">
        <f t="shared" si="15"/>
        <v>75-1</v>
      </c>
      <c r="I1042" s="173">
        <v>0</v>
      </c>
      <c r="J1042" s="173">
        <v>7</v>
      </c>
      <c r="K1042" s="207" t="b">
        <v>1</v>
      </c>
      <c r="L1042" s="208">
        <v>185.4</v>
      </c>
      <c r="M1042" s="208">
        <v>185.47</v>
      </c>
      <c r="N1042" s="11" t="s">
        <v>112</v>
      </c>
      <c r="O1042" s="11" t="s">
        <v>33</v>
      </c>
      <c r="P1042" s="179" t="s">
        <v>1532</v>
      </c>
      <c r="Q1042" s="180">
        <v>1</v>
      </c>
      <c r="R1042" s="11" t="s">
        <v>18</v>
      </c>
      <c r="S1042" s="11"/>
      <c r="T1042" s="6" t="s">
        <v>315</v>
      </c>
      <c r="U1042" s="6" t="s">
        <v>49</v>
      </c>
      <c r="V1042" s="6" t="s">
        <v>120</v>
      </c>
      <c r="W1042" s="6" t="s">
        <v>109</v>
      </c>
      <c r="X1042" s="212">
        <v>7</v>
      </c>
      <c r="Y1042" s="6" t="s">
        <v>40</v>
      </c>
      <c r="BM1042" s="193">
        <v>100</v>
      </c>
      <c r="BO1042" s="6"/>
      <c r="BP1042" s="6"/>
      <c r="BQ1042" s="1">
        <v>100</v>
      </c>
      <c r="BR1042" s="6"/>
      <c r="BS1042" s="6"/>
      <c r="BT1042" s="6"/>
      <c r="BU1042" s="6" t="s">
        <v>801</v>
      </c>
      <c r="BV1042" s="6"/>
      <c r="BW1042" s="6"/>
    </row>
    <row r="1043" spans="1:75" ht="15" customHeight="1" x14ac:dyDescent="0.3">
      <c r="A1043" s="1" t="s">
        <v>1488</v>
      </c>
      <c r="B1043" s="7">
        <v>42970</v>
      </c>
      <c r="C1043" s="6" t="s">
        <v>122</v>
      </c>
      <c r="D1043" s="166" t="s">
        <v>115</v>
      </c>
      <c r="E1043" s="166" t="s">
        <v>116</v>
      </c>
      <c r="F1043" s="11">
        <v>75</v>
      </c>
      <c r="G1043" s="168">
        <v>1</v>
      </c>
      <c r="H1043" s="183" t="str">
        <f t="shared" ref="H1043:H1106" si="16">F1043&amp;"-"&amp;G1043</f>
        <v>75-1</v>
      </c>
      <c r="I1043" s="173">
        <v>0</v>
      </c>
      <c r="J1043" s="173">
        <v>7</v>
      </c>
      <c r="K1043" s="207" t="b">
        <v>1</v>
      </c>
      <c r="L1043" s="208">
        <v>185.4</v>
      </c>
      <c r="M1043" s="208">
        <v>185.47</v>
      </c>
      <c r="N1043" s="11" t="s">
        <v>112</v>
      </c>
      <c r="O1043" s="11" t="s">
        <v>88</v>
      </c>
      <c r="P1043" s="179" t="s">
        <v>1531</v>
      </c>
      <c r="Q1043" s="180">
        <v>2</v>
      </c>
      <c r="R1043" s="11" t="s">
        <v>18</v>
      </c>
      <c r="S1043" s="11"/>
      <c r="T1043" s="6" t="s">
        <v>126</v>
      </c>
      <c r="U1043" s="6" t="s">
        <v>49</v>
      </c>
      <c r="V1043" s="6" t="s">
        <v>120</v>
      </c>
      <c r="W1043" s="6" t="s">
        <v>109</v>
      </c>
      <c r="X1043" s="212">
        <v>7</v>
      </c>
      <c r="Y1043" s="6" t="s">
        <v>40</v>
      </c>
      <c r="AS1043" s="1">
        <v>49</v>
      </c>
      <c r="BF1043" s="1">
        <v>1</v>
      </c>
      <c r="BM1043" s="193">
        <v>50</v>
      </c>
      <c r="BO1043" s="6"/>
      <c r="BP1043" s="6"/>
      <c r="BQ1043" s="1">
        <v>100</v>
      </c>
      <c r="BR1043" s="6"/>
      <c r="BS1043" s="6"/>
      <c r="BT1043" s="6"/>
      <c r="BU1043" s="6" t="s">
        <v>802</v>
      </c>
      <c r="BV1043" s="6"/>
      <c r="BW1043" s="6"/>
    </row>
    <row r="1044" spans="1:75" ht="15" customHeight="1" x14ac:dyDescent="0.3">
      <c r="A1044" s="1" t="s">
        <v>1487</v>
      </c>
      <c r="B1044" s="7">
        <v>42970</v>
      </c>
      <c r="C1044" s="6" t="s">
        <v>122</v>
      </c>
      <c r="D1044" s="166" t="s">
        <v>115</v>
      </c>
      <c r="E1044" s="166" t="s">
        <v>116</v>
      </c>
      <c r="F1044" s="11">
        <v>75</v>
      </c>
      <c r="G1044" s="168">
        <v>1</v>
      </c>
      <c r="H1044" s="183" t="str">
        <f t="shared" si="16"/>
        <v>75-1</v>
      </c>
      <c r="I1044" s="173">
        <v>7</v>
      </c>
      <c r="J1044" s="173">
        <v>78</v>
      </c>
      <c r="K1044" s="207" t="b">
        <v>1</v>
      </c>
      <c r="L1044" s="208">
        <v>185.47</v>
      </c>
      <c r="M1044" s="208">
        <v>186.18</v>
      </c>
      <c r="N1044" s="11" t="s">
        <v>112</v>
      </c>
      <c r="O1044" s="11" t="s">
        <v>1094</v>
      </c>
      <c r="P1044" s="179" t="s">
        <v>1493</v>
      </c>
      <c r="Q1044" s="180">
        <v>1</v>
      </c>
      <c r="R1044" s="11" t="s">
        <v>18</v>
      </c>
      <c r="S1044" s="11"/>
      <c r="T1044" s="17" t="s">
        <v>126</v>
      </c>
      <c r="U1044" s="6" t="s">
        <v>49</v>
      </c>
      <c r="V1044" s="6" t="s">
        <v>120</v>
      </c>
      <c r="W1044" s="6" t="s">
        <v>10</v>
      </c>
      <c r="X1044" s="212">
        <v>2</v>
      </c>
      <c r="Y1044" s="6" t="s">
        <v>40</v>
      </c>
      <c r="AR1044" s="1">
        <v>95</v>
      </c>
      <c r="BF1044" s="1">
        <v>5</v>
      </c>
      <c r="BO1044" s="6"/>
      <c r="BP1044" s="6"/>
      <c r="BQ1044" s="1">
        <v>100</v>
      </c>
      <c r="BR1044" s="6"/>
      <c r="BS1044" s="6"/>
      <c r="BT1044" s="6"/>
      <c r="BU1044" s="6" t="s">
        <v>803</v>
      </c>
      <c r="BV1044" s="6"/>
      <c r="BW1044" s="6"/>
    </row>
    <row r="1045" spans="1:75" ht="15" customHeight="1" x14ac:dyDescent="0.3">
      <c r="A1045" s="1" t="s">
        <v>1487</v>
      </c>
      <c r="B1045" s="7">
        <v>42970</v>
      </c>
      <c r="C1045" s="6" t="s">
        <v>122</v>
      </c>
      <c r="D1045" s="166" t="s">
        <v>115</v>
      </c>
      <c r="E1045" s="166" t="s">
        <v>116</v>
      </c>
      <c r="F1045" s="11">
        <v>75</v>
      </c>
      <c r="G1045" s="168">
        <v>1</v>
      </c>
      <c r="H1045" s="183" t="str">
        <f t="shared" si="16"/>
        <v>75-1</v>
      </c>
      <c r="I1045" s="173">
        <v>7</v>
      </c>
      <c r="J1045" s="173">
        <v>78</v>
      </c>
      <c r="K1045" s="207" t="b">
        <v>1</v>
      </c>
      <c r="L1045" s="208">
        <v>185.47</v>
      </c>
      <c r="M1045" s="208">
        <v>186.18</v>
      </c>
      <c r="N1045" s="11" t="s">
        <v>112</v>
      </c>
      <c r="O1045" s="11" t="s">
        <v>117</v>
      </c>
      <c r="P1045" s="179" t="s">
        <v>1497</v>
      </c>
      <c r="Q1045" s="180">
        <v>3</v>
      </c>
      <c r="R1045" s="11" t="s">
        <v>18</v>
      </c>
      <c r="S1045" s="11" t="s">
        <v>89</v>
      </c>
      <c r="T1045" s="17" t="s">
        <v>141</v>
      </c>
      <c r="U1045" s="6" t="s">
        <v>49</v>
      </c>
      <c r="V1045" s="6" t="s">
        <v>14</v>
      </c>
      <c r="W1045" s="6" t="s">
        <v>11</v>
      </c>
      <c r="X1045" s="212">
        <v>3</v>
      </c>
      <c r="Y1045" s="6" t="s">
        <v>40</v>
      </c>
      <c r="AR1045" s="1">
        <v>90</v>
      </c>
      <c r="AU1045" s="1">
        <v>10</v>
      </c>
      <c r="BO1045" s="6"/>
      <c r="BP1045" s="6"/>
      <c r="BQ1045" s="1">
        <v>100</v>
      </c>
      <c r="BR1045" s="6"/>
      <c r="BS1045" s="6"/>
      <c r="BT1045" s="6"/>
      <c r="BU1045" s="6" t="s">
        <v>804</v>
      </c>
      <c r="BV1045" s="6"/>
      <c r="BW1045" s="6"/>
    </row>
    <row r="1046" spans="1:75" ht="15" customHeight="1" x14ac:dyDescent="0.3">
      <c r="A1046" s="1" t="s">
        <v>1487</v>
      </c>
      <c r="B1046" s="7">
        <v>42970</v>
      </c>
      <c r="C1046" s="6" t="s">
        <v>122</v>
      </c>
      <c r="D1046" s="166" t="s">
        <v>115</v>
      </c>
      <c r="E1046" s="166" t="s">
        <v>116</v>
      </c>
      <c r="F1046" s="11">
        <v>75</v>
      </c>
      <c r="G1046" s="168">
        <v>1</v>
      </c>
      <c r="H1046" s="183" t="str">
        <f t="shared" si="16"/>
        <v>75-1</v>
      </c>
      <c r="I1046" s="173">
        <v>7</v>
      </c>
      <c r="J1046" s="173">
        <v>78</v>
      </c>
      <c r="K1046" s="207" t="b">
        <v>1</v>
      </c>
      <c r="L1046" s="208">
        <v>185.47</v>
      </c>
      <c r="M1046" s="208">
        <v>186.18</v>
      </c>
      <c r="N1046" s="11" t="s">
        <v>112</v>
      </c>
      <c r="O1046" s="11" t="s">
        <v>42</v>
      </c>
      <c r="P1046" s="179" t="s">
        <v>1497</v>
      </c>
      <c r="Q1046" s="180">
        <v>3</v>
      </c>
      <c r="R1046" s="11" t="s">
        <v>18</v>
      </c>
      <c r="S1046" s="11" t="s">
        <v>89</v>
      </c>
      <c r="T1046" s="17" t="s">
        <v>303</v>
      </c>
      <c r="U1046" s="6" t="s">
        <v>49</v>
      </c>
      <c r="V1046" s="6" t="s">
        <v>52</v>
      </c>
      <c r="W1046" s="6" t="s">
        <v>11</v>
      </c>
      <c r="X1046" s="212">
        <v>3</v>
      </c>
      <c r="Y1046" s="6" t="s">
        <v>40</v>
      </c>
      <c r="AS1046" s="1">
        <v>70</v>
      </c>
      <c r="AU1046" s="1">
        <v>30</v>
      </c>
      <c r="BO1046" s="6"/>
      <c r="BP1046" s="6"/>
      <c r="BQ1046" s="1">
        <v>100</v>
      </c>
      <c r="BR1046" s="6"/>
      <c r="BS1046" s="6"/>
      <c r="BT1046" s="6"/>
      <c r="BU1046" s="6"/>
      <c r="BV1046" s="6"/>
      <c r="BW1046" s="6"/>
    </row>
    <row r="1047" spans="1:75" ht="15" customHeight="1" x14ac:dyDescent="0.3">
      <c r="A1047" s="1" t="s">
        <v>1487</v>
      </c>
      <c r="B1047" s="7">
        <v>42970</v>
      </c>
      <c r="C1047" s="6" t="s">
        <v>122</v>
      </c>
      <c r="D1047" s="166" t="s">
        <v>115</v>
      </c>
      <c r="E1047" s="166" t="s">
        <v>116</v>
      </c>
      <c r="F1047" s="11">
        <v>75</v>
      </c>
      <c r="G1047" s="168">
        <v>1</v>
      </c>
      <c r="H1047" s="183" t="str">
        <f t="shared" si="16"/>
        <v>75-1</v>
      </c>
      <c r="I1047" s="173">
        <v>0</v>
      </c>
      <c r="J1047" s="173">
        <v>78</v>
      </c>
      <c r="K1047" s="207" t="b">
        <v>1</v>
      </c>
      <c r="L1047" s="208">
        <v>185.4</v>
      </c>
      <c r="M1047" s="208">
        <v>186.18</v>
      </c>
      <c r="N1047" s="11"/>
      <c r="O1047" s="11" t="s">
        <v>105</v>
      </c>
      <c r="P1047" s="179" t="s">
        <v>105</v>
      </c>
      <c r="Q1047" s="136" t="s">
        <v>1492</v>
      </c>
      <c r="R1047" s="11"/>
      <c r="S1047" s="11"/>
      <c r="T1047" s="6"/>
      <c r="U1047" s="6"/>
      <c r="V1047" s="6"/>
      <c r="W1047" s="6"/>
      <c r="X1047" s="212" t="e">
        <v>#N/A</v>
      </c>
      <c r="Y1047" s="6"/>
      <c r="BO1047" s="6"/>
      <c r="BP1047" s="6"/>
      <c r="BQ1047" s="1">
        <v>0</v>
      </c>
      <c r="BR1047" s="6"/>
      <c r="BS1047" s="6"/>
      <c r="BT1047" s="6"/>
      <c r="BU1047" s="6"/>
      <c r="BV1047" s="6" t="s">
        <v>805</v>
      </c>
      <c r="BW1047" s="6"/>
    </row>
    <row r="1048" spans="1:75" ht="15" customHeight="1" x14ac:dyDescent="0.3">
      <c r="A1048" s="1" t="s">
        <v>1487</v>
      </c>
      <c r="B1048" s="7">
        <v>42970</v>
      </c>
      <c r="C1048" s="6" t="s">
        <v>122</v>
      </c>
      <c r="D1048" s="166" t="s">
        <v>115</v>
      </c>
      <c r="E1048" s="166" t="s">
        <v>116</v>
      </c>
      <c r="F1048" s="11">
        <v>75</v>
      </c>
      <c r="G1048" s="168">
        <v>2</v>
      </c>
      <c r="H1048" s="183" t="str">
        <f t="shared" si="16"/>
        <v>75-2</v>
      </c>
      <c r="I1048" s="173">
        <v>0</v>
      </c>
      <c r="J1048" s="173">
        <v>85</v>
      </c>
      <c r="K1048" s="207" t="b">
        <v>1</v>
      </c>
      <c r="L1048" s="208">
        <v>186.185</v>
      </c>
      <c r="M1048" s="208">
        <v>187.035</v>
      </c>
      <c r="N1048" s="11" t="s">
        <v>112</v>
      </c>
      <c r="O1048" s="11" t="s">
        <v>1094</v>
      </c>
      <c r="P1048" s="179" t="s">
        <v>1493</v>
      </c>
      <c r="Q1048" s="180">
        <v>1</v>
      </c>
      <c r="R1048" s="11" t="s">
        <v>18</v>
      </c>
      <c r="S1048" s="11"/>
      <c r="T1048" s="17" t="s">
        <v>126</v>
      </c>
      <c r="U1048" s="6" t="s">
        <v>49</v>
      </c>
      <c r="V1048" s="6" t="s">
        <v>120</v>
      </c>
      <c r="W1048" s="6" t="s">
        <v>10</v>
      </c>
      <c r="X1048" s="212">
        <v>2</v>
      </c>
      <c r="Y1048" s="6" t="s">
        <v>40</v>
      </c>
      <c r="AR1048" s="1">
        <v>95</v>
      </c>
      <c r="BF1048" s="1">
        <v>5</v>
      </c>
      <c r="BO1048" s="6"/>
      <c r="BP1048" s="6"/>
      <c r="BQ1048" s="1">
        <v>100</v>
      </c>
      <c r="BR1048" s="6"/>
      <c r="BS1048" s="6"/>
      <c r="BT1048" s="6"/>
      <c r="BU1048" s="6" t="s">
        <v>806</v>
      </c>
      <c r="BV1048" s="6"/>
      <c r="BW1048" s="6"/>
    </row>
    <row r="1049" spans="1:75" ht="15" customHeight="1" x14ac:dyDescent="0.3">
      <c r="A1049" s="1" t="s">
        <v>1487</v>
      </c>
      <c r="B1049" s="7">
        <v>42970</v>
      </c>
      <c r="C1049" s="6" t="s">
        <v>122</v>
      </c>
      <c r="D1049" s="166" t="s">
        <v>115</v>
      </c>
      <c r="E1049" s="166" t="s">
        <v>116</v>
      </c>
      <c r="F1049" s="11">
        <v>75</v>
      </c>
      <c r="G1049" s="168">
        <v>2</v>
      </c>
      <c r="H1049" s="183" t="str">
        <f t="shared" si="16"/>
        <v>75-2</v>
      </c>
      <c r="I1049" s="173">
        <v>0</v>
      </c>
      <c r="J1049" s="173">
        <v>85</v>
      </c>
      <c r="K1049" s="207" t="b">
        <v>1</v>
      </c>
      <c r="L1049" s="208">
        <v>186.185</v>
      </c>
      <c r="M1049" s="208">
        <v>187.035</v>
      </c>
      <c r="N1049" s="11" t="s">
        <v>112</v>
      </c>
      <c r="O1049" s="11" t="s">
        <v>117</v>
      </c>
      <c r="P1049" s="179" t="s">
        <v>1497</v>
      </c>
      <c r="Q1049" s="180">
        <v>3</v>
      </c>
      <c r="R1049" s="11" t="s">
        <v>18</v>
      </c>
      <c r="S1049" s="11" t="s">
        <v>89</v>
      </c>
      <c r="T1049" s="17" t="s">
        <v>141</v>
      </c>
      <c r="U1049" s="6" t="s">
        <v>49</v>
      </c>
      <c r="V1049" s="6" t="s">
        <v>14</v>
      </c>
      <c r="W1049" s="6" t="s">
        <v>11</v>
      </c>
      <c r="X1049" s="212">
        <v>3</v>
      </c>
      <c r="Y1049" s="6" t="s">
        <v>40</v>
      </c>
      <c r="AR1049" s="1">
        <v>90</v>
      </c>
      <c r="AU1049" s="1">
        <v>10</v>
      </c>
      <c r="BO1049" s="6"/>
      <c r="BP1049" s="6"/>
      <c r="BQ1049" s="1">
        <v>100</v>
      </c>
      <c r="BR1049" s="6"/>
      <c r="BS1049" s="6"/>
      <c r="BT1049" s="6"/>
      <c r="BU1049" s="6"/>
      <c r="BV1049" s="6"/>
      <c r="BW1049" s="6"/>
    </row>
    <row r="1050" spans="1:75" ht="15" customHeight="1" x14ac:dyDescent="0.3">
      <c r="A1050" s="1" t="s">
        <v>1487</v>
      </c>
      <c r="B1050" s="7">
        <v>42970</v>
      </c>
      <c r="C1050" s="6" t="s">
        <v>122</v>
      </c>
      <c r="D1050" s="166" t="s">
        <v>115</v>
      </c>
      <c r="E1050" s="166" t="s">
        <v>116</v>
      </c>
      <c r="F1050" s="11">
        <v>75</v>
      </c>
      <c r="G1050" s="168">
        <v>2</v>
      </c>
      <c r="H1050" s="183" t="str">
        <f t="shared" si="16"/>
        <v>75-2</v>
      </c>
      <c r="I1050" s="173">
        <v>0</v>
      </c>
      <c r="J1050" s="173">
        <v>85</v>
      </c>
      <c r="K1050" s="207" t="b">
        <v>1</v>
      </c>
      <c r="L1050" s="208">
        <v>186.185</v>
      </c>
      <c r="M1050" s="208">
        <v>187.035</v>
      </c>
      <c r="N1050" s="11" t="s">
        <v>112</v>
      </c>
      <c r="O1050" s="11" t="s">
        <v>46</v>
      </c>
      <c r="P1050" s="179" t="s">
        <v>1495</v>
      </c>
      <c r="Q1050" s="180">
        <v>5</v>
      </c>
      <c r="R1050" s="11" t="s">
        <v>18</v>
      </c>
      <c r="S1050" s="11" t="s">
        <v>23</v>
      </c>
      <c r="T1050" s="17" t="s">
        <v>141</v>
      </c>
      <c r="U1050" s="6" t="s">
        <v>49</v>
      </c>
      <c r="V1050" s="6" t="s">
        <v>14</v>
      </c>
      <c r="W1050" s="6" t="s">
        <v>10</v>
      </c>
      <c r="X1050" s="212">
        <v>2</v>
      </c>
      <c r="Y1050" s="6" t="s">
        <v>40</v>
      </c>
      <c r="AS1050" s="1">
        <v>50</v>
      </c>
      <c r="BF1050" s="1">
        <v>50</v>
      </c>
      <c r="BO1050" s="6"/>
      <c r="BP1050" s="6"/>
      <c r="BQ1050" s="1">
        <v>100</v>
      </c>
      <c r="BR1050" s="6"/>
      <c r="BS1050" s="6"/>
      <c r="BT1050" s="6"/>
      <c r="BU1050" s="6" t="s">
        <v>807</v>
      </c>
      <c r="BV1050" s="6"/>
      <c r="BW1050" s="6"/>
    </row>
    <row r="1051" spans="1:75" ht="15" customHeight="1" x14ac:dyDescent="0.3">
      <c r="A1051" s="1" t="s">
        <v>1487</v>
      </c>
      <c r="B1051" s="7">
        <v>42970</v>
      </c>
      <c r="C1051" s="6" t="s">
        <v>122</v>
      </c>
      <c r="D1051" s="166" t="s">
        <v>115</v>
      </c>
      <c r="E1051" s="166" t="s">
        <v>116</v>
      </c>
      <c r="F1051" s="11">
        <v>75</v>
      </c>
      <c r="G1051" s="168">
        <v>2</v>
      </c>
      <c r="H1051" s="183" t="str">
        <f t="shared" si="16"/>
        <v>75-2</v>
      </c>
      <c r="I1051" s="173">
        <v>0</v>
      </c>
      <c r="J1051" s="173">
        <v>85</v>
      </c>
      <c r="K1051" s="207" t="b">
        <v>1</v>
      </c>
      <c r="L1051" s="208">
        <v>186.185</v>
      </c>
      <c r="M1051" s="208">
        <v>187.035</v>
      </c>
      <c r="N1051" s="11" t="s">
        <v>112</v>
      </c>
      <c r="O1051" s="11" t="s">
        <v>42</v>
      </c>
      <c r="P1051" s="179" t="s">
        <v>1497</v>
      </c>
      <c r="Q1051" s="180">
        <v>3</v>
      </c>
      <c r="R1051" s="11" t="s">
        <v>18</v>
      </c>
      <c r="S1051" s="11" t="s">
        <v>89</v>
      </c>
      <c r="T1051" s="17" t="s">
        <v>141</v>
      </c>
      <c r="U1051" s="6" t="s">
        <v>49</v>
      </c>
      <c r="V1051" s="6" t="s">
        <v>14</v>
      </c>
      <c r="W1051" s="6" t="s">
        <v>11</v>
      </c>
      <c r="X1051" s="212">
        <v>3</v>
      </c>
      <c r="Y1051" s="6" t="s">
        <v>40</v>
      </c>
      <c r="AS1051" s="1">
        <v>70</v>
      </c>
      <c r="AU1051" s="1">
        <v>30</v>
      </c>
      <c r="BO1051" s="6"/>
      <c r="BP1051" s="6"/>
      <c r="BQ1051" s="1">
        <v>100</v>
      </c>
      <c r="BR1051" s="6"/>
      <c r="BS1051" s="6"/>
      <c r="BT1051" s="6"/>
      <c r="BU1051" s="6" t="s">
        <v>808</v>
      </c>
      <c r="BV1051" s="6"/>
      <c r="BW1051" s="6"/>
    </row>
    <row r="1052" spans="1:75" ht="15" customHeight="1" x14ac:dyDescent="0.3">
      <c r="A1052" s="1" t="s">
        <v>1487</v>
      </c>
      <c r="B1052" s="7">
        <v>42970</v>
      </c>
      <c r="C1052" s="6" t="s">
        <v>122</v>
      </c>
      <c r="D1052" s="166" t="s">
        <v>115</v>
      </c>
      <c r="E1052" s="166" t="s">
        <v>116</v>
      </c>
      <c r="F1052" s="11">
        <v>75</v>
      </c>
      <c r="G1052" s="168">
        <v>2</v>
      </c>
      <c r="H1052" s="183" t="str">
        <f t="shared" si="16"/>
        <v>75-2</v>
      </c>
      <c r="I1052" s="173">
        <v>0</v>
      </c>
      <c r="J1052" s="173">
        <v>85</v>
      </c>
      <c r="K1052" s="207" t="b">
        <v>1</v>
      </c>
      <c r="L1052" s="208">
        <v>186.185</v>
      </c>
      <c r="M1052" s="208">
        <v>187.035</v>
      </c>
      <c r="N1052" s="11"/>
      <c r="O1052" s="11" t="s">
        <v>105</v>
      </c>
      <c r="P1052" s="179" t="s">
        <v>105</v>
      </c>
      <c r="Q1052" s="136" t="s">
        <v>1492</v>
      </c>
      <c r="R1052" s="11"/>
      <c r="S1052" s="11"/>
      <c r="T1052" s="6"/>
      <c r="U1052" s="6"/>
      <c r="V1052" s="6"/>
      <c r="W1052" s="6"/>
      <c r="X1052" s="212" t="e">
        <v>#N/A</v>
      </c>
      <c r="Y1052" s="6"/>
      <c r="BO1052" s="6"/>
      <c r="BP1052" s="6"/>
      <c r="BQ1052" s="1">
        <v>0</v>
      </c>
      <c r="BR1052" s="6"/>
      <c r="BS1052" s="6"/>
      <c r="BT1052" s="6"/>
      <c r="BU1052" s="6"/>
      <c r="BV1052" s="6" t="s">
        <v>809</v>
      </c>
      <c r="BW1052" s="6"/>
    </row>
    <row r="1053" spans="1:75" ht="15" customHeight="1" x14ac:dyDescent="0.3">
      <c r="A1053" s="1" t="s">
        <v>1487</v>
      </c>
      <c r="B1053" s="7">
        <v>42970</v>
      </c>
      <c r="C1053" s="6" t="s">
        <v>122</v>
      </c>
      <c r="D1053" s="166" t="s">
        <v>115</v>
      </c>
      <c r="E1053" s="166" t="s">
        <v>116</v>
      </c>
      <c r="F1053" s="11">
        <v>75</v>
      </c>
      <c r="G1053" s="168">
        <v>3</v>
      </c>
      <c r="H1053" s="183" t="str">
        <f t="shared" si="16"/>
        <v>75-3</v>
      </c>
      <c r="I1053" s="173">
        <v>0</v>
      </c>
      <c r="J1053" s="173">
        <v>78</v>
      </c>
      <c r="K1053" s="207" t="b">
        <v>1</v>
      </c>
      <c r="L1053" s="208">
        <v>187.04</v>
      </c>
      <c r="M1053" s="208">
        <v>187.82</v>
      </c>
      <c r="N1053" s="11" t="s">
        <v>112</v>
      </c>
      <c r="O1053" s="11" t="s">
        <v>1094</v>
      </c>
      <c r="P1053" s="179" t="s">
        <v>1493</v>
      </c>
      <c r="Q1053" s="180">
        <v>1</v>
      </c>
      <c r="R1053" s="11" t="s">
        <v>18</v>
      </c>
      <c r="S1053" s="11"/>
      <c r="T1053" s="17" t="s">
        <v>126</v>
      </c>
      <c r="U1053" s="6" t="s">
        <v>49</v>
      </c>
      <c r="V1053" s="6" t="s">
        <v>120</v>
      </c>
      <c r="W1053" s="6" t="s">
        <v>10</v>
      </c>
      <c r="X1053" s="212">
        <v>2</v>
      </c>
      <c r="Y1053" s="6" t="s">
        <v>40</v>
      </c>
      <c r="AR1053" s="1">
        <v>95</v>
      </c>
      <c r="BF1053" s="1">
        <v>5</v>
      </c>
      <c r="BO1053" s="6"/>
      <c r="BP1053" s="6"/>
      <c r="BQ1053" s="1">
        <v>100</v>
      </c>
      <c r="BR1053" s="6"/>
      <c r="BS1053" s="6"/>
      <c r="BT1053" s="6"/>
      <c r="BU1053" s="6" t="s">
        <v>806</v>
      </c>
      <c r="BV1053" s="6"/>
      <c r="BW1053" s="6"/>
    </row>
    <row r="1054" spans="1:75" ht="15" customHeight="1" x14ac:dyDescent="0.3">
      <c r="A1054" s="1" t="s">
        <v>1487</v>
      </c>
      <c r="B1054" s="7">
        <v>42970</v>
      </c>
      <c r="C1054" s="6" t="s">
        <v>122</v>
      </c>
      <c r="D1054" s="166" t="s">
        <v>115</v>
      </c>
      <c r="E1054" s="166" t="s">
        <v>116</v>
      </c>
      <c r="F1054" s="11">
        <v>75</v>
      </c>
      <c r="G1054" s="168">
        <v>3</v>
      </c>
      <c r="H1054" s="183" t="str">
        <f t="shared" si="16"/>
        <v>75-3</v>
      </c>
      <c r="I1054" s="173">
        <v>0</v>
      </c>
      <c r="J1054" s="173">
        <v>78</v>
      </c>
      <c r="K1054" s="207" t="b">
        <v>1</v>
      </c>
      <c r="L1054" s="208">
        <v>187.04</v>
      </c>
      <c r="M1054" s="208">
        <v>187.82</v>
      </c>
      <c r="N1054" s="11" t="s">
        <v>112</v>
      </c>
      <c r="O1054" s="11" t="s">
        <v>117</v>
      </c>
      <c r="P1054" s="179" t="s">
        <v>1497</v>
      </c>
      <c r="Q1054" s="180">
        <v>3</v>
      </c>
      <c r="R1054" s="11" t="s">
        <v>18</v>
      </c>
      <c r="S1054" s="11" t="s">
        <v>89</v>
      </c>
      <c r="T1054" s="17" t="s">
        <v>141</v>
      </c>
      <c r="U1054" s="6" t="s">
        <v>49</v>
      </c>
      <c r="V1054" s="6" t="s">
        <v>14</v>
      </c>
      <c r="W1054" s="6" t="s">
        <v>11</v>
      </c>
      <c r="X1054" s="212">
        <v>3</v>
      </c>
      <c r="Y1054" s="6" t="s">
        <v>40</v>
      </c>
      <c r="AR1054" s="1">
        <v>90</v>
      </c>
      <c r="AU1054" s="1">
        <v>10</v>
      </c>
      <c r="BO1054" s="6"/>
      <c r="BP1054" s="6"/>
      <c r="BQ1054" s="1">
        <v>100</v>
      </c>
      <c r="BR1054" s="6"/>
      <c r="BS1054" s="6"/>
      <c r="BT1054" s="6"/>
      <c r="BU1054" s="6"/>
      <c r="BV1054" s="6"/>
      <c r="BW1054" s="6"/>
    </row>
    <row r="1055" spans="1:75" ht="15" customHeight="1" x14ac:dyDescent="0.3">
      <c r="A1055" s="1" t="s">
        <v>1487</v>
      </c>
      <c r="B1055" s="7">
        <v>42970</v>
      </c>
      <c r="C1055" s="6" t="s">
        <v>122</v>
      </c>
      <c r="D1055" s="166" t="s">
        <v>115</v>
      </c>
      <c r="E1055" s="166" t="s">
        <v>116</v>
      </c>
      <c r="F1055" s="11">
        <v>75</v>
      </c>
      <c r="G1055" s="168">
        <v>3</v>
      </c>
      <c r="H1055" s="183" t="str">
        <f t="shared" si="16"/>
        <v>75-3</v>
      </c>
      <c r="I1055" s="173">
        <v>0</v>
      </c>
      <c r="J1055" s="173">
        <v>78</v>
      </c>
      <c r="K1055" s="207" t="b">
        <v>1</v>
      </c>
      <c r="L1055" s="208">
        <v>187.04</v>
      </c>
      <c r="M1055" s="208">
        <v>187.82</v>
      </c>
      <c r="N1055" s="11" t="s">
        <v>112</v>
      </c>
      <c r="O1055" s="11" t="s">
        <v>46</v>
      </c>
      <c r="P1055" s="179" t="s">
        <v>1495</v>
      </c>
      <c r="Q1055" s="180">
        <v>5</v>
      </c>
      <c r="R1055" s="11" t="s">
        <v>18</v>
      </c>
      <c r="S1055" s="11" t="s">
        <v>23</v>
      </c>
      <c r="T1055" s="17" t="s">
        <v>141</v>
      </c>
      <c r="U1055" s="6" t="s">
        <v>49</v>
      </c>
      <c r="V1055" s="6" t="s">
        <v>14</v>
      </c>
      <c r="W1055" s="6" t="s">
        <v>10</v>
      </c>
      <c r="X1055" s="212">
        <v>2</v>
      </c>
      <c r="Y1055" s="6" t="s">
        <v>40</v>
      </c>
      <c r="AS1055" s="1">
        <v>50</v>
      </c>
      <c r="BF1055" s="1">
        <v>50</v>
      </c>
      <c r="BO1055" s="6"/>
      <c r="BP1055" s="6"/>
      <c r="BQ1055" s="1">
        <v>100</v>
      </c>
      <c r="BR1055" s="6"/>
      <c r="BS1055" s="6"/>
      <c r="BT1055" s="6"/>
      <c r="BU1055" s="6" t="s">
        <v>807</v>
      </c>
      <c r="BV1055" s="6"/>
      <c r="BW1055" s="6"/>
    </row>
    <row r="1056" spans="1:75" ht="15" customHeight="1" x14ac:dyDescent="0.3">
      <c r="A1056" s="1" t="s">
        <v>1487</v>
      </c>
      <c r="B1056" s="7">
        <v>42970</v>
      </c>
      <c r="C1056" s="6" t="s">
        <v>122</v>
      </c>
      <c r="D1056" s="166" t="s">
        <v>115</v>
      </c>
      <c r="E1056" s="166" t="s">
        <v>116</v>
      </c>
      <c r="F1056" s="11">
        <v>75</v>
      </c>
      <c r="G1056" s="168">
        <v>3</v>
      </c>
      <c r="H1056" s="183" t="str">
        <f t="shared" si="16"/>
        <v>75-3</v>
      </c>
      <c r="I1056" s="173">
        <v>0</v>
      </c>
      <c r="J1056" s="173">
        <v>78</v>
      </c>
      <c r="K1056" s="207" t="b">
        <v>1</v>
      </c>
      <c r="L1056" s="208">
        <v>187.04</v>
      </c>
      <c r="M1056" s="208">
        <v>187.82</v>
      </c>
      <c r="N1056" s="11" t="s">
        <v>112</v>
      </c>
      <c r="O1056" s="11" t="s">
        <v>42</v>
      </c>
      <c r="P1056" s="179" t="s">
        <v>1497</v>
      </c>
      <c r="Q1056" s="180">
        <v>3</v>
      </c>
      <c r="R1056" s="11" t="s">
        <v>18</v>
      </c>
      <c r="S1056" s="11" t="s">
        <v>89</v>
      </c>
      <c r="T1056" s="17" t="s">
        <v>141</v>
      </c>
      <c r="U1056" s="6" t="s">
        <v>49</v>
      </c>
      <c r="V1056" s="6" t="s">
        <v>14</v>
      </c>
      <c r="W1056" s="6" t="s">
        <v>11</v>
      </c>
      <c r="X1056" s="212">
        <v>3</v>
      </c>
      <c r="Y1056" s="6" t="s">
        <v>40</v>
      </c>
      <c r="AS1056" s="1">
        <v>70</v>
      </c>
      <c r="AU1056" s="1">
        <v>30</v>
      </c>
      <c r="BO1056" s="6"/>
      <c r="BP1056" s="6"/>
      <c r="BQ1056" s="1">
        <v>100</v>
      </c>
      <c r="BR1056" s="6"/>
      <c r="BS1056" s="6"/>
      <c r="BT1056" s="6"/>
      <c r="BU1056" s="6" t="s">
        <v>808</v>
      </c>
      <c r="BV1056" s="6"/>
      <c r="BW1056" s="6"/>
    </row>
    <row r="1057" spans="1:75" ht="15" customHeight="1" x14ac:dyDescent="0.3">
      <c r="A1057" s="1" t="s">
        <v>1487</v>
      </c>
      <c r="B1057" s="7">
        <v>42970</v>
      </c>
      <c r="C1057" s="6" t="s">
        <v>122</v>
      </c>
      <c r="D1057" s="166" t="s">
        <v>115</v>
      </c>
      <c r="E1057" s="166" t="s">
        <v>116</v>
      </c>
      <c r="F1057" s="11">
        <v>75</v>
      </c>
      <c r="G1057" s="168">
        <v>3</v>
      </c>
      <c r="H1057" s="183" t="str">
        <f t="shared" si="16"/>
        <v>75-3</v>
      </c>
      <c r="I1057" s="173">
        <v>0</v>
      </c>
      <c r="J1057" s="173">
        <v>78</v>
      </c>
      <c r="K1057" s="207" t="b">
        <v>1</v>
      </c>
      <c r="L1057" s="208">
        <v>187.04</v>
      </c>
      <c r="M1057" s="208">
        <v>187.82</v>
      </c>
      <c r="N1057" s="11"/>
      <c r="O1057" s="11" t="s">
        <v>105</v>
      </c>
      <c r="P1057" s="179" t="s">
        <v>105</v>
      </c>
      <c r="Q1057" s="136" t="s">
        <v>1492</v>
      </c>
      <c r="R1057" s="11"/>
      <c r="S1057" s="11"/>
      <c r="T1057" s="6"/>
      <c r="U1057" s="6"/>
      <c r="V1057" s="6"/>
      <c r="W1057" s="6"/>
      <c r="X1057" s="212" t="e">
        <v>#N/A</v>
      </c>
      <c r="Y1057" s="6"/>
      <c r="BO1057" s="6"/>
      <c r="BP1057" s="6"/>
      <c r="BQ1057" s="1">
        <v>0</v>
      </c>
      <c r="BR1057" s="6"/>
      <c r="BS1057" s="6"/>
      <c r="BT1057" s="6"/>
      <c r="BU1057" s="6"/>
      <c r="BV1057" s="6" t="s">
        <v>810</v>
      </c>
      <c r="BW1057" s="6"/>
    </row>
    <row r="1058" spans="1:75" ht="15" customHeight="1" x14ac:dyDescent="0.3">
      <c r="A1058" s="1" t="s">
        <v>1487</v>
      </c>
      <c r="B1058" s="7">
        <v>42970</v>
      </c>
      <c r="C1058" s="6" t="s">
        <v>122</v>
      </c>
      <c r="D1058" s="166" t="s">
        <v>115</v>
      </c>
      <c r="E1058" s="166" t="s">
        <v>116</v>
      </c>
      <c r="F1058" s="11">
        <v>75</v>
      </c>
      <c r="G1058" s="168">
        <v>4</v>
      </c>
      <c r="H1058" s="183" t="str">
        <f t="shared" si="16"/>
        <v>75-4</v>
      </c>
      <c r="I1058" s="173">
        <v>0</v>
      </c>
      <c r="J1058" s="173">
        <v>70</v>
      </c>
      <c r="K1058" s="207" t="b">
        <v>1</v>
      </c>
      <c r="L1058" s="208">
        <v>187.82</v>
      </c>
      <c r="M1058" s="208">
        <v>188.51999999999998</v>
      </c>
      <c r="N1058" s="11" t="s">
        <v>112</v>
      </c>
      <c r="O1058" s="11" t="s">
        <v>1094</v>
      </c>
      <c r="P1058" s="179" t="s">
        <v>1493</v>
      </c>
      <c r="Q1058" s="180">
        <v>1</v>
      </c>
      <c r="R1058" s="11" t="s">
        <v>18</v>
      </c>
      <c r="S1058" s="11"/>
      <c r="T1058" s="17" t="s">
        <v>126</v>
      </c>
      <c r="U1058" s="6" t="s">
        <v>49</v>
      </c>
      <c r="V1058" s="6" t="s">
        <v>120</v>
      </c>
      <c r="W1058" s="6" t="s">
        <v>10</v>
      </c>
      <c r="X1058" s="212">
        <v>2</v>
      </c>
      <c r="Y1058" s="6" t="s">
        <v>40</v>
      </c>
      <c r="AR1058" s="1">
        <v>95</v>
      </c>
      <c r="BF1058" s="1">
        <v>5</v>
      </c>
      <c r="BO1058" s="6"/>
      <c r="BP1058" s="6"/>
      <c r="BQ1058" s="1">
        <v>100</v>
      </c>
      <c r="BR1058" s="6"/>
      <c r="BS1058" s="6"/>
      <c r="BT1058" s="6"/>
      <c r="BU1058" s="6" t="s">
        <v>806</v>
      </c>
      <c r="BV1058" s="6"/>
      <c r="BW1058" s="6"/>
    </row>
    <row r="1059" spans="1:75" ht="15" customHeight="1" x14ac:dyDescent="0.3">
      <c r="A1059" s="1" t="s">
        <v>1487</v>
      </c>
      <c r="B1059" s="7">
        <v>42970</v>
      </c>
      <c r="C1059" s="6" t="s">
        <v>122</v>
      </c>
      <c r="D1059" s="166" t="s">
        <v>115</v>
      </c>
      <c r="E1059" s="166" t="s">
        <v>116</v>
      </c>
      <c r="F1059" s="11">
        <v>75</v>
      </c>
      <c r="G1059" s="168">
        <v>4</v>
      </c>
      <c r="H1059" s="183" t="str">
        <f t="shared" si="16"/>
        <v>75-4</v>
      </c>
      <c r="I1059" s="173">
        <v>0</v>
      </c>
      <c r="J1059" s="173">
        <v>70</v>
      </c>
      <c r="K1059" s="207" t="b">
        <v>1</v>
      </c>
      <c r="L1059" s="208">
        <v>187.82</v>
      </c>
      <c r="M1059" s="208">
        <v>188.51999999999998</v>
      </c>
      <c r="N1059" s="11" t="s">
        <v>112</v>
      </c>
      <c r="O1059" s="11" t="s">
        <v>117</v>
      </c>
      <c r="P1059" s="179" t="s">
        <v>1497</v>
      </c>
      <c r="Q1059" s="180">
        <v>3</v>
      </c>
      <c r="R1059" s="11" t="s">
        <v>18</v>
      </c>
      <c r="S1059" s="11"/>
      <c r="T1059" s="17" t="s">
        <v>141</v>
      </c>
      <c r="U1059" s="6" t="s">
        <v>49</v>
      </c>
      <c r="V1059" s="6" t="s">
        <v>14</v>
      </c>
      <c r="W1059" s="6" t="s">
        <v>11</v>
      </c>
      <c r="X1059" s="212">
        <v>3</v>
      </c>
      <c r="Y1059" s="6" t="s">
        <v>40</v>
      </c>
      <c r="AR1059" s="1">
        <v>90</v>
      </c>
      <c r="AU1059" s="1">
        <v>10</v>
      </c>
      <c r="BO1059" s="6"/>
      <c r="BP1059" s="6"/>
      <c r="BQ1059" s="1">
        <v>100</v>
      </c>
      <c r="BR1059" s="6"/>
      <c r="BS1059" s="6"/>
      <c r="BT1059" s="6"/>
      <c r="BU1059" s="6" t="s">
        <v>735</v>
      </c>
      <c r="BV1059" s="6"/>
      <c r="BW1059" s="6"/>
    </row>
    <row r="1060" spans="1:75" ht="15" customHeight="1" x14ac:dyDescent="0.3">
      <c r="A1060" s="1" t="s">
        <v>1487</v>
      </c>
      <c r="B1060" s="7">
        <v>42970</v>
      </c>
      <c r="C1060" s="6" t="s">
        <v>122</v>
      </c>
      <c r="D1060" s="166" t="s">
        <v>115</v>
      </c>
      <c r="E1060" s="166" t="s">
        <v>116</v>
      </c>
      <c r="F1060" s="11">
        <v>75</v>
      </c>
      <c r="G1060" s="168">
        <v>4</v>
      </c>
      <c r="H1060" s="183" t="str">
        <f t="shared" si="16"/>
        <v>75-4</v>
      </c>
      <c r="I1060" s="173">
        <v>0</v>
      </c>
      <c r="J1060" s="173">
        <v>70</v>
      </c>
      <c r="K1060" s="207" t="b">
        <v>1</v>
      </c>
      <c r="L1060" s="208">
        <v>187.82</v>
      </c>
      <c r="M1060" s="208">
        <v>188.51999999999998</v>
      </c>
      <c r="N1060" s="11" t="s">
        <v>112</v>
      </c>
      <c r="O1060" s="11" t="s">
        <v>46</v>
      </c>
      <c r="P1060" s="179" t="s">
        <v>1495</v>
      </c>
      <c r="Q1060" s="180">
        <v>5</v>
      </c>
      <c r="R1060" s="11" t="s">
        <v>18</v>
      </c>
      <c r="S1060" s="11"/>
      <c r="T1060" s="17" t="s">
        <v>141</v>
      </c>
      <c r="U1060" s="6" t="s">
        <v>49</v>
      </c>
      <c r="V1060" s="6" t="s">
        <v>14</v>
      </c>
      <c r="W1060" s="6" t="s">
        <v>10</v>
      </c>
      <c r="X1060" s="212">
        <v>2</v>
      </c>
      <c r="Y1060" s="6" t="s">
        <v>40</v>
      </c>
      <c r="AS1060" s="1">
        <v>50</v>
      </c>
      <c r="BF1060" s="1">
        <v>50</v>
      </c>
      <c r="BO1060" s="6"/>
      <c r="BP1060" s="6"/>
      <c r="BQ1060" s="1">
        <v>100</v>
      </c>
      <c r="BR1060" s="6"/>
      <c r="BS1060" s="6"/>
      <c r="BT1060" s="6"/>
      <c r="BU1060" s="6" t="s">
        <v>811</v>
      </c>
      <c r="BV1060" s="6"/>
      <c r="BW1060" s="6"/>
    </row>
    <row r="1061" spans="1:75" ht="15" customHeight="1" x14ac:dyDescent="0.3">
      <c r="A1061" s="1" t="s">
        <v>1487</v>
      </c>
      <c r="B1061" s="7">
        <v>42970</v>
      </c>
      <c r="C1061" s="6" t="s">
        <v>122</v>
      </c>
      <c r="D1061" s="166" t="s">
        <v>115</v>
      </c>
      <c r="E1061" s="166" t="s">
        <v>116</v>
      </c>
      <c r="F1061" s="11">
        <v>75</v>
      </c>
      <c r="G1061" s="168">
        <v>4</v>
      </c>
      <c r="H1061" s="183" t="str">
        <f t="shared" si="16"/>
        <v>75-4</v>
      </c>
      <c r="I1061" s="173">
        <v>0</v>
      </c>
      <c r="J1061" s="173">
        <v>70</v>
      </c>
      <c r="K1061" s="207" t="b">
        <v>1</v>
      </c>
      <c r="L1061" s="208">
        <v>187.82</v>
      </c>
      <c r="M1061" s="208">
        <v>188.51999999999998</v>
      </c>
      <c r="N1061" s="11"/>
      <c r="O1061" s="11" t="s">
        <v>105</v>
      </c>
      <c r="P1061" s="179" t="s">
        <v>105</v>
      </c>
      <c r="Q1061" s="136" t="s">
        <v>1492</v>
      </c>
      <c r="R1061" s="11"/>
      <c r="S1061" s="11"/>
      <c r="T1061" s="6"/>
      <c r="U1061" s="6"/>
      <c r="V1061" s="6"/>
      <c r="W1061" s="6"/>
      <c r="X1061" s="212" t="e">
        <v>#N/A</v>
      </c>
      <c r="Y1061" s="6"/>
      <c r="BO1061" s="6"/>
      <c r="BP1061" s="6"/>
      <c r="BQ1061" s="1">
        <v>0</v>
      </c>
      <c r="BR1061" s="6"/>
      <c r="BS1061" s="6"/>
      <c r="BT1061" s="6"/>
      <c r="BU1061" s="6"/>
      <c r="BV1061" s="6" t="s">
        <v>809</v>
      </c>
      <c r="BW1061" s="6"/>
    </row>
    <row r="1062" spans="1:75" ht="15" customHeight="1" x14ac:dyDescent="0.3">
      <c r="A1062" s="1" t="s">
        <v>1487</v>
      </c>
      <c r="B1062" s="7">
        <v>42970</v>
      </c>
      <c r="C1062" s="6" t="s">
        <v>122</v>
      </c>
      <c r="D1062" s="166" t="s">
        <v>115</v>
      </c>
      <c r="E1062" s="166" t="s">
        <v>116</v>
      </c>
      <c r="F1062" s="11">
        <v>75</v>
      </c>
      <c r="G1062" s="168">
        <v>1</v>
      </c>
      <c r="H1062" s="183" t="str">
        <f t="shared" si="16"/>
        <v>75-1</v>
      </c>
      <c r="I1062" s="173">
        <v>0</v>
      </c>
      <c r="J1062" s="173">
        <v>73</v>
      </c>
      <c r="K1062" s="207" t="b">
        <v>1</v>
      </c>
      <c r="L1062" s="208">
        <v>185.4</v>
      </c>
      <c r="M1062" s="208">
        <v>186.13</v>
      </c>
      <c r="N1062" s="11" t="s">
        <v>112</v>
      </c>
      <c r="O1062" s="11" t="s">
        <v>1094</v>
      </c>
      <c r="P1062" s="179" t="s">
        <v>1493</v>
      </c>
      <c r="Q1062" s="180">
        <v>1</v>
      </c>
      <c r="R1062" s="11" t="s">
        <v>18</v>
      </c>
      <c r="S1062" s="11"/>
      <c r="T1062" s="17" t="s">
        <v>126</v>
      </c>
      <c r="U1062" s="6" t="s">
        <v>49</v>
      </c>
      <c r="V1062" s="6" t="s">
        <v>120</v>
      </c>
      <c r="W1062" s="6" t="s">
        <v>10</v>
      </c>
      <c r="X1062" s="212">
        <v>2</v>
      </c>
      <c r="Y1062" s="6" t="s">
        <v>40</v>
      </c>
      <c r="AR1062" s="1">
        <v>95</v>
      </c>
      <c r="BF1062" s="1">
        <v>5</v>
      </c>
      <c r="BO1062" s="6"/>
      <c r="BP1062" s="6"/>
      <c r="BQ1062" s="1">
        <v>100</v>
      </c>
      <c r="BR1062" s="6"/>
      <c r="BS1062" s="6"/>
      <c r="BT1062" s="6"/>
      <c r="BU1062" s="6" t="s">
        <v>812</v>
      </c>
      <c r="BV1062" s="6"/>
      <c r="BW1062" s="6"/>
    </row>
    <row r="1063" spans="1:75" ht="15" customHeight="1" x14ac:dyDescent="0.3">
      <c r="A1063" s="1" t="s">
        <v>1487</v>
      </c>
      <c r="B1063" s="7">
        <v>42970</v>
      </c>
      <c r="C1063" s="6" t="s">
        <v>122</v>
      </c>
      <c r="D1063" s="166" t="s">
        <v>115</v>
      </c>
      <c r="E1063" s="166" t="s">
        <v>116</v>
      </c>
      <c r="F1063" s="11">
        <v>76</v>
      </c>
      <c r="G1063" s="168">
        <v>1</v>
      </c>
      <c r="H1063" s="183" t="str">
        <f t="shared" si="16"/>
        <v>76-1</v>
      </c>
      <c r="I1063" s="173">
        <v>0</v>
      </c>
      <c r="J1063" s="173">
        <v>73</v>
      </c>
      <c r="K1063" s="207" t="b">
        <v>1</v>
      </c>
      <c r="L1063" s="208">
        <v>188.45</v>
      </c>
      <c r="M1063" s="208">
        <v>189.17999999999998</v>
      </c>
      <c r="N1063" s="11" t="s">
        <v>112</v>
      </c>
      <c r="O1063" s="11" t="s">
        <v>117</v>
      </c>
      <c r="P1063" s="179" t="s">
        <v>1497</v>
      </c>
      <c r="Q1063" s="180">
        <v>3</v>
      </c>
      <c r="R1063" s="11" t="s">
        <v>18</v>
      </c>
      <c r="S1063" s="11"/>
      <c r="T1063" s="17" t="s">
        <v>127</v>
      </c>
      <c r="U1063" s="6" t="s">
        <v>49</v>
      </c>
      <c r="V1063" s="6" t="s">
        <v>14</v>
      </c>
      <c r="W1063" s="6" t="s">
        <v>11</v>
      </c>
      <c r="X1063" s="212">
        <v>3</v>
      </c>
      <c r="Y1063" s="6" t="s">
        <v>40</v>
      </c>
      <c r="AR1063" s="1">
        <v>90</v>
      </c>
      <c r="AU1063" s="1">
        <v>10</v>
      </c>
      <c r="BO1063" s="6"/>
      <c r="BP1063" s="6"/>
      <c r="BQ1063" s="1">
        <v>100</v>
      </c>
      <c r="BR1063" s="6"/>
      <c r="BS1063" s="6"/>
      <c r="BT1063" s="6"/>
      <c r="BU1063" s="6" t="s">
        <v>735</v>
      </c>
      <c r="BV1063" s="6"/>
      <c r="BW1063" s="6"/>
    </row>
    <row r="1064" spans="1:75" ht="15" customHeight="1" x14ac:dyDescent="0.3">
      <c r="A1064" s="1" t="s">
        <v>1487</v>
      </c>
      <c r="B1064" s="7">
        <v>42970</v>
      </c>
      <c r="C1064" s="6" t="s">
        <v>122</v>
      </c>
      <c r="D1064" s="166" t="s">
        <v>115</v>
      </c>
      <c r="E1064" s="166" t="s">
        <v>116</v>
      </c>
      <c r="F1064" s="11">
        <v>76</v>
      </c>
      <c r="G1064" s="168">
        <v>1</v>
      </c>
      <c r="H1064" s="183" t="str">
        <f t="shared" si="16"/>
        <v>76-1</v>
      </c>
      <c r="I1064" s="173">
        <v>52</v>
      </c>
      <c r="J1064" s="173">
        <v>73</v>
      </c>
      <c r="K1064" s="207" t="b">
        <v>1</v>
      </c>
      <c r="L1064" s="208">
        <v>188.97</v>
      </c>
      <c r="M1064" s="208">
        <v>189.17999999999998</v>
      </c>
      <c r="N1064" s="11" t="s">
        <v>112</v>
      </c>
      <c r="O1064" s="11" t="s">
        <v>42</v>
      </c>
      <c r="P1064" s="179" t="s">
        <v>1497</v>
      </c>
      <c r="Q1064" s="180">
        <v>3</v>
      </c>
      <c r="R1064" s="11" t="s">
        <v>18</v>
      </c>
      <c r="S1064" s="11"/>
      <c r="T1064" s="17" t="s">
        <v>210</v>
      </c>
      <c r="U1064" s="6" t="s">
        <v>49</v>
      </c>
      <c r="V1064" s="6" t="s">
        <v>14</v>
      </c>
      <c r="W1064" s="6" t="s">
        <v>12</v>
      </c>
      <c r="X1064" s="212">
        <v>4</v>
      </c>
      <c r="Y1064" s="1" t="s">
        <v>40</v>
      </c>
      <c r="AS1064" s="1">
        <v>70</v>
      </c>
      <c r="AU1064" s="1">
        <v>30</v>
      </c>
      <c r="BO1064" s="6"/>
      <c r="BP1064" s="6"/>
      <c r="BQ1064" s="1">
        <v>100</v>
      </c>
      <c r="BR1064" s="6"/>
      <c r="BS1064" s="6"/>
      <c r="BT1064" s="6"/>
      <c r="BU1064" s="6"/>
      <c r="BV1064" s="6"/>
      <c r="BW1064" s="6"/>
    </row>
    <row r="1065" spans="1:75" ht="15" customHeight="1" x14ac:dyDescent="0.3">
      <c r="A1065" s="1" t="s">
        <v>1487</v>
      </c>
      <c r="B1065" s="7">
        <v>42970</v>
      </c>
      <c r="C1065" s="6" t="s">
        <v>122</v>
      </c>
      <c r="D1065" s="166" t="s">
        <v>115</v>
      </c>
      <c r="E1065" s="166" t="s">
        <v>116</v>
      </c>
      <c r="F1065" s="11">
        <v>76</v>
      </c>
      <c r="G1065" s="168">
        <v>1</v>
      </c>
      <c r="H1065" s="183" t="str">
        <f t="shared" si="16"/>
        <v>76-1</v>
      </c>
      <c r="I1065" s="173">
        <v>0</v>
      </c>
      <c r="J1065" s="173">
        <v>73</v>
      </c>
      <c r="K1065" s="207" t="b">
        <v>1</v>
      </c>
      <c r="L1065" s="208">
        <v>188.45</v>
      </c>
      <c r="M1065" s="208">
        <v>189.17999999999998</v>
      </c>
      <c r="N1065" s="11" t="s">
        <v>112</v>
      </c>
      <c r="O1065" s="11" t="s">
        <v>46</v>
      </c>
      <c r="P1065" s="179" t="s">
        <v>1495</v>
      </c>
      <c r="Q1065" s="180">
        <v>5</v>
      </c>
      <c r="R1065" s="11" t="s">
        <v>18</v>
      </c>
      <c r="S1065" s="11" t="s">
        <v>23</v>
      </c>
      <c r="T1065" s="17" t="s">
        <v>141</v>
      </c>
      <c r="U1065" s="6" t="s">
        <v>49</v>
      </c>
      <c r="V1065" s="6" t="s">
        <v>14</v>
      </c>
      <c r="W1065" s="6" t="s">
        <v>10</v>
      </c>
      <c r="X1065" s="212">
        <v>2</v>
      </c>
      <c r="Y1065" s="6" t="s">
        <v>40</v>
      </c>
      <c r="AS1065" s="1">
        <v>50</v>
      </c>
      <c r="BF1065" s="1">
        <v>50</v>
      </c>
      <c r="BO1065" s="6"/>
      <c r="BP1065" s="6"/>
      <c r="BQ1065" s="1">
        <v>100</v>
      </c>
      <c r="BR1065" s="6"/>
      <c r="BS1065" s="6"/>
      <c r="BT1065" s="6"/>
      <c r="BU1065" s="6" t="s">
        <v>813</v>
      </c>
      <c r="BV1065" s="6"/>
      <c r="BW1065" s="6"/>
    </row>
    <row r="1066" spans="1:75" ht="15" customHeight="1" x14ac:dyDescent="0.3">
      <c r="A1066" s="1" t="s">
        <v>1487</v>
      </c>
      <c r="B1066" s="7">
        <v>42970</v>
      </c>
      <c r="C1066" s="6" t="s">
        <v>122</v>
      </c>
      <c r="D1066" s="166" t="s">
        <v>115</v>
      </c>
      <c r="E1066" s="166" t="s">
        <v>116</v>
      </c>
      <c r="F1066" s="11">
        <v>76</v>
      </c>
      <c r="G1066" s="168">
        <v>1</v>
      </c>
      <c r="H1066" s="183" t="str">
        <f t="shared" si="16"/>
        <v>76-1</v>
      </c>
      <c r="I1066" s="173">
        <v>0</v>
      </c>
      <c r="J1066" s="173">
        <v>73</v>
      </c>
      <c r="K1066" s="207" t="b">
        <v>1</v>
      </c>
      <c r="L1066" s="208">
        <v>188.45</v>
      </c>
      <c r="M1066" s="208">
        <v>189.17999999999998</v>
      </c>
      <c r="N1066" s="11"/>
      <c r="O1066" s="11" t="s">
        <v>105</v>
      </c>
      <c r="P1066" s="179" t="s">
        <v>105</v>
      </c>
      <c r="Q1066" s="136" t="s">
        <v>1492</v>
      </c>
      <c r="R1066" s="11"/>
      <c r="S1066" s="11"/>
      <c r="T1066" s="6"/>
      <c r="U1066" s="6"/>
      <c r="V1066" s="6"/>
      <c r="W1066" s="6"/>
      <c r="X1066" s="212" t="e">
        <v>#N/A</v>
      </c>
      <c r="Y1066" s="6"/>
      <c r="BO1066" s="6"/>
      <c r="BP1066" s="6"/>
      <c r="BQ1066" s="1">
        <v>0</v>
      </c>
      <c r="BR1066" s="6"/>
      <c r="BS1066" s="6"/>
      <c r="BT1066" s="6"/>
      <c r="BU1066" s="6"/>
      <c r="BV1066" s="6" t="s">
        <v>810</v>
      </c>
      <c r="BW1066" s="6"/>
    </row>
    <row r="1067" spans="1:75" ht="15" customHeight="1" x14ac:dyDescent="0.3">
      <c r="A1067" s="1" t="s">
        <v>1487</v>
      </c>
      <c r="B1067" s="7">
        <v>42970</v>
      </c>
      <c r="C1067" s="6" t="s">
        <v>122</v>
      </c>
      <c r="D1067" s="166" t="s">
        <v>115</v>
      </c>
      <c r="E1067" s="166" t="s">
        <v>116</v>
      </c>
      <c r="F1067" s="11">
        <v>76</v>
      </c>
      <c r="G1067" s="168">
        <v>2</v>
      </c>
      <c r="H1067" s="183" t="str">
        <f t="shared" si="16"/>
        <v>76-2</v>
      </c>
      <c r="I1067" s="173">
        <v>0</v>
      </c>
      <c r="J1067" s="173">
        <v>83</v>
      </c>
      <c r="K1067" s="207" t="b">
        <v>1</v>
      </c>
      <c r="L1067" s="208">
        <v>189.17999999999998</v>
      </c>
      <c r="M1067" s="208">
        <v>190.01</v>
      </c>
      <c r="N1067" s="11" t="s">
        <v>112</v>
      </c>
      <c r="O1067" s="11" t="s">
        <v>1094</v>
      </c>
      <c r="P1067" s="179" t="s">
        <v>1493</v>
      </c>
      <c r="Q1067" s="180">
        <v>1</v>
      </c>
      <c r="R1067" s="11" t="s">
        <v>18</v>
      </c>
      <c r="S1067" s="11"/>
      <c r="T1067" s="17" t="s">
        <v>126</v>
      </c>
      <c r="U1067" s="6" t="s">
        <v>49</v>
      </c>
      <c r="V1067" s="6" t="s">
        <v>120</v>
      </c>
      <c r="W1067" s="6" t="s">
        <v>10</v>
      </c>
      <c r="X1067" s="212">
        <v>2</v>
      </c>
      <c r="Y1067" s="6" t="s">
        <v>40</v>
      </c>
      <c r="AR1067" s="1">
        <v>95</v>
      </c>
      <c r="BF1067" s="1">
        <v>5</v>
      </c>
      <c r="BO1067" s="6"/>
      <c r="BP1067" s="6"/>
      <c r="BQ1067" s="1">
        <v>100</v>
      </c>
      <c r="BR1067" s="6"/>
      <c r="BS1067" s="6"/>
      <c r="BT1067" s="6"/>
      <c r="BU1067" s="6" t="s">
        <v>806</v>
      </c>
      <c r="BV1067" s="6"/>
      <c r="BW1067" s="6"/>
    </row>
    <row r="1068" spans="1:75" ht="15" customHeight="1" x14ac:dyDescent="0.3">
      <c r="A1068" s="1" t="s">
        <v>1487</v>
      </c>
      <c r="B1068" s="7">
        <v>42970</v>
      </c>
      <c r="C1068" s="6" t="s">
        <v>122</v>
      </c>
      <c r="D1068" s="166" t="s">
        <v>115</v>
      </c>
      <c r="E1068" s="166" t="s">
        <v>116</v>
      </c>
      <c r="F1068" s="11">
        <v>76</v>
      </c>
      <c r="G1068" s="168">
        <v>2</v>
      </c>
      <c r="H1068" s="183" t="str">
        <f t="shared" si="16"/>
        <v>76-2</v>
      </c>
      <c r="I1068" s="173">
        <v>0</v>
      </c>
      <c r="J1068" s="173">
        <v>83</v>
      </c>
      <c r="K1068" s="207" t="b">
        <v>1</v>
      </c>
      <c r="L1068" s="208">
        <v>189.17999999999998</v>
      </c>
      <c r="M1068" s="208">
        <v>190.01</v>
      </c>
      <c r="N1068" s="11" t="s">
        <v>112</v>
      </c>
      <c r="O1068" s="11" t="s">
        <v>117</v>
      </c>
      <c r="P1068" s="179" t="s">
        <v>1497</v>
      </c>
      <c r="Q1068" s="180">
        <v>3</v>
      </c>
      <c r="R1068" s="11" t="s">
        <v>18</v>
      </c>
      <c r="S1068" s="11"/>
      <c r="T1068" s="17" t="s">
        <v>127</v>
      </c>
      <c r="U1068" s="6" t="s">
        <v>49</v>
      </c>
      <c r="V1068" s="6" t="s">
        <v>14</v>
      </c>
      <c r="W1068" s="6" t="s">
        <v>11</v>
      </c>
      <c r="X1068" s="212">
        <v>3</v>
      </c>
      <c r="Y1068" s="6" t="s">
        <v>40</v>
      </c>
      <c r="AR1068" s="1">
        <v>90</v>
      </c>
      <c r="AU1068" s="1">
        <v>10</v>
      </c>
      <c r="BO1068" s="6"/>
      <c r="BP1068" s="6"/>
      <c r="BQ1068" s="1">
        <v>100</v>
      </c>
      <c r="BR1068" s="6"/>
      <c r="BS1068" s="6"/>
      <c r="BT1068" s="6"/>
      <c r="BU1068" s="6" t="s">
        <v>735</v>
      </c>
      <c r="BV1068" s="6"/>
      <c r="BW1068" s="6"/>
    </row>
    <row r="1069" spans="1:75" ht="15" customHeight="1" x14ac:dyDescent="0.3">
      <c r="A1069" s="1" t="s">
        <v>1487</v>
      </c>
      <c r="B1069" s="7">
        <v>42970</v>
      </c>
      <c r="C1069" s="6" t="s">
        <v>122</v>
      </c>
      <c r="D1069" s="166" t="s">
        <v>115</v>
      </c>
      <c r="E1069" s="166" t="s">
        <v>116</v>
      </c>
      <c r="F1069" s="11">
        <v>76</v>
      </c>
      <c r="G1069" s="168">
        <v>2</v>
      </c>
      <c r="H1069" s="183" t="str">
        <f t="shared" si="16"/>
        <v>76-2</v>
      </c>
      <c r="I1069" s="173">
        <v>0</v>
      </c>
      <c r="J1069" s="173">
        <v>83</v>
      </c>
      <c r="K1069" s="207" t="b">
        <v>1</v>
      </c>
      <c r="L1069" s="208">
        <v>189.17999999999998</v>
      </c>
      <c r="M1069" s="208">
        <v>190.01</v>
      </c>
      <c r="N1069" s="11" t="s">
        <v>112</v>
      </c>
      <c r="O1069" s="11" t="s">
        <v>42</v>
      </c>
      <c r="P1069" s="179" t="s">
        <v>1497</v>
      </c>
      <c r="Q1069" s="180">
        <v>3</v>
      </c>
      <c r="R1069" s="11" t="s">
        <v>18</v>
      </c>
      <c r="S1069" s="11" t="s">
        <v>89</v>
      </c>
      <c r="T1069" s="17" t="s">
        <v>210</v>
      </c>
      <c r="U1069" s="6" t="s">
        <v>49</v>
      </c>
      <c r="V1069" s="6" t="s">
        <v>14</v>
      </c>
      <c r="W1069" s="6" t="s">
        <v>12</v>
      </c>
      <c r="X1069" s="212">
        <v>4</v>
      </c>
      <c r="Y1069" s="1" t="s">
        <v>40</v>
      </c>
      <c r="AS1069" s="1">
        <v>70</v>
      </c>
      <c r="AU1069" s="1">
        <v>30</v>
      </c>
      <c r="BO1069" s="6"/>
      <c r="BP1069" s="6"/>
      <c r="BQ1069" s="1">
        <v>100</v>
      </c>
      <c r="BR1069" s="6"/>
      <c r="BS1069" s="6"/>
      <c r="BT1069" s="6"/>
      <c r="BU1069" s="6"/>
      <c r="BV1069" s="6"/>
      <c r="BW1069" s="6"/>
    </row>
    <row r="1070" spans="1:75" ht="15" customHeight="1" x14ac:dyDescent="0.3">
      <c r="A1070" s="1" t="s">
        <v>1487</v>
      </c>
      <c r="B1070" s="7">
        <v>42970</v>
      </c>
      <c r="C1070" s="6" t="s">
        <v>122</v>
      </c>
      <c r="D1070" s="166" t="s">
        <v>115</v>
      </c>
      <c r="E1070" s="166" t="s">
        <v>116</v>
      </c>
      <c r="F1070" s="11">
        <v>76</v>
      </c>
      <c r="G1070" s="168">
        <v>2</v>
      </c>
      <c r="H1070" s="183" t="str">
        <f t="shared" si="16"/>
        <v>76-2</v>
      </c>
      <c r="I1070" s="173">
        <v>0</v>
      </c>
      <c r="J1070" s="173">
        <v>83</v>
      </c>
      <c r="K1070" s="207" t="b">
        <v>1</v>
      </c>
      <c r="L1070" s="208">
        <v>189.17999999999998</v>
      </c>
      <c r="M1070" s="208">
        <v>190.01</v>
      </c>
      <c r="N1070" s="11" t="s">
        <v>112</v>
      </c>
      <c r="O1070" s="11" t="s">
        <v>46</v>
      </c>
      <c r="P1070" s="179" t="s">
        <v>1495</v>
      </c>
      <c r="Q1070" s="180">
        <v>5</v>
      </c>
      <c r="R1070" s="11" t="s">
        <v>18</v>
      </c>
      <c r="S1070" s="11"/>
      <c r="T1070" s="17" t="s">
        <v>126</v>
      </c>
      <c r="U1070" s="6" t="s">
        <v>49</v>
      </c>
      <c r="V1070" s="6" t="s">
        <v>14</v>
      </c>
      <c r="W1070" s="6" t="s">
        <v>10</v>
      </c>
      <c r="X1070" s="212">
        <v>2</v>
      </c>
      <c r="Y1070" s="6" t="s">
        <v>40</v>
      </c>
      <c r="AS1070" s="1">
        <v>50</v>
      </c>
      <c r="BF1070" s="1">
        <v>50</v>
      </c>
      <c r="BO1070" s="6"/>
      <c r="BP1070" s="6"/>
      <c r="BQ1070" s="1">
        <v>100</v>
      </c>
      <c r="BR1070" s="6"/>
      <c r="BS1070" s="6"/>
      <c r="BT1070" s="6"/>
      <c r="BU1070" s="6" t="s">
        <v>811</v>
      </c>
      <c r="BV1070" s="6"/>
      <c r="BW1070" s="6"/>
    </row>
    <row r="1071" spans="1:75" ht="15" customHeight="1" x14ac:dyDescent="0.3">
      <c r="A1071" s="1" t="s">
        <v>1487</v>
      </c>
      <c r="B1071" s="7">
        <v>42970</v>
      </c>
      <c r="C1071" s="6" t="s">
        <v>122</v>
      </c>
      <c r="D1071" s="166" t="s">
        <v>115</v>
      </c>
      <c r="E1071" s="166" t="s">
        <v>116</v>
      </c>
      <c r="F1071" s="11">
        <v>76</v>
      </c>
      <c r="G1071" s="168">
        <v>2</v>
      </c>
      <c r="H1071" s="183" t="str">
        <f t="shared" si="16"/>
        <v>76-2</v>
      </c>
      <c r="I1071" s="173">
        <v>0</v>
      </c>
      <c r="J1071" s="173">
        <v>83</v>
      </c>
      <c r="K1071" s="207" t="b">
        <v>1</v>
      </c>
      <c r="L1071" s="208">
        <v>189.17999999999998</v>
      </c>
      <c r="M1071" s="208">
        <v>190.01</v>
      </c>
      <c r="N1071" s="11"/>
      <c r="O1071" s="11" t="s">
        <v>105</v>
      </c>
      <c r="P1071" s="179" t="s">
        <v>105</v>
      </c>
      <c r="Q1071" s="136" t="s">
        <v>1492</v>
      </c>
      <c r="R1071" s="11"/>
      <c r="S1071" s="11"/>
      <c r="T1071" s="6"/>
      <c r="U1071" s="6"/>
      <c r="V1071" s="6"/>
      <c r="W1071" s="6"/>
      <c r="X1071" s="212" t="e">
        <v>#N/A</v>
      </c>
      <c r="Y1071" s="6"/>
      <c r="BO1071" s="6"/>
      <c r="BP1071" s="6"/>
      <c r="BQ1071" s="1">
        <v>0</v>
      </c>
      <c r="BR1071" s="6"/>
      <c r="BS1071" s="6"/>
      <c r="BT1071" s="6"/>
      <c r="BU1071" s="6"/>
      <c r="BV1071" s="6" t="s">
        <v>810</v>
      </c>
      <c r="BW1071" s="6"/>
    </row>
    <row r="1072" spans="1:75" ht="15" customHeight="1" x14ac:dyDescent="0.3">
      <c r="A1072" s="1" t="s">
        <v>1487</v>
      </c>
      <c r="B1072" s="7">
        <v>42970</v>
      </c>
      <c r="C1072" s="6" t="s">
        <v>122</v>
      </c>
      <c r="D1072" s="166" t="s">
        <v>115</v>
      </c>
      <c r="E1072" s="166" t="s">
        <v>116</v>
      </c>
      <c r="F1072" s="11">
        <v>76</v>
      </c>
      <c r="G1072" s="168">
        <v>3</v>
      </c>
      <c r="H1072" s="183" t="str">
        <f t="shared" si="16"/>
        <v>76-3</v>
      </c>
      <c r="I1072" s="173">
        <v>0</v>
      </c>
      <c r="J1072" s="173">
        <v>74</v>
      </c>
      <c r="K1072" s="207" t="b">
        <v>1</v>
      </c>
      <c r="L1072" s="208">
        <v>190.01499999999999</v>
      </c>
      <c r="M1072" s="208">
        <v>190.755</v>
      </c>
      <c r="N1072" s="11" t="s">
        <v>112</v>
      </c>
      <c r="O1072" s="11" t="s">
        <v>1094</v>
      </c>
      <c r="P1072" s="179" t="s">
        <v>1493</v>
      </c>
      <c r="Q1072" s="180">
        <v>1</v>
      </c>
      <c r="R1072" s="11" t="s">
        <v>18</v>
      </c>
      <c r="S1072" s="11"/>
      <c r="T1072" s="17" t="s">
        <v>126</v>
      </c>
      <c r="U1072" s="6" t="s">
        <v>49</v>
      </c>
      <c r="V1072" s="6" t="s">
        <v>120</v>
      </c>
      <c r="W1072" s="6" t="s">
        <v>10</v>
      </c>
      <c r="X1072" s="212">
        <v>2</v>
      </c>
      <c r="Y1072" s="6" t="s">
        <v>40</v>
      </c>
      <c r="AR1072" s="1">
        <v>95</v>
      </c>
      <c r="BF1072" s="1">
        <v>5</v>
      </c>
      <c r="BO1072" s="6"/>
      <c r="BP1072" s="6"/>
      <c r="BQ1072" s="1">
        <v>100</v>
      </c>
      <c r="BR1072" s="6"/>
      <c r="BS1072" s="6"/>
      <c r="BT1072" s="6"/>
      <c r="BU1072" s="6" t="s">
        <v>806</v>
      </c>
      <c r="BV1072" s="6"/>
      <c r="BW1072" s="6"/>
    </row>
    <row r="1073" spans="1:75" ht="15" customHeight="1" x14ac:dyDescent="0.3">
      <c r="A1073" s="1" t="s">
        <v>1487</v>
      </c>
      <c r="B1073" s="7">
        <v>42970</v>
      </c>
      <c r="C1073" s="6" t="s">
        <v>122</v>
      </c>
      <c r="D1073" s="166" t="s">
        <v>115</v>
      </c>
      <c r="E1073" s="166" t="s">
        <v>116</v>
      </c>
      <c r="F1073" s="11">
        <v>76</v>
      </c>
      <c r="G1073" s="168">
        <v>3</v>
      </c>
      <c r="H1073" s="183" t="str">
        <f t="shared" si="16"/>
        <v>76-3</v>
      </c>
      <c r="I1073" s="173">
        <v>0</v>
      </c>
      <c r="J1073" s="173">
        <v>74</v>
      </c>
      <c r="K1073" s="207" t="b">
        <v>1</v>
      </c>
      <c r="L1073" s="208">
        <v>190.01499999999999</v>
      </c>
      <c r="M1073" s="208">
        <v>190.755</v>
      </c>
      <c r="N1073" s="11" t="s">
        <v>112</v>
      </c>
      <c r="O1073" s="11" t="s">
        <v>117</v>
      </c>
      <c r="P1073" s="179" t="s">
        <v>1497</v>
      </c>
      <c r="Q1073" s="180">
        <v>3</v>
      </c>
      <c r="R1073" s="11" t="s">
        <v>18</v>
      </c>
      <c r="S1073" s="11"/>
      <c r="T1073" s="17" t="s">
        <v>127</v>
      </c>
      <c r="U1073" s="6" t="s">
        <v>49</v>
      </c>
      <c r="V1073" s="6" t="s">
        <v>14</v>
      </c>
      <c r="W1073" s="6" t="s">
        <v>11</v>
      </c>
      <c r="X1073" s="212">
        <v>3</v>
      </c>
      <c r="Y1073" s="6" t="s">
        <v>40</v>
      </c>
      <c r="AR1073" s="1">
        <v>90</v>
      </c>
      <c r="AU1073" s="1">
        <v>10</v>
      </c>
      <c r="BO1073" s="6"/>
      <c r="BP1073" s="6"/>
      <c r="BQ1073" s="1">
        <v>100</v>
      </c>
      <c r="BR1073" s="6"/>
      <c r="BS1073" s="6"/>
      <c r="BT1073" s="6"/>
      <c r="BU1073" s="6" t="s">
        <v>735</v>
      </c>
      <c r="BV1073" s="6"/>
      <c r="BW1073" s="6"/>
    </row>
    <row r="1074" spans="1:75" ht="15" customHeight="1" x14ac:dyDescent="0.3">
      <c r="A1074" s="1" t="s">
        <v>1487</v>
      </c>
      <c r="B1074" s="7">
        <v>42970</v>
      </c>
      <c r="C1074" s="6" t="s">
        <v>122</v>
      </c>
      <c r="D1074" s="166" t="s">
        <v>115</v>
      </c>
      <c r="E1074" s="166" t="s">
        <v>116</v>
      </c>
      <c r="F1074" s="11">
        <v>76</v>
      </c>
      <c r="G1074" s="168">
        <v>3</v>
      </c>
      <c r="H1074" s="183" t="str">
        <f t="shared" si="16"/>
        <v>76-3</v>
      </c>
      <c r="I1074" s="173">
        <v>0</v>
      </c>
      <c r="J1074" s="173">
        <v>74</v>
      </c>
      <c r="K1074" s="207" t="b">
        <v>1</v>
      </c>
      <c r="L1074" s="208">
        <v>190.01499999999999</v>
      </c>
      <c r="M1074" s="208">
        <v>190.755</v>
      </c>
      <c r="N1074" s="11" t="s">
        <v>112</v>
      </c>
      <c r="O1074" s="11" t="s">
        <v>42</v>
      </c>
      <c r="P1074" s="179" t="s">
        <v>1497</v>
      </c>
      <c r="Q1074" s="180">
        <v>3</v>
      </c>
      <c r="R1074" s="11" t="s">
        <v>18</v>
      </c>
      <c r="S1074" s="11" t="s">
        <v>89</v>
      </c>
      <c r="T1074" s="17" t="s">
        <v>141</v>
      </c>
      <c r="U1074" s="6" t="s">
        <v>49</v>
      </c>
      <c r="V1074" s="6" t="s">
        <v>14</v>
      </c>
      <c r="W1074" s="6" t="s">
        <v>12</v>
      </c>
      <c r="X1074" s="212">
        <v>4</v>
      </c>
      <c r="Y1074" s="1" t="s">
        <v>40</v>
      </c>
      <c r="AS1074" s="1">
        <v>70</v>
      </c>
      <c r="AU1074" s="1">
        <v>30</v>
      </c>
      <c r="BO1074" s="6"/>
      <c r="BP1074" s="6"/>
      <c r="BQ1074" s="1">
        <v>100</v>
      </c>
      <c r="BR1074" s="6"/>
      <c r="BS1074" s="6"/>
      <c r="BT1074" s="6"/>
      <c r="BU1074" s="6"/>
      <c r="BV1074" s="6"/>
      <c r="BW1074" s="6"/>
    </row>
    <row r="1075" spans="1:75" ht="15" customHeight="1" x14ac:dyDescent="0.3">
      <c r="A1075" s="1" t="s">
        <v>1487</v>
      </c>
      <c r="B1075" s="7">
        <v>42970</v>
      </c>
      <c r="C1075" s="6" t="s">
        <v>122</v>
      </c>
      <c r="D1075" s="166" t="s">
        <v>115</v>
      </c>
      <c r="E1075" s="166" t="s">
        <v>116</v>
      </c>
      <c r="F1075" s="11">
        <v>76</v>
      </c>
      <c r="G1075" s="168">
        <v>3</v>
      </c>
      <c r="H1075" s="183" t="str">
        <f t="shared" si="16"/>
        <v>76-3</v>
      </c>
      <c r="I1075" s="173">
        <v>0</v>
      </c>
      <c r="J1075" s="173">
        <v>74</v>
      </c>
      <c r="K1075" s="207" t="b">
        <v>1</v>
      </c>
      <c r="L1075" s="208">
        <v>190.01499999999999</v>
      </c>
      <c r="M1075" s="208">
        <v>190.755</v>
      </c>
      <c r="N1075" s="11" t="s">
        <v>112</v>
      </c>
      <c r="O1075" s="11" t="s">
        <v>46</v>
      </c>
      <c r="P1075" s="179" t="s">
        <v>1495</v>
      </c>
      <c r="Q1075" s="180">
        <v>5</v>
      </c>
      <c r="R1075" s="11" t="s">
        <v>18</v>
      </c>
      <c r="S1075" s="11"/>
      <c r="T1075" s="17" t="s">
        <v>206</v>
      </c>
      <c r="U1075" s="6" t="s">
        <v>49</v>
      </c>
      <c r="V1075" s="6" t="s">
        <v>14</v>
      </c>
      <c r="W1075" s="6" t="s">
        <v>10</v>
      </c>
      <c r="X1075" s="212">
        <v>2</v>
      </c>
      <c r="Y1075" s="6" t="s">
        <v>40</v>
      </c>
      <c r="AS1075" s="1">
        <v>50</v>
      </c>
      <c r="BF1075" s="1">
        <v>50</v>
      </c>
      <c r="BO1075" s="6"/>
      <c r="BP1075" s="6"/>
      <c r="BQ1075" s="1">
        <v>100</v>
      </c>
      <c r="BR1075" s="6"/>
      <c r="BS1075" s="6"/>
      <c r="BT1075" s="6"/>
      <c r="BU1075" s="6" t="s">
        <v>811</v>
      </c>
      <c r="BV1075" s="6"/>
      <c r="BW1075" s="6"/>
    </row>
    <row r="1076" spans="1:75" ht="15" customHeight="1" x14ac:dyDescent="0.3">
      <c r="A1076" s="1" t="s">
        <v>1487</v>
      </c>
      <c r="B1076" s="7">
        <v>42970</v>
      </c>
      <c r="C1076" s="6" t="s">
        <v>122</v>
      </c>
      <c r="D1076" s="166" t="s">
        <v>115</v>
      </c>
      <c r="E1076" s="166" t="s">
        <v>116</v>
      </c>
      <c r="F1076" s="11">
        <v>76</v>
      </c>
      <c r="G1076" s="168">
        <v>3</v>
      </c>
      <c r="H1076" s="183" t="str">
        <f t="shared" si="16"/>
        <v>76-3</v>
      </c>
      <c r="I1076" s="173">
        <v>0</v>
      </c>
      <c r="J1076" s="173">
        <v>74</v>
      </c>
      <c r="K1076" s="207" t="b">
        <v>1</v>
      </c>
      <c r="L1076" s="208">
        <v>190.01499999999999</v>
      </c>
      <c r="M1076" s="208">
        <v>190.755</v>
      </c>
      <c r="N1076" s="11"/>
      <c r="O1076" s="11" t="s">
        <v>105</v>
      </c>
      <c r="P1076" s="179" t="s">
        <v>105</v>
      </c>
      <c r="Q1076" s="136" t="s">
        <v>1492</v>
      </c>
      <c r="R1076" s="11"/>
      <c r="S1076" s="11"/>
      <c r="T1076" s="6"/>
      <c r="U1076" s="6"/>
      <c r="V1076" s="6"/>
      <c r="W1076" s="6"/>
      <c r="X1076" s="212" t="e">
        <v>#N/A</v>
      </c>
      <c r="Y1076" s="6"/>
      <c r="BO1076" s="6"/>
      <c r="BP1076" s="6"/>
      <c r="BQ1076" s="1">
        <v>0</v>
      </c>
      <c r="BR1076" s="6"/>
      <c r="BS1076" s="6"/>
      <c r="BT1076" s="6"/>
      <c r="BU1076" s="6"/>
      <c r="BV1076" s="6" t="s">
        <v>810</v>
      </c>
      <c r="BW1076" s="6"/>
    </row>
    <row r="1077" spans="1:75" ht="15" customHeight="1" x14ac:dyDescent="0.3">
      <c r="A1077" s="1" t="s">
        <v>1487</v>
      </c>
      <c r="B1077" s="7">
        <v>42970</v>
      </c>
      <c r="C1077" s="6" t="s">
        <v>122</v>
      </c>
      <c r="D1077" s="166" t="s">
        <v>115</v>
      </c>
      <c r="E1077" s="166" t="s">
        <v>116</v>
      </c>
      <c r="F1077" s="11">
        <v>76</v>
      </c>
      <c r="G1077" s="168">
        <v>4</v>
      </c>
      <c r="H1077" s="183" t="str">
        <f t="shared" si="16"/>
        <v>76-4</v>
      </c>
      <c r="I1077" s="173">
        <v>0</v>
      </c>
      <c r="J1077" s="173">
        <v>76</v>
      </c>
      <c r="K1077" s="207" t="b">
        <v>1</v>
      </c>
      <c r="L1077" s="208">
        <v>190.76</v>
      </c>
      <c r="M1077" s="208">
        <v>191.51999999999998</v>
      </c>
      <c r="N1077" s="11" t="s">
        <v>112</v>
      </c>
      <c r="O1077" s="11" t="s">
        <v>1094</v>
      </c>
      <c r="P1077" s="179" t="s">
        <v>1493</v>
      </c>
      <c r="Q1077" s="180">
        <v>1</v>
      </c>
      <c r="R1077" s="11" t="s">
        <v>18</v>
      </c>
      <c r="S1077" s="11"/>
      <c r="T1077" s="17" t="s">
        <v>126</v>
      </c>
      <c r="U1077" s="6" t="s">
        <v>49</v>
      </c>
      <c r="V1077" s="6" t="s">
        <v>120</v>
      </c>
      <c r="W1077" s="6" t="s">
        <v>10</v>
      </c>
      <c r="X1077" s="212">
        <v>2</v>
      </c>
      <c r="Y1077" s="6" t="s">
        <v>40</v>
      </c>
      <c r="AR1077" s="1">
        <v>95</v>
      </c>
      <c r="BF1077" s="1">
        <v>5</v>
      </c>
      <c r="BO1077" s="6"/>
      <c r="BP1077" s="6"/>
      <c r="BQ1077" s="1">
        <v>100</v>
      </c>
      <c r="BR1077" s="6"/>
      <c r="BS1077" s="6"/>
      <c r="BT1077" s="6"/>
      <c r="BU1077" s="6" t="s">
        <v>806</v>
      </c>
      <c r="BV1077" s="6"/>
      <c r="BW1077" s="6"/>
    </row>
    <row r="1078" spans="1:75" ht="15" customHeight="1" x14ac:dyDescent="0.3">
      <c r="A1078" s="1" t="s">
        <v>1487</v>
      </c>
      <c r="B1078" s="7">
        <v>42970</v>
      </c>
      <c r="C1078" s="6" t="s">
        <v>122</v>
      </c>
      <c r="D1078" s="166" t="s">
        <v>115</v>
      </c>
      <c r="E1078" s="166" t="s">
        <v>116</v>
      </c>
      <c r="F1078" s="11">
        <v>76</v>
      </c>
      <c r="G1078" s="168">
        <v>4</v>
      </c>
      <c r="H1078" s="183" t="str">
        <f t="shared" si="16"/>
        <v>76-4</v>
      </c>
      <c r="I1078" s="173">
        <v>0</v>
      </c>
      <c r="J1078" s="173">
        <v>76</v>
      </c>
      <c r="K1078" s="207" t="b">
        <v>1</v>
      </c>
      <c r="L1078" s="208">
        <v>190.76</v>
      </c>
      <c r="M1078" s="208">
        <v>191.51999999999998</v>
      </c>
      <c r="N1078" s="11" t="s">
        <v>112</v>
      </c>
      <c r="O1078" s="11" t="s">
        <v>117</v>
      </c>
      <c r="P1078" s="179" t="s">
        <v>1497</v>
      </c>
      <c r="Q1078" s="180">
        <v>3</v>
      </c>
      <c r="R1078" s="11" t="s">
        <v>18</v>
      </c>
      <c r="S1078" s="11"/>
      <c r="T1078" s="17" t="s">
        <v>127</v>
      </c>
      <c r="U1078" s="6" t="s">
        <v>49</v>
      </c>
      <c r="V1078" s="6" t="s">
        <v>14</v>
      </c>
      <c r="W1078" s="6" t="s">
        <v>11</v>
      </c>
      <c r="X1078" s="212">
        <v>3</v>
      </c>
      <c r="Y1078" s="6" t="s">
        <v>40</v>
      </c>
      <c r="AR1078" s="1">
        <v>90</v>
      </c>
      <c r="AU1078" s="1">
        <v>10</v>
      </c>
      <c r="BO1078" s="6"/>
      <c r="BP1078" s="6"/>
      <c r="BQ1078" s="1">
        <v>100</v>
      </c>
      <c r="BR1078" s="6"/>
      <c r="BS1078" s="6"/>
      <c r="BT1078" s="6"/>
      <c r="BU1078" s="6" t="s">
        <v>814</v>
      </c>
      <c r="BV1078" s="6"/>
      <c r="BW1078" s="6"/>
    </row>
    <row r="1079" spans="1:75" ht="15" customHeight="1" x14ac:dyDescent="0.3">
      <c r="A1079" s="1" t="s">
        <v>1487</v>
      </c>
      <c r="B1079" s="7">
        <v>42970</v>
      </c>
      <c r="C1079" s="6" t="s">
        <v>122</v>
      </c>
      <c r="D1079" s="166" t="s">
        <v>115</v>
      </c>
      <c r="E1079" s="166" t="s">
        <v>116</v>
      </c>
      <c r="F1079" s="11">
        <v>76</v>
      </c>
      <c r="G1079" s="168">
        <v>4</v>
      </c>
      <c r="H1079" s="183" t="str">
        <f t="shared" si="16"/>
        <v>76-4</v>
      </c>
      <c r="I1079" s="173">
        <v>0</v>
      </c>
      <c r="J1079" s="173">
        <v>76</v>
      </c>
      <c r="K1079" s="207" t="b">
        <v>1</v>
      </c>
      <c r="L1079" s="208">
        <v>190.76</v>
      </c>
      <c r="M1079" s="208">
        <v>191.51999999999998</v>
      </c>
      <c r="N1079" s="11" t="s">
        <v>112</v>
      </c>
      <c r="O1079" s="11" t="s">
        <v>42</v>
      </c>
      <c r="P1079" s="179" t="s">
        <v>1497</v>
      </c>
      <c r="Q1079" s="180">
        <v>3</v>
      </c>
      <c r="R1079" s="11" t="s">
        <v>18</v>
      </c>
      <c r="S1079" s="11" t="s">
        <v>89</v>
      </c>
      <c r="T1079" s="17" t="s">
        <v>141</v>
      </c>
      <c r="U1079" s="6" t="s">
        <v>49</v>
      </c>
      <c r="V1079" s="6" t="s">
        <v>14</v>
      </c>
      <c r="W1079" s="6" t="s">
        <v>12</v>
      </c>
      <c r="X1079" s="212">
        <v>4</v>
      </c>
      <c r="Y1079" s="1" t="s">
        <v>40</v>
      </c>
      <c r="AS1079" s="1">
        <v>70</v>
      </c>
      <c r="AU1079" s="1">
        <v>30</v>
      </c>
      <c r="BO1079" s="6"/>
      <c r="BP1079" s="6"/>
      <c r="BQ1079" s="1">
        <v>100</v>
      </c>
      <c r="BR1079" s="6"/>
      <c r="BS1079" s="6"/>
      <c r="BT1079" s="6"/>
      <c r="BU1079" s="6" t="s">
        <v>815</v>
      </c>
      <c r="BV1079" s="6"/>
      <c r="BW1079" s="6"/>
    </row>
    <row r="1080" spans="1:75" ht="15" customHeight="1" x14ac:dyDescent="0.3">
      <c r="A1080" s="1" t="s">
        <v>1487</v>
      </c>
      <c r="B1080" s="7">
        <v>42970</v>
      </c>
      <c r="C1080" s="6" t="s">
        <v>122</v>
      </c>
      <c r="D1080" s="166" t="s">
        <v>115</v>
      </c>
      <c r="E1080" s="166" t="s">
        <v>116</v>
      </c>
      <c r="F1080" s="11">
        <v>76</v>
      </c>
      <c r="G1080" s="168">
        <v>4</v>
      </c>
      <c r="H1080" s="183" t="str">
        <f t="shared" si="16"/>
        <v>76-4</v>
      </c>
      <c r="I1080" s="173">
        <v>0</v>
      </c>
      <c r="J1080" s="173">
        <v>76</v>
      </c>
      <c r="K1080" s="207" t="b">
        <v>1</v>
      </c>
      <c r="L1080" s="208">
        <v>190.76</v>
      </c>
      <c r="M1080" s="208">
        <v>191.51999999999998</v>
      </c>
      <c r="N1080" s="11" t="s">
        <v>112</v>
      </c>
      <c r="O1080" s="11" t="s">
        <v>46</v>
      </c>
      <c r="P1080" s="179" t="s">
        <v>1495</v>
      </c>
      <c r="Q1080" s="180">
        <v>5</v>
      </c>
      <c r="R1080" s="11" t="s">
        <v>18</v>
      </c>
      <c r="S1080" s="11"/>
      <c r="T1080" s="17" t="s">
        <v>126</v>
      </c>
      <c r="U1080" s="6" t="s">
        <v>49</v>
      </c>
      <c r="V1080" s="6" t="s">
        <v>14</v>
      </c>
      <c r="W1080" s="6" t="s">
        <v>10</v>
      </c>
      <c r="X1080" s="212">
        <v>2</v>
      </c>
      <c r="Y1080" s="6" t="s">
        <v>40</v>
      </c>
      <c r="AS1080" s="1">
        <v>50</v>
      </c>
      <c r="BF1080" s="1">
        <v>50</v>
      </c>
      <c r="BO1080" s="6"/>
      <c r="BP1080" s="6"/>
      <c r="BQ1080" s="1">
        <v>100</v>
      </c>
      <c r="BR1080" s="6"/>
      <c r="BS1080" s="6"/>
      <c r="BT1080" s="6"/>
      <c r="BU1080" s="6" t="s">
        <v>811</v>
      </c>
      <c r="BV1080" s="6"/>
      <c r="BW1080" s="6"/>
    </row>
    <row r="1081" spans="1:75" ht="15" customHeight="1" x14ac:dyDescent="0.3">
      <c r="A1081" s="1" t="s">
        <v>1487</v>
      </c>
      <c r="B1081" s="7">
        <v>42970</v>
      </c>
      <c r="C1081" s="6" t="s">
        <v>122</v>
      </c>
      <c r="D1081" s="166" t="s">
        <v>115</v>
      </c>
      <c r="E1081" s="166" t="s">
        <v>116</v>
      </c>
      <c r="F1081" s="11">
        <v>76</v>
      </c>
      <c r="G1081" s="168">
        <v>4</v>
      </c>
      <c r="H1081" s="183" t="str">
        <f t="shared" si="16"/>
        <v>76-4</v>
      </c>
      <c r="I1081" s="173">
        <v>0</v>
      </c>
      <c r="J1081" s="173">
        <v>76</v>
      </c>
      <c r="K1081" s="207" t="b">
        <v>1</v>
      </c>
      <c r="L1081" s="208">
        <v>190.76</v>
      </c>
      <c r="M1081" s="208">
        <v>191.51999999999998</v>
      </c>
      <c r="N1081" s="11"/>
      <c r="O1081" s="11" t="s">
        <v>105</v>
      </c>
      <c r="P1081" s="179" t="s">
        <v>105</v>
      </c>
      <c r="Q1081" s="136" t="s">
        <v>1492</v>
      </c>
      <c r="R1081" s="11"/>
      <c r="S1081" s="11"/>
      <c r="T1081" s="6"/>
      <c r="U1081" s="6"/>
      <c r="V1081" s="6"/>
      <c r="W1081" s="6"/>
      <c r="X1081" s="212" t="e">
        <v>#N/A</v>
      </c>
      <c r="Y1081" s="6"/>
      <c r="BO1081" s="6"/>
      <c r="BP1081" s="6"/>
      <c r="BQ1081" s="1">
        <v>0</v>
      </c>
      <c r="BR1081" s="6"/>
      <c r="BS1081" s="6"/>
      <c r="BT1081" s="6"/>
      <c r="BU1081" s="6"/>
      <c r="BV1081" s="6" t="s">
        <v>810</v>
      </c>
      <c r="BW1081" s="6"/>
    </row>
    <row r="1082" spans="1:75" ht="15" customHeight="1" x14ac:dyDescent="0.3">
      <c r="A1082" s="1" t="s">
        <v>1487</v>
      </c>
      <c r="B1082" s="7">
        <v>42970</v>
      </c>
      <c r="C1082" s="6" t="s">
        <v>122</v>
      </c>
      <c r="D1082" s="166" t="s">
        <v>115</v>
      </c>
      <c r="E1082" s="166" t="s">
        <v>116</v>
      </c>
      <c r="F1082" s="11">
        <v>77</v>
      </c>
      <c r="G1082" s="168">
        <v>1</v>
      </c>
      <c r="H1082" s="183" t="str">
        <f t="shared" si="16"/>
        <v>77-1</v>
      </c>
      <c r="I1082" s="173">
        <v>0</v>
      </c>
      <c r="J1082" s="173">
        <v>94</v>
      </c>
      <c r="K1082" s="207" t="b">
        <v>1</v>
      </c>
      <c r="L1082" s="208">
        <v>191.5</v>
      </c>
      <c r="M1082" s="208">
        <v>192.44</v>
      </c>
      <c r="N1082" s="11" t="s">
        <v>112</v>
      </c>
      <c r="O1082" s="11" t="s">
        <v>1094</v>
      </c>
      <c r="P1082" s="179" t="s">
        <v>1493</v>
      </c>
      <c r="Q1082" s="180">
        <v>1</v>
      </c>
      <c r="R1082" s="11" t="s">
        <v>18</v>
      </c>
      <c r="S1082" s="11"/>
      <c r="T1082" s="17" t="s">
        <v>126</v>
      </c>
      <c r="U1082" s="6" t="s">
        <v>49</v>
      </c>
      <c r="V1082" s="6" t="s">
        <v>120</v>
      </c>
      <c r="W1082" s="6" t="s">
        <v>10</v>
      </c>
      <c r="X1082" s="212">
        <v>2</v>
      </c>
      <c r="Y1082" s="6" t="s">
        <v>40</v>
      </c>
      <c r="AR1082" s="1">
        <v>95</v>
      </c>
      <c r="BF1082" s="1">
        <v>5</v>
      </c>
      <c r="BO1082" s="6"/>
      <c r="BP1082" s="6"/>
      <c r="BQ1082" s="1">
        <v>100</v>
      </c>
      <c r="BR1082" s="6"/>
      <c r="BS1082" s="6"/>
      <c r="BT1082" s="6"/>
      <c r="BU1082" s="6" t="s">
        <v>508</v>
      </c>
      <c r="BV1082" s="6"/>
      <c r="BW1082" s="6"/>
    </row>
    <row r="1083" spans="1:75" ht="15" customHeight="1" x14ac:dyDescent="0.3">
      <c r="A1083" s="1" t="s">
        <v>1487</v>
      </c>
      <c r="B1083" s="7">
        <v>42970</v>
      </c>
      <c r="C1083" s="6" t="s">
        <v>122</v>
      </c>
      <c r="D1083" s="166" t="s">
        <v>115</v>
      </c>
      <c r="E1083" s="166" t="s">
        <v>116</v>
      </c>
      <c r="F1083" s="11">
        <v>77</v>
      </c>
      <c r="G1083" s="168">
        <v>1</v>
      </c>
      <c r="H1083" s="183" t="str">
        <f t="shared" si="16"/>
        <v>77-1</v>
      </c>
      <c r="I1083" s="173">
        <v>0</v>
      </c>
      <c r="J1083" s="173">
        <v>94</v>
      </c>
      <c r="K1083" s="207" t="b">
        <v>1</v>
      </c>
      <c r="L1083" s="208">
        <v>191.5</v>
      </c>
      <c r="M1083" s="208">
        <v>192.44</v>
      </c>
      <c r="N1083" s="11" t="s">
        <v>112</v>
      </c>
      <c r="O1083" s="11" t="s">
        <v>117</v>
      </c>
      <c r="P1083" s="213" t="s">
        <v>1494</v>
      </c>
      <c r="Q1083" s="136">
        <v>4</v>
      </c>
      <c r="R1083" s="11" t="s">
        <v>18</v>
      </c>
      <c r="S1083" s="11" t="s">
        <v>89</v>
      </c>
      <c r="T1083" s="96" t="s">
        <v>787</v>
      </c>
      <c r="U1083" s="6" t="s">
        <v>49</v>
      </c>
      <c r="V1083" s="6" t="s">
        <v>14</v>
      </c>
      <c r="W1083" s="6" t="s">
        <v>12</v>
      </c>
      <c r="X1083" s="216">
        <v>4</v>
      </c>
      <c r="Y1083" s="6" t="s">
        <v>111</v>
      </c>
      <c r="AR1083" s="1">
        <v>90</v>
      </c>
      <c r="AU1083" s="1">
        <v>10</v>
      </c>
      <c r="BO1083" s="6"/>
      <c r="BP1083" s="6"/>
      <c r="BQ1083" s="1">
        <v>100</v>
      </c>
      <c r="BR1083" s="6"/>
      <c r="BS1083" s="6"/>
      <c r="BT1083" s="6"/>
      <c r="BU1083" s="6" t="s">
        <v>816</v>
      </c>
      <c r="BV1083" s="6"/>
      <c r="BW1083" s="6"/>
    </row>
    <row r="1084" spans="1:75" ht="15" customHeight="1" x14ac:dyDescent="0.3">
      <c r="A1084" s="1" t="s">
        <v>1487</v>
      </c>
      <c r="B1084" s="7">
        <v>42970</v>
      </c>
      <c r="C1084" s="6" t="s">
        <v>122</v>
      </c>
      <c r="D1084" s="166" t="s">
        <v>115</v>
      </c>
      <c r="E1084" s="166" t="s">
        <v>116</v>
      </c>
      <c r="F1084" s="11">
        <v>77</v>
      </c>
      <c r="G1084" s="168">
        <v>1</v>
      </c>
      <c r="H1084" s="183" t="str">
        <f t="shared" si="16"/>
        <v>77-1</v>
      </c>
      <c r="I1084" s="173">
        <v>0</v>
      </c>
      <c r="J1084" s="173">
        <v>94</v>
      </c>
      <c r="K1084" s="207" t="b">
        <v>1</v>
      </c>
      <c r="L1084" s="208">
        <v>191.5</v>
      </c>
      <c r="M1084" s="208">
        <v>192.44</v>
      </c>
      <c r="N1084" s="11" t="s">
        <v>112</v>
      </c>
      <c r="O1084" s="11" t="s">
        <v>42</v>
      </c>
      <c r="P1084" s="179" t="s">
        <v>1497</v>
      </c>
      <c r="Q1084" s="180">
        <v>3</v>
      </c>
      <c r="R1084" s="11" t="s">
        <v>18</v>
      </c>
      <c r="S1084" s="11" t="s">
        <v>89</v>
      </c>
      <c r="T1084" s="17" t="s">
        <v>141</v>
      </c>
      <c r="U1084" s="6" t="s">
        <v>49</v>
      </c>
      <c r="V1084" s="6" t="s">
        <v>14</v>
      </c>
      <c r="W1084" s="6" t="s">
        <v>12</v>
      </c>
      <c r="X1084" s="212">
        <v>4</v>
      </c>
      <c r="Y1084" s="1" t="s">
        <v>40</v>
      </c>
      <c r="AS1084" s="1">
        <v>70</v>
      </c>
      <c r="AU1084" s="1">
        <v>30</v>
      </c>
      <c r="BO1084" s="6"/>
      <c r="BP1084" s="6"/>
      <c r="BQ1084" s="1">
        <v>100</v>
      </c>
      <c r="BR1084" s="6"/>
      <c r="BS1084" s="6"/>
      <c r="BT1084" s="6"/>
      <c r="BU1084" s="6" t="s">
        <v>817</v>
      </c>
      <c r="BV1084" s="6"/>
      <c r="BW1084" s="6"/>
    </row>
    <row r="1085" spans="1:75" ht="15" customHeight="1" x14ac:dyDescent="0.3">
      <c r="A1085" s="1" t="s">
        <v>1487</v>
      </c>
      <c r="B1085" s="7">
        <v>42970</v>
      </c>
      <c r="C1085" s="6" t="s">
        <v>122</v>
      </c>
      <c r="D1085" s="166" t="s">
        <v>115</v>
      </c>
      <c r="E1085" s="166" t="s">
        <v>116</v>
      </c>
      <c r="F1085" s="11">
        <v>77</v>
      </c>
      <c r="G1085" s="168">
        <v>1</v>
      </c>
      <c r="H1085" s="183" t="str">
        <f t="shared" si="16"/>
        <v>77-1</v>
      </c>
      <c r="I1085" s="173">
        <v>0</v>
      </c>
      <c r="J1085" s="173">
        <v>94</v>
      </c>
      <c r="K1085" s="207" t="b">
        <v>1</v>
      </c>
      <c r="L1085" s="208">
        <v>191.5</v>
      </c>
      <c r="M1085" s="208">
        <v>192.44</v>
      </c>
      <c r="N1085" s="11" t="s">
        <v>112</v>
      </c>
      <c r="O1085" s="11" t="s">
        <v>46</v>
      </c>
      <c r="P1085" s="179" t="s">
        <v>1495</v>
      </c>
      <c r="Q1085" s="180">
        <v>5</v>
      </c>
      <c r="R1085" s="11" t="s">
        <v>18</v>
      </c>
      <c r="S1085" s="11"/>
      <c r="T1085" s="17" t="s">
        <v>126</v>
      </c>
      <c r="U1085" s="6" t="s">
        <v>49</v>
      </c>
      <c r="V1085" s="6" t="s">
        <v>14</v>
      </c>
      <c r="W1085" s="6" t="s">
        <v>10</v>
      </c>
      <c r="X1085" s="212">
        <v>2</v>
      </c>
      <c r="Y1085" s="6" t="s">
        <v>40</v>
      </c>
      <c r="AS1085" s="1">
        <v>50</v>
      </c>
      <c r="BF1085" s="1">
        <v>50</v>
      </c>
      <c r="BO1085" s="6"/>
      <c r="BP1085" s="6"/>
      <c r="BQ1085" s="1">
        <v>100</v>
      </c>
      <c r="BR1085" s="6"/>
      <c r="BS1085" s="6"/>
      <c r="BT1085" s="6"/>
      <c r="BU1085" s="6" t="s">
        <v>811</v>
      </c>
      <c r="BV1085" s="6"/>
      <c r="BW1085" s="6"/>
    </row>
    <row r="1086" spans="1:75" ht="15" customHeight="1" x14ac:dyDescent="0.3">
      <c r="A1086" s="1" t="s">
        <v>1487</v>
      </c>
      <c r="B1086" s="7">
        <v>42970</v>
      </c>
      <c r="C1086" s="6" t="s">
        <v>122</v>
      </c>
      <c r="D1086" s="166" t="s">
        <v>115</v>
      </c>
      <c r="E1086" s="166" t="s">
        <v>116</v>
      </c>
      <c r="F1086" s="11">
        <v>77</v>
      </c>
      <c r="G1086" s="168">
        <v>1</v>
      </c>
      <c r="H1086" s="183" t="str">
        <f t="shared" si="16"/>
        <v>77-1</v>
      </c>
      <c r="I1086" s="173">
        <v>0</v>
      </c>
      <c r="J1086" s="173">
        <v>94</v>
      </c>
      <c r="K1086" s="207" t="b">
        <v>1</v>
      </c>
      <c r="L1086" s="208">
        <v>191.5</v>
      </c>
      <c r="M1086" s="208">
        <v>192.44</v>
      </c>
      <c r="N1086" s="11"/>
      <c r="O1086" s="11" t="s">
        <v>105</v>
      </c>
      <c r="P1086" s="179" t="s">
        <v>105</v>
      </c>
      <c r="Q1086" s="136" t="s">
        <v>1492</v>
      </c>
      <c r="R1086" s="11"/>
      <c r="S1086" s="11"/>
      <c r="T1086" s="6"/>
      <c r="U1086" s="6"/>
      <c r="V1086" s="6"/>
      <c r="W1086" s="6"/>
      <c r="X1086" s="212" t="e">
        <v>#N/A</v>
      </c>
      <c r="Y1086" s="6"/>
      <c r="BO1086" s="6"/>
      <c r="BP1086" s="6"/>
      <c r="BQ1086" s="1">
        <v>0</v>
      </c>
      <c r="BR1086" s="6"/>
      <c r="BS1086" s="6"/>
      <c r="BT1086" s="6"/>
      <c r="BU1086" s="6"/>
      <c r="BV1086" s="6" t="s">
        <v>818</v>
      </c>
      <c r="BW1086" s="6"/>
    </row>
    <row r="1087" spans="1:75" ht="15" customHeight="1" x14ac:dyDescent="0.3">
      <c r="A1087" s="1" t="s">
        <v>1487</v>
      </c>
      <c r="B1087" s="7">
        <v>42970</v>
      </c>
      <c r="C1087" s="6" t="s">
        <v>122</v>
      </c>
      <c r="D1087" s="166" t="s">
        <v>115</v>
      </c>
      <c r="E1087" s="166" t="s">
        <v>116</v>
      </c>
      <c r="F1087" s="11">
        <v>77</v>
      </c>
      <c r="G1087" s="168">
        <v>2</v>
      </c>
      <c r="H1087" s="183" t="str">
        <f t="shared" si="16"/>
        <v>77-2</v>
      </c>
      <c r="I1087" s="173">
        <v>0</v>
      </c>
      <c r="J1087" s="173">
        <v>81</v>
      </c>
      <c r="K1087" s="207" t="b">
        <v>1</v>
      </c>
      <c r="L1087" s="208">
        <v>192.44499999999999</v>
      </c>
      <c r="M1087" s="208">
        <v>193.255</v>
      </c>
      <c r="N1087" s="11" t="s">
        <v>112</v>
      </c>
      <c r="O1087" s="11" t="s">
        <v>1094</v>
      </c>
      <c r="P1087" s="179" t="s">
        <v>1493</v>
      </c>
      <c r="Q1087" s="180">
        <v>1</v>
      </c>
      <c r="R1087" s="11" t="s">
        <v>18</v>
      </c>
      <c r="S1087" s="11"/>
      <c r="T1087" s="17" t="s">
        <v>126</v>
      </c>
      <c r="U1087" s="6" t="s">
        <v>49</v>
      </c>
      <c r="V1087" s="6" t="s">
        <v>120</v>
      </c>
      <c r="W1087" s="6" t="s">
        <v>10</v>
      </c>
      <c r="X1087" s="212">
        <v>2</v>
      </c>
      <c r="Y1087" s="6" t="s">
        <v>40</v>
      </c>
      <c r="AR1087" s="1">
        <v>95</v>
      </c>
      <c r="BF1087" s="1">
        <v>5</v>
      </c>
      <c r="BO1087" s="6"/>
      <c r="BP1087" s="6"/>
      <c r="BQ1087" s="1">
        <v>100</v>
      </c>
      <c r="BR1087" s="6"/>
      <c r="BS1087" s="6"/>
      <c r="BT1087" s="6"/>
      <c r="BU1087" s="6" t="s">
        <v>806</v>
      </c>
      <c r="BV1087" s="6"/>
      <c r="BW1087" s="6"/>
    </row>
    <row r="1088" spans="1:75" ht="15" customHeight="1" x14ac:dyDescent="0.3">
      <c r="A1088" s="1" t="s">
        <v>1487</v>
      </c>
      <c r="B1088" s="7">
        <v>42970</v>
      </c>
      <c r="C1088" s="6" t="s">
        <v>122</v>
      </c>
      <c r="D1088" s="166" t="s">
        <v>115</v>
      </c>
      <c r="E1088" s="166" t="s">
        <v>116</v>
      </c>
      <c r="F1088" s="11">
        <v>77</v>
      </c>
      <c r="G1088" s="168">
        <v>2</v>
      </c>
      <c r="H1088" s="183" t="str">
        <f t="shared" si="16"/>
        <v>77-2</v>
      </c>
      <c r="I1088" s="173">
        <v>0</v>
      </c>
      <c r="J1088" s="173">
        <v>81</v>
      </c>
      <c r="K1088" s="207" t="b">
        <v>1</v>
      </c>
      <c r="L1088" s="208">
        <v>192.44499999999999</v>
      </c>
      <c r="M1088" s="208">
        <v>193.255</v>
      </c>
      <c r="N1088" s="11" t="s">
        <v>112</v>
      </c>
      <c r="O1088" s="11" t="s">
        <v>117</v>
      </c>
      <c r="P1088" s="179" t="s">
        <v>1497</v>
      </c>
      <c r="Q1088" s="180">
        <v>3</v>
      </c>
      <c r="R1088" s="11" t="s">
        <v>18</v>
      </c>
      <c r="S1088" s="11"/>
      <c r="T1088" s="17" t="s">
        <v>127</v>
      </c>
      <c r="U1088" s="6" t="s">
        <v>49</v>
      </c>
      <c r="V1088" s="6" t="s">
        <v>14</v>
      </c>
      <c r="W1088" s="6" t="s">
        <v>11</v>
      </c>
      <c r="X1088" s="212">
        <v>3</v>
      </c>
      <c r="Y1088" s="6" t="s">
        <v>40</v>
      </c>
      <c r="AR1088" s="1">
        <v>90</v>
      </c>
      <c r="AU1088" s="1">
        <v>10</v>
      </c>
      <c r="BO1088" s="6"/>
      <c r="BP1088" s="6"/>
      <c r="BQ1088" s="1">
        <v>100</v>
      </c>
      <c r="BR1088" s="6"/>
      <c r="BS1088" s="6"/>
      <c r="BT1088" s="6"/>
      <c r="BU1088" s="6" t="s">
        <v>814</v>
      </c>
      <c r="BV1088" s="6"/>
      <c r="BW1088" s="6"/>
    </row>
    <row r="1089" spans="1:75" ht="15" customHeight="1" x14ac:dyDescent="0.3">
      <c r="A1089" s="1" t="s">
        <v>1487</v>
      </c>
      <c r="B1089" s="7">
        <v>42970</v>
      </c>
      <c r="C1089" s="6" t="s">
        <v>122</v>
      </c>
      <c r="D1089" s="166" t="s">
        <v>115</v>
      </c>
      <c r="E1089" s="166" t="s">
        <v>116</v>
      </c>
      <c r="F1089" s="11">
        <v>77</v>
      </c>
      <c r="G1089" s="168">
        <v>2</v>
      </c>
      <c r="H1089" s="183" t="str">
        <f t="shared" si="16"/>
        <v>77-2</v>
      </c>
      <c r="I1089" s="173">
        <v>0</v>
      </c>
      <c r="J1089" s="173">
        <v>81</v>
      </c>
      <c r="K1089" s="207" t="b">
        <v>1</v>
      </c>
      <c r="L1089" s="208">
        <v>192.44499999999999</v>
      </c>
      <c r="M1089" s="208">
        <v>193.255</v>
      </c>
      <c r="N1089" s="11" t="s">
        <v>112</v>
      </c>
      <c r="O1089" s="11" t="s">
        <v>42</v>
      </c>
      <c r="P1089" s="179" t="s">
        <v>1497</v>
      </c>
      <c r="Q1089" s="180">
        <v>3</v>
      </c>
      <c r="R1089" s="11" t="s">
        <v>18</v>
      </c>
      <c r="S1089" s="11" t="s">
        <v>89</v>
      </c>
      <c r="T1089" s="17" t="s">
        <v>210</v>
      </c>
      <c r="U1089" s="6" t="s">
        <v>49</v>
      </c>
      <c r="V1089" s="6" t="s">
        <v>14</v>
      </c>
      <c r="W1089" s="6" t="s">
        <v>12</v>
      </c>
      <c r="X1089" s="212">
        <v>4</v>
      </c>
      <c r="Y1089" s="1" t="s">
        <v>40</v>
      </c>
      <c r="AS1089" s="1">
        <v>70</v>
      </c>
      <c r="AU1089" s="1">
        <v>30</v>
      </c>
      <c r="BO1089" s="6"/>
      <c r="BP1089" s="6"/>
      <c r="BQ1089" s="1">
        <v>100</v>
      </c>
      <c r="BR1089" s="6"/>
      <c r="BS1089" s="6"/>
      <c r="BT1089" s="6"/>
      <c r="BU1089" s="6" t="s">
        <v>819</v>
      </c>
      <c r="BV1089" s="6"/>
      <c r="BW1089" s="6"/>
    </row>
    <row r="1090" spans="1:75" ht="15" customHeight="1" x14ac:dyDescent="0.3">
      <c r="A1090" s="1" t="s">
        <v>1487</v>
      </c>
      <c r="B1090" s="7">
        <v>42970</v>
      </c>
      <c r="C1090" s="6" t="s">
        <v>122</v>
      </c>
      <c r="D1090" s="166" t="s">
        <v>115</v>
      </c>
      <c r="E1090" s="166" t="s">
        <v>116</v>
      </c>
      <c r="F1090" s="11">
        <v>77</v>
      </c>
      <c r="G1090" s="168">
        <v>2</v>
      </c>
      <c r="H1090" s="183" t="str">
        <f t="shared" si="16"/>
        <v>77-2</v>
      </c>
      <c r="I1090" s="173">
        <v>0</v>
      </c>
      <c r="J1090" s="173">
        <v>81</v>
      </c>
      <c r="K1090" s="207" t="b">
        <v>1</v>
      </c>
      <c r="L1090" s="208">
        <v>192.44499999999999</v>
      </c>
      <c r="M1090" s="208">
        <v>193.255</v>
      </c>
      <c r="N1090" s="11" t="s">
        <v>112</v>
      </c>
      <c r="O1090" s="11" t="s">
        <v>46</v>
      </c>
      <c r="P1090" s="179" t="s">
        <v>1495</v>
      </c>
      <c r="Q1090" s="180">
        <v>5</v>
      </c>
      <c r="R1090" s="11" t="s">
        <v>18</v>
      </c>
      <c r="S1090" s="11"/>
      <c r="T1090" s="17" t="s">
        <v>129</v>
      </c>
      <c r="U1090" s="6" t="s">
        <v>49</v>
      </c>
      <c r="V1090" s="6" t="s">
        <v>14</v>
      </c>
      <c r="W1090" s="6" t="s">
        <v>10</v>
      </c>
      <c r="X1090" s="212">
        <v>2</v>
      </c>
      <c r="Y1090" s="6" t="s">
        <v>40</v>
      </c>
      <c r="AS1090" s="1">
        <v>50</v>
      </c>
      <c r="BF1090" s="1">
        <v>50</v>
      </c>
      <c r="BO1090" s="6"/>
      <c r="BP1090" s="6"/>
      <c r="BQ1090" s="1">
        <v>100</v>
      </c>
      <c r="BR1090" s="6"/>
      <c r="BS1090" s="6"/>
      <c r="BT1090" s="6"/>
      <c r="BU1090" s="6" t="s">
        <v>820</v>
      </c>
      <c r="BV1090" s="6"/>
      <c r="BW1090" s="6"/>
    </row>
    <row r="1091" spans="1:75" ht="15" customHeight="1" x14ac:dyDescent="0.3">
      <c r="A1091" s="1" t="s">
        <v>1487</v>
      </c>
      <c r="B1091" s="7">
        <v>42970</v>
      </c>
      <c r="C1091" s="6" t="s">
        <v>122</v>
      </c>
      <c r="D1091" s="166" t="s">
        <v>115</v>
      </c>
      <c r="E1091" s="166" t="s">
        <v>116</v>
      </c>
      <c r="F1091" s="11">
        <v>77</v>
      </c>
      <c r="G1091" s="168">
        <v>2</v>
      </c>
      <c r="H1091" s="183" t="str">
        <f t="shared" si="16"/>
        <v>77-2</v>
      </c>
      <c r="I1091" s="173">
        <v>0</v>
      </c>
      <c r="J1091" s="173">
        <v>81</v>
      </c>
      <c r="K1091" s="207" t="b">
        <v>1</v>
      </c>
      <c r="L1091" s="208">
        <v>192.44499999999999</v>
      </c>
      <c r="M1091" s="208">
        <v>193.255</v>
      </c>
      <c r="N1091" s="11"/>
      <c r="O1091" s="11" t="s">
        <v>105</v>
      </c>
      <c r="P1091" s="179" t="s">
        <v>105</v>
      </c>
      <c r="Q1091" s="136" t="s">
        <v>1492</v>
      </c>
      <c r="R1091" s="11"/>
      <c r="S1091" s="11"/>
      <c r="T1091" s="6"/>
      <c r="U1091" s="6"/>
      <c r="V1091" s="6"/>
      <c r="W1091" s="6"/>
      <c r="X1091" s="212" t="e">
        <v>#N/A</v>
      </c>
      <c r="Y1091" s="6"/>
      <c r="BO1091" s="6"/>
      <c r="BP1091" s="6"/>
      <c r="BQ1091" s="1">
        <v>0</v>
      </c>
      <c r="BR1091" s="6"/>
      <c r="BS1091" s="6"/>
      <c r="BT1091" s="6"/>
      <c r="BU1091" s="6"/>
      <c r="BV1091" s="6" t="s">
        <v>810</v>
      </c>
      <c r="BW1091" s="6"/>
    </row>
    <row r="1092" spans="1:75" ht="15" customHeight="1" x14ac:dyDescent="0.3">
      <c r="A1092" s="1" t="s">
        <v>1487</v>
      </c>
      <c r="B1092" s="7">
        <v>42970</v>
      </c>
      <c r="C1092" s="6" t="s">
        <v>122</v>
      </c>
      <c r="D1092" s="166" t="s">
        <v>115</v>
      </c>
      <c r="E1092" s="166" t="s">
        <v>116</v>
      </c>
      <c r="F1092" s="11">
        <v>77</v>
      </c>
      <c r="G1092" s="168">
        <v>3</v>
      </c>
      <c r="H1092" s="183" t="str">
        <f t="shared" si="16"/>
        <v>77-3</v>
      </c>
      <c r="I1092" s="173">
        <v>0</v>
      </c>
      <c r="J1092" s="173">
        <v>84</v>
      </c>
      <c r="K1092" s="207" t="b">
        <v>1</v>
      </c>
      <c r="L1092" s="208">
        <v>193.26499999999999</v>
      </c>
      <c r="M1092" s="208">
        <v>194.10499999999999</v>
      </c>
      <c r="N1092" s="11" t="s">
        <v>112</v>
      </c>
      <c r="O1092" s="11" t="s">
        <v>1094</v>
      </c>
      <c r="P1092" s="179" t="s">
        <v>1493</v>
      </c>
      <c r="Q1092" s="180">
        <v>1</v>
      </c>
      <c r="R1092" s="11" t="s">
        <v>18</v>
      </c>
      <c r="S1092" s="11"/>
      <c r="T1092" s="17" t="s">
        <v>126</v>
      </c>
      <c r="U1092" s="6" t="s">
        <v>49</v>
      </c>
      <c r="V1092" s="6" t="s">
        <v>120</v>
      </c>
      <c r="W1092" s="6" t="s">
        <v>10</v>
      </c>
      <c r="X1092" s="212">
        <v>2</v>
      </c>
      <c r="Y1092" s="6" t="s">
        <v>40</v>
      </c>
      <c r="AR1092" s="1">
        <v>95</v>
      </c>
      <c r="BF1092" s="1">
        <v>5</v>
      </c>
      <c r="BO1092" s="6"/>
      <c r="BP1092" s="6"/>
      <c r="BQ1092" s="1">
        <v>100</v>
      </c>
      <c r="BR1092" s="6"/>
      <c r="BS1092" s="6"/>
      <c r="BT1092" s="6"/>
      <c r="BU1092" s="6" t="s">
        <v>806</v>
      </c>
      <c r="BV1092" s="6"/>
      <c r="BW1092" s="6"/>
    </row>
    <row r="1093" spans="1:75" ht="15" customHeight="1" x14ac:dyDescent="0.3">
      <c r="A1093" s="1" t="s">
        <v>1487</v>
      </c>
      <c r="B1093" s="7">
        <v>42970</v>
      </c>
      <c r="C1093" s="6" t="s">
        <v>122</v>
      </c>
      <c r="D1093" s="166" t="s">
        <v>115</v>
      </c>
      <c r="E1093" s="166" t="s">
        <v>116</v>
      </c>
      <c r="F1093" s="11">
        <v>77</v>
      </c>
      <c r="G1093" s="168">
        <v>3</v>
      </c>
      <c r="H1093" s="183" t="str">
        <f t="shared" si="16"/>
        <v>77-3</v>
      </c>
      <c r="I1093" s="173">
        <v>0</v>
      </c>
      <c r="J1093" s="173">
        <v>84</v>
      </c>
      <c r="K1093" s="207" t="b">
        <v>1</v>
      </c>
      <c r="L1093" s="208">
        <v>193.26499999999999</v>
      </c>
      <c r="M1093" s="208">
        <v>194.10499999999999</v>
      </c>
      <c r="N1093" s="11" t="s">
        <v>112</v>
      </c>
      <c r="O1093" s="11" t="s">
        <v>117</v>
      </c>
      <c r="P1093" s="179" t="s">
        <v>1497</v>
      </c>
      <c r="Q1093" s="180">
        <v>3</v>
      </c>
      <c r="R1093" s="11" t="s">
        <v>18</v>
      </c>
      <c r="S1093" s="11"/>
      <c r="T1093" s="17" t="s">
        <v>127</v>
      </c>
      <c r="U1093" s="6" t="s">
        <v>49</v>
      </c>
      <c r="V1093" s="6" t="s">
        <v>14</v>
      </c>
      <c r="W1093" s="6" t="s">
        <v>11</v>
      </c>
      <c r="X1093" s="212">
        <v>3</v>
      </c>
      <c r="Y1093" s="6" t="s">
        <v>40</v>
      </c>
      <c r="AR1093" s="1">
        <v>90</v>
      </c>
      <c r="AU1093" s="1">
        <v>10</v>
      </c>
      <c r="BO1093" s="6"/>
      <c r="BP1093" s="6"/>
      <c r="BQ1093" s="1">
        <v>100</v>
      </c>
      <c r="BR1093" s="6"/>
      <c r="BS1093" s="6"/>
      <c r="BT1093" s="6"/>
      <c r="BU1093" s="6" t="s">
        <v>821</v>
      </c>
      <c r="BV1093" s="6"/>
      <c r="BW1093" s="6"/>
    </row>
    <row r="1094" spans="1:75" ht="15" customHeight="1" x14ac:dyDescent="0.3">
      <c r="A1094" s="1" t="s">
        <v>1487</v>
      </c>
      <c r="B1094" s="7">
        <v>42970</v>
      </c>
      <c r="C1094" s="6" t="s">
        <v>122</v>
      </c>
      <c r="D1094" s="166" t="s">
        <v>115</v>
      </c>
      <c r="E1094" s="166" t="s">
        <v>116</v>
      </c>
      <c r="F1094" s="11">
        <v>77</v>
      </c>
      <c r="G1094" s="168">
        <v>3</v>
      </c>
      <c r="H1094" s="183" t="str">
        <f t="shared" si="16"/>
        <v>77-3</v>
      </c>
      <c r="I1094" s="173">
        <v>0</v>
      </c>
      <c r="J1094" s="173">
        <v>84</v>
      </c>
      <c r="K1094" s="207" t="b">
        <v>1</v>
      </c>
      <c r="L1094" s="208">
        <v>193.26499999999999</v>
      </c>
      <c r="M1094" s="208">
        <v>194.10499999999999</v>
      </c>
      <c r="N1094" s="11" t="s">
        <v>112</v>
      </c>
      <c r="O1094" s="11" t="s">
        <v>42</v>
      </c>
      <c r="P1094" s="179" t="s">
        <v>1497</v>
      </c>
      <c r="Q1094" s="180">
        <v>3</v>
      </c>
      <c r="R1094" s="11" t="s">
        <v>18</v>
      </c>
      <c r="S1094" s="11" t="s">
        <v>89</v>
      </c>
      <c r="T1094" s="17" t="s">
        <v>210</v>
      </c>
      <c r="U1094" s="6" t="s">
        <v>49</v>
      </c>
      <c r="V1094" s="6" t="s">
        <v>14</v>
      </c>
      <c r="W1094" s="6" t="s">
        <v>12</v>
      </c>
      <c r="X1094" s="212">
        <v>4</v>
      </c>
      <c r="Y1094" s="1" t="s">
        <v>40</v>
      </c>
      <c r="AS1094" s="1">
        <v>70</v>
      </c>
      <c r="AU1094" s="1">
        <v>30</v>
      </c>
      <c r="BO1094" s="6"/>
      <c r="BP1094" s="6"/>
      <c r="BQ1094" s="1">
        <v>100</v>
      </c>
      <c r="BR1094" s="6"/>
      <c r="BS1094" s="6"/>
      <c r="BT1094" s="6"/>
      <c r="BU1094" s="6" t="s">
        <v>815</v>
      </c>
      <c r="BV1094" s="6"/>
      <c r="BW1094" s="6"/>
    </row>
    <row r="1095" spans="1:75" ht="15" customHeight="1" x14ac:dyDescent="0.3">
      <c r="A1095" s="1" t="s">
        <v>1487</v>
      </c>
      <c r="B1095" s="7">
        <v>42970</v>
      </c>
      <c r="C1095" s="6" t="s">
        <v>122</v>
      </c>
      <c r="D1095" s="166" t="s">
        <v>115</v>
      </c>
      <c r="E1095" s="166" t="s">
        <v>116</v>
      </c>
      <c r="F1095" s="11">
        <v>77</v>
      </c>
      <c r="G1095" s="168">
        <v>3</v>
      </c>
      <c r="H1095" s="183" t="str">
        <f t="shared" si="16"/>
        <v>77-3</v>
      </c>
      <c r="I1095" s="173">
        <v>0</v>
      </c>
      <c r="J1095" s="173">
        <v>84</v>
      </c>
      <c r="K1095" s="207" t="b">
        <v>1</v>
      </c>
      <c r="L1095" s="208">
        <v>193.26499999999999</v>
      </c>
      <c r="M1095" s="208">
        <v>194.10499999999999</v>
      </c>
      <c r="N1095" s="11" t="s">
        <v>112</v>
      </c>
      <c r="O1095" s="11" t="s">
        <v>46</v>
      </c>
      <c r="P1095" s="181" t="s">
        <v>1495</v>
      </c>
      <c r="Q1095" s="182">
        <v>5</v>
      </c>
      <c r="R1095" s="11" t="s">
        <v>18</v>
      </c>
      <c r="S1095" s="11"/>
      <c r="T1095" s="17" t="s">
        <v>126</v>
      </c>
      <c r="U1095" s="6" t="s">
        <v>49</v>
      </c>
      <c r="V1095" s="6" t="s">
        <v>14</v>
      </c>
      <c r="W1095" s="6" t="s">
        <v>10</v>
      </c>
      <c r="X1095" s="212">
        <v>2</v>
      </c>
      <c r="Y1095" s="6" t="s">
        <v>40</v>
      </c>
      <c r="AS1095" s="1">
        <v>50</v>
      </c>
      <c r="BF1095" s="1">
        <v>50</v>
      </c>
      <c r="BO1095" s="6"/>
      <c r="BP1095" s="6"/>
      <c r="BQ1095" s="1">
        <v>100</v>
      </c>
      <c r="BR1095" s="6"/>
      <c r="BS1095" s="6"/>
      <c r="BT1095" s="6"/>
      <c r="BU1095" s="6" t="s">
        <v>822</v>
      </c>
      <c r="BV1095" s="6"/>
      <c r="BW1095" s="6"/>
    </row>
    <row r="1096" spans="1:75" ht="15" customHeight="1" x14ac:dyDescent="0.3">
      <c r="A1096" s="1" t="s">
        <v>1487</v>
      </c>
      <c r="B1096" s="7">
        <v>42970</v>
      </c>
      <c r="C1096" s="6" t="s">
        <v>122</v>
      </c>
      <c r="D1096" s="166" t="s">
        <v>115</v>
      </c>
      <c r="E1096" s="166" t="s">
        <v>116</v>
      </c>
      <c r="F1096" s="11">
        <v>77</v>
      </c>
      <c r="G1096" s="168">
        <v>3</v>
      </c>
      <c r="H1096" s="183" t="str">
        <f t="shared" si="16"/>
        <v>77-3</v>
      </c>
      <c r="I1096" s="173">
        <v>0</v>
      </c>
      <c r="J1096" s="173">
        <v>84</v>
      </c>
      <c r="K1096" s="207" t="b">
        <v>1</v>
      </c>
      <c r="L1096" s="208">
        <v>193.26499999999999</v>
      </c>
      <c r="M1096" s="208">
        <v>194.10499999999999</v>
      </c>
      <c r="N1096" s="11"/>
      <c r="O1096" s="11" t="s">
        <v>105</v>
      </c>
      <c r="P1096" s="179" t="s">
        <v>105</v>
      </c>
      <c r="Q1096" s="136" t="s">
        <v>1492</v>
      </c>
      <c r="R1096" s="11"/>
      <c r="S1096" s="11"/>
      <c r="T1096" s="6"/>
      <c r="U1096" s="6"/>
      <c r="V1096" s="6"/>
      <c r="W1096" s="6"/>
      <c r="X1096" s="212" t="e">
        <v>#N/A</v>
      </c>
      <c r="Y1096" s="6"/>
      <c r="BO1096" s="6"/>
      <c r="BP1096" s="6"/>
      <c r="BQ1096" s="1">
        <v>0</v>
      </c>
      <c r="BR1096" s="6"/>
      <c r="BS1096" s="6"/>
      <c r="BT1096" s="6"/>
      <c r="BU1096" s="6"/>
      <c r="BV1096" s="6" t="s">
        <v>810</v>
      </c>
      <c r="BW1096" s="6"/>
    </row>
    <row r="1097" spans="1:75" ht="15" customHeight="1" x14ac:dyDescent="0.3">
      <c r="A1097" s="1" t="s">
        <v>1487</v>
      </c>
      <c r="B1097" s="7">
        <v>42970</v>
      </c>
      <c r="C1097" s="6" t="s">
        <v>122</v>
      </c>
      <c r="D1097" s="166" t="s">
        <v>115</v>
      </c>
      <c r="E1097" s="166" t="s">
        <v>116</v>
      </c>
      <c r="F1097" s="11">
        <v>77</v>
      </c>
      <c r="G1097" s="168">
        <v>4</v>
      </c>
      <c r="H1097" s="183" t="str">
        <f t="shared" si="16"/>
        <v>77-4</v>
      </c>
      <c r="I1097" s="173">
        <v>0</v>
      </c>
      <c r="J1097" s="173">
        <v>51</v>
      </c>
      <c r="K1097" s="207" t="b">
        <v>1</v>
      </c>
      <c r="L1097" s="208">
        <v>194.11499999999998</v>
      </c>
      <c r="M1097" s="208">
        <v>194.62499999999997</v>
      </c>
      <c r="N1097" s="11" t="s">
        <v>112</v>
      </c>
      <c r="O1097" s="11" t="s">
        <v>1094</v>
      </c>
      <c r="P1097" s="179" t="s">
        <v>1493</v>
      </c>
      <c r="Q1097" s="180">
        <v>1</v>
      </c>
      <c r="R1097" s="11" t="s">
        <v>18</v>
      </c>
      <c r="S1097" s="11"/>
      <c r="T1097" s="17" t="s">
        <v>126</v>
      </c>
      <c r="U1097" s="6" t="s">
        <v>49</v>
      </c>
      <c r="V1097" s="6" t="s">
        <v>120</v>
      </c>
      <c r="W1097" s="6" t="s">
        <v>10</v>
      </c>
      <c r="X1097" s="212">
        <v>2</v>
      </c>
      <c r="Y1097" s="6" t="s">
        <v>40</v>
      </c>
      <c r="AR1097" s="1">
        <v>95</v>
      </c>
      <c r="BF1097" s="1">
        <v>5</v>
      </c>
      <c r="BO1097" s="6"/>
      <c r="BP1097" s="6"/>
      <c r="BQ1097" s="1">
        <v>100</v>
      </c>
      <c r="BR1097" s="6"/>
      <c r="BS1097" s="6"/>
      <c r="BT1097" s="6"/>
      <c r="BU1097" s="6" t="s">
        <v>823</v>
      </c>
      <c r="BV1097" s="6"/>
      <c r="BW1097" s="6"/>
    </row>
    <row r="1098" spans="1:75" ht="15" customHeight="1" x14ac:dyDescent="0.3">
      <c r="A1098" s="1" t="s">
        <v>1487</v>
      </c>
      <c r="B1098" s="7">
        <v>42970</v>
      </c>
      <c r="C1098" s="6" t="s">
        <v>122</v>
      </c>
      <c r="D1098" s="166" t="s">
        <v>115</v>
      </c>
      <c r="E1098" s="166" t="s">
        <v>116</v>
      </c>
      <c r="F1098" s="11">
        <v>77</v>
      </c>
      <c r="G1098" s="168">
        <v>4</v>
      </c>
      <c r="H1098" s="183" t="str">
        <f t="shared" si="16"/>
        <v>77-4</v>
      </c>
      <c r="I1098" s="173">
        <v>0</v>
      </c>
      <c r="J1098" s="173">
        <v>51</v>
      </c>
      <c r="K1098" s="207" t="b">
        <v>1</v>
      </c>
      <c r="L1098" s="208">
        <v>194.11499999999998</v>
      </c>
      <c r="M1098" s="208">
        <v>194.62499999999997</v>
      </c>
      <c r="N1098" s="11" t="s">
        <v>112</v>
      </c>
      <c r="O1098" s="11" t="s">
        <v>42</v>
      </c>
      <c r="P1098" s="179" t="s">
        <v>1497</v>
      </c>
      <c r="Q1098" s="180">
        <v>3</v>
      </c>
      <c r="R1098" s="11" t="s">
        <v>18</v>
      </c>
      <c r="S1098" s="11" t="s">
        <v>89</v>
      </c>
      <c r="T1098" s="17" t="s">
        <v>788</v>
      </c>
      <c r="U1098" s="6" t="s">
        <v>49</v>
      </c>
      <c r="V1098" s="6" t="s">
        <v>14</v>
      </c>
      <c r="W1098" s="6" t="s">
        <v>12</v>
      </c>
      <c r="X1098" s="212">
        <v>4</v>
      </c>
      <c r="Y1098" s="1" t="s">
        <v>40</v>
      </c>
      <c r="AS1098" s="1">
        <v>70</v>
      </c>
      <c r="AU1098" s="1">
        <v>30</v>
      </c>
      <c r="BO1098" s="6"/>
      <c r="BP1098" s="6"/>
      <c r="BQ1098" s="1">
        <v>100</v>
      </c>
      <c r="BR1098" s="6"/>
      <c r="BS1098" s="6"/>
      <c r="BT1098" s="6"/>
      <c r="BU1098" s="6" t="s">
        <v>824</v>
      </c>
      <c r="BV1098" s="6"/>
      <c r="BW1098" s="6"/>
    </row>
    <row r="1099" spans="1:75" ht="15" customHeight="1" x14ac:dyDescent="0.3">
      <c r="A1099" s="1" t="s">
        <v>1487</v>
      </c>
      <c r="B1099" s="7">
        <v>42970</v>
      </c>
      <c r="C1099" s="6" t="s">
        <v>122</v>
      </c>
      <c r="D1099" s="166" t="s">
        <v>115</v>
      </c>
      <c r="E1099" s="166" t="s">
        <v>116</v>
      </c>
      <c r="F1099" s="11">
        <v>77</v>
      </c>
      <c r="G1099" s="168">
        <v>4</v>
      </c>
      <c r="H1099" s="183" t="str">
        <f t="shared" si="16"/>
        <v>77-4</v>
      </c>
      <c r="I1099" s="173">
        <v>0</v>
      </c>
      <c r="J1099" s="173">
        <v>51</v>
      </c>
      <c r="K1099" s="207" t="b">
        <v>1</v>
      </c>
      <c r="L1099" s="208">
        <v>194.11499999999998</v>
      </c>
      <c r="M1099" s="208">
        <v>194.62499999999997</v>
      </c>
      <c r="N1099" s="11"/>
      <c r="O1099" s="11" t="s">
        <v>105</v>
      </c>
      <c r="P1099" s="179" t="s">
        <v>105</v>
      </c>
      <c r="Q1099" s="136" t="s">
        <v>1492</v>
      </c>
      <c r="R1099" s="11"/>
      <c r="S1099" s="11"/>
      <c r="T1099" s="6"/>
      <c r="U1099" s="6"/>
      <c r="V1099" s="6"/>
      <c r="W1099" s="6"/>
      <c r="X1099" s="212" t="e">
        <v>#N/A</v>
      </c>
      <c r="Y1099" s="6"/>
      <c r="BO1099" s="6"/>
      <c r="BP1099" s="6"/>
      <c r="BQ1099" s="1">
        <v>0</v>
      </c>
      <c r="BR1099" s="6"/>
      <c r="BS1099" s="6"/>
      <c r="BT1099" s="6"/>
      <c r="BU1099" s="6"/>
      <c r="BV1099" s="6" t="s">
        <v>825</v>
      </c>
      <c r="BW1099" s="6"/>
    </row>
    <row r="1100" spans="1:75" ht="15" customHeight="1" x14ac:dyDescent="0.3">
      <c r="A1100" s="1" t="s">
        <v>1487</v>
      </c>
      <c r="B1100" s="7">
        <v>42970</v>
      </c>
      <c r="C1100" s="6" t="s">
        <v>122</v>
      </c>
      <c r="D1100" s="166" t="s">
        <v>115</v>
      </c>
      <c r="E1100" s="166" t="s">
        <v>116</v>
      </c>
      <c r="F1100" s="11">
        <v>78</v>
      </c>
      <c r="G1100" s="168">
        <v>1</v>
      </c>
      <c r="H1100" s="183" t="str">
        <f t="shared" si="16"/>
        <v>78-1</v>
      </c>
      <c r="I1100" s="173">
        <v>0</v>
      </c>
      <c r="J1100" s="173">
        <v>98</v>
      </c>
      <c r="K1100" s="207" t="b">
        <v>1</v>
      </c>
      <c r="L1100" s="208">
        <v>194.55</v>
      </c>
      <c r="M1100" s="208">
        <v>195.53</v>
      </c>
      <c r="N1100" s="11" t="s">
        <v>112</v>
      </c>
      <c r="O1100" s="11" t="s">
        <v>1094</v>
      </c>
      <c r="P1100" s="179" t="s">
        <v>1493</v>
      </c>
      <c r="Q1100" s="180">
        <v>1</v>
      </c>
      <c r="R1100" s="11" t="s">
        <v>18</v>
      </c>
      <c r="S1100" s="11"/>
      <c r="T1100" s="17" t="s">
        <v>126</v>
      </c>
      <c r="U1100" s="6" t="s">
        <v>49</v>
      </c>
      <c r="V1100" s="6" t="s">
        <v>120</v>
      </c>
      <c r="W1100" s="6" t="s">
        <v>10</v>
      </c>
      <c r="X1100" s="212">
        <v>2</v>
      </c>
      <c r="Y1100" s="6" t="s">
        <v>40</v>
      </c>
      <c r="AR1100" s="1">
        <v>95</v>
      </c>
      <c r="BF1100" s="1">
        <v>5</v>
      </c>
      <c r="BO1100" s="6"/>
      <c r="BP1100" s="6"/>
      <c r="BQ1100" s="1">
        <v>100</v>
      </c>
      <c r="BR1100" s="6"/>
      <c r="BS1100" s="6"/>
      <c r="BT1100" s="6"/>
      <c r="BU1100" s="6" t="s">
        <v>823</v>
      </c>
      <c r="BV1100" s="6"/>
      <c r="BW1100" s="6"/>
    </row>
    <row r="1101" spans="1:75" ht="15" customHeight="1" x14ac:dyDescent="0.3">
      <c r="A1101" s="1" t="s">
        <v>1487</v>
      </c>
      <c r="B1101" s="7">
        <v>42970</v>
      </c>
      <c r="C1101" s="6" t="s">
        <v>122</v>
      </c>
      <c r="D1101" s="166" t="s">
        <v>115</v>
      </c>
      <c r="E1101" s="166" t="s">
        <v>116</v>
      </c>
      <c r="F1101" s="11">
        <v>78</v>
      </c>
      <c r="G1101" s="168">
        <v>1</v>
      </c>
      <c r="H1101" s="183" t="str">
        <f t="shared" si="16"/>
        <v>78-1</v>
      </c>
      <c r="I1101" s="173">
        <v>0</v>
      </c>
      <c r="J1101" s="173">
        <v>98</v>
      </c>
      <c r="K1101" s="207" t="b">
        <v>1</v>
      </c>
      <c r="L1101" s="208">
        <v>194.55</v>
      </c>
      <c r="M1101" s="208">
        <v>195.53</v>
      </c>
      <c r="N1101" s="11" t="s">
        <v>112</v>
      </c>
      <c r="O1101" s="11" t="s">
        <v>117</v>
      </c>
      <c r="P1101" s="179" t="s">
        <v>1497</v>
      </c>
      <c r="Q1101" s="180">
        <v>3</v>
      </c>
      <c r="R1101" s="11" t="s">
        <v>18</v>
      </c>
      <c r="S1101" s="11"/>
      <c r="T1101" s="17" t="s">
        <v>129</v>
      </c>
      <c r="U1101" s="6" t="s">
        <v>49</v>
      </c>
      <c r="V1101" s="6" t="s">
        <v>14</v>
      </c>
      <c r="W1101" s="6" t="s">
        <v>11</v>
      </c>
      <c r="X1101" s="212">
        <v>3</v>
      </c>
      <c r="Y1101" s="6" t="s">
        <v>40</v>
      </c>
      <c r="AR1101" s="1">
        <v>90</v>
      </c>
      <c r="AU1101" s="1">
        <v>10</v>
      </c>
      <c r="BO1101" s="6"/>
      <c r="BP1101" s="6"/>
      <c r="BQ1101" s="1">
        <v>100</v>
      </c>
      <c r="BR1101" s="6"/>
      <c r="BS1101" s="6"/>
      <c r="BT1101" s="6"/>
      <c r="BU1101" s="6" t="s">
        <v>826</v>
      </c>
      <c r="BV1101" s="6"/>
      <c r="BW1101" s="6"/>
    </row>
    <row r="1102" spans="1:75" ht="15" customHeight="1" x14ac:dyDescent="0.3">
      <c r="A1102" s="1" t="s">
        <v>1487</v>
      </c>
      <c r="B1102" s="7">
        <v>42970</v>
      </c>
      <c r="C1102" s="6" t="s">
        <v>122</v>
      </c>
      <c r="D1102" s="166" t="s">
        <v>115</v>
      </c>
      <c r="E1102" s="166" t="s">
        <v>116</v>
      </c>
      <c r="F1102" s="11">
        <v>78</v>
      </c>
      <c r="G1102" s="168">
        <v>1</v>
      </c>
      <c r="H1102" s="183" t="str">
        <f t="shared" si="16"/>
        <v>78-1</v>
      </c>
      <c r="I1102" s="173">
        <v>0</v>
      </c>
      <c r="J1102" s="173">
        <v>98</v>
      </c>
      <c r="K1102" s="207" t="b">
        <v>1</v>
      </c>
      <c r="L1102" s="208">
        <v>194.55</v>
      </c>
      <c r="M1102" s="208">
        <v>195.53</v>
      </c>
      <c r="N1102" s="11" t="s">
        <v>112</v>
      </c>
      <c r="O1102" s="11" t="s">
        <v>42</v>
      </c>
      <c r="P1102" s="179" t="s">
        <v>1497</v>
      </c>
      <c r="Q1102" s="180">
        <v>3</v>
      </c>
      <c r="R1102" s="11" t="s">
        <v>18</v>
      </c>
      <c r="S1102" s="11" t="s">
        <v>89</v>
      </c>
      <c r="T1102" s="17" t="s">
        <v>210</v>
      </c>
      <c r="U1102" s="6" t="s">
        <v>49</v>
      </c>
      <c r="V1102" s="6" t="s">
        <v>52</v>
      </c>
      <c r="W1102" s="6" t="s">
        <v>12</v>
      </c>
      <c r="X1102" s="212">
        <v>4</v>
      </c>
      <c r="Y1102" s="1" t="s">
        <v>40</v>
      </c>
      <c r="AS1102" s="1">
        <v>70</v>
      </c>
      <c r="AU1102" s="1">
        <v>30</v>
      </c>
      <c r="BO1102" s="6"/>
      <c r="BP1102" s="6"/>
      <c r="BQ1102" s="1">
        <v>100</v>
      </c>
      <c r="BR1102" s="6"/>
      <c r="BS1102" s="6"/>
      <c r="BT1102" s="6"/>
      <c r="BU1102" s="6" t="s">
        <v>815</v>
      </c>
      <c r="BV1102" s="6"/>
      <c r="BW1102" s="6"/>
    </row>
    <row r="1103" spans="1:75" ht="15" customHeight="1" x14ac:dyDescent="0.3">
      <c r="A1103" s="1" t="s">
        <v>1487</v>
      </c>
      <c r="B1103" s="7">
        <v>42970</v>
      </c>
      <c r="C1103" s="6" t="s">
        <v>122</v>
      </c>
      <c r="D1103" s="166" t="s">
        <v>115</v>
      </c>
      <c r="E1103" s="166" t="s">
        <v>116</v>
      </c>
      <c r="F1103" s="11">
        <v>78</v>
      </c>
      <c r="G1103" s="168">
        <v>1</v>
      </c>
      <c r="H1103" s="183" t="str">
        <f t="shared" si="16"/>
        <v>78-1</v>
      </c>
      <c r="I1103" s="173">
        <v>92</v>
      </c>
      <c r="J1103" s="173">
        <v>95</v>
      </c>
      <c r="K1103" s="207" t="b">
        <v>1</v>
      </c>
      <c r="L1103" s="208">
        <v>195.47</v>
      </c>
      <c r="M1103" s="208">
        <v>195.5</v>
      </c>
      <c r="N1103" s="11" t="s">
        <v>112</v>
      </c>
      <c r="O1103" s="11" t="s">
        <v>46</v>
      </c>
      <c r="P1103" s="179" t="s">
        <v>1495</v>
      </c>
      <c r="Q1103" s="180">
        <v>5</v>
      </c>
      <c r="R1103" s="11" t="s">
        <v>18</v>
      </c>
      <c r="S1103" s="11"/>
      <c r="T1103" s="17" t="s">
        <v>126</v>
      </c>
      <c r="U1103" s="6" t="s">
        <v>49</v>
      </c>
      <c r="V1103" s="6" t="s">
        <v>14</v>
      </c>
      <c r="W1103" s="6" t="s">
        <v>10</v>
      </c>
      <c r="X1103" s="212">
        <v>2</v>
      </c>
      <c r="Y1103" s="6" t="s">
        <v>40</v>
      </c>
      <c r="AS1103" s="1">
        <v>50</v>
      </c>
      <c r="BF1103" s="1">
        <v>50</v>
      </c>
      <c r="BO1103" s="6"/>
      <c r="BP1103" s="6"/>
      <c r="BQ1103" s="1">
        <v>100</v>
      </c>
      <c r="BR1103" s="6"/>
      <c r="BS1103" s="6"/>
      <c r="BT1103" s="6"/>
      <c r="BU1103" s="6" t="s">
        <v>827</v>
      </c>
      <c r="BV1103" s="6"/>
      <c r="BW1103" s="6"/>
    </row>
    <row r="1104" spans="1:75" ht="15" customHeight="1" x14ac:dyDescent="0.3">
      <c r="A1104" s="1" t="s">
        <v>1487</v>
      </c>
      <c r="B1104" s="7">
        <v>42970</v>
      </c>
      <c r="C1104" s="6" t="s">
        <v>122</v>
      </c>
      <c r="D1104" s="166" t="s">
        <v>115</v>
      </c>
      <c r="E1104" s="166" t="s">
        <v>116</v>
      </c>
      <c r="F1104" s="11">
        <v>78</v>
      </c>
      <c r="G1104" s="168">
        <v>1</v>
      </c>
      <c r="H1104" s="183" t="str">
        <f t="shared" si="16"/>
        <v>78-1</v>
      </c>
      <c r="I1104" s="173">
        <v>0</v>
      </c>
      <c r="J1104" s="173">
        <v>98</v>
      </c>
      <c r="K1104" s="207" t="b">
        <v>1</v>
      </c>
      <c r="L1104" s="208">
        <v>194.55</v>
      </c>
      <c r="M1104" s="208">
        <v>195.53</v>
      </c>
      <c r="N1104" s="11"/>
      <c r="O1104" s="11" t="s">
        <v>105</v>
      </c>
      <c r="P1104" s="179" t="s">
        <v>105</v>
      </c>
      <c r="Q1104" s="136" t="s">
        <v>1492</v>
      </c>
      <c r="R1104" s="11"/>
      <c r="S1104" s="11"/>
      <c r="T1104" s="6"/>
      <c r="U1104" s="6"/>
      <c r="V1104" s="6"/>
      <c r="W1104" s="6"/>
      <c r="X1104" s="212" t="e">
        <v>#N/A</v>
      </c>
      <c r="Y1104" s="6"/>
      <c r="BO1104" s="6"/>
      <c r="BP1104" s="6"/>
      <c r="BQ1104" s="1">
        <v>0</v>
      </c>
      <c r="BR1104" s="6"/>
      <c r="BS1104" s="6"/>
      <c r="BT1104" s="6"/>
      <c r="BU1104" s="6"/>
      <c r="BV1104" s="6" t="s">
        <v>828</v>
      </c>
      <c r="BW1104" s="6"/>
    </row>
    <row r="1105" spans="1:75" ht="15" customHeight="1" x14ac:dyDescent="0.3">
      <c r="A1105" s="1" t="s">
        <v>1487</v>
      </c>
      <c r="B1105" s="7">
        <v>42970</v>
      </c>
      <c r="C1105" s="6" t="s">
        <v>122</v>
      </c>
      <c r="D1105" s="166" t="s">
        <v>115</v>
      </c>
      <c r="E1105" s="166" t="s">
        <v>116</v>
      </c>
      <c r="F1105" s="11">
        <v>78</v>
      </c>
      <c r="G1105" s="168">
        <v>2</v>
      </c>
      <c r="H1105" s="183" t="str">
        <f t="shared" si="16"/>
        <v>78-2</v>
      </c>
      <c r="I1105" s="173">
        <v>0</v>
      </c>
      <c r="J1105" s="173">
        <v>80</v>
      </c>
      <c r="K1105" s="207" t="b">
        <v>1</v>
      </c>
      <c r="L1105" s="208">
        <v>195.53</v>
      </c>
      <c r="M1105" s="208">
        <v>196.33</v>
      </c>
      <c r="N1105" s="11" t="s">
        <v>112</v>
      </c>
      <c r="O1105" s="11" t="s">
        <v>1094</v>
      </c>
      <c r="P1105" s="179" t="s">
        <v>1493</v>
      </c>
      <c r="Q1105" s="180">
        <v>1</v>
      </c>
      <c r="R1105" s="11" t="s">
        <v>18</v>
      </c>
      <c r="S1105" s="11"/>
      <c r="T1105" s="17" t="s">
        <v>126</v>
      </c>
      <c r="U1105" s="6" t="s">
        <v>49</v>
      </c>
      <c r="V1105" s="6" t="s">
        <v>120</v>
      </c>
      <c r="W1105" s="6" t="s">
        <v>10</v>
      </c>
      <c r="X1105" s="212">
        <v>2</v>
      </c>
      <c r="Y1105" s="6" t="s">
        <v>40</v>
      </c>
      <c r="AR1105" s="1">
        <v>95</v>
      </c>
      <c r="BF1105" s="1">
        <v>5</v>
      </c>
      <c r="BO1105" s="6"/>
      <c r="BP1105" s="6"/>
      <c r="BQ1105" s="1">
        <v>100</v>
      </c>
      <c r="BR1105" s="6"/>
      <c r="BS1105" s="6"/>
      <c r="BT1105" s="6"/>
      <c r="BU1105" s="6" t="s">
        <v>823</v>
      </c>
      <c r="BV1105" s="6"/>
      <c r="BW1105" s="6"/>
    </row>
    <row r="1106" spans="1:75" ht="15" customHeight="1" x14ac:dyDescent="0.3">
      <c r="A1106" s="1" t="s">
        <v>1487</v>
      </c>
      <c r="B1106" s="7">
        <v>42970</v>
      </c>
      <c r="C1106" s="6" t="s">
        <v>122</v>
      </c>
      <c r="D1106" s="166" t="s">
        <v>115</v>
      </c>
      <c r="E1106" s="166" t="s">
        <v>116</v>
      </c>
      <c r="F1106" s="11">
        <v>78</v>
      </c>
      <c r="G1106" s="168">
        <v>2</v>
      </c>
      <c r="H1106" s="183" t="str">
        <f t="shared" si="16"/>
        <v>78-2</v>
      </c>
      <c r="I1106" s="173">
        <v>0</v>
      </c>
      <c r="J1106" s="173">
        <v>80</v>
      </c>
      <c r="K1106" s="207" t="b">
        <v>1</v>
      </c>
      <c r="L1106" s="208">
        <v>195.53</v>
      </c>
      <c r="M1106" s="208">
        <v>196.33</v>
      </c>
      <c r="N1106" s="11" t="s">
        <v>112</v>
      </c>
      <c r="O1106" s="11" t="s">
        <v>117</v>
      </c>
      <c r="P1106" s="179" t="s">
        <v>1497</v>
      </c>
      <c r="Q1106" s="180">
        <v>3</v>
      </c>
      <c r="R1106" s="11" t="s">
        <v>18</v>
      </c>
      <c r="S1106" s="11"/>
      <c r="T1106" s="17" t="s">
        <v>206</v>
      </c>
      <c r="U1106" s="6" t="s">
        <v>49</v>
      </c>
      <c r="V1106" s="6" t="s">
        <v>14</v>
      </c>
      <c r="W1106" s="6" t="s">
        <v>11</v>
      </c>
      <c r="X1106" s="212">
        <v>3</v>
      </c>
      <c r="Y1106" s="6" t="s">
        <v>40</v>
      </c>
      <c r="AR1106" s="1">
        <v>90</v>
      </c>
      <c r="AU1106" s="1">
        <v>10</v>
      </c>
      <c r="BO1106" s="6"/>
      <c r="BP1106" s="6"/>
      <c r="BQ1106" s="1">
        <v>100</v>
      </c>
      <c r="BR1106" s="6"/>
      <c r="BS1106" s="6"/>
      <c r="BT1106" s="6"/>
      <c r="BU1106" s="6" t="s">
        <v>826</v>
      </c>
      <c r="BV1106" s="6"/>
      <c r="BW1106" s="6"/>
    </row>
    <row r="1107" spans="1:75" ht="15" customHeight="1" x14ac:dyDescent="0.3">
      <c r="A1107" s="1" t="s">
        <v>1487</v>
      </c>
      <c r="B1107" s="7">
        <v>42970</v>
      </c>
      <c r="C1107" s="6" t="s">
        <v>122</v>
      </c>
      <c r="D1107" s="166" t="s">
        <v>115</v>
      </c>
      <c r="E1107" s="166" t="s">
        <v>116</v>
      </c>
      <c r="F1107" s="11">
        <v>78</v>
      </c>
      <c r="G1107" s="168">
        <v>2</v>
      </c>
      <c r="H1107" s="183" t="str">
        <f t="shared" ref="H1107:H1170" si="17">F1107&amp;"-"&amp;G1107</f>
        <v>78-2</v>
      </c>
      <c r="I1107" s="173">
        <v>0</v>
      </c>
      <c r="J1107" s="173">
        <v>80</v>
      </c>
      <c r="K1107" s="207" t="b">
        <v>1</v>
      </c>
      <c r="L1107" s="208">
        <v>195.53</v>
      </c>
      <c r="M1107" s="208">
        <v>196.33</v>
      </c>
      <c r="N1107" s="11" t="s">
        <v>112</v>
      </c>
      <c r="O1107" s="11" t="s">
        <v>42</v>
      </c>
      <c r="P1107" s="179" t="s">
        <v>1497</v>
      </c>
      <c r="Q1107" s="180">
        <v>3</v>
      </c>
      <c r="R1107" s="11" t="s">
        <v>18</v>
      </c>
      <c r="S1107" s="11" t="s">
        <v>89</v>
      </c>
      <c r="T1107" s="17" t="s">
        <v>141</v>
      </c>
      <c r="U1107" s="6" t="s">
        <v>49</v>
      </c>
      <c r="V1107" s="6" t="s">
        <v>52</v>
      </c>
      <c r="W1107" s="6" t="s">
        <v>12</v>
      </c>
      <c r="X1107" s="212">
        <v>4</v>
      </c>
      <c r="Y1107" s="1" t="s">
        <v>40</v>
      </c>
      <c r="AS1107" s="1">
        <v>70</v>
      </c>
      <c r="AU1107" s="1">
        <v>30</v>
      </c>
      <c r="BO1107" s="6"/>
      <c r="BP1107" s="6"/>
      <c r="BQ1107" s="1">
        <v>100</v>
      </c>
      <c r="BR1107" s="6"/>
      <c r="BS1107" s="6"/>
      <c r="BT1107" s="6"/>
      <c r="BU1107" s="6" t="s">
        <v>815</v>
      </c>
      <c r="BV1107" s="6"/>
      <c r="BW1107" s="6"/>
    </row>
    <row r="1108" spans="1:75" ht="15" customHeight="1" x14ac:dyDescent="0.3">
      <c r="A1108" s="1" t="s">
        <v>1487</v>
      </c>
      <c r="B1108" s="7">
        <v>42970</v>
      </c>
      <c r="C1108" s="6" t="s">
        <v>122</v>
      </c>
      <c r="D1108" s="166" t="s">
        <v>115</v>
      </c>
      <c r="E1108" s="166" t="s">
        <v>116</v>
      </c>
      <c r="F1108" s="11">
        <v>78</v>
      </c>
      <c r="G1108" s="168">
        <v>2</v>
      </c>
      <c r="H1108" s="183" t="str">
        <f t="shared" si="17"/>
        <v>78-2</v>
      </c>
      <c r="I1108" s="173">
        <v>92</v>
      </c>
      <c r="J1108" s="173">
        <v>80</v>
      </c>
      <c r="K1108" s="207" t="b">
        <v>1</v>
      </c>
      <c r="L1108" s="208">
        <v>196.45</v>
      </c>
      <c r="M1108" s="208">
        <v>196.33</v>
      </c>
      <c r="N1108" s="11" t="s">
        <v>112</v>
      </c>
      <c r="O1108" s="11" t="s">
        <v>46</v>
      </c>
      <c r="P1108" s="179" t="s">
        <v>1495</v>
      </c>
      <c r="Q1108" s="180">
        <v>5</v>
      </c>
      <c r="R1108" s="11" t="s">
        <v>18</v>
      </c>
      <c r="S1108" s="11" t="s">
        <v>23</v>
      </c>
      <c r="T1108" s="17" t="s">
        <v>304</v>
      </c>
      <c r="U1108" s="6" t="s">
        <v>49</v>
      </c>
      <c r="V1108" s="6" t="s">
        <v>14</v>
      </c>
      <c r="W1108" s="6" t="s">
        <v>10</v>
      </c>
      <c r="X1108" s="212">
        <v>2</v>
      </c>
      <c r="Y1108" s="6" t="s">
        <v>40</v>
      </c>
      <c r="AS1108" s="1">
        <v>50</v>
      </c>
      <c r="BF1108" s="1">
        <v>50</v>
      </c>
      <c r="BO1108" s="6"/>
      <c r="BP1108" s="6"/>
      <c r="BQ1108" s="1">
        <v>100</v>
      </c>
      <c r="BR1108" s="6"/>
      <c r="BS1108" s="6"/>
      <c r="BT1108" s="6"/>
      <c r="BU1108" s="6" t="s">
        <v>829</v>
      </c>
      <c r="BV1108" s="6"/>
      <c r="BW1108" s="6"/>
    </row>
    <row r="1109" spans="1:75" ht="15" customHeight="1" x14ac:dyDescent="0.3">
      <c r="A1109" s="1" t="s">
        <v>1487</v>
      </c>
      <c r="B1109" s="7">
        <v>42970</v>
      </c>
      <c r="C1109" s="6" t="s">
        <v>122</v>
      </c>
      <c r="D1109" s="166" t="s">
        <v>115</v>
      </c>
      <c r="E1109" s="166" t="s">
        <v>116</v>
      </c>
      <c r="F1109" s="11">
        <v>78</v>
      </c>
      <c r="G1109" s="168">
        <v>2</v>
      </c>
      <c r="H1109" s="183" t="str">
        <f t="shared" si="17"/>
        <v>78-2</v>
      </c>
      <c r="I1109" s="173">
        <v>0</v>
      </c>
      <c r="J1109" s="173">
        <v>80</v>
      </c>
      <c r="K1109" s="207" t="b">
        <v>1</v>
      </c>
      <c r="L1109" s="208">
        <v>195.53</v>
      </c>
      <c r="M1109" s="208">
        <v>196.33</v>
      </c>
      <c r="N1109" s="11"/>
      <c r="O1109" s="11" t="s">
        <v>105</v>
      </c>
      <c r="P1109" s="179" t="s">
        <v>105</v>
      </c>
      <c r="Q1109" s="136" t="s">
        <v>1492</v>
      </c>
      <c r="R1109" s="11"/>
      <c r="S1109" s="11"/>
      <c r="T1109" s="6"/>
      <c r="U1109" s="6"/>
      <c r="V1109" s="6"/>
      <c r="W1109" s="6"/>
      <c r="X1109" s="212" t="e">
        <v>#N/A</v>
      </c>
      <c r="Y1109" s="6"/>
      <c r="BO1109" s="6"/>
      <c r="BP1109" s="6"/>
      <c r="BQ1109" s="1">
        <v>0</v>
      </c>
      <c r="BR1109" s="6"/>
      <c r="BS1109" s="6"/>
      <c r="BT1109" s="6"/>
      <c r="BU1109" s="6"/>
      <c r="BV1109" s="6" t="s">
        <v>828</v>
      </c>
      <c r="BW1109" s="6"/>
    </row>
    <row r="1110" spans="1:75" ht="15" customHeight="1" x14ac:dyDescent="0.3">
      <c r="A1110" s="1" t="s">
        <v>1487</v>
      </c>
      <c r="B1110" s="7">
        <v>42970</v>
      </c>
      <c r="C1110" s="6" t="s">
        <v>122</v>
      </c>
      <c r="D1110" s="166" t="s">
        <v>115</v>
      </c>
      <c r="E1110" s="166" t="s">
        <v>116</v>
      </c>
      <c r="F1110" s="11">
        <v>78</v>
      </c>
      <c r="G1110" s="168">
        <v>3</v>
      </c>
      <c r="H1110" s="183" t="str">
        <f t="shared" si="17"/>
        <v>78-3</v>
      </c>
      <c r="I1110" s="173">
        <v>0</v>
      </c>
      <c r="J1110" s="173">
        <v>7</v>
      </c>
      <c r="K1110" s="207" t="b">
        <v>1</v>
      </c>
      <c r="L1110" s="208">
        <v>196.33</v>
      </c>
      <c r="M1110" s="208">
        <v>196.4</v>
      </c>
      <c r="N1110" s="11" t="s">
        <v>112</v>
      </c>
      <c r="O1110" s="11" t="s">
        <v>1094</v>
      </c>
      <c r="P1110" s="179" t="s">
        <v>1493</v>
      </c>
      <c r="Q1110" s="180">
        <v>1</v>
      </c>
      <c r="R1110" s="11" t="s">
        <v>18</v>
      </c>
      <c r="S1110" s="11"/>
      <c r="T1110" s="17" t="s">
        <v>126</v>
      </c>
      <c r="U1110" s="6" t="s">
        <v>49</v>
      </c>
      <c r="V1110" s="6" t="s">
        <v>120</v>
      </c>
      <c r="W1110" s="6" t="s">
        <v>10</v>
      </c>
      <c r="X1110" s="212">
        <v>2</v>
      </c>
      <c r="Y1110" s="6" t="s">
        <v>40</v>
      </c>
      <c r="AR1110" s="1">
        <v>95</v>
      </c>
      <c r="BF1110" s="1">
        <v>5</v>
      </c>
      <c r="BO1110" s="6"/>
      <c r="BP1110" s="6"/>
      <c r="BQ1110" s="1">
        <v>100</v>
      </c>
      <c r="BR1110" s="6"/>
      <c r="BS1110" s="6"/>
      <c r="BT1110" s="6"/>
      <c r="BU1110" s="6" t="s">
        <v>823</v>
      </c>
      <c r="BV1110" s="6"/>
      <c r="BW1110" s="6"/>
    </row>
    <row r="1111" spans="1:75" ht="15" customHeight="1" x14ac:dyDescent="0.3">
      <c r="A1111" s="1" t="s">
        <v>1487</v>
      </c>
      <c r="B1111" s="7">
        <v>42970</v>
      </c>
      <c r="C1111" s="6" t="s">
        <v>122</v>
      </c>
      <c r="D1111" s="166" t="s">
        <v>115</v>
      </c>
      <c r="E1111" s="166" t="s">
        <v>116</v>
      </c>
      <c r="F1111" s="11">
        <v>78</v>
      </c>
      <c r="G1111" s="168">
        <v>3</v>
      </c>
      <c r="H1111" s="183" t="str">
        <f t="shared" si="17"/>
        <v>78-3</v>
      </c>
      <c r="I1111" s="173">
        <v>0</v>
      </c>
      <c r="J1111" s="173">
        <v>7</v>
      </c>
      <c r="K1111" s="207" t="b">
        <v>1</v>
      </c>
      <c r="L1111" s="208">
        <v>196.33</v>
      </c>
      <c r="M1111" s="208">
        <v>196.4</v>
      </c>
      <c r="N1111" s="11" t="s">
        <v>112</v>
      </c>
      <c r="O1111" s="11" t="s">
        <v>42</v>
      </c>
      <c r="P1111" s="179" t="s">
        <v>1497</v>
      </c>
      <c r="Q1111" s="180">
        <v>3</v>
      </c>
      <c r="R1111" s="11" t="s">
        <v>18</v>
      </c>
      <c r="S1111" s="11" t="s">
        <v>89</v>
      </c>
      <c r="T1111" s="17" t="s">
        <v>304</v>
      </c>
      <c r="U1111" s="6" t="s">
        <v>49</v>
      </c>
      <c r="V1111" s="6" t="s">
        <v>14</v>
      </c>
      <c r="W1111" s="6" t="s">
        <v>12</v>
      </c>
      <c r="X1111" s="212">
        <v>4</v>
      </c>
      <c r="Y1111" s="1" t="s">
        <v>40</v>
      </c>
      <c r="AS1111" s="1">
        <v>70</v>
      </c>
      <c r="AU1111" s="1">
        <v>30</v>
      </c>
      <c r="BO1111" s="6"/>
      <c r="BP1111" s="6"/>
      <c r="BQ1111" s="1">
        <v>100</v>
      </c>
      <c r="BR1111" s="6"/>
      <c r="BS1111" s="6"/>
      <c r="BT1111" s="6"/>
      <c r="BU1111" s="6" t="s">
        <v>830</v>
      </c>
      <c r="BV1111" s="6"/>
      <c r="BW1111" s="6"/>
    </row>
    <row r="1112" spans="1:75" ht="15" customHeight="1" x14ac:dyDescent="0.3">
      <c r="A1112" s="1" t="s">
        <v>1487</v>
      </c>
      <c r="B1112" s="7">
        <v>42970</v>
      </c>
      <c r="C1112" s="6" t="s">
        <v>122</v>
      </c>
      <c r="D1112" s="166" t="s">
        <v>115</v>
      </c>
      <c r="E1112" s="166" t="s">
        <v>116</v>
      </c>
      <c r="F1112" s="11">
        <v>78</v>
      </c>
      <c r="G1112" s="168">
        <v>3</v>
      </c>
      <c r="H1112" s="183" t="str">
        <f t="shared" si="17"/>
        <v>78-3</v>
      </c>
      <c r="I1112" s="173">
        <v>7</v>
      </c>
      <c r="J1112" s="173">
        <v>22</v>
      </c>
      <c r="K1112" s="207" t="b">
        <v>1</v>
      </c>
      <c r="L1112" s="208">
        <v>196.4</v>
      </c>
      <c r="M1112" s="208">
        <v>196.55</v>
      </c>
      <c r="N1112" s="11" t="s">
        <v>112</v>
      </c>
      <c r="O1112" s="11" t="s">
        <v>46</v>
      </c>
      <c r="P1112" s="179" t="s">
        <v>1495</v>
      </c>
      <c r="Q1112" s="180">
        <v>5</v>
      </c>
      <c r="R1112" s="11" t="s">
        <v>89</v>
      </c>
      <c r="S1112" s="11"/>
      <c r="T1112" s="17" t="s">
        <v>130</v>
      </c>
      <c r="U1112" s="6" t="s">
        <v>49</v>
      </c>
      <c r="V1112" s="6" t="s">
        <v>14</v>
      </c>
      <c r="W1112" s="6" t="s">
        <v>10</v>
      </c>
      <c r="X1112" s="212">
        <v>2</v>
      </c>
      <c r="Y1112" s="1" t="s">
        <v>40</v>
      </c>
      <c r="AQ1112" s="1">
        <v>95</v>
      </c>
      <c r="BG1112" s="1">
        <v>5</v>
      </c>
      <c r="BO1112" s="6"/>
      <c r="BP1112" s="6"/>
      <c r="BQ1112" s="1">
        <v>100</v>
      </c>
      <c r="BR1112" s="6"/>
      <c r="BS1112" s="6"/>
      <c r="BT1112" s="6"/>
      <c r="BU1112" s="6"/>
      <c r="BV1112" s="6"/>
      <c r="BW1112" s="6"/>
    </row>
    <row r="1113" spans="1:75" ht="15" customHeight="1" x14ac:dyDescent="0.3">
      <c r="A1113" s="1" t="s">
        <v>1487</v>
      </c>
      <c r="B1113" s="7">
        <v>42970</v>
      </c>
      <c r="C1113" s="6" t="s">
        <v>122</v>
      </c>
      <c r="D1113" s="166" t="s">
        <v>115</v>
      </c>
      <c r="E1113" s="166" t="s">
        <v>116</v>
      </c>
      <c r="F1113" s="11">
        <v>78</v>
      </c>
      <c r="G1113" s="168">
        <v>3</v>
      </c>
      <c r="H1113" s="183" t="str">
        <f t="shared" si="17"/>
        <v>78-3</v>
      </c>
      <c r="I1113" s="173">
        <v>7</v>
      </c>
      <c r="J1113" s="173">
        <v>22</v>
      </c>
      <c r="K1113" s="207" t="b">
        <v>1</v>
      </c>
      <c r="L1113" s="208">
        <v>196.4</v>
      </c>
      <c r="M1113" s="208">
        <v>196.55</v>
      </c>
      <c r="N1113" s="11"/>
      <c r="O1113" s="11" t="s">
        <v>137</v>
      </c>
      <c r="P1113" s="179" t="s">
        <v>105</v>
      </c>
      <c r="Q1113" s="136" t="s">
        <v>1492</v>
      </c>
      <c r="R1113" s="11"/>
      <c r="S1113" s="11"/>
      <c r="T1113" s="6"/>
      <c r="U1113" s="6"/>
      <c r="V1113" s="6"/>
      <c r="W1113" s="6"/>
      <c r="X1113" s="212" t="e">
        <v>#N/A</v>
      </c>
      <c r="Y1113" s="6"/>
      <c r="BO1113" s="6"/>
      <c r="BP1113" s="6"/>
      <c r="BQ1113" s="1">
        <v>0</v>
      </c>
      <c r="BR1113" s="6"/>
      <c r="BS1113" s="6"/>
      <c r="BT1113" s="6"/>
      <c r="BU1113" s="6" t="s">
        <v>831</v>
      </c>
      <c r="BV1113" s="6"/>
      <c r="BW1113" s="6"/>
    </row>
    <row r="1114" spans="1:75" ht="15" customHeight="1" x14ac:dyDescent="0.3">
      <c r="A1114" s="1" t="s">
        <v>1489</v>
      </c>
      <c r="B1114" s="7">
        <v>42970</v>
      </c>
      <c r="C1114" s="6" t="s">
        <v>122</v>
      </c>
      <c r="D1114" s="166" t="s">
        <v>115</v>
      </c>
      <c r="E1114" s="166" t="s">
        <v>116</v>
      </c>
      <c r="F1114" s="11">
        <v>79</v>
      </c>
      <c r="G1114" s="168">
        <v>1</v>
      </c>
      <c r="H1114" s="183" t="str">
        <f t="shared" si="17"/>
        <v>79-1</v>
      </c>
      <c r="I1114" s="173">
        <v>0</v>
      </c>
      <c r="J1114" s="173">
        <v>63</v>
      </c>
      <c r="K1114" s="207" t="b">
        <v>1</v>
      </c>
      <c r="L1114" s="208">
        <v>197.6</v>
      </c>
      <c r="M1114" s="208">
        <v>198.23</v>
      </c>
      <c r="N1114" s="11" t="s">
        <v>112</v>
      </c>
      <c r="O1114" s="11" t="s">
        <v>72</v>
      </c>
      <c r="P1114" s="179" t="s">
        <v>1526</v>
      </c>
      <c r="Q1114" s="180">
        <v>3</v>
      </c>
      <c r="R1114" s="11" t="s">
        <v>89</v>
      </c>
      <c r="S1114" s="11" t="s">
        <v>44</v>
      </c>
      <c r="T1114" s="17" t="s">
        <v>789</v>
      </c>
      <c r="U1114" s="6" t="s">
        <v>49</v>
      </c>
      <c r="V1114" s="6" t="s">
        <v>90</v>
      </c>
      <c r="W1114" s="6" t="s">
        <v>10</v>
      </c>
      <c r="X1114" s="212">
        <v>2</v>
      </c>
      <c r="Y1114" s="6" t="s">
        <v>40</v>
      </c>
      <c r="AJ1114" s="193">
        <v>100</v>
      </c>
      <c r="BO1114" s="6"/>
      <c r="BP1114" s="6"/>
      <c r="BQ1114" s="1">
        <v>100</v>
      </c>
      <c r="BR1114" s="6"/>
      <c r="BS1114" s="6"/>
      <c r="BT1114" s="6"/>
      <c r="BU1114" s="6" t="s">
        <v>832</v>
      </c>
      <c r="BV1114" s="6"/>
      <c r="BW1114" s="6"/>
    </row>
    <row r="1115" spans="1:75" ht="15" customHeight="1" x14ac:dyDescent="0.3">
      <c r="A1115" s="1" t="s">
        <v>1489</v>
      </c>
      <c r="B1115" s="7">
        <v>42970</v>
      </c>
      <c r="C1115" s="6" t="s">
        <v>122</v>
      </c>
      <c r="D1115" s="166" t="s">
        <v>115</v>
      </c>
      <c r="E1115" s="166" t="s">
        <v>116</v>
      </c>
      <c r="F1115" s="11">
        <v>79</v>
      </c>
      <c r="G1115" s="168">
        <v>1</v>
      </c>
      <c r="H1115" s="183" t="str">
        <f t="shared" si="17"/>
        <v>79-1</v>
      </c>
      <c r="I1115" s="173">
        <v>37</v>
      </c>
      <c r="J1115" s="173">
        <v>43</v>
      </c>
      <c r="K1115" s="207" t="b">
        <v>1</v>
      </c>
      <c r="L1115" s="208">
        <v>197.97</v>
      </c>
      <c r="M1115" s="208">
        <v>198.03</v>
      </c>
      <c r="N1115" s="11" t="s">
        <v>96</v>
      </c>
      <c r="O1115" s="11" t="s">
        <v>30</v>
      </c>
      <c r="P1115" s="179" t="s">
        <v>1524</v>
      </c>
      <c r="Q1115" s="180">
        <v>1</v>
      </c>
      <c r="R1115" s="11" t="s">
        <v>18</v>
      </c>
      <c r="S1115" s="11"/>
      <c r="T1115" s="17" t="s">
        <v>790</v>
      </c>
      <c r="U1115" s="6" t="s">
        <v>49</v>
      </c>
      <c r="V1115" s="6" t="s">
        <v>14</v>
      </c>
      <c r="W1115" s="6" t="s">
        <v>10</v>
      </c>
      <c r="X1115" s="212">
        <v>2</v>
      </c>
      <c r="Y1115" s="6" t="s">
        <v>111</v>
      </c>
      <c r="AU1115" s="1">
        <v>100</v>
      </c>
      <c r="BO1115" s="6"/>
      <c r="BP1115" s="6"/>
      <c r="BQ1115" s="1">
        <v>100</v>
      </c>
      <c r="BR1115" s="6"/>
      <c r="BS1115" s="6"/>
      <c r="BT1115" s="6"/>
      <c r="BU1115" s="6" t="s">
        <v>833</v>
      </c>
      <c r="BV1115" s="6"/>
      <c r="BW1115" s="6"/>
    </row>
    <row r="1116" spans="1:75" ht="15" customHeight="1" x14ac:dyDescent="0.3">
      <c r="A1116" s="1" t="s">
        <v>1489</v>
      </c>
      <c r="B1116" s="7">
        <v>42970</v>
      </c>
      <c r="C1116" s="6" t="s">
        <v>122</v>
      </c>
      <c r="D1116" s="166" t="s">
        <v>115</v>
      </c>
      <c r="E1116" s="166" t="s">
        <v>116</v>
      </c>
      <c r="F1116" s="11">
        <v>79</v>
      </c>
      <c r="G1116" s="168">
        <v>1</v>
      </c>
      <c r="H1116" s="183" t="str">
        <f t="shared" si="17"/>
        <v>79-1</v>
      </c>
      <c r="I1116" s="173">
        <v>0</v>
      </c>
      <c r="J1116" s="173">
        <v>63</v>
      </c>
      <c r="K1116" s="207" t="b">
        <v>1</v>
      </c>
      <c r="L1116" s="208">
        <v>197.6</v>
      </c>
      <c r="M1116" s="208">
        <v>198.23</v>
      </c>
      <c r="N1116" s="11" t="s">
        <v>112</v>
      </c>
      <c r="O1116" s="11" t="s">
        <v>39</v>
      </c>
      <c r="P1116" s="179" t="s">
        <v>1527</v>
      </c>
      <c r="Q1116" s="180">
        <v>4</v>
      </c>
      <c r="R1116" s="11" t="s">
        <v>18</v>
      </c>
      <c r="S1116" s="11" t="s">
        <v>44</v>
      </c>
      <c r="T1116" s="17" t="s">
        <v>459</v>
      </c>
      <c r="U1116" s="6" t="s">
        <v>49</v>
      </c>
      <c r="V1116" s="6" t="s">
        <v>90</v>
      </c>
      <c r="W1116" s="6" t="s">
        <v>10</v>
      </c>
      <c r="X1116" s="212">
        <v>2</v>
      </c>
      <c r="Y1116" s="6" t="s">
        <v>40</v>
      </c>
      <c r="AG1116" s="1">
        <v>100</v>
      </c>
      <c r="BO1116" s="6"/>
      <c r="BP1116" s="6"/>
      <c r="BQ1116" s="1">
        <v>100</v>
      </c>
      <c r="BR1116" s="6"/>
      <c r="BS1116" s="6"/>
      <c r="BT1116" s="6"/>
      <c r="BU1116" s="6" t="s">
        <v>834</v>
      </c>
      <c r="BV1116" s="6"/>
      <c r="BW1116" s="6"/>
    </row>
    <row r="1117" spans="1:75" ht="15" customHeight="1" x14ac:dyDescent="0.3">
      <c r="A1117" s="1" t="s">
        <v>1489</v>
      </c>
      <c r="B1117" s="7">
        <v>42970</v>
      </c>
      <c r="C1117" s="6" t="s">
        <v>122</v>
      </c>
      <c r="D1117" s="166" t="s">
        <v>115</v>
      </c>
      <c r="E1117" s="166" t="s">
        <v>116</v>
      </c>
      <c r="F1117" s="11">
        <v>79</v>
      </c>
      <c r="G1117" s="168">
        <v>1</v>
      </c>
      <c r="H1117" s="183" t="str">
        <f t="shared" si="17"/>
        <v>79-1</v>
      </c>
      <c r="I1117" s="173">
        <v>0</v>
      </c>
      <c r="J1117" s="173">
        <v>63</v>
      </c>
      <c r="K1117" s="207" t="b">
        <v>1</v>
      </c>
      <c r="L1117" s="208">
        <v>197.6</v>
      </c>
      <c r="M1117" s="208">
        <v>198.23</v>
      </c>
      <c r="N1117" s="11"/>
      <c r="O1117" s="11" t="s">
        <v>105</v>
      </c>
      <c r="P1117" s="179" t="s">
        <v>105</v>
      </c>
      <c r="Q1117" s="139" t="s">
        <v>1492</v>
      </c>
      <c r="R1117" s="11"/>
      <c r="S1117" s="11"/>
      <c r="T1117" s="6"/>
      <c r="U1117" s="6"/>
      <c r="V1117" s="6"/>
      <c r="W1117" s="6"/>
      <c r="X1117" s="212" t="e">
        <v>#N/A</v>
      </c>
      <c r="Y1117" s="6"/>
      <c r="BO1117" s="6"/>
      <c r="BP1117" s="6"/>
      <c r="BQ1117" s="1">
        <v>0</v>
      </c>
      <c r="BR1117" s="6"/>
      <c r="BS1117" s="6"/>
      <c r="BT1117" s="6"/>
      <c r="BU1117" s="6"/>
      <c r="BV1117" s="6" t="s">
        <v>835</v>
      </c>
      <c r="BW1117" s="6"/>
    </row>
    <row r="1118" spans="1:75" ht="15" customHeight="1" x14ac:dyDescent="0.3">
      <c r="A1118" s="1" t="s">
        <v>1489</v>
      </c>
      <c r="B1118" s="7">
        <v>42970</v>
      </c>
      <c r="C1118" s="6" t="s">
        <v>122</v>
      </c>
      <c r="D1118" s="166" t="s">
        <v>115</v>
      </c>
      <c r="E1118" s="166" t="s">
        <v>116</v>
      </c>
      <c r="F1118" s="11">
        <v>79</v>
      </c>
      <c r="G1118" s="168">
        <v>2</v>
      </c>
      <c r="H1118" s="183" t="str">
        <f t="shared" si="17"/>
        <v>79-2</v>
      </c>
      <c r="I1118" s="173">
        <v>0</v>
      </c>
      <c r="J1118" s="173">
        <v>39</v>
      </c>
      <c r="K1118" s="207" t="b">
        <v>1</v>
      </c>
      <c r="L1118" s="208">
        <v>198.23999999999998</v>
      </c>
      <c r="M1118" s="208">
        <v>198.62999999999997</v>
      </c>
      <c r="N1118" s="11" t="s">
        <v>96</v>
      </c>
      <c r="O1118" s="11" t="s">
        <v>72</v>
      </c>
      <c r="P1118" s="179" t="s">
        <v>1526</v>
      </c>
      <c r="Q1118" s="180">
        <v>3</v>
      </c>
      <c r="R1118" s="11" t="s">
        <v>89</v>
      </c>
      <c r="S1118" s="11" t="s">
        <v>44</v>
      </c>
      <c r="T1118" s="17" t="s">
        <v>529</v>
      </c>
      <c r="U1118" s="6" t="s">
        <v>49</v>
      </c>
      <c r="V1118" s="6" t="s">
        <v>90</v>
      </c>
      <c r="W1118" s="6" t="s">
        <v>10</v>
      </c>
      <c r="X1118" s="212">
        <v>2</v>
      </c>
      <c r="Y1118" s="6" t="s">
        <v>111</v>
      </c>
      <c r="AG1118" s="1">
        <v>50</v>
      </c>
      <c r="AJ1118" s="193">
        <v>50</v>
      </c>
      <c r="BO1118" s="6"/>
      <c r="BP1118" s="6"/>
      <c r="BQ1118" s="1">
        <v>100</v>
      </c>
      <c r="BR1118" s="6"/>
      <c r="BS1118" s="6"/>
      <c r="BT1118" s="6"/>
      <c r="BU1118" s="6" t="s">
        <v>832</v>
      </c>
      <c r="BV1118" s="6"/>
      <c r="BW1118" s="6"/>
    </row>
    <row r="1119" spans="1:75" ht="15" customHeight="1" x14ac:dyDescent="0.3">
      <c r="A1119" s="1" t="s">
        <v>1489</v>
      </c>
      <c r="B1119" s="7">
        <v>42970</v>
      </c>
      <c r="C1119" s="6" t="s">
        <v>122</v>
      </c>
      <c r="D1119" s="166" t="s">
        <v>115</v>
      </c>
      <c r="E1119" s="166" t="s">
        <v>116</v>
      </c>
      <c r="F1119" s="11">
        <v>79</v>
      </c>
      <c r="G1119" s="168">
        <v>2</v>
      </c>
      <c r="H1119" s="183" t="str">
        <f t="shared" si="17"/>
        <v>79-2</v>
      </c>
      <c r="I1119" s="173">
        <v>0</v>
      </c>
      <c r="J1119" s="173">
        <v>39</v>
      </c>
      <c r="K1119" s="207" t="b">
        <v>1</v>
      </c>
      <c r="L1119" s="208">
        <v>198.23999999999998</v>
      </c>
      <c r="M1119" s="208">
        <v>198.62999999999997</v>
      </c>
      <c r="N1119" s="11" t="s">
        <v>96</v>
      </c>
      <c r="O1119" s="11" t="s">
        <v>30</v>
      </c>
      <c r="P1119" s="179" t="s">
        <v>1524</v>
      </c>
      <c r="Q1119" s="180">
        <v>1</v>
      </c>
      <c r="R1119" s="11" t="s">
        <v>18</v>
      </c>
      <c r="S1119" s="11"/>
      <c r="T1119" s="17" t="s">
        <v>529</v>
      </c>
      <c r="U1119" s="6" t="s">
        <v>49</v>
      </c>
      <c r="V1119" s="6" t="s">
        <v>14</v>
      </c>
      <c r="W1119" s="6" t="s">
        <v>10</v>
      </c>
      <c r="X1119" s="212">
        <v>2</v>
      </c>
      <c r="Y1119" s="6" t="s">
        <v>40</v>
      </c>
      <c r="AG1119" s="1">
        <v>10</v>
      </c>
      <c r="AU1119" s="1">
        <v>90</v>
      </c>
      <c r="BO1119" s="6"/>
      <c r="BP1119" s="6"/>
      <c r="BQ1119" s="1">
        <v>100</v>
      </c>
      <c r="BR1119" s="6"/>
      <c r="BS1119" s="6"/>
      <c r="BT1119" s="6"/>
      <c r="BU1119" s="6" t="s">
        <v>836</v>
      </c>
      <c r="BV1119" s="6"/>
      <c r="BW1119" s="6"/>
    </row>
    <row r="1120" spans="1:75" ht="15" customHeight="1" x14ac:dyDescent="0.3">
      <c r="A1120" s="1" t="s">
        <v>1489</v>
      </c>
      <c r="B1120" s="7">
        <v>42970</v>
      </c>
      <c r="C1120" s="6" t="s">
        <v>122</v>
      </c>
      <c r="D1120" s="166" t="s">
        <v>115</v>
      </c>
      <c r="E1120" s="166" t="s">
        <v>116</v>
      </c>
      <c r="F1120" s="11">
        <v>79</v>
      </c>
      <c r="G1120" s="168">
        <v>2</v>
      </c>
      <c r="H1120" s="183" t="str">
        <f t="shared" si="17"/>
        <v>79-2</v>
      </c>
      <c r="I1120" s="173">
        <v>0</v>
      </c>
      <c r="J1120" s="173">
        <v>64</v>
      </c>
      <c r="K1120" s="207" t="b">
        <v>1</v>
      </c>
      <c r="L1120" s="208">
        <v>198.23999999999998</v>
      </c>
      <c r="M1120" s="208">
        <v>198.87999999999997</v>
      </c>
      <c r="N1120" s="11"/>
      <c r="O1120" s="11" t="s">
        <v>105</v>
      </c>
      <c r="P1120" s="179" t="s">
        <v>105</v>
      </c>
      <c r="Q1120" s="139" t="s">
        <v>1492</v>
      </c>
      <c r="R1120" s="11"/>
      <c r="S1120" s="11"/>
      <c r="T1120" s="6"/>
      <c r="U1120" s="6"/>
      <c r="V1120" s="6"/>
      <c r="W1120" s="6"/>
      <c r="X1120" s="212" t="e">
        <v>#N/A</v>
      </c>
      <c r="Y1120" s="6"/>
      <c r="BO1120" s="6"/>
      <c r="BP1120" s="6"/>
      <c r="BQ1120" s="1">
        <v>0</v>
      </c>
      <c r="BR1120" s="6"/>
      <c r="BS1120" s="6"/>
      <c r="BT1120" s="6"/>
      <c r="BU1120" s="6"/>
      <c r="BV1120" s="6" t="s">
        <v>837</v>
      </c>
      <c r="BW1120" s="6"/>
    </row>
    <row r="1121" spans="1:75" ht="15" customHeight="1" x14ac:dyDescent="0.3">
      <c r="A1121" s="1" t="s">
        <v>1489</v>
      </c>
      <c r="B1121" s="7">
        <v>42970</v>
      </c>
      <c r="C1121" s="6" t="s">
        <v>122</v>
      </c>
      <c r="D1121" s="166" t="s">
        <v>115</v>
      </c>
      <c r="E1121" s="166" t="s">
        <v>116</v>
      </c>
      <c r="F1121" s="11">
        <v>80</v>
      </c>
      <c r="G1121" s="168">
        <v>1</v>
      </c>
      <c r="H1121" s="183" t="str">
        <f t="shared" si="17"/>
        <v>80-1</v>
      </c>
      <c r="I1121" s="173">
        <v>0</v>
      </c>
      <c r="J1121" s="173">
        <v>47</v>
      </c>
      <c r="K1121" s="207" t="b">
        <v>1</v>
      </c>
      <c r="L1121" s="208">
        <v>199</v>
      </c>
      <c r="M1121" s="208">
        <v>199.47</v>
      </c>
      <c r="N1121" s="11" t="s">
        <v>112</v>
      </c>
      <c r="O1121" s="11" t="s">
        <v>30</v>
      </c>
      <c r="P1121" s="179" t="s">
        <v>1524</v>
      </c>
      <c r="Q1121" s="180">
        <v>1</v>
      </c>
      <c r="R1121" s="11" t="s">
        <v>18</v>
      </c>
      <c r="S1121" s="11"/>
      <c r="T1121" s="17" t="s">
        <v>676</v>
      </c>
      <c r="U1121" s="6" t="s">
        <v>49</v>
      </c>
      <c r="V1121" s="6" t="s">
        <v>14</v>
      </c>
      <c r="W1121" s="6" t="s">
        <v>10</v>
      </c>
      <c r="X1121" s="212">
        <v>2</v>
      </c>
      <c r="Y1121" s="6" t="s">
        <v>111</v>
      </c>
      <c r="AG1121" s="1">
        <v>10</v>
      </c>
      <c r="AU1121" s="1">
        <v>90</v>
      </c>
      <c r="BO1121" s="6"/>
      <c r="BP1121" s="6"/>
      <c r="BQ1121" s="1">
        <v>100</v>
      </c>
      <c r="BR1121" s="6"/>
      <c r="BS1121" s="6"/>
      <c r="BT1121" s="6"/>
      <c r="BU1121" s="6" t="s">
        <v>838</v>
      </c>
      <c r="BV1121" s="6"/>
      <c r="BW1121" s="6"/>
    </row>
    <row r="1122" spans="1:75" ht="15" customHeight="1" x14ac:dyDescent="0.3">
      <c r="A1122" s="1" t="s">
        <v>1489</v>
      </c>
      <c r="B1122" s="7">
        <v>42970</v>
      </c>
      <c r="C1122" s="6" t="s">
        <v>122</v>
      </c>
      <c r="D1122" s="166" t="s">
        <v>115</v>
      </c>
      <c r="E1122" s="166" t="s">
        <v>116</v>
      </c>
      <c r="F1122" s="11">
        <v>80</v>
      </c>
      <c r="G1122" s="168">
        <v>1</v>
      </c>
      <c r="H1122" s="183" t="str">
        <f t="shared" si="17"/>
        <v>80-1</v>
      </c>
      <c r="I1122" s="173">
        <v>0</v>
      </c>
      <c r="J1122" s="173">
        <v>47</v>
      </c>
      <c r="K1122" s="207" t="b">
        <v>1</v>
      </c>
      <c r="L1122" s="208">
        <v>199</v>
      </c>
      <c r="M1122" s="208">
        <v>199.47</v>
      </c>
      <c r="N1122" s="11" t="s">
        <v>112</v>
      </c>
      <c r="O1122" s="11" t="s">
        <v>39</v>
      </c>
      <c r="P1122" s="179" t="s">
        <v>1527</v>
      </c>
      <c r="Q1122" s="180">
        <v>4</v>
      </c>
      <c r="R1122" s="11" t="s">
        <v>18</v>
      </c>
      <c r="S1122" s="11" t="s">
        <v>44</v>
      </c>
      <c r="T1122" s="17" t="s">
        <v>459</v>
      </c>
      <c r="U1122" s="6" t="s">
        <v>49</v>
      </c>
      <c r="V1122" s="6" t="s">
        <v>90</v>
      </c>
      <c r="W1122" s="6" t="s">
        <v>10</v>
      </c>
      <c r="X1122" s="212">
        <v>2</v>
      </c>
      <c r="Y1122" s="6" t="s">
        <v>40</v>
      </c>
      <c r="AG1122" s="1">
        <v>100</v>
      </c>
      <c r="BO1122" s="6"/>
      <c r="BP1122" s="6"/>
      <c r="BQ1122" s="1">
        <v>100</v>
      </c>
      <c r="BR1122" s="6"/>
      <c r="BS1122" s="6"/>
      <c r="BT1122" s="6"/>
      <c r="BU1122" s="6" t="s">
        <v>834</v>
      </c>
      <c r="BV1122" s="6"/>
      <c r="BW1122" s="6"/>
    </row>
    <row r="1123" spans="1:75" ht="15" customHeight="1" x14ac:dyDescent="0.3">
      <c r="A1123" s="1" t="s">
        <v>1489</v>
      </c>
      <c r="B1123" s="7">
        <v>42970</v>
      </c>
      <c r="C1123" s="6" t="s">
        <v>122</v>
      </c>
      <c r="D1123" s="166" t="s">
        <v>115</v>
      </c>
      <c r="E1123" s="166" t="s">
        <v>116</v>
      </c>
      <c r="F1123" s="11">
        <v>80</v>
      </c>
      <c r="G1123" s="168">
        <v>1</v>
      </c>
      <c r="H1123" s="183" t="str">
        <f t="shared" si="17"/>
        <v>80-1</v>
      </c>
      <c r="I1123" s="173">
        <v>0</v>
      </c>
      <c r="J1123" s="173">
        <v>76</v>
      </c>
      <c r="K1123" s="207" t="b">
        <v>1</v>
      </c>
      <c r="L1123" s="208">
        <v>199</v>
      </c>
      <c r="M1123" s="208">
        <v>199.76</v>
      </c>
      <c r="N1123" s="11"/>
      <c r="O1123" s="11" t="s">
        <v>105</v>
      </c>
      <c r="P1123" s="179" t="s">
        <v>105</v>
      </c>
      <c r="Q1123" s="139" t="s">
        <v>1492</v>
      </c>
      <c r="R1123" s="11"/>
      <c r="S1123" s="11"/>
      <c r="T1123" s="6"/>
      <c r="U1123" s="6"/>
      <c r="V1123" s="6"/>
      <c r="W1123" s="6"/>
      <c r="X1123" s="212" t="e">
        <v>#N/A</v>
      </c>
      <c r="Y1123" s="6"/>
      <c r="BO1123" s="6"/>
      <c r="BP1123" s="6"/>
      <c r="BQ1123" s="1">
        <v>0</v>
      </c>
      <c r="BR1123" s="6"/>
      <c r="BS1123" s="6"/>
      <c r="BT1123" s="6"/>
      <c r="BU1123" s="6"/>
      <c r="BV1123" s="6" t="s">
        <v>839</v>
      </c>
      <c r="BW1123" s="6"/>
    </row>
    <row r="1124" spans="1:75" ht="15" customHeight="1" x14ac:dyDescent="0.3">
      <c r="A1124" s="1" t="s">
        <v>1489</v>
      </c>
      <c r="B1124" s="7">
        <v>42970</v>
      </c>
      <c r="C1124" s="6" t="s">
        <v>122</v>
      </c>
      <c r="D1124" s="166" t="s">
        <v>115</v>
      </c>
      <c r="E1124" s="166" t="s">
        <v>116</v>
      </c>
      <c r="F1124" s="11">
        <v>81</v>
      </c>
      <c r="G1124" s="168">
        <v>1</v>
      </c>
      <c r="H1124" s="183" t="str">
        <f t="shared" si="17"/>
        <v>81-1</v>
      </c>
      <c r="I1124" s="173">
        <v>7</v>
      </c>
      <c r="J1124" s="173">
        <v>53</v>
      </c>
      <c r="K1124" s="207" t="b">
        <v>1</v>
      </c>
      <c r="L1124" s="208">
        <v>200.22</v>
      </c>
      <c r="M1124" s="208">
        <v>200.68</v>
      </c>
      <c r="N1124" s="11" t="s">
        <v>112</v>
      </c>
      <c r="O1124" s="11" t="s">
        <v>30</v>
      </c>
      <c r="P1124" s="179" t="s">
        <v>1524</v>
      </c>
      <c r="Q1124" s="180">
        <v>1</v>
      </c>
      <c r="R1124" s="11" t="s">
        <v>18</v>
      </c>
      <c r="S1124" s="11"/>
      <c r="T1124" s="17" t="s">
        <v>676</v>
      </c>
      <c r="U1124" s="6" t="s">
        <v>49</v>
      </c>
      <c r="V1124" s="6" t="s">
        <v>14</v>
      </c>
      <c r="W1124" s="6" t="s">
        <v>10</v>
      </c>
      <c r="X1124" s="212">
        <v>2</v>
      </c>
      <c r="Y1124" s="6" t="s">
        <v>111</v>
      </c>
      <c r="AG1124" s="1">
        <v>10</v>
      </c>
      <c r="AU1124" s="1">
        <v>90</v>
      </c>
      <c r="BO1124" s="6"/>
      <c r="BP1124" s="6"/>
      <c r="BQ1124" s="1">
        <v>100</v>
      </c>
      <c r="BR1124" s="6"/>
      <c r="BS1124" s="6"/>
      <c r="BT1124" s="6"/>
      <c r="BU1124" s="6" t="s">
        <v>838</v>
      </c>
      <c r="BV1124" s="6"/>
      <c r="BW1124" s="6"/>
    </row>
    <row r="1125" spans="1:75" ht="15" customHeight="1" x14ac:dyDescent="0.3">
      <c r="A1125" s="1" t="s">
        <v>1489</v>
      </c>
      <c r="B1125" s="7">
        <v>42970</v>
      </c>
      <c r="C1125" s="6" t="s">
        <v>122</v>
      </c>
      <c r="D1125" s="166" t="s">
        <v>115</v>
      </c>
      <c r="E1125" s="166" t="s">
        <v>116</v>
      </c>
      <c r="F1125" s="11">
        <v>81</v>
      </c>
      <c r="G1125" s="168">
        <v>1</v>
      </c>
      <c r="H1125" s="183" t="str">
        <f t="shared" si="17"/>
        <v>81-1</v>
      </c>
      <c r="I1125" s="173">
        <v>7</v>
      </c>
      <c r="J1125" s="173">
        <v>53</v>
      </c>
      <c r="K1125" s="207" t="b">
        <v>1</v>
      </c>
      <c r="L1125" s="208">
        <v>200.22</v>
      </c>
      <c r="M1125" s="208">
        <v>200.68</v>
      </c>
      <c r="N1125" s="11" t="s">
        <v>112</v>
      </c>
      <c r="O1125" s="11" t="s">
        <v>72</v>
      </c>
      <c r="P1125" s="179" t="s">
        <v>1526</v>
      </c>
      <c r="Q1125" s="180">
        <v>3</v>
      </c>
      <c r="R1125" s="11" t="s">
        <v>89</v>
      </c>
      <c r="S1125" s="11" t="s">
        <v>44</v>
      </c>
      <c r="T1125" s="17" t="s">
        <v>791</v>
      </c>
      <c r="U1125" s="6" t="s">
        <v>49</v>
      </c>
      <c r="V1125" s="6" t="s">
        <v>90</v>
      </c>
      <c r="W1125" s="6" t="s">
        <v>10</v>
      </c>
      <c r="X1125" s="212">
        <v>2</v>
      </c>
      <c r="Y1125" s="6" t="s">
        <v>40</v>
      </c>
      <c r="AJ1125" s="193">
        <v>100</v>
      </c>
      <c r="BO1125" s="6"/>
      <c r="BP1125" s="6"/>
      <c r="BQ1125" s="1">
        <v>100</v>
      </c>
      <c r="BR1125" s="6"/>
      <c r="BS1125" s="6" t="s">
        <v>840</v>
      </c>
      <c r="BT1125" s="6" t="s">
        <v>841</v>
      </c>
      <c r="BU1125" s="6" t="s">
        <v>832</v>
      </c>
      <c r="BV1125" s="6"/>
      <c r="BW1125" s="6"/>
    </row>
    <row r="1126" spans="1:75" ht="15" customHeight="1" x14ac:dyDescent="0.3">
      <c r="A1126" s="1" t="s">
        <v>1489</v>
      </c>
      <c r="B1126" s="7">
        <v>42970</v>
      </c>
      <c r="C1126" s="6" t="s">
        <v>122</v>
      </c>
      <c r="D1126" s="166" t="s">
        <v>115</v>
      </c>
      <c r="E1126" s="166" t="s">
        <v>116</v>
      </c>
      <c r="F1126" s="11">
        <v>81</v>
      </c>
      <c r="G1126" s="168">
        <v>1</v>
      </c>
      <c r="H1126" s="183" t="str">
        <f t="shared" si="17"/>
        <v>81-1</v>
      </c>
      <c r="I1126" s="173">
        <v>7</v>
      </c>
      <c r="J1126" s="173">
        <v>53</v>
      </c>
      <c r="K1126" s="207" t="b">
        <v>1</v>
      </c>
      <c r="L1126" s="208">
        <v>200.22</v>
      </c>
      <c r="M1126" s="208">
        <v>200.68</v>
      </c>
      <c r="N1126" s="11" t="s">
        <v>112</v>
      </c>
      <c r="O1126" s="11" t="s">
        <v>39</v>
      </c>
      <c r="P1126" s="179" t="s">
        <v>1527</v>
      </c>
      <c r="Q1126" s="180">
        <v>4</v>
      </c>
      <c r="R1126" s="11" t="s">
        <v>18</v>
      </c>
      <c r="S1126" s="11" t="s">
        <v>44</v>
      </c>
      <c r="T1126" s="17" t="s">
        <v>459</v>
      </c>
      <c r="U1126" s="6" t="s">
        <v>49</v>
      </c>
      <c r="V1126" s="6" t="s">
        <v>90</v>
      </c>
      <c r="W1126" s="6" t="s">
        <v>10</v>
      </c>
      <c r="X1126" s="212">
        <v>2</v>
      </c>
      <c r="Y1126" s="6" t="s">
        <v>40</v>
      </c>
      <c r="AG1126" s="1">
        <v>100</v>
      </c>
      <c r="BO1126" s="6"/>
      <c r="BP1126" s="6"/>
      <c r="BQ1126" s="1">
        <v>100</v>
      </c>
      <c r="BR1126" s="6"/>
      <c r="BS1126" s="6"/>
      <c r="BT1126" s="6"/>
      <c r="BU1126" s="6"/>
      <c r="BV1126" s="6"/>
      <c r="BW1126" s="6"/>
    </row>
    <row r="1127" spans="1:75" ht="15" customHeight="1" x14ac:dyDescent="0.3">
      <c r="A1127" s="1" t="s">
        <v>1489</v>
      </c>
      <c r="B1127" s="7">
        <v>42970</v>
      </c>
      <c r="C1127" s="6" t="s">
        <v>122</v>
      </c>
      <c r="D1127" s="166" t="s">
        <v>115</v>
      </c>
      <c r="E1127" s="166" t="s">
        <v>116</v>
      </c>
      <c r="F1127" s="11">
        <v>81</v>
      </c>
      <c r="G1127" s="168">
        <v>1</v>
      </c>
      <c r="H1127" s="183" t="str">
        <f t="shared" si="17"/>
        <v>81-1</v>
      </c>
      <c r="I1127" s="173">
        <v>0</v>
      </c>
      <c r="J1127" s="173">
        <v>58</v>
      </c>
      <c r="K1127" s="207" t="b">
        <v>1</v>
      </c>
      <c r="L1127" s="208">
        <v>200.15</v>
      </c>
      <c r="M1127" s="208">
        <v>200.73000000000002</v>
      </c>
      <c r="N1127" s="11"/>
      <c r="O1127" s="11" t="s">
        <v>105</v>
      </c>
      <c r="P1127" s="179" t="s">
        <v>105</v>
      </c>
      <c r="Q1127" s="139" t="s">
        <v>1492</v>
      </c>
      <c r="R1127" s="11"/>
      <c r="S1127" s="11"/>
      <c r="T1127" s="6"/>
      <c r="U1127" s="6"/>
      <c r="V1127" s="6"/>
      <c r="W1127" s="6"/>
      <c r="X1127" s="212" t="e">
        <v>#N/A</v>
      </c>
      <c r="Y1127" s="6"/>
      <c r="BO1127" s="6"/>
      <c r="BP1127" s="6"/>
      <c r="BQ1127" s="1">
        <v>0</v>
      </c>
      <c r="BR1127" s="6"/>
      <c r="BS1127" s="6"/>
      <c r="BT1127" s="6"/>
      <c r="BU1127" s="6"/>
      <c r="BV1127" s="6" t="s">
        <v>842</v>
      </c>
      <c r="BW1127" s="6"/>
    </row>
    <row r="1128" spans="1:75" ht="15" customHeight="1" x14ac:dyDescent="0.3">
      <c r="A1128" s="1" t="s">
        <v>1489</v>
      </c>
      <c r="B1128" s="7">
        <v>42970</v>
      </c>
      <c r="C1128" s="6" t="s">
        <v>122</v>
      </c>
      <c r="D1128" s="166" t="s">
        <v>115</v>
      </c>
      <c r="E1128" s="166" t="s">
        <v>116</v>
      </c>
      <c r="F1128" s="11">
        <v>82</v>
      </c>
      <c r="G1128" s="168">
        <v>1</v>
      </c>
      <c r="H1128" s="183" t="str">
        <f t="shared" si="17"/>
        <v>82-1</v>
      </c>
      <c r="I1128" s="173">
        <v>0</v>
      </c>
      <c r="J1128" s="173">
        <v>96</v>
      </c>
      <c r="K1128" s="207" t="b">
        <v>1</v>
      </c>
      <c r="L1128" s="208">
        <v>200.65</v>
      </c>
      <c r="M1128" s="208">
        <v>201.61</v>
      </c>
      <c r="N1128" s="11" t="s">
        <v>112</v>
      </c>
      <c r="O1128" s="11" t="s">
        <v>30</v>
      </c>
      <c r="P1128" s="179" t="s">
        <v>1524</v>
      </c>
      <c r="Q1128" s="180">
        <v>1</v>
      </c>
      <c r="R1128" s="11" t="s">
        <v>18</v>
      </c>
      <c r="S1128" s="11"/>
      <c r="T1128" s="17" t="s">
        <v>534</v>
      </c>
      <c r="U1128" s="6" t="s">
        <v>49</v>
      </c>
      <c r="V1128" s="6" t="s">
        <v>14</v>
      </c>
      <c r="W1128" s="6" t="s">
        <v>10</v>
      </c>
      <c r="X1128" s="212">
        <v>2</v>
      </c>
      <c r="Y1128" s="6" t="s">
        <v>111</v>
      </c>
      <c r="AG1128" s="1">
        <v>10</v>
      </c>
      <c r="AJ1128" s="193">
        <v>10</v>
      </c>
      <c r="AU1128" s="1">
        <v>80</v>
      </c>
      <c r="BO1128" s="6"/>
      <c r="BP1128" s="6"/>
      <c r="BQ1128" s="1">
        <v>100</v>
      </c>
      <c r="BR1128" s="6"/>
      <c r="BS1128" s="6"/>
      <c r="BT1128" s="6"/>
      <c r="BU1128" s="6" t="s">
        <v>836</v>
      </c>
      <c r="BV1128" s="6"/>
      <c r="BW1128" s="6"/>
    </row>
    <row r="1129" spans="1:75" ht="15" customHeight="1" x14ac:dyDescent="0.3">
      <c r="A1129" s="1" t="s">
        <v>1489</v>
      </c>
      <c r="B1129" s="7">
        <v>42970</v>
      </c>
      <c r="C1129" s="6" t="s">
        <v>122</v>
      </c>
      <c r="D1129" s="166" t="s">
        <v>115</v>
      </c>
      <c r="E1129" s="166" t="s">
        <v>116</v>
      </c>
      <c r="F1129" s="11">
        <v>82</v>
      </c>
      <c r="G1129" s="168">
        <v>1</v>
      </c>
      <c r="H1129" s="183" t="str">
        <f t="shared" si="17"/>
        <v>82-1</v>
      </c>
      <c r="I1129" s="173">
        <v>0</v>
      </c>
      <c r="J1129" s="173">
        <v>96</v>
      </c>
      <c r="K1129" s="207" t="b">
        <v>1</v>
      </c>
      <c r="L1129" s="208">
        <v>200.65</v>
      </c>
      <c r="M1129" s="208">
        <v>201.61</v>
      </c>
      <c r="N1129" s="11" t="s">
        <v>112</v>
      </c>
      <c r="O1129" s="11" t="s">
        <v>72</v>
      </c>
      <c r="P1129" s="179" t="s">
        <v>1526</v>
      </c>
      <c r="Q1129" s="180">
        <v>3</v>
      </c>
      <c r="R1129" s="11" t="s">
        <v>89</v>
      </c>
      <c r="S1129" s="11" t="s">
        <v>44</v>
      </c>
      <c r="T1129" s="17" t="s">
        <v>676</v>
      </c>
      <c r="U1129" s="6" t="s">
        <v>49</v>
      </c>
      <c r="V1129" s="6" t="s">
        <v>90</v>
      </c>
      <c r="W1129" s="6" t="s">
        <v>10</v>
      </c>
      <c r="X1129" s="212">
        <v>2</v>
      </c>
      <c r="Y1129" s="6" t="s">
        <v>40</v>
      </c>
      <c r="AG1129" s="1">
        <v>10</v>
      </c>
      <c r="AJ1129" s="193">
        <v>90</v>
      </c>
      <c r="BO1129" s="6"/>
      <c r="BP1129" s="6"/>
      <c r="BQ1129" s="1">
        <v>100</v>
      </c>
      <c r="BR1129" s="6"/>
      <c r="BS1129" s="6" t="s">
        <v>840</v>
      </c>
      <c r="BT1129" s="6" t="s">
        <v>841</v>
      </c>
      <c r="BU1129" s="6" t="s">
        <v>832</v>
      </c>
      <c r="BV1129" s="6"/>
      <c r="BW1129" s="6"/>
    </row>
    <row r="1130" spans="1:75" ht="15" customHeight="1" x14ac:dyDescent="0.3">
      <c r="A1130" s="1" t="s">
        <v>1489</v>
      </c>
      <c r="B1130" s="7">
        <v>42970</v>
      </c>
      <c r="C1130" s="6" t="s">
        <v>122</v>
      </c>
      <c r="D1130" s="166" t="s">
        <v>115</v>
      </c>
      <c r="E1130" s="166" t="s">
        <v>116</v>
      </c>
      <c r="F1130" s="11">
        <v>82</v>
      </c>
      <c r="G1130" s="168">
        <v>1</v>
      </c>
      <c r="H1130" s="183" t="str">
        <f t="shared" si="17"/>
        <v>82-1</v>
      </c>
      <c r="I1130" s="173">
        <v>8</v>
      </c>
      <c r="J1130" s="173">
        <v>9</v>
      </c>
      <c r="K1130" s="207" t="b">
        <v>1</v>
      </c>
      <c r="L1130" s="208">
        <v>200.73000000000002</v>
      </c>
      <c r="M1130" s="208">
        <v>200.74</v>
      </c>
      <c r="N1130" s="11" t="s">
        <v>112</v>
      </c>
      <c r="O1130" s="11" t="s">
        <v>39</v>
      </c>
      <c r="P1130" s="179" t="s">
        <v>1527</v>
      </c>
      <c r="Q1130" s="180">
        <v>4</v>
      </c>
      <c r="R1130" s="11" t="s">
        <v>18</v>
      </c>
      <c r="S1130" s="11" t="s">
        <v>44</v>
      </c>
      <c r="T1130" s="17" t="s">
        <v>792</v>
      </c>
      <c r="U1130" s="6" t="s">
        <v>49</v>
      </c>
      <c r="V1130" s="6" t="s">
        <v>90</v>
      </c>
      <c r="W1130" s="6" t="s">
        <v>10</v>
      </c>
      <c r="X1130" s="212">
        <v>2</v>
      </c>
      <c r="Y1130" s="6" t="s">
        <v>40</v>
      </c>
      <c r="AG1130" s="1">
        <v>90</v>
      </c>
      <c r="AU1130" s="1">
        <v>10</v>
      </c>
      <c r="BO1130" s="6"/>
      <c r="BP1130" s="6"/>
      <c r="BQ1130" s="1">
        <v>100</v>
      </c>
      <c r="BR1130" s="6"/>
      <c r="BS1130" s="6"/>
      <c r="BT1130" s="6"/>
      <c r="BU1130" s="6" t="s">
        <v>843</v>
      </c>
      <c r="BV1130" s="6"/>
      <c r="BW1130" s="6"/>
    </row>
    <row r="1131" spans="1:75" ht="15" customHeight="1" x14ac:dyDescent="0.3">
      <c r="A1131" s="1" t="s">
        <v>1489</v>
      </c>
      <c r="B1131" s="7">
        <v>42970</v>
      </c>
      <c r="C1131" s="6" t="s">
        <v>122</v>
      </c>
      <c r="D1131" s="166" t="s">
        <v>115</v>
      </c>
      <c r="E1131" s="166" t="s">
        <v>116</v>
      </c>
      <c r="F1131" s="11">
        <v>82</v>
      </c>
      <c r="G1131" s="168">
        <v>1</v>
      </c>
      <c r="H1131" s="183" t="str">
        <f t="shared" si="17"/>
        <v>82-1</v>
      </c>
      <c r="I1131" s="173">
        <v>0</v>
      </c>
      <c r="J1131" s="173">
        <v>96</v>
      </c>
      <c r="K1131" s="207" t="b">
        <v>1</v>
      </c>
      <c r="L1131" s="208">
        <v>200.65</v>
      </c>
      <c r="M1131" s="208">
        <v>201.61</v>
      </c>
      <c r="N1131" s="11"/>
      <c r="O1131" s="11" t="s">
        <v>105</v>
      </c>
      <c r="P1131" s="179" t="s">
        <v>105</v>
      </c>
      <c r="Q1131" s="139" t="s">
        <v>1492</v>
      </c>
      <c r="R1131" s="11"/>
      <c r="S1131" s="11"/>
      <c r="T1131" s="6"/>
      <c r="U1131" s="6"/>
      <c r="V1131" s="6"/>
      <c r="W1131" s="6"/>
      <c r="X1131" s="212" t="e">
        <v>#N/A</v>
      </c>
      <c r="Y1131" s="6"/>
      <c r="BO1131" s="6"/>
      <c r="BP1131" s="6"/>
      <c r="BQ1131" s="1">
        <v>0</v>
      </c>
      <c r="BR1131" s="6"/>
      <c r="BS1131" s="6"/>
      <c r="BT1131" s="6"/>
      <c r="BU1131" s="6"/>
      <c r="BV1131" s="6" t="s">
        <v>844</v>
      </c>
      <c r="BW1131" s="6"/>
    </row>
    <row r="1132" spans="1:75" ht="15" customHeight="1" x14ac:dyDescent="0.3">
      <c r="A1132" s="1" t="s">
        <v>1489</v>
      </c>
      <c r="B1132" s="7">
        <v>42970</v>
      </c>
      <c r="C1132" s="6" t="s">
        <v>122</v>
      </c>
      <c r="D1132" s="166" t="s">
        <v>115</v>
      </c>
      <c r="E1132" s="166" t="s">
        <v>116</v>
      </c>
      <c r="F1132" s="11">
        <v>82</v>
      </c>
      <c r="G1132" s="168">
        <v>2</v>
      </c>
      <c r="H1132" s="183" t="str">
        <f t="shared" si="17"/>
        <v>82-2</v>
      </c>
      <c r="I1132" s="173">
        <v>82</v>
      </c>
      <c r="J1132" s="173">
        <v>85</v>
      </c>
      <c r="K1132" s="207" t="b">
        <v>1</v>
      </c>
      <c r="L1132" s="208">
        <v>202.43</v>
      </c>
      <c r="M1132" s="208">
        <v>202.46</v>
      </c>
      <c r="N1132" s="11" t="s">
        <v>96</v>
      </c>
      <c r="O1132" s="11" t="s">
        <v>30</v>
      </c>
      <c r="P1132" s="179" t="s">
        <v>1524</v>
      </c>
      <c r="Q1132" s="180">
        <v>1</v>
      </c>
      <c r="R1132" s="11" t="s">
        <v>18</v>
      </c>
      <c r="S1132" s="11"/>
      <c r="T1132" s="17" t="s">
        <v>793</v>
      </c>
      <c r="U1132" s="6" t="s">
        <v>49</v>
      </c>
      <c r="V1132" s="6" t="s">
        <v>14</v>
      </c>
      <c r="W1132" s="6" t="s">
        <v>10</v>
      </c>
      <c r="X1132" s="212">
        <v>2</v>
      </c>
      <c r="Y1132" s="6" t="s">
        <v>111</v>
      </c>
      <c r="AG1132" s="1">
        <v>10</v>
      </c>
      <c r="AJ1132" s="193">
        <v>10</v>
      </c>
      <c r="AU1132" s="1">
        <v>80</v>
      </c>
      <c r="BO1132" s="6"/>
      <c r="BP1132" s="6"/>
      <c r="BQ1132" s="1">
        <v>100</v>
      </c>
      <c r="BR1132" s="6"/>
      <c r="BS1132" s="6"/>
      <c r="BT1132" s="6"/>
      <c r="BU1132" s="6" t="s">
        <v>836</v>
      </c>
      <c r="BV1132" s="6"/>
      <c r="BW1132" s="6"/>
    </row>
    <row r="1133" spans="1:75" ht="15" customHeight="1" x14ac:dyDescent="0.3">
      <c r="A1133" s="1" t="s">
        <v>1489</v>
      </c>
      <c r="B1133" s="7">
        <v>42970</v>
      </c>
      <c r="C1133" s="6" t="s">
        <v>122</v>
      </c>
      <c r="D1133" s="166" t="s">
        <v>115</v>
      </c>
      <c r="E1133" s="166" t="s">
        <v>116</v>
      </c>
      <c r="F1133" s="11">
        <v>82</v>
      </c>
      <c r="G1133" s="168">
        <v>2</v>
      </c>
      <c r="H1133" s="183" t="str">
        <f t="shared" si="17"/>
        <v>82-2</v>
      </c>
      <c r="I1133" s="173">
        <v>0</v>
      </c>
      <c r="J1133" s="173">
        <v>88</v>
      </c>
      <c r="K1133" s="207" t="b">
        <v>1</v>
      </c>
      <c r="L1133" s="208">
        <v>201.61</v>
      </c>
      <c r="M1133" s="208">
        <v>202.49</v>
      </c>
      <c r="N1133" s="11" t="s">
        <v>112</v>
      </c>
      <c r="O1133" s="11" t="s">
        <v>72</v>
      </c>
      <c r="P1133" s="179" t="s">
        <v>1526</v>
      </c>
      <c r="Q1133" s="180">
        <v>3</v>
      </c>
      <c r="R1133" s="11" t="s">
        <v>89</v>
      </c>
      <c r="S1133" s="11" t="s">
        <v>44</v>
      </c>
      <c r="T1133" s="17" t="s">
        <v>674</v>
      </c>
      <c r="U1133" s="6" t="s">
        <v>49</v>
      </c>
      <c r="V1133" s="6" t="s">
        <v>90</v>
      </c>
      <c r="W1133" s="6" t="s">
        <v>10</v>
      </c>
      <c r="X1133" s="212">
        <v>2</v>
      </c>
      <c r="Y1133" s="6" t="s">
        <v>40</v>
      </c>
      <c r="AG1133" s="1">
        <v>10</v>
      </c>
      <c r="AJ1133" s="193">
        <v>90</v>
      </c>
      <c r="BO1133" s="6"/>
      <c r="BP1133" s="6"/>
      <c r="BQ1133" s="1">
        <v>100</v>
      </c>
      <c r="BR1133" s="6" t="s">
        <v>78</v>
      </c>
      <c r="BS1133" s="6" t="s">
        <v>130</v>
      </c>
      <c r="BT1133" s="6" t="s">
        <v>841</v>
      </c>
      <c r="BU1133" s="6" t="s">
        <v>845</v>
      </c>
      <c r="BV1133" s="6"/>
      <c r="BW1133" s="6"/>
    </row>
    <row r="1134" spans="1:75" ht="15" customHeight="1" x14ac:dyDescent="0.3">
      <c r="A1134" s="1" t="s">
        <v>1489</v>
      </c>
      <c r="B1134" s="7">
        <v>42970</v>
      </c>
      <c r="C1134" s="6" t="s">
        <v>122</v>
      </c>
      <c r="D1134" s="166" t="s">
        <v>115</v>
      </c>
      <c r="E1134" s="166" t="s">
        <v>116</v>
      </c>
      <c r="F1134" s="11">
        <v>82</v>
      </c>
      <c r="G1134" s="168">
        <v>2</v>
      </c>
      <c r="H1134" s="183" t="str">
        <f t="shared" si="17"/>
        <v>82-2</v>
      </c>
      <c r="I1134" s="173">
        <v>0</v>
      </c>
      <c r="J1134" s="173">
        <v>88</v>
      </c>
      <c r="K1134" s="207" t="b">
        <v>1</v>
      </c>
      <c r="L1134" s="208">
        <v>201.61</v>
      </c>
      <c r="M1134" s="208">
        <v>202.49</v>
      </c>
      <c r="N1134" s="11"/>
      <c r="O1134" s="11" t="s">
        <v>105</v>
      </c>
      <c r="P1134" s="179" t="s">
        <v>105</v>
      </c>
      <c r="Q1134" s="139" t="s">
        <v>1492</v>
      </c>
      <c r="R1134" s="11"/>
      <c r="S1134" s="11"/>
      <c r="T1134" s="6"/>
      <c r="U1134" s="6"/>
      <c r="V1134" s="6"/>
      <c r="W1134" s="6"/>
      <c r="X1134" s="212" t="e">
        <v>#N/A</v>
      </c>
      <c r="Y1134" s="6"/>
      <c r="BO1134" s="6"/>
      <c r="BP1134" s="6"/>
      <c r="BQ1134" s="1">
        <v>0</v>
      </c>
      <c r="BR1134" s="6"/>
      <c r="BS1134" s="6"/>
      <c r="BT1134" s="6"/>
      <c r="BU1134" s="6"/>
      <c r="BV1134" s="6" t="s">
        <v>844</v>
      </c>
      <c r="BW1134" s="6"/>
    </row>
    <row r="1135" spans="1:75" ht="15" customHeight="1" x14ac:dyDescent="0.3">
      <c r="A1135" s="1" t="s">
        <v>1489</v>
      </c>
      <c r="B1135" s="7">
        <v>42970</v>
      </c>
      <c r="C1135" s="6" t="s">
        <v>122</v>
      </c>
      <c r="D1135" s="166" t="s">
        <v>115</v>
      </c>
      <c r="E1135" s="166" t="s">
        <v>116</v>
      </c>
      <c r="F1135" s="11">
        <v>82</v>
      </c>
      <c r="G1135" s="168">
        <v>3</v>
      </c>
      <c r="H1135" s="183" t="str">
        <f t="shared" si="17"/>
        <v>82-3</v>
      </c>
      <c r="I1135" s="173">
        <v>40</v>
      </c>
      <c r="J1135" s="173">
        <v>49</v>
      </c>
      <c r="K1135" s="207" t="b">
        <v>1</v>
      </c>
      <c r="L1135" s="208">
        <v>202.89000000000001</v>
      </c>
      <c r="M1135" s="208">
        <v>202.98000000000002</v>
      </c>
      <c r="N1135" s="11" t="s">
        <v>112</v>
      </c>
      <c r="O1135" s="11" t="s">
        <v>30</v>
      </c>
      <c r="P1135" s="179" t="s">
        <v>1524</v>
      </c>
      <c r="Q1135" s="180">
        <v>1</v>
      </c>
      <c r="R1135" s="11" t="s">
        <v>18</v>
      </c>
      <c r="S1135" s="11"/>
      <c r="T1135" s="17" t="s">
        <v>794</v>
      </c>
      <c r="U1135" s="6" t="s">
        <v>49</v>
      </c>
      <c r="V1135" s="6" t="s">
        <v>14</v>
      </c>
      <c r="W1135" s="6" t="s">
        <v>10</v>
      </c>
      <c r="X1135" s="212">
        <v>2</v>
      </c>
      <c r="Y1135" s="6" t="s">
        <v>111</v>
      </c>
      <c r="AG1135" s="1">
        <v>10</v>
      </c>
      <c r="AJ1135" s="193">
        <v>10</v>
      </c>
      <c r="AU1135" s="1">
        <v>80</v>
      </c>
      <c r="BO1135" s="6"/>
      <c r="BP1135" s="6"/>
      <c r="BQ1135" s="1">
        <v>100</v>
      </c>
      <c r="BR1135" s="6"/>
      <c r="BS1135" s="6"/>
      <c r="BT1135" s="6"/>
      <c r="BU1135" s="6" t="s">
        <v>846</v>
      </c>
      <c r="BV1135" s="6"/>
      <c r="BW1135" s="6"/>
    </row>
    <row r="1136" spans="1:75" ht="15" customHeight="1" x14ac:dyDescent="0.3">
      <c r="A1136" s="1" t="s">
        <v>1489</v>
      </c>
      <c r="B1136" s="7">
        <v>42970</v>
      </c>
      <c r="C1136" s="6" t="s">
        <v>122</v>
      </c>
      <c r="D1136" s="166" t="s">
        <v>115</v>
      </c>
      <c r="E1136" s="166" t="s">
        <v>116</v>
      </c>
      <c r="F1136" s="11">
        <v>82</v>
      </c>
      <c r="G1136" s="168">
        <v>3</v>
      </c>
      <c r="H1136" s="183" t="str">
        <f t="shared" si="17"/>
        <v>82-3</v>
      </c>
      <c r="I1136" s="173">
        <v>66</v>
      </c>
      <c r="J1136" s="173">
        <v>77</v>
      </c>
      <c r="K1136" s="207" t="b">
        <v>1</v>
      </c>
      <c r="L1136" s="208">
        <v>203.15</v>
      </c>
      <c r="M1136" s="208">
        <v>203.26000000000002</v>
      </c>
      <c r="N1136" s="11" t="s">
        <v>96</v>
      </c>
      <c r="O1136" s="11" t="s">
        <v>72</v>
      </c>
      <c r="P1136" s="179" t="s">
        <v>1526</v>
      </c>
      <c r="Q1136" s="180">
        <v>3</v>
      </c>
      <c r="R1136" s="11" t="s">
        <v>18</v>
      </c>
      <c r="S1136" s="11"/>
      <c r="T1136" s="17" t="s">
        <v>791</v>
      </c>
      <c r="U1136" s="6" t="s">
        <v>49</v>
      </c>
      <c r="V1136" s="6" t="s">
        <v>92</v>
      </c>
      <c r="W1136" s="6" t="s">
        <v>10</v>
      </c>
      <c r="X1136" s="212">
        <v>2</v>
      </c>
      <c r="Y1136" s="6" t="s">
        <v>40</v>
      </c>
      <c r="AJ1136" s="193">
        <v>100</v>
      </c>
      <c r="BO1136" s="6"/>
      <c r="BP1136" s="6"/>
      <c r="BQ1136" s="1">
        <v>100</v>
      </c>
      <c r="BR1136" s="6"/>
      <c r="BS1136" s="6"/>
      <c r="BT1136" s="6"/>
      <c r="BU1136" s="6" t="s">
        <v>847</v>
      </c>
      <c r="BV1136" s="6"/>
      <c r="BW1136" s="6"/>
    </row>
    <row r="1137" spans="1:75" ht="15" customHeight="1" x14ac:dyDescent="0.3">
      <c r="A1137" s="1" t="s">
        <v>1489</v>
      </c>
      <c r="B1137" s="7">
        <v>42970</v>
      </c>
      <c r="C1137" s="6" t="s">
        <v>122</v>
      </c>
      <c r="D1137" s="166" t="s">
        <v>115</v>
      </c>
      <c r="E1137" s="166" t="s">
        <v>116</v>
      </c>
      <c r="F1137" s="11">
        <v>82</v>
      </c>
      <c r="G1137" s="168">
        <v>3</v>
      </c>
      <c r="H1137" s="183" t="str">
        <f t="shared" si="17"/>
        <v>82-3</v>
      </c>
      <c r="I1137" s="173">
        <v>0</v>
      </c>
      <c r="J1137" s="173">
        <v>25</v>
      </c>
      <c r="K1137" s="207" t="b">
        <v>1</v>
      </c>
      <c r="L1137" s="208">
        <v>202.49</v>
      </c>
      <c r="M1137" s="208">
        <v>202.74</v>
      </c>
      <c r="N1137" s="11" t="s">
        <v>112</v>
      </c>
      <c r="O1137" s="11" t="s">
        <v>32</v>
      </c>
      <c r="P1137" s="179" t="s">
        <v>1526</v>
      </c>
      <c r="Q1137" s="180">
        <v>3</v>
      </c>
      <c r="R1137" s="11" t="s">
        <v>18</v>
      </c>
      <c r="S1137" s="11"/>
      <c r="T1137" s="17" t="s">
        <v>795</v>
      </c>
      <c r="U1137" s="6" t="s">
        <v>49</v>
      </c>
      <c r="V1137" s="6" t="s">
        <v>92</v>
      </c>
      <c r="W1137" s="6" t="s">
        <v>10</v>
      </c>
      <c r="X1137" s="212">
        <v>2</v>
      </c>
      <c r="Y1137" s="6" t="s">
        <v>40</v>
      </c>
      <c r="AP1137" s="1">
        <v>100</v>
      </c>
      <c r="BO1137" s="6"/>
      <c r="BP1137" s="6"/>
      <c r="BQ1137" s="1">
        <v>100</v>
      </c>
      <c r="BR1137" s="6"/>
      <c r="BS1137" s="6"/>
      <c r="BT1137" s="6"/>
      <c r="BU1137" s="6"/>
      <c r="BV1137" s="6"/>
      <c r="BW1137" s="6"/>
    </row>
    <row r="1138" spans="1:75" ht="15" customHeight="1" x14ac:dyDescent="0.3">
      <c r="A1138" s="1" t="s">
        <v>1489</v>
      </c>
      <c r="B1138" s="7">
        <v>42970</v>
      </c>
      <c r="C1138" s="6" t="s">
        <v>122</v>
      </c>
      <c r="D1138" s="166" t="s">
        <v>115</v>
      </c>
      <c r="E1138" s="166" t="s">
        <v>116</v>
      </c>
      <c r="F1138" s="11">
        <v>82</v>
      </c>
      <c r="G1138" s="168">
        <v>3</v>
      </c>
      <c r="H1138" s="183" t="str">
        <f t="shared" si="17"/>
        <v>82-3</v>
      </c>
      <c r="I1138" s="173">
        <v>0</v>
      </c>
      <c r="J1138" s="173">
        <v>84</v>
      </c>
      <c r="K1138" s="207" t="b">
        <v>1</v>
      </c>
      <c r="L1138" s="208">
        <v>202.49</v>
      </c>
      <c r="M1138" s="208">
        <v>203.33</v>
      </c>
      <c r="N1138" s="11"/>
      <c r="O1138" s="11" t="s">
        <v>105</v>
      </c>
      <c r="P1138" s="179" t="s">
        <v>105</v>
      </c>
      <c r="Q1138" s="139" t="s">
        <v>1492</v>
      </c>
      <c r="R1138" s="11"/>
      <c r="S1138" s="11"/>
      <c r="T1138" s="6"/>
      <c r="U1138" s="6"/>
      <c r="V1138" s="6"/>
      <c r="W1138" s="6"/>
      <c r="X1138" s="212" t="e">
        <v>#N/A</v>
      </c>
      <c r="Y1138" s="6"/>
      <c r="BO1138" s="6"/>
      <c r="BP1138" s="6"/>
      <c r="BQ1138" s="1">
        <v>0</v>
      </c>
      <c r="BR1138" s="6"/>
      <c r="BS1138" s="6"/>
      <c r="BT1138" s="6"/>
      <c r="BU1138" s="6"/>
      <c r="BV1138" s="6" t="s">
        <v>848</v>
      </c>
      <c r="BW1138" s="6"/>
    </row>
    <row r="1139" spans="1:75" ht="15" customHeight="1" x14ac:dyDescent="0.3">
      <c r="A1139" s="1" t="s">
        <v>1489</v>
      </c>
      <c r="B1139" s="7">
        <v>42970</v>
      </c>
      <c r="C1139" s="6" t="s">
        <v>122</v>
      </c>
      <c r="D1139" s="166" t="s">
        <v>115</v>
      </c>
      <c r="E1139" s="166" t="s">
        <v>116</v>
      </c>
      <c r="F1139" s="11">
        <v>83</v>
      </c>
      <c r="G1139" s="168">
        <v>1</v>
      </c>
      <c r="H1139" s="183" t="str">
        <f t="shared" si="17"/>
        <v>83-1</v>
      </c>
      <c r="I1139" s="173">
        <v>0</v>
      </c>
      <c r="J1139" s="173">
        <v>48</v>
      </c>
      <c r="K1139" s="207" t="b">
        <v>1</v>
      </c>
      <c r="L1139" s="208">
        <v>203.15</v>
      </c>
      <c r="M1139" s="208">
        <v>203.63</v>
      </c>
      <c r="N1139" s="11" t="s">
        <v>112</v>
      </c>
      <c r="O1139" s="11" t="s">
        <v>30</v>
      </c>
      <c r="P1139" s="179" t="s">
        <v>1524</v>
      </c>
      <c r="Q1139" s="180">
        <v>1</v>
      </c>
      <c r="R1139" s="11" t="s">
        <v>18</v>
      </c>
      <c r="S1139" s="11"/>
      <c r="T1139" s="17" t="s">
        <v>676</v>
      </c>
      <c r="U1139" s="6" t="s">
        <v>49</v>
      </c>
      <c r="V1139" s="6" t="s">
        <v>14</v>
      </c>
      <c r="W1139" s="6" t="s">
        <v>10</v>
      </c>
      <c r="X1139" s="212">
        <v>2</v>
      </c>
      <c r="Y1139" s="6" t="s">
        <v>111</v>
      </c>
      <c r="AG1139" s="1">
        <v>10</v>
      </c>
      <c r="AJ1139" s="193">
        <v>10</v>
      </c>
      <c r="AU1139" s="1">
        <v>80</v>
      </c>
      <c r="BO1139" s="6"/>
      <c r="BP1139" s="6"/>
      <c r="BQ1139" s="1">
        <v>100</v>
      </c>
      <c r="BR1139" s="6"/>
      <c r="BS1139" s="6"/>
      <c r="BT1139" s="6"/>
      <c r="BU1139" s="6" t="s">
        <v>846</v>
      </c>
      <c r="BV1139" s="6"/>
      <c r="BW1139" s="6"/>
    </row>
    <row r="1140" spans="1:75" ht="15" customHeight="1" x14ac:dyDescent="0.3">
      <c r="A1140" s="1" t="s">
        <v>1489</v>
      </c>
      <c r="B1140" s="7">
        <v>42970</v>
      </c>
      <c r="C1140" s="6" t="s">
        <v>122</v>
      </c>
      <c r="D1140" s="166" t="s">
        <v>115</v>
      </c>
      <c r="E1140" s="166" t="s">
        <v>116</v>
      </c>
      <c r="F1140" s="11">
        <v>83</v>
      </c>
      <c r="G1140" s="168">
        <v>1</v>
      </c>
      <c r="H1140" s="183" t="str">
        <f t="shared" si="17"/>
        <v>83-1</v>
      </c>
      <c r="I1140" s="173">
        <v>0</v>
      </c>
      <c r="J1140" s="173">
        <v>10</v>
      </c>
      <c r="K1140" s="207" t="b">
        <v>1</v>
      </c>
      <c r="L1140" s="208">
        <v>203.15</v>
      </c>
      <c r="M1140" s="208">
        <v>203.25</v>
      </c>
      <c r="N1140" s="11" t="s">
        <v>112</v>
      </c>
      <c r="O1140" s="11" t="s">
        <v>72</v>
      </c>
      <c r="P1140" s="179" t="s">
        <v>1526</v>
      </c>
      <c r="Q1140" s="180">
        <v>3</v>
      </c>
      <c r="R1140" s="11" t="s">
        <v>18</v>
      </c>
      <c r="S1140" s="11"/>
      <c r="T1140" s="17" t="s">
        <v>791</v>
      </c>
      <c r="U1140" s="6" t="s">
        <v>49</v>
      </c>
      <c r="V1140" s="6" t="s">
        <v>92</v>
      </c>
      <c r="W1140" s="6" t="s">
        <v>10</v>
      </c>
      <c r="X1140" s="212">
        <v>2</v>
      </c>
      <c r="Y1140" s="6" t="s">
        <v>40</v>
      </c>
      <c r="AJ1140" s="193">
        <v>100</v>
      </c>
      <c r="BO1140" s="6"/>
      <c r="BP1140" s="6"/>
      <c r="BQ1140" s="1">
        <v>100</v>
      </c>
      <c r="BR1140" s="6"/>
      <c r="BS1140" s="6"/>
      <c r="BT1140" s="6"/>
      <c r="BU1140" s="6" t="s">
        <v>849</v>
      </c>
      <c r="BV1140" s="6"/>
      <c r="BW1140" s="6"/>
    </row>
    <row r="1141" spans="1:75" ht="15" customHeight="1" x14ac:dyDescent="0.3">
      <c r="A1141" s="1" t="s">
        <v>1489</v>
      </c>
      <c r="B1141" s="7">
        <v>42970</v>
      </c>
      <c r="C1141" s="6" t="s">
        <v>122</v>
      </c>
      <c r="D1141" s="166" t="s">
        <v>115</v>
      </c>
      <c r="E1141" s="166" t="s">
        <v>116</v>
      </c>
      <c r="F1141" s="11">
        <v>83</v>
      </c>
      <c r="G1141" s="168">
        <v>1</v>
      </c>
      <c r="H1141" s="183" t="str">
        <f t="shared" si="17"/>
        <v>83-1</v>
      </c>
      <c r="I1141" s="173">
        <v>0</v>
      </c>
      <c r="J1141" s="173">
        <v>48</v>
      </c>
      <c r="K1141" s="207" t="b">
        <v>1</v>
      </c>
      <c r="L1141" s="208">
        <v>203.15</v>
      </c>
      <c r="M1141" s="208">
        <v>203.63</v>
      </c>
      <c r="N1141" s="11" t="s">
        <v>112</v>
      </c>
      <c r="O1141" s="11" t="s">
        <v>39</v>
      </c>
      <c r="P1141" s="179" t="s">
        <v>1527</v>
      </c>
      <c r="Q1141" s="180">
        <v>4</v>
      </c>
      <c r="R1141" s="11" t="s">
        <v>18</v>
      </c>
      <c r="S1141" s="11"/>
      <c r="T1141" s="17" t="s">
        <v>459</v>
      </c>
      <c r="U1141" s="6" t="s">
        <v>49</v>
      </c>
      <c r="V1141" s="6" t="s">
        <v>14</v>
      </c>
      <c r="W1141" s="6" t="s">
        <v>10</v>
      </c>
      <c r="X1141" s="212">
        <v>2</v>
      </c>
      <c r="Y1141" s="6" t="s">
        <v>40</v>
      </c>
      <c r="AG1141" s="1">
        <v>90</v>
      </c>
      <c r="AU1141" s="1">
        <v>10</v>
      </c>
      <c r="BO1141" s="6"/>
      <c r="BP1141" s="6"/>
      <c r="BQ1141" s="1">
        <v>100</v>
      </c>
      <c r="BR1141" s="6"/>
      <c r="BS1141" s="6" t="s">
        <v>850</v>
      </c>
      <c r="BT1141" s="6" t="s">
        <v>204</v>
      </c>
      <c r="BU1141" s="6" t="s">
        <v>851</v>
      </c>
      <c r="BV1141" s="6"/>
      <c r="BW1141" s="6"/>
    </row>
    <row r="1142" spans="1:75" ht="15" customHeight="1" x14ac:dyDescent="0.3">
      <c r="A1142" s="1" t="s">
        <v>1489</v>
      </c>
      <c r="B1142" s="7">
        <v>42970</v>
      </c>
      <c r="C1142" s="6" t="s">
        <v>122</v>
      </c>
      <c r="D1142" s="166" t="s">
        <v>115</v>
      </c>
      <c r="E1142" s="166" t="s">
        <v>116</v>
      </c>
      <c r="F1142" s="11">
        <v>83</v>
      </c>
      <c r="G1142" s="168">
        <v>1</v>
      </c>
      <c r="H1142" s="183" t="str">
        <f t="shared" si="17"/>
        <v>83-1</v>
      </c>
      <c r="I1142" s="173">
        <v>0</v>
      </c>
      <c r="J1142" s="173">
        <v>48</v>
      </c>
      <c r="K1142" s="207" t="b">
        <v>1</v>
      </c>
      <c r="L1142" s="208">
        <v>203.15</v>
      </c>
      <c r="M1142" s="208">
        <v>203.63</v>
      </c>
      <c r="N1142" s="11"/>
      <c r="O1142" s="11" t="s">
        <v>105</v>
      </c>
      <c r="P1142" s="179" t="s">
        <v>105</v>
      </c>
      <c r="Q1142" s="139" t="s">
        <v>1492</v>
      </c>
      <c r="R1142" s="11"/>
      <c r="S1142" s="11"/>
      <c r="T1142" s="6"/>
      <c r="U1142" s="6"/>
      <c r="V1142" s="6"/>
      <c r="W1142" s="6"/>
      <c r="X1142" s="212" t="e">
        <v>#N/A</v>
      </c>
      <c r="Y1142" s="6"/>
      <c r="BO1142" s="6"/>
      <c r="BP1142" s="6"/>
      <c r="BQ1142" s="1">
        <v>0</v>
      </c>
      <c r="BR1142" s="6"/>
      <c r="BS1142" s="6"/>
      <c r="BT1142" s="6"/>
      <c r="BU1142" s="6"/>
      <c r="BV1142" s="6" t="s">
        <v>852</v>
      </c>
      <c r="BW1142" s="6"/>
    </row>
    <row r="1143" spans="1:75" ht="15" customHeight="1" x14ac:dyDescent="0.3">
      <c r="A1143" s="1" t="s">
        <v>1489</v>
      </c>
      <c r="B1143" s="7">
        <v>42970</v>
      </c>
      <c r="C1143" s="6" t="s">
        <v>122</v>
      </c>
      <c r="D1143" s="166" t="s">
        <v>115</v>
      </c>
      <c r="E1143" s="166" t="s">
        <v>116</v>
      </c>
      <c r="F1143" s="11">
        <v>84</v>
      </c>
      <c r="G1143" s="168">
        <v>1</v>
      </c>
      <c r="H1143" s="183" t="str">
        <f t="shared" si="17"/>
        <v>84-1</v>
      </c>
      <c r="I1143" s="173">
        <v>0</v>
      </c>
      <c r="J1143" s="173">
        <v>74</v>
      </c>
      <c r="K1143" s="207" t="b">
        <v>1</v>
      </c>
      <c r="L1143" s="208">
        <v>203.7</v>
      </c>
      <c r="M1143" s="208">
        <v>204.44</v>
      </c>
      <c r="N1143" s="11" t="s">
        <v>112</v>
      </c>
      <c r="O1143" s="11" t="s">
        <v>30</v>
      </c>
      <c r="P1143" s="179" t="s">
        <v>1524</v>
      </c>
      <c r="Q1143" s="180">
        <v>1</v>
      </c>
      <c r="R1143" s="11" t="s">
        <v>21</v>
      </c>
      <c r="S1143" s="11"/>
      <c r="T1143" s="17" t="s">
        <v>676</v>
      </c>
      <c r="U1143" s="6" t="s">
        <v>49</v>
      </c>
      <c r="V1143" s="6" t="s">
        <v>92</v>
      </c>
      <c r="W1143" s="6" t="s">
        <v>11</v>
      </c>
      <c r="X1143" s="212">
        <v>3</v>
      </c>
      <c r="Y1143" s="6" t="s">
        <v>111</v>
      </c>
      <c r="AG1143" s="1">
        <v>10</v>
      </c>
      <c r="AJ1143" s="193">
        <v>10</v>
      </c>
      <c r="AU1143" s="1">
        <v>80</v>
      </c>
      <c r="BO1143" s="6"/>
      <c r="BP1143" s="6"/>
      <c r="BQ1143" s="1">
        <v>100</v>
      </c>
      <c r="BR1143" s="6"/>
      <c r="BS1143" s="6"/>
      <c r="BT1143" s="6"/>
      <c r="BU1143" s="6" t="s">
        <v>853</v>
      </c>
      <c r="BV1143" s="6"/>
      <c r="BW1143" s="6"/>
    </row>
    <row r="1144" spans="1:75" ht="15" customHeight="1" x14ac:dyDescent="0.3">
      <c r="A1144" s="1" t="s">
        <v>1489</v>
      </c>
      <c r="B1144" s="7">
        <v>42970</v>
      </c>
      <c r="C1144" s="6" t="s">
        <v>122</v>
      </c>
      <c r="D1144" s="166" t="s">
        <v>115</v>
      </c>
      <c r="E1144" s="166" t="s">
        <v>116</v>
      </c>
      <c r="F1144" s="11">
        <v>84</v>
      </c>
      <c r="G1144" s="168">
        <v>1</v>
      </c>
      <c r="H1144" s="183" t="str">
        <f t="shared" si="17"/>
        <v>84-1</v>
      </c>
      <c r="I1144" s="173">
        <v>0</v>
      </c>
      <c r="J1144" s="173">
        <v>74</v>
      </c>
      <c r="K1144" s="207" t="b">
        <v>1</v>
      </c>
      <c r="L1144" s="208">
        <v>203.7</v>
      </c>
      <c r="M1144" s="208">
        <v>204.44</v>
      </c>
      <c r="N1144" s="11" t="s">
        <v>112</v>
      </c>
      <c r="O1144" s="11" t="s">
        <v>72</v>
      </c>
      <c r="P1144" s="179" t="s">
        <v>1526</v>
      </c>
      <c r="Q1144" s="180">
        <v>3</v>
      </c>
      <c r="R1144" s="11" t="s">
        <v>18</v>
      </c>
      <c r="S1144" s="11"/>
      <c r="T1144" s="17" t="s">
        <v>791</v>
      </c>
      <c r="U1144" s="6" t="s">
        <v>49</v>
      </c>
      <c r="V1144" s="6" t="s">
        <v>92</v>
      </c>
      <c r="W1144" s="6" t="s">
        <v>10</v>
      </c>
      <c r="X1144" s="212">
        <v>2</v>
      </c>
      <c r="Y1144" s="6" t="s">
        <v>40</v>
      </c>
      <c r="AJ1144" s="193">
        <v>100</v>
      </c>
      <c r="BO1144" s="6"/>
      <c r="BP1144" s="6"/>
      <c r="BQ1144" s="1">
        <v>100</v>
      </c>
      <c r="BR1144" s="6"/>
      <c r="BS1144" s="6"/>
      <c r="BT1144" s="6"/>
      <c r="BU1144" s="6" t="s">
        <v>849</v>
      </c>
      <c r="BV1144" s="6"/>
      <c r="BW1144" s="6"/>
    </row>
    <row r="1145" spans="1:75" ht="15" customHeight="1" x14ac:dyDescent="0.3">
      <c r="A1145" s="1" t="s">
        <v>1489</v>
      </c>
      <c r="B1145" s="7">
        <v>42970</v>
      </c>
      <c r="C1145" s="6" t="s">
        <v>122</v>
      </c>
      <c r="D1145" s="166" t="s">
        <v>115</v>
      </c>
      <c r="E1145" s="166" t="s">
        <v>116</v>
      </c>
      <c r="F1145" s="11">
        <v>84</v>
      </c>
      <c r="G1145" s="168">
        <v>1</v>
      </c>
      <c r="H1145" s="183" t="str">
        <f t="shared" si="17"/>
        <v>84-1</v>
      </c>
      <c r="I1145" s="173">
        <v>0</v>
      </c>
      <c r="J1145" s="173">
        <v>74</v>
      </c>
      <c r="K1145" s="207" t="b">
        <v>1</v>
      </c>
      <c r="L1145" s="208">
        <v>203.7</v>
      </c>
      <c r="M1145" s="208">
        <v>204.44</v>
      </c>
      <c r="N1145" s="11" t="s">
        <v>112</v>
      </c>
      <c r="O1145" s="11" t="s">
        <v>39</v>
      </c>
      <c r="P1145" s="179" t="s">
        <v>1527</v>
      </c>
      <c r="Q1145" s="180">
        <v>4</v>
      </c>
      <c r="R1145" s="11" t="s">
        <v>18</v>
      </c>
      <c r="S1145" s="11"/>
      <c r="T1145" s="17" t="s">
        <v>459</v>
      </c>
      <c r="U1145" s="6" t="s">
        <v>49</v>
      </c>
      <c r="V1145" s="6" t="s">
        <v>14</v>
      </c>
      <c r="W1145" s="6" t="s">
        <v>10</v>
      </c>
      <c r="X1145" s="212">
        <v>2</v>
      </c>
      <c r="Y1145" s="6" t="s">
        <v>40</v>
      </c>
      <c r="AG1145" s="1">
        <v>90</v>
      </c>
      <c r="AU1145" s="1">
        <v>10</v>
      </c>
      <c r="BO1145" s="6"/>
      <c r="BP1145" s="6"/>
      <c r="BQ1145" s="1">
        <v>100</v>
      </c>
      <c r="BR1145" s="6"/>
      <c r="BS1145" s="6"/>
      <c r="BT1145" s="6"/>
      <c r="BU1145" s="6" t="s">
        <v>854</v>
      </c>
      <c r="BV1145" s="6"/>
      <c r="BW1145" s="6"/>
    </row>
    <row r="1146" spans="1:75" ht="15" customHeight="1" x14ac:dyDescent="0.3">
      <c r="A1146" s="1" t="s">
        <v>1489</v>
      </c>
      <c r="B1146" s="7">
        <v>42970</v>
      </c>
      <c r="C1146" s="6" t="s">
        <v>122</v>
      </c>
      <c r="D1146" s="166" t="s">
        <v>115</v>
      </c>
      <c r="E1146" s="166" t="s">
        <v>116</v>
      </c>
      <c r="F1146" s="11">
        <v>84</v>
      </c>
      <c r="G1146" s="168">
        <v>1</v>
      </c>
      <c r="H1146" s="183" t="str">
        <f t="shared" si="17"/>
        <v>84-1</v>
      </c>
      <c r="I1146" s="173">
        <v>72</v>
      </c>
      <c r="J1146" s="173">
        <v>73</v>
      </c>
      <c r="K1146" s="207" t="b">
        <v>1</v>
      </c>
      <c r="L1146" s="208">
        <v>204.42</v>
      </c>
      <c r="M1146" s="208">
        <v>204.42999999999998</v>
      </c>
      <c r="N1146" s="11" t="s">
        <v>96</v>
      </c>
      <c r="O1146" s="11" t="s">
        <v>30</v>
      </c>
      <c r="P1146" s="179" t="s">
        <v>1524</v>
      </c>
      <c r="Q1146" s="180">
        <v>1</v>
      </c>
      <c r="R1146" s="11" t="s">
        <v>18</v>
      </c>
      <c r="S1146" s="11"/>
      <c r="T1146" s="17" t="s">
        <v>130</v>
      </c>
      <c r="U1146" s="6" t="s">
        <v>49</v>
      </c>
      <c r="V1146" s="6" t="s">
        <v>14</v>
      </c>
      <c r="W1146" s="6" t="s">
        <v>10</v>
      </c>
      <c r="X1146" s="212">
        <v>2</v>
      </c>
      <c r="Y1146" s="6" t="s">
        <v>40</v>
      </c>
      <c r="AG1146" s="1">
        <v>50</v>
      </c>
      <c r="AU1146" s="1">
        <v>50</v>
      </c>
      <c r="BO1146" s="6"/>
      <c r="BP1146" s="6"/>
      <c r="BQ1146" s="1">
        <v>100</v>
      </c>
      <c r="BR1146" s="6"/>
      <c r="BS1146" s="6"/>
      <c r="BT1146" s="6"/>
      <c r="BU1146" s="6"/>
      <c r="BV1146" s="6"/>
      <c r="BW1146" s="6"/>
    </row>
    <row r="1147" spans="1:75" ht="15" customHeight="1" x14ac:dyDescent="0.3">
      <c r="A1147" s="1" t="s">
        <v>1489</v>
      </c>
      <c r="B1147" s="7">
        <v>42970</v>
      </c>
      <c r="C1147" s="6" t="s">
        <v>122</v>
      </c>
      <c r="D1147" s="166" t="s">
        <v>115</v>
      </c>
      <c r="E1147" s="166" t="s">
        <v>116</v>
      </c>
      <c r="F1147" s="11">
        <v>84</v>
      </c>
      <c r="G1147" s="168">
        <v>1</v>
      </c>
      <c r="H1147" s="183" t="str">
        <f t="shared" si="17"/>
        <v>84-1</v>
      </c>
      <c r="I1147" s="173">
        <v>0</v>
      </c>
      <c r="J1147" s="173">
        <v>74</v>
      </c>
      <c r="K1147" s="207" t="b">
        <v>1</v>
      </c>
      <c r="L1147" s="208">
        <v>203.7</v>
      </c>
      <c r="M1147" s="208">
        <v>204.44</v>
      </c>
      <c r="N1147" s="11"/>
      <c r="O1147" s="11" t="s">
        <v>105</v>
      </c>
      <c r="P1147" s="179" t="s">
        <v>105</v>
      </c>
      <c r="Q1147" s="139" t="s">
        <v>1492</v>
      </c>
      <c r="R1147" s="11"/>
      <c r="S1147" s="11"/>
      <c r="T1147" s="6"/>
      <c r="U1147" s="6"/>
      <c r="V1147" s="6"/>
      <c r="W1147" s="6"/>
      <c r="X1147" s="212" t="e">
        <v>#N/A</v>
      </c>
      <c r="Y1147" s="6"/>
      <c r="BO1147" s="6"/>
      <c r="BP1147" s="6"/>
      <c r="BQ1147" s="1">
        <v>0</v>
      </c>
      <c r="BR1147" s="6"/>
      <c r="BS1147" s="6"/>
      <c r="BT1147" s="6"/>
      <c r="BU1147" s="6"/>
      <c r="BV1147" s="6" t="s">
        <v>855</v>
      </c>
      <c r="BW1147" s="6"/>
    </row>
    <row r="1148" spans="1:75" ht="15" customHeight="1" x14ac:dyDescent="0.3">
      <c r="A1148" s="1" t="s">
        <v>1489</v>
      </c>
      <c r="B1148" s="7">
        <v>42970</v>
      </c>
      <c r="C1148" s="6" t="s">
        <v>122</v>
      </c>
      <c r="D1148" s="166" t="s">
        <v>115</v>
      </c>
      <c r="E1148" s="166" t="s">
        <v>116</v>
      </c>
      <c r="F1148" s="11">
        <v>84</v>
      </c>
      <c r="G1148" s="168">
        <v>2</v>
      </c>
      <c r="H1148" s="183" t="str">
        <f t="shared" si="17"/>
        <v>84-2</v>
      </c>
      <c r="I1148" s="173">
        <v>0</v>
      </c>
      <c r="J1148" s="173">
        <v>95</v>
      </c>
      <c r="K1148" s="207" t="b">
        <v>1</v>
      </c>
      <c r="L1148" s="208">
        <v>204.44499999999999</v>
      </c>
      <c r="M1148" s="208">
        <v>205.39499999999998</v>
      </c>
      <c r="N1148" s="11" t="s">
        <v>112</v>
      </c>
      <c r="O1148" s="11" t="s">
        <v>30</v>
      </c>
      <c r="P1148" s="179" t="s">
        <v>1524</v>
      </c>
      <c r="Q1148" s="180">
        <v>1</v>
      </c>
      <c r="R1148" s="11" t="s">
        <v>21</v>
      </c>
      <c r="S1148" s="11"/>
      <c r="T1148" s="17" t="s">
        <v>676</v>
      </c>
      <c r="U1148" s="6" t="s">
        <v>49</v>
      </c>
      <c r="V1148" s="6" t="s">
        <v>92</v>
      </c>
      <c r="W1148" s="6" t="s">
        <v>11</v>
      </c>
      <c r="X1148" s="212">
        <v>3</v>
      </c>
      <c r="Y1148" s="6" t="s">
        <v>111</v>
      </c>
      <c r="AG1148" s="1">
        <v>10</v>
      </c>
      <c r="AJ1148" s="193">
        <v>10</v>
      </c>
      <c r="AU1148" s="1">
        <v>80</v>
      </c>
      <c r="BO1148" s="6"/>
      <c r="BP1148" s="6"/>
      <c r="BQ1148" s="1">
        <v>100</v>
      </c>
      <c r="BR1148" s="6"/>
      <c r="BS1148" s="6"/>
      <c r="BT1148" s="6"/>
      <c r="BU1148" s="6" t="s">
        <v>853</v>
      </c>
      <c r="BV1148" s="6"/>
      <c r="BW1148" s="6"/>
    </row>
    <row r="1149" spans="1:75" ht="15" customHeight="1" x14ac:dyDescent="0.3">
      <c r="A1149" s="1" t="s">
        <v>1489</v>
      </c>
      <c r="B1149" s="7">
        <v>42970</v>
      </c>
      <c r="C1149" s="6" t="s">
        <v>122</v>
      </c>
      <c r="D1149" s="166" t="s">
        <v>115</v>
      </c>
      <c r="E1149" s="166" t="s">
        <v>116</v>
      </c>
      <c r="F1149" s="11">
        <v>84</v>
      </c>
      <c r="G1149" s="168">
        <v>2</v>
      </c>
      <c r="H1149" s="183" t="str">
        <f t="shared" si="17"/>
        <v>84-2</v>
      </c>
      <c r="I1149" s="173">
        <v>0</v>
      </c>
      <c r="J1149" s="173">
        <v>95</v>
      </c>
      <c r="K1149" s="207" t="b">
        <v>1</v>
      </c>
      <c r="L1149" s="208">
        <v>204.44499999999999</v>
      </c>
      <c r="M1149" s="208">
        <v>205.39499999999998</v>
      </c>
      <c r="N1149" s="11" t="s">
        <v>112</v>
      </c>
      <c r="O1149" s="11" t="s">
        <v>72</v>
      </c>
      <c r="P1149" s="179" t="s">
        <v>1526</v>
      </c>
      <c r="Q1149" s="180">
        <v>3</v>
      </c>
      <c r="R1149" s="11" t="s">
        <v>18</v>
      </c>
      <c r="S1149" s="11"/>
      <c r="T1149" s="17" t="s">
        <v>796</v>
      </c>
      <c r="U1149" s="6" t="s">
        <v>49</v>
      </c>
      <c r="V1149" s="6" t="s">
        <v>92</v>
      </c>
      <c r="W1149" s="6" t="s">
        <v>10</v>
      </c>
      <c r="X1149" s="212">
        <v>2</v>
      </c>
      <c r="Y1149" s="6" t="s">
        <v>40</v>
      </c>
      <c r="AG1149" s="1">
        <v>10</v>
      </c>
      <c r="AJ1149" s="193">
        <v>90</v>
      </c>
      <c r="BO1149" s="6"/>
      <c r="BP1149" s="6"/>
      <c r="BQ1149" s="1">
        <v>100</v>
      </c>
      <c r="BR1149" s="6"/>
      <c r="BS1149" s="6"/>
      <c r="BT1149" s="6"/>
      <c r="BU1149" s="6" t="s">
        <v>856</v>
      </c>
      <c r="BV1149" s="6"/>
      <c r="BW1149" s="6"/>
    </row>
    <row r="1150" spans="1:75" ht="15" customHeight="1" x14ac:dyDescent="0.3">
      <c r="A1150" s="1" t="s">
        <v>1489</v>
      </c>
      <c r="B1150" s="7">
        <v>42970</v>
      </c>
      <c r="C1150" s="6" t="s">
        <v>122</v>
      </c>
      <c r="D1150" s="166" t="s">
        <v>115</v>
      </c>
      <c r="E1150" s="166" t="s">
        <v>116</v>
      </c>
      <c r="F1150" s="11">
        <v>84</v>
      </c>
      <c r="G1150" s="168">
        <v>2</v>
      </c>
      <c r="H1150" s="183" t="str">
        <f t="shared" si="17"/>
        <v>84-2</v>
      </c>
      <c r="I1150" s="173">
        <v>0</v>
      </c>
      <c r="J1150" s="173">
        <v>95</v>
      </c>
      <c r="K1150" s="207" t="b">
        <v>1</v>
      </c>
      <c r="L1150" s="208">
        <v>204.44499999999999</v>
      </c>
      <c r="M1150" s="208">
        <v>205.39499999999998</v>
      </c>
      <c r="N1150" s="11" t="s">
        <v>112</v>
      </c>
      <c r="O1150" s="11" t="s">
        <v>39</v>
      </c>
      <c r="P1150" s="179" t="s">
        <v>1527</v>
      </c>
      <c r="Q1150" s="180">
        <v>4</v>
      </c>
      <c r="R1150" s="11" t="s">
        <v>18</v>
      </c>
      <c r="S1150" s="11"/>
      <c r="T1150" s="17" t="s">
        <v>459</v>
      </c>
      <c r="U1150" s="6" t="s">
        <v>49</v>
      </c>
      <c r="V1150" s="6" t="s">
        <v>14</v>
      </c>
      <c r="W1150" s="6" t="s">
        <v>10</v>
      </c>
      <c r="X1150" s="212">
        <v>2</v>
      </c>
      <c r="Y1150" s="6" t="s">
        <v>40</v>
      </c>
      <c r="AG1150" s="1">
        <v>90</v>
      </c>
      <c r="AU1150" s="1">
        <v>10</v>
      </c>
      <c r="BO1150" s="6"/>
      <c r="BP1150" s="6"/>
      <c r="BQ1150" s="1">
        <v>100</v>
      </c>
      <c r="BR1150" s="6"/>
      <c r="BS1150" s="6"/>
      <c r="BT1150" s="6"/>
      <c r="BU1150" s="6" t="s">
        <v>854</v>
      </c>
      <c r="BV1150" s="6"/>
      <c r="BW1150" s="6"/>
    </row>
    <row r="1151" spans="1:75" ht="15" customHeight="1" x14ac:dyDescent="0.3">
      <c r="A1151" s="1" t="s">
        <v>1489</v>
      </c>
      <c r="B1151" s="7">
        <v>42970</v>
      </c>
      <c r="C1151" s="6" t="s">
        <v>122</v>
      </c>
      <c r="D1151" s="166" t="s">
        <v>115</v>
      </c>
      <c r="E1151" s="166" t="s">
        <v>116</v>
      </c>
      <c r="F1151" s="11">
        <v>84</v>
      </c>
      <c r="G1151" s="168">
        <v>2</v>
      </c>
      <c r="H1151" s="183" t="str">
        <f t="shared" si="17"/>
        <v>84-2</v>
      </c>
      <c r="I1151" s="173">
        <v>0</v>
      </c>
      <c r="J1151" s="173">
        <v>95</v>
      </c>
      <c r="K1151" s="207" t="b">
        <v>1</v>
      </c>
      <c r="L1151" s="208">
        <v>204.44499999999999</v>
      </c>
      <c r="M1151" s="208">
        <v>205.39499999999998</v>
      </c>
      <c r="N1151" s="11" t="s">
        <v>112</v>
      </c>
      <c r="O1151" s="11" t="s">
        <v>30</v>
      </c>
      <c r="P1151" s="179" t="s">
        <v>1524</v>
      </c>
      <c r="Q1151" s="180">
        <v>1</v>
      </c>
      <c r="R1151" s="11" t="s">
        <v>18</v>
      </c>
      <c r="S1151" s="11"/>
      <c r="T1151" s="17" t="s">
        <v>459</v>
      </c>
      <c r="U1151" s="6" t="s">
        <v>49</v>
      </c>
      <c r="V1151" s="6" t="s">
        <v>14</v>
      </c>
      <c r="W1151" s="6" t="s">
        <v>10</v>
      </c>
      <c r="X1151" s="212">
        <v>2</v>
      </c>
      <c r="Y1151" s="6" t="s">
        <v>40</v>
      </c>
      <c r="AG1151" s="1">
        <v>50</v>
      </c>
      <c r="AU1151" s="1">
        <v>50</v>
      </c>
      <c r="BO1151" s="6"/>
      <c r="BP1151" s="6"/>
      <c r="BQ1151" s="1">
        <v>100</v>
      </c>
      <c r="BR1151" s="6"/>
      <c r="BS1151" s="6"/>
      <c r="BT1151" s="6"/>
      <c r="BU1151" s="6" t="s">
        <v>857</v>
      </c>
      <c r="BV1151" s="6"/>
      <c r="BW1151" s="6"/>
    </row>
    <row r="1152" spans="1:75" ht="15" customHeight="1" x14ac:dyDescent="0.3">
      <c r="A1152" s="1" t="s">
        <v>1489</v>
      </c>
      <c r="B1152" s="7">
        <v>42970</v>
      </c>
      <c r="C1152" s="6" t="s">
        <v>122</v>
      </c>
      <c r="D1152" s="166" t="s">
        <v>115</v>
      </c>
      <c r="E1152" s="166" t="s">
        <v>116</v>
      </c>
      <c r="F1152" s="11">
        <v>84</v>
      </c>
      <c r="G1152" s="168">
        <v>2</v>
      </c>
      <c r="H1152" s="183" t="str">
        <f t="shared" si="17"/>
        <v>84-2</v>
      </c>
      <c r="I1152" s="173">
        <v>0</v>
      </c>
      <c r="J1152" s="173">
        <v>95</v>
      </c>
      <c r="K1152" s="207" t="b">
        <v>1</v>
      </c>
      <c r="L1152" s="208">
        <v>204.44499999999999</v>
      </c>
      <c r="M1152" s="208">
        <v>205.39499999999998</v>
      </c>
      <c r="N1152" s="11"/>
      <c r="O1152" s="11" t="s">
        <v>105</v>
      </c>
      <c r="P1152" s="179" t="s">
        <v>105</v>
      </c>
      <c r="Q1152" s="139" t="s">
        <v>1492</v>
      </c>
      <c r="R1152" s="11"/>
      <c r="S1152" s="11"/>
      <c r="T1152" s="6"/>
      <c r="U1152" s="6"/>
      <c r="V1152" s="6"/>
      <c r="W1152" s="6"/>
      <c r="X1152" s="212" t="e">
        <v>#N/A</v>
      </c>
      <c r="Y1152" s="6"/>
      <c r="BO1152" s="6"/>
      <c r="BP1152" s="6"/>
      <c r="BQ1152" s="1">
        <v>0</v>
      </c>
      <c r="BR1152" s="6"/>
      <c r="BS1152" s="6"/>
      <c r="BT1152" s="6"/>
      <c r="BU1152" s="6"/>
      <c r="BV1152" s="6" t="s">
        <v>858</v>
      </c>
      <c r="BW1152" s="6"/>
    </row>
    <row r="1153" spans="1:75" ht="15" customHeight="1" x14ac:dyDescent="0.3">
      <c r="A1153" s="1" t="s">
        <v>1489</v>
      </c>
      <c r="B1153" s="7">
        <v>42970</v>
      </c>
      <c r="C1153" s="6" t="s">
        <v>122</v>
      </c>
      <c r="D1153" s="166" t="s">
        <v>115</v>
      </c>
      <c r="E1153" s="166" t="s">
        <v>116</v>
      </c>
      <c r="F1153" s="11">
        <v>84</v>
      </c>
      <c r="G1153" s="168">
        <v>3</v>
      </c>
      <c r="H1153" s="183" t="str">
        <f t="shared" si="17"/>
        <v>84-3</v>
      </c>
      <c r="I1153" s="173">
        <v>0</v>
      </c>
      <c r="J1153" s="173">
        <v>97</v>
      </c>
      <c r="K1153" s="207" t="b">
        <v>1</v>
      </c>
      <c r="L1153" s="208">
        <v>205.41</v>
      </c>
      <c r="M1153" s="208">
        <v>206.38</v>
      </c>
      <c r="N1153" s="11" t="s">
        <v>112</v>
      </c>
      <c r="O1153" s="11" t="s">
        <v>30</v>
      </c>
      <c r="P1153" s="179" t="s">
        <v>1524</v>
      </c>
      <c r="Q1153" s="180">
        <v>1</v>
      </c>
      <c r="R1153" s="11" t="s">
        <v>21</v>
      </c>
      <c r="S1153" s="11"/>
      <c r="T1153" s="17" t="s">
        <v>676</v>
      </c>
      <c r="U1153" s="6" t="s">
        <v>49</v>
      </c>
      <c r="V1153" s="6" t="s">
        <v>92</v>
      </c>
      <c r="W1153" s="6" t="s">
        <v>11</v>
      </c>
      <c r="X1153" s="212">
        <v>3</v>
      </c>
      <c r="Y1153" s="6" t="s">
        <v>111</v>
      </c>
      <c r="AG1153" s="1">
        <v>10</v>
      </c>
      <c r="AJ1153" s="193">
        <v>10</v>
      </c>
      <c r="AU1153" s="1">
        <v>80</v>
      </c>
      <c r="BO1153" s="6"/>
      <c r="BP1153" s="6"/>
      <c r="BQ1153" s="1">
        <v>100</v>
      </c>
      <c r="BR1153" s="6"/>
      <c r="BS1153" s="6"/>
      <c r="BT1153" s="6"/>
      <c r="BU1153" s="6" t="s">
        <v>853</v>
      </c>
      <c r="BV1153" s="6"/>
      <c r="BW1153" s="6"/>
    </row>
    <row r="1154" spans="1:75" ht="15" customHeight="1" x14ac:dyDescent="0.3">
      <c r="A1154" s="1" t="s">
        <v>1489</v>
      </c>
      <c r="B1154" s="7">
        <v>42970</v>
      </c>
      <c r="C1154" s="6" t="s">
        <v>122</v>
      </c>
      <c r="D1154" s="166" t="s">
        <v>115</v>
      </c>
      <c r="E1154" s="166" t="s">
        <v>116</v>
      </c>
      <c r="F1154" s="11">
        <v>84</v>
      </c>
      <c r="G1154" s="168">
        <v>3</v>
      </c>
      <c r="H1154" s="183" t="str">
        <f t="shared" si="17"/>
        <v>84-3</v>
      </c>
      <c r="I1154" s="173">
        <v>0</v>
      </c>
      <c r="J1154" s="173">
        <v>97</v>
      </c>
      <c r="K1154" s="207" t="b">
        <v>1</v>
      </c>
      <c r="L1154" s="208">
        <v>205.41</v>
      </c>
      <c r="M1154" s="208">
        <v>206.38</v>
      </c>
      <c r="N1154" s="11" t="s">
        <v>112</v>
      </c>
      <c r="O1154" s="11" t="s">
        <v>39</v>
      </c>
      <c r="P1154" s="179" t="s">
        <v>1527</v>
      </c>
      <c r="Q1154" s="180">
        <v>4</v>
      </c>
      <c r="R1154" s="11" t="s">
        <v>18</v>
      </c>
      <c r="S1154" s="11"/>
      <c r="T1154" s="17" t="s">
        <v>459</v>
      </c>
      <c r="U1154" s="6" t="s">
        <v>49</v>
      </c>
      <c r="V1154" s="6" t="s">
        <v>14</v>
      </c>
      <c r="W1154" s="6" t="s">
        <v>10</v>
      </c>
      <c r="X1154" s="212">
        <v>2</v>
      </c>
      <c r="Y1154" s="6" t="s">
        <v>40</v>
      </c>
      <c r="AG1154" s="1">
        <v>70</v>
      </c>
      <c r="AJ1154" s="193">
        <v>20</v>
      </c>
      <c r="AU1154" s="1">
        <v>10</v>
      </c>
      <c r="BO1154" s="6"/>
      <c r="BP1154" s="6"/>
      <c r="BQ1154" s="1">
        <v>100</v>
      </c>
      <c r="BR1154" s="6"/>
      <c r="BS1154" s="6"/>
      <c r="BT1154" s="6"/>
      <c r="BU1154" s="6" t="s">
        <v>859</v>
      </c>
      <c r="BV1154" s="6"/>
      <c r="BW1154" s="6"/>
    </row>
    <row r="1155" spans="1:75" ht="15" customHeight="1" x14ac:dyDescent="0.3">
      <c r="A1155" s="1" t="s">
        <v>1489</v>
      </c>
      <c r="B1155" s="7">
        <v>42970</v>
      </c>
      <c r="C1155" s="6" t="s">
        <v>122</v>
      </c>
      <c r="D1155" s="166" t="s">
        <v>115</v>
      </c>
      <c r="E1155" s="166" t="s">
        <v>116</v>
      </c>
      <c r="F1155" s="11">
        <v>84</v>
      </c>
      <c r="G1155" s="168">
        <v>3</v>
      </c>
      <c r="H1155" s="183" t="str">
        <f t="shared" si="17"/>
        <v>84-3</v>
      </c>
      <c r="I1155" s="173">
        <v>0</v>
      </c>
      <c r="J1155" s="173">
        <v>97</v>
      </c>
      <c r="K1155" s="207" t="b">
        <v>1</v>
      </c>
      <c r="L1155" s="208">
        <v>205.41</v>
      </c>
      <c r="M1155" s="208">
        <v>206.38</v>
      </c>
      <c r="N1155" s="11" t="s">
        <v>112</v>
      </c>
      <c r="O1155" s="11" t="s">
        <v>30</v>
      </c>
      <c r="P1155" s="179" t="s">
        <v>1524</v>
      </c>
      <c r="Q1155" s="180">
        <v>1</v>
      </c>
      <c r="R1155" s="11" t="s">
        <v>18</v>
      </c>
      <c r="S1155" s="11"/>
      <c r="T1155" s="17" t="s">
        <v>459</v>
      </c>
      <c r="U1155" s="6" t="s">
        <v>49</v>
      </c>
      <c r="V1155" s="6" t="s">
        <v>14</v>
      </c>
      <c r="W1155" s="6" t="s">
        <v>10</v>
      </c>
      <c r="X1155" s="212">
        <v>2</v>
      </c>
      <c r="Y1155" s="6" t="s">
        <v>40</v>
      </c>
      <c r="AG1155" s="1">
        <v>50</v>
      </c>
      <c r="AU1155" s="1">
        <v>50</v>
      </c>
      <c r="BO1155" s="6"/>
      <c r="BP1155" s="6"/>
      <c r="BQ1155" s="1">
        <v>100</v>
      </c>
      <c r="BR1155" s="6"/>
      <c r="BS1155" s="6"/>
      <c r="BT1155" s="6"/>
      <c r="BU1155" s="6" t="s">
        <v>860</v>
      </c>
      <c r="BV1155" s="6"/>
      <c r="BW1155" s="6"/>
    </row>
    <row r="1156" spans="1:75" ht="15" customHeight="1" x14ac:dyDescent="0.3">
      <c r="A1156" s="1" t="s">
        <v>1489</v>
      </c>
      <c r="B1156" s="7">
        <v>42970</v>
      </c>
      <c r="C1156" s="6" t="s">
        <v>122</v>
      </c>
      <c r="D1156" s="166" t="s">
        <v>115</v>
      </c>
      <c r="E1156" s="166" t="s">
        <v>116</v>
      </c>
      <c r="F1156" s="11">
        <v>84</v>
      </c>
      <c r="G1156" s="168">
        <v>3</v>
      </c>
      <c r="H1156" s="183" t="str">
        <f t="shared" si="17"/>
        <v>84-3</v>
      </c>
      <c r="I1156" s="173">
        <v>0</v>
      </c>
      <c r="J1156" s="173">
        <v>97</v>
      </c>
      <c r="K1156" s="207" t="b">
        <v>1</v>
      </c>
      <c r="L1156" s="208">
        <v>205.41</v>
      </c>
      <c r="M1156" s="208">
        <v>206.38</v>
      </c>
      <c r="N1156" s="11"/>
      <c r="O1156" s="11" t="s">
        <v>105</v>
      </c>
      <c r="P1156" s="179" t="s">
        <v>105</v>
      </c>
      <c r="Q1156" s="139" t="s">
        <v>1492</v>
      </c>
      <c r="R1156" s="11"/>
      <c r="S1156" s="11"/>
      <c r="T1156" s="6"/>
      <c r="U1156" s="6"/>
      <c r="V1156" s="6"/>
      <c r="W1156" s="6"/>
      <c r="X1156" s="212" t="e">
        <v>#N/A</v>
      </c>
      <c r="Y1156" s="6"/>
      <c r="BO1156" s="6"/>
      <c r="BP1156" s="6"/>
      <c r="BQ1156" s="1">
        <v>0</v>
      </c>
      <c r="BR1156" s="6"/>
      <c r="BS1156" s="6"/>
      <c r="BT1156" s="6"/>
      <c r="BU1156" s="6"/>
      <c r="BV1156" s="6" t="s">
        <v>861</v>
      </c>
      <c r="BW1156" s="6"/>
    </row>
    <row r="1157" spans="1:75" ht="15" customHeight="1" x14ac:dyDescent="0.3">
      <c r="A1157" s="1" t="s">
        <v>1489</v>
      </c>
      <c r="B1157" s="7">
        <v>42970</v>
      </c>
      <c r="C1157" s="6" t="s">
        <v>122</v>
      </c>
      <c r="D1157" s="166" t="s">
        <v>115</v>
      </c>
      <c r="E1157" s="166" t="s">
        <v>116</v>
      </c>
      <c r="F1157" s="11">
        <v>85</v>
      </c>
      <c r="G1157" s="168">
        <v>1</v>
      </c>
      <c r="H1157" s="183" t="str">
        <f t="shared" si="17"/>
        <v>85-1</v>
      </c>
      <c r="I1157" s="173">
        <v>0</v>
      </c>
      <c r="J1157" s="173">
        <v>42</v>
      </c>
      <c r="K1157" s="207" t="b">
        <v>1</v>
      </c>
      <c r="L1157" s="208">
        <v>206.35</v>
      </c>
      <c r="M1157" s="208">
        <v>206.76999999999998</v>
      </c>
      <c r="N1157" s="11" t="s">
        <v>112</v>
      </c>
      <c r="O1157" s="11" t="s">
        <v>72</v>
      </c>
      <c r="P1157" s="179" t="s">
        <v>1526</v>
      </c>
      <c r="Q1157" s="180">
        <v>3</v>
      </c>
      <c r="R1157" s="11" t="s">
        <v>18</v>
      </c>
      <c r="S1157" s="11"/>
      <c r="T1157" s="17" t="s">
        <v>791</v>
      </c>
      <c r="U1157" s="6" t="s">
        <v>49</v>
      </c>
      <c r="V1157" s="6" t="s">
        <v>92</v>
      </c>
      <c r="W1157" s="6" t="s">
        <v>10</v>
      </c>
      <c r="X1157" s="212">
        <v>2</v>
      </c>
      <c r="Y1157" s="6" t="s">
        <v>40</v>
      </c>
      <c r="AG1157" s="1">
        <v>10</v>
      </c>
      <c r="AJ1157" s="193">
        <v>70</v>
      </c>
      <c r="AU1157" s="1">
        <v>20</v>
      </c>
      <c r="BO1157" s="6"/>
      <c r="BP1157" s="6"/>
      <c r="BQ1157" s="1">
        <v>100</v>
      </c>
      <c r="BR1157" s="6"/>
      <c r="BS1157" s="6"/>
      <c r="BT1157" s="6"/>
      <c r="BU1157" s="6" t="s">
        <v>862</v>
      </c>
      <c r="BV1157" s="6"/>
      <c r="BW1157" s="6"/>
    </row>
    <row r="1158" spans="1:75" ht="15" customHeight="1" x14ac:dyDescent="0.3">
      <c r="A1158" s="1" t="s">
        <v>1489</v>
      </c>
      <c r="B1158" s="7">
        <v>42970</v>
      </c>
      <c r="C1158" s="6" t="s">
        <v>122</v>
      </c>
      <c r="D1158" s="166" t="s">
        <v>115</v>
      </c>
      <c r="E1158" s="166" t="s">
        <v>116</v>
      </c>
      <c r="F1158" s="11">
        <v>85</v>
      </c>
      <c r="G1158" s="168">
        <v>1</v>
      </c>
      <c r="H1158" s="183" t="str">
        <f t="shared" si="17"/>
        <v>85-1</v>
      </c>
      <c r="I1158" s="173">
        <v>0</v>
      </c>
      <c r="J1158" s="173">
        <v>42</v>
      </c>
      <c r="K1158" s="207" t="b">
        <v>1</v>
      </c>
      <c r="L1158" s="208">
        <v>206.35</v>
      </c>
      <c r="M1158" s="208">
        <v>206.76999999999998</v>
      </c>
      <c r="N1158" s="11" t="s">
        <v>112</v>
      </c>
      <c r="O1158" s="11" t="s">
        <v>39</v>
      </c>
      <c r="P1158" s="179" t="s">
        <v>1527</v>
      </c>
      <c r="Q1158" s="180">
        <v>4</v>
      </c>
      <c r="R1158" s="11" t="s">
        <v>18</v>
      </c>
      <c r="S1158" s="11"/>
      <c r="T1158" s="17" t="s">
        <v>459</v>
      </c>
      <c r="U1158" s="6" t="s">
        <v>49</v>
      </c>
      <c r="V1158" s="6" t="s">
        <v>14</v>
      </c>
      <c r="W1158" s="6" t="s">
        <v>10</v>
      </c>
      <c r="X1158" s="212">
        <v>2</v>
      </c>
      <c r="Y1158" s="6" t="s">
        <v>40</v>
      </c>
      <c r="AG1158" s="1">
        <v>70</v>
      </c>
      <c r="AJ1158" s="193">
        <v>20</v>
      </c>
      <c r="AU1158" s="1">
        <v>10</v>
      </c>
      <c r="BO1158" s="6"/>
      <c r="BP1158" s="6"/>
      <c r="BQ1158" s="1">
        <v>100</v>
      </c>
      <c r="BR1158" s="6"/>
      <c r="BS1158" s="6"/>
      <c r="BT1158" s="6"/>
      <c r="BU1158" s="6" t="s">
        <v>863</v>
      </c>
      <c r="BV1158" s="6"/>
      <c r="BW1158" s="6"/>
    </row>
    <row r="1159" spans="1:75" ht="15" customHeight="1" x14ac:dyDescent="0.3">
      <c r="A1159" s="1" t="s">
        <v>1489</v>
      </c>
      <c r="B1159" s="7">
        <v>42970</v>
      </c>
      <c r="C1159" s="6" t="s">
        <v>122</v>
      </c>
      <c r="D1159" s="166" t="s">
        <v>115</v>
      </c>
      <c r="E1159" s="166" t="s">
        <v>116</v>
      </c>
      <c r="F1159" s="11">
        <v>85</v>
      </c>
      <c r="G1159" s="168">
        <v>1</v>
      </c>
      <c r="H1159" s="183" t="str">
        <f t="shared" si="17"/>
        <v>85-1</v>
      </c>
      <c r="I1159" s="173">
        <v>0</v>
      </c>
      <c r="J1159" s="173">
        <v>42</v>
      </c>
      <c r="K1159" s="207" t="b">
        <v>1</v>
      </c>
      <c r="L1159" s="208">
        <v>206.35</v>
      </c>
      <c r="M1159" s="208">
        <v>206.76999999999998</v>
      </c>
      <c r="N1159" s="11" t="s">
        <v>112</v>
      </c>
      <c r="O1159" s="11" t="s">
        <v>30</v>
      </c>
      <c r="P1159" s="179" t="s">
        <v>1524</v>
      </c>
      <c r="Q1159" s="180">
        <v>1</v>
      </c>
      <c r="R1159" s="11" t="s">
        <v>18</v>
      </c>
      <c r="S1159" s="11"/>
      <c r="T1159" s="17" t="s">
        <v>459</v>
      </c>
      <c r="U1159" s="6" t="s">
        <v>49</v>
      </c>
      <c r="V1159" s="6" t="s">
        <v>14</v>
      </c>
      <c r="W1159" s="6" t="s">
        <v>10</v>
      </c>
      <c r="X1159" s="212">
        <v>2</v>
      </c>
      <c r="Y1159" s="6" t="s">
        <v>40</v>
      </c>
      <c r="AG1159" s="1">
        <v>50</v>
      </c>
      <c r="AU1159" s="1">
        <v>50</v>
      </c>
      <c r="BO1159" s="6"/>
      <c r="BP1159" s="6"/>
      <c r="BQ1159" s="1">
        <v>100</v>
      </c>
      <c r="BR1159" s="6"/>
      <c r="BS1159" s="6"/>
      <c r="BT1159" s="6"/>
      <c r="BU1159" s="6" t="s">
        <v>864</v>
      </c>
      <c r="BV1159" s="6"/>
      <c r="BW1159" s="6"/>
    </row>
    <row r="1160" spans="1:75" ht="15" customHeight="1" x14ac:dyDescent="0.3">
      <c r="A1160" s="1" t="s">
        <v>1489</v>
      </c>
      <c r="B1160" s="7">
        <v>42970</v>
      </c>
      <c r="C1160" s="6" t="s">
        <v>122</v>
      </c>
      <c r="D1160" s="166" t="s">
        <v>115</v>
      </c>
      <c r="E1160" s="166" t="s">
        <v>116</v>
      </c>
      <c r="F1160" s="11">
        <v>85</v>
      </c>
      <c r="G1160" s="168">
        <v>1</v>
      </c>
      <c r="H1160" s="183" t="str">
        <f t="shared" si="17"/>
        <v>85-1</v>
      </c>
      <c r="I1160" s="173">
        <v>0</v>
      </c>
      <c r="J1160" s="173">
        <v>42</v>
      </c>
      <c r="K1160" s="207" t="b">
        <v>1</v>
      </c>
      <c r="L1160" s="208">
        <v>206.35</v>
      </c>
      <c r="M1160" s="208">
        <v>206.76999999999998</v>
      </c>
      <c r="N1160" s="11"/>
      <c r="O1160" s="11" t="s">
        <v>105</v>
      </c>
      <c r="P1160" s="179" t="s">
        <v>105</v>
      </c>
      <c r="Q1160" s="139" t="s">
        <v>1492</v>
      </c>
      <c r="R1160" s="11"/>
      <c r="S1160" s="11"/>
      <c r="T1160" s="6"/>
      <c r="U1160" s="6"/>
      <c r="V1160" s="6"/>
      <c r="W1160" s="6"/>
      <c r="X1160" s="212" t="e">
        <v>#N/A</v>
      </c>
      <c r="Y1160" s="6"/>
      <c r="BO1160" s="6"/>
      <c r="BP1160" s="6"/>
      <c r="BQ1160" s="1">
        <v>0</v>
      </c>
      <c r="BR1160" s="6"/>
      <c r="BS1160" s="6"/>
      <c r="BT1160" s="6"/>
      <c r="BU1160" s="6"/>
      <c r="BV1160" s="6" t="s">
        <v>865</v>
      </c>
      <c r="BW1160" s="6"/>
    </row>
    <row r="1161" spans="1:75" ht="15" customHeight="1" x14ac:dyDescent="0.3">
      <c r="A1161" s="1" t="s">
        <v>1489</v>
      </c>
      <c r="B1161" s="7">
        <v>42970</v>
      </c>
      <c r="C1161" s="6" t="s">
        <v>122</v>
      </c>
      <c r="D1161" s="166" t="s">
        <v>115</v>
      </c>
      <c r="E1161" s="166" t="s">
        <v>116</v>
      </c>
      <c r="F1161" s="11">
        <v>86</v>
      </c>
      <c r="G1161" s="168">
        <v>1</v>
      </c>
      <c r="H1161" s="183" t="str">
        <f t="shared" si="17"/>
        <v>86-1</v>
      </c>
      <c r="I1161" s="173">
        <v>0</v>
      </c>
      <c r="J1161" s="173">
        <v>80</v>
      </c>
      <c r="K1161" s="207" t="b">
        <v>1</v>
      </c>
      <c r="L1161" s="208">
        <v>206.75</v>
      </c>
      <c r="M1161" s="208">
        <v>207.55</v>
      </c>
      <c r="N1161" s="11" t="s">
        <v>112</v>
      </c>
      <c r="O1161" s="11" t="s">
        <v>72</v>
      </c>
      <c r="P1161" s="179" t="s">
        <v>1526</v>
      </c>
      <c r="Q1161" s="180">
        <v>3</v>
      </c>
      <c r="R1161" s="11" t="s">
        <v>21</v>
      </c>
      <c r="S1161" s="11"/>
      <c r="T1161" s="17" t="s">
        <v>684</v>
      </c>
      <c r="U1161" s="6" t="s">
        <v>49</v>
      </c>
      <c r="V1161" s="6" t="s">
        <v>92</v>
      </c>
      <c r="W1161" s="6" t="s">
        <v>11</v>
      </c>
      <c r="X1161" s="212">
        <v>3</v>
      </c>
      <c r="Y1161" s="6" t="s">
        <v>40</v>
      </c>
      <c r="AG1161" s="1">
        <v>10</v>
      </c>
      <c r="AJ1161" s="193">
        <v>70</v>
      </c>
      <c r="AU1161" s="1">
        <v>20</v>
      </c>
      <c r="BO1161" s="6"/>
      <c r="BP1161" s="6"/>
      <c r="BQ1161" s="1">
        <v>100</v>
      </c>
      <c r="BR1161" s="6"/>
      <c r="BS1161" s="6"/>
      <c r="BT1161" s="6"/>
      <c r="BU1161" s="6" t="s">
        <v>866</v>
      </c>
      <c r="BV1161" s="6"/>
      <c r="BW1161" s="6"/>
    </row>
    <row r="1162" spans="1:75" ht="15" customHeight="1" x14ac:dyDescent="0.3">
      <c r="A1162" s="1" t="s">
        <v>1489</v>
      </c>
      <c r="B1162" s="7">
        <v>42970</v>
      </c>
      <c r="C1162" s="6" t="s">
        <v>122</v>
      </c>
      <c r="D1162" s="166" t="s">
        <v>115</v>
      </c>
      <c r="E1162" s="166" t="s">
        <v>116</v>
      </c>
      <c r="F1162" s="11">
        <v>86</v>
      </c>
      <c r="G1162" s="168">
        <v>1</v>
      </c>
      <c r="H1162" s="183" t="str">
        <f t="shared" si="17"/>
        <v>86-1</v>
      </c>
      <c r="I1162" s="173">
        <v>0</v>
      </c>
      <c r="J1162" s="173">
        <v>80</v>
      </c>
      <c r="K1162" s="207" t="b">
        <v>1</v>
      </c>
      <c r="L1162" s="208">
        <v>206.75</v>
      </c>
      <c r="M1162" s="208">
        <v>207.55</v>
      </c>
      <c r="N1162" s="11" t="s">
        <v>112</v>
      </c>
      <c r="O1162" s="11" t="s">
        <v>39</v>
      </c>
      <c r="P1162" s="179" t="s">
        <v>1527</v>
      </c>
      <c r="Q1162" s="180">
        <v>4</v>
      </c>
      <c r="R1162" s="11" t="s">
        <v>18</v>
      </c>
      <c r="S1162" s="11"/>
      <c r="T1162" s="17" t="s">
        <v>459</v>
      </c>
      <c r="U1162" s="6" t="s">
        <v>49</v>
      </c>
      <c r="V1162" s="6" t="s">
        <v>14</v>
      </c>
      <c r="W1162" s="6" t="s">
        <v>10</v>
      </c>
      <c r="X1162" s="212">
        <v>2</v>
      </c>
      <c r="Y1162" s="6" t="s">
        <v>40</v>
      </c>
      <c r="AG1162" s="1">
        <v>70</v>
      </c>
      <c r="AJ1162" s="193">
        <v>20</v>
      </c>
      <c r="AU1162" s="1">
        <v>10</v>
      </c>
      <c r="BO1162" s="6"/>
      <c r="BP1162" s="6"/>
      <c r="BQ1162" s="1">
        <v>100</v>
      </c>
      <c r="BR1162" s="6"/>
      <c r="BS1162" s="6"/>
      <c r="BT1162" s="6"/>
      <c r="BU1162" s="6" t="s">
        <v>863</v>
      </c>
      <c r="BV1162" s="6"/>
      <c r="BW1162" s="6"/>
    </row>
    <row r="1163" spans="1:75" ht="15" customHeight="1" x14ac:dyDescent="0.3">
      <c r="A1163" s="1" t="s">
        <v>1489</v>
      </c>
      <c r="B1163" s="7">
        <v>42970</v>
      </c>
      <c r="C1163" s="6" t="s">
        <v>122</v>
      </c>
      <c r="D1163" s="166" t="s">
        <v>115</v>
      </c>
      <c r="E1163" s="166" t="s">
        <v>116</v>
      </c>
      <c r="F1163" s="11">
        <v>86</v>
      </c>
      <c r="G1163" s="168">
        <v>1</v>
      </c>
      <c r="H1163" s="183" t="str">
        <f t="shared" si="17"/>
        <v>86-1</v>
      </c>
      <c r="I1163" s="173">
        <v>0</v>
      </c>
      <c r="J1163" s="173">
        <v>80</v>
      </c>
      <c r="K1163" s="207" t="b">
        <v>1</v>
      </c>
      <c r="L1163" s="208">
        <v>206.75</v>
      </c>
      <c r="M1163" s="208">
        <v>207.55</v>
      </c>
      <c r="N1163" s="11" t="s">
        <v>112</v>
      </c>
      <c r="O1163" s="11" t="s">
        <v>30</v>
      </c>
      <c r="P1163" s="179" t="s">
        <v>1524</v>
      </c>
      <c r="Q1163" s="180">
        <v>1</v>
      </c>
      <c r="R1163" s="11" t="s">
        <v>18</v>
      </c>
      <c r="S1163" s="11"/>
      <c r="T1163" s="17" t="s">
        <v>459</v>
      </c>
      <c r="U1163" s="6" t="s">
        <v>49</v>
      </c>
      <c r="V1163" s="6" t="s">
        <v>14</v>
      </c>
      <c r="W1163" s="6" t="s">
        <v>10</v>
      </c>
      <c r="X1163" s="212">
        <v>2</v>
      </c>
      <c r="Y1163" s="6" t="s">
        <v>40</v>
      </c>
      <c r="AG1163" s="1">
        <v>20</v>
      </c>
      <c r="AU1163" s="1">
        <v>79</v>
      </c>
      <c r="BF1163" s="1">
        <v>1</v>
      </c>
      <c r="BO1163" s="6"/>
      <c r="BP1163" s="6"/>
      <c r="BQ1163" s="1">
        <v>100</v>
      </c>
      <c r="BR1163" s="6"/>
      <c r="BS1163" s="6"/>
      <c r="BT1163" s="6"/>
      <c r="BU1163" s="6" t="s">
        <v>864</v>
      </c>
      <c r="BV1163" s="6"/>
      <c r="BW1163" s="6"/>
    </row>
    <row r="1164" spans="1:75" ht="15" customHeight="1" x14ac:dyDescent="0.3">
      <c r="A1164" s="1" t="s">
        <v>1489</v>
      </c>
      <c r="B1164" s="7">
        <v>42970</v>
      </c>
      <c r="C1164" s="6" t="s">
        <v>122</v>
      </c>
      <c r="D1164" s="166" t="s">
        <v>115</v>
      </c>
      <c r="E1164" s="166" t="s">
        <v>116</v>
      </c>
      <c r="F1164" s="11">
        <v>86</v>
      </c>
      <c r="G1164" s="168">
        <v>1</v>
      </c>
      <c r="H1164" s="183" t="str">
        <f t="shared" si="17"/>
        <v>86-1</v>
      </c>
      <c r="I1164" s="173">
        <v>0</v>
      </c>
      <c r="J1164" s="173">
        <v>80</v>
      </c>
      <c r="K1164" s="207" t="b">
        <v>1</v>
      </c>
      <c r="L1164" s="208">
        <v>206.75</v>
      </c>
      <c r="M1164" s="208">
        <v>207.55</v>
      </c>
      <c r="N1164" s="11"/>
      <c r="O1164" s="11" t="s">
        <v>105</v>
      </c>
      <c r="P1164" s="179" t="s">
        <v>105</v>
      </c>
      <c r="Q1164" s="139" t="s">
        <v>1492</v>
      </c>
      <c r="R1164" s="11"/>
      <c r="S1164" s="11"/>
      <c r="T1164" s="6"/>
      <c r="U1164" s="6"/>
      <c r="V1164" s="6"/>
      <c r="W1164" s="6"/>
      <c r="X1164" s="212" t="e">
        <v>#N/A</v>
      </c>
      <c r="Y1164" s="6"/>
      <c r="BO1164" s="6"/>
      <c r="BP1164" s="6"/>
      <c r="BQ1164" s="1">
        <v>0</v>
      </c>
      <c r="BR1164" s="6"/>
      <c r="BS1164" s="6"/>
      <c r="BT1164" s="6"/>
      <c r="BU1164" s="6"/>
      <c r="BV1164" s="6" t="s">
        <v>867</v>
      </c>
      <c r="BW1164" s="6"/>
    </row>
    <row r="1165" spans="1:75" ht="15" customHeight="1" x14ac:dyDescent="0.3">
      <c r="A1165" s="1" t="s">
        <v>1489</v>
      </c>
      <c r="B1165" s="7">
        <v>42970</v>
      </c>
      <c r="C1165" s="6" t="s">
        <v>122</v>
      </c>
      <c r="D1165" s="166" t="s">
        <v>115</v>
      </c>
      <c r="E1165" s="166" t="s">
        <v>116</v>
      </c>
      <c r="F1165" s="11">
        <v>86</v>
      </c>
      <c r="G1165" s="168">
        <v>2</v>
      </c>
      <c r="H1165" s="183" t="str">
        <f t="shared" si="17"/>
        <v>86-2</v>
      </c>
      <c r="I1165" s="173">
        <v>0</v>
      </c>
      <c r="J1165" s="173">
        <v>69</v>
      </c>
      <c r="K1165" s="207" t="b">
        <v>1</v>
      </c>
      <c r="L1165" s="208">
        <v>207.55500000000001</v>
      </c>
      <c r="M1165" s="208">
        <v>208.245</v>
      </c>
      <c r="N1165" s="11" t="s">
        <v>112</v>
      </c>
      <c r="O1165" s="11" t="s">
        <v>30</v>
      </c>
      <c r="P1165" s="179" t="s">
        <v>1524</v>
      </c>
      <c r="Q1165" s="180">
        <v>1</v>
      </c>
      <c r="R1165" s="11" t="s">
        <v>21</v>
      </c>
      <c r="S1165" s="11"/>
      <c r="T1165" s="17" t="s">
        <v>796</v>
      </c>
      <c r="U1165" s="6" t="s">
        <v>49</v>
      </c>
      <c r="V1165" s="6" t="s">
        <v>92</v>
      </c>
      <c r="W1165" s="6" t="s">
        <v>11</v>
      </c>
      <c r="X1165" s="212">
        <v>3</v>
      </c>
      <c r="Y1165" s="6" t="s">
        <v>111</v>
      </c>
      <c r="AG1165" s="1">
        <v>10</v>
      </c>
      <c r="AJ1165" s="193">
        <v>10</v>
      </c>
      <c r="AU1165" s="1">
        <v>80</v>
      </c>
      <c r="BO1165" s="6"/>
      <c r="BP1165" s="6"/>
      <c r="BQ1165" s="1">
        <v>100</v>
      </c>
      <c r="BR1165" s="6"/>
      <c r="BS1165" s="6"/>
      <c r="BT1165" s="6"/>
      <c r="BU1165" s="6" t="s">
        <v>853</v>
      </c>
      <c r="BV1165" s="6"/>
      <c r="BW1165" s="6"/>
    </row>
    <row r="1166" spans="1:75" ht="15" customHeight="1" x14ac:dyDescent="0.3">
      <c r="A1166" s="1" t="s">
        <v>1489</v>
      </c>
      <c r="B1166" s="7">
        <v>42970</v>
      </c>
      <c r="C1166" s="6" t="s">
        <v>122</v>
      </c>
      <c r="D1166" s="166" t="s">
        <v>115</v>
      </c>
      <c r="E1166" s="166" t="s">
        <v>116</v>
      </c>
      <c r="F1166" s="11">
        <v>86</v>
      </c>
      <c r="G1166" s="168">
        <v>2</v>
      </c>
      <c r="H1166" s="183" t="str">
        <f t="shared" si="17"/>
        <v>86-2</v>
      </c>
      <c r="I1166" s="173">
        <v>0</v>
      </c>
      <c r="J1166" s="173">
        <v>69</v>
      </c>
      <c r="K1166" s="207" t="b">
        <v>1</v>
      </c>
      <c r="L1166" s="208">
        <v>207.55500000000001</v>
      </c>
      <c r="M1166" s="208">
        <v>208.245</v>
      </c>
      <c r="N1166" s="11" t="s">
        <v>112</v>
      </c>
      <c r="O1166" s="11" t="s">
        <v>72</v>
      </c>
      <c r="P1166" s="179" t="s">
        <v>1526</v>
      </c>
      <c r="Q1166" s="180">
        <v>3</v>
      </c>
      <c r="R1166" s="11" t="s">
        <v>18</v>
      </c>
      <c r="S1166" s="11"/>
      <c r="T1166" s="17" t="s">
        <v>791</v>
      </c>
      <c r="U1166" s="6" t="s">
        <v>49</v>
      </c>
      <c r="V1166" s="6" t="s">
        <v>92</v>
      </c>
      <c r="W1166" s="6" t="s">
        <v>11</v>
      </c>
      <c r="X1166" s="212">
        <v>3</v>
      </c>
      <c r="Y1166" s="6" t="s">
        <v>40</v>
      </c>
      <c r="AG1166" s="1">
        <v>10</v>
      </c>
      <c r="AJ1166" s="193">
        <v>70</v>
      </c>
      <c r="AU1166" s="1">
        <v>20</v>
      </c>
      <c r="BO1166" s="6"/>
      <c r="BP1166" s="6"/>
      <c r="BQ1166" s="1">
        <v>100</v>
      </c>
      <c r="BR1166" s="6"/>
      <c r="BS1166" s="6"/>
      <c r="BT1166" s="6"/>
      <c r="BU1166" s="6" t="s">
        <v>866</v>
      </c>
      <c r="BV1166" s="6"/>
      <c r="BW1166" s="6"/>
    </row>
    <row r="1167" spans="1:75" ht="15" customHeight="1" x14ac:dyDescent="0.3">
      <c r="A1167" s="1" t="s">
        <v>1489</v>
      </c>
      <c r="B1167" s="7">
        <v>42970</v>
      </c>
      <c r="C1167" s="6" t="s">
        <v>122</v>
      </c>
      <c r="D1167" s="166" t="s">
        <v>115</v>
      </c>
      <c r="E1167" s="166" t="s">
        <v>116</v>
      </c>
      <c r="F1167" s="11">
        <v>86</v>
      </c>
      <c r="G1167" s="168">
        <v>2</v>
      </c>
      <c r="H1167" s="183" t="str">
        <f t="shared" si="17"/>
        <v>86-2</v>
      </c>
      <c r="I1167" s="173">
        <v>0</v>
      </c>
      <c r="J1167" s="173">
        <v>69</v>
      </c>
      <c r="K1167" s="207" t="b">
        <v>1</v>
      </c>
      <c r="L1167" s="208">
        <v>207.55500000000001</v>
      </c>
      <c r="M1167" s="208">
        <v>208.245</v>
      </c>
      <c r="N1167" s="11" t="s">
        <v>112</v>
      </c>
      <c r="O1167" s="11" t="s">
        <v>39</v>
      </c>
      <c r="P1167" s="179" t="s">
        <v>1527</v>
      </c>
      <c r="Q1167" s="180">
        <v>4</v>
      </c>
      <c r="R1167" s="11" t="s">
        <v>18</v>
      </c>
      <c r="S1167" s="11"/>
      <c r="T1167" s="17" t="s">
        <v>459</v>
      </c>
      <c r="U1167" s="6" t="s">
        <v>49</v>
      </c>
      <c r="V1167" s="6" t="s">
        <v>14</v>
      </c>
      <c r="W1167" s="6" t="s">
        <v>10</v>
      </c>
      <c r="X1167" s="212">
        <v>2</v>
      </c>
      <c r="Y1167" s="6" t="s">
        <v>40</v>
      </c>
      <c r="AG1167" s="1">
        <v>70</v>
      </c>
      <c r="AJ1167" s="193">
        <v>20</v>
      </c>
      <c r="AU1167" s="1">
        <v>10</v>
      </c>
      <c r="BO1167" s="6"/>
      <c r="BP1167" s="6"/>
      <c r="BQ1167" s="1">
        <v>100</v>
      </c>
      <c r="BR1167" s="6"/>
      <c r="BS1167" s="6"/>
      <c r="BT1167" s="6"/>
      <c r="BU1167" s="6" t="s">
        <v>863</v>
      </c>
      <c r="BV1167" s="6"/>
      <c r="BW1167" s="6"/>
    </row>
    <row r="1168" spans="1:75" ht="15" customHeight="1" x14ac:dyDescent="0.3">
      <c r="A1168" s="1" t="s">
        <v>1489</v>
      </c>
      <c r="B1168" s="7">
        <v>42970</v>
      </c>
      <c r="C1168" s="6" t="s">
        <v>122</v>
      </c>
      <c r="D1168" s="166" t="s">
        <v>115</v>
      </c>
      <c r="E1168" s="166" t="s">
        <v>116</v>
      </c>
      <c r="F1168" s="11">
        <v>86</v>
      </c>
      <c r="G1168" s="168">
        <v>2</v>
      </c>
      <c r="H1168" s="183" t="str">
        <f t="shared" si="17"/>
        <v>86-2</v>
      </c>
      <c r="I1168" s="173">
        <v>0</v>
      </c>
      <c r="J1168" s="173">
        <v>69</v>
      </c>
      <c r="K1168" s="207" t="b">
        <v>1</v>
      </c>
      <c r="L1168" s="208">
        <v>207.55500000000001</v>
      </c>
      <c r="M1168" s="208">
        <v>208.245</v>
      </c>
      <c r="N1168" s="11" t="s">
        <v>112</v>
      </c>
      <c r="O1168" s="11" t="s">
        <v>30</v>
      </c>
      <c r="P1168" s="179" t="s">
        <v>1524</v>
      </c>
      <c r="Q1168" s="180">
        <v>1</v>
      </c>
      <c r="R1168" s="11" t="s">
        <v>18</v>
      </c>
      <c r="S1168" s="11"/>
      <c r="T1168" s="17" t="s">
        <v>459</v>
      </c>
      <c r="U1168" s="6" t="s">
        <v>49</v>
      </c>
      <c r="V1168" s="6" t="s">
        <v>14</v>
      </c>
      <c r="W1168" s="6" t="s">
        <v>10</v>
      </c>
      <c r="X1168" s="212">
        <v>2</v>
      </c>
      <c r="Y1168" s="6" t="s">
        <v>40</v>
      </c>
      <c r="AG1168" s="1">
        <v>20</v>
      </c>
      <c r="AU1168" s="1">
        <v>80</v>
      </c>
      <c r="BO1168" s="6"/>
      <c r="BP1168" s="6"/>
      <c r="BQ1168" s="1">
        <v>100</v>
      </c>
      <c r="BR1168" s="6"/>
      <c r="BS1168" s="6"/>
      <c r="BT1168" s="6"/>
      <c r="BU1168" s="6" t="s">
        <v>868</v>
      </c>
      <c r="BV1168" s="6"/>
      <c r="BW1168" s="6"/>
    </row>
    <row r="1169" spans="1:75" ht="15" customHeight="1" x14ac:dyDescent="0.3">
      <c r="A1169" s="1" t="s">
        <v>1489</v>
      </c>
      <c r="B1169" s="7">
        <v>42970</v>
      </c>
      <c r="C1169" s="6" t="s">
        <v>122</v>
      </c>
      <c r="D1169" s="166" t="s">
        <v>115</v>
      </c>
      <c r="E1169" s="166" t="s">
        <v>116</v>
      </c>
      <c r="F1169" s="11">
        <v>86</v>
      </c>
      <c r="G1169" s="168">
        <v>2</v>
      </c>
      <c r="H1169" s="183" t="str">
        <f t="shared" si="17"/>
        <v>86-2</v>
      </c>
      <c r="I1169" s="173">
        <v>0</v>
      </c>
      <c r="J1169" s="173">
        <v>69</v>
      </c>
      <c r="K1169" s="207" t="b">
        <v>1</v>
      </c>
      <c r="L1169" s="208">
        <v>207.55500000000001</v>
      </c>
      <c r="M1169" s="208">
        <v>208.245</v>
      </c>
      <c r="N1169" s="11"/>
      <c r="O1169" s="11" t="s">
        <v>105</v>
      </c>
      <c r="P1169" s="179" t="s">
        <v>105</v>
      </c>
      <c r="Q1169" s="139" t="s">
        <v>1492</v>
      </c>
      <c r="R1169" s="11"/>
      <c r="S1169" s="11"/>
      <c r="T1169" s="6"/>
      <c r="U1169" s="6"/>
      <c r="V1169" s="6"/>
      <c r="W1169" s="6"/>
      <c r="X1169" s="212" t="e">
        <v>#N/A</v>
      </c>
      <c r="Y1169" s="6"/>
      <c r="BO1169" s="6"/>
      <c r="BP1169" s="6"/>
      <c r="BQ1169" s="1">
        <v>0</v>
      </c>
      <c r="BR1169" s="6"/>
      <c r="BS1169" s="6"/>
      <c r="BT1169" s="6"/>
      <c r="BU1169" s="6"/>
      <c r="BV1169" s="6" t="s">
        <v>867</v>
      </c>
      <c r="BW1169" s="6"/>
    </row>
    <row r="1170" spans="1:75" ht="15" customHeight="1" x14ac:dyDescent="0.3">
      <c r="A1170" s="1" t="s">
        <v>1489</v>
      </c>
      <c r="B1170" s="7">
        <v>42970</v>
      </c>
      <c r="C1170" s="6" t="s">
        <v>122</v>
      </c>
      <c r="D1170" s="166" t="s">
        <v>115</v>
      </c>
      <c r="E1170" s="166" t="s">
        <v>116</v>
      </c>
      <c r="F1170" s="11">
        <v>86</v>
      </c>
      <c r="G1170" s="168">
        <v>3</v>
      </c>
      <c r="H1170" s="183" t="str">
        <f t="shared" si="17"/>
        <v>86-3</v>
      </c>
      <c r="I1170" s="173">
        <v>0</v>
      </c>
      <c r="J1170" s="173">
        <v>61</v>
      </c>
      <c r="K1170" s="207" t="b">
        <v>1</v>
      </c>
      <c r="L1170" s="208">
        <v>208.245</v>
      </c>
      <c r="M1170" s="208">
        <v>208.85500000000002</v>
      </c>
      <c r="N1170" s="11" t="s">
        <v>112</v>
      </c>
      <c r="O1170" s="11" t="s">
        <v>30</v>
      </c>
      <c r="P1170" s="179" t="s">
        <v>1524</v>
      </c>
      <c r="Q1170" s="180">
        <v>1</v>
      </c>
      <c r="R1170" s="11" t="s">
        <v>21</v>
      </c>
      <c r="S1170" s="11"/>
      <c r="T1170" s="17" t="s">
        <v>676</v>
      </c>
      <c r="U1170" s="6" t="s">
        <v>49</v>
      </c>
      <c r="V1170" s="6" t="s">
        <v>92</v>
      </c>
      <c r="W1170" s="6" t="s">
        <v>11</v>
      </c>
      <c r="X1170" s="212">
        <v>3</v>
      </c>
      <c r="Y1170" s="6" t="s">
        <v>111</v>
      </c>
      <c r="AG1170" s="1">
        <v>10</v>
      </c>
      <c r="AJ1170" s="193">
        <v>10</v>
      </c>
      <c r="AU1170" s="1">
        <v>80</v>
      </c>
      <c r="BO1170" s="6"/>
      <c r="BP1170" s="6"/>
      <c r="BQ1170" s="1">
        <v>100</v>
      </c>
      <c r="BR1170" s="6"/>
      <c r="BS1170" s="6"/>
      <c r="BT1170" s="6"/>
      <c r="BU1170" s="6" t="s">
        <v>853</v>
      </c>
      <c r="BV1170" s="6"/>
      <c r="BW1170" s="6"/>
    </row>
    <row r="1171" spans="1:75" ht="15" customHeight="1" x14ac:dyDescent="0.3">
      <c r="A1171" s="1" t="s">
        <v>1489</v>
      </c>
      <c r="B1171" s="7">
        <v>42970</v>
      </c>
      <c r="C1171" s="6" t="s">
        <v>122</v>
      </c>
      <c r="D1171" s="166" t="s">
        <v>115</v>
      </c>
      <c r="E1171" s="166" t="s">
        <v>116</v>
      </c>
      <c r="F1171" s="11">
        <v>86</v>
      </c>
      <c r="G1171" s="168">
        <v>3</v>
      </c>
      <c r="H1171" s="183" t="str">
        <f t="shared" ref="H1171:H1234" si="18">F1171&amp;"-"&amp;G1171</f>
        <v>86-3</v>
      </c>
      <c r="I1171" s="173">
        <v>0</v>
      </c>
      <c r="J1171" s="173">
        <v>61</v>
      </c>
      <c r="K1171" s="207" t="b">
        <v>1</v>
      </c>
      <c r="L1171" s="208">
        <v>208.245</v>
      </c>
      <c r="M1171" s="208">
        <v>208.85500000000002</v>
      </c>
      <c r="N1171" s="11" t="s">
        <v>112</v>
      </c>
      <c r="O1171" s="11" t="s">
        <v>72</v>
      </c>
      <c r="P1171" s="179" t="s">
        <v>1526</v>
      </c>
      <c r="Q1171" s="180">
        <v>3</v>
      </c>
      <c r="R1171" s="11" t="s">
        <v>18</v>
      </c>
      <c r="S1171" s="11"/>
      <c r="T1171" s="17" t="s">
        <v>791</v>
      </c>
      <c r="U1171" s="6" t="s">
        <v>49</v>
      </c>
      <c r="V1171" s="6" t="s">
        <v>92</v>
      </c>
      <c r="W1171" s="6" t="s">
        <v>11</v>
      </c>
      <c r="X1171" s="212">
        <v>3</v>
      </c>
      <c r="Y1171" s="6" t="s">
        <v>40</v>
      </c>
      <c r="AG1171" s="1">
        <v>10</v>
      </c>
      <c r="AJ1171" s="193">
        <v>60</v>
      </c>
      <c r="AU1171" s="1">
        <v>30</v>
      </c>
      <c r="BO1171" s="6"/>
      <c r="BP1171" s="6"/>
      <c r="BQ1171" s="1">
        <v>100</v>
      </c>
      <c r="BR1171" s="6"/>
      <c r="BS1171" s="6"/>
      <c r="BT1171" s="6"/>
      <c r="BU1171" s="6" t="s">
        <v>866</v>
      </c>
      <c r="BV1171" s="6"/>
      <c r="BW1171" s="6"/>
    </row>
    <row r="1172" spans="1:75" ht="15" customHeight="1" x14ac:dyDescent="0.3">
      <c r="A1172" s="1" t="s">
        <v>1489</v>
      </c>
      <c r="B1172" s="7">
        <v>42970</v>
      </c>
      <c r="C1172" s="6" t="s">
        <v>122</v>
      </c>
      <c r="D1172" s="166" t="s">
        <v>115</v>
      </c>
      <c r="E1172" s="166" t="s">
        <v>116</v>
      </c>
      <c r="F1172" s="11">
        <v>86</v>
      </c>
      <c r="G1172" s="168">
        <v>3</v>
      </c>
      <c r="H1172" s="183" t="str">
        <f t="shared" si="18"/>
        <v>86-3</v>
      </c>
      <c r="I1172" s="173">
        <v>0</v>
      </c>
      <c r="J1172" s="173">
        <v>61</v>
      </c>
      <c r="K1172" s="207" t="b">
        <v>1</v>
      </c>
      <c r="L1172" s="208">
        <v>208.245</v>
      </c>
      <c r="M1172" s="208">
        <v>208.85500000000002</v>
      </c>
      <c r="N1172" s="11" t="s">
        <v>112</v>
      </c>
      <c r="O1172" s="11" t="s">
        <v>39</v>
      </c>
      <c r="P1172" s="179" t="s">
        <v>1527</v>
      </c>
      <c r="Q1172" s="180">
        <v>4</v>
      </c>
      <c r="R1172" s="11" t="s">
        <v>18</v>
      </c>
      <c r="S1172" s="11"/>
      <c r="T1172" s="17" t="s">
        <v>459</v>
      </c>
      <c r="U1172" s="6" t="s">
        <v>49</v>
      </c>
      <c r="V1172" s="6" t="s">
        <v>14</v>
      </c>
      <c r="W1172" s="6" t="s">
        <v>10</v>
      </c>
      <c r="X1172" s="212">
        <v>2</v>
      </c>
      <c r="Y1172" s="6" t="s">
        <v>40</v>
      </c>
      <c r="AG1172" s="1">
        <v>70</v>
      </c>
      <c r="AJ1172" s="193">
        <v>20</v>
      </c>
      <c r="AU1172" s="1">
        <v>10</v>
      </c>
      <c r="BO1172" s="6"/>
      <c r="BP1172" s="6"/>
      <c r="BQ1172" s="1">
        <v>100</v>
      </c>
      <c r="BR1172" s="6"/>
      <c r="BS1172" s="6"/>
      <c r="BT1172" s="6"/>
      <c r="BU1172" s="6" t="s">
        <v>863</v>
      </c>
      <c r="BV1172" s="6"/>
      <c r="BW1172" s="6"/>
    </row>
    <row r="1173" spans="1:75" ht="15" customHeight="1" x14ac:dyDescent="0.3">
      <c r="A1173" s="1" t="s">
        <v>1489</v>
      </c>
      <c r="B1173" s="7">
        <v>42970</v>
      </c>
      <c r="C1173" s="6" t="s">
        <v>122</v>
      </c>
      <c r="D1173" s="166" t="s">
        <v>115</v>
      </c>
      <c r="E1173" s="166" t="s">
        <v>116</v>
      </c>
      <c r="F1173" s="11">
        <v>86</v>
      </c>
      <c r="G1173" s="168">
        <v>3</v>
      </c>
      <c r="H1173" s="183" t="str">
        <f t="shared" si="18"/>
        <v>86-3</v>
      </c>
      <c r="I1173" s="173">
        <v>0</v>
      </c>
      <c r="J1173" s="173">
        <v>61</v>
      </c>
      <c r="K1173" s="207" t="b">
        <v>1</v>
      </c>
      <c r="L1173" s="208">
        <v>208.245</v>
      </c>
      <c r="M1173" s="208">
        <v>208.85500000000002</v>
      </c>
      <c r="N1173" s="11" t="s">
        <v>112</v>
      </c>
      <c r="O1173" s="11" t="s">
        <v>30</v>
      </c>
      <c r="P1173" s="179" t="s">
        <v>1524</v>
      </c>
      <c r="Q1173" s="180">
        <v>1</v>
      </c>
      <c r="R1173" s="11" t="s">
        <v>18</v>
      </c>
      <c r="S1173" s="11"/>
      <c r="T1173" s="17" t="s">
        <v>459</v>
      </c>
      <c r="U1173" s="6" t="s">
        <v>49</v>
      </c>
      <c r="V1173" s="6" t="s">
        <v>14</v>
      </c>
      <c r="W1173" s="6" t="s">
        <v>10</v>
      </c>
      <c r="X1173" s="212">
        <v>2</v>
      </c>
      <c r="Y1173" s="6" t="s">
        <v>40</v>
      </c>
      <c r="AG1173" s="1">
        <v>20</v>
      </c>
      <c r="AU1173" s="1">
        <v>79</v>
      </c>
      <c r="BF1173" s="1">
        <v>1</v>
      </c>
      <c r="BO1173" s="6"/>
      <c r="BP1173" s="6"/>
      <c r="BQ1173" s="1">
        <v>100</v>
      </c>
      <c r="BR1173" s="6"/>
      <c r="BS1173" s="6"/>
      <c r="BT1173" s="6"/>
      <c r="BU1173" s="6" t="s">
        <v>869</v>
      </c>
      <c r="BV1173" s="6"/>
      <c r="BW1173" s="6"/>
    </row>
    <row r="1174" spans="1:75" ht="15" customHeight="1" x14ac:dyDescent="0.3">
      <c r="A1174" s="1" t="s">
        <v>1489</v>
      </c>
      <c r="B1174" s="7">
        <v>42970</v>
      </c>
      <c r="C1174" s="6" t="s">
        <v>122</v>
      </c>
      <c r="D1174" s="166" t="s">
        <v>115</v>
      </c>
      <c r="E1174" s="166" t="s">
        <v>116</v>
      </c>
      <c r="F1174" s="11">
        <v>86</v>
      </c>
      <c r="G1174" s="168">
        <v>3</v>
      </c>
      <c r="H1174" s="183" t="str">
        <f t="shared" si="18"/>
        <v>86-3</v>
      </c>
      <c r="I1174" s="173">
        <v>0</v>
      </c>
      <c r="J1174" s="173">
        <v>61</v>
      </c>
      <c r="K1174" s="207" t="b">
        <v>1</v>
      </c>
      <c r="L1174" s="208">
        <v>208.245</v>
      </c>
      <c r="M1174" s="208">
        <v>208.85500000000002</v>
      </c>
      <c r="N1174" s="11"/>
      <c r="O1174" s="11" t="s">
        <v>105</v>
      </c>
      <c r="P1174" s="179" t="s">
        <v>105</v>
      </c>
      <c r="Q1174" s="139" t="s">
        <v>1492</v>
      </c>
      <c r="R1174" s="11"/>
      <c r="S1174" s="11"/>
      <c r="T1174" s="6"/>
      <c r="U1174" s="6"/>
      <c r="V1174" s="6"/>
      <c r="W1174" s="6"/>
      <c r="X1174" s="212" t="e">
        <v>#N/A</v>
      </c>
      <c r="Y1174" s="6"/>
      <c r="BO1174" s="6"/>
      <c r="BP1174" s="6"/>
      <c r="BQ1174" s="1">
        <v>0</v>
      </c>
      <c r="BR1174" s="6"/>
      <c r="BS1174" s="6"/>
      <c r="BT1174" s="6"/>
      <c r="BU1174" s="6"/>
      <c r="BV1174" s="6" t="s">
        <v>855</v>
      </c>
      <c r="BW1174" s="6"/>
    </row>
    <row r="1175" spans="1:75" ht="15" customHeight="1" x14ac:dyDescent="0.3">
      <c r="A1175" s="1" t="s">
        <v>1489</v>
      </c>
      <c r="B1175" s="7">
        <v>42970</v>
      </c>
      <c r="C1175" s="6" t="s">
        <v>122</v>
      </c>
      <c r="D1175" s="166" t="s">
        <v>115</v>
      </c>
      <c r="E1175" s="166" t="s">
        <v>116</v>
      </c>
      <c r="F1175" s="11">
        <v>86</v>
      </c>
      <c r="G1175" s="168">
        <v>4</v>
      </c>
      <c r="H1175" s="183" t="str">
        <f t="shared" si="18"/>
        <v>86-4</v>
      </c>
      <c r="I1175" s="173">
        <v>0</v>
      </c>
      <c r="J1175" s="173">
        <v>71</v>
      </c>
      <c r="K1175" s="207" t="b">
        <v>1</v>
      </c>
      <c r="L1175" s="208">
        <v>208.85500000000002</v>
      </c>
      <c r="M1175" s="208">
        <v>209.56500000000003</v>
      </c>
      <c r="N1175" s="11" t="s">
        <v>112</v>
      </c>
      <c r="O1175" s="11" t="s">
        <v>30</v>
      </c>
      <c r="P1175" s="179" t="s">
        <v>1524</v>
      </c>
      <c r="Q1175" s="180">
        <v>1</v>
      </c>
      <c r="R1175" s="11" t="s">
        <v>21</v>
      </c>
      <c r="S1175" s="11"/>
      <c r="T1175" s="17" t="s">
        <v>796</v>
      </c>
      <c r="U1175" s="6" t="s">
        <v>49</v>
      </c>
      <c r="V1175" s="6" t="s">
        <v>92</v>
      </c>
      <c r="W1175" s="6" t="s">
        <v>11</v>
      </c>
      <c r="X1175" s="212">
        <v>3</v>
      </c>
      <c r="Y1175" s="6" t="s">
        <v>111</v>
      </c>
      <c r="AG1175" s="1">
        <v>10</v>
      </c>
      <c r="AJ1175" s="193">
        <v>10</v>
      </c>
      <c r="AP1175" s="1">
        <v>20</v>
      </c>
      <c r="AU1175" s="1">
        <v>60</v>
      </c>
      <c r="BO1175" s="6"/>
      <c r="BP1175" s="6"/>
      <c r="BQ1175" s="1">
        <v>100</v>
      </c>
      <c r="BR1175" s="6"/>
      <c r="BS1175" s="6"/>
      <c r="BT1175" s="6"/>
      <c r="BU1175" s="6" t="s">
        <v>870</v>
      </c>
      <c r="BV1175" s="6"/>
      <c r="BW1175" s="6"/>
    </row>
    <row r="1176" spans="1:75" ht="15" customHeight="1" x14ac:dyDescent="0.3">
      <c r="A1176" s="1" t="s">
        <v>1489</v>
      </c>
      <c r="B1176" s="7">
        <v>42970</v>
      </c>
      <c r="C1176" s="6" t="s">
        <v>122</v>
      </c>
      <c r="D1176" s="166" t="s">
        <v>115</v>
      </c>
      <c r="E1176" s="166" t="s">
        <v>116</v>
      </c>
      <c r="F1176" s="11">
        <v>86</v>
      </c>
      <c r="G1176" s="168">
        <v>4</v>
      </c>
      <c r="H1176" s="183" t="str">
        <f t="shared" si="18"/>
        <v>86-4</v>
      </c>
      <c r="I1176" s="173">
        <v>0</v>
      </c>
      <c r="J1176" s="173">
        <v>71</v>
      </c>
      <c r="K1176" s="207" t="b">
        <v>1</v>
      </c>
      <c r="L1176" s="208">
        <v>208.85500000000002</v>
      </c>
      <c r="M1176" s="208">
        <v>209.56500000000003</v>
      </c>
      <c r="N1176" s="11" t="s">
        <v>112</v>
      </c>
      <c r="O1176" s="11" t="s">
        <v>72</v>
      </c>
      <c r="P1176" s="179" t="s">
        <v>1526</v>
      </c>
      <c r="Q1176" s="180">
        <v>3</v>
      </c>
      <c r="R1176" s="11" t="s">
        <v>18</v>
      </c>
      <c r="S1176" s="11"/>
      <c r="T1176" s="17" t="s">
        <v>791</v>
      </c>
      <c r="U1176" s="6" t="s">
        <v>49</v>
      </c>
      <c r="V1176" s="6" t="s">
        <v>92</v>
      </c>
      <c r="W1176" s="6" t="s">
        <v>11</v>
      </c>
      <c r="X1176" s="212">
        <v>3</v>
      </c>
      <c r="Y1176" s="6" t="s">
        <v>40</v>
      </c>
      <c r="AJ1176" s="193">
        <v>40</v>
      </c>
      <c r="AP1176" s="1">
        <v>20</v>
      </c>
      <c r="AU1176" s="1">
        <v>20</v>
      </c>
      <c r="BF1176" s="1">
        <v>20</v>
      </c>
      <c r="BO1176" s="6"/>
      <c r="BP1176" s="6"/>
      <c r="BQ1176" s="1">
        <v>100</v>
      </c>
      <c r="BR1176" s="6"/>
      <c r="BS1176" s="6"/>
      <c r="BT1176" s="6"/>
      <c r="BU1176" s="6" t="s">
        <v>871</v>
      </c>
      <c r="BV1176" s="6"/>
      <c r="BW1176" s="6"/>
    </row>
    <row r="1177" spans="1:75" ht="15" customHeight="1" x14ac:dyDescent="0.3">
      <c r="A1177" s="1" t="s">
        <v>1489</v>
      </c>
      <c r="B1177" s="7">
        <v>42970</v>
      </c>
      <c r="C1177" s="6" t="s">
        <v>122</v>
      </c>
      <c r="D1177" s="166" t="s">
        <v>115</v>
      </c>
      <c r="E1177" s="166" t="s">
        <v>116</v>
      </c>
      <c r="F1177" s="11">
        <v>86</v>
      </c>
      <c r="G1177" s="168">
        <v>4</v>
      </c>
      <c r="H1177" s="183" t="str">
        <f t="shared" si="18"/>
        <v>86-4</v>
      </c>
      <c r="I1177" s="173">
        <v>0</v>
      </c>
      <c r="J1177" s="173">
        <v>71</v>
      </c>
      <c r="K1177" s="207" t="b">
        <v>1</v>
      </c>
      <c r="L1177" s="208">
        <v>208.85500000000002</v>
      </c>
      <c r="M1177" s="208">
        <v>209.56500000000003</v>
      </c>
      <c r="N1177" s="11" t="s">
        <v>112</v>
      </c>
      <c r="O1177" s="11" t="s">
        <v>39</v>
      </c>
      <c r="P1177" s="179" t="s">
        <v>1527</v>
      </c>
      <c r="Q1177" s="180">
        <v>4</v>
      </c>
      <c r="R1177" s="11" t="s">
        <v>18</v>
      </c>
      <c r="S1177" s="11"/>
      <c r="T1177" s="17" t="s">
        <v>459</v>
      </c>
      <c r="U1177" s="6" t="s">
        <v>49</v>
      </c>
      <c r="V1177" s="6" t="s">
        <v>14</v>
      </c>
      <c r="W1177" s="6" t="s">
        <v>10</v>
      </c>
      <c r="X1177" s="212">
        <v>2</v>
      </c>
      <c r="Y1177" s="6" t="s">
        <v>40</v>
      </c>
      <c r="AG1177" s="1">
        <v>70</v>
      </c>
      <c r="AJ1177" s="193">
        <v>20</v>
      </c>
      <c r="AU1177" s="1">
        <v>10</v>
      </c>
      <c r="BO1177" s="6"/>
      <c r="BP1177" s="6"/>
      <c r="BQ1177" s="1">
        <v>100</v>
      </c>
      <c r="BR1177" s="6"/>
      <c r="BS1177" s="6"/>
      <c r="BT1177" s="6"/>
      <c r="BU1177" s="6" t="s">
        <v>863</v>
      </c>
      <c r="BV1177" s="6"/>
      <c r="BW1177" s="6"/>
    </row>
    <row r="1178" spans="1:75" ht="15" customHeight="1" x14ac:dyDescent="0.3">
      <c r="A1178" s="1" t="s">
        <v>1489</v>
      </c>
      <c r="B1178" s="7">
        <v>42970</v>
      </c>
      <c r="C1178" s="6" t="s">
        <v>122</v>
      </c>
      <c r="D1178" s="166" t="s">
        <v>115</v>
      </c>
      <c r="E1178" s="166" t="s">
        <v>116</v>
      </c>
      <c r="F1178" s="11">
        <v>86</v>
      </c>
      <c r="G1178" s="168">
        <v>4</v>
      </c>
      <c r="H1178" s="183" t="str">
        <f t="shared" si="18"/>
        <v>86-4</v>
      </c>
      <c r="I1178" s="173">
        <v>0</v>
      </c>
      <c r="J1178" s="173">
        <v>71</v>
      </c>
      <c r="K1178" s="207" t="b">
        <v>1</v>
      </c>
      <c r="L1178" s="208">
        <v>208.85500000000002</v>
      </c>
      <c r="M1178" s="208">
        <v>209.56500000000003</v>
      </c>
      <c r="N1178" s="11" t="s">
        <v>112</v>
      </c>
      <c r="O1178" s="11" t="s">
        <v>30</v>
      </c>
      <c r="P1178" s="179" t="s">
        <v>1524</v>
      </c>
      <c r="Q1178" s="180">
        <v>1</v>
      </c>
      <c r="R1178" s="11" t="s">
        <v>18</v>
      </c>
      <c r="S1178" s="11"/>
      <c r="T1178" s="17" t="s">
        <v>459</v>
      </c>
      <c r="U1178" s="6" t="s">
        <v>49</v>
      </c>
      <c r="V1178" s="6" t="s">
        <v>14</v>
      </c>
      <c r="W1178" s="6" t="s">
        <v>10</v>
      </c>
      <c r="X1178" s="212">
        <v>2</v>
      </c>
      <c r="Y1178" s="6" t="s">
        <v>40</v>
      </c>
      <c r="AG1178" s="1">
        <v>20</v>
      </c>
      <c r="AU1178" s="1">
        <v>79</v>
      </c>
      <c r="BF1178" s="1">
        <v>1</v>
      </c>
      <c r="BO1178" s="6"/>
      <c r="BP1178" s="6"/>
      <c r="BQ1178" s="1">
        <v>100</v>
      </c>
      <c r="BR1178" s="6"/>
      <c r="BS1178" s="6"/>
      <c r="BT1178" s="6"/>
      <c r="BU1178" s="6" t="s">
        <v>869</v>
      </c>
      <c r="BV1178" s="6"/>
      <c r="BW1178" s="6"/>
    </row>
    <row r="1179" spans="1:75" ht="15" customHeight="1" x14ac:dyDescent="0.3">
      <c r="A1179" s="1" t="s">
        <v>1489</v>
      </c>
      <c r="B1179" s="7">
        <v>42970</v>
      </c>
      <c r="C1179" s="6" t="s">
        <v>122</v>
      </c>
      <c r="D1179" s="166" t="s">
        <v>115</v>
      </c>
      <c r="E1179" s="166" t="s">
        <v>116</v>
      </c>
      <c r="F1179" s="11">
        <v>86</v>
      </c>
      <c r="G1179" s="168">
        <v>4</v>
      </c>
      <c r="H1179" s="183" t="str">
        <f t="shared" si="18"/>
        <v>86-4</v>
      </c>
      <c r="I1179" s="173">
        <v>0</v>
      </c>
      <c r="J1179" s="173">
        <v>71</v>
      </c>
      <c r="K1179" s="207" t="b">
        <v>1</v>
      </c>
      <c r="L1179" s="208">
        <v>208.85500000000002</v>
      </c>
      <c r="M1179" s="208">
        <v>209.56500000000003</v>
      </c>
      <c r="N1179" s="11"/>
      <c r="O1179" s="11" t="s">
        <v>105</v>
      </c>
      <c r="P1179" s="179" t="s">
        <v>105</v>
      </c>
      <c r="Q1179" s="139" t="s">
        <v>1492</v>
      </c>
      <c r="R1179" s="11"/>
      <c r="S1179" s="11"/>
      <c r="T1179" s="6"/>
      <c r="U1179" s="6"/>
      <c r="V1179" s="6"/>
      <c r="W1179" s="6"/>
      <c r="X1179" s="212" t="e">
        <v>#N/A</v>
      </c>
      <c r="Y1179" s="6"/>
      <c r="BO1179" s="6"/>
      <c r="BP1179" s="6"/>
      <c r="BQ1179" s="1">
        <v>0</v>
      </c>
      <c r="BR1179" s="6"/>
      <c r="BS1179" s="6"/>
      <c r="BT1179" s="6"/>
      <c r="BU1179" s="6"/>
      <c r="BV1179" s="6" t="s">
        <v>872</v>
      </c>
      <c r="BW1179" s="6"/>
    </row>
    <row r="1180" spans="1:75" ht="15" customHeight="1" x14ac:dyDescent="0.3">
      <c r="A1180" s="1" t="s">
        <v>1489</v>
      </c>
      <c r="B1180" s="7">
        <v>42970</v>
      </c>
      <c r="C1180" s="6" t="s">
        <v>122</v>
      </c>
      <c r="D1180" s="166" t="s">
        <v>115</v>
      </c>
      <c r="E1180" s="166" t="s">
        <v>116</v>
      </c>
      <c r="F1180" s="11">
        <v>87</v>
      </c>
      <c r="G1180" s="168">
        <v>1</v>
      </c>
      <c r="H1180" s="183" t="str">
        <f t="shared" si="18"/>
        <v>87-1</v>
      </c>
      <c r="I1180" s="173">
        <v>0</v>
      </c>
      <c r="J1180" s="173">
        <v>95</v>
      </c>
      <c r="K1180" s="207" t="b">
        <v>1</v>
      </c>
      <c r="L1180" s="208">
        <v>209.8</v>
      </c>
      <c r="M1180" s="208">
        <v>210.75</v>
      </c>
      <c r="N1180" s="11" t="s">
        <v>112</v>
      </c>
      <c r="O1180" s="11" t="s">
        <v>39</v>
      </c>
      <c r="P1180" s="179" t="s">
        <v>1527</v>
      </c>
      <c r="Q1180" s="180">
        <v>4</v>
      </c>
      <c r="R1180" s="11" t="s">
        <v>18</v>
      </c>
      <c r="S1180" s="11"/>
      <c r="T1180" s="17" t="s">
        <v>459</v>
      </c>
      <c r="U1180" s="6" t="s">
        <v>49</v>
      </c>
      <c r="V1180" s="6" t="s">
        <v>14</v>
      </c>
      <c r="W1180" s="6" t="s">
        <v>10</v>
      </c>
      <c r="X1180" s="212">
        <v>2</v>
      </c>
      <c r="Y1180" s="6" t="s">
        <v>40</v>
      </c>
      <c r="AG1180" s="1">
        <v>70</v>
      </c>
      <c r="AJ1180" s="193">
        <v>20</v>
      </c>
      <c r="AU1180" s="1">
        <v>10</v>
      </c>
      <c r="BO1180" s="6"/>
      <c r="BP1180" s="6"/>
      <c r="BQ1180" s="1">
        <v>100</v>
      </c>
      <c r="BR1180" s="6"/>
      <c r="BS1180" s="6"/>
      <c r="BT1180" s="6"/>
      <c r="BU1180" s="6" t="s">
        <v>863</v>
      </c>
      <c r="BV1180" s="6"/>
      <c r="BW1180" s="6"/>
    </row>
    <row r="1181" spans="1:75" ht="15" customHeight="1" x14ac:dyDescent="0.3">
      <c r="A1181" s="1" t="s">
        <v>1489</v>
      </c>
      <c r="B1181" s="7">
        <v>42970</v>
      </c>
      <c r="C1181" s="6" t="s">
        <v>122</v>
      </c>
      <c r="D1181" s="166" t="s">
        <v>115</v>
      </c>
      <c r="E1181" s="166" t="s">
        <v>116</v>
      </c>
      <c r="F1181" s="11">
        <v>87</v>
      </c>
      <c r="G1181" s="168">
        <v>1</v>
      </c>
      <c r="H1181" s="183" t="str">
        <f t="shared" si="18"/>
        <v>87-1</v>
      </c>
      <c r="I1181" s="173">
        <v>0</v>
      </c>
      <c r="J1181" s="173">
        <v>95</v>
      </c>
      <c r="K1181" s="207" t="b">
        <v>1</v>
      </c>
      <c r="L1181" s="208">
        <v>209.8</v>
      </c>
      <c r="M1181" s="208">
        <v>210.75</v>
      </c>
      <c r="N1181" s="11" t="s">
        <v>112</v>
      </c>
      <c r="O1181" s="11" t="s">
        <v>30</v>
      </c>
      <c r="P1181" s="179" t="s">
        <v>1524</v>
      </c>
      <c r="Q1181" s="180">
        <v>1</v>
      </c>
      <c r="R1181" s="11" t="s">
        <v>18</v>
      </c>
      <c r="S1181" s="11"/>
      <c r="T1181" s="17" t="s">
        <v>459</v>
      </c>
      <c r="U1181" s="6" t="s">
        <v>49</v>
      </c>
      <c r="V1181" s="6" t="s">
        <v>14</v>
      </c>
      <c r="W1181" s="6" t="s">
        <v>10</v>
      </c>
      <c r="X1181" s="212">
        <v>2</v>
      </c>
      <c r="Y1181" s="6" t="s">
        <v>40</v>
      </c>
      <c r="AG1181" s="1">
        <v>20</v>
      </c>
      <c r="AU1181" s="1">
        <v>79</v>
      </c>
      <c r="BF1181" s="1">
        <v>1</v>
      </c>
      <c r="BO1181" s="6"/>
      <c r="BP1181" s="6"/>
      <c r="BQ1181" s="1">
        <v>100</v>
      </c>
      <c r="BR1181" s="6"/>
      <c r="BS1181" s="6"/>
      <c r="BT1181" s="6"/>
      <c r="BU1181" s="6" t="s">
        <v>869</v>
      </c>
      <c r="BV1181" s="6"/>
      <c r="BW1181" s="6"/>
    </row>
    <row r="1182" spans="1:75" ht="15" customHeight="1" x14ac:dyDescent="0.3">
      <c r="A1182" s="1" t="s">
        <v>1489</v>
      </c>
      <c r="B1182" s="7">
        <v>42970</v>
      </c>
      <c r="C1182" s="6" t="s">
        <v>122</v>
      </c>
      <c r="D1182" s="166" t="s">
        <v>115</v>
      </c>
      <c r="E1182" s="166" t="s">
        <v>116</v>
      </c>
      <c r="F1182" s="11">
        <v>87</v>
      </c>
      <c r="G1182" s="168">
        <v>1</v>
      </c>
      <c r="H1182" s="183" t="str">
        <f t="shared" si="18"/>
        <v>87-1</v>
      </c>
      <c r="I1182" s="173">
        <v>0</v>
      </c>
      <c r="J1182" s="173">
        <v>95</v>
      </c>
      <c r="K1182" s="207" t="b">
        <v>1</v>
      </c>
      <c r="L1182" s="208">
        <v>209.8</v>
      </c>
      <c r="M1182" s="208">
        <v>210.75</v>
      </c>
      <c r="N1182" s="11" t="s">
        <v>96</v>
      </c>
      <c r="O1182" s="11" t="s">
        <v>32</v>
      </c>
      <c r="P1182" s="179" t="s">
        <v>1495</v>
      </c>
      <c r="Q1182" s="180">
        <v>5</v>
      </c>
      <c r="R1182" s="11" t="s">
        <v>18</v>
      </c>
      <c r="S1182" s="11"/>
      <c r="T1182" s="17" t="s">
        <v>134</v>
      </c>
      <c r="U1182" s="6" t="s">
        <v>49</v>
      </c>
      <c r="V1182" s="6" t="s">
        <v>14</v>
      </c>
      <c r="W1182" s="6" t="s">
        <v>11</v>
      </c>
      <c r="X1182" s="212">
        <v>3</v>
      </c>
      <c r="Y1182" s="6" t="s">
        <v>40</v>
      </c>
      <c r="AP1182" s="1">
        <v>100</v>
      </c>
      <c r="BO1182" s="6"/>
      <c r="BP1182" s="6"/>
      <c r="BQ1182" s="1">
        <v>100</v>
      </c>
      <c r="BR1182" s="6"/>
      <c r="BS1182" s="6"/>
      <c r="BT1182" s="6"/>
      <c r="BU1182" s="6" t="s">
        <v>869</v>
      </c>
      <c r="BV1182" s="6"/>
      <c r="BW1182" s="6"/>
    </row>
    <row r="1183" spans="1:75" ht="15" customHeight="1" x14ac:dyDescent="0.3">
      <c r="A1183" s="1" t="s">
        <v>1489</v>
      </c>
      <c r="B1183" s="7">
        <v>42970</v>
      </c>
      <c r="C1183" s="6" t="s">
        <v>122</v>
      </c>
      <c r="D1183" s="166" t="s">
        <v>115</v>
      </c>
      <c r="E1183" s="166" t="s">
        <v>116</v>
      </c>
      <c r="F1183" s="11">
        <v>87</v>
      </c>
      <c r="G1183" s="168">
        <v>1</v>
      </c>
      <c r="H1183" s="183" t="str">
        <f t="shared" si="18"/>
        <v>87-1</v>
      </c>
      <c r="I1183" s="173">
        <v>0</v>
      </c>
      <c r="J1183" s="173">
        <v>95</v>
      </c>
      <c r="K1183" s="207" t="b">
        <v>1</v>
      </c>
      <c r="L1183" s="208">
        <v>209.8</v>
      </c>
      <c r="M1183" s="208">
        <v>210.75</v>
      </c>
      <c r="N1183" s="11"/>
      <c r="O1183" s="11" t="s">
        <v>105</v>
      </c>
      <c r="P1183" s="179" t="s">
        <v>105</v>
      </c>
      <c r="Q1183" s="139" t="s">
        <v>1492</v>
      </c>
      <c r="R1183" s="11"/>
      <c r="S1183" s="11"/>
      <c r="T1183" s="6"/>
      <c r="U1183" s="6"/>
      <c r="V1183" s="6"/>
      <c r="W1183" s="6"/>
      <c r="X1183" s="212" t="e">
        <v>#N/A</v>
      </c>
      <c r="Y1183" s="6"/>
      <c r="BO1183" s="6"/>
      <c r="BP1183" s="6"/>
      <c r="BQ1183" s="1">
        <v>0</v>
      </c>
      <c r="BR1183" s="6"/>
      <c r="BS1183" s="6"/>
      <c r="BT1183" s="6"/>
      <c r="BU1183" s="6"/>
      <c r="BV1183" s="6" t="s">
        <v>873</v>
      </c>
      <c r="BW1183" s="6"/>
    </row>
    <row r="1184" spans="1:75" ht="15" customHeight="1" x14ac:dyDescent="0.3">
      <c r="A1184" s="1" t="s">
        <v>1489</v>
      </c>
      <c r="B1184" s="9">
        <v>42970</v>
      </c>
      <c r="C1184" s="1" t="s">
        <v>122</v>
      </c>
      <c r="D1184" s="61" t="s">
        <v>115</v>
      </c>
      <c r="E1184" s="61" t="s">
        <v>116</v>
      </c>
      <c r="F1184" s="2">
        <v>87</v>
      </c>
      <c r="G1184" s="170">
        <v>2</v>
      </c>
      <c r="H1184" s="183" t="str">
        <f t="shared" si="18"/>
        <v>87-2</v>
      </c>
      <c r="I1184" s="175">
        <v>0</v>
      </c>
      <c r="J1184" s="175">
        <v>75</v>
      </c>
      <c r="K1184" s="207" t="b">
        <v>1</v>
      </c>
      <c r="L1184" s="208">
        <v>210.75500000000002</v>
      </c>
      <c r="M1184" s="208">
        <v>211.50500000000002</v>
      </c>
      <c r="N1184" s="2" t="s">
        <v>112</v>
      </c>
      <c r="O1184" s="2" t="s">
        <v>30</v>
      </c>
      <c r="P1184" s="179" t="s">
        <v>1524</v>
      </c>
      <c r="Q1184" s="180">
        <v>1</v>
      </c>
      <c r="R1184" s="2" t="s">
        <v>21</v>
      </c>
      <c r="S1184" s="2"/>
      <c r="T1184" s="40" t="s">
        <v>796</v>
      </c>
      <c r="U1184" s="1" t="s">
        <v>49</v>
      </c>
      <c r="V1184" s="1" t="s">
        <v>92</v>
      </c>
      <c r="W1184" s="1" t="s">
        <v>11</v>
      </c>
      <c r="X1184" s="212">
        <v>3</v>
      </c>
      <c r="Y1184" s="1" t="s">
        <v>111</v>
      </c>
      <c r="AG1184" s="1">
        <v>10</v>
      </c>
      <c r="AJ1184" s="193">
        <v>10</v>
      </c>
      <c r="AU1184" s="1">
        <v>80</v>
      </c>
      <c r="BQ1184" s="1">
        <v>100</v>
      </c>
      <c r="BU1184" s="1" t="s">
        <v>870</v>
      </c>
    </row>
    <row r="1185" spans="1:75" ht="15" customHeight="1" x14ac:dyDescent="0.3">
      <c r="A1185" s="1" t="s">
        <v>1489</v>
      </c>
      <c r="B1185" s="7">
        <v>42970</v>
      </c>
      <c r="C1185" s="6" t="s">
        <v>122</v>
      </c>
      <c r="D1185" s="166" t="s">
        <v>115</v>
      </c>
      <c r="E1185" s="166" t="s">
        <v>116</v>
      </c>
      <c r="F1185" s="2">
        <v>87</v>
      </c>
      <c r="G1185" s="170">
        <v>2</v>
      </c>
      <c r="H1185" s="183" t="str">
        <f t="shared" si="18"/>
        <v>87-2</v>
      </c>
      <c r="I1185" s="175">
        <v>0</v>
      </c>
      <c r="J1185" s="175">
        <v>75</v>
      </c>
      <c r="K1185" s="207" t="b">
        <v>1</v>
      </c>
      <c r="L1185" s="208">
        <v>210.75500000000002</v>
      </c>
      <c r="M1185" s="208">
        <v>211.50500000000002</v>
      </c>
      <c r="N1185" s="11" t="s">
        <v>112</v>
      </c>
      <c r="O1185" s="11" t="s">
        <v>72</v>
      </c>
      <c r="P1185" s="179" t="s">
        <v>1526</v>
      </c>
      <c r="Q1185" s="180">
        <v>3</v>
      </c>
      <c r="R1185" s="11" t="s">
        <v>18</v>
      </c>
      <c r="S1185" s="11"/>
      <c r="T1185" s="17" t="s">
        <v>791</v>
      </c>
      <c r="U1185" s="6" t="s">
        <v>49</v>
      </c>
      <c r="V1185" s="6" t="s">
        <v>92</v>
      </c>
      <c r="W1185" s="6" t="s">
        <v>11</v>
      </c>
      <c r="X1185" s="212">
        <v>3</v>
      </c>
      <c r="Y1185" s="6" t="s">
        <v>40</v>
      </c>
      <c r="AG1185" s="1">
        <v>10</v>
      </c>
      <c r="AJ1185" s="193">
        <v>60</v>
      </c>
      <c r="AU1185" s="1">
        <v>30</v>
      </c>
      <c r="BO1185" s="6"/>
      <c r="BP1185" s="6"/>
      <c r="BQ1185" s="1">
        <v>100</v>
      </c>
      <c r="BR1185" s="6"/>
      <c r="BS1185" s="6"/>
      <c r="BT1185" s="6"/>
      <c r="BU1185" s="6" t="s">
        <v>866</v>
      </c>
      <c r="BV1185" s="6"/>
      <c r="BW1185" s="6"/>
    </row>
    <row r="1186" spans="1:75" ht="15" customHeight="1" x14ac:dyDescent="0.3">
      <c r="A1186" s="1" t="s">
        <v>1489</v>
      </c>
      <c r="B1186" s="7">
        <v>42970</v>
      </c>
      <c r="C1186" s="6" t="s">
        <v>122</v>
      </c>
      <c r="D1186" s="166" t="s">
        <v>115</v>
      </c>
      <c r="E1186" s="166" t="s">
        <v>116</v>
      </c>
      <c r="F1186" s="2">
        <v>87</v>
      </c>
      <c r="G1186" s="170">
        <v>2</v>
      </c>
      <c r="H1186" s="183" t="str">
        <f t="shared" si="18"/>
        <v>87-2</v>
      </c>
      <c r="I1186" s="175">
        <v>0</v>
      </c>
      <c r="J1186" s="175">
        <v>75</v>
      </c>
      <c r="K1186" s="207" t="b">
        <v>1</v>
      </c>
      <c r="L1186" s="208">
        <v>210.75500000000002</v>
      </c>
      <c r="M1186" s="208">
        <v>211.50500000000002</v>
      </c>
      <c r="N1186" s="11" t="s">
        <v>112</v>
      </c>
      <c r="O1186" s="11" t="s">
        <v>39</v>
      </c>
      <c r="P1186" s="179" t="s">
        <v>1527</v>
      </c>
      <c r="Q1186" s="180">
        <v>4</v>
      </c>
      <c r="R1186" s="11" t="s">
        <v>18</v>
      </c>
      <c r="S1186" s="11"/>
      <c r="T1186" s="17" t="s">
        <v>459</v>
      </c>
      <c r="U1186" s="6" t="s">
        <v>49</v>
      </c>
      <c r="V1186" s="6" t="s">
        <v>14</v>
      </c>
      <c r="W1186" s="6" t="s">
        <v>10</v>
      </c>
      <c r="X1186" s="212">
        <v>2</v>
      </c>
      <c r="Y1186" s="6" t="s">
        <v>40</v>
      </c>
      <c r="AG1186" s="1">
        <v>70</v>
      </c>
      <c r="AJ1186" s="193">
        <v>20</v>
      </c>
      <c r="AU1186" s="1">
        <v>10</v>
      </c>
      <c r="BO1186" s="6"/>
      <c r="BP1186" s="6"/>
      <c r="BQ1186" s="1">
        <v>100</v>
      </c>
      <c r="BR1186" s="6"/>
      <c r="BS1186" s="6"/>
      <c r="BT1186" s="6"/>
      <c r="BU1186" s="6" t="s">
        <v>863</v>
      </c>
      <c r="BV1186" s="6"/>
      <c r="BW1186" s="6"/>
    </row>
    <row r="1187" spans="1:75" ht="15" customHeight="1" x14ac:dyDescent="0.3">
      <c r="A1187" s="1" t="s">
        <v>1489</v>
      </c>
      <c r="B1187" s="7">
        <v>42970</v>
      </c>
      <c r="C1187" s="6" t="s">
        <v>122</v>
      </c>
      <c r="D1187" s="166" t="s">
        <v>115</v>
      </c>
      <c r="E1187" s="166" t="s">
        <v>116</v>
      </c>
      <c r="F1187" s="2">
        <v>87</v>
      </c>
      <c r="G1187" s="170">
        <v>2</v>
      </c>
      <c r="H1187" s="183" t="str">
        <f t="shared" si="18"/>
        <v>87-2</v>
      </c>
      <c r="I1187" s="175">
        <v>0</v>
      </c>
      <c r="J1187" s="175">
        <v>75</v>
      </c>
      <c r="K1187" s="207" t="b">
        <v>1</v>
      </c>
      <c r="L1187" s="208">
        <v>210.75500000000002</v>
      </c>
      <c r="M1187" s="208">
        <v>211.50500000000002</v>
      </c>
      <c r="N1187" s="11" t="s">
        <v>112</v>
      </c>
      <c r="O1187" s="11" t="s">
        <v>30</v>
      </c>
      <c r="P1187" s="179" t="s">
        <v>1524</v>
      </c>
      <c r="Q1187" s="180">
        <v>1</v>
      </c>
      <c r="R1187" s="11" t="s">
        <v>18</v>
      </c>
      <c r="S1187" s="11"/>
      <c r="T1187" s="17" t="s">
        <v>459</v>
      </c>
      <c r="U1187" s="6" t="s">
        <v>49</v>
      </c>
      <c r="V1187" s="6" t="s">
        <v>14</v>
      </c>
      <c r="W1187" s="6" t="s">
        <v>10</v>
      </c>
      <c r="X1187" s="212">
        <v>2</v>
      </c>
      <c r="Y1187" s="6" t="s">
        <v>40</v>
      </c>
      <c r="AG1187" s="1">
        <v>20</v>
      </c>
      <c r="AU1187" s="1">
        <v>79</v>
      </c>
      <c r="BF1187" s="1">
        <v>1</v>
      </c>
      <c r="BO1187" s="6"/>
      <c r="BP1187" s="6"/>
      <c r="BQ1187" s="1">
        <v>100</v>
      </c>
      <c r="BR1187" s="6"/>
      <c r="BS1187" s="6"/>
      <c r="BT1187" s="6"/>
      <c r="BU1187" s="6" t="s">
        <v>869</v>
      </c>
      <c r="BV1187" s="6"/>
      <c r="BW1187" s="6"/>
    </row>
    <row r="1188" spans="1:75" ht="15" customHeight="1" x14ac:dyDescent="0.3">
      <c r="A1188" s="1" t="s">
        <v>1489</v>
      </c>
      <c r="B1188" s="7">
        <v>42970</v>
      </c>
      <c r="C1188" s="6" t="s">
        <v>122</v>
      </c>
      <c r="D1188" s="166" t="s">
        <v>115</v>
      </c>
      <c r="E1188" s="166" t="s">
        <v>116</v>
      </c>
      <c r="F1188" s="2">
        <v>87</v>
      </c>
      <c r="G1188" s="170">
        <v>2</v>
      </c>
      <c r="H1188" s="183" t="str">
        <f t="shared" si="18"/>
        <v>87-2</v>
      </c>
      <c r="I1188" s="175">
        <v>0</v>
      </c>
      <c r="J1188" s="175">
        <v>75</v>
      </c>
      <c r="K1188" s="207" t="b">
        <v>1</v>
      </c>
      <c r="L1188" s="208">
        <v>210.75500000000002</v>
      </c>
      <c r="M1188" s="208">
        <v>211.50500000000002</v>
      </c>
      <c r="N1188" s="11"/>
      <c r="O1188" s="11" t="s">
        <v>105</v>
      </c>
      <c r="P1188" s="179" t="s">
        <v>105</v>
      </c>
      <c r="Q1188" s="139" t="s">
        <v>1492</v>
      </c>
      <c r="R1188" s="11"/>
      <c r="S1188" s="11"/>
      <c r="T1188" s="6"/>
      <c r="U1188" s="6"/>
      <c r="V1188" s="6"/>
      <c r="W1188" s="6"/>
      <c r="X1188" s="212" t="e">
        <v>#N/A</v>
      </c>
      <c r="Y1188" s="6"/>
      <c r="BO1188" s="6"/>
      <c r="BP1188" s="6"/>
      <c r="BQ1188" s="1">
        <v>0</v>
      </c>
      <c r="BR1188" s="6"/>
      <c r="BS1188" s="6"/>
      <c r="BT1188" s="6"/>
      <c r="BU1188" s="6"/>
      <c r="BV1188" s="6" t="s">
        <v>855</v>
      </c>
      <c r="BW1188" s="6"/>
    </row>
    <row r="1189" spans="1:75" ht="15" customHeight="1" x14ac:dyDescent="0.3">
      <c r="A1189" s="1" t="s">
        <v>1489</v>
      </c>
      <c r="B1189" s="9">
        <v>42970</v>
      </c>
      <c r="C1189" s="1" t="s">
        <v>122</v>
      </c>
      <c r="D1189" s="61" t="s">
        <v>115</v>
      </c>
      <c r="E1189" s="61" t="s">
        <v>116</v>
      </c>
      <c r="F1189" s="2">
        <v>87</v>
      </c>
      <c r="G1189" s="170">
        <v>3</v>
      </c>
      <c r="H1189" s="183" t="str">
        <f t="shared" si="18"/>
        <v>87-3</v>
      </c>
      <c r="I1189" s="175">
        <v>0</v>
      </c>
      <c r="J1189" s="175">
        <v>74</v>
      </c>
      <c r="K1189" s="207" t="b">
        <v>1</v>
      </c>
      <c r="L1189" s="208">
        <v>211.53000000000003</v>
      </c>
      <c r="M1189" s="208">
        <v>212.27000000000004</v>
      </c>
      <c r="N1189" s="2" t="s">
        <v>112</v>
      </c>
      <c r="O1189" s="2" t="s">
        <v>30</v>
      </c>
      <c r="P1189" s="179" t="s">
        <v>1524</v>
      </c>
      <c r="Q1189" s="180">
        <v>1</v>
      </c>
      <c r="R1189" s="2" t="s">
        <v>21</v>
      </c>
      <c r="S1189" s="2"/>
      <c r="T1189" s="40" t="s">
        <v>796</v>
      </c>
      <c r="U1189" s="1" t="s">
        <v>49</v>
      </c>
      <c r="V1189" s="1" t="s">
        <v>92</v>
      </c>
      <c r="W1189" s="1" t="s">
        <v>11</v>
      </c>
      <c r="X1189" s="212">
        <v>3</v>
      </c>
      <c r="Y1189" s="1" t="s">
        <v>111</v>
      </c>
      <c r="AG1189" s="1">
        <v>10</v>
      </c>
      <c r="AJ1189" s="193">
        <v>10</v>
      </c>
      <c r="AU1189" s="1">
        <v>80</v>
      </c>
      <c r="BQ1189" s="1">
        <v>100</v>
      </c>
      <c r="BU1189" s="1" t="s">
        <v>870</v>
      </c>
    </row>
    <row r="1190" spans="1:75" ht="15" customHeight="1" x14ac:dyDescent="0.3">
      <c r="A1190" s="1" t="s">
        <v>1489</v>
      </c>
      <c r="B1190" s="7">
        <v>42970</v>
      </c>
      <c r="C1190" s="6" t="s">
        <v>122</v>
      </c>
      <c r="D1190" s="166" t="s">
        <v>115</v>
      </c>
      <c r="E1190" s="166" t="s">
        <v>116</v>
      </c>
      <c r="F1190" s="2">
        <v>87</v>
      </c>
      <c r="G1190" s="170">
        <v>3</v>
      </c>
      <c r="H1190" s="183" t="str">
        <f t="shared" si="18"/>
        <v>87-3</v>
      </c>
      <c r="I1190" s="175">
        <v>0</v>
      </c>
      <c r="J1190" s="175">
        <v>74</v>
      </c>
      <c r="K1190" s="207" t="b">
        <v>1</v>
      </c>
      <c r="L1190" s="208">
        <v>211.53000000000003</v>
      </c>
      <c r="M1190" s="208">
        <v>212.27000000000004</v>
      </c>
      <c r="N1190" s="11" t="s">
        <v>112</v>
      </c>
      <c r="O1190" s="11" t="s">
        <v>72</v>
      </c>
      <c r="P1190" s="179" t="s">
        <v>1526</v>
      </c>
      <c r="Q1190" s="180">
        <v>3</v>
      </c>
      <c r="R1190" s="11" t="s">
        <v>18</v>
      </c>
      <c r="S1190" s="11"/>
      <c r="T1190" s="17" t="s">
        <v>791</v>
      </c>
      <c r="U1190" s="6" t="s">
        <v>49</v>
      </c>
      <c r="V1190" s="6" t="s">
        <v>92</v>
      </c>
      <c r="W1190" s="6" t="s">
        <v>11</v>
      </c>
      <c r="X1190" s="212">
        <v>3</v>
      </c>
      <c r="Y1190" s="6" t="s">
        <v>40</v>
      </c>
      <c r="AG1190" s="1">
        <v>10</v>
      </c>
      <c r="AJ1190" s="193">
        <v>60</v>
      </c>
      <c r="AU1190" s="1">
        <v>30</v>
      </c>
      <c r="BO1190" s="6"/>
      <c r="BP1190" s="6"/>
      <c r="BQ1190" s="1">
        <v>100</v>
      </c>
      <c r="BR1190" s="6"/>
      <c r="BS1190" s="6"/>
      <c r="BT1190" s="6"/>
      <c r="BU1190" s="6" t="s">
        <v>866</v>
      </c>
      <c r="BV1190" s="6"/>
      <c r="BW1190" s="6"/>
    </row>
    <row r="1191" spans="1:75" ht="15" customHeight="1" x14ac:dyDescent="0.3">
      <c r="A1191" s="1" t="s">
        <v>1489</v>
      </c>
      <c r="B1191" s="7">
        <v>42970</v>
      </c>
      <c r="C1191" s="6" t="s">
        <v>122</v>
      </c>
      <c r="D1191" s="166" t="s">
        <v>115</v>
      </c>
      <c r="E1191" s="166" t="s">
        <v>116</v>
      </c>
      <c r="F1191" s="2">
        <v>87</v>
      </c>
      <c r="G1191" s="170">
        <v>3</v>
      </c>
      <c r="H1191" s="183" t="str">
        <f t="shared" si="18"/>
        <v>87-3</v>
      </c>
      <c r="I1191" s="175">
        <v>0</v>
      </c>
      <c r="J1191" s="175">
        <v>74</v>
      </c>
      <c r="K1191" s="207" t="b">
        <v>1</v>
      </c>
      <c r="L1191" s="208">
        <v>211.53000000000003</v>
      </c>
      <c r="M1191" s="208">
        <v>212.27000000000004</v>
      </c>
      <c r="N1191" s="11" t="s">
        <v>112</v>
      </c>
      <c r="O1191" s="11" t="s">
        <v>39</v>
      </c>
      <c r="P1191" s="179" t="s">
        <v>1527</v>
      </c>
      <c r="Q1191" s="180">
        <v>4</v>
      </c>
      <c r="R1191" s="11" t="s">
        <v>18</v>
      </c>
      <c r="S1191" s="11"/>
      <c r="T1191" s="17" t="s">
        <v>459</v>
      </c>
      <c r="U1191" s="6" t="s">
        <v>49</v>
      </c>
      <c r="V1191" s="6" t="s">
        <v>14</v>
      </c>
      <c r="W1191" s="6" t="s">
        <v>10</v>
      </c>
      <c r="X1191" s="212">
        <v>2</v>
      </c>
      <c r="Y1191" s="6" t="s">
        <v>40</v>
      </c>
      <c r="AG1191" s="1">
        <v>70</v>
      </c>
      <c r="AJ1191" s="193">
        <v>20</v>
      </c>
      <c r="AU1191" s="1">
        <v>10</v>
      </c>
      <c r="BO1191" s="6"/>
      <c r="BP1191" s="6"/>
      <c r="BQ1191" s="1">
        <v>100</v>
      </c>
      <c r="BR1191" s="6"/>
      <c r="BS1191" s="6"/>
      <c r="BT1191" s="6"/>
      <c r="BU1191" s="6" t="s">
        <v>863</v>
      </c>
      <c r="BV1191" s="6"/>
      <c r="BW1191" s="6"/>
    </row>
    <row r="1192" spans="1:75" ht="15" customHeight="1" x14ac:dyDescent="0.3">
      <c r="A1192" s="1" t="s">
        <v>1489</v>
      </c>
      <c r="B1192" s="7">
        <v>42970</v>
      </c>
      <c r="C1192" s="6" t="s">
        <v>122</v>
      </c>
      <c r="D1192" s="166" t="s">
        <v>115</v>
      </c>
      <c r="E1192" s="166" t="s">
        <v>116</v>
      </c>
      <c r="F1192" s="2">
        <v>87</v>
      </c>
      <c r="G1192" s="170">
        <v>3</v>
      </c>
      <c r="H1192" s="183" t="str">
        <f t="shared" si="18"/>
        <v>87-3</v>
      </c>
      <c r="I1192" s="175">
        <v>0</v>
      </c>
      <c r="J1192" s="175">
        <v>74</v>
      </c>
      <c r="K1192" s="207" t="b">
        <v>1</v>
      </c>
      <c r="L1192" s="208">
        <v>211.53000000000003</v>
      </c>
      <c r="M1192" s="208">
        <v>212.27000000000004</v>
      </c>
      <c r="N1192" s="11" t="s">
        <v>112</v>
      </c>
      <c r="O1192" s="11" t="s">
        <v>30</v>
      </c>
      <c r="P1192" s="179" t="s">
        <v>1524</v>
      </c>
      <c r="Q1192" s="180">
        <v>1</v>
      </c>
      <c r="R1192" s="11" t="s">
        <v>18</v>
      </c>
      <c r="S1192" s="11"/>
      <c r="T1192" s="17" t="s">
        <v>459</v>
      </c>
      <c r="U1192" s="6" t="s">
        <v>49</v>
      </c>
      <c r="V1192" s="6" t="s">
        <v>14</v>
      </c>
      <c r="W1192" s="6" t="s">
        <v>10</v>
      </c>
      <c r="X1192" s="212">
        <v>2</v>
      </c>
      <c r="Y1192" s="6" t="s">
        <v>40</v>
      </c>
      <c r="AG1192" s="1">
        <v>20</v>
      </c>
      <c r="AU1192" s="1">
        <v>79</v>
      </c>
      <c r="BF1192" s="1">
        <v>1</v>
      </c>
      <c r="BO1192" s="6"/>
      <c r="BP1192" s="6"/>
      <c r="BQ1192" s="1">
        <v>100</v>
      </c>
      <c r="BR1192" s="6"/>
      <c r="BS1192" s="6"/>
      <c r="BT1192" s="6"/>
      <c r="BU1192" s="6" t="s">
        <v>869</v>
      </c>
      <c r="BV1192" s="6"/>
      <c r="BW1192" s="6"/>
    </row>
    <row r="1193" spans="1:75" ht="15" customHeight="1" x14ac:dyDescent="0.3">
      <c r="A1193" s="1" t="s">
        <v>1489</v>
      </c>
      <c r="B1193" s="7">
        <v>42970</v>
      </c>
      <c r="C1193" s="6" t="s">
        <v>122</v>
      </c>
      <c r="D1193" s="166" t="s">
        <v>115</v>
      </c>
      <c r="E1193" s="166" t="s">
        <v>116</v>
      </c>
      <c r="F1193" s="2">
        <v>87</v>
      </c>
      <c r="G1193" s="170">
        <v>3</v>
      </c>
      <c r="H1193" s="183" t="str">
        <f t="shared" si="18"/>
        <v>87-3</v>
      </c>
      <c r="I1193" s="175">
        <v>0</v>
      </c>
      <c r="J1193" s="175">
        <v>74</v>
      </c>
      <c r="K1193" s="207" t="b">
        <v>1</v>
      </c>
      <c r="L1193" s="208">
        <v>211.53000000000003</v>
      </c>
      <c r="M1193" s="208">
        <v>212.27000000000004</v>
      </c>
      <c r="N1193" s="11"/>
      <c r="O1193" s="11" t="s">
        <v>105</v>
      </c>
      <c r="P1193" s="179" t="s">
        <v>105</v>
      </c>
      <c r="Q1193" s="139" t="s">
        <v>1492</v>
      </c>
      <c r="R1193" s="11"/>
      <c r="S1193" s="11"/>
      <c r="T1193" s="6"/>
      <c r="U1193" s="6"/>
      <c r="V1193" s="6"/>
      <c r="W1193" s="6"/>
      <c r="X1193" s="212" t="e">
        <v>#N/A</v>
      </c>
      <c r="Y1193" s="6"/>
      <c r="BO1193" s="6"/>
      <c r="BP1193" s="6"/>
      <c r="BQ1193" s="1">
        <v>0</v>
      </c>
      <c r="BR1193" s="6"/>
      <c r="BS1193" s="6"/>
      <c r="BT1193" s="6"/>
      <c r="BU1193" s="6"/>
      <c r="BV1193" s="6" t="s">
        <v>855</v>
      </c>
      <c r="BW1193" s="6"/>
    </row>
    <row r="1194" spans="1:75" ht="15" customHeight="1" x14ac:dyDescent="0.3">
      <c r="A1194" s="1" t="s">
        <v>1489</v>
      </c>
      <c r="B1194" s="9">
        <v>42970</v>
      </c>
      <c r="C1194" s="1" t="s">
        <v>122</v>
      </c>
      <c r="D1194" s="61" t="s">
        <v>115</v>
      </c>
      <c r="E1194" s="61" t="s">
        <v>116</v>
      </c>
      <c r="F1194" s="2">
        <v>87</v>
      </c>
      <c r="G1194" s="170">
        <v>4</v>
      </c>
      <c r="H1194" s="183" t="str">
        <f t="shared" si="18"/>
        <v>87-4</v>
      </c>
      <c r="I1194" s="175">
        <v>0</v>
      </c>
      <c r="J1194" s="175">
        <v>61</v>
      </c>
      <c r="K1194" s="207" t="b">
        <v>1</v>
      </c>
      <c r="L1194" s="208">
        <v>212.27000000000004</v>
      </c>
      <c r="M1194" s="208">
        <v>212.88000000000005</v>
      </c>
      <c r="N1194" s="2" t="s">
        <v>112</v>
      </c>
      <c r="O1194" s="2" t="s">
        <v>30</v>
      </c>
      <c r="P1194" s="179" t="s">
        <v>1524</v>
      </c>
      <c r="Q1194" s="180">
        <v>1</v>
      </c>
      <c r="R1194" s="2" t="s">
        <v>21</v>
      </c>
      <c r="S1194" s="2"/>
      <c r="T1194" s="40" t="s">
        <v>796</v>
      </c>
      <c r="U1194" s="1" t="s">
        <v>49</v>
      </c>
      <c r="V1194" s="1" t="s">
        <v>92</v>
      </c>
      <c r="W1194" s="1" t="s">
        <v>11</v>
      </c>
      <c r="X1194" s="212">
        <v>3</v>
      </c>
      <c r="Y1194" s="1" t="s">
        <v>111</v>
      </c>
      <c r="AG1194" s="1">
        <v>10</v>
      </c>
      <c r="AJ1194" s="193">
        <v>10</v>
      </c>
      <c r="AU1194" s="1">
        <v>80</v>
      </c>
      <c r="BQ1194" s="1">
        <v>100</v>
      </c>
      <c r="BU1194" s="1" t="s">
        <v>870</v>
      </c>
    </row>
    <row r="1195" spans="1:75" ht="15" customHeight="1" x14ac:dyDescent="0.3">
      <c r="A1195" s="1" t="s">
        <v>1489</v>
      </c>
      <c r="B1195" s="7">
        <v>42970</v>
      </c>
      <c r="C1195" s="6" t="s">
        <v>122</v>
      </c>
      <c r="D1195" s="166" t="s">
        <v>115</v>
      </c>
      <c r="E1195" s="166" t="s">
        <v>116</v>
      </c>
      <c r="F1195" s="2">
        <v>87</v>
      </c>
      <c r="G1195" s="170">
        <v>4</v>
      </c>
      <c r="H1195" s="183" t="str">
        <f t="shared" si="18"/>
        <v>87-4</v>
      </c>
      <c r="I1195" s="175">
        <v>0</v>
      </c>
      <c r="J1195" s="175">
        <v>61</v>
      </c>
      <c r="K1195" s="207" t="b">
        <v>1</v>
      </c>
      <c r="L1195" s="208">
        <v>212.27000000000004</v>
      </c>
      <c r="M1195" s="208">
        <v>212.88000000000005</v>
      </c>
      <c r="N1195" s="11" t="s">
        <v>112</v>
      </c>
      <c r="O1195" s="11" t="s">
        <v>39</v>
      </c>
      <c r="P1195" s="179" t="s">
        <v>1527</v>
      </c>
      <c r="Q1195" s="180">
        <v>4</v>
      </c>
      <c r="R1195" s="11" t="s">
        <v>18</v>
      </c>
      <c r="S1195" s="11"/>
      <c r="T1195" s="17" t="s">
        <v>459</v>
      </c>
      <c r="U1195" s="6" t="s">
        <v>49</v>
      </c>
      <c r="V1195" s="6" t="s">
        <v>14</v>
      </c>
      <c r="W1195" s="6" t="s">
        <v>10</v>
      </c>
      <c r="X1195" s="212">
        <v>2</v>
      </c>
      <c r="Y1195" s="6" t="s">
        <v>40</v>
      </c>
      <c r="AG1195" s="1">
        <v>70</v>
      </c>
      <c r="AJ1195" s="193">
        <v>20</v>
      </c>
      <c r="AU1195" s="1">
        <v>10</v>
      </c>
      <c r="BO1195" s="6"/>
      <c r="BP1195" s="6"/>
      <c r="BQ1195" s="1">
        <v>100</v>
      </c>
      <c r="BR1195" s="6"/>
      <c r="BS1195" s="6"/>
      <c r="BT1195" s="6"/>
      <c r="BU1195" s="6" t="s">
        <v>863</v>
      </c>
      <c r="BV1195" s="6"/>
      <c r="BW1195" s="6"/>
    </row>
    <row r="1196" spans="1:75" ht="15" customHeight="1" x14ac:dyDescent="0.3">
      <c r="A1196" s="1" t="s">
        <v>1489</v>
      </c>
      <c r="B1196" s="7">
        <v>42970</v>
      </c>
      <c r="C1196" s="6" t="s">
        <v>122</v>
      </c>
      <c r="D1196" s="166" t="s">
        <v>115</v>
      </c>
      <c r="E1196" s="166" t="s">
        <v>116</v>
      </c>
      <c r="F1196" s="2">
        <v>87</v>
      </c>
      <c r="G1196" s="170">
        <v>4</v>
      </c>
      <c r="H1196" s="183" t="str">
        <f t="shared" si="18"/>
        <v>87-4</v>
      </c>
      <c r="I1196" s="175">
        <v>0</v>
      </c>
      <c r="J1196" s="175">
        <v>61</v>
      </c>
      <c r="K1196" s="207" t="b">
        <v>1</v>
      </c>
      <c r="L1196" s="208">
        <v>212.27000000000004</v>
      </c>
      <c r="M1196" s="208">
        <v>212.88000000000005</v>
      </c>
      <c r="N1196" s="11" t="s">
        <v>112</v>
      </c>
      <c r="O1196" s="11" t="s">
        <v>30</v>
      </c>
      <c r="P1196" s="179" t="s">
        <v>1524</v>
      </c>
      <c r="Q1196" s="180">
        <v>1</v>
      </c>
      <c r="R1196" s="11" t="s">
        <v>18</v>
      </c>
      <c r="S1196" s="11"/>
      <c r="T1196" s="17" t="s">
        <v>459</v>
      </c>
      <c r="U1196" s="6" t="s">
        <v>49</v>
      </c>
      <c r="V1196" s="6" t="s">
        <v>14</v>
      </c>
      <c r="W1196" s="6" t="s">
        <v>10</v>
      </c>
      <c r="X1196" s="212">
        <v>2</v>
      </c>
      <c r="Y1196" s="6" t="s">
        <v>40</v>
      </c>
      <c r="AG1196" s="1">
        <v>20</v>
      </c>
      <c r="AU1196" s="1">
        <v>79</v>
      </c>
      <c r="BF1196" s="1">
        <v>1</v>
      </c>
      <c r="BO1196" s="6"/>
      <c r="BP1196" s="6"/>
      <c r="BQ1196" s="1">
        <v>100</v>
      </c>
      <c r="BR1196" s="6"/>
      <c r="BS1196" s="6"/>
      <c r="BT1196" s="6"/>
      <c r="BU1196" s="6" t="s">
        <v>869</v>
      </c>
      <c r="BV1196" s="6"/>
      <c r="BW1196" s="6"/>
    </row>
    <row r="1197" spans="1:75" ht="15" customHeight="1" x14ac:dyDescent="0.3">
      <c r="A1197" s="1" t="s">
        <v>1489</v>
      </c>
      <c r="B1197" s="7">
        <v>42970</v>
      </c>
      <c r="C1197" s="6" t="s">
        <v>122</v>
      </c>
      <c r="D1197" s="166" t="s">
        <v>115</v>
      </c>
      <c r="E1197" s="166" t="s">
        <v>116</v>
      </c>
      <c r="F1197" s="2">
        <v>87</v>
      </c>
      <c r="G1197" s="170">
        <v>4</v>
      </c>
      <c r="H1197" s="183" t="str">
        <f t="shared" si="18"/>
        <v>87-4</v>
      </c>
      <c r="I1197" s="175">
        <v>0</v>
      </c>
      <c r="J1197" s="175">
        <v>61</v>
      </c>
      <c r="K1197" s="207" t="b">
        <v>1</v>
      </c>
      <c r="L1197" s="208">
        <v>212.27000000000004</v>
      </c>
      <c r="M1197" s="208">
        <v>212.88000000000005</v>
      </c>
      <c r="N1197" s="11"/>
      <c r="O1197" s="11" t="s">
        <v>105</v>
      </c>
      <c r="P1197" s="179" t="s">
        <v>105</v>
      </c>
      <c r="Q1197" s="139" t="s">
        <v>1492</v>
      </c>
      <c r="R1197" s="11"/>
      <c r="S1197" s="11"/>
      <c r="T1197" s="6"/>
      <c r="U1197" s="6"/>
      <c r="V1197" s="6"/>
      <c r="W1197" s="6"/>
      <c r="X1197" s="212" t="e">
        <v>#N/A</v>
      </c>
      <c r="Y1197" s="6"/>
      <c r="BO1197" s="6"/>
      <c r="BP1197" s="6"/>
      <c r="BQ1197" s="1">
        <v>0</v>
      </c>
      <c r="BR1197" s="6"/>
      <c r="BS1197" s="6"/>
      <c r="BT1197" s="6"/>
      <c r="BU1197" s="6"/>
      <c r="BV1197" s="6" t="s">
        <v>874</v>
      </c>
      <c r="BW1197" s="6"/>
    </row>
    <row r="1198" spans="1:75" ht="15" customHeight="1" x14ac:dyDescent="0.3">
      <c r="A1198" s="1" t="s">
        <v>1489</v>
      </c>
      <c r="B1198" s="9">
        <v>42970</v>
      </c>
      <c r="C1198" s="1" t="s">
        <v>122</v>
      </c>
      <c r="D1198" s="61" t="s">
        <v>115</v>
      </c>
      <c r="E1198" s="61" t="s">
        <v>116</v>
      </c>
      <c r="F1198" s="2">
        <v>88</v>
      </c>
      <c r="G1198" s="170">
        <v>1</v>
      </c>
      <c r="H1198" s="183" t="str">
        <f t="shared" si="18"/>
        <v>88-1</v>
      </c>
      <c r="I1198" s="175">
        <v>0</v>
      </c>
      <c r="J1198" s="175">
        <v>94</v>
      </c>
      <c r="K1198" s="207" t="b">
        <v>1</v>
      </c>
      <c r="L1198" s="208">
        <v>212.85</v>
      </c>
      <c r="M1198" s="208">
        <v>213.79</v>
      </c>
      <c r="N1198" s="2" t="s">
        <v>112</v>
      </c>
      <c r="O1198" s="2" t="s">
        <v>30</v>
      </c>
      <c r="P1198" s="179" t="s">
        <v>1524</v>
      </c>
      <c r="Q1198" s="180">
        <v>1</v>
      </c>
      <c r="R1198" s="2" t="s">
        <v>21</v>
      </c>
      <c r="S1198" s="2"/>
      <c r="T1198" s="40" t="s">
        <v>796</v>
      </c>
      <c r="U1198" s="1" t="s">
        <v>49</v>
      </c>
      <c r="V1198" s="1" t="s">
        <v>92</v>
      </c>
      <c r="W1198" s="1" t="s">
        <v>11</v>
      </c>
      <c r="X1198" s="212">
        <v>3</v>
      </c>
      <c r="Y1198" s="1" t="s">
        <v>111</v>
      </c>
      <c r="AG1198" s="1">
        <v>10</v>
      </c>
      <c r="AJ1198" s="193">
        <v>10</v>
      </c>
      <c r="AU1198" s="1">
        <v>80</v>
      </c>
      <c r="BQ1198" s="1">
        <v>100</v>
      </c>
      <c r="BU1198" s="1" t="s">
        <v>875</v>
      </c>
    </row>
    <row r="1199" spans="1:75" ht="15" customHeight="1" x14ac:dyDescent="0.3">
      <c r="A1199" s="1" t="s">
        <v>1489</v>
      </c>
      <c r="B1199" s="7">
        <v>42970</v>
      </c>
      <c r="C1199" s="6" t="s">
        <v>122</v>
      </c>
      <c r="D1199" s="166" t="s">
        <v>115</v>
      </c>
      <c r="E1199" s="166" t="s">
        <v>116</v>
      </c>
      <c r="F1199" s="2">
        <v>88</v>
      </c>
      <c r="G1199" s="170">
        <v>1</v>
      </c>
      <c r="H1199" s="183" t="str">
        <f t="shared" si="18"/>
        <v>88-1</v>
      </c>
      <c r="I1199" s="175">
        <v>0</v>
      </c>
      <c r="J1199" s="175">
        <v>94</v>
      </c>
      <c r="K1199" s="207" t="b">
        <v>1</v>
      </c>
      <c r="L1199" s="208">
        <v>212.85</v>
      </c>
      <c r="M1199" s="208">
        <v>213.79</v>
      </c>
      <c r="N1199" s="11" t="s">
        <v>112</v>
      </c>
      <c r="O1199" s="11" t="s">
        <v>72</v>
      </c>
      <c r="P1199" s="179" t="s">
        <v>1526</v>
      </c>
      <c r="Q1199" s="180">
        <v>3</v>
      </c>
      <c r="R1199" s="11" t="s">
        <v>18</v>
      </c>
      <c r="S1199" s="11"/>
      <c r="T1199" s="17" t="s">
        <v>791</v>
      </c>
      <c r="U1199" s="6" t="s">
        <v>49</v>
      </c>
      <c r="V1199" s="6" t="s">
        <v>92</v>
      </c>
      <c r="W1199" s="6" t="s">
        <v>11</v>
      </c>
      <c r="X1199" s="212">
        <v>3</v>
      </c>
      <c r="Y1199" s="6" t="s">
        <v>40</v>
      </c>
      <c r="AG1199" s="1">
        <v>10</v>
      </c>
      <c r="AJ1199" s="193">
        <v>60</v>
      </c>
      <c r="AU1199" s="1">
        <v>30</v>
      </c>
      <c r="BO1199" s="6"/>
      <c r="BP1199" s="6"/>
      <c r="BQ1199" s="1">
        <v>100</v>
      </c>
      <c r="BR1199" s="6"/>
      <c r="BS1199" s="6"/>
      <c r="BT1199" s="6"/>
      <c r="BU1199" s="6" t="s">
        <v>871</v>
      </c>
      <c r="BV1199" s="6"/>
      <c r="BW1199" s="6"/>
    </row>
    <row r="1200" spans="1:75" ht="15" customHeight="1" x14ac:dyDescent="0.3">
      <c r="A1200" s="1" t="s">
        <v>1489</v>
      </c>
      <c r="B1200" s="7">
        <v>42970</v>
      </c>
      <c r="C1200" s="6" t="s">
        <v>122</v>
      </c>
      <c r="D1200" s="166" t="s">
        <v>115</v>
      </c>
      <c r="E1200" s="166" t="s">
        <v>116</v>
      </c>
      <c r="F1200" s="2">
        <v>88</v>
      </c>
      <c r="G1200" s="170">
        <v>1</v>
      </c>
      <c r="H1200" s="183" t="str">
        <f t="shared" si="18"/>
        <v>88-1</v>
      </c>
      <c r="I1200" s="175">
        <v>0</v>
      </c>
      <c r="J1200" s="175">
        <v>94</v>
      </c>
      <c r="K1200" s="207" t="b">
        <v>1</v>
      </c>
      <c r="L1200" s="208">
        <v>212.85</v>
      </c>
      <c r="M1200" s="208">
        <v>213.79</v>
      </c>
      <c r="N1200" s="11" t="s">
        <v>112</v>
      </c>
      <c r="O1200" s="11" t="s">
        <v>39</v>
      </c>
      <c r="P1200" s="179" t="s">
        <v>1527</v>
      </c>
      <c r="Q1200" s="180">
        <v>4</v>
      </c>
      <c r="R1200" s="11" t="s">
        <v>18</v>
      </c>
      <c r="S1200" s="11"/>
      <c r="T1200" s="17" t="s">
        <v>459</v>
      </c>
      <c r="U1200" s="6" t="s">
        <v>49</v>
      </c>
      <c r="V1200" s="6" t="s">
        <v>14</v>
      </c>
      <c r="W1200" s="6" t="s">
        <v>10</v>
      </c>
      <c r="X1200" s="212">
        <v>2</v>
      </c>
      <c r="Y1200" s="6" t="s">
        <v>40</v>
      </c>
      <c r="AG1200" s="1">
        <v>70</v>
      </c>
      <c r="AJ1200" s="193">
        <v>20</v>
      </c>
      <c r="AU1200" s="1">
        <v>10</v>
      </c>
      <c r="BO1200" s="6"/>
      <c r="BP1200" s="6"/>
      <c r="BQ1200" s="1">
        <v>100</v>
      </c>
      <c r="BR1200" s="6"/>
      <c r="BS1200" s="6"/>
      <c r="BT1200" s="6"/>
      <c r="BU1200" s="6" t="s">
        <v>863</v>
      </c>
      <c r="BV1200" s="6"/>
      <c r="BW1200" s="6"/>
    </row>
    <row r="1201" spans="1:75" ht="15" customHeight="1" x14ac:dyDescent="0.3">
      <c r="A1201" s="1" t="s">
        <v>1489</v>
      </c>
      <c r="B1201" s="7">
        <v>42970</v>
      </c>
      <c r="C1201" s="6" t="s">
        <v>122</v>
      </c>
      <c r="D1201" s="166" t="s">
        <v>115</v>
      </c>
      <c r="E1201" s="166" t="s">
        <v>116</v>
      </c>
      <c r="F1201" s="2">
        <v>88</v>
      </c>
      <c r="G1201" s="170">
        <v>1</v>
      </c>
      <c r="H1201" s="183" t="str">
        <f t="shared" si="18"/>
        <v>88-1</v>
      </c>
      <c r="I1201" s="175">
        <v>0</v>
      </c>
      <c r="J1201" s="175">
        <v>94</v>
      </c>
      <c r="K1201" s="207" t="b">
        <v>1</v>
      </c>
      <c r="L1201" s="208">
        <v>212.85</v>
      </c>
      <c r="M1201" s="208">
        <v>213.79</v>
      </c>
      <c r="N1201" s="11" t="s">
        <v>112</v>
      </c>
      <c r="O1201" s="11" t="s">
        <v>30</v>
      </c>
      <c r="P1201" s="179" t="s">
        <v>1524</v>
      </c>
      <c r="Q1201" s="180">
        <v>1</v>
      </c>
      <c r="R1201" s="11" t="s">
        <v>18</v>
      </c>
      <c r="S1201" s="11"/>
      <c r="T1201" s="17" t="s">
        <v>459</v>
      </c>
      <c r="U1201" s="6" t="s">
        <v>49</v>
      </c>
      <c r="V1201" s="6" t="s">
        <v>14</v>
      </c>
      <c r="W1201" s="6" t="s">
        <v>10</v>
      </c>
      <c r="X1201" s="212">
        <v>2</v>
      </c>
      <c r="Y1201" s="6" t="s">
        <v>40</v>
      </c>
      <c r="AG1201" s="1">
        <v>20</v>
      </c>
      <c r="AU1201" s="1">
        <v>79</v>
      </c>
      <c r="BF1201" s="1">
        <v>1</v>
      </c>
      <c r="BO1201" s="6"/>
      <c r="BP1201" s="6"/>
      <c r="BQ1201" s="1">
        <v>100</v>
      </c>
      <c r="BR1201" s="6"/>
      <c r="BS1201" s="6"/>
      <c r="BT1201" s="6"/>
      <c r="BU1201" s="6" t="s">
        <v>869</v>
      </c>
      <c r="BV1201" s="6"/>
      <c r="BW1201" s="6"/>
    </row>
    <row r="1202" spans="1:75" ht="15" customHeight="1" x14ac:dyDescent="0.3">
      <c r="A1202" s="1" t="s">
        <v>1489</v>
      </c>
      <c r="B1202" s="7">
        <v>42970</v>
      </c>
      <c r="C1202" s="6" t="s">
        <v>122</v>
      </c>
      <c r="D1202" s="166" t="s">
        <v>115</v>
      </c>
      <c r="E1202" s="166" t="s">
        <v>116</v>
      </c>
      <c r="F1202" s="2">
        <v>88</v>
      </c>
      <c r="G1202" s="170">
        <v>1</v>
      </c>
      <c r="H1202" s="183" t="str">
        <f t="shared" si="18"/>
        <v>88-1</v>
      </c>
      <c r="I1202" s="175">
        <v>0</v>
      </c>
      <c r="J1202" s="175">
        <v>94</v>
      </c>
      <c r="K1202" s="207" t="b">
        <v>1</v>
      </c>
      <c r="L1202" s="208">
        <v>212.85</v>
      </c>
      <c r="M1202" s="208">
        <v>213.79</v>
      </c>
      <c r="N1202" s="11"/>
      <c r="O1202" s="11" t="s">
        <v>105</v>
      </c>
      <c r="P1202" s="179" t="s">
        <v>105</v>
      </c>
      <c r="Q1202" s="139" t="s">
        <v>1492</v>
      </c>
      <c r="R1202" s="11"/>
      <c r="S1202" s="11"/>
      <c r="T1202" s="6"/>
      <c r="U1202" s="6"/>
      <c r="V1202" s="6"/>
      <c r="W1202" s="6"/>
      <c r="X1202" s="212" t="e">
        <v>#N/A</v>
      </c>
      <c r="Y1202" s="6"/>
      <c r="BO1202" s="6"/>
      <c r="BP1202" s="6"/>
      <c r="BQ1202" s="1">
        <v>0</v>
      </c>
      <c r="BR1202" s="6"/>
      <c r="BS1202" s="6"/>
      <c r="BT1202" s="6"/>
      <c r="BU1202" s="6"/>
      <c r="BV1202" s="6" t="s">
        <v>876</v>
      </c>
      <c r="BW1202" s="6"/>
    </row>
    <row r="1203" spans="1:75" ht="15" customHeight="1" x14ac:dyDescent="0.3">
      <c r="A1203" s="1" t="s">
        <v>1489</v>
      </c>
      <c r="B1203" s="9">
        <v>42970</v>
      </c>
      <c r="C1203" s="1" t="s">
        <v>122</v>
      </c>
      <c r="D1203" s="61" t="s">
        <v>115</v>
      </c>
      <c r="E1203" s="61" t="s">
        <v>116</v>
      </c>
      <c r="F1203" s="2">
        <v>88</v>
      </c>
      <c r="G1203" s="170">
        <v>2</v>
      </c>
      <c r="H1203" s="183" t="str">
        <f t="shared" si="18"/>
        <v>88-2</v>
      </c>
      <c r="I1203" s="175">
        <v>0</v>
      </c>
      <c r="J1203" s="175">
        <v>85</v>
      </c>
      <c r="K1203" s="207" t="b">
        <v>1</v>
      </c>
      <c r="L1203" s="208">
        <v>213.79499999999999</v>
      </c>
      <c r="M1203" s="208">
        <v>214.64499999999998</v>
      </c>
      <c r="N1203" s="2" t="s">
        <v>112</v>
      </c>
      <c r="O1203" s="2" t="s">
        <v>30</v>
      </c>
      <c r="P1203" s="179" t="s">
        <v>1524</v>
      </c>
      <c r="Q1203" s="180">
        <v>1</v>
      </c>
      <c r="R1203" s="2" t="s">
        <v>21</v>
      </c>
      <c r="S1203" s="2"/>
      <c r="T1203" s="40" t="s">
        <v>796</v>
      </c>
      <c r="U1203" s="1" t="s">
        <v>49</v>
      </c>
      <c r="V1203" s="1" t="s">
        <v>92</v>
      </c>
      <c r="W1203" s="1" t="s">
        <v>11</v>
      </c>
      <c r="X1203" s="212">
        <v>3</v>
      </c>
      <c r="Y1203" s="1" t="s">
        <v>111</v>
      </c>
      <c r="AG1203" s="1">
        <v>10</v>
      </c>
      <c r="AJ1203" s="193">
        <v>10</v>
      </c>
      <c r="AU1203" s="1">
        <v>80</v>
      </c>
      <c r="BQ1203" s="1">
        <v>100</v>
      </c>
      <c r="BU1203" s="1" t="s">
        <v>875</v>
      </c>
    </row>
    <row r="1204" spans="1:75" ht="15" customHeight="1" x14ac:dyDescent="0.3">
      <c r="A1204" s="1" t="s">
        <v>1489</v>
      </c>
      <c r="B1204" s="7">
        <v>42970</v>
      </c>
      <c r="C1204" s="6" t="s">
        <v>122</v>
      </c>
      <c r="D1204" s="166" t="s">
        <v>115</v>
      </c>
      <c r="E1204" s="166" t="s">
        <v>116</v>
      </c>
      <c r="F1204" s="2">
        <v>88</v>
      </c>
      <c r="G1204" s="170">
        <v>2</v>
      </c>
      <c r="H1204" s="183" t="str">
        <f t="shared" si="18"/>
        <v>88-2</v>
      </c>
      <c r="I1204" s="175">
        <v>0</v>
      </c>
      <c r="J1204" s="175">
        <v>85</v>
      </c>
      <c r="K1204" s="207" t="b">
        <v>1</v>
      </c>
      <c r="L1204" s="208">
        <v>213.79499999999999</v>
      </c>
      <c r="M1204" s="208">
        <v>214.64499999999998</v>
      </c>
      <c r="N1204" s="11" t="s">
        <v>112</v>
      </c>
      <c r="O1204" s="11" t="s">
        <v>72</v>
      </c>
      <c r="P1204" s="179" t="s">
        <v>1526</v>
      </c>
      <c r="Q1204" s="180">
        <v>3</v>
      </c>
      <c r="R1204" s="11" t="s">
        <v>18</v>
      </c>
      <c r="S1204" s="11"/>
      <c r="T1204" s="17" t="s">
        <v>791</v>
      </c>
      <c r="U1204" s="6" t="s">
        <v>49</v>
      </c>
      <c r="V1204" s="6" t="s">
        <v>92</v>
      </c>
      <c r="W1204" s="6" t="s">
        <v>11</v>
      </c>
      <c r="X1204" s="212">
        <v>3</v>
      </c>
      <c r="Y1204" s="6" t="s">
        <v>40</v>
      </c>
      <c r="AG1204" s="1">
        <v>10</v>
      </c>
      <c r="AJ1204" s="193">
        <v>60</v>
      </c>
      <c r="AU1204" s="1">
        <v>30</v>
      </c>
      <c r="BO1204" s="6"/>
      <c r="BP1204" s="6"/>
      <c r="BQ1204" s="1">
        <v>100</v>
      </c>
      <c r="BR1204" s="6"/>
      <c r="BS1204" s="6"/>
      <c r="BT1204" s="6"/>
      <c r="BU1204" s="6" t="s">
        <v>871</v>
      </c>
      <c r="BV1204" s="6"/>
      <c r="BW1204" s="6"/>
    </row>
    <row r="1205" spans="1:75" ht="15" customHeight="1" x14ac:dyDescent="0.3">
      <c r="A1205" s="1" t="s">
        <v>1489</v>
      </c>
      <c r="B1205" s="7">
        <v>42970</v>
      </c>
      <c r="C1205" s="6" t="s">
        <v>122</v>
      </c>
      <c r="D1205" s="166" t="s">
        <v>115</v>
      </c>
      <c r="E1205" s="166" t="s">
        <v>116</v>
      </c>
      <c r="F1205" s="2">
        <v>88</v>
      </c>
      <c r="G1205" s="170">
        <v>2</v>
      </c>
      <c r="H1205" s="183" t="str">
        <f t="shared" si="18"/>
        <v>88-2</v>
      </c>
      <c r="I1205" s="175">
        <v>0</v>
      </c>
      <c r="J1205" s="175">
        <v>85</v>
      </c>
      <c r="K1205" s="207" t="b">
        <v>1</v>
      </c>
      <c r="L1205" s="208">
        <v>213.79499999999999</v>
      </c>
      <c r="M1205" s="208">
        <v>214.64499999999998</v>
      </c>
      <c r="N1205" s="11" t="s">
        <v>112</v>
      </c>
      <c r="O1205" s="11" t="s">
        <v>39</v>
      </c>
      <c r="P1205" s="179" t="s">
        <v>1527</v>
      </c>
      <c r="Q1205" s="180">
        <v>4</v>
      </c>
      <c r="R1205" s="11" t="s">
        <v>18</v>
      </c>
      <c r="S1205" s="11"/>
      <c r="T1205" s="17" t="s">
        <v>459</v>
      </c>
      <c r="U1205" s="6" t="s">
        <v>49</v>
      </c>
      <c r="V1205" s="6" t="s">
        <v>14</v>
      </c>
      <c r="W1205" s="6" t="s">
        <v>10</v>
      </c>
      <c r="X1205" s="212">
        <v>2</v>
      </c>
      <c r="Y1205" s="6" t="s">
        <v>40</v>
      </c>
      <c r="AG1205" s="1">
        <v>50</v>
      </c>
      <c r="AJ1205" s="193">
        <v>20</v>
      </c>
      <c r="AP1205" s="1">
        <v>20</v>
      </c>
      <c r="AU1205" s="1">
        <v>10</v>
      </c>
      <c r="BO1205" s="6"/>
      <c r="BP1205" s="6"/>
      <c r="BQ1205" s="1">
        <v>100</v>
      </c>
      <c r="BR1205" s="6"/>
      <c r="BS1205" s="6"/>
      <c r="BT1205" s="6"/>
      <c r="BU1205" s="6" t="s">
        <v>863</v>
      </c>
      <c r="BV1205" s="6"/>
      <c r="BW1205" s="6"/>
    </row>
    <row r="1206" spans="1:75" ht="15" customHeight="1" x14ac:dyDescent="0.3">
      <c r="A1206" s="1" t="s">
        <v>1489</v>
      </c>
      <c r="B1206" s="7">
        <v>42970</v>
      </c>
      <c r="C1206" s="6" t="s">
        <v>122</v>
      </c>
      <c r="D1206" s="166" t="s">
        <v>115</v>
      </c>
      <c r="E1206" s="166" t="s">
        <v>116</v>
      </c>
      <c r="F1206" s="2">
        <v>88</v>
      </c>
      <c r="G1206" s="170">
        <v>2</v>
      </c>
      <c r="H1206" s="183" t="str">
        <f t="shared" si="18"/>
        <v>88-2</v>
      </c>
      <c r="I1206" s="175">
        <v>0</v>
      </c>
      <c r="J1206" s="175">
        <v>85</v>
      </c>
      <c r="K1206" s="207" t="b">
        <v>1</v>
      </c>
      <c r="L1206" s="208">
        <v>213.79499999999999</v>
      </c>
      <c r="M1206" s="208">
        <v>214.64499999999998</v>
      </c>
      <c r="N1206" s="11" t="s">
        <v>112</v>
      </c>
      <c r="O1206" s="11" t="s">
        <v>30</v>
      </c>
      <c r="P1206" s="179" t="s">
        <v>1524</v>
      </c>
      <c r="Q1206" s="180">
        <v>1</v>
      </c>
      <c r="R1206" s="11" t="s">
        <v>18</v>
      </c>
      <c r="S1206" s="11"/>
      <c r="T1206" s="17" t="s">
        <v>459</v>
      </c>
      <c r="U1206" s="6" t="s">
        <v>49</v>
      </c>
      <c r="V1206" s="6" t="s">
        <v>14</v>
      </c>
      <c r="W1206" s="6" t="s">
        <v>10</v>
      </c>
      <c r="X1206" s="212">
        <v>2</v>
      </c>
      <c r="Y1206" s="6" t="s">
        <v>40</v>
      </c>
      <c r="AG1206" s="1">
        <v>20</v>
      </c>
      <c r="AU1206" s="1">
        <v>79</v>
      </c>
      <c r="BF1206" s="1">
        <v>1</v>
      </c>
      <c r="BO1206" s="6"/>
      <c r="BP1206" s="6"/>
      <c r="BQ1206" s="1">
        <v>100</v>
      </c>
      <c r="BR1206" s="6"/>
      <c r="BS1206" s="6"/>
      <c r="BT1206" s="6"/>
      <c r="BU1206" s="6" t="s">
        <v>869</v>
      </c>
      <c r="BV1206" s="6"/>
      <c r="BW1206" s="6"/>
    </row>
    <row r="1207" spans="1:75" ht="15" customHeight="1" x14ac:dyDescent="0.3">
      <c r="A1207" s="1" t="s">
        <v>1489</v>
      </c>
      <c r="B1207" s="7">
        <v>42970</v>
      </c>
      <c r="C1207" s="6" t="s">
        <v>122</v>
      </c>
      <c r="D1207" s="166" t="s">
        <v>115</v>
      </c>
      <c r="E1207" s="166" t="s">
        <v>116</v>
      </c>
      <c r="F1207" s="2">
        <v>88</v>
      </c>
      <c r="G1207" s="170">
        <v>2</v>
      </c>
      <c r="H1207" s="183" t="str">
        <f t="shared" si="18"/>
        <v>88-2</v>
      </c>
      <c r="I1207" s="175">
        <v>0</v>
      </c>
      <c r="J1207" s="175">
        <v>85</v>
      </c>
      <c r="K1207" s="207" t="b">
        <v>1</v>
      </c>
      <c r="L1207" s="208">
        <v>213.79499999999999</v>
      </c>
      <c r="M1207" s="208">
        <v>214.64499999999998</v>
      </c>
      <c r="N1207" s="11"/>
      <c r="O1207" s="11" t="s">
        <v>105</v>
      </c>
      <c r="P1207" s="179" t="s">
        <v>105</v>
      </c>
      <c r="Q1207" s="139" t="s">
        <v>1492</v>
      </c>
      <c r="R1207" s="11"/>
      <c r="S1207" s="11"/>
      <c r="T1207" s="6"/>
      <c r="U1207" s="6"/>
      <c r="V1207" s="6"/>
      <c r="W1207" s="6"/>
      <c r="X1207" s="212" t="e">
        <v>#N/A</v>
      </c>
      <c r="Y1207" s="6"/>
      <c r="BO1207" s="6"/>
      <c r="BP1207" s="6"/>
      <c r="BQ1207" s="1">
        <v>0</v>
      </c>
      <c r="BR1207" s="6"/>
      <c r="BS1207" s="6"/>
      <c r="BT1207" s="6"/>
      <c r="BU1207" s="6"/>
      <c r="BV1207" s="6" t="s">
        <v>877</v>
      </c>
      <c r="BW1207" s="6"/>
    </row>
    <row r="1208" spans="1:75" ht="15" customHeight="1" x14ac:dyDescent="0.3">
      <c r="A1208" s="1" t="s">
        <v>1489</v>
      </c>
      <c r="B1208" s="9">
        <v>42971</v>
      </c>
      <c r="C1208" s="1" t="s">
        <v>123</v>
      </c>
      <c r="D1208" s="61" t="s">
        <v>115</v>
      </c>
      <c r="E1208" s="61" t="s">
        <v>116</v>
      </c>
      <c r="F1208" s="2">
        <v>88</v>
      </c>
      <c r="G1208" s="170">
        <v>3</v>
      </c>
      <c r="H1208" s="183" t="str">
        <f t="shared" si="18"/>
        <v>88-3</v>
      </c>
      <c r="I1208" s="175">
        <v>0</v>
      </c>
      <c r="J1208" s="175">
        <v>77</v>
      </c>
      <c r="K1208" s="207" t="b">
        <v>1</v>
      </c>
      <c r="L1208" s="208">
        <v>214.64999999999998</v>
      </c>
      <c r="M1208" s="208">
        <v>215.42</v>
      </c>
      <c r="N1208" s="2" t="s">
        <v>112</v>
      </c>
      <c r="O1208" s="2" t="s">
        <v>30</v>
      </c>
      <c r="P1208" s="179" t="s">
        <v>1524</v>
      </c>
      <c r="Q1208" s="180">
        <v>1</v>
      </c>
      <c r="R1208" s="2" t="s">
        <v>21</v>
      </c>
      <c r="S1208" s="2"/>
      <c r="T1208" s="40" t="s">
        <v>529</v>
      </c>
      <c r="U1208" s="1" t="s">
        <v>49</v>
      </c>
      <c r="V1208" s="1" t="s">
        <v>92</v>
      </c>
      <c r="W1208" s="1" t="s">
        <v>11</v>
      </c>
      <c r="X1208" s="212">
        <v>3</v>
      </c>
      <c r="Y1208" s="1" t="s">
        <v>111</v>
      </c>
      <c r="AG1208" s="1">
        <v>10</v>
      </c>
      <c r="AJ1208" s="193">
        <v>10</v>
      </c>
      <c r="AU1208" s="1">
        <v>80</v>
      </c>
      <c r="BQ1208" s="1">
        <v>100</v>
      </c>
      <c r="BU1208" s="1" t="s">
        <v>895</v>
      </c>
    </row>
    <row r="1209" spans="1:75" ht="15" customHeight="1" x14ac:dyDescent="0.3">
      <c r="A1209" s="1" t="s">
        <v>1489</v>
      </c>
      <c r="B1209" s="9">
        <v>42971</v>
      </c>
      <c r="C1209" s="1" t="s">
        <v>123</v>
      </c>
      <c r="D1209" s="166" t="s">
        <v>115</v>
      </c>
      <c r="E1209" s="166" t="s">
        <v>116</v>
      </c>
      <c r="F1209" s="2">
        <v>88</v>
      </c>
      <c r="G1209" s="170">
        <v>3</v>
      </c>
      <c r="H1209" s="183" t="str">
        <f t="shared" si="18"/>
        <v>88-3</v>
      </c>
      <c r="I1209" s="175">
        <v>0</v>
      </c>
      <c r="J1209" s="175">
        <v>77</v>
      </c>
      <c r="K1209" s="207" t="b">
        <v>1</v>
      </c>
      <c r="L1209" s="208">
        <v>214.64999999999998</v>
      </c>
      <c r="M1209" s="208">
        <v>215.42</v>
      </c>
      <c r="N1209" s="11" t="s">
        <v>112</v>
      </c>
      <c r="O1209" s="11" t="s">
        <v>72</v>
      </c>
      <c r="P1209" s="179" t="s">
        <v>1526</v>
      </c>
      <c r="Q1209" s="180">
        <v>3</v>
      </c>
      <c r="R1209" s="11" t="s">
        <v>18</v>
      </c>
      <c r="S1209" s="11"/>
      <c r="T1209" s="17" t="s">
        <v>878</v>
      </c>
      <c r="U1209" s="6" t="s">
        <v>49</v>
      </c>
      <c r="V1209" s="6" t="s">
        <v>92</v>
      </c>
      <c r="W1209" s="6" t="s">
        <v>11</v>
      </c>
      <c r="X1209" s="212">
        <v>3</v>
      </c>
      <c r="Y1209" s="6" t="s">
        <v>40</v>
      </c>
      <c r="AG1209" s="1">
        <v>10</v>
      </c>
      <c r="AJ1209" s="193">
        <v>70</v>
      </c>
      <c r="AU1209" s="1">
        <v>20</v>
      </c>
      <c r="BO1209" s="6"/>
      <c r="BP1209" s="6"/>
      <c r="BQ1209" s="1">
        <v>100</v>
      </c>
      <c r="BR1209" s="6"/>
      <c r="BS1209" s="6"/>
      <c r="BT1209" s="6"/>
      <c r="BU1209" s="6" t="s">
        <v>896</v>
      </c>
      <c r="BV1209" s="6"/>
      <c r="BW1209" s="6"/>
    </row>
    <row r="1210" spans="1:75" ht="15" customHeight="1" x14ac:dyDescent="0.3">
      <c r="A1210" s="1" t="s">
        <v>1489</v>
      </c>
      <c r="B1210" s="9">
        <v>42971</v>
      </c>
      <c r="C1210" s="1" t="s">
        <v>123</v>
      </c>
      <c r="D1210" s="166" t="s">
        <v>115</v>
      </c>
      <c r="E1210" s="166" t="s">
        <v>116</v>
      </c>
      <c r="F1210" s="2">
        <v>88</v>
      </c>
      <c r="G1210" s="170">
        <v>3</v>
      </c>
      <c r="H1210" s="183" t="str">
        <f t="shared" si="18"/>
        <v>88-3</v>
      </c>
      <c r="I1210" s="175">
        <v>0</v>
      </c>
      <c r="J1210" s="175">
        <v>77</v>
      </c>
      <c r="K1210" s="207" t="b">
        <v>1</v>
      </c>
      <c r="L1210" s="208">
        <v>214.64999999999998</v>
      </c>
      <c r="M1210" s="208">
        <v>215.42</v>
      </c>
      <c r="N1210" s="11" t="s">
        <v>112</v>
      </c>
      <c r="O1210" s="11" t="s">
        <v>39</v>
      </c>
      <c r="P1210" s="179" t="s">
        <v>1527</v>
      </c>
      <c r="Q1210" s="180">
        <v>4</v>
      </c>
      <c r="R1210" s="11" t="s">
        <v>18</v>
      </c>
      <c r="S1210" s="11"/>
      <c r="T1210" s="17" t="s">
        <v>459</v>
      </c>
      <c r="U1210" s="6" t="s">
        <v>49</v>
      </c>
      <c r="V1210" s="6" t="s">
        <v>14</v>
      </c>
      <c r="W1210" s="6" t="s">
        <v>10</v>
      </c>
      <c r="X1210" s="212">
        <v>2</v>
      </c>
      <c r="Y1210" s="6" t="s">
        <v>40</v>
      </c>
      <c r="AG1210" s="1">
        <v>70</v>
      </c>
      <c r="AJ1210" s="193">
        <v>20</v>
      </c>
      <c r="AU1210" s="1">
        <v>10</v>
      </c>
      <c r="BO1210" s="6"/>
      <c r="BP1210" s="6"/>
      <c r="BQ1210" s="1">
        <v>100</v>
      </c>
      <c r="BR1210" s="6"/>
      <c r="BS1210" s="6"/>
      <c r="BT1210" s="6"/>
      <c r="BU1210" s="6" t="s">
        <v>897</v>
      </c>
      <c r="BV1210" s="6"/>
      <c r="BW1210" s="6"/>
    </row>
    <row r="1211" spans="1:75" ht="15" customHeight="1" x14ac:dyDescent="0.3">
      <c r="A1211" s="1" t="s">
        <v>1489</v>
      </c>
      <c r="B1211" s="9">
        <v>42971</v>
      </c>
      <c r="C1211" s="1" t="s">
        <v>123</v>
      </c>
      <c r="D1211" s="166" t="s">
        <v>115</v>
      </c>
      <c r="E1211" s="166" t="s">
        <v>116</v>
      </c>
      <c r="F1211" s="2">
        <v>88</v>
      </c>
      <c r="G1211" s="170">
        <v>3</v>
      </c>
      <c r="H1211" s="183" t="str">
        <f t="shared" si="18"/>
        <v>88-3</v>
      </c>
      <c r="I1211" s="175">
        <v>0</v>
      </c>
      <c r="J1211" s="175">
        <v>77</v>
      </c>
      <c r="K1211" s="207" t="b">
        <v>1</v>
      </c>
      <c r="L1211" s="208">
        <v>214.64999999999998</v>
      </c>
      <c r="M1211" s="208">
        <v>215.42</v>
      </c>
      <c r="N1211" s="11" t="s">
        <v>112</v>
      </c>
      <c r="O1211" s="11" t="s">
        <v>46</v>
      </c>
      <c r="P1211" s="179" t="s">
        <v>1495</v>
      </c>
      <c r="Q1211" s="180">
        <v>5</v>
      </c>
      <c r="R1211" s="11" t="s">
        <v>18</v>
      </c>
      <c r="S1211" s="11"/>
      <c r="T1211" s="17" t="s">
        <v>459</v>
      </c>
      <c r="U1211" s="6" t="s">
        <v>49</v>
      </c>
      <c r="V1211" s="6" t="s">
        <v>14</v>
      </c>
      <c r="W1211" s="6" t="s">
        <v>10</v>
      </c>
      <c r="X1211" s="212">
        <v>2</v>
      </c>
      <c r="Y1211" s="6" t="s">
        <v>40</v>
      </c>
      <c r="AP1211" s="1">
        <v>50</v>
      </c>
      <c r="BF1211" s="1">
        <v>50</v>
      </c>
      <c r="BO1211" s="6" t="s">
        <v>893</v>
      </c>
      <c r="BP1211" s="6"/>
      <c r="BQ1211" s="1">
        <v>100</v>
      </c>
      <c r="BR1211" s="6"/>
      <c r="BS1211" s="6"/>
      <c r="BT1211" s="6"/>
      <c r="BU1211" s="6" t="s">
        <v>898</v>
      </c>
      <c r="BV1211" s="6"/>
      <c r="BW1211" s="6"/>
    </row>
    <row r="1212" spans="1:75" ht="15" customHeight="1" x14ac:dyDescent="0.3">
      <c r="A1212" s="1" t="s">
        <v>1489</v>
      </c>
      <c r="B1212" s="9">
        <v>42971</v>
      </c>
      <c r="C1212" s="1" t="s">
        <v>123</v>
      </c>
      <c r="D1212" s="166" t="s">
        <v>115</v>
      </c>
      <c r="E1212" s="166" t="s">
        <v>116</v>
      </c>
      <c r="F1212" s="2">
        <v>88</v>
      </c>
      <c r="G1212" s="170">
        <v>3</v>
      </c>
      <c r="H1212" s="183" t="str">
        <f t="shared" si="18"/>
        <v>88-3</v>
      </c>
      <c r="I1212" s="175">
        <v>0</v>
      </c>
      <c r="J1212" s="175">
        <v>77</v>
      </c>
      <c r="K1212" s="207" t="b">
        <v>1</v>
      </c>
      <c r="L1212" s="208">
        <v>214.64999999999998</v>
      </c>
      <c r="M1212" s="208">
        <v>215.42</v>
      </c>
      <c r="N1212" s="11"/>
      <c r="O1212" s="11" t="s">
        <v>105</v>
      </c>
      <c r="P1212" s="179" t="s">
        <v>105</v>
      </c>
      <c r="Q1212" s="139" t="s">
        <v>1492</v>
      </c>
      <c r="R1212" s="11"/>
      <c r="S1212" s="11"/>
      <c r="T1212" s="6"/>
      <c r="U1212" s="6"/>
      <c r="V1212" s="6"/>
      <c r="W1212" s="6"/>
      <c r="X1212" s="212" t="e">
        <v>#N/A</v>
      </c>
      <c r="Y1212" s="6"/>
      <c r="BO1212" s="6"/>
      <c r="BP1212" s="6"/>
      <c r="BQ1212" s="1">
        <v>0</v>
      </c>
      <c r="BR1212" s="6"/>
      <c r="BS1212" s="6"/>
      <c r="BT1212" s="6"/>
      <c r="BU1212" s="6"/>
      <c r="BV1212" s="6" t="s">
        <v>899</v>
      </c>
      <c r="BW1212" s="6"/>
    </row>
    <row r="1213" spans="1:75" ht="15" customHeight="1" x14ac:dyDescent="0.3">
      <c r="A1213" s="1" t="s">
        <v>1489</v>
      </c>
      <c r="B1213" s="9">
        <v>42971</v>
      </c>
      <c r="C1213" s="1" t="s">
        <v>123</v>
      </c>
      <c r="D1213" s="61" t="s">
        <v>115</v>
      </c>
      <c r="E1213" s="61" t="s">
        <v>116</v>
      </c>
      <c r="F1213" s="2">
        <v>88</v>
      </c>
      <c r="G1213" s="170">
        <v>4</v>
      </c>
      <c r="H1213" s="183" t="str">
        <f t="shared" si="18"/>
        <v>88-4</v>
      </c>
      <c r="I1213" s="175">
        <v>0</v>
      </c>
      <c r="J1213" s="175">
        <v>43</v>
      </c>
      <c r="K1213" s="207" t="b">
        <v>1</v>
      </c>
      <c r="L1213" s="208">
        <v>215.42999999999998</v>
      </c>
      <c r="M1213" s="208">
        <v>215.85999999999999</v>
      </c>
      <c r="N1213" s="2" t="s">
        <v>112</v>
      </c>
      <c r="O1213" s="2" t="s">
        <v>30</v>
      </c>
      <c r="P1213" s="179" t="s">
        <v>1524</v>
      </c>
      <c r="Q1213" s="180">
        <v>1</v>
      </c>
      <c r="R1213" s="2" t="s">
        <v>21</v>
      </c>
      <c r="S1213" s="2"/>
      <c r="T1213" s="40" t="s">
        <v>792</v>
      </c>
      <c r="U1213" s="1" t="s">
        <v>49</v>
      </c>
      <c r="V1213" s="1" t="s">
        <v>92</v>
      </c>
      <c r="W1213" s="1" t="s">
        <v>11</v>
      </c>
      <c r="X1213" s="212">
        <v>3</v>
      </c>
      <c r="Y1213" s="1" t="s">
        <v>111</v>
      </c>
      <c r="AG1213" s="1">
        <v>10</v>
      </c>
      <c r="AJ1213" s="193">
        <v>10</v>
      </c>
      <c r="AU1213" s="1">
        <v>80</v>
      </c>
      <c r="BQ1213" s="1">
        <v>100</v>
      </c>
      <c r="BU1213" s="1" t="s">
        <v>895</v>
      </c>
    </row>
    <row r="1214" spans="1:75" ht="15" customHeight="1" x14ac:dyDescent="0.3">
      <c r="A1214" s="1" t="s">
        <v>1489</v>
      </c>
      <c r="B1214" s="9">
        <v>42971</v>
      </c>
      <c r="C1214" s="1" t="s">
        <v>123</v>
      </c>
      <c r="D1214" s="166" t="s">
        <v>115</v>
      </c>
      <c r="E1214" s="166" t="s">
        <v>116</v>
      </c>
      <c r="F1214" s="2">
        <v>88</v>
      </c>
      <c r="G1214" s="170">
        <v>4</v>
      </c>
      <c r="H1214" s="183" t="str">
        <f t="shared" si="18"/>
        <v>88-4</v>
      </c>
      <c r="I1214" s="175">
        <v>0</v>
      </c>
      <c r="J1214" s="175">
        <v>43</v>
      </c>
      <c r="K1214" s="207" t="b">
        <v>1</v>
      </c>
      <c r="L1214" s="208">
        <v>215.42999999999998</v>
      </c>
      <c r="M1214" s="208">
        <v>215.85999999999999</v>
      </c>
      <c r="N1214" s="11" t="s">
        <v>112</v>
      </c>
      <c r="O1214" s="11" t="s">
        <v>72</v>
      </c>
      <c r="P1214" s="179" t="s">
        <v>1526</v>
      </c>
      <c r="Q1214" s="180">
        <v>3</v>
      </c>
      <c r="R1214" s="11" t="s">
        <v>18</v>
      </c>
      <c r="S1214" s="11"/>
      <c r="T1214" s="17" t="s">
        <v>791</v>
      </c>
      <c r="U1214" s="6" t="s">
        <v>49</v>
      </c>
      <c r="V1214" s="6" t="s">
        <v>92</v>
      </c>
      <c r="W1214" s="6" t="s">
        <v>11</v>
      </c>
      <c r="X1214" s="212">
        <v>3</v>
      </c>
      <c r="Y1214" s="6" t="s">
        <v>40</v>
      </c>
      <c r="AG1214" s="1">
        <v>10</v>
      </c>
      <c r="AJ1214" s="193">
        <v>70</v>
      </c>
      <c r="AU1214" s="1">
        <v>20</v>
      </c>
      <c r="BO1214" s="6"/>
      <c r="BP1214" s="6"/>
      <c r="BQ1214" s="1">
        <v>100</v>
      </c>
      <c r="BR1214" s="6"/>
      <c r="BS1214" s="6"/>
      <c r="BT1214" s="6"/>
      <c r="BU1214" s="6" t="s">
        <v>896</v>
      </c>
      <c r="BV1214" s="6"/>
      <c r="BW1214" s="6"/>
    </row>
    <row r="1215" spans="1:75" ht="15" customHeight="1" x14ac:dyDescent="0.3">
      <c r="A1215" s="1" t="s">
        <v>1489</v>
      </c>
      <c r="B1215" s="9">
        <v>42971</v>
      </c>
      <c r="C1215" s="1" t="s">
        <v>123</v>
      </c>
      <c r="D1215" s="166" t="s">
        <v>115</v>
      </c>
      <c r="E1215" s="166" t="s">
        <v>116</v>
      </c>
      <c r="F1215" s="2">
        <v>88</v>
      </c>
      <c r="G1215" s="170">
        <v>4</v>
      </c>
      <c r="H1215" s="183" t="str">
        <f t="shared" si="18"/>
        <v>88-4</v>
      </c>
      <c r="I1215" s="175">
        <v>0</v>
      </c>
      <c r="J1215" s="175">
        <v>43</v>
      </c>
      <c r="K1215" s="207" t="b">
        <v>1</v>
      </c>
      <c r="L1215" s="208">
        <v>215.42999999999998</v>
      </c>
      <c r="M1215" s="208">
        <v>215.85999999999999</v>
      </c>
      <c r="N1215" s="11" t="s">
        <v>112</v>
      </c>
      <c r="O1215" s="11" t="s">
        <v>39</v>
      </c>
      <c r="P1215" s="179" t="s">
        <v>1527</v>
      </c>
      <c r="Q1215" s="180">
        <v>4</v>
      </c>
      <c r="R1215" s="11" t="s">
        <v>18</v>
      </c>
      <c r="S1215" s="11"/>
      <c r="T1215" s="17" t="s">
        <v>459</v>
      </c>
      <c r="U1215" s="6" t="s">
        <v>49</v>
      </c>
      <c r="V1215" s="6" t="s">
        <v>14</v>
      </c>
      <c r="W1215" s="6" t="s">
        <v>10</v>
      </c>
      <c r="X1215" s="212">
        <v>2</v>
      </c>
      <c r="Y1215" s="6" t="s">
        <v>40</v>
      </c>
      <c r="AG1215" s="1">
        <v>70</v>
      </c>
      <c r="AJ1215" s="193">
        <v>20</v>
      </c>
      <c r="AU1215" s="1">
        <v>10</v>
      </c>
      <c r="BO1215" s="6"/>
      <c r="BP1215" s="6"/>
      <c r="BQ1215" s="1">
        <v>100</v>
      </c>
      <c r="BR1215" s="6"/>
      <c r="BS1215" s="6"/>
      <c r="BT1215" s="6"/>
      <c r="BU1215" s="6" t="s">
        <v>897</v>
      </c>
      <c r="BV1215" s="6"/>
      <c r="BW1215" s="6"/>
    </row>
    <row r="1216" spans="1:75" ht="15" customHeight="1" x14ac:dyDescent="0.3">
      <c r="A1216" s="1" t="s">
        <v>1489</v>
      </c>
      <c r="B1216" s="9">
        <v>42971</v>
      </c>
      <c r="C1216" s="1" t="s">
        <v>123</v>
      </c>
      <c r="D1216" s="61" t="s">
        <v>115</v>
      </c>
      <c r="E1216" s="61" t="s">
        <v>116</v>
      </c>
      <c r="F1216" s="2">
        <v>88</v>
      </c>
      <c r="G1216" s="170">
        <v>4</v>
      </c>
      <c r="H1216" s="183" t="str">
        <f t="shared" si="18"/>
        <v>88-4</v>
      </c>
      <c r="I1216" s="175">
        <v>26</v>
      </c>
      <c r="J1216" s="175">
        <v>37</v>
      </c>
      <c r="K1216" s="207" t="b">
        <v>1</v>
      </c>
      <c r="L1216" s="208">
        <v>215.68999999999997</v>
      </c>
      <c r="M1216" s="208">
        <v>215.79999999999998</v>
      </c>
      <c r="N1216" s="2" t="s">
        <v>112</v>
      </c>
      <c r="O1216" s="2" t="s">
        <v>32</v>
      </c>
      <c r="P1216" s="179" t="s">
        <v>1495</v>
      </c>
      <c r="Q1216" s="180">
        <v>5</v>
      </c>
      <c r="R1216" s="2" t="s">
        <v>18</v>
      </c>
      <c r="S1216" s="2"/>
      <c r="T1216" s="17" t="s">
        <v>791</v>
      </c>
      <c r="U1216" s="1" t="s">
        <v>49</v>
      </c>
      <c r="V1216" s="6" t="s">
        <v>52</v>
      </c>
      <c r="W1216" s="6" t="s">
        <v>11</v>
      </c>
      <c r="X1216" s="212">
        <v>3</v>
      </c>
      <c r="Y1216" s="1" t="s">
        <v>40</v>
      </c>
      <c r="AP1216" s="1">
        <v>100</v>
      </c>
      <c r="BQ1216" s="1">
        <v>100</v>
      </c>
      <c r="BU1216" s="1" t="s">
        <v>900</v>
      </c>
    </row>
    <row r="1217" spans="1:75" ht="15" customHeight="1" x14ac:dyDescent="0.3">
      <c r="A1217" s="1" t="s">
        <v>1489</v>
      </c>
      <c r="B1217" s="9">
        <v>42971</v>
      </c>
      <c r="C1217" s="1" t="s">
        <v>123</v>
      </c>
      <c r="D1217" s="61" t="s">
        <v>115</v>
      </c>
      <c r="E1217" s="61" t="s">
        <v>116</v>
      </c>
      <c r="F1217" s="2">
        <v>88</v>
      </c>
      <c r="G1217" s="170">
        <v>4</v>
      </c>
      <c r="H1217" s="183" t="str">
        <f t="shared" si="18"/>
        <v>88-4</v>
      </c>
      <c r="I1217" s="175">
        <v>0</v>
      </c>
      <c r="J1217" s="175">
        <v>43</v>
      </c>
      <c r="K1217" s="207" t="b">
        <v>1</v>
      </c>
      <c r="L1217" s="208">
        <v>215.42999999999998</v>
      </c>
      <c r="M1217" s="208">
        <v>215.85999999999999</v>
      </c>
      <c r="N1217" s="2"/>
      <c r="O1217" s="2" t="s">
        <v>105</v>
      </c>
      <c r="P1217" s="179" t="s">
        <v>105</v>
      </c>
      <c r="Q1217" s="139" t="s">
        <v>1492</v>
      </c>
      <c r="R1217" s="2"/>
      <c r="S1217" s="2"/>
      <c r="T1217" s="40"/>
      <c r="U1217" s="1"/>
      <c r="V1217" s="1"/>
      <c r="W1217" s="1"/>
      <c r="X1217" s="212" t="e">
        <v>#N/A</v>
      </c>
      <c r="Y1217" s="1"/>
      <c r="BQ1217" s="1">
        <v>0</v>
      </c>
      <c r="BV1217" s="1" t="s">
        <v>901</v>
      </c>
    </row>
    <row r="1218" spans="1:75" ht="15" customHeight="1" x14ac:dyDescent="0.3">
      <c r="A1218" s="1" t="s">
        <v>1489</v>
      </c>
      <c r="B1218" s="9">
        <v>42971</v>
      </c>
      <c r="C1218" s="1" t="s">
        <v>123</v>
      </c>
      <c r="D1218" s="61" t="s">
        <v>115</v>
      </c>
      <c r="E1218" s="61" t="s">
        <v>116</v>
      </c>
      <c r="F1218" s="2">
        <v>89</v>
      </c>
      <c r="G1218" s="170">
        <v>1</v>
      </c>
      <c r="H1218" s="183" t="str">
        <f t="shared" si="18"/>
        <v>89-1</v>
      </c>
      <c r="I1218" s="175">
        <v>0</v>
      </c>
      <c r="J1218" s="175">
        <v>43</v>
      </c>
      <c r="K1218" s="207" t="b">
        <v>1</v>
      </c>
      <c r="L1218" s="208">
        <v>215.9</v>
      </c>
      <c r="M1218" s="208">
        <v>216.33</v>
      </c>
      <c r="N1218" s="2" t="s">
        <v>112</v>
      </c>
      <c r="O1218" s="2" t="s">
        <v>30</v>
      </c>
      <c r="P1218" s="179" t="s">
        <v>1524</v>
      </c>
      <c r="Q1218" s="180">
        <v>1</v>
      </c>
      <c r="R1218" s="2" t="s">
        <v>21</v>
      </c>
      <c r="S1218" s="2"/>
      <c r="T1218" s="40" t="s">
        <v>879</v>
      </c>
      <c r="U1218" s="1" t="s">
        <v>49</v>
      </c>
      <c r="V1218" s="1" t="s">
        <v>92</v>
      </c>
      <c r="W1218" s="1" t="s">
        <v>11</v>
      </c>
      <c r="X1218" s="212">
        <v>3</v>
      </c>
      <c r="Y1218" s="1" t="s">
        <v>111</v>
      </c>
      <c r="AG1218" s="1">
        <v>10</v>
      </c>
      <c r="AJ1218" s="193">
        <v>10</v>
      </c>
      <c r="AU1218" s="1">
        <v>80</v>
      </c>
      <c r="BQ1218" s="1">
        <v>100</v>
      </c>
      <c r="BU1218" s="1" t="s">
        <v>895</v>
      </c>
    </row>
    <row r="1219" spans="1:75" ht="15" customHeight="1" x14ac:dyDescent="0.3">
      <c r="A1219" s="1" t="s">
        <v>1489</v>
      </c>
      <c r="B1219" s="9">
        <v>42971</v>
      </c>
      <c r="C1219" s="1" t="s">
        <v>123</v>
      </c>
      <c r="D1219" s="166" t="s">
        <v>115</v>
      </c>
      <c r="E1219" s="166" t="s">
        <v>116</v>
      </c>
      <c r="F1219" s="2">
        <v>89</v>
      </c>
      <c r="G1219" s="170">
        <v>1</v>
      </c>
      <c r="H1219" s="183" t="str">
        <f t="shared" si="18"/>
        <v>89-1</v>
      </c>
      <c r="I1219" s="175">
        <v>0</v>
      </c>
      <c r="J1219" s="175">
        <v>43</v>
      </c>
      <c r="K1219" s="207" t="b">
        <v>1</v>
      </c>
      <c r="L1219" s="208">
        <v>215.9</v>
      </c>
      <c r="M1219" s="208">
        <v>216.33</v>
      </c>
      <c r="N1219" s="11" t="s">
        <v>112</v>
      </c>
      <c r="O1219" s="11" t="s">
        <v>72</v>
      </c>
      <c r="P1219" s="179" t="s">
        <v>1526</v>
      </c>
      <c r="Q1219" s="180">
        <v>3</v>
      </c>
      <c r="R1219" s="11" t="s">
        <v>18</v>
      </c>
      <c r="S1219" s="11"/>
      <c r="T1219" s="17" t="s">
        <v>791</v>
      </c>
      <c r="U1219" s="6" t="s">
        <v>49</v>
      </c>
      <c r="V1219" s="6" t="s">
        <v>92</v>
      </c>
      <c r="W1219" s="6" t="s">
        <v>11</v>
      </c>
      <c r="X1219" s="212">
        <v>3</v>
      </c>
      <c r="Y1219" s="6" t="s">
        <v>40</v>
      </c>
      <c r="AG1219" s="1">
        <v>10</v>
      </c>
      <c r="AJ1219" s="193">
        <v>70</v>
      </c>
      <c r="AU1219" s="1">
        <v>20</v>
      </c>
      <c r="BO1219" s="6"/>
      <c r="BP1219" s="6"/>
      <c r="BQ1219" s="1">
        <v>100</v>
      </c>
      <c r="BR1219" s="6"/>
      <c r="BS1219" s="6"/>
      <c r="BT1219" s="6"/>
      <c r="BU1219" s="6" t="s">
        <v>896</v>
      </c>
      <c r="BV1219" s="6"/>
      <c r="BW1219" s="6"/>
    </row>
    <row r="1220" spans="1:75" ht="15" customHeight="1" x14ac:dyDescent="0.3">
      <c r="A1220" s="1" t="s">
        <v>1489</v>
      </c>
      <c r="B1220" s="9">
        <v>42971</v>
      </c>
      <c r="C1220" s="1" t="s">
        <v>123</v>
      </c>
      <c r="D1220" s="166" t="s">
        <v>115</v>
      </c>
      <c r="E1220" s="166" t="s">
        <v>116</v>
      </c>
      <c r="F1220" s="2">
        <v>89</v>
      </c>
      <c r="G1220" s="170">
        <v>1</v>
      </c>
      <c r="H1220" s="183" t="str">
        <f t="shared" si="18"/>
        <v>89-1</v>
      </c>
      <c r="I1220" s="175">
        <v>0</v>
      </c>
      <c r="J1220" s="175">
        <v>43</v>
      </c>
      <c r="K1220" s="207" t="b">
        <v>1</v>
      </c>
      <c r="L1220" s="208">
        <v>215.9</v>
      </c>
      <c r="M1220" s="208">
        <v>216.33</v>
      </c>
      <c r="N1220" s="11" t="s">
        <v>112</v>
      </c>
      <c r="O1220" s="11" t="s">
        <v>39</v>
      </c>
      <c r="P1220" s="179" t="s">
        <v>1527</v>
      </c>
      <c r="Q1220" s="180">
        <v>4</v>
      </c>
      <c r="R1220" s="11" t="s">
        <v>18</v>
      </c>
      <c r="S1220" s="11"/>
      <c r="T1220" s="17" t="s">
        <v>459</v>
      </c>
      <c r="U1220" s="6" t="s">
        <v>49</v>
      </c>
      <c r="V1220" s="6" t="s">
        <v>14</v>
      </c>
      <c r="W1220" s="6" t="s">
        <v>10</v>
      </c>
      <c r="X1220" s="212">
        <v>2</v>
      </c>
      <c r="Y1220" s="6" t="s">
        <v>40</v>
      </c>
      <c r="AG1220" s="1">
        <v>70</v>
      </c>
      <c r="AJ1220" s="193">
        <v>20</v>
      </c>
      <c r="AU1220" s="1">
        <v>10</v>
      </c>
      <c r="BO1220" s="6"/>
      <c r="BP1220" s="6"/>
      <c r="BQ1220" s="1">
        <v>100</v>
      </c>
      <c r="BR1220" s="6"/>
      <c r="BS1220" s="6"/>
      <c r="BT1220" s="6"/>
      <c r="BU1220" s="6" t="s">
        <v>897</v>
      </c>
      <c r="BV1220" s="6"/>
      <c r="BW1220" s="6"/>
    </row>
    <row r="1221" spans="1:75" ht="15" customHeight="1" x14ac:dyDescent="0.3">
      <c r="A1221" s="1" t="s">
        <v>1489</v>
      </c>
      <c r="B1221" s="9">
        <v>42971</v>
      </c>
      <c r="C1221" s="1" t="s">
        <v>123</v>
      </c>
      <c r="D1221" s="61" t="s">
        <v>115</v>
      </c>
      <c r="E1221" s="61" t="s">
        <v>116</v>
      </c>
      <c r="F1221" s="2">
        <v>89</v>
      </c>
      <c r="G1221" s="170">
        <v>1</v>
      </c>
      <c r="H1221" s="183" t="str">
        <f t="shared" si="18"/>
        <v>89-1</v>
      </c>
      <c r="I1221" s="175">
        <v>0</v>
      </c>
      <c r="J1221" s="175">
        <v>0</v>
      </c>
      <c r="K1221" s="207" t="b">
        <v>1</v>
      </c>
      <c r="L1221" s="208">
        <v>215.9</v>
      </c>
      <c r="M1221" s="208">
        <v>215.9</v>
      </c>
      <c r="N1221" s="2" t="s">
        <v>112</v>
      </c>
      <c r="O1221" s="2" t="s">
        <v>32</v>
      </c>
      <c r="P1221" s="179" t="s">
        <v>1495</v>
      </c>
      <c r="Q1221" s="180">
        <v>5</v>
      </c>
      <c r="R1221" s="2" t="s">
        <v>18</v>
      </c>
      <c r="S1221" s="2"/>
      <c r="T1221" s="17" t="s">
        <v>791</v>
      </c>
      <c r="U1221" s="1" t="s">
        <v>49</v>
      </c>
      <c r="V1221" s="6" t="s">
        <v>52</v>
      </c>
      <c r="W1221" s="6" t="s">
        <v>11</v>
      </c>
      <c r="X1221" s="212">
        <v>3</v>
      </c>
      <c r="Y1221" s="1" t="s">
        <v>40</v>
      </c>
      <c r="AP1221" s="1">
        <v>100</v>
      </c>
      <c r="BQ1221" s="1">
        <v>100</v>
      </c>
      <c r="BU1221" s="1" t="s">
        <v>900</v>
      </c>
    </row>
    <row r="1222" spans="1:75" ht="15" customHeight="1" x14ac:dyDescent="0.3">
      <c r="A1222" s="1" t="s">
        <v>1489</v>
      </c>
      <c r="B1222" s="9">
        <v>42971</v>
      </c>
      <c r="C1222" s="1" t="s">
        <v>123</v>
      </c>
      <c r="D1222" s="61" t="s">
        <v>115</v>
      </c>
      <c r="E1222" s="61" t="s">
        <v>116</v>
      </c>
      <c r="F1222" s="2">
        <v>89</v>
      </c>
      <c r="G1222" s="170">
        <v>1</v>
      </c>
      <c r="H1222" s="183" t="str">
        <f t="shared" si="18"/>
        <v>89-1</v>
      </c>
      <c r="I1222" s="175">
        <v>0</v>
      </c>
      <c r="J1222" s="175">
        <v>43</v>
      </c>
      <c r="K1222" s="207" t="b">
        <v>1</v>
      </c>
      <c r="L1222" s="208">
        <v>215.9</v>
      </c>
      <c r="M1222" s="208">
        <v>216.33</v>
      </c>
      <c r="N1222" s="2"/>
      <c r="O1222" s="2" t="s">
        <v>105</v>
      </c>
      <c r="P1222" s="179" t="s">
        <v>105</v>
      </c>
      <c r="Q1222" s="139" t="s">
        <v>1492</v>
      </c>
      <c r="R1222" s="2"/>
      <c r="S1222" s="2"/>
      <c r="T1222" s="40"/>
      <c r="U1222" s="1"/>
      <c r="V1222" s="1"/>
      <c r="W1222" s="1"/>
      <c r="X1222" s="212" t="e">
        <v>#N/A</v>
      </c>
      <c r="Y1222" s="1"/>
      <c r="BQ1222" s="1">
        <v>0</v>
      </c>
      <c r="BV1222" s="1" t="s">
        <v>902</v>
      </c>
    </row>
    <row r="1223" spans="1:75" ht="15" customHeight="1" x14ac:dyDescent="0.3">
      <c r="A1223" s="1" t="s">
        <v>1489</v>
      </c>
      <c r="B1223" s="9">
        <v>42971</v>
      </c>
      <c r="C1223" s="1" t="s">
        <v>123</v>
      </c>
      <c r="D1223" s="61" t="s">
        <v>115</v>
      </c>
      <c r="E1223" s="61" t="s">
        <v>116</v>
      </c>
      <c r="F1223" s="2">
        <v>89</v>
      </c>
      <c r="G1223" s="170">
        <v>2</v>
      </c>
      <c r="H1223" s="183" t="str">
        <f t="shared" si="18"/>
        <v>89-2</v>
      </c>
      <c r="I1223" s="175">
        <v>0</v>
      </c>
      <c r="J1223" s="175">
        <v>70</v>
      </c>
      <c r="K1223" s="207" t="b">
        <v>1</v>
      </c>
      <c r="L1223" s="208">
        <v>216.81</v>
      </c>
      <c r="M1223" s="208">
        <v>217.51</v>
      </c>
      <c r="N1223" s="2" t="s">
        <v>112</v>
      </c>
      <c r="O1223" s="2" t="s">
        <v>30</v>
      </c>
      <c r="P1223" s="179" t="s">
        <v>1524</v>
      </c>
      <c r="Q1223" s="180">
        <v>1</v>
      </c>
      <c r="R1223" s="2" t="s">
        <v>21</v>
      </c>
      <c r="S1223" s="2"/>
      <c r="T1223" s="40" t="s">
        <v>683</v>
      </c>
      <c r="U1223" s="1" t="s">
        <v>49</v>
      </c>
      <c r="V1223" s="1" t="s">
        <v>92</v>
      </c>
      <c r="W1223" s="1" t="s">
        <v>11</v>
      </c>
      <c r="X1223" s="212">
        <v>3</v>
      </c>
      <c r="Y1223" s="1" t="s">
        <v>111</v>
      </c>
      <c r="AG1223" s="1">
        <v>10</v>
      </c>
      <c r="AJ1223" s="193">
        <v>10</v>
      </c>
      <c r="AU1223" s="1">
        <v>80</v>
      </c>
      <c r="BQ1223" s="1">
        <v>100</v>
      </c>
      <c r="BU1223" s="1" t="s">
        <v>895</v>
      </c>
    </row>
    <row r="1224" spans="1:75" ht="15" customHeight="1" x14ac:dyDescent="0.3">
      <c r="A1224" s="1" t="s">
        <v>1489</v>
      </c>
      <c r="B1224" s="9">
        <v>42971</v>
      </c>
      <c r="C1224" s="1" t="s">
        <v>123</v>
      </c>
      <c r="D1224" s="166" t="s">
        <v>115</v>
      </c>
      <c r="E1224" s="166" t="s">
        <v>116</v>
      </c>
      <c r="F1224" s="2">
        <v>89</v>
      </c>
      <c r="G1224" s="170">
        <v>2</v>
      </c>
      <c r="H1224" s="183" t="str">
        <f t="shared" si="18"/>
        <v>89-2</v>
      </c>
      <c r="I1224" s="175">
        <v>0</v>
      </c>
      <c r="J1224" s="175">
        <v>70</v>
      </c>
      <c r="K1224" s="207" t="b">
        <v>1</v>
      </c>
      <c r="L1224" s="208">
        <v>216.81</v>
      </c>
      <c r="M1224" s="208">
        <v>217.51</v>
      </c>
      <c r="N1224" s="11" t="s">
        <v>112</v>
      </c>
      <c r="O1224" s="11" t="s">
        <v>72</v>
      </c>
      <c r="P1224" s="179" t="s">
        <v>1526</v>
      </c>
      <c r="Q1224" s="180">
        <v>3</v>
      </c>
      <c r="R1224" s="11" t="s">
        <v>18</v>
      </c>
      <c r="S1224" s="11"/>
      <c r="T1224" s="17" t="s">
        <v>796</v>
      </c>
      <c r="U1224" s="6" t="s">
        <v>49</v>
      </c>
      <c r="V1224" s="6" t="s">
        <v>92</v>
      </c>
      <c r="W1224" s="6" t="s">
        <v>11</v>
      </c>
      <c r="X1224" s="212">
        <v>3</v>
      </c>
      <c r="Y1224" s="6" t="s">
        <v>40</v>
      </c>
      <c r="AG1224" s="1">
        <v>10</v>
      </c>
      <c r="AJ1224" s="193">
        <v>70</v>
      </c>
      <c r="AU1224" s="1">
        <v>20</v>
      </c>
      <c r="BO1224" s="6"/>
      <c r="BP1224" s="6"/>
      <c r="BQ1224" s="1">
        <v>100</v>
      </c>
      <c r="BR1224" s="6"/>
      <c r="BS1224" s="6"/>
      <c r="BT1224" s="6"/>
      <c r="BU1224" s="6" t="s">
        <v>896</v>
      </c>
      <c r="BV1224" s="6"/>
      <c r="BW1224" s="6"/>
    </row>
    <row r="1225" spans="1:75" ht="15" customHeight="1" x14ac:dyDescent="0.3">
      <c r="A1225" s="1" t="s">
        <v>1489</v>
      </c>
      <c r="B1225" s="9">
        <v>42971</v>
      </c>
      <c r="C1225" s="1" t="s">
        <v>123</v>
      </c>
      <c r="D1225" s="166" t="s">
        <v>115</v>
      </c>
      <c r="E1225" s="166" t="s">
        <v>116</v>
      </c>
      <c r="F1225" s="2">
        <v>89</v>
      </c>
      <c r="G1225" s="170">
        <v>2</v>
      </c>
      <c r="H1225" s="183" t="str">
        <f t="shared" si="18"/>
        <v>89-2</v>
      </c>
      <c r="I1225" s="175">
        <v>0</v>
      </c>
      <c r="J1225" s="175">
        <v>70</v>
      </c>
      <c r="K1225" s="207" t="b">
        <v>1</v>
      </c>
      <c r="L1225" s="208">
        <v>216.81</v>
      </c>
      <c r="M1225" s="208">
        <v>217.51</v>
      </c>
      <c r="N1225" s="11" t="s">
        <v>112</v>
      </c>
      <c r="O1225" s="11" t="s">
        <v>39</v>
      </c>
      <c r="P1225" s="179" t="s">
        <v>1527</v>
      </c>
      <c r="Q1225" s="180">
        <v>4</v>
      </c>
      <c r="R1225" s="11" t="s">
        <v>18</v>
      </c>
      <c r="S1225" s="11"/>
      <c r="T1225" s="17" t="s">
        <v>459</v>
      </c>
      <c r="U1225" s="6" t="s">
        <v>49</v>
      </c>
      <c r="V1225" s="6" t="s">
        <v>14</v>
      </c>
      <c r="W1225" s="6" t="s">
        <v>10</v>
      </c>
      <c r="X1225" s="212">
        <v>2</v>
      </c>
      <c r="Y1225" s="6" t="s">
        <v>40</v>
      </c>
      <c r="AG1225" s="1">
        <v>70</v>
      </c>
      <c r="AJ1225" s="193">
        <v>20</v>
      </c>
      <c r="AU1225" s="1">
        <v>10</v>
      </c>
      <c r="BO1225" s="6"/>
      <c r="BP1225" s="6"/>
      <c r="BQ1225" s="1">
        <v>100</v>
      </c>
      <c r="BR1225" s="6"/>
      <c r="BS1225" s="6"/>
      <c r="BT1225" s="6"/>
      <c r="BU1225" s="6" t="s">
        <v>897</v>
      </c>
      <c r="BV1225" s="6"/>
      <c r="BW1225" s="6"/>
    </row>
    <row r="1226" spans="1:75" ht="15" customHeight="1" x14ac:dyDescent="0.3">
      <c r="A1226" s="1" t="s">
        <v>1489</v>
      </c>
      <c r="B1226" s="9">
        <v>42971</v>
      </c>
      <c r="C1226" s="1" t="s">
        <v>123</v>
      </c>
      <c r="D1226" s="61" t="s">
        <v>115</v>
      </c>
      <c r="E1226" s="61" t="s">
        <v>116</v>
      </c>
      <c r="F1226" s="2">
        <v>89</v>
      </c>
      <c r="G1226" s="170">
        <v>2</v>
      </c>
      <c r="H1226" s="183" t="str">
        <f t="shared" si="18"/>
        <v>89-2</v>
      </c>
      <c r="I1226" s="175">
        <v>0</v>
      </c>
      <c r="J1226" s="175">
        <v>70</v>
      </c>
      <c r="K1226" s="207" t="b">
        <v>1</v>
      </c>
      <c r="L1226" s="208">
        <v>216.81</v>
      </c>
      <c r="M1226" s="208">
        <v>217.51</v>
      </c>
      <c r="N1226" s="2" t="s">
        <v>112</v>
      </c>
      <c r="O1226" s="2" t="s">
        <v>32</v>
      </c>
      <c r="P1226" s="179" t="s">
        <v>1495</v>
      </c>
      <c r="Q1226" s="180">
        <v>5</v>
      </c>
      <c r="R1226" s="2" t="s">
        <v>18</v>
      </c>
      <c r="S1226" s="2"/>
      <c r="T1226" s="17" t="s">
        <v>791</v>
      </c>
      <c r="U1226" s="1" t="s">
        <v>49</v>
      </c>
      <c r="V1226" s="6" t="s">
        <v>52</v>
      </c>
      <c r="W1226" s="6" t="s">
        <v>11</v>
      </c>
      <c r="X1226" s="212">
        <v>3</v>
      </c>
      <c r="Y1226" s="1" t="s">
        <v>40</v>
      </c>
      <c r="AP1226" s="1">
        <v>100</v>
      </c>
      <c r="BQ1226" s="1">
        <v>100</v>
      </c>
      <c r="BU1226" s="1" t="s">
        <v>903</v>
      </c>
    </row>
    <row r="1227" spans="1:75" ht="15" customHeight="1" x14ac:dyDescent="0.3">
      <c r="A1227" s="1" t="s">
        <v>1489</v>
      </c>
      <c r="B1227" s="9">
        <v>42971</v>
      </c>
      <c r="C1227" s="1" t="s">
        <v>123</v>
      </c>
      <c r="D1227" s="61" t="s">
        <v>115</v>
      </c>
      <c r="E1227" s="61" t="s">
        <v>116</v>
      </c>
      <c r="F1227" s="2">
        <v>89</v>
      </c>
      <c r="G1227" s="170">
        <v>2</v>
      </c>
      <c r="H1227" s="183" t="str">
        <f t="shared" si="18"/>
        <v>89-2</v>
      </c>
      <c r="I1227" s="175">
        <v>0</v>
      </c>
      <c r="J1227" s="175">
        <v>70</v>
      </c>
      <c r="K1227" s="207" t="b">
        <v>1</v>
      </c>
      <c r="L1227" s="208">
        <v>216.81</v>
      </c>
      <c r="M1227" s="208">
        <v>217.51</v>
      </c>
      <c r="N1227" s="2"/>
      <c r="O1227" s="2" t="s">
        <v>105</v>
      </c>
      <c r="P1227" s="179" t="s">
        <v>105</v>
      </c>
      <c r="Q1227" s="139" t="s">
        <v>1492</v>
      </c>
      <c r="R1227" s="2"/>
      <c r="S1227" s="2"/>
      <c r="T1227" s="40"/>
      <c r="U1227" s="1"/>
      <c r="V1227" s="1"/>
      <c r="W1227" s="1"/>
      <c r="X1227" s="212" t="e">
        <v>#N/A</v>
      </c>
      <c r="Y1227" s="1"/>
      <c r="BQ1227" s="1">
        <v>0</v>
      </c>
      <c r="BV1227" s="1" t="s">
        <v>904</v>
      </c>
    </row>
    <row r="1228" spans="1:75" ht="15" customHeight="1" x14ac:dyDescent="0.3">
      <c r="A1228" s="1" t="s">
        <v>1489</v>
      </c>
      <c r="B1228" s="9">
        <v>42971</v>
      </c>
      <c r="C1228" s="1" t="s">
        <v>123</v>
      </c>
      <c r="D1228" s="61" t="s">
        <v>115</v>
      </c>
      <c r="E1228" s="61" t="s">
        <v>116</v>
      </c>
      <c r="F1228" s="2">
        <v>89</v>
      </c>
      <c r="G1228" s="170">
        <v>3</v>
      </c>
      <c r="H1228" s="183" t="str">
        <f t="shared" si="18"/>
        <v>89-3</v>
      </c>
      <c r="I1228" s="175">
        <v>0</v>
      </c>
      <c r="J1228" s="175">
        <v>94</v>
      </c>
      <c r="K1228" s="207" t="b">
        <v>1</v>
      </c>
      <c r="L1228" s="208">
        <v>217.51500000000001</v>
      </c>
      <c r="M1228" s="208">
        <v>218.45500000000001</v>
      </c>
      <c r="N1228" s="2" t="s">
        <v>112</v>
      </c>
      <c r="O1228" s="2" t="s">
        <v>30</v>
      </c>
      <c r="P1228" s="179" t="s">
        <v>1524</v>
      </c>
      <c r="Q1228" s="180">
        <v>1</v>
      </c>
      <c r="R1228" s="2" t="s">
        <v>21</v>
      </c>
      <c r="S1228" s="2"/>
      <c r="T1228" s="40" t="s">
        <v>676</v>
      </c>
      <c r="U1228" s="1" t="s">
        <v>49</v>
      </c>
      <c r="V1228" s="1" t="s">
        <v>92</v>
      </c>
      <c r="W1228" s="1" t="s">
        <v>11</v>
      </c>
      <c r="X1228" s="212">
        <v>3</v>
      </c>
      <c r="Y1228" s="1" t="s">
        <v>111</v>
      </c>
      <c r="AG1228" s="1">
        <v>10</v>
      </c>
      <c r="AJ1228" s="193">
        <v>10</v>
      </c>
      <c r="AU1228" s="1">
        <v>80</v>
      </c>
      <c r="BQ1228" s="1">
        <v>100</v>
      </c>
      <c r="BU1228" s="1" t="s">
        <v>895</v>
      </c>
    </row>
    <row r="1229" spans="1:75" ht="15" customHeight="1" x14ac:dyDescent="0.3">
      <c r="A1229" s="1" t="s">
        <v>1489</v>
      </c>
      <c r="B1229" s="9">
        <v>42971</v>
      </c>
      <c r="C1229" s="1" t="s">
        <v>123</v>
      </c>
      <c r="D1229" s="166" t="s">
        <v>115</v>
      </c>
      <c r="E1229" s="166" t="s">
        <v>116</v>
      </c>
      <c r="F1229" s="2">
        <v>89</v>
      </c>
      <c r="G1229" s="170">
        <v>3</v>
      </c>
      <c r="H1229" s="183" t="str">
        <f t="shared" si="18"/>
        <v>89-3</v>
      </c>
      <c r="I1229" s="175">
        <v>0</v>
      </c>
      <c r="J1229" s="175">
        <v>94</v>
      </c>
      <c r="K1229" s="207" t="b">
        <v>1</v>
      </c>
      <c r="L1229" s="208">
        <v>217.51500000000001</v>
      </c>
      <c r="M1229" s="208">
        <v>218.45500000000001</v>
      </c>
      <c r="N1229" s="11" t="s">
        <v>112</v>
      </c>
      <c r="O1229" s="11" t="s">
        <v>72</v>
      </c>
      <c r="P1229" s="179" t="s">
        <v>1526</v>
      </c>
      <c r="Q1229" s="180">
        <v>3</v>
      </c>
      <c r="R1229" s="11" t="s">
        <v>18</v>
      </c>
      <c r="S1229" s="11"/>
      <c r="T1229" s="17" t="s">
        <v>880</v>
      </c>
      <c r="U1229" s="6" t="s">
        <v>49</v>
      </c>
      <c r="V1229" s="6" t="s">
        <v>92</v>
      </c>
      <c r="W1229" s="6" t="s">
        <v>11</v>
      </c>
      <c r="X1229" s="212">
        <v>3</v>
      </c>
      <c r="Y1229" s="6" t="s">
        <v>40</v>
      </c>
      <c r="AG1229" s="1">
        <v>10</v>
      </c>
      <c r="AJ1229" s="193">
        <v>70</v>
      </c>
      <c r="AU1229" s="1">
        <v>20</v>
      </c>
      <c r="BO1229" s="6"/>
      <c r="BP1229" s="6"/>
      <c r="BQ1229" s="1">
        <v>100</v>
      </c>
      <c r="BR1229" s="6"/>
      <c r="BS1229" s="6"/>
      <c r="BT1229" s="6"/>
      <c r="BU1229" s="6" t="s">
        <v>905</v>
      </c>
      <c r="BV1229" s="6"/>
      <c r="BW1229" s="6"/>
    </row>
    <row r="1230" spans="1:75" ht="15" customHeight="1" x14ac:dyDescent="0.3">
      <c r="A1230" s="1" t="s">
        <v>1489</v>
      </c>
      <c r="B1230" s="9">
        <v>42971</v>
      </c>
      <c r="C1230" s="1" t="s">
        <v>123</v>
      </c>
      <c r="D1230" s="166" t="s">
        <v>115</v>
      </c>
      <c r="E1230" s="166" t="s">
        <v>116</v>
      </c>
      <c r="F1230" s="2">
        <v>89</v>
      </c>
      <c r="G1230" s="170">
        <v>3</v>
      </c>
      <c r="H1230" s="183" t="str">
        <f t="shared" si="18"/>
        <v>89-3</v>
      </c>
      <c r="I1230" s="175">
        <v>0</v>
      </c>
      <c r="J1230" s="175">
        <v>94</v>
      </c>
      <c r="K1230" s="207" t="b">
        <v>1</v>
      </c>
      <c r="L1230" s="208">
        <v>217.51500000000001</v>
      </c>
      <c r="M1230" s="208">
        <v>218.45500000000001</v>
      </c>
      <c r="N1230" s="11" t="s">
        <v>112</v>
      </c>
      <c r="O1230" s="11" t="s">
        <v>39</v>
      </c>
      <c r="P1230" s="179" t="s">
        <v>1527</v>
      </c>
      <c r="Q1230" s="180">
        <v>4</v>
      </c>
      <c r="R1230" s="11" t="s">
        <v>18</v>
      </c>
      <c r="S1230" s="11"/>
      <c r="T1230" s="17" t="s">
        <v>792</v>
      </c>
      <c r="U1230" s="6" t="s">
        <v>49</v>
      </c>
      <c r="V1230" s="6" t="s">
        <v>14</v>
      </c>
      <c r="W1230" s="6" t="s">
        <v>10</v>
      </c>
      <c r="X1230" s="212">
        <v>2</v>
      </c>
      <c r="Y1230" s="6" t="s">
        <v>40</v>
      </c>
      <c r="AG1230" s="1">
        <v>70</v>
      </c>
      <c r="AJ1230" s="193">
        <v>20</v>
      </c>
      <c r="AU1230" s="1">
        <v>10</v>
      </c>
      <c r="BO1230" s="6"/>
      <c r="BP1230" s="6"/>
      <c r="BQ1230" s="1">
        <v>100</v>
      </c>
      <c r="BR1230" s="6"/>
      <c r="BS1230" s="6"/>
      <c r="BT1230" s="6"/>
      <c r="BU1230" s="6" t="s">
        <v>906</v>
      </c>
      <c r="BV1230" s="6"/>
      <c r="BW1230" s="6"/>
    </row>
    <row r="1231" spans="1:75" ht="15" customHeight="1" x14ac:dyDescent="0.3">
      <c r="A1231" s="1" t="s">
        <v>1489</v>
      </c>
      <c r="B1231" s="9">
        <v>42971</v>
      </c>
      <c r="C1231" s="1" t="s">
        <v>123</v>
      </c>
      <c r="D1231" s="166" t="s">
        <v>115</v>
      </c>
      <c r="E1231" s="166" t="s">
        <v>116</v>
      </c>
      <c r="F1231" s="2">
        <v>89</v>
      </c>
      <c r="G1231" s="170">
        <v>3</v>
      </c>
      <c r="H1231" s="183" t="str">
        <f t="shared" si="18"/>
        <v>89-3</v>
      </c>
      <c r="I1231" s="175">
        <v>0</v>
      </c>
      <c r="J1231" s="175">
        <v>94</v>
      </c>
      <c r="K1231" s="207" t="b">
        <v>1</v>
      </c>
      <c r="L1231" s="208">
        <v>217.51500000000001</v>
      </c>
      <c r="M1231" s="208">
        <v>218.45500000000001</v>
      </c>
      <c r="N1231" s="11" t="s">
        <v>112</v>
      </c>
      <c r="O1231" s="11" t="s">
        <v>46</v>
      </c>
      <c r="P1231" s="179" t="s">
        <v>1495</v>
      </c>
      <c r="Q1231" s="180">
        <v>5</v>
      </c>
      <c r="R1231" s="11" t="s">
        <v>18</v>
      </c>
      <c r="S1231" s="11"/>
      <c r="T1231" s="17" t="s">
        <v>459</v>
      </c>
      <c r="U1231" s="6" t="s">
        <v>49</v>
      </c>
      <c r="V1231" s="6" t="s">
        <v>14</v>
      </c>
      <c r="W1231" s="6" t="s">
        <v>10</v>
      </c>
      <c r="X1231" s="212">
        <v>2</v>
      </c>
      <c r="Y1231" s="6" t="s">
        <v>40</v>
      </c>
      <c r="AP1231" s="1">
        <v>50</v>
      </c>
      <c r="BF1231" s="1">
        <v>50</v>
      </c>
      <c r="BO1231" s="6" t="s">
        <v>893</v>
      </c>
      <c r="BP1231" s="6"/>
      <c r="BQ1231" s="1">
        <v>100</v>
      </c>
      <c r="BR1231" s="6"/>
      <c r="BS1231" s="6"/>
      <c r="BT1231" s="6"/>
      <c r="BU1231" s="6" t="s">
        <v>898</v>
      </c>
      <c r="BV1231" s="6"/>
      <c r="BW1231" s="6"/>
    </row>
    <row r="1232" spans="1:75" ht="15" customHeight="1" x14ac:dyDescent="0.3">
      <c r="A1232" s="1" t="s">
        <v>1489</v>
      </c>
      <c r="B1232" s="9">
        <v>42971</v>
      </c>
      <c r="C1232" s="1" t="s">
        <v>123</v>
      </c>
      <c r="D1232" s="166" t="s">
        <v>115</v>
      </c>
      <c r="E1232" s="166" t="s">
        <v>116</v>
      </c>
      <c r="F1232" s="2">
        <v>89</v>
      </c>
      <c r="G1232" s="170">
        <v>3</v>
      </c>
      <c r="H1232" s="183" t="str">
        <f t="shared" si="18"/>
        <v>89-3</v>
      </c>
      <c r="I1232" s="175">
        <v>0</v>
      </c>
      <c r="J1232" s="175">
        <v>94</v>
      </c>
      <c r="K1232" s="207" t="b">
        <v>1</v>
      </c>
      <c r="L1232" s="208">
        <v>217.51500000000001</v>
      </c>
      <c r="M1232" s="208">
        <v>218.45500000000001</v>
      </c>
      <c r="N1232" s="11"/>
      <c r="O1232" s="11" t="s">
        <v>105</v>
      </c>
      <c r="P1232" s="179" t="s">
        <v>105</v>
      </c>
      <c r="Q1232" s="139" t="s">
        <v>1492</v>
      </c>
      <c r="R1232" s="11"/>
      <c r="S1232" s="11"/>
      <c r="T1232" s="6"/>
      <c r="U1232" s="6"/>
      <c r="V1232" s="6"/>
      <c r="W1232" s="6"/>
      <c r="X1232" s="212" t="e">
        <v>#N/A</v>
      </c>
      <c r="Y1232" s="6"/>
      <c r="BO1232" s="6"/>
      <c r="BP1232" s="6"/>
      <c r="BQ1232" s="1">
        <v>0</v>
      </c>
      <c r="BR1232" s="6"/>
      <c r="BS1232" s="6"/>
      <c r="BT1232" s="6"/>
      <c r="BU1232" s="6"/>
      <c r="BV1232" s="6" t="s">
        <v>907</v>
      </c>
      <c r="BW1232" s="6"/>
    </row>
    <row r="1233" spans="1:75" ht="15" customHeight="1" x14ac:dyDescent="0.3">
      <c r="A1233" s="1" t="s">
        <v>1489</v>
      </c>
      <c r="B1233" s="9">
        <v>42971</v>
      </c>
      <c r="C1233" s="1" t="s">
        <v>123</v>
      </c>
      <c r="D1233" s="61" t="s">
        <v>115</v>
      </c>
      <c r="E1233" s="61" t="s">
        <v>116</v>
      </c>
      <c r="F1233" s="2">
        <v>89</v>
      </c>
      <c r="G1233" s="170">
        <v>4</v>
      </c>
      <c r="H1233" s="183" t="str">
        <f t="shared" si="18"/>
        <v>89-4</v>
      </c>
      <c r="I1233" s="175">
        <v>0</v>
      </c>
      <c r="J1233" s="175">
        <v>57</v>
      </c>
      <c r="K1233" s="207" t="b">
        <v>1</v>
      </c>
      <c r="L1233" s="208">
        <v>218.47500000000002</v>
      </c>
      <c r="M1233" s="208">
        <v>219.04500000000002</v>
      </c>
      <c r="N1233" s="2" t="s">
        <v>112</v>
      </c>
      <c r="O1233" s="2" t="s">
        <v>30</v>
      </c>
      <c r="P1233" s="179" t="s">
        <v>1524</v>
      </c>
      <c r="Q1233" s="180">
        <v>1</v>
      </c>
      <c r="R1233" s="2" t="s">
        <v>21</v>
      </c>
      <c r="S1233" s="2"/>
      <c r="T1233" s="40" t="s">
        <v>879</v>
      </c>
      <c r="U1233" s="1" t="s">
        <v>49</v>
      </c>
      <c r="V1233" s="1" t="s">
        <v>92</v>
      </c>
      <c r="W1233" s="1" t="s">
        <v>11</v>
      </c>
      <c r="X1233" s="212">
        <v>3</v>
      </c>
      <c r="Y1233" s="1" t="s">
        <v>111</v>
      </c>
      <c r="AG1233" s="1">
        <v>10</v>
      </c>
      <c r="AJ1233" s="193">
        <v>10</v>
      </c>
      <c r="AU1233" s="1">
        <v>80</v>
      </c>
      <c r="BQ1233" s="1">
        <v>100</v>
      </c>
      <c r="BU1233" s="1" t="s">
        <v>895</v>
      </c>
    </row>
    <row r="1234" spans="1:75" ht="15" customHeight="1" x14ac:dyDescent="0.3">
      <c r="A1234" s="1" t="s">
        <v>1489</v>
      </c>
      <c r="B1234" s="9">
        <v>42971</v>
      </c>
      <c r="C1234" s="1" t="s">
        <v>123</v>
      </c>
      <c r="D1234" s="166" t="s">
        <v>115</v>
      </c>
      <c r="E1234" s="166" t="s">
        <v>116</v>
      </c>
      <c r="F1234" s="2">
        <v>89</v>
      </c>
      <c r="G1234" s="170">
        <v>4</v>
      </c>
      <c r="H1234" s="183" t="str">
        <f t="shared" si="18"/>
        <v>89-4</v>
      </c>
      <c r="I1234" s="175">
        <v>0</v>
      </c>
      <c r="J1234" s="175">
        <v>57</v>
      </c>
      <c r="K1234" s="207" t="b">
        <v>1</v>
      </c>
      <c r="L1234" s="208">
        <v>218.47500000000002</v>
      </c>
      <c r="M1234" s="208">
        <v>219.04500000000002</v>
      </c>
      <c r="N1234" s="11" t="s">
        <v>112</v>
      </c>
      <c r="O1234" s="11" t="s">
        <v>72</v>
      </c>
      <c r="P1234" s="179" t="s">
        <v>1526</v>
      </c>
      <c r="Q1234" s="180">
        <v>3</v>
      </c>
      <c r="R1234" s="11" t="s">
        <v>18</v>
      </c>
      <c r="S1234" s="11"/>
      <c r="T1234" s="17" t="s">
        <v>881</v>
      </c>
      <c r="U1234" s="6" t="s">
        <v>49</v>
      </c>
      <c r="V1234" s="6" t="s">
        <v>92</v>
      </c>
      <c r="W1234" s="6" t="s">
        <v>11</v>
      </c>
      <c r="X1234" s="212">
        <v>3</v>
      </c>
      <c r="Y1234" s="6" t="s">
        <v>40</v>
      </c>
      <c r="AG1234" s="1">
        <v>10</v>
      </c>
      <c r="AJ1234" s="193">
        <v>70</v>
      </c>
      <c r="AU1234" s="1">
        <v>20</v>
      </c>
      <c r="BO1234" s="6"/>
      <c r="BP1234" s="6"/>
      <c r="BQ1234" s="1">
        <v>100</v>
      </c>
      <c r="BR1234" s="6"/>
      <c r="BS1234" s="6"/>
      <c r="BT1234" s="6"/>
      <c r="BU1234" s="6" t="s">
        <v>908</v>
      </c>
      <c r="BV1234" s="6"/>
      <c r="BW1234" s="6"/>
    </row>
    <row r="1235" spans="1:75" ht="15" customHeight="1" x14ac:dyDescent="0.3">
      <c r="A1235" s="1" t="s">
        <v>1489</v>
      </c>
      <c r="B1235" s="9">
        <v>42971</v>
      </c>
      <c r="C1235" s="1" t="s">
        <v>123</v>
      </c>
      <c r="D1235" s="166" t="s">
        <v>115</v>
      </c>
      <c r="E1235" s="166" t="s">
        <v>116</v>
      </c>
      <c r="F1235" s="2">
        <v>89</v>
      </c>
      <c r="G1235" s="170">
        <v>4</v>
      </c>
      <c r="H1235" s="183" t="str">
        <f t="shared" ref="H1235:H1298" si="19">F1235&amp;"-"&amp;G1235</f>
        <v>89-4</v>
      </c>
      <c r="I1235" s="175">
        <v>0</v>
      </c>
      <c r="J1235" s="175">
        <v>57</v>
      </c>
      <c r="K1235" s="207" t="b">
        <v>1</v>
      </c>
      <c r="L1235" s="208">
        <v>218.47500000000002</v>
      </c>
      <c r="M1235" s="208">
        <v>219.04500000000002</v>
      </c>
      <c r="N1235" s="11" t="s">
        <v>112</v>
      </c>
      <c r="O1235" s="11" t="s">
        <v>39</v>
      </c>
      <c r="P1235" s="179" t="s">
        <v>1527</v>
      </c>
      <c r="Q1235" s="180">
        <v>4</v>
      </c>
      <c r="R1235" s="11" t="s">
        <v>18</v>
      </c>
      <c r="S1235" s="11"/>
      <c r="T1235" s="17" t="s">
        <v>459</v>
      </c>
      <c r="U1235" s="6" t="s">
        <v>49</v>
      </c>
      <c r="V1235" s="6" t="s">
        <v>14</v>
      </c>
      <c r="W1235" s="6" t="s">
        <v>10</v>
      </c>
      <c r="X1235" s="212">
        <v>2</v>
      </c>
      <c r="Y1235" s="6" t="s">
        <v>40</v>
      </c>
      <c r="AG1235" s="1">
        <v>70</v>
      </c>
      <c r="AJ1235" s="193">
        <v>20</v>
      </c>
      <c r="AU1235" s="1">
        <v>10</v>
      </c>
      <c r="BO1235" s="6"/>
      <c r="BP1235" s="6"/>
      <c r="BQ1235" s="1">
        <v>100</v>
      </c>
      <c r="BR1235" s="6"/>
      <c r="BS1235" s="6"/>
      <c r="BT1235" s="6"/>
      <c r="BU1235" s="6" t="s">
        <v>909</v>
      </c>
      <c r="BV1235" s="6"/>
      <c r="BW1235" s="6"/>
    </row>
    <row r="1236" spans="1:75" ht="15" customHeight="1" x14ac:dyDescent="0.3">
      <c r="A1236" s="1" t="s">
        <v>1489</v>
      </c>
      <c r="B1236" s="9">
        <v>42971</v>
      </c>
      <c r="C1236" s="1" t="s">
        <v>123</v>
      </c>
      <c r="D1236" s="166" t="s">
        <v>115</v>
      </c>
      <c r="E1236" s="166" t="s">
        <v>116</v>
      </c>
      <c r="F1236" s="2">
        <v>89</v>
      </c>
      <c r="G1236" s="170">
        <v>4</v>
      </c>
      <c r="H1236" s="183" t="str">
        <f t="shared" si="19"/>
        <v>89-4</v>
      </c>
      <c r="I1236" s="175">
        <v>0</v>
      </c>
      <c r="J1236" s="175">
        <v>57</v>
      </c>
      <c r="K1236" s="207" t="b">
        <v>1</v>
      </c>
      <c r="L1236" s="208">
        <v>218.47500000000002</v>
      </c>
      <c r="M1236" s="208">
        <v>219.04500000000002</v>
      </c>
      <c r="N1236" s="11" t="s">
        <v>112</v>
      </c>
      <c r="O1236" s="11" t="s">
        <v>46</v>
      </c>
      <c r="P1236" s="179" t="s">
        <v>1495</v>
      </c>
      <c r="Q1236" s="180">
        <v>5</v>
      </c>
      <c r="R1236" s="11" t="s">
        <v>18</v>
      </c>
      <c r="S1236" s="11"/>
      <c r="T1236" s="17" t="s">
        <v>459</v>
      </c>
      <c r="U1236" s="6" t="s">
        <v>49</v>
      </c>
      <c r="V1236" s="6" t="s">
        <v>14</v>
      </c>
      <c r="W1236" s="6" t="s">
        <v>10</v>
      </c>
      <c r="X1236" s="212">
        <v>2</v>
      </c>
      <c r="Y1236" s="6" t="s">
        <v>40</v>
      </c>
      <c r="AP1236" s="1">
        <v>50</v>
      </c>
      <c r="BF1236" s="1">
        <v>50</v>
      </c>
      <c r="BO1236" s="6" t="s">
        <v>893</v>
      </c>
      <c r="BP1236" s="6"/>
      <c r="BQ1236" s="1">
        <v>100</v>
      </c>
      <c r="BR1236" s="6"/>
      <c r="BS1236" s="6"/>
      <c r="BT1236" s="6"/>
      <c r="BU1236" s="6" t="s">
        <v>898</v>
      </c>
      <c r="BV1236" s="6"/>
      <c r="BW1236" s="6"/>
    </row>
    <row r="1237" spans="1:75" ht="15" customHeight="1" x14ac:dyDescent="0.3">
      <c r="A1237" s="1" t="s">
        <v>1489</v>
      </c>
      <c r="B1237" s="9">
        <v>42971</v>
      </c>
      <c r="C1237" s="1" t="s">
        <v>123</v>
      </c>
      <c r="D1237" s="166" t="s">
        <v>115</v>
      </c>
      <c r="E1237" s="166" t="s">
        <v>116</v>
      </c>
      <c r="F1237" s="2">
        <v>89</v>
      </c>
      <c r="G1237" s="170">
        <v>4</v>
      </c>
      <c r="H1237" s="183" t="str">
        <f t="shared" si="19"/>
        <v>89-4</v>
      </c>
      <c r="I1237" s="175">
        <v>0</v>
      </c>
      <c r="J1237" s="175">
        <v>57</v>
      </c>
      <c r="K1237" s="207" t="b">
        <v>1</v>
      </c>
      <c r="L1237" s="208">
        <v>218.47500000000002</v>
      </c>
      <c r="M1237" s="208">
        <v>219.04500000000002</v>
      </c>
      <c r="N1237" s="11"/>
      <c r="O1237" s="11" t="s">
        <v>105</v>
      </c>
      <c r="P1237" s="179" t="s">
        <v>105</v>
      </c>
      <c r="Q1237" s="139" t="s">
        <v>1492</v>
      </c>
      <c r="R1237" s="11"/>
      <c r="S1237" s="11"/>
      <c r="T1237" s="6"/>
      <c r="U1237" s="6"/>
      <c r="V1237" s="6"/>
      <c r="W1237" s="6"/>
      <c r="X1237" s="212" t="e">
        <v>#N/A</v>
      </c>
      <c r="Y1237" s="6"/>
      <c r="BO1237" s="6"/>
      <c r="BP1237" s="6"/>
      <c r="BQ1237" s="1">
        <v>0</v>
      </c>
      <c r="BR1237" s="6"/>
      <c r="BS1237" s="6"/>
      <c r="BT1237" s="6"/>
      <c r="BU1237" s="6"/>
      <c r="BV1237" s="6" t="s">
        <v>907</v>
      </c>
      <c r="BW1237" s="6"/>
    </row>
    <row r="1238" spans="1:75" ht="15" customHeight="1" x14ac:dyDescent="0.3">
      <c r="A1238" s="1" t="s">
        <v>1489</v>
      </c>
      <c r="B1238" s="9">
        <v>42971</v>
      </c>
      <c r="C1238" s="1" t="s">
        <v>123</v>
      </c>
      <c r="D1238" s="61" t="s">
        <v>115</v>
      </c>
      <c r="E1238" s="61" t="s">
        <v>116</v>
      </c>
      <c r="F1238" s="2">
        <v>90</v>
      </c>
      <c r="G1238" s="170">
        <v>1</v>
      </c>
      <c r="H1238" s="183" t="str">
        <f t="shared" si="19"/>
        <v>90-1</v>
      </c>
      <c r="I1238" s="175">
        <v>0</v>
      </c>
      <c r="J1238" s="175">
        <v>85</v>
      </c>
      <c r="K1238" s="207" t="b">
        <v>1</v>
      </c>
      <c r="L1238" s="208">
        <v>218.95</v>
      </c>
      <c r="M1238" s="208">
        <v>219.79999999999998</v>
      </c>
      <c r="N1238" s="2" t="s">
        <v>112</v>
      </c>
      <c r="O1238" s="2" t="s">
        <v>30</v>
      </c>
      <c r="P1238" s="179" t="s">
        <v>1524</v>
      </c>
      <c r="Q1238" s="180">
        <v>1</v>
      </c>
      <c r="R1238" s="2" t="s">
        <v>21</v>
      </c>
      <c r="S1238" s="2"/>
      <c r="T1238" s="40" t="s">
        <v>684</v>
      </c>
      <c r="U1238" s="1" t="s">
        <v>49</v>
      </c>
      <c r="V1238" s="1" t="s">
        <v>92</v>
      </c>
      <c r="W1238" s="1" t="s">
        <v>11</v>
      </c>
      <c r="X1238" s="212">
        <v>3</v>
      </c>
      <c r="Y1238" s="1" t="s">
        <v>111</v>
      </c>
      <c r="AG1238" s="1">
        <v>10</v>
      </c>
      <c r="AJ1238" s="193">
        <v>10</v>
      </c>
      <c r="BQ1238" s="1">
        <v>20</v>
      </c>
      <c r="BU1238" s="1" t="s">
        <v>895</v>
      </c>
    </row>
    <row r="1239" spans="1:75" ht="15" customHeight="1" x14ac:dyDescent="0.3">
      <c r="A1239" s="1" t="s">
        <v>1489</v>
      </c>
      <c r="B1239" s="9">
        <v>42971</v>
      </c>
      <c r="C1239" s="1" t="s">
        <v>123</v>
      </c>
      <c r="D1239" s="166" t="s">
        <v>115</v>
      </c>
      <c r="E1239" s="166" t="s">
        <v>116</v>
      </c>
      <c r="F1239" s="2">
        <v>90</v>
      </c>
      <c r="G1239" s="170">
        <v>1</v>
      </c>
      <c r="H1239" s="183" t="str">
        <f t="shared" si="19"/>
        <v>90-1</v>
      </c>
      <c r="I1239" s="175">
        <v>0</v>
      </c>
      <c r="J1239" s="175">
        <v>85</v>
      </c>
      <c r="K1239" s="207" t="b">
        <v>1</v>
      </c>
      <c r="L1239" s="208">
        <v>218.95</v>
      </c>
      <c r="M1239" s="208">
        <v>219.79999999999998</v>
      </c>
      <c r="N1239" s="11" t="s">
        <v>112</v>
      </c>
      <c r="O1239" s="11" t="s">
        <v>72</v>
      </c>
      <c r="P1239" s="179" t="s">
        <v>1526</v>
      </c>
      <c r="Q1239" s="180">
        <v>3</v>
      </c>
      <c r="R1239" s="11" t="s">
        <v>18</v>
      </c>
      <c r="S1239" s="11"/>
      <c r="T1239" s="17" t="s">
        <v>683</v>
      </c>
      <c r="U1239" s="6" t="s">
        <v>49</v>
      </c>
      <c r="V1239" s="6" t="s">
        <v>92</v>
      </c>
      <c r="W1239" s="6" t="s">
        <v>11</v>
      </c>
      <c r="X1239" s="212">
        <v>3</v>
      </c>
      <c r="Y1239" s="6" t="s">
        <v>40</v>
      </c>
      <c r="AG1239" s="1">
        <v>10</v>
      </c>
      <c r="AJ1239" s="193">
        <v>70</v>
      </c>
      <c r="AU1239" s="1">
        <v>20</v>
      </c>
      <c r="BO1239" s="6"/>
      <c r="BP1239" s="6"/>
      <c r="BQ1239" s="1">
        <v>100</v>
      </c>
      <c r="BR1239" s="6"/>
      <c r="BS1239" s="6"/>
      <c r="BT1239" s="6"/>
      <c r="BU1239" s="6" t="s">
        <v>910</v>
      </c>
      <c r="BV1239" s="6"/>
      <c r="BW1239" s="6"/>
    </row>
    <row r="1240" spans="1:75" ht="15" customHeight="1" x14ac:dyDescent="0.3">
      <c r="A1240" s="1" t="s">
        <v>1489</v>
      </c>
      <c r="B1240" s="9">
        <v>42971</v>
      </c>
      <c r="C1240" s="1" t="s">
        <v>123</v>
      </c>
      <c r="D1240" s="166" t="s">
        <v>115</v>
      </c>
      <c r="E1240" s="166" t="s">
        <v>116</v>
      </c>
      <c r="F1240" s="2">
        <v>90</v>
      </c>
      <c r="G1240" s="170">
        <v>1</v>
      </c>
      <c r="H1240" s="183" t="str">
        <f t="shared" si="19"/>
        <v>90-1</v>
      </c>
      <c r="I1240" s="175">
        <v>0</v>
      </c>
      <c r="J1240" s="175">
        <v>85</v>
      </c>
      <c r="K1240" s="207" t="b">
        <v>1</v>
      </c>
      <c r="L1240" s="208">
        <v>218.95</v>
      </c>
      <c r="M1240" s="208">
        <v>219.79999999999998</v>
      </c>
      <c r="N1240" s="11" t="s">
        <v>112</v>
      </c>
      <c r="O1240" s="11" t="s">
        <v>39</v>
      </c>
      <c r="P1240" s="179" t="s">
        <v>1527</v>
      </c>
      <c r="Q1240" s="180">
        <v>4</v>
      </c>
      <c r="R1240" s="11" t="s">
        <v>18</v>
      </c>
      <c r="S1240" s="11"/>
      <c r="T1240" s="17" t="s">
        <v>459</v>
      </c>
      <c r="U1240" s="6" t="s">
        <v>49</v>
      </c>
      <c r="V1240" s="6" t="s">
        <v>14</v>
      </c>
      <c r="W1240" s="6" t="s">
        <v>10</v>
      </c>
      <c r="X1240" s="212">
        <v>2</v>
      </c>
      <c r="Y1240" s="6" t="s">
        <v>40</v>
      </c>
      <c r="AG1240" s="1">
        <v>70</v>
      </c>
      <c r="AJ1240" s="193">
        <v>20</v>
      </c>
      <c r="AU1240" s="1">
        <v>10</v>
      </c>
      <c r="BO1240" s="6"/>
      <c r="BP1240" s="6"/>
      <c r="BQ1240" s="1">
        <v>100</v>
      </c>
      <c r="BR1240" s="6"/>
      <c r="BS1240" s="6"/>
      <c r="BT1240" s="6"/>
      <c r="BU1240" s="6" t="s">
        <v>863</v>
      </c>
      <c r="BV1240" s="6"/>
      <c r="BW1240" s="6"/>
    </row>
    <row r="1241" spans="1:75" ht="15" customHeight="1" x14ac:dyDescent="0.3">
      <c r="A1241" s="1" t="s">
        <v>1489</v>
      </c>
      <c r="B1241" s="9">
        <v>42972</v>
      </c>
      <c r="C1241" s="1" t="s">
        <v>123</v>
      </c>
      <c r="D1241" s="166" t="s">
        <v>115</v>
      </c>
      <c r="E1241" s="166" t="s">
        <v>116</v>
      </c>
      <c r="F1241" s="2">
        <v>90</v>
      </c>
      <c r="G1241" s="170">
        <v>1</v>
      </c>
      <c r="H1241" s="183" t="str">
        <f t="shared" si="19"/>
        <v>90-1</v>
      </c>
      <c r="I1241" s="175">
        <v>6</v>
      </c>
      <c r="J1241" s="175">
        <v>12</v>
      </c>
      <c r="K1241" s="207" t="b">
        <v>1</v>
      </c>
      <c r="L1241" s="208">
        <v>219.01</v>
      </c>
      <c r="M1241" s="208">
        <v>219.07</v>
      </c>
      <c r="N1241" s="11" t="s">
        <v>96</v>
      </c>
      <c r="O1241" s="11" t="s">
        <v>32</v>
      </c>
      <c r="P1241" s="179" t="s">
        <v>1495</v>
      </c>
      <c r="Q1241" s="180">
        <v>5</v>
      </c>
      <c r="R1241" s="11" t="s">
        <v>18</v>
      </c>
      <c r="S1241" s="11"/>
      <c r="T1241" s="17" t="s">
        <v>795</v>
      </c>
      <c r="U1241" s="6" t="s">
        <v>49</v>
      </c>
      <c r="V1241" s="6" t="s">
        <v>14</v>
      </c>
      <c r="W1241" s="6" t="s">
        <v>10</v>
      </c>
      <c r="X1241" s="212">
        <v>2</v>
      </c>
      <c r="Y1241" s="6" t="s">
        <v>40</v>
      </c>
      <c r="AP1241" s="1">
        <v>100</v>
      </c>
      <c r="BO1241" s="6"/>
      <c r="BP1241" s="6"/>
      <c r="BQ1241" s="1">
        <v>100</v>
      </c>
      <c r="BR1241" s="6"/>
      <c r="BS1241" s="6"/>
      <c r="BT1241" s="6"/>
      <c r="BU1241" s="6" t="s">
        <v>911</v>
      </c>
      <c r="BV1241" s="6"/>
      <c r="BW1241" s="6"/>
    </row>
    <row r="1242" spans="1:75" ht="15" customHeight="1" x14ac:dyDescent="0.3">
      <c r="A1242" s="1" t="s">
        <v>1489</v>
      </c>
      <c r="B1242" s="9">
        <v>42971</v>
      </c>
      <c r="C1242" s="1" t="s">
        <v>123</v>
      </c>
      <c r="D1242" s="166" t="s">
        <v>115</v>
      </c>
      <c r="E1242" s="166" t="s">
        <v>116</v>
      </c>
      <c r="F1242" s="2">
        <v>90</v>
      </c>
      <c r="G1242" s="170">
        <v>1</v>
      </c>
      <c r="H1242" s="183" t="str">
        <f t="shared" si="19"/>
        <v>90-1</v>
      </c>
      <c r="I1242" s="175">
        <v>0</v>
      </c>
      <c r="J1242" s="175">
        <v>85</v>
      </c>
      <c r="K1242" s="207" t="b">
        <v>1</v>
      </c>
      <c r="L1242" s="208">
        <v>218.95</v>
      </c>
      <c r="M1242" s="208">
        <v>219.79999999999998</v>
      </c>
      <c r="N1242" s="11"/>
      <c r="O1242" s="11" t="s">
        <v>105</v>
      </c>
      <c r="P1242" s="179" t="s">
        <v>105</v>
      </c>
      <c r="Q1242" s="139" t="s">
        <v>1492</v>
      </c>
      <c r="R1242" s="11"/>
      <c r="S1242" s="11"/>
      <c r="T1242" s="6"/>
      <c r="U1242" s="6"/>
      <c r="V1242" s="6"/>
      <c r="W1242" s="6"/>
      <c r="X1242" s="212" t="e">
        <v>#N/A</v>
      </c>
      <c r="Y1242" s="6"/>
      <c r="BO1242" s="6"/>
      <c r="BP1242" s="6"/>
      <c r="BQ1242" s="1">
        <v>0</v>
      </c>
      <c r="BR1242" s="6"/>
      <c r="BS1242" s="6"/>
      <c r="BT1242" s="6"/>
      <c r="BU1242" s="6"/>
      <c r="BV1242" s="6" t="s">
        <v>912</v>
      </c>
      <c r="BW1242" s="6"/>
    </row>
    <row r="1243" spans="1:75" ht="15" customHeight="1" x14ac:dyDescent="0.3">
      <c r="A1243" s="1" t="s">
        <v>1489</v>
      </c>
      <c r="B1243" s="9">
        <v>42971</v>
      </c>
      <c r="C1243" s="1" t="s">
        <v>123</v>
      </c>
      <c r="D1243" s="61" t="s">
        <v>115</v>
      </c>
      <c r="E1243" s="61" t="s">
        <v>116</v>
      </c>
      <c r="F1243" s="2">
        <v>90</v>
      </c>
      <c r="G1243" s="170">
        <v>2</v>
      </c>
      <c r="H1243" s="183" t="str">
        <f t="shared" si="19"/>
        <v>90-2</v>
      </c>
      <c r="I1243" s="175">
        <v>0</v>
      </c>
      <c r="J1243" s="175">
        <v>88</v>
      </c>
      <c r="K1243" s="207" t="b">
        <v>1</v>
      </c>
      <c r="L1243" s="208">
        <v>219.79999999999998</v>
      </c>
      <c r="M1243" s="208">
        <v>220.67999999999998</v>
      </c>
      <c r="N1243" s="2" t="s">
        <v>112</v>
      </c>
      <c r="O1243" s="2" t="s">
        <v>30</v>
      </c>
      <c r="P1243" s="179" t="s">
        <v>1524</v>
      </c>
      <c r="Q1243" s="180">
        <v>1</v>
      </c>
      <c r="R1243" s="2" t="s">
        <v>21</v>
      </c>
      <c r="S1243" s="2"/>
      <c r="T1243" s="40" t="s">
        <v>882</v>
      </c>
      <c r="U1243" s="1" t="s">
        <v>49</v>
      </c>
      <c r="V1243" s="1" t="s">
        <v>92</v>
      </c>
      <c r="W1243" s="1" t="s">
        <v>11</v>
      </c>
      <c r="X1243" s="212">
        <v>3</v>
      </c>
      <c r="Y1243" s="1" t="s">
        <v>111</v>
      </c>
      <c r="AG1243" s="1">
        <v>10</v>
      </c>
      <c r="AJ1243" s="193">
        <v>10</v>
      </c>
      <c r="AU1243" s="1">
        <v>80</v>
      </c>
      <c r="BQ1243" s="1">
        <v>100</v>
      </c>
      <c r="BU1243" s="1" t="s">
        <v>895</v>
      </c>
    </row>
    <row r="1244" spans="1:75" ht="15" customHeight="1" x14ac:dyDescent="0.3">
      <c r="A1244" s="1" t="s">
        <v>1489</v>
      </c>
      <c r="B1244" s="9">
        <v>42971</v>
      </c>
      <c r="C1244" s="1" t="s">
        <v>123</v>
      </c>
      <c r="D1244" s="166" t="s">
        <v>115</v>
      </c>
      <c r="E1244" s="166" t="s">
        <v>116</v>
      </c>
      <c r="F1244" s="2">
        <v>90</v>
      </c>
      <c r="G1244" s="170">
        <v>2</v>
      </c>
      <c r="H1244" s="183" t="str">
        <f t="shared" si="19"/>
        <v>90-2</v>
      </c>
      <c r="I1244" s="175">
        <v>0</v>
      </c>
      <c r="J1244" s="175">
        <v>88</v>
      </c>
      <c r="K1244" s="207" t="b">
        <v>1</v>
      </c>
      <c r="L1244" s="208">
        <v>219.79999999999998</v>
      </c>
      <c r="M1244" s="208">
        <v>220.67999999999998</v>
      </c>
      <c r="N1244" s="11" t="s">
        <v>112</v>
      </c>
      <c r="O1244" s="11" t="s">
        <v>72</v>
      </c>
      <c r="P1244" s="179" t="s">
        <v>1526</v>
      </c>
      <c r="Q1244" s="180">
        <v>3</v>
      </c>
      <c r="R1244" s="11" t="s">
        <v>18</v>
      </c>
      <c r="S1244" s="11"/>
      <c r="T1244" s="17" t="s">
        <v>883</v>
      </c>
      <c r="U1244" s="6" t="s">
        <v>49</v>
      </c>
      <c r="V1244" s="6" t="s">
        <v>92</v>
      </c>
      <c r="W1244" s="6" t="s">
        <v>11</v>
      </c>
      <c r="X1244" s="212">
        <v>3</v>
      </c>
      <c r="Y1244" s="6" t="s">
        <v>40</v>
      </c>
      <c r="AG1244" s="1">
        <v>10</v>
      </c>
      <c r="AJ1244" s="193">
        <v>70</v>
      </c>
      <c r="AU1244" s="1">
        <v>20</v>
      </c>
      <c r="BO1244" s="6"/>
      <c r="BP1244" s="6"/>
      <c r="BQ1244" s="1">
        <v>100</v>
      </c>
      <c r="BR1244" s="6"/>
      <c r="BS1244" s="6"/>
      <c r="BT1244" s="6"/>
      <c r="BU1244" s="6" t="s">
        <v>910</v>
      </c>
      <c r="BV1244" s="6"/>
      <c r="BW1244" s="6"/>
    </row>
    <row r="1245" spans="1:75" ht="15" customHeight="1" x14ac:dyDescent="0.3">
      <c r="A1245" s="1" t="s">
        <v>1489</v>
      </c>
      <c r="B1245" s="9">
        <v>42971</v>
      </c>
      <c r="C1245" s="1" t="s">
        <v>123</v>
      </c>
      <c r="D1245" s="166" t="s">
        <v>115</v>
      </c>
      <c r="E1245" s="166" t="s">
        <v>116</v>
      </c>
      <c r="F1245" s="2">
        <v>90</v>
      </c>
      <c r="G1245" s="170">
        <v>2</v>
      </c>
      <c r="H1245" s="183" t="str">
        <f t="shared" si="19"/>
        <v>90-2</v>
      </c>
      <c r="I1245" s="175">
        <v>0</v>
      </c>
      <c r="J1245" s="175">
        <v>88</v>
      </c>
      <c r="K1245" s="207" t="b">
        <v>1</v>
      </c>
      <c r="L1245" s="208">
        <v>219.79999999999998</v>
      </c>
      <c r="M1245" s="208">
        <v>220.67999999999998</v>
      </c>
      <c r="N1245" s="11" t="s">
        <v>112</v>
      </c>
      <c r="O1245" s="11" t="s">
        <v>39</v>
      </c>
      <c r="P1245" s="179" t="s">
        <v>1527</v>
      </c>
      <c r="Q1245" s="180">
        <v>4</v>
      </c>
      <c r="R1245" s="11" t="s">
        <v>18</v>
      </c>
      <c r="S1245" s="11"/>
      <c r="T1245" s="17" t="s">
        <v>881</v>
      </c>
      <c r="U1245" s="6" t="s">
        <v>49</v>
      </c>
      <c r="V1245" s="6" t="s">
        <v>14</v>
      </c>
      <c r="W1245" s="6" t="s">
        <v>10</v>
      </c>
      <c r="X1245" s="212">
        <v>2</v>
      </c>
      <c r="Y1245" s="6" t="s">
        <v>40</v>
      </c>
      <c r="AG1245" s="1">
        <v>70</v>
      </c>
      <c r="AJ1245" s="193">
        <v>20</v>
      </c>
      <c r="AU1245" s="1">
        <v>10</v>
      </c>
      <c r="BO1245" s="6"/>
      <c r="BP1245" s="6"/>
      <c r="BQ1245" s="1">
        <v>100</v>
      </c>
      <c r="BR1245" s="6"/>
      <c r="BS1245" s="6"/>
      <c r="BT1245" s="6"/>
      <c r="BU1245" s="6" t="s">
        <v>913</v>
      </c>
      <c r="BV1245" s="6"/>
      <c r="BW1245" s="6"/>
    </row>
    <row r="1246" spans="1:75" ht="15" customHeight="1" x14ac:dyDescent="0.3">
      <c r="A1246" s="1" t="s">
        <v>1489</v>
      </c>
      <c r="B1246" s="9">
        <v>42971</v>
      </c>
      <c r="C1246" s="1" t="s">
        <v>123</v>
      </c>
      <c r="D1246" s="166" t="s">
        <v>115</v>
      </c>
      <c r="E1246" s="166" t="s">
        <v>116</v>
      </c>
      <c r="F1246" s="2">
        <v>90</v>
      </c>
      <c r="G1246" s="170">
        <v>2</v>
      </c>
      <c r="H1246" s="183" t="str">
        <f t="shared" si="19"/>
        <v>90-2</v>
      </c>
      <c r="I1246" s="175">
        <v>0</v>
      </c>
      <c r="J1246" s="175">
        <v>88</v>
      </c>
      <c r="K1246" s="207" t="b">
        <v>1</v>
      </c>
      <c r="L1246" s="208">
        <v>219.79999999999998</v>
      </c>
      <c r="M1246" s="208">
        <v>220.67999999999998</v>
      </c>
      <c r="N1246" s="11"/>
      <c r="O1246" s="11" t="s">
        <v>105</v>
      </c>
      <c r="P1246" s="179" t="s">
        <v>105</v>
      </c>
      <c r="Q1246" s="139" t="s">
        <v>1492</v>
      </c>
      <c r="R1246" s="11"/>
      <c r="S1246" s="11"/>
      <c r="T1246" s="6"/>
      <c r="U1246" s="6"/>
      <c r="V1246" s="6"/>
      <c r="W1246" s="6"/>
      <c r="X1246" s="212" t="e">
        <v>#N/A</v>
      </c>
      <c r="Y1246" s="6"/>
      <c r="BO1246" s="6"/>
      <c r="BP1246" s="6"/>
      <c r="BQ1246" s="1">
        <v>0</v>
      </c>
      <c r="BR1246" s="6"/>
      <c r="BS1246" s="6"/>
      <c r="BT1246" s="6"/>
      <c r="BU1246" s="6"/>
      <c r="BV1246" s="6" t="s">
        <v>914</v>
      </c>
      <c r="BW1246" s="6"/>
    </row>
    <row r="1247" spans="1:75" ht="15" customHeight="1" x14ac:dyDescent="0.3">
      <c r="A1247" s="1" t="s">
        <v>1489</v>
      </c>
      <c r="B1247" s="9">
        <v>42971</v>
      </c>
      <c r="C1247" s="1" t="s">
        <v>123</v>
      </c>
      <c r="D1247" s="61" t="s">
        <v>115</v>
      </c>
      <c r="E1247" s="61" t="s">
        <v>116</v>
      </c>
      <c r="F1247" s="2">
        <v>90</v>
      </c>
      <c r="G1247" s="170">
        <v>3</v>
      </c>
      <c r="H1247" s="183" t="str">
        <f t="shared" si="19"/>
        <v>90-3</v>
      </c>
      <c r="I1247" s="175">
        <v>0</v>
      </c>
      <c r="J1247" s="175">
        <v>85</v>
      </c>
      <c r="K1247" s="207" t="b">
        <v>1</v>
      </c>
      <c r="L1247" s="208">
        <v>220.68499999999997</v>
      </c>
      <c r="M1247" s="208">
        <v>221.53499999999997</v>
      </c>
      <c r="N1247" s="2" t="s">
        <v>112</v>
      </c>
      <c r="O1247" s="2" t="s">
        <v>30</v>
      </c>
      <c r="P1247" s="179" t="s">
        <v>1524</v>
      </c>
      <c r="Q1247" s="180">
        <v>1</v>
      </c>
      <c r="R1247" s="2" t="s">
        <v>21</v>
      </c>
      <c r="S1247" s="2"/>
      <c r="T1247" s="40" t="s">
        <v>790</v>
      </c>
      <c r="U1247" s="1" t="s">
        <v>49</v>
      </c>
      <c r="V1247" s="1" t="s">
        <v>92</v>
      </c>
      <c r="W1247" s="1" t="s">
        <v>11</v>
      </c>
      <c r="X1247" s="212">
        <v>3</v>
      </c>
      <c r="Y1247" s="1" t="s">
        <v>111</v>
      </c>
      <c r="AG1247" s="1">
        <v>10</v>
      </c>
      <c r="AJ1247" s="193">
        <v>10</v>
      </c>
      <c r="AU1247" s="1">
        <v>80</v>
      </c>
      <c r="BQ1247" s="1">
        <v>100</v>
      </c>
      <c r="BU1247" s="1" t="s">
        <v>895</v>
      </c>
    </row>
    <row r="1248" spans="1:75" ht="15" customHeight="1" x14ac:dyDescent="0.3">
      <c r="A1248" s="1" t="s">
        <v>1489</v>
      </c>
      <c r="B1248" s="9">
        <v>42971</v>
      </c>
      <c r="C1248" s="1" t="s">
        <v>123</v>
      </c>
      <c r="D1248" s="166" t="s">
        <v>115</v>
      </c>
      <c r="E1248" s="166" t="s">
        <v>116</v>
      </c>
      <c r="F1248" s="2">
        <v>90</v>
      </c>
      <c r="G1248" s="170">
        <v>3</v>
      </c>
      <c r="H1248" s="183" t="str">
        <f t="shared" si="19"/>
        <v>90-3</v>
      </c>
      <c r="I1248" s="175">
        <v>0</v>
      </c>
      <c r="J1248" s="175">
        <v>85</v>
      </c>
      <c r="K1248" s="207" t="b">
        <v>1</v>
      </c>
      <c r="L1248" s="208">
        <v>220.68499999999997</v>
      </c>
      <c r="M1248" s="208">
        <v>221.53499999999997</v>
      </c>
      <c r="N1248" s="11" t="s">
        <v>112</v>
      </c>
      <c r="O1248" s="11" t="s">
        <v>72</v>
      </c>
      <c r="P1248" s="179" t="s">
        <v>1526</v>
      </c>
      <c r="Q1248" s="180">
        <v>3</v>
      </c>
      <c r="R1248" s="11" t="s">
        <v>18</v>
      </c>
      <c r="S1248" s="11"/>
      <c r="T1248" s="17" t="s">
        <v>676</v>
      </c>
      <c r="U1248" s="6" t="s">
        <v>49</v>
      </c>
      <c r="V1248" s="6" t="s">
        <v>92</v>
      </c>
      <c r="W1248" s="6" t="s">
        <v>11</v>
      </c>
      <c r="X1248" s="212">
        <v>3</v>
      </c>
      <c r="Y1248" s="6" t="s">
        <v>40</v>
      </c>
      <c r="AG1248" s="1">
        <v>10</v>
      </c>
      <c r="AJ1248" s="193">
        <v>70</v>
      </c>
      <c r="AU1248" s="1">
        <v>20</v>
      </c>
      <c r="BO1248" s="6"/>
      <c r="BP1248" s="6"/>
      <c r="BQ1248" s="1">
        <v>100</v>
      </c>
      <c r="BR1248" s="6"/>
      <c r="BS1248" s="6"/>
      <c r="BT1248" s="6"/>
      <c r="BU1248" s="6" t="s">
        <v>910</v>
      </c>
      <c r="BV1248" s="6"/>
      <c r="BW1248" s="6"/>
    </row>
    <row r="1249" spans="1:75" ht="15" customHeight="1" x14ac:dyDescent="0.3">
      <c r="A1249" s="1" t="s">
        <v>1489</v>
      </c>
      <c r="B1249" s="9">
        <v>42971</v>
      </c>
      <c r="C1249" s="1" t="s">
        <v>123</v>
      </c>
      <c r="D1249" s="166" t="s">
        <v>115</v>
      </c>
      <c r="E1249" s="166" t="s">
        <v>116</v>
      </c>
      <c r="F1249" s="2">
        <v>90</v>
      </c>
      <c r="G1249" s="170">
        <v>3</v>
      </c>
      <c r="H1249" s="183" t="str">
        <f t="shared" si="19"/>
        <v>90-3</v>
      </c>
      <c r="I1249" s="175">
        <v>0</v>
      </c>
      <c r="J1249" s="175">
        <v>85</v>
      </c>
      <c r="K1249" s="207" t="b">
        <v>1</v>
      </c>
      <c r="L1249" s="208">
        <v>220.68499999999997</v>
      </c>
      <c r="M1249" s="208">
        <v>221.53499999999997</v>
      </c>
      <c r="N1249" s="11" t="s">
        <v>112</v>
      </c>
      <c r="O1249" s="11" t="s">
        <v>39</v>
      </c>
      <c r="P1249" s="179" t="s">
        <v>1527</v>
      </c>
      <c r="Q1249" s="180">
        <v>4</v>
      </c>
      <c r="R1249" s="11" t="s">
        <v>18</v>
      </c>
      <c r="S1249" s="11"/>
      <c r="T1249" s="17" t="s">
        <v>792</v>
      </c>
      <c r="U1249" s="6" t="s">
        <v>49</v>
      </c>
      <c r="V1249" s="6" t="s">
        <v>14</v>
      </c>
      <c r="W1249" s="6" t="s">
        <v>10</v>
      </c>
      <c r="X1249" s="212">
        <v>2</v>
      </c>
      <c r="Y1249" s="6" t="s">
        <v>40</v>
      </c>
      <c r="AG1249" s="1">
        <v>70</v>
      </c>
      <c r="AJ1249" s="193">
        <v>20</v>
      </c>
      <c r="AU1249" s="1">
        <v>10</v>
      </c>
      <c r="BO1249" s="6"/>
      <c r="BP1249" s="6"/>
      <c r="BQ1249" s="1">
        <v>100</v>
      </c>
      <c r="BR1249" s="6"/>
      <c r="BS1249" s="6"/>
      <c r="BT1249" s="6"/>
      <c r="BU1249" s="6" t="s">
        <v>897</v>
      </c>
      <c r="BV1249" s="6"/>
      <c r="BW1249" s="6"/>
    </row>
    <row r="1250" spans="1:75" ht="15" customHeight="1" x14ac:dyDescent="0.3">
      <c r="A1250" s="1" t="s">
        <v>1489</v>
      </c>
      <c r="B1250" s="9">
        <v>42971</v>
      </c>
      <c r="C1250" s="1" t="s">
        <v>123</v>
      </c>
      <c r="D1250" s="166" t="s">
        <v>115</v>
      </c>
      <c r="E1250" s="166" t="s">
        <v>116</v>
      </c>
      <c r="F1250" s="2">
        <v>90</v>
      </c>
      <c r="G1250" s="170">
        <v>3</v>
      </c>
      <c r="H1250" s="183" t="str">
        <f t="shared" si="19"/>
        <v>90-3</v>
      </c>
      <c r="I1250" s="175">
        <v>0</v>
      </c>
      <c r="J1250" s="175">
        <v>85</v>
      </c>
      <c r="K1250" s="207" t="b">
        <v>1</v>
      </c>
      <c r="L1250" s="208">
        <v>220.68499999999997</v>
      </c>
      <c r="M1250" s="208">
        <v>221.53499999999997</v>
      </c>
      <c r="N1250" s="11"/>
      <c r="O1250" s="11" t="s">
        <v>105</v>
      </c>
      <c r="P1250" s="179" t="s">
        <v>105</v>
      </c>
      <c r="Q1250" s="139" t="s">
        <v>1492</v>
      </c>
      <c r="R1250" s="11"/>
      <c r="S1250" s="11"/>
      <c r="T1250" s="6"/>
      <c r="U1250" s="6"/>
      <c r="V1250" s="6"/>
      <c r="W1250" s="6"/>
      <c r="X1250" s="212" t="e">
        <v>#N/A</v>
      </c>
      <c r="Y1250" s="6"/>
      <c r="BO1250" s="6"/>
      <c r="BP1250" s="6"/>
      <c r="BQ1250" s="1">
        <v>0</v>
      </c>
      <c r="BR1250" s="6"/>
      <c r="BS1250" s="6"/>
      <c r="BT1250" s="6"/>
      <c r="BU1250" s="6"/>
      <c r="BV1250" s="6" t="s">
        <v>915</v>
      </c>
      <c r="BW1250" s="6"/>
    </row>
    <row r="1251" spans="1:75" ht="15" customHeight="1" x14ac:dyDescent="0.3">
      <c r="A1251" s="1" t="s">
        <v>1489</v>
      </c>
      <c r="B1251" s="9">
        <v>42971</v>
      </c>
      <c r="C1251" s="1" t="s">
        <v>123</v>
      </c>
      <c r="D1251" s="61" t="s">
        <v>115</v>
      </c>
      <c r="E1251" s="61" t="s">
        <v>116</v>
      </c>
      <c r="F1251" s="2">
        <v>91</v>
      </c>
      <c r="G1251" s="170">
        <v>1</v>
      </c>
      <c r="H1251" s="183" t="str">
        <f t="shared" si="19"/>
        <v>91-1</v>
      </c>
      <c r="I1251" s="175">
        <v>0</v>
      </c>
      <c r="J1251" s="175">
        <v>56</v>
      </c>
      <c r="K1251" s="207" t="b">
        <v>1</v>
      </c>
      <c r="L1251" s="208">
        <v>221.4</v>
      </c>
      <c r="M1251" s="208">
        <v>221.96</v>
      </c>
      <c r="N1251" s="2" t="s">
        <v>112</v>
      </c>
      <c r="O1251" s="2" t="s">
        <v>30</v>
      </c>
      <c r="P1251" s="179" t="s">
        <v>1524</v>
      </c>
      <c r="Q1251" s="180">
        <v>1</v>
      </c>
      <c r="R1251" s="2" t="s">
        <v>21</v>
      </c>
      <c r="S1251" s="2"/>
      <c r="T1251" s="40" t="s">
        <v>790</v>
      </c>
      <c r="U1251" s="1" t="s">
        <v>49</v>
      </c>
      <c r="V1251" s="1" t="s">
        <v>92</v>
      </c>
      <c r="W1251" s="1" t="s">
        <v>11</v>
      </c>
      <c r="X1251" s="212">
        <v>3</v>
      </c>
      <c r="Y1251" s="1" t="s">
        <v>111</v>
      </c>
      <c r="AG1251" s="1">
        <v>10</v>
      </c>
      <c r="AJ1251" s="193">
        <v>10</v>
      </c>
      <c r="AU1251" s="1">
        <v>80</v>
      </c>
      <c r="BQ1251" s="1">
        <v>100</v>
      </c>
      <c r="BU1251" s="1" t="s">
        <v>895</v>
      </c>
    </row>
    <row r="1252" spans="1:75" ht="15" customHeight="1" x14ac:dyDescent="0.3">
      <c r="A1252" s="1" t="s">
        <v>1489</v>
      </c>
      <c r="B1252" s="9">
        <v>42971</v>
      </c>
      <c r="C1252" s="1" t="s">
        <v>123</v>
      </c>
      <c r="D1252" s="166" t="s">
        <v>115</v>
      </c>
      <c r="E1252" s="166" t="s">
        <v>116</v>
      </c>
      <c r="F1252" s="2">
        <v>91</v>
      </c>
      <c r="G1252" s="170">
        <v>1</v>
      </c>
      <c r="H1252" s="183" t="str">
        <f t="shared" si="19"/>
        <v>91-1</v>
      </c>
      <c r="I1252" s="175">
        <v>0</v>
      </c>
      <c r="J1252" s="175">
        <v>56</v>
      </c>
      <c r="K1252" s="207" t="b">
        <v>1</v>
      </c>
      <c r="L1252" s="208">
        <v>221.4</v>
      </c>
      <c r="M1252" s="208">
        <v>221.96</v>
      </c>
      <c r="N1252" s="11" t="s">
        <v>112</v>
      </c>
      <c r="O1252" s="11" t="s">
        <v>72</v>
      </c>
      <c r="P1252" s="179" t="s">
        <v>1526</v>
      </c>
      <c r="Q1252" s="180">
        <v>3</v>
      </c>
      <c r="R1252" s="11" t="s">
        <v>18</v>
      </c>
      <c r="S1252" s="11"/>
      <c r="T1252" s="17" t="s">
        <v>796</v>
      </c>
      <c r="U1252" s="6" t="s">
        <v>49</v>
      </c>
      <c r="V1252" s="6" t="s">
        <v>92</v>
      </c>
      <c r="W1252" s="6" t="s">
        <v>11</v>
      </c>
      <c r="X1252" s="212">
        <v>3</v>
      </c>
      <c r="Y1252" s="6" t="s">
        <v>40</v>
      </c>
      <c r="AG1252" s="1">
        <v>10</v>
      </c>
      <c r="AJ1252" s="193">
        <v>70</v>
      </c>
      <c r="AU1252" s="1">
        <v>20</v>
      </c>
      <c r="BO1252" s="6"/>
      <c r="BP1252" s="6"/>
      <c r="BQ1252" s="1">
        <v>100</v>
      </c>
      <c r="BR1252" s="6"/>
      <c r="BS1252" s="6"/>
      <c r="BT1252" s="6"/>
      <c r="BU1252" s="6" t="s">
        <v>896</v>
      </c>
      <c r="BV1252" s="6"/>
      <c r="BW1252" s="6"/>
    </row>
    <row r="1253" spans="1:75" ht="15" customHeight="1" x14ac:dyDescent="0.3">
      <c r="A1253" s="1" t="s">
        <v>1489</v>
      </c>
      <c r="B1253" s="9">
        <v>42971</v>
      </c>
      <c r="C1253" s="1" t="s">
        <v>123</v>
      </c>
      <c r="D1253" s="166" t="s">
        <v>115</v>
      </c>
      <c r="E1253" s="166" t="s">
        <v>116</v>
      </c>
      <c r="F1253" s="2">
        <v>91</v>
      </c>
      <c r="G1253" s="170">
        <v>1</v>
      </c>
      <c r="H1253" s="183" t="str">
        <f t="shared" si="19"/>
        <v>91-1</v>
      </c>
      <c r="I1253" s="175">
        <v>0</v>
      </c>
      <c r="J1253" s="175">
        <v>56</v>
      </c>
      <c r="K1253" s="207" t="b">
        <v>1</v>
      </c>
      <c r="L1253" s="208">
        <v>221.4</v>
      </c>
      <c r="M1253" s="208">
        <v>221.96</v>
      </c>
      <c r="N1253" s="11" t="s">
        <v>112</v>
      </c>
      <c r="O1253" s="11" t="s">
        <v>39</v>
      </c>
      <c r="P1253" s="179" t="s">
        <v>1527</v>
      </c>
      <c r="Q1253" s="180">
        <v>4</v>
      </c>
      <c r="R1253" s="11" t="s">
        <v>18</v>
      </c>
      <c r="S1253" s="11"/>
      <c r="T1253" s="17" t="s">
        <v>792</v>
      </c>
      <c r="U1253" s="6" t="s">
        <v>49</v>
      </c>
      <c r="V1253" s="6" t="s">
        <v>14</v>
      </c>
      <c r="W1253" s="6" t="s">
        <v>10</v>
      </c>
      <c r="X1253" s="212">
        <v>2</v>
      </c>
      <c r="Y1253" s="6" t="s">
        <v>40</v>
      </c>
      <c r="AG1253" s="1">
        <v>70</v>
      </c>
      <c r="AJ1253" s="193">
        <v>20</v>
      </c>
      <c r="AU1253" s="1">
        <v>10</v>
      </c>
      <c r="BO1253" s="6"/>
      <c r="BP1253" s="6"/>
      <c r="BQ1253" s="1">
        <v>100</v>
      </c>
      <c r="BR1253" s="6"/>
      <c r="BS1253" s="6"/>
      <c r="BT1253" s="6"/>
      <c r="BU1253" s="6" t="s">
        <v>897</v>
      </c>
      <c r="BV1253" s="6"/>
      <c r="BW1253" s="6"/>
    </row>
    <row r="1254" spans="1:75" ht="15" customHeight="1" x14ac:dyDescent="0.3">
      <c r="A1254" s="1" t="s">
        <v>1489</v>
      </c>
      <c r="B1254" s="9">
        <v>42971</v>
      </c>
      <c r="C1254" s="1" t="s">
        <v>123</v>
      </c>
      <c r="D1254" s="166" t="s">
        <v>115</v>
      </c>
      <c r="E1254" s="166" t="s">
        <v>116</v>
      </c>
      <c r="F1254" s="2">
        <v>91</v>
      </c>
      <c r="G1254" s="170">
        <v>1</v>
      </c>
      <c r="H1254" s="183" t="str">
        <f t="shared" si="19"/>
        <v>91-1</v>
      </c>
      <c r="I1254" s="175">
        <v>36</v>
      </c>
      <c r="J1254" s="175">
        <v>48</v>
      </c>
      <c r="K1254" s="207" t="b">
        <v>1</v>
      </c>
      <c r="L1254" s="208">
        <v>221.76000000000002</v>
      </c>
      <c r="M1254" s="208">
        <v>221.88</v>
      </c>
      <c r="N1254" s="11" t="s">
        <v>112</v>
      </c>
      <c r="O1254" s="11" t="s">
        <v>39</v>
      </c>
      <c r="P1254" s="179" t="s">
        <v>1527</v>
      </c>
      <c r="Q1254" s="180">
        <v>4</v>
      </c>
      <c r="R1254" s="11" t="s">
        <v>18</v>
      </c>
      <c r="S1254" s="11"/>
      <c r="T1254" s="17" t="s">
        <v>795</v>
      </c>
      <c r="U1254" s="6" t="s">
        <v>49</v>
      </c>
      <c r="V1254" s="6" t="s">
        <v>16</v>
      </c>
      <c r="W1254" s="6" t="s">
        <v>10</v>
      </c>
      <c r="X1254" s="212">
        <v>2</v>
      </c>
      <c r="Y1254" s="6" t="s">
        <v>40</v>
      </c>
      <c r="AG1254" s="1">
        <v>50</v>
      </c>
      <c r="AP1254" s="1">
        <v>50</v>
      </c>
      <c r="BO1254" s="6"/>
      <c r="BP1254" s="6"/>
      <c r="BQ1254" s="1">
        <v>100</v>
      </c>
      <c r="BR1254" s="6"/>
      <c r="BS1254" s="6"/>
      <c r="BT1254" s="6"/>
      <c r="BU1254" s="6" t="s">
        <v>911</v>
      </c>
      <c r="BV1254" s="6"/>
      <c r="BW1254" s="6"/>
    </row>
    <row r="1255" spans="1:75" ht="15" customHeight="1" x14ac:dyDescent="0.3">
      <c r="A1255" s="1" t="s">
        <v>1489</v>
      </c>
      <c r="B1255" s="9">
        <v>42971</v>
      </c>
      <c r="C1255" s="1" t="s">
        <v>123</v>
      </c>
      <c r="D1255" s="166" t="s">
        <v>115</v>
      </c>
      <c r="E1255" s="166" t="s">
        <v>116</v>
      </c>
      <c r="F1255" s="2">
        <v>91</v>
      </c>
      <c r="G1255" s="170">
        <v>1</v>
      </c>
      <c r="H1255" s="183" t="str">
        <f t="shared" si="19"/>
        <v>91-1</v>
      </c>
      <c r="I1255" s="175">
        <v>0</v>
      </c>
      <c r="J1255" s="175">
        <v>56</v>
      </c>
      <c r="K1255" s="207" t="b">
        <v>1</v>
      </c>
      <c r="L1255" s="208">
        <v>221.4</v>
      </c>
      <c r="M1255" s="208">
        <v>221.96</v>
      </c>
      <c r="N1255" s="11"/>
      <c r="O1255" s="11" t="s">
        <v>105</v>
      </c>
      <c r="P1255" s="179" t="s">
        <v>105</v>
      </c>
      <c r="Q1255" s="139" t="s">
        <v>1492</v>
      </c>
      <c r="R1255" s="11"/>
      <c r="S1255" s="11"/>
      <c r="T1255" s="6"/>
      <c r="U1255" s="6"/>
      <c r="V1255" s="6"/>
      <c r="W1255" s="6"/>
      <c r="X1255" s="212" t="e">
        <v>#N/A</v>
      </c>
      <c r="Y1255" s="6"/>
      <c r="BO1255" s="6"/>
      <c r="BP1255" s="6"/>
      <c r="BQ1255" s="1">
        <v>0</v>
      </c>
      <c r="BR1255" s="6"/>
      <c r="BS1255" s="6"/>
      <c r="BT1255" s="6"/>
      <c r="BU1255" s="6"/>
      <c r="BV1255" s="6" t="s">
        <v>916</v>
      </c>
      <c r="BW1255" s="6"/>
    </row>
    <row r="1256" spans="1:75" ht="15" customHeight="1" x14ac:dyDescent="0.3">
      <c r="A1256" s="1" t="s">
        <v>1489</v>
      </c>
      <c r="B1256" s="9">
        <v>42971</v>
      </c>
      <c r="C1256" s="1" t="s">
        <v>123</v>
      </c>
      <c r="D1256" s="61" t="s">
        <v>115</v>
      </c>
      <c r="E1256" s="61" t="s">
        <v>116</v>
      </c>
      <c r="F1256" s="2">
        <v>92</v>
      </c>
      <c r="G1256" s="170">
        <v>1</v>
      </c>
      <c r="H1256" s="183" t="str">
        <f t="shared" si="19"/>
        <v>92-1</v>
      </c>
      <c r="I1256" s="175">
        <v>0</v>
      </c>
      <c r="J1256" s="175">
        <v>78</v>
      </c>
      <c r="K1256" s="207" t="b">
        <v>1</v>
      </c>
      <c r="L1256" s="208">
        <v>222</v>
      </c>
      <c r="M1256" s="208">
        <v>222.78</v>
      </c>
      <c r="N1256" s="2" t="s">
        <v>112</v>
      </c>
      <c r="O1256" s="2" t="s">
        <v>30</v>
      </c>
      <c r="P1256" s="179" t="s">
        <v>1524</v>
      </c>
      <c r="Q1256" s="180">
        <v>1</v>
      </c>
      <c r="R1256" s="2" t="s">
        <v>21</v>
      </c>
      <c r="S1256" s="2"/>
      <c r="T1256" s="40" t="s">
        <v>790</v>
      </c>
      <c r="U1256" s="1" t="s">
        <v>49</v>
      </c>
      <c r="V1256" s="1" t="s">
        <v>92</v>
      </c>
      <c r="W1256" s="1" t="s">
        <v>11</v>
      </c>
      <c r="X1256" s="212">
        <v>3</v>
      </c>
      <c r="Y1256" s="1" t="s">
        <v>111</v>
      </c>
      <c r="AG1256" s="1">
        <v>10</v>
      </c>
      <c r="AJ1256" s="193">
        <v>10</v>
      </c>
      <c r="AU1256" s="1">
        <v>80</v>
      </c>
      <c r="BQ1256" s="1">
        <v>100</v>
      </c>
      <c r="BU1256" s="1" t="s">
        <v>895</v>
      </c>
    </row>
    <row r="1257" spans="1:75" ht="15" customHeight="1" x14ac:dyDescent="0.3">
      <c r="A1257" s="1" t="s">
        <v>1489</v>
      </c>
      <c r="B1257" s="9">
        <v>42971</v>
      </c>
      <c r="C1257" s="1" t="s">
        <v>123</v>
      </c>
      <c r="D1257" s="166" t="s">
        <v>115</v>
      </c>
      <c r="E1257" s="166" t="s">
        <v>116</v>
      </c>
      <c r="F1257" s="2">
        <v>92</v>
      </c>
      <c r="G1257" s="170">
        <v>1</v>
      </c>
      <c r="H1257" s="183" t="str">
        <f t="shared" si="19"/>
        <v>92-1</v>
      </c>
      <c r="I1257" s="175">
        <v>0</v>
      </c>
      <c r="J1257" s="175">
        <v>78</v>
      </c>
      <c r="K1257" s="207" t="b">
        <v>1</v>
      </c>
      <c r="L1257" s="208">
        <v>222</v>
      </c>
      <c r="M1257" s="208">
        <v>222.78</v>
      </c>
      <c r="N1257" s="11" t="s">
        <v>112</v>
      </c>
      <c r="O1257" s="11" t="s">
        <v>72</v>
      </c>
      <c r="P1257" s="179" t="s">
        <v>1526</v>
      </c>
      <c r="Q1257" s="180">
        <v>3</v>
      </c>
      <c r="R1257" s="11" t="s">
        <v>18</v>
      </c>
      <c r="S1257" s="11"/>
      <c r="T1257" s="17" t="s">
        <v>796</v>
      </c>
      <c r="U1257" s="6" t="s">
        <v>49</v>
      </c>
      <c r="V1257" s="6" t="s">
        <v>92</v>
      </c>
      <c r="W1257" s="6" t="s">
        <v>11</v>
      </c>
      <c r="X1257" s="212">
        <v>3</v>
      </c>
      <c r="Y1257" s="6" t="s">
        <v>40</v>
      </c>
      <c r="AG1257" s="1">
        <v>10</v>
      </c>
      <c r="AJ1257" s="193">
        <v>70</v>
      </c>
      <c r="AU1257" s="1">
        <v>20</v>
      </c>
      <c r="BO1257" s="6"/>
      <c r="BP1257" s="6"/>
      <c r="BQ1257" s="1">
        <v>100</v>
      </c>
      <c r="BR1257" s="6"/>
      <c r="BS1257" s="6"/>
      <c r="BT1257" s="6"/>
      <c r="BU1257" s="6" t="s">
        <v>896</v>
      </c>
      <c r="BV1257" s="6"/>
      <c r="BW1257" s="6"/>
    </row>
    <row r="1258" spans="1:75" ht="15" customHeight="1" x14ac:dyDescent="0.3">
      <c r="A1258" s="1" t="s">
        <v>1489</v>
      </c>
      <c r="B1258" s="9">
        <v>42971</v>
      </c>
      <c r="C1258" s="1" t="s">
        <v>123</v>
      </c>
      <c r="D1258" s="166" t="s">
        <v>115</v>
      </c>
      <c r="E1258" s="166" t="s">
        <v>116</v>
      </c>
      <c r="F1258" s="2">
        <v>92</v>
      </c>
      <c r="G1258" s="170">
        <v>1</v>
      </c>
      <c r="H1258" s="183" t="str">
        <f t="shared" si="19"/>
        <v>92-1</v>
      </c>
      <c r="I1258" s="175">
        <v>0</v>
      </c>
      <c r="J1258" s="175">
        <v>78</v>
      </c>
      <c r="K1258" s="207" t="b">
        <v>1</v>
      </c>
      <c r="L1258" s="208">
        <v>222</v>
      </c>
      <c r="M1258" s="208">
        <v>222.78</v>
      </c>
      <c r="N1258" s="11" t="s">
        <v>112</v>
      </c>
      <c r="O1258" s="11" t="s">
        <v>39</v>
      </c>
      <c r="P1258" s="179" t="s">
        <v>1527</v>
      </c>
      <c r="Q1258" s="180">
        <v>4</v>
      </c>
      <c r="R1258" s="11" t="s">
        <v>18</v>
      </c>
      <c r="S1258" s="11"/>
      <c r="T1258" s="17" t="s">
        <v>792</v>
      </c>
      <c r="U1258" s="6" t="s">
        <v>49</v>
      </c>
      <c r="V1258" s="6" t="s">
        <v>14</v>
      </c>
      <c r="W1258" s="6" t="s">
        <v>10</v>
      </c>
      <c r="X1258" s="212">
        <v>2</v>
      </c>
      <c r="Y1258" s="6" t="s">
        <v>40</v>
      </c>
      <c r="AG1258" s="1">
        <v>70</v>
      </c>
      <c r="AJ1258" s="193">
        <v>20</v>
      </c>
      <c r="AU1258" s="1">
        <v>10</v>
      </c>
      <c r="BO1258" s="6"/>
      <c r="BP1258" s="6"/>
      <c r="BQ1258" s="1">
        <v>100</v>
      </c>
      <c r="BR1258" s="6"/>
      <c r="BS1258" s="6"/>
      <c r="BT1258" s="6"/>
      <c r="BU1258" s="6" t="s">
        <v>897</v>
      </c>
      <c r="BV1258" s="6"/>
      <c r="BW1258" s="6"/>
    </row>
    <row r="1259" spans="1:75" ht="15" customHeight="1" x14ac:dyDescent="0.3">
      <c r="A1259" s="1" t="s">
        <v>1489</v>
      </c>
      <c r="B1259" s="9">
        <v>42971</v>
      </c>
      <c r="C1259" s="1" t="s">
        <v>123</v>
      </c>
      <c r="D1259" s="166" t="s">
        <v>115</v>
      </c>
      <c r="E1259" s="166" t="s">
        <v>116</v>
      </c>
      <c r="F1259" s="2">
        <v>92</v>
      </c>
      <c r="G1259" s="170">
        <v>1</v>
      </c>
      <c r="H1259" s="183" t="str">
        <f t="shared" si="19"/>
        <v>92-1</v>
      </c>
      <c r="I1259" s="175">
        <v>0</v>
      </c>
      <c r="J1259" s="175">
        <v>78</v>
      </c>
      <c r="K1259" s="207" t="b">
        <v>1</v>
      </c>
      <c r="L1259" s="208">
        <v>222</v>
      </c>
      <c r="M1259" s="208">
        <v>222.78</v>
      </c>
      <c r="N1259" s="11" t="s">
        <v>112</v>
      </c>
      <c r="O1259" s="11" t="s">
        <v>46</v>
      </c>
      <c r="P1259" s="179" t="s">
        <v>1495</v>
      </c>
      <c r="Q1259" s="180">
        <v>5</v>
      </c>
      <c r="R1259" s="11" t="s">
        <v>18</v>
      </c>
      <c r="S1259" s="11"/>
      <c r="T1259" s="17" t="s">
        <v>792</v>
      </c>
      <c r="U1259" s="6" t="s">
        <v>49</v>
      </c>
      <c r="V1259" s="6" t="s">
        <v>16</v>
      </c>
      <c r="W1259" s="6" t="s">
        <v>10</v>
      </c>
      <c r="X1259" s="212">
        <v>2</v>
      </c>
      <c r="Y1259" s="6" t="s">
        <v>40</v>
      </c>
      <c r="AP1259" s="1">
        <v>50</v>
      </c>
      <c r="BF1259" s="1">
        <v>50</v>
      </c>
      <c r="BO1259" s="6" t="s">
        <v>893</v>
      </c>
      <c r="BP1259" s="6"/>
      <c r="BQ1259" s="1">
        <v>100</v>
      </c>
      <c r="BR1259" s="6"/>
      <c r="BS1259" s="6"/>
      <c r="BT1259" s="6"/>
      <c r="BU1259" s="6" t="s">
        <v>898</v>
      </c>
      <c r="BV1259" s="6"/>
      <c r="BW1259" s="6"/>
    </row>
    <row r="1260" spans="1:75" ht="15" customHeight="1" x14ac:dyDescent="0.3">
      <c r="A1260" s="1" t="s">
        <v>1489</v>
      </c>
      <c r="B1260" s="9">
        <v>42971</v>
      </c>
      <c r="C1260" s="1" t="s">
        <v>123</v>
      </c>
      <c r="D1260" s="166" t="s">
        <v>115</v>
      </c>
      <c r="E1260" s="166" t="s">
        <v>116</v>
      </c>
      <c r="F1260" s="2">
        <v>92</v>
      </c>
      <c r="G1260" s="170">
        <v>1</v>
      </c>
      <c r="H1260" s="183" t="str">
        <f t="shared" si="19"/>
        <v>92-1</v>
      </c>
      <c r="I1260" s="175">
        <v>0</v>
      </c>
      <c r="J1260" s="175">
        <v>78</v>
      </c>
      <c r="K1260" s="207" t="b">
        <v>1</v>
      </c>
      <c r="L1260" s="208">
        <v>222</v>
      </c>
      <c r="M1260" s="208">
        <v>222.78</v>
      </c>
      <c r="N1260" s="11"/>
      <c r="O1260" s="11" t="s">
        <v>105</v>
      </c>
      <c r="P1260" s="179" t="s">
        <v>105</v>
      </c>
      <c r="Q1260" s="139" t="s">
        <v>1492</v>
      </c>
      <c r="R1260" s="11"/>
      <c r="S1260" s="11"/>
      <c r="T1260" s="6"/>
      <c r="U1260" s="6"/>
      <c r="V1260" s="6"/>
      <c r="W1260" s="6"/>
      <c r="X1260" s="212" t="e">
        <v>#N/A</v>
      </c>
      <c r="Y1260" s="6"/>
      <c r="BO1260" s="6"/>
      <c r="BP1260" s="6"/>
      <c r="BQ1260" s="1">
        <v>0</v>
      </c>
      <c r="BR1260" s="6"/>
      <c r="BS1260" s="6"/>
      <c r="BT1260" s="6"/>
      <c r="BU1260" s="6"/>
      <c r="BV1260" s="6" t="s">
        <v>899</v>
      </c>
      <c r="BW1260" s="6"/>
    </row>
    <row r="1261" spans="1:75" ht="15" customHeight="1" x14ac:dyDescent="0.3">
      <c r="A1261" s="1" t="s">
        <v>1489</v>
      </c>
      <c r="B1261" s="9">
        <v>42971</v>
      </c>
      <c r="C1261" s="1" t="s">
        <v>123</v>
      </c>
      <c r="D1261" s="61" t="s">
        <v>115</v>
      </c>
      <c r="E1261" s="61" t="s">
        <v>116</v>
      </c>
      <c r="F1261" s="2">
        <v>92</v>
      </c>
      <c r="G1261" s="170">
        <v>2</v>
      </c>
      <c r="H1261" s="183" t="str">
        <f t="shared" si="19"/>
        <v>92-2</v>
      </c>
      <c r="I1261" s="175">
        <v>0</v>
      </c>
      <c r="J1261" s="175">
        <v>66</v>
      </c>
      <c r="K1261" s="207" t="b">
        <v>1</v>
      </c>
      <c r="L1261" s="208">
        <v>222.875</v>
      </c>
      <c r="M1261" s="208">
        <v>223.535</v>
      </c>
      <c r="N1261" s="2" t="s">
        <v>112</v>
      </c>
      <c r="O1261" s="2" t="s">
        <v>30</v>
      </c>
      <c r="P1261" s="179" t="s">
        <v>1524</v>
      </c>
      <c r="Q1261" s="180">
        <v>1</v>
      </c>
      <c r="R1261" s="2" t="s">
        <v>21</v>
      </c>
      <c r="S1261" s="2"/>
      <c r="T1261" s="40" t="s">
        <v>795</v>
      </c>
      <c r="U1261" s="1" t="s">
        <v>49</v>
      </c>
      <c r="V1261" s="1" t="s">
        <v>92</v>
      </c>
      <c r="W1261" s="1" t="s">
        <v>11</v>
      </c>
      <c r="X1261" s="212">
        <v>3</v>
      </c>
      <c r="Y1261" s="1" t="s">
        <v>111</v>
      </c>
      <c r="AG1261" s="1">
        <v>10</v>
      </c>
      <c r="AJ1261" s="193">
        <v>10</v>
      </c>
      <c r="AU1261" s="1">
        <v>80</v>
      </c>
      <c r="BQ1261" s="1">
        <v>100</v>
      </c>
      <c r="BU1261" s="1" t="s">
        <v>895</v>
      </c>
    </row>
    <row r="1262" spans="1:75" ht="15" customHeight="1" x14ac:dyDescent="0.3">
      <c r="A1262" s="1" t="s">
        <v>1489</v>
      </c>
      <c r="B1262" s="9">
        <v>42971</v>
      </c>
      <c r="C1262" s="1" t="s">
        <v>123</v>
      </c>
      <c r="D1262" s="166" t="s">
        <v>115</v>
      </c>
      <c r="E1262" s="166" t="s">
        <v>116</v>
      </c>
      <c r="F1262" s="2">
        <v>92</v>
      </c>
      <c r="G1262" s="170">
        <v>2</v>
      </c>
      <c r="H1262" s="183" t="str">
        <f t="shared" si="19"/>
        <v>92-2</v>
      </c>
      <c r="I1262" s="175">
        <v>0</v>
      </c>
      <c r="J1262" s="175">
        <v>66</v>
      </c>
      <c r="K1262" s="207" t="b">
        <v>1</v>
      </c>
      <c r="L1262" s="208">
        <v>222.875</v>
      </c>
      <c r="M1262" s="208">
        <v>223.535</v>
      </c>
      <c r="N1262" s="11" t="s">
        <v>112</v>
      </c>
      <c r="O1262" s="11" t="s">
        <v>72</v>
      </c>
      <c r="P1262" s="179" t="s">
        <v>1526</v>
      </c>
      <c r="Q1262" s="180">
        <v>3</v>
      </c>
      <c r="R1262" s="11" t="s">
        <v>18</v>
      </c>
      <c r="S1262" s="11"/>
      <c r="T1262" s="17" t="s">
        <v>796</v>
      </c>
      <c r="U1262" s="6" t="s">
        <v>49</v>
      </c>
      <c r="V1262" s="6" t="s">
        <v>92</v>
      </c>
      <c r="W1262" s="6" t="s">
        <v>11</v>
      </c>
      <c r="X1262" s="212">
        <v>3</v>
      </c>
      <c r="Y1262" s="6" t="s">
        <v>40</v>
      </c>
      <c r="AG1262" s="1">
        <v>10</v>
      </c>
      <c r="AJ1262" s="193">
        <v>70</v>
      </c>
      <c r="AU1262" s="1">
        <v>20</v>
      </c>
      <c r="BO1262" s="6"/>
      <c r="BP1262" s="6"/>
      <c r="BQ1262" s="1">
        <v>100</v>
      </c>
      <c r="BR1262" s="6"/>
      <c r="BS1262" s="6"/>
      <c r="BT1262" s="6"/>
      <c r="BU1262" s="6" t="s">
        <v>896</v>
      </c>
      <c r="BV1262" s="6"/>
      <c r="BW1262" s="6"/>
    </row>
    <row r="1263" spans="1:75" ht="15" customHeight="1" x14ac:dyDescent="0.3">
      <c r="A1263" s="1" t="s">
        <v>1489</v>
      </c>
      <c r="B1263" s="9">
        <v>42971</v>
      </c>
      <c r="C1263" s="1" t="s">
        <v>123</v>
      </c>
      <c r="D1263" s="166" t="s">
        <v>115</v>
      </c>
      <c r="E1263" s="166" t="s">
        <v>116</v>
      </c>
      <c r="F1263" s="2">
        <v>92</v>
      </c>
      <c r="G1263" s="170">
        <v>2</v>
      </c>
      <c r="H1263" s="183" t="str">
        <f t="shared" si="19"/>
        <v>92-2</v>
      </c>
      <c r="I1263" s="175">
        <v>0</v>
      </c>
      <c r="J1263" s="175">
        <v>66</v>
      </c>
      <c r="K1263" s="207" t="b">
        <v>1</v>
      </c>
      <c r="L1263" s="208">
        <v>222.875</v>
      </c>
      <c r="M1263" s="208">
        <v>223.535</v>
      </c>
      <c r="N1263" s="11" t="s">
        <v>112</v>
      </c>
      <c r="O1263" s="11" t="s">
        <v>39</v>
      </c>
      <c r="P1263" s="179" t="s">
        <v>1527</v>
      </c>
      <c r="Q1263" s="180">
        <v>4</v>
      </c>
      <c r="R1263" s="11" t="s">
        <v>18</v>
      </c>
      <c r="S1263" s="11"/>
      <c r="T1263" s="17" t="s">
        <v>459</v>
      </c>
      <c r="U1263" s="6" t="s">
        <v>49</v>
      </c>
      <c r="V1263" s="6" t="s">
        <v>14</v>
      </c>
      <c r="W1263" s="6" t="s">
        <v>10</v>
      </c>
      <c r="X1263" s="212">
        <v>2</v>
      </c>
      <c r="Y1263" s="6" t="s">
        <v>40</v>
      </c>
      <c r="AG1263" s="1">
        <v>70</v>
      </c>
      <c r="AJ1263" s="193">
        <v>20</v>
      </c>
      <c r="AU1263" s="1">
        <v>10</v>
      </c>
      <c r="BO1263" s="6"/>
      <c r="BP1263" s="6"/>
      <c r="BQ1263" s="1">
        <v>100</v>
      </c>
      <c r="BR1263" s="6"/>
      <c r="BS1263" s="6"/>
      <c r="BT1263" s="6"/>
      <c r="BU1263" s="6" t="s">
        <v>897</v>
      </c>
      <c r="BV1263" s="6"/>
      <c r="BW1263" s="6"/>
    </row>
    <row r="1264" spans="1:75" ht="15" customHeight="1" x14ac:dyDescent="0.3">
      <c r="A1264" s="1" t="s">
        <v>1489</v>
      </c>
      <c r="B1264" s="9">
        <v>42971</v>
      </c>
      <c r="C1264" s="1" t="s">
        <v>123</v>
      </c>
      <c r="D1264" s="166" t="s">
        <v>115</v>
      </c>
      <c r="E1264" s="166" t="s">
        <v>116</v>
      </c>
      <c r="F1264" s="2">
        <v>92</v>
      </c>
      <c r="G1264" s="170">
        <v>2</v>
      </c>
      <c r="H1264" s="183" t="str">
        <f t="shared" si="19"/>
        <v>92-2</v>
      </c>
      <c r="I1264" s="175">
        <v>0</v>
      </c>
      <c r="J1264" s="175">
        <v>66</v>
      </c>
      <c r="K1264" s="207" t="b">
        <v>1</v>
      </c>
      <c r="L1264" s="208">
        <v>222.875</v>
      </c>
      <c r="M1264" s="208">
        <v>223.535</v>
      </c>
      <c r="N1264" s="11"/>
      <c r="O1264" s="11" t="s">
        <v>105</v>
      </c>
      <c r="P1264" s="179" t="s">
        <v>105</v>
      </c>
      <c r="Q1264" s="139" t="s">
        <v>1492</v>
      </c>
      <c r="R1264" s="11"/>
      <c r="S1264" s="11"/>
      <c r="T1264" s="6"/>
      <c r="U1264" s="6"/>
      <c r="V1264" s="6"/>
      <c r="W1264" s="6"/>
      <c r="X1264" s="212" t="e">
        <v>#N/A</v>
      </c>
      <c r="Y1264" s="6"/>
      <c r="BO1264" s="6"/>
      <c r="BP1264" s="6"/>
      <c r="BQ1264" s="1">
        <v>0</v>
      </c>
      <c r="BR1264" s="6"/>
      <c r="BS1264" s="6"/>
      <c r="BT1264" s="6"/>
      <c r="BU1264" s="6"/>
      <c r="BV1264" s="6" t="s">
        <v>915</v>
      </c>
      <c r="BW1264" s="6"/>
    </row>
    <row r="1265" spans="1:75" ht="15" customHeight="1" x14ac:dyDescent="0.3">
      <c r="A1265" s="1" t="s">
        <v>1489</v>
      </c>
      <c r="B1265" s="9">
        <v>42971</v>
      </c>
      <c r="C1265" s="1" t="s">
        <v>123</v>
      </c>
      <c r="D1265" s="61" t="s">
        <v>115</v>
      </c>
      <c r="E1265" s="61" t="s">
        <v>116</v>
      </c>
      <c r="F1265" s="2">
        <v>92</v>
      </c>
      <c r="G1265" s="170">
        <v>3</v>
      </c>
      <c r="H1265" s="183" t="str">
        <f t="shared" si="19"/>
        <v>92-3</v>
      </c>
      <c r="I1265" s="175">
        <v>0</v>
      </c>
      <c r="J1265" s="175">
        <v>76</v>
      </c>
      <c r="K1265" s="207" t="b">
        <v>1</v>
      </c>
      <c r="L1265" s="208">
        <v>223.54</v>
      </c>
      <c r="M1265" s="208">
        <v>224.29999999999998</v>
      </c>
      <c r="N1265" s="2" t="s">
        <v>112</v>
      </c>
      <c r="O1265" s="2" t="s">
        <v>30</v>
      </c>
      <c r="P1265" s="179" t="s">
        <v>1524</v>
      </c>
      <c r="Q1265" s="180">
        <v>1</v>
      </c>
      <c r="R1265" s="2" t="s">
        <v>21</v>
      </c>
      <c r="S1265" s="2"/>
      <c r="T1265" s="40" t="s">
        <v>884</v>
      </c>
      <c r="U1265" s="1" t="s">
        <v>49</v>
      </c>
      <c r="V1265" s="1" t="s">
        <v>92</v>
      </c>
      <c r="W1265" s="1" t="s">
        <v>11</v>
      </c>
      <c r="X1265" s="212">
        <v>3</v>
      </c>
      <c r="Y1265" s="1" t="s">
        <v>111</v>
      </c>
      <c r="AG1265" s="1">
        <v>10</v>
      </c>
      <c r="AJ1265" s="193">
        <v>10</v>
      </c>
      <c r="AU1265" s="1">
        <v>80</v>
      </c>
      <c r="BQ1265" s="1">
        <v>100</v>
      </c>
      <c r="BU1265" s="1" t="s">
        <v>895</v>
      </c>
    </row>
    <row r="1266" spans="1:75" ht="15" customHeight="1" x14ac:dyDescent="0.3">
      <c r="A1266" s="1" t="s">
        <v>1489</v>
      </c>
      <c r="B1266" s="9">
        <v>42971</v>
      </c>
      <c r="C1266" s="1" t="s">
        <v>123</v>
      </c>
      <c r="D1266" s="166" t="s">
        <v>115</v>
      </c>
      <c r="E1266" s="166" t="s">
        <v>116</v>
      </c>
      <c r="F1266" s="2">
        <v>92</v>
      </c>
      <c r="G1266" s="170">
        <v>3</v>
      </c>
      <c r="H1266" s="183" t="str">
        <f t="shared" si="19"/>
        <v>92-3</v>
      </c>
      <c r="I1266" s="175">
        <v>0</v>
      </c>
      <c r="J1266" s="175">
        <v>76</v>
      </c>
      <c r="K1266" s="207" t="b">
        <v>1</v>
      </c>
      <c r="L1266" s="208">
        <v>223.54</v>
      </c>
      <c r="M1266" s="208">
        <v>224.29999999999998</v>
      </c>
      <c r="N1266" s="11" t="s">
        <v>112</v>
      </c>
      <c r="O1266" s="11" t="s">
        <v>72</v>
      </c>
      <c r="P1266" s="179" t="s">
        <v>1526</v>
      </c>
      <c r="Q1266" s="180">
        <v>3</v>
      </c>
      <c r="R1266" s="11" t="s">
        <v>18</v>
      </c>
      <c r="S1266" s="11"/>
      <c r="T1266" s="17" t="s">
        <v>791</v>
      </c>
      <c r="U1266" s="6" t="s">
        <v>49</v>
      </c>
      <c r="V1266" s="6" t="s">
        <v>92</v>
      </c>
      <c r="W1266" s="6" t="s">
        <v>11</v>
      </c>
      <c r="X1266" s="212">
        <v>3</v>
      </c>
      <c r="Y1266" s="6" t="s">
        <v>40</v>
      </c>
      <c r="AG1266" s="1">
        <v>10</v>
      </c>
      <c r="AJ1266" s="193">
        <v>70</v>
      </c>
      <c r="AU1266" s="1">
        <v>20</v>
      </c>
      <c r="BO1266" s="6"/>
      <c r="BP1266" s="6"/>
      <c r="BQ1266" s="1">
        <v>100</v>
      </c>
      <c r="BR1266" s="6"/>
      <c r="BS1266" s="6"/>
      <c r="BT1266" s="6"/>
      <c r="BU1266" s="6" t="s">
        <v>896</v>
      </c>
      <c r="BV1266" s="6"/>
      <c r="BW1266" s="6"/>
    </row>
    <row r="1267" spans="1:75" ht="15" customHeight="1" x14ac:dyDescent="0.3">
      <c r="A1267" s="1" t="s">
        <v>1489</v>
      </c>
      <c r="B1267" s="9">
        <v>42971</v>
      </c>
      <c r="C1267" s="1" t="s">
        <v>123</v>
      </c>
      <c r="D1267" s="166" t="s">
        <v>115</v>
      </c>
      <c r="E1267" s="166" t="s">
        <v>116</v>
      </c>
      <c r="F1267" s="2">
        <v>92</v>
      </c>
      <c r="G1267" s="170">
        <v>3</v>
      </c>
      <c r="H1267" s="183" t="str">
        <f t="shared" si="19"/>
        <v>92-3</v>
      </c>
      <c r="I1267" s="175">
        <v>0</v>
      </c>
      <c r="J1267" s="175">
        <v>76</v>
      </c>
      <c r="K1267" s="207" t="b">
        <v>1</v>
      </c>
      <c r="L1267" s="208">
        <v>223.54</v>
      </c>
      <c r="M1267" s="208">
        <v>224.29999999999998</v>
      </c>
      <c r="N1267" s="11" t="s">
        <v>112</v>
      </c>
      <c r="O1267" s="11" t="s">
        <v>39</v>
      </c>
      <c r="P1267" s="179" t="s">
        <v>1527</v>
      </c>
      <c r="Q1267" s="180">
        <v>4</v>
      </c>
      <c r="R1267" s="11" t="s">
        <v>18</v>
      </c>
      <c r="S1267" s="11"/>
      <c r="T1267" s="17" t="s">
        <v>792</v>
      </c>
      <c r="U1267" s="6" t="s">
        <v>49</v>
      </c>
      <c r="V1267" s="6" t="s">
        <v>14</v>
      </c>
      <c r="W1267" s="6" t="s">
        <v>10</v>
      </c>
      <c r="X1267" s="212">
        <v>2</v>
      </c>
      <c r="Y1267" s="6" t="s">
        <v>40</v>
      </c>
      <c r="AG1267" s="1">
        <v>70</v>
      </c>
      <c r="AJ1267" s="193">
        <v>20</v>
      </c>
      <c r="AU1267" s="1">
        <v>10</v>
      </c>
      <c r="BO1267" s="6"/>
      <c r="BP1267" s="6"/>
      <c r="BQ1267" s="1">
        <v>100</v>
      </c>
      <c r="BR1267" s="6"/>
      <c r="BS1267" s="6"/>
      <c r="BT1267" s="6"/>
      <c r="BU1267" s="6" t="s">
        <v>897</v>
      </c>
      <c r="BV1267" s="6"/>
      <c r="BW1267" s="6"/>
    </row>
    <row r="1268" spans="1:75" ht="15" customHeight="1" x14ac:dyDescent="0.3">
      <c r="A1268" s="1" t="s">
        <v>1489</v>
      </c>
      <c r="B1268" s="9">
        <v>42971</v>
      </c>
      <c r="C1268" s="1" t="s">
        <v>123</v>
      </c>
      <c r="D1268" s="166" t="s">
        <v>115</v>
      </c>
      <c r="E1268" s="166" t="s">
        <v>116</v>
      </c>
      <c r="F1268" s="2">
        <v>92</v>
      </c>
      <c r="G1268" s="170">
        <v>3</v>
      </c>
      <c r="H1268" s="183" t="str">
        <f t="shared" si="19"/>
        <v>92-3</v>
      </c>
      <c r="I1268" s="175">
        <v>0</v>
      </c>
      <c r="J1268" s="175">
        <v>76</v>
      </c>
      <c r="K1268" s="207" t="b">
        <v>1</v>
      </c>
      <c r="L1268" s="208">
        <v>223.54</v>
      </c>
      <c r="M1268" s="208">
        <v>224.29999999999998</v>
      </c>
      <c r="N1268" s="11" t="s">
        <v>112</v>
      </c>
      <c r="O1268" s="11" t="s">
        <v>46</v>
      </c>
      <c r="P1268" s="179" t="s">
        <v>1495</v>
      </c>
      <c r="Q1268" s="180">
        <v>5</v>
      </c>
      <c r="R1268" s="11" t="s">
        <v>18</v>
      </c>
      <c r="S1268" s="11"/>
      <c r="T1268" s="17" t="s">
        <v>792</v>
      </c>
      <c r="U1268" s="6" t="s">
        <v>49</v>
      </c>
      <c r="V1268" s="6" t="s">
        <v>14</v>
      </c>
      <c r="W1268" s="6" t="s">
        <v>10</v>
      </c>
      <c r="X1268" s="212">
        <v>2</v>
      </c>
      <c r="Y1268" s="6" t="s">
        <v>40</v>
      </c>
      <c r="AP1268" s="1">
        <v>50</v>
      </c>
      <c r="BF1268" s="1">
        <v>50</v>
      </c>
      <c r="BO1268" s="6" t="s">
        <v>893</v>
      </c>
      <c r="BP1268" s="6"/>
      <c r="BQ1268" s="1">
        <v>100</v>
      </c>
      <c r="BR1268" s="6"/>
      <c r="BS1268" s="6"/>
      <c r="BT1268" s="6"/>
      <c r="BU1268" s="6" t="s">
        <v>898</v>
      </c>
      <c r="BV1268" s="6"/>
      <c r="BW1268" s="6"/>
    </row>
    <row r="1269" spans="1:75" ht="15" customHeight="1" x14ac:dyDescent="0.3">
      <c r="A1269" s="1" t="s">
        <v>1489</v>
      </c>
      <c r="B1269" s="9">
        <v>42971</v>
      </c>
      <c r="C1269" s="1" t="s">
        <v>123</v>
      </c>
      <c r="D1269" s="166" t="s">
        <v>115</v>
      </c>
      <c r="E1269" s="166" t="s">
        <v>116</v>
      </c>
      <c r="F1269" s="2">
        <v>92</v>
      </c>
      <c r="G1269" s="170">
        <v>3</v>
      </c>
      <c r="H1269" s="183" t="str">
        <f t="shared" si="19"/>
        <v>92-3</v>
      </c>
      <c r="I1269" s="175">
        <v>0</v>
      </c>
      <c r="J1269" s="175">
        <v>76</v>
      </c>
      <c r="K1269" s="207" t="b">
        <v>1</v>
      </c>
      <c r="L1269" s="208">
        <v>223.54</v>
      </c>
      <c r="M1269" s="208">
        <v>224.29999999999998</v>
      </c>
      <c r="N1269" s="11"/>
      <c r="O1269" s="11" t="s">
        <v>105</v>
      </c>
      <c r="P1269" s="179" t="s">
        <v>105</v>
      </c>
      <c r="Q1269" s="139" t="s">
        <v>1492</v>
      </c>
      <c r="R1269" s="11"/>
      <c r="S1269" s="11"/>
      <c r="T1269" s="6"/>
      <c r="U1269" s="6"/>
      <c r="V1269" s="6"/>
      <c r="W1269" s="6"/>
      <c r="X1269" s="212" t="e">
        <v>#N/A</v>
      </c>
      <c r="Y1269" s="6"/>
      <c r="BO1269" s="6"/>
      <c r="BP1269" s="6"/>
      <c r="BQ1269" s="1">
        <v>0</v>
      </c>
      <c r="BR1269" s="6"/>
      <c r="BS1269" s="6"/>
      <c r="BT1269" s="6"/>
      <c r="BU1269" s="6"/>
      <c r="BV1269" s="6" t="s">
        <v>899</v>
      </c>
      <c r="BW1269" s="6"/>
    </row>
    <row r="1270" spans="1:75" ht="15" customHeight="1" x14ac:dyDescent="0.3">
      <c r="A1270" s="1" t="s">
        <v>1489</v>
      </c>
      <c r="B1270" s="9">
        <v>42971</v>
      </c>
      <c r="C1270" s="1" t="s">
        <v>123</v>
      </c>
      <c r="D1270" s="61" t="s">
        <v>115</v>
      </c>
      <c r="E1270" s="61" t="s">
        <v>116</v>
      </c>
      <c r="F1270" s="2">
        <v>92</v>
      </c>
      <c r="G1270" s="170">
        <v>4</v>
      </c>
      <c r="H1270" s="183" t="str">
        <f t="shared" si="19"/>
        <v>92-4</v>
      </c>
      <c r="I1270" s="175">
        <v>0</v>
      </c>
      <c r="J1270" s="175">
        <v>85</v>
      </c>
      <c r="K1270" s="207" t="b">
        <v>1</v>
      </c>
      <c r="L1270" s="208">
        <v>224.315</v>
      </c>
      <c r="M1270" s="208">
        <v>225.16499999999999</v>
      </c>
      <c r="N1270" s="2" t="s">
        <v>112</v>
      </c>
      <c r="O1270" s="2" t="s">
        <v>30</v>
      </c>
      <c r="P1270" s="179" t="s">
        <v>1524</v>
      </c>
      <c r="Q1270" s="180">
        <v>1</v>
      </c>
      <c r="R1270" s="2" t="s">
        <v>21</v>
      </c>
      <c r="S1270" s="2"/>
      <c r="T1270" s="40" t="s">
        <v>885</v>
      </c>
      <c r="U1270" s="1" t="s">
        <v>49</v>
      </c>
      <c r="V1270" s="1" t="s">
        <v>92</v>
      </c>
      <c r="W1270" s="1" t="s">
        <v>11</v>
      </c>
      <c r="X1270" s="212">
        <v>3</v>
      </c>
      <c r="Y1270" s="1" t="s">
        <v>111</v>
      </c>
      <c r="AG1270" s="1">
        <v>10</v>
      </c>
      <c r="AJ1270" s="193">
        <v>10</v>
      </c>
      <c r="AU1270" s="1">
        <v>80</v>
      </c>
      <c r="BQ1270" s="1">
        <v>100</v>
      </c>
      <c r="BU1270" s="1" t="s">
        <v>895</v>
      </c>
    </row>
    <row r="1271" spans="1:75" ht="15" customHeight="1" x14ac:dyDescent="0.3">
      <c r="A1271" s="1" t="s">
        <v>1489</v>
      </c>
      <c r="B1271" s="9">
        <v>42971</v>
      </c>
      <c r="C1271" s="1" t="s">
        <v>123</v>
      </c>
      <c r="D1271" s="166" t="s">
        <v>115</v>
      </c>
      <c r="E1271" s="166" t="s">
        <v>116</v>
      </c>
      <c r="F1271" s="2">
        <v>92</v>
      </c>
      <c r="G1271" s="170">
        <v>4</v>
      </c>
      <c r="H1271" s="183" t="str">
        <f t="shared" si="19"/>
        <v>92-4</v>
      </c>
      <c r="I1271" s="175">
        <v>0</v>
      </c>
      <c r="J1271" s="175">
        <v>85</v>
      </c>
      <c r="K1271" s="207" t="b">
        <v>1</v>
      </c>
      <c r="L1271" s="208">
        <v>224.315</v>
      </c>
      <c r="M1271" s="208">
        <v>225.16499999999999</v>
      </c>
      <c r="N1271" s="11" t="s">
        <v>112</v>
      </c>
      <c r="O1271" s="11" t="s">
        <v>72</v>
      </c>
      <c r="P1271" s="179" t="s">
        <v>1526</v>
      </c>
      <c r="Q1271" s="180">
        <v>3</v>
      </c>
      <c r="R1271" s="11" t="s">
        <v>18</v>
      </c>
      <c r="S1271" s="11"/>
      <c r="T1271" s="17" t="s">
        <v>886</v>
      </c>
      <c r="U1271" s="6" t="s">
        <v>49</v>
      </c>
      <c r="V1271" s="6" t="s">
        <v>92</v>
      </c>
      <c r="W1271" s="6" t="s">
        <v>11</v>
      </c>
      <c r="X1271" s="212">
        <v>3</v>
      </c>
      <c r="Y1271" s="6" t="s">
        <v>40</v>
      </c>
      <c r="AG1271" s="1">
        <v>10</v>
      </c>
      <c r="AJ1271" s="193">
        <v>70</v>
      </c>
      <c r="AU1271" s="1">
        <v>20</v>
      </c>
      <c r="BO1271" s="6"/>
      <c r="BP1271" s="6"/>
      <c r="BQ1271" s="1">
        <v>100</v>
      </c>
      <c r="BR1271" s="6"/>
      <c r="BS1271" s="6"/>
      <c r="BT1271" s="6"/>
      <c r="BU1271" s="6" t="s">
        <v>896</v>
      </c>
      <c r="BV1271" s="6"/>
      <c r="BW1271" s="6"/>
    </row>
    <row r="1272" spans="1:75" ht="15" customHeight="1" x14ac:dyDescent="0.3">
      <c r="A1272" s="1" t="s">
        <v>1489</v>
      </c>
      <c r="B1272" s="9">
        <v>42971</v>
      </c>
      <c r="C1272" s="1" t="s">
        <v>123</v>
      </c>
      <c r="D1272" s="166" t="s">
        <v>115</v>
      </c>
      <c r="E1272" s="166" t="s">
        <v>116</v>
      </c>
      <c r="F1272" s="2">
        <v>92</v>
      </c>
      <c r="G1272" s="170">
        <v>4</v>
      </c>
      <c r="H1272" s="183" t="str">
        <f t="shared" si="19"/>
        <v>92-4</v>
      </c>
      <c r="I1272" s="175">
        <v>0</v>
      </c>
      <c r="J1272" s="175">
        <v>85</v>
      </c>
      <c r="K1272" s="207" t="b">
        <v>1</v>
      </c>
      <c r="L1272" s="208">
        <v>224.315</v>
      </c>
      <c r="M1272" s="208">
        <v>225.16499999999999</v>
      </c>
      <c r="N1272" s="11" t="s">
        <v>112</v>
      </c>
      <c r="O1272" s="11" t="s">
        <v>39</v>
      </c>
      <c r="P1272" s="179" t="s">
        <v>1527</v>
      </c>
      <c r="Q1272" s="180">
        <v>4</v>
      </c>
      <c r="R1272" s="11" t="s">
        <v>18</v>
      </c>
      <c r="S1272" s="11"/>
      <c r="T1272" s="17" t="s">
        <v>459</v>
      </c>
      <c r="U1272" s="6" t="s">
        <v>49</v>
      </c>
      <c r="V1272" s="6" t="s">
        <v>14</v>
      </c>
      <c r="W1272" s="6" t="s">
        <v>10</v>
      </c>
      <c r="X1272" s="212">
        <v>2</v>
      </c>
      <c r="Y1272" s="6" t="s">
        <v>40</v>
      </c>
      <c r="AG1272" s="1">
        <v>70</v>
      </c>
      <c r="AJ1272" s="193">
        <v>20</v>
      </c>
      <c r="AU1272" s="1">
        <v>10</v>
      </c>
      <c r="BO1272" s="6"/>
      <c r="BP1272" s="6"/>
      <c r="BQ1272" s="1">
        <v>100</v>
      </c>
      <c r="BR1272" s="6"/>
      <c r="BS1272" s="6"/>
      <c r="BT1272" s="6"/>
      <c r="BU1272" s="6" t="s">
        <v>897</v>
      </c>
      <c r="BV1272" s="6"/>
      <c r="BW1272" s="6"/>
    </row>
    <row r="1273" spans="1:75" ht="15" customHeight="1" x14ac:dyDescent="0.3">
      <c r="A1273" s="1" t="s">
        <v>1489</v>
      </c>
      <c r="B1273" s="9">
        <v>42971</v>
      </c>
      <c r="C1273" s="1" t="s">
        <v>123</v>
      </c>
      <c r="D1273" s="166" t="s">
        <v>115</v>
      </c>
      <c r="E1273" s="166" t="s">
        <v>116</v>
      </c>
      <c r="F1273" s="2">
        <v>92</v>
      </c>
      <c r="G1273" s="170">
        <v>4</v>
      </c>
      <c r="H1273" s="183" t="str">
        <f t="shared" si="19"/>
        <v>92-4</v>
      </c>
      <c r="I1273" s="175">
        <v>0</v>
      </c>
      <c r="J1273" s="175">
        <v>85</v>
      </c>
      <c r="K1273" s="207" t="b">
        <v>1</v>
      </c>
      <c r="L1273" s="208">
        <v>224.315</v>
      </c>
      <c r="M1273" s="208">
        <v>225.16499999999999</v>
      </c>
      <c r="N1273" s="11"/>
      <c r="O1273" s="11" t="s">
        <v>105</v>
      </c>
      <c r="P1273" s="179" t="s">
        <v>105</v>
      </c>
      <c r="Q1273" s="139" t="s">
        <v>1492</v>
      </c>
      <c r="R1273" s="11"/>
      <c r="S1273" s="11"/>
      <c r="T1273" s="6"/>
      <c r="U1273" s="6"/>
      <c r="V1273" s="6"/>
      <c r="W1273" s="6"/>
      <c r="X1273" s="212" t="e">
        <v>#N/A</v>
      </c>
      <c r="Y1273" s="6"/>
      <c r="BO1273" s="6"/>
      <c r="BP1273" s="6"/>
      <c r="BQ1273" s="1">
        <v>0</v>
      </c>
      <c r="BR1273" s="6"/>
      <c r="BS1273" s="6"/>
      <c r="BT1273" s="6"/>
      <c r="BU1273" s="6"/>
      <c r="BV1273" s="6" t="s">
        <v>917</v>
      </c>
      <c r="BW1273" s="6"/>
    </row>
    <row r="1274" spans="1:75" ht="15" customHeight="1" x14ac:dyDescent="0.3">
      <c r="A1274" s="1" t="s">
        <v>1489</v>
      </c>
      <c r="B1274" s="9">
        <v>42971</v>
      </c>
      <c r="C1274" s="1" t="s">
        <v>123</v>
      </c>
      <c r="D1274" s="61" t="s">
        <v>115</v>
      </c>
      <c r="E1274" s="61" t="s">
        <v>116</v>
      </c>
      <c r="F1274" s="2">
        <v>93</v>
      </c>
      <c r="G1274" s="170">
        <v>1</v>
      </c>
      <c r="H1274" s="183" t="str">
        <f t="shared" si="19"/>
        <v>93-1</v>
      </c>
      <c r="I1274" s="175">
        <v>0</v>
      </c>
      <c r="J1274" s="175">
        <v>63</v>
      </c>
      <c r="K1274" s="207" t="b">
        <v>1</v>
      </c>
      <c r="L1274" s="208">
        <v>225.05</v>
      </c>
      <c r="M1274" s="208">
        <v>225.68</v>
      </c>
      <c r="N1274" s="2" t="s">
        <v>112</v>
      </c>
      <c r="O1274" s="2" t="s">
        <v>42</v>
      </c>
      <c r="P1274" s="179" t="s">
        <v>1495</v>
      </c>
      <c r="Q1274" s="180">
        <v>5</v>
      </c>
      <c r="R1274" s="2" t="s">
        <v>21</v>
      </c>
      <c r="S1274" s="2"/>
      <c r="T1274" s="40" t="s">
        <v>880</v>
      </c>
      <c r="U1274" s="1" t="s">
        <v>49</v>
      </c>
      <c r="V1274" s="1" t="s">
        <v>92</v>
      </c>
      <c r="W1274" s="1" t="s">
        <v>11</v>
      </c>
      <c r="X1274" s="212">
        <v>3</v>
      </c>
      <c r="Y1274" s="1" t="s">
        <v>111</v>
      </c>
      <c r="AG1274" s="1">
        <v>10</v>
      </c>
      <c r="AJ1274" s="193">
        <v>10</v>
      </c>
      <c r="AP1274" s="1">
        <v>20</v>
      </c>
      <c r="AU1274" s="1">
        <v>60</v>
      </c>
      <c r="BQ1274" s="1">
        <v>100</v>
      </c>
      <c r="BU1274" s="1" t="s">
        <v>918</v>
      </c>
    </row>
    <row r="1275" spans="1:75" ht="15" customHeight="1" x14ac:dyDescent="0.3">
      <c r="A1275" s="1" t="s">
        <v>1489</v>
      </c>
      <c r="B1275" s="9">
        <v>42971</v>
      </c>
      <c r="C1275" s="1" t="s">
        <v>123</v>
      </c>
      <c r="D1275" s="166" t="s">
        <v>115</v>
      </c>
      <c r="E1275" s="166" t="s">
        <v>116</v>
      </c>
      <c r="F1275" s="2">
        <v>93</v>
      </c>
      <c r="G1275" s="170">
        <v>1</v>
      </c>
      <c r="H1275" s="183" t="str">
        <f t="shared" si="19"/>
        <v>93-1</v>
      </c>
      <c r="I1275" s="175">
        <v>0</v>
      </c>
      <c r="J1275" s="175">
        <v>63</v>
      </c>
      <c r="K1275" s="207" t="b">
        <v>1</v>
      </c>
      <c r="L1275" s="208">
        <v>225.05</v>
      </c>
      <c r="M1275" s="208">
        <v>225.68</v>
      </c>
      <c r="N1275" s="11" t="s">
        <v>112</v>
      </c>
      <c r="O1275" s="11" t="s">
        <v>72</v>
      </c>
      <c r="P1275" s="179" t="s">
        <v>1526</v>
      </c>
      <c r="Q1275" s="180">
        <v>3</v>
      </c>
      <c r="R1275" s="11" t="s">
        <v>18</v>
      </c>
      <c r="S1275" s="11"/>
      <c r="T1275" s="17" t="s">
        <v>791</v>
      </c>
      <c r="U1275" s="6" t="s">
        <v>49</v>
      </c>
      <c r="V1275" s="6" t="s">
        <v>92</v>
      </c>
      <c r="W1275" s="6" t="s">
        <v>11</v>
      </c>
      <c r="X1275" s="212">
        <v>3</v>
      </c>
      <c r="Y1275" s="6" t="s">
        <v>40</v>
      </c>
      <c r="AG1275" s="1">
        <v>10</v>
      </c>
      <c r="AJ1275" s="193">
        <v>70</v>
      </c>
      <c r="AU1275" s="1">
        <v>20</v>
      </c>
      <c r="BO1275" s="6"/>
      <c r="BP1275" s="6"/>
      <c r="BQ1275" s="1">
        <v>100</v>
      </c>
      <c r="BR1275" s="6"/>
      <c r="BS1275" s="6"/>
      <c r="BT1275" s="6"/>
      <c r="BU1275" s="6" t="s">
        <v>896</v>
      </c>
      <c r="BV1275" s="6"/>
      <c r="BW1275" s="6"/>
    </row>
    <row r="1276" spans="1:75" ht="15" customHeight="1" x14ac:dyDescent="0.3">
      <c r="A1276" s="1" t="s">
        <v>1489</v>
      </c>
      <c r="B1276" s="9">
        <v>42971</v>
      </c>
      <c r="C1276" s="1" t="s">
        <v>123</v>
      </c>
      <c r="D1276" s="166" t="s">
        <v>115</v>
      </c>
      <c r="E1276" s="166" t="s">
        <v>116</v>
      </c>
      <c r="F1276" s="2">
        <v>93</v>
      </c>
      <c r="G1276" s="170">
        <v>1</v>
      </c>
      <c r="H1276" s="183" t="str">
        <f t="shared" si="19"/>
        <v>93-1</v>
      </c>
      <c r="I1276" s="175">
        <v>0</v>
      </c>
      <c r="J1276" s="175">
        <v>63</v>
      </c>
      <c r="K1276" s="207" t="b">
        <v>1</v>
      </c>
      <c r="L1276" s="208">
        <v>225.05</v>
      </c>
      <c r="M1276" s="208">
        <v>225.68</v>
      </c>
      <c r="N1276" s="11" t="s">
        <v>112</v>
      </c>
      <c r="O1276" s="11" t="s">
        <v>39</v>
      </c>
      <c r="P1276" s="179" t="s">
        <v>1527</v>
      </c>
      <c r="Q1276" s="180">
        <v>4</v>
      </c>
      <c r="R1276" s="11" t="s">
        <v>18</v>
      </c>
      <c r="S1276" s="11"/>
      <c r="T1276" s="17" t="s">
        <v>459</v>
      </c>
      <c r="U1276" s="6" t="s">
        <v>49</v>
      </c>
      <c r="V1276" s="6" t="s">
        <v>14</v>
      </c>
      <c r="W1276" s="6" t="s">
        <v>10</v>
      </c>
      <c r="X1276" s="212">
        <v>2</v>
      </c>
      <c r="Y1276" s="6" t="s">
        <v>40</v>
      </c>
      <c r="AG1276" s="1">
        <v>70</v>
      </c>
      <c r="AJ1276" s="193">
        <v>20</v>
      </c>
      <c r="AU1276" s="1">
        <v>10</v>
      </c>
      <c r="BO1276" s="6"/>
      <c r="BP1276" s="6"/>
      <c r="BQ1276" s="1">
        <v>100</v>
      </c>
      <c r="BR1276" s="6"/>
      <c r="BS1276" s="6"/>
      <c r="BT1276" s="6"/>
      <c r="BU1276" s="6" t="s">
        <v>897</v>
      </c>
      <c r="BV1276" s="6"/>
      <c r="BW1276" s="6"/>
    </row>
    <row r="1277" spans="1:75" ht="15" customHeight="1" x14ac:dyDescent="0.3">
      <c r="A1277" s="1" t="s">
        <v>1489</v>
      </c>
      <c r="B1277" s="9">
        <v>42971</v>
      </c>
      <c r="C1277" s="1" t="s">
        <v>123</v>
      </c>
      <c r="D1277" s="166" t="s">
        <v>115</v>
      </c>
      <c r="E1277" s="166" t="s">
        <v>116</v>
      </c>
      <c r="F1277" s="2">
        <v>93</v>
      </c>
      <c r="G1277" s="170">
        <v>1</v>
      </c>
      <c r="H1277" s="183" t="str">
        <f t="shared" si="19"/>
        <v>93-1</v>
      </c>
      <c r="I1277" s="175">
        <v>0</v>
      </c>
      <c r="J1277" s="175">
        <v>63</v>
      </c>
      <c r="K1277" s="207" t="b">
        <v>1</v>
      </c>
      <c r="L1277" s="208">
        <v>225.05</v>
      </c>
      <c r="M1277" s="208">
        <v>225.68</v>
      </c>
      <c r="N1277" s="11"/>
      <c r="O1277" s="11" t="s">
        <v>105</v>
      </c>
      <c r="P1277" s="179" t="s">
        <v>105</v>
      </c>
      <c r="Q1277" s="139" t="s">
        <v>1492</v>
      </c>
      <c r="R1277" s="11"/>
      <c r="S1277" s="11"/>
      <c r="T1277" s="6"/>
      <c r="U1277" s="6"/>
      <c r="V1277" s="6"/>
      <c r="W1277" s="6"/>
      <c r="X1277" s="212" t="e">
        <v>#N/A</v>
      </c>
      <c r="Y1277" s="6"/>
      <c r="BO1277" s="6"/>
      <c r="BP1277" s="6"/>
      <c r="BQ1277" s="1">
        <v>0</v>
      </c>
      <c r="BR1277" s="6"/>
      <c r="BS1277" s="6"/>
      <c r="BT1277" s="6"/>
      <c r="BU1277" s="6"/>
      <c r="BV1277" s="6" t="s">
        <v>917</v>
      </c>
      <c r="BW1277" s="6"/>
    </row>
    <row r="1278" spans="1:75" ht="15" customHeight="1" x14ac:dyDescent="0.3">
      <c r="A1278" s="1" t="s">
        <v>1489</v>
      </c>
      <c r="B1278" s="9">
        <v>42971</v>
      </c>
      <c r="C1278" s="1" t="s">
        <v>123</v>
      </c>
      <c r="D1278" s="61" t="s">
        <v>115</v>
      </c>
      <c r="E1278" s="61" t="s">
        <v>116</v>
      </c>
      <c r="F1278" s="2">
        <v>93</v>
      </c>
      <c r="G1278" s="170">
        <v>2</v>
      </c>
      <c r="H1278" s="183" t="str">
        <f t="shared" si="19"/>
        <v>93-2</v>
      </c>
      <c r="I1278" s="175">
        <v>0</v>
      </c>
      <c r="J1278" s="175">
        <v>79</v>
      </c>
      <c r="K1278" s="207" t="b">
        <v>1</v>
      </c>
      <c r="L1278" s="208">
        <v>225.685</v>
      </c>
      <c r="M1278" s="208">
        <v>226.47499999999999</v>
      </c>
      <c r="N1278" s="2" t="s">
        <v>112</v>
      </c>
      <c r="O1278" s="2" t="s">
        <v>30</v>
      </c>
      <c r="P1278" s="179" t="s">
        <v>1524</v>
      </c>
      <c r="Q1278" s="180">
        <v>1</v>
      </c>
      <c r="R1278" s="2" t="s">
        <v>21</v>
      </c>
      <c r="S1278" s="2"/>
      <c r="T1278" s="40" t="s">
        <v>790</v>
      </c>
      <c r="U1278" s="1" t="s">
        <v>49</v>
      </c>
      <c r="V1278" s="1" t="s">
        <v>92</v>
      </c>
      <c r="W1278" s="1" t="s">
        <v>11</v>
      </c>
      <c r="X1278" s="212">
        <v>3</v>
      </c>
      <c r="Y1278" s="1" t="s">
        <v>111</v>
      </c>
      <c r="AG1278" s="1">
        <v>10</v>
      </c>
      <c r="AJ1278" s="193">
        <v>10</v>
      </c>
      <c r="AP1278" s="1">
        <v>0</v>
      </c>
      <c r="AU1278" s="1">
        <v>80</v>
      </c>
      <c r="BQ1278" s="1">
        <v>100</v>
      </c>
      <c r="BU1278" s="1" t="s">
        <v>919</v>
      </c>
    </row>
    <row r="1279" spans="1:75" ht="15" customHeight="1" x14ac:dyDescent="0.3">
      <c r="A1279" s="1" t="s">
        <v>1489</v>
      </c>
      <c r="B1279" s="9">
        <v>42971</v>
      </c>
      <c r="C1279" s="1" t="s">
        <v>123</v>
      </c>
      <c r="D1279" s="166" t="s">
        <v>115</v>
      </c>
      <c r="E1279" s="166" t="s">
        <v>116</v>
      </c>
      <c r="F1279" s="2">
        <v>93</v>
      </c>
      <c r="G1279" s="170">
        <v>2</v>
      </c>
      <c r="H1279" s="183" t="str">
        <f t="shared" si="19"/>
        <v>93-2</v>
      </c>
      <c r="I1279" s="175">
        <v>0</v>
      </c>
      <c r="J1279" s="175">
        <v>79</v>
      </c>
      <c r="K1279" s="207" t="b">
        <v>1</v>
      </c>
      <c r="L1279" s="208">
        <v>225.685</v>
      </c>
      <c r="M1279" s="208">
        <v>226.47499999999999</v>
      </c>
      <c r="N1279" s="11" t="s">
        <v>112</v>
      </c>
      <c r="O1279" s="11" t="s">
        <v>72</v>
      </c>
      <c r="P1279" s="179" t="s">
        <v>1526</v>
      </c>
      <c r="Q1279" s="180">
        <v>3</v>
      </c>
      <c r="R1279" s="11" t="s">
        <v>18</v>
      </c>
      <c r="S1279" s="11"/>
      <c r="T1279" s="17" t="s">
        <v>791</v>
      </c>
      <c r="U1279" s="6" t="s">
        <v>49</v>
      </c>
      <c r="V1279" s="6" t="s">
        <v>92</v>
      </c>
      <c r="W1279" s="6" t="s">
        <v>11</v>
      </c>
      <c r="X1279" s="212">
        <v>3</v>
      </c>
      <c r="Y1279" s="6" t="s">
        <v>40</v>
      </c>
      <c r="AG1279" s="1">
        <v>10</v>
      </c>
      <c r="AJ1279" s="193">
        <v>70</v>
      </c>
      <c r="AU1279" s="1">
        <v>20</v>
      </c>
      <c r="BO1279" s="6"/>
      <c r="BP1279" s="6"/>
      <c r="BQ1279" s="1">
        <v>100</v>
      </c>
      <c r="BR1279" s="6"/>
      <c r="BS1279" s="6"/>
      <c r="BT1279" s="6"/>
      <c r="BU1279" s="6" t="s">
        <v>896</v>
      </c>
      <c r="BV1279" s="6"/>
      <c r="BW1279" s="6"/>
    </row>
    <row r="1280" spans="1:75" ht="15" customHeight="1" x14ac:dyDescent="0.3">
      <c r="A1280" s="1" t="s">
        <v>1489</v>
      </c>
      <c r="B1280" s="9">
        <v>42971</v>
      </c>
      <c r="C1280" s="1" t="s">
        <v>123</v>
      </c>
      <c r="D1280" s="166" t="s">
        <v>115</v>
      </c>
      <c r="E1280" s="166" t="s">
        <v>116</v>
      </c>
      <c r="F1280" s="2">
        <v>93</v>
      </c>
      <c r="G1280" s="170">
        <v>2</v>
      </c>
      <c r="H1280" s="183" t="str">
        <f t="shared" si="19"/>
        <v>93-2</v>
      </c>
      <c r="I1280" s="175">
        <v>0</v>
      </c>
      <c r="J1280" s="175">
        <v>79</v>
      </c>
      <c r="K1280" s="207" t="b">
        <v>1</v>
      </c>
      <c r="L1280" s="208">
        <v>225.685</v>
      </c>
      <c r="M1280" s="208">
        <v>226.47499999999999</v>
      </c>
      <c r="N1280" s="11" t="s">
        <v>112</v>
      </c>
      <c r="O1280" s="11" t="s">
        <v>39</v>
      </c>
      <c r="P1280" s="179" t="s">
        <v>1527</v>
      </c>
      <c r="Q1280" s="180">
        <v>4</v>
      </c>
      <c r="R1280" s="11" t="s">
        <v>18</v>
      </c>
      <c r="S1280" s="11"/>
      <c r="T1280" s="17" t="s">
        <v>459</v>
      </c>
      <c r="U1280" s="6" t="s">
        <v>49</v>
      </c>
      <c r="V1280" s="6" t="s">
        <v>14</v>
      </c>
      <c r="W1280" s="6" t="s">
        <v>10</v>
      </c>
      <c r="X1280" s="212">
        <v>2</v>
      </c>
      <c r="Y1280" s="6" t="s">
        <v>40</v>
      </c>
      <c r="AG1280" s="1">
        <v>70</v>
      </c>
      <c r="AJ1280" s="193">
        <v>20</v>
      </c>
      <c r="AU1280" s="1">
        <v>10</v>
      </c>
      <c r="BO1280" s="6"/>
      <c r="BP1280" s="6"/>
      <c r="BQ1280" s="1">
        <v>100</v>
      </c>
      <c r="BR1280" s="6"/>
      <c r="BS1280" s="6"/>
      <c r="BT1280" s="6"/>
      <c r="BU1280" s="6" t="s">
        <v>897</v>
      </c>
      <c r="BV1280" s="6"/>
      <c r="BW1280" s="6"/>
    </row>
    <row r="1281" spans="1:75" ht="15" customHeight="1" x14ac:dyDescent="0.3">
      <c r="A1281" s="1" t="s">
        <v>1489</v>
      </c>
      <c r="B1281" s="9">
        <v>42971</v>
      </c>
      <c r="C1281" s="1" t="s">
        <v>123</v>
      </c>
      <c r="D1281" s="166" t="s">
        <v>115</v>
      </c>
      <c r="E1281" s="166" t="s">
        <v>116</v>
      </c>
      <c r="F1281" s="2">
        <v>93</v>
      </c>
      <c r="G1281" s="170">
        <v>2</v>
      </c>
      <c r="H1281" s="183" t="str">
        <f t="shared" si="19"/>
        <v>93-2</v>
      </c>
      <c r="I1281" s="175">
        <v>66</v>
      </c>
      <c r="J1281" s="175">
        <v>76</v>
      </c>
      <c r="K1281" s="207" t="b">
        <v>1</v>
      </c>
      <c r="L1281" s="208">
        <v>226.345</v>
      </c>
      <c r="M1281" s="208">
        <v>226.44499999999999</v>
      </c>
      <c r="N1281" s="11" t="s">
        <v>112</v>
      </c>
      <c r="O1281" s="11" t="s">
        <v>35</v>
      </c>
      <c r="P1281" s="179" t="s">
        <v>1495</v>
      </c>
      <c r="Q1281" s="180">
        <v>5</v>
      </c>
      <c r="R1281" s="11" t="s">
        <v>18</v>
      </c>
      <c r="S1281" s="11"/>
      <c r="T1281" s="17" t="s">
        <v>459</v>
      </c>
      <c r="U1281" s="6" t="s">
        <v>49</v>
      </c>
      <c r="V1281" s="6" t="s">
        <v>14</v>
      </c>
      <c r="W1281" s="6" t="s">
        <v>10</v>
      </c>
      <c r="X1281" s="212">
        <v>2</v>
      </c>
      <c r="Y1281" s="6" t="s">
        <v>40</v>
      </c>
      <c r="AU1281" s="1">
        <v>30</v>
      </c>
      <c r="BF1281" s="1">
        <v>70</v>
      </c>
      <c r="BO1281" s="6" t="s">
        <v>61</v>
      </c>
      <c r="BP1281" s="6"/>
      <c r="BQ1281" s="1">
        <v>100</v>
      </c>
      <c r="BR1281" s="6"/>
      <c r="BS1281" s="6"/>
      <c r="BT1281" s="6"/>
      <c r="BU1281" s="6" t="s">
        <v>920</v>
      </c>
      <c r="BV1281" s="6"/>
      <c r="BW1281" s="6"/>
    </row>
    <row r="1282" spans="1:75" ht="15" customHeight="1" x14ac:dyDescent="0.3">
      <c r="A1282" s="1" t="s">
        <v>1489</v>
      </c>
      <c r="B1282" s="9">
        <v>42971</v>
      </c>
      <c r="C1282" s="1" t="s">
        <v>123</v>
      </c>
      <c r="D1282" s="166" t="s">
        <v>115</v>
      </c>
      <c r="E1282" s="166" t="s">
        <v>116</v>
      </c>
      <c r="F1282" s="2">
        <v>93</v>
      </c>
      <c r="G1282" s="170">
        <v>2</v>
      </c>
      <c r="H1282" s="183" t="str">
        <f t="shared" si="19"/>
        <v>93-2</v>
      </c>
      <c r="I1282" s="175">
        <v>0</v>
      </c>
      <c r="J1282" s="175">
        <v>79</v>
      </c>
      <c r="K1282" s="207" t="b">
        <v>1</v>
      </c>
      <c r="L1282" s="208">
        <v>225.685</v>
      </c>
      <c r="M1282" s="208">
        <v>226.47499999999999</v>
      </c>
      <c r="N1282" s="11"/>
      <c r="O1282" s="11" t="s">
        <v>105</v>
      </c>
      <c r="P1282" s="179" t="s">
        <v>105</v>
      </c>
      <c r="Q1282" s="139" t="s">
        <v>1492</v>
      </c>
      <c r="R1282" s="11"/>
      <c r="S1282" s="11"/>
      <c r="T1282" s="6"/>
      <c r="U1282" s="6"/>
      <c r="V1282" s="6"/>
      <c r="W1282" s="6"/>
      <c r="X1282" s="212" t="e">
        <v>#N/A</v>
      </c>
      <c r="Y1282" s="6"/>
      <c r="BO1282" s="6"/>
      <c r="BP1282" s="6"/>
      <c r="BQ1282" s="1">
        <v>0</v>
      </c>
      <c r="BR1282" s="6"/>
      <c r="BS1282" s="6"/>
      <c r="BT1282" s="6"/>
      <c r="BU1282" s="6"/>
      <c r="BV1282" s="6" t="s">
        <v>921</v>
      </c>
      <c r="BW1282" s="6"/>
    </row>
    <row r="1283" spans="1:75" ht="15" customHeight="1" x14ac:dyDescent="0.3">
      <c r="A1283" s="1" t="s">
        <v>1489</v>
      </c>
      <c r="B1283" s="9">
        <v>42971</v>
      </c>
      <c r="C1283" s="1" t="s">
        <v>123</v>
      </c>
      <c r="D1283" s="61" t="s">
        <v>115</v>
      </c>
      <c r="E1283" s="61" t="s">
        <v>116</v>
      </c>
      <c r="F1283" s="2">
        <v>93</v>
      </c>
      <c r="G1283" s="170">
        <v>3</v>
      </c>
      <c r="H1283" s="183" t="str">
        <f t="shared" si="19"/>
        <v>93-3</v>
      </c>
      <c r="I1283" s="175">
        <v>0</v>
      </c>
      <c r="J1283" s="175">
        <v>75</v>
      </c>
      <c r="K1283" s="207" t="b">
        <v>1</v>
      </c>
      <c r="L1283" s="208">
        <v>226.47499999999999</v>
      </c>
      <c r="M1283" s="208">
        <v>227.22499999999999</v>
      </c>
      <c r="N1283" s="2" t="s">
        <v>112</v>
      </c>
      <c r="O1283" s="2" t="s">
        <v>30</v>
      </c>
      <c r="P1283" s="179" t="s">
        <v>1524</v>
      </c>
      <c r="Q1283" s="180">
        <v>1</v>
      </c>
      <c r="R1283" s="2" t="s">
        <v>21</v>
      </c>
      <c r="S1283" s="2"/>
      <c r="T1283" s="40" t="s">
        <v>879</v>
      </c>
      <c r="U1283" s="1" t="s">
        <v>49</v>
      </c>
      <c r="V1283" s="1" t="s">
        <v>92</v>
      </c>
      <c r="W1283" s="1" t="s">
        <v>11</v>
      </c>
      <c r="X1283" s="212">
        <v>3</v>
      </c>
      <c r="Y1283" s="1" t="s">
        <v>111</v>
      </c>
      <c r="AG1283" s="1">
        <v>10</v>
      </c>
      <c r="AJ1283" s="193">
        <v>10</v>
      </c>
      <c r="AP1283" s="1">
        <v>0</v>
      </c>
      <c r="AU1283" s="1">
        <v>80</v>
      </c>
      <c r="BQ1283" s="1">
        <v>100</v>
      </c>
      <c r="BU1283" s="1" t="s">
        <v>919</v>
      </c>
    </row>
    <row r="1284" spans="1:75" ht="15" customHeight="1" x14ac:dyDescent="0.3">
      <c r="A1284" s="1" t="s">
        <v>1489</v>
      </c>
      <c r="B1284" s="9">
        <v>42971</v>
      </c>
      <c r="C1284" s="1" t="s">
        <v>123</v>
      </c>
      <c r="D1284" s="166" t="s">
        <v>115</v>
      </c>
      <c r="E1284" s="166" t="s">
        <v>116</v>
      </c>
      <c r="F1284" s="2">
        <v>93</v>
      </c>
      <c r="G1284" s="170">
        <v>3</v>
      </c>
      <c r="H1284" s="183" t="str">
        <f t="shared" si="19"/>
        <v>93-3</v>
      </c>
      <c r="I1284" s="175">
        <v>0</v>
      </c>
      <c r="J1284" s="175">
        <v>75</v>
      </c>
      <c r="K1284" s="207" t="b">
        <v>1</v>
      </c>
      <c r="L1284" s="208">
        <v>226.47499999999999</v>
      </c>
      <c r="M1284" s="208">
        <v>227.22499999999999</v>
      </c>
      <c r="N1284" s="11" t="s">
        <v>112</v>
      </c>
      <c r="O1284" s="11" t="s">
        <v>72</v>
      </c>
      <c r="P1284" s="179" t="s">
        <v>1526</v>
      </c>
      <c r="Q1284" s="180">
        <v>3</v>
      </c>
      <c r="R1284" s="11" t="s">
        <v>18</v>
      </c>
      <c r="S1284" s="11"/>
      <c r="T1284" s="17" t="s">
        <v>880</v>
      </c>
      <c r="U1284" s="6" t="s">
        <v>49</v>
      </c>
      <c r="V1284" s="6" t="s">
        <v>92</v>
      </c>
      <c r="W1284" s="6" t="s">
        <v>11</v>
      </c>
      <c r="X1284" s="212">
        <v>3</v>
      </c>
      <c r="Y1284" s="6" t="s">
        <v>40</v>
      </c>
      <c r="AG1284" s="1">
        <v>10</v>
      </c>
      <c r="AJ1284" s="193">
        <v>70</v>
      </c>
      <c r="AU1284" s="1">
        <v>20</v>
      </c>
      <c r="BO1284" s="6"/>
      <c r="BP1284" s="6"/>
      <c r="BQ1284" s="1">
        <v>100</v>
      </c>
      <c r="BR1284" s="6"/>
      <c r="BS1284" s="6"/>
      <c r="BT1284" s="6"/>
      <c r="BU1284" s="6" t="s">
        <v>896</v>
      </c>
      <c r="BV1284" s="6"/>
      <c r="BW1284" s="6"/>
    </row>
    <row r="1285" spans="1:75" ht="15" customHeight="1" x14ac:dyDescent="0.3">
      <c r="A1285" s="1" t="s">
        <v>1489</v>
      </c>
      <c r="B1285" s="9">
        <v>42971</v>
      </c>
      <c r="C1285" s="1" t="s">
        <v>123</v>
      </c>
      <c r="D1285" s="166" t="s">
        <v>115</v>
      </c>
      <c r="E1285" s="166" t="s">
        <v>116</v>
      </c>
      <c r="F1285" s="2">
        <v>93</v>
      </c>
      <c r="G1285" s="170">
        <v>3</v>
      </c>
      <c r="H1285" s="183" t="str">
        <f t="shared" si="19"/>
        <v>93-3</v>
      </c>
      <c r="I1285" s="175">
        <v>0</v>
      </c>
      <c r="J1285" s="175">
        <v>75</v>
      </c>
      <c r="K1285" s="207" t="b">
        <v>1</v>
      </c>
      <c r="L1285" s="208">
        <v>226.47499999999999</v>
      </c>
      <c r="M1285" s="208">
        <v>227.22499999999999</v>
      </c>
      <c r="N1285" s="11" t="s">
        <v>112</v>
      </c>
      <c r="O1285" s="11" t="s">
        <v>39</v>
      </c>
      <c r="P1285" s="179" t="s">
        <v>1527</v>
      </c>
      <c r="Q1285" s="180">
        <v>4</v>
      </c>
      <c r="R1285" s="11" t="s">
        <v>18</v>
      </c>
      <c r="S1285" s="11"/>
      <c r="T1285" s="17" t="s">
        <v>791</v>
      </c>
      <c r="U1285" s="6" t="s">
        <v>49</v>
      </c>
      <c r="V1285" s="6" t="s">
        <v>14</v>
      </c>
      <c r="W1285" s="6" t="s">
        <v>10</v>
      </c>
      <c r="X1285" s="212">
        <v>2</v>
      </c>
      <c r="Y1285" s="6" t="s">
        <v>40</v>
      </c>
      <c r="AG1285" s="1">
        <v>70</v>
      </c>
      <c r="AJ1285" s="193">
        <v>20</v>
      </c>
      <c r="AU1285" s="1">
        <v>10</v>
      </c>
      <c r="BO1285" s="6"/>
      <c r="BP1285" s="6"/>
      <c r="BQ1285" s="1">
        <v>100</v>
      </c>
      <c r="BR1285" s="6"/>
      <c r="BS1285" s="6"/>
      <c r="BT1285" s="6"/>
      <c r="BU1285" s="6" t="s">
        <v>897</v>
      </c>
      <c r="BV1285" s="6"/>
      <c r="BW1285" s="6"/>
    </row>
    <row r="1286" spans="1:75" ht="15" customHeight="1" x14ac:dyDescent="0.3">
      <c r="A1286" s="1" t="s">
        <v>1489</v>
      </c>
      <c r="B1286" s="9">
        <v>42971</v>
      </c>
      <c r="C1286" s="1" t="s">
        <v>123</v>
      </c>
      <c r="D1286" s="166" t="s">
        <v>115</v>
      </c>
      <c r="E1286" s="166" t="s">
        <v>116</v>
      </c>
      <c r="F1286" s="2">
        <v>93</v>
      </c>
      <c r="G1286" s="170">
        <v>3</v>
      </c>
      <c r="H1286" s="183" t="str">
        <f t="shared" si="19"/>
        <v>93-3</v>
      </c>
      <c r="I1286" s="175">
        <v>0</v>
      </c>
      <c r="J1286" s="175">
        <v>75</v>
      </c>
      <c r="K1286" s="207" t="b">
        <v>1</v>
      </c>
      <c r="L1286" s="208">
        <v>226.47499999999999</v>
      </c>
      <c r="M1286" s="208">
        <v>227.22499999999999</v>
      </c>
      <c r="N1286" s="11" t="s">
        <v>112</v>
      </c>
      <c r="O1286" s="11" t="s">
        <v>35</v>
      </c>
      <c r="P1286" s="179" t="s">
        <v>1495</v>
      </c>
      <c r="Q1286" s="180">
        <v>5</v>
      </c>
      <c r="R1286" s="11" t="s">
        <v>18</v>
      </c>
      <c r="S1286" s="11"/>
      <c r="T1286" s="17" t="s">
        <v>459</v>
      </c>
      <c r="U1286" s="6" t="s">
        <v>49</v>
      </c>
      <c r="V1286" s="6" t="s">
        <v>14</v>
      </c>
      <c r="W1286" s="6" t="s">
        <v>10</v>
      </c>
      <c r="X1286" s="212">
        <v>2</v>
      </c>
      <c r="Y1286" s="6" t="s">
        <v>40</v>
      </c>
      <c r="AU1286" s="1">
        <v>30</v>
      </c>
      <c r="BF1286" s="1">
        <v>70</v>
      </c>
      <c r="BO1286" s="6" t="s">
        <v>61</v>
      </c>
      <c r="BP1286" s="6"/>
      <c r="BQ1286" s="1">
        <v>100</v>
      </c>
      <c r="BR1286" s="6"/>
      <c r="BS1286" s="6"/>
      <c r="BT1286" s="6"/>
      <c r="BU1286" s="6" t="s">
        <v>920</v>
      </c>
      <c r="BV1286" s="6"/>
      <c r="BW1286" s="6"/>
    </row>
    <row r="1287" spans="1:75" ht="15" customHeight="1" x14ac:dyDescent="0.3">
      <c r="A1287" s="1" t="s">
        <v>1489</v>
      </c>
      <c r="B1287" s="9">
        <v>42971</v>
      </c>
      <c r="C1287" s="1" t="s">
        <v>123</v>
      </c>
      <c r="D1287" s="166" t="s">
        <v>115</v>
      </c>
      <c r="E1287" s="166" t="s">
        <v>116</v>
      </c>
      <c r="F1287" s="2">
        <v>93</v>
      </c>
      <c r="G1287" s="170">
        <v>3</v>
      </c>
      <c r="H1287" s="183" t="str">
        <f t="shared" si="19"/>
        <v>93-3</v>
      </c>
      <c r="I1287" s="175">
        <v>0</v>
      </c>
      <c r="J1287" s="175">
        <v>75</v>
      </c>
      <c r="K1287" s="207" t="b">
        <v>1</v>
      </c>
      <c r="L1287" s="208">
        <v>226.47499999999999</v>
      </c>
      <c r="M1287" s="208">
        <v>227.22499999999999</v>
      </c>
      <c r="N1287" s="11"/>
      <c r="O1287" s="11" t="s">
        <v>105</v>
      </c>
      <c r="P1287" s="179" t="s">
        <v>105</v>
      </c>
      <c r="Q1287" s="139" t="s">
        <v>1492</v>
      </c>
      <c r="R1287" s="11"/>
      <c r="S1287" s="11"/>
      <c r="T1287" s="6"/>
      <c r="U1287" s="6"/>
      <c r="V1287" s="6"/>
      <c r="W1287" s="6"/>
      <c r="X1287" s="212" t="e">
        <v>#N/A</v>
      </c>
      <c r="Y1287" s="6"/>
      <c r="BO1287" s="6"/>
      <c r="BP1287" s="6"/>
      <c r="BQ1287" s="1">
        <v>0</v>
      </c>
      <c r="BR1287" s="6"/>
      <c r="BS1287" s="6"/>
      <c r="BT1287" s="6"/>
      <c r="BU1287" s="6"/>
      <c r="BV1287" s="6" t="s">
        <v>922</v>
      </c>
      <c r="BW1287" s="6"/>
    </row>
    <row r="1288" spans="1:75" ht="15" customHeight="1" x14ac:dyDescent="0.3">
      <c r="A1288" s="1" t="s">
        <v>1489</v>
      </c>
      <c r="B1288" s="9">
        <v>42971</v>
      </c>
      <c r="C1288" s="1" t="s">
        <v>123</v>
      </c>
      <c r="D1288" s="61" t="s">
        <v>115</v>
      </c>
      <c r="E1288" s="61" t="s">
        <v>116</v>
      </c>
      <c r="F1288" s="2">
        <v>94</v>
      </c>
      <c r="G1288" s="170">
        <v>1</v>
      </c>
      <c r="H1288" s="183" t="str">
        <f t="shared" si="19"/>
        <v>94-1</v>
      </c>
      <c r="I1288" s="175">
        <v>0</v>
      </c>
      <c r="J1288" s="175">
        <v>76</v>
      </c>
      <c r="K1288" s="207" t="b">
        <v>1</v>
      </c>
      <c r="L1288" s="208">
        <v>227.15</v>
      </c>
      <c r="M1288" s="208">
        <v>227.91</v>
      </c>
      <c r="N1288" s="2" t="s">
        <v>112</v>
      </c>
      <c r="O1288" s="2" t="s">
        <v>30</v>
      </c>
      <c r="P1288" s="179" t="s">
        <v>1524</v>
      </c>
      <c r="Q1288" s="180">
        <v>1</v>
      </c>
      <c r="R1288" s="2" t="s">
        <v>21</v>
      </c>
      <c r="S1288" s="2"/>
      <c r="T1288" s="40" t="s">
        <v>887</v>
      </c>
      <c r="U1288" s="1" t="s">
        <v>49</v>
      </c>
      <c r="V1288" s="1" t="s">
        <v>92</v>
      </c>
      <c r="W1288" s="1" t="s">
        <v>11</v>
      </c>
      <c r="X1288" s="212">
        <v>3</v>
      </c>
      <c r="Y1288" s="1" t="s">
        <v>111</v>
      </c>
      <c r="AG1288" s="1">
        <v>10</v>
      </c>
      <c r="AJ1288" s="193">
        <v>10</v>
      </c>
      <c r="AU1288" s="1">
        <v>80</v>
      </c>
      <c r="BQ1288" s="1">
        <v>100</v>
      </c>
      <c r="BU1288" s="1" t="s">
        <v>895</v>
      </c>
    </row>
    <row r="1289" spans="1:75" ht="15" customHeight="1" x14ac:dyDescent="0.3">
      <c r="A1289" s="1" t="s">
        <v>1489</v>
      </c>
      <c r="B1289" s="9">
        <v>42971</v>
      </c>
      <c r="C1289" s="1" t="s">
        <v>123</v>
      </c>
      <c r="D1289" s="166" t="s">
        <v>115</v>
      </c>
      <c r="E1289" s="166" t="s">
        <v>116</v>
      </c>
      <c r="F1289" s="2">
        <v>94</v>
      </c>
      <c r="G1289" s="170">
        <v>1</v>
      </c>
      <c r="H1289" s="183" t="str">
        <f t="shared" si="19"/>
        <v>94-1</v>
      </c>
      <c r="I1289" s="175">
        <v>0</v>
      </c>
      <c r="J1289" s="175">
        <v>76</v>
      </c>
      <c r="K1289" s="207" t="b">
        <v>1</v>
      </c>
      <c r="L1289" s="208">
        <v>227.15</v>
      </c>
      <c r="M1289" s="208">
        <v>227.91</v>
      </c>
      <c r="N1289" s="11" t="s">
        <v>112</v>
      </c>
      <c r="O1289" s="11" t="s">
        <v>72</v>
      </c>
      <c r="P1289" s="179" t="s">
        <v>1526</v>
      </c>
      <c r="Q1289" s="180">
        <v>3</v>
      </c>
      <c r="R1289" s="11" t="s">
        <v>18</v>
      </c>
      <c r="S1289" s="11"/>
      <c r="T1289" s="17" t="s">
        <v>796</v>
      </c>
      <c r="U1289" s="6" t="s">
        <v>49</v>
      </c>
      <c r="V1289" s="6" t="s">
        <v>92</v>
      </c>
      <c r="W1289" s="6" t="s">
        <v>11</v>
      </c>
      <c r="X1289" s="212">
        <v>3</v>
      </c>
      <c r="Y1289" s="6" t="s">
        <v>40</v>
      </c>
      <c r="AG1289" s="1">
        <v>10</v>
      </c>
      <c r="AJ1289" s="193">
        <v>70</v>
      </c>
      <c r="AU1289" s="1">
        <v>20</v>
      </c>
      <c r="BO1289" s="6"/>
      <c r="BP1289" s="6"/>
      <c r="BQ1289" s="1">
        <v>100</v>
      </c>
      <c r="BR1289" s="6"/>
      <c r="BS1289" s="6"/>
      <c r="BT1289" s="6"/>
      <c r="BU1289" s="6" t="s">
        <v>896</v>
      </c>
      <c r="BV1289" s="6"/>
      <c r="BW1289" s="6"/>
    </row>
    <row r="1290" spans="1:75" ht="15" customHeight="1" x14ac:dyDescent="0.3">
      <c r="A1290" s="1" t="s">
        <v>1489</v>
      </c>
      <c r="B1290" s="9">
        <v>42971</v>
      </c>
      <c r="C1290" s="1" t="s">
        <v>123</v>
      </c>
      <c r="D1290" s="166" t="s">
        <v>115</v>
      </c>
      <c r="E1290" s="166" t="s">
        <v>116</v>
      </c>
      <c r="F1290" s="2">
        <v>94</v>
      </c>
      <c r="G1290" s="170">
        <v>1</v>
      </c>
      <c r="H1290" s="183" t="str">
        <f t="shared" si="19"/>
        <v>94-1</v>
      </c>
      <c r="I1290" s="175">
        <v>0</v>
      </c>
      <c r="J1290" s="175">
        <v>76</v>
      </c>
      <c r="K1290" s="207" t="b">
        <v>1</v>
      </c>
      <c r="L1290" s="208">
        <v>227.15</v>
      </c>
      <c r="M1290" s="208">
        <v>227.91</v>
      </c>
      <c r="N1290" s="11" t="s">
        <v>112</v>
      </c>
      <c r="O1290" s="11" t="s">
        <v>39</v>
      </c>
      <c r="P1290" s="179" t="s">
        <v>1527</v>
      </c>
      <c r="Q1290" s="180">
        <v>4</v>
      </c>
      <c r="R1290" s="11" t="s">
        <v>18</v>
      </c>
      <c r="S1290" s="11"/>
      <c r="T1290" s="17" t="s">
        <v>459</v>
      </c>
      <c r="U1290" s="6" t="s">
        <v>49</v>
      </c>
      <c r="V1290" s="6" t="s">
        <v>14</v>
      </c>
      <c r="W1290" s="6" t="s">
        <v>10</v>
      </c>
      <c r="X1290" s="212">
        <v>2</v>
      </c>
      <c r="Y1290" s="6" t="s">
        <v>40</v>
      </c>
      <c r="AG1290" s="1">
        <v>70</v>
      </c>
      <c r="AJ1290" s="193">
        <v>20</v>
      </c>
      <c r="AU1290" s="1">
        <v>10</v>
      </c>
      <c r="BO1290" s="6"/>
      <c r="BP1290" s="6"/>
      <c r="BQ1290" s="1">
        <v>100</v>
      </c>
      <c r="BR1290" s="6"/>
      <c r="BS1290" s="6"/>
      <c r="BT1290" s="6"/>
      <c r="BU1290" s="6" t="s">
        <v>897</v>
      </c>
      <c r="BV1290" s="6"/>
      <c r="BW1290" s="6"/>
    </row>
    <row r="1291" spans="1:75" ht="15" customHeight="1" x14ac:dyDescent="0.3">
      <c r="A1291" s="1" t="s">
        <v>1489</v>
      </c>
      <c r="B1291" s="9">
        <v>42971</v>
      </c>
      <c r="C1291" s="1" t="s">
        <v>123</v>
      </c>
      <c r="D1291" s="166" t="s">
        <v>115</v>
      </c>
      <c r="E1291" s="166" t="s">
        <v>116</v>
      </c>
      <c r="F1291" s="2">
        <v>94</v>
      </c>
      <c r="G1291" s="170">
        <v>1</v>
      </c>
      <c r="H1291" s="183" t="str">
        <f t="shared" si="19"/>
        <v>94-1</v>
      </c>
      <c r="I1291" s="175">
        <v>0</v>
      </c>
      <c r="J1291" s="175">
        <v>76</v>
      </c>
      <c r="K1291" s="207" t="b">
        <v>1</v>
      </c>
      <c r="L1291" s="208">
        <v>227.15</v>
      </c>
      <c r="M1291" s="208">
        <v>227.91</v>
      </c>
      <c r="N1291" s="11" t="s">
        <v>112</v>
      </c>
      <c r="O1291" s="11" t="s">
        <v>46</v>
      </c>
      <c r="P1291" s="179" t="s">
        <v>1495</v>
      </c>
      <c r="Q1291" s="180">
        <v>5</v>
      </c>
      <c r="R1291" s="11" t="s">
        <v>18</v>
      </c>
      <c r="S1291" s="11"/>
      <c r="T1291" s="17" t="s">
        <v>459</v>
      </c>
      <c r="U1291" s="6" t="s">
        <v>49</v>
      </c>
      <c r="V1291" s="6" t="s">
        <v>14</v>
      </c>
      <c r="W1291" s="6" t="s">
        <v>10</v>
      </c>
      <c r="X1291" s="212">
        <v>2</v>
      </c>
      <c r="Y1291" s="6" t="s">
        <v>40</v>
      </c>
      <c r="AP1291" s="1">
        <v>50</v>
      </c>
      <c r="BF1291" s="1">
        <v>50</v>
      </c>
      <c r="BO1291" s="6" t="s">
        <v>893</v>
      </c>
      <c r="BP1291" s="6"/>
      <c r="BQ1291" s="1">
        <v>100</v>
      </c>
      <c r="BR1291" s="6"/>
      <c r="BS1291" s="6"/>
      <c r="BT1291" s="6"/>
      <c r="BU1291" s="6" t="s">
        <v>898</v>
      </c>
      <c r="BV1291" s="6"/>
      <c r="BW1291" s="6"/>
    </row>
    <row r="1292" spans="1:75" ht="15" customHeight="1" x14ac:dyDescent="0.3">
      <c r="A1292" s="1" t="s">
        <v>1489</v>
      </c>
      <c r="B1292" s="9">
        <v>42971</v>
      </c>
      <c r="C1292" s="1" t="s">
        <v>123</v>
      </c>
      <c r="D1292" s="166" t="s">
        <v>115</v>
      </c>
      <c r="E1292" s="166" t="s">
        <v>116</v>
      </c>
      <c r="F1292" s="2">
        <v>94</v>
      </c>
      <c r="G1292" s="170">
        <v>1</v>
      </c>
      <c r="H1292" s="183" t="str">
        <f t="shared" si="19"/>
        <v>94-1</v>
      </c>
      <c r="I1292" s="175">
        <v>16</v>
      </c>
      <c r="J1292" s="175">
        <v>17</v>
      </c>
      <c r="K1292" s="207" t="b">
        <v>1</v>
      </c>
      <c r="L1292" s="208">
        <v>227.31</v>
      </c>
      <c r="M1292" s="208">
        <v>227.32</v>
      </c>
      <c r="N1292" s="11" t="s">
        <v>96</v>
      </c>
      <c r="O1292" s="11" t="s">
        <v>30</v>
      </c>
      <c r="P1292" s="179" t="s">
        <v>1524</v>
      </c>
      <c r="Q1292" s="180">
        <v>1</v>
      </c>
      <c r="R1292" s="11" t="s">
        <v>18</v>
      </c>
      <c r="S1292" s="11"/>
      <c r="T1292" s="17" t="s">
        <v>795</v>
      </c>
      <c r="U1292" s="6" t="s">
        <v>49</v>
      </c>
      <c r="V1292" s="6" t="s">
        <v>14</v>
      </c>
      <c r="W1292" s="6" t="s">
        <v>10</v>
      </c>
      <c r="X1292" s="212">
        <v>2</v>
      </c>
      <c r="Y1292" s="6" t="s">
        <v>40</v>
      </c>
      <c r="AG1292" s="1">
        <v>10</v>
      </c>
      <c r="AU1292" s="1">
        <v>89</v>
      </c>
      <c r="BF1292" s="1">
        <v>1</v>
      </c>
      <c r="BO1292" s="6"/>
      <c r="BP1292" s="6"/>
      <c r="BQ1292" s="1">
        <v>100</v>
      </c>
      <c r="BR1292" s="6"/>
      <c r="BS1292" s="6"/>
      <c r="BT1292" s="6"/>
      <c r="BU1292" s="6" t="s">
        <v>869</v>
      </c>
      <c r="BV1292" s="6"/>
      <c r="BW1292" s="6"/>
    </row>
    <row r="1293" spans="1:75" ht="15" customHeight="1" x14ac:dyDescent="0.3">
      <c r="A1293" s="1" t="s">
        <v>1489</v>
      </c>
      <c r="B1293" s="9">
        <v>42971</v>
      </c>
      <c r="C1293" s="1" t="s">
        <v>123</v>
      </c>
      <c r="D1293" s="166" t="s">
        <v>115</v>
      </c>
      <c r="E1293" s="166" t="s">
        <v>116</v>
      </c>
      <c r="F1293" s="2">
        <v>94</v>
      </c>
      <c r="G1293" s="170">
        <v>1</v>
      </c>
      <c r="H1293" s="183" t="str">
        <f t="shared" si="19"/>
        <v>94-1</v>
      </c>
      <c r="I1293" s="175">
        <v>0</v>
      </c>
      <c r="J1293" s="175">
        <v>76</v>
      </c>
      <c r="K1293" s="207" t="b">
        <v>1</v>
      </c>
      <c r="L1293" s="208">
        <v>227.15</v>
      </c>
      <c r="M1293" s="208">
        <v>227.91</v>
      </c>
      <c r="N1293" s="11"/>
      <c r="O1293" s="11" t="s">
        <v>105</v>
      </c>
      <c r="P1293" s="179" t="s">
        <v>105</v>
      </c>
      <c r="Q1293" s="139" t="s">
        <v>1492</v>
      </c>
      <c r="R1293" s="11"/>
      <c r="S1293" s="11"/>
      <c r="T1293" s="6"/>
      <c r="U1293" s="6"/>
      <c r="V1293" s="6"/>
      <c r="W1293" s="6"/>
      <c r="X1293" s="212" t="e">
        <v>#N/A</v>
      </c>
      <c r="Y1293" s="6"/>
      <c r="BO1293" s="6"/>
      <c r="BP1293" s="6"/>
      <c r="BQ1293" s="1">
        <v>0</v>
      </c>
      <c r="BR1293" s="6"/>
      <c r="BS1293" s="6"/>
      <c r="BT1293" s="6"/>
      <c r="BU1293" s="6"/>
      <c r="BV1293" s="6" t="s">
        <v>923</v>
      </c>
      <c r="BW1293" s="6"/>
    </row>
    <row r="1294" spans="1:75" ht="15" customHeight="1" x14ac:dyDescent="0.3">
      <c r="A1294" s="1" t="s">
        <v>1489</v>
      </c>
      <c r="B1294" s="9">
        <v>42971</v>
      </c>
      <c r="C1294" s="1" t="s">
        <v>123</v>
      </c>
      <c r="D1294" s="61" t="s">
        <v>115</v>
      </c>
      <c r="E1294" s="61" t="s">
        <v>116</v>
      </c>
      <c r="F1294" s="2">
        <v>95</v>
      </c>
      <c r="G1294" s="170">
        <v>1</v>
      </c>
      <c r="H1294" s="183" t="str">
        <f t="shared" si="19"/>
        <v>95-1</v>
      </c>
      <c r="I1294" s="175">
        <v>0</v>
      </c>
      <c r="J1294" s="175">
        <v>71</v>
      </c>
      <c r="K1294" s="207" t="b">
        <v>1</v>
      </c>
      <c r="L1294" s="208">
        <v>228.1</v>
      </c>
      <c r="M1294" s="208">
        <v>228.81</v>
      </c>
      <c r="N1294" s="2" t="s">
        <v>112</v>
      </c>
      <c r="O1294" s="2" t="s">
        <v>30</v>
      </c>
      <c r="P1294" s="179" t="s">
        <v>1524</v>
      </c>
      <c r="Q1294" s="180">
        <v>1</v>
      </c>
      <c r="R1294" s="2" t="s">
        <v>21</v>
      </c>
      <c r="S1294" s="2"/>
      <c r="T1294" s="40" t="s">
        <v>879</v>
      </c>
      <c r="U1294" s="1" t="s">
        <v>49</v>
      </c>
      <c r="V1294" s="1" t="s">
        <v>92</v>
      </c>
      <c r="W1294" s="1" t="s">
        <v>11</v>
      </c>
      <c r="X1294" s="212">
        <v>3</v>
      </c>
      <c r="Y1294" s="1" t="s">
        <v>111</v>
      </c>
      <c r="AG1294" s="1">
        <v>10</v>
      </c>
      <c r="AJ1294" s="193">
        <v>10</v>
      </c>
      <c r="AP1294" s="1">
        <v>0</v>
      </c>
      <c r="AU1294" s="1">
        <v>80</v>
      </c>
      <c r="BQ1294" s="1">
        <v>100</v>
      </c>
      <c r="BU1294" s="1" t="s">
        <v>919</v>
      </c>
    </row>
    <row r="1295" spans="1:75" ht="15" customHeight="1" x14ac:dyDescent="0.3">
      <c r="A1295" s="1" t="s">
        <v>1489</v>
      </c>
      <c r="B1295" s="9">
        <v>42971</v>
      </c>
      <c r="C1295" s="1" t="s">
        <v>123</v>
      </c>
      <c r="D1295" s="166" t="s">
        <v>115</v>
      </c>
      <c r="E1295" s="166" t="s">
        <v>116</v>
      </c>
      <c r="F1295" s="2">
        <v>95</v>
      </c>
      <c r="G1295" s="170">
        <v>1</v>
      </c>
      <c r="H1295" s="183" t="str">
        <f t="shared" si="19"/>
        <v>95-1</v>
      </c>
      <c r="I1295" s="175">
        <v>0</v>
      </c>
      <c r="J1295" s="175">
        <v>71</v>
      </c>
      <c r="K1295" s="207" t="b">
        <v>1</v>
      </c>
      <c r="L1295" s="208">
        <v>228.1</v>
      </c>
      <c r="M1295" s="208">
        <v>228.81</v>
      </c>
      <c r="N1295" s="11" t="s">
        <v>112</v>
      </c>
      <c r="O1295" s="11" t="s">
        <v>72</v>
      </c>
      <c r="P1295" s="179" t="s">
        <v>1526</v>
      </c>
      <c r="Q1295" s="180">
        <v>3</v>
      </c>
      <c r="R1295" s="11" t="s">
        <v>18</v>
      </c>
      <c r="S1295" s="11"/>
      <c r="T1295" s="17" t="s">
        <v>880</v>
      </c>
      <c r="U1295" s="6" t="s">
        <v>49</v>
      </c>
      <c r="V1295" s="6" t="s">
        <v>92</v>
      </c>
      <c r="W1295" s="6" t="s">
        <v>11</v>
      </c>
      <c r="X1295" s="212">
        <v>3</v>
      </c>
      <c r="Y1295" s="6" t="s">
        <v>40</v>
      </c>
      <c r="AG1295" s="1">
        <v>10</v>
      </c>
      <c r="AJ1295" s="193">
        <v>70</v>
      </c>
      <c r="AU1295" s="1">
        <v>20</v>
      </c>
      <c r="BO1295" s="6"/>
      <c r="BP1295" s="6"/>
      <c r="BQ1295" s="1">
        <v>100</v>
      </c>
      <c r="BR1295" s="6"/>
      <c r="BS1295" s="6"/>
      <c r="BT1295" s="6"/>
      <c r="BU1295" s="6" t="s">
        <v>896</v>
      </c>
      <c r="BV1295" s="6"/>
      <c r="BW1295" s="6"/>
    </row>
    <row r="1296" spans="1:75" ht="15" customHeight="1" x14ac:dyDescent="0.3">
      <c r="A1296" s="1" t="s">
        <v>1489</v>
      </c>
      <c r="B1296" s="9">
        <v>42971</v>
      </c>
      <c r="C1296" s="1" t="s">
        <v>123</v>
      </c>
      <c r="D1296" s="166" t="s">
        <v>115</v>
      </c>
      <c r="E1296" s="166" t="s">
        <v>116</v>
      </c>
      <c r="F1296" s="2">
        <v>95</v>
      </c>
      <c r="G1296" s="170">
        <v>1</v>
      </c>
      <c r="H1296" s="183" t="str">
        <f t="shared" si="19"/>
        <v>95-1</v>
      </c>
      <c r="I1296" s="175">
        <v>0</v>
      </c>
      <c r="J1296" s="175">
        <v>71</v>
      </c>
      <c r="K1296" s="207" t="b">
        <v>1</v>
      </c>
      <c r="L1296" s="208">
        <v>228.1</v>
      </c>
      <c r="M1296" s="208">
        <v>228.81</v>
      </c>
      <c r="N1296" s="11" t="s">
        <v>112</v>
      </c>
      <c r="O1296" s="11" t="s">
        <v>39</v>
      </c>
      <c r="P1296" s="179" t="s">
        <v>1527</v>
      </c>
      <c r="Q1296" s="180">
        <v>4</v>
      </c>
      <c r="R1296" s="11" t="s">
        <v>18</v>
      </c>
      <c r="S1296" s="11"/>
      <c r="T1296" s="17" t="s">
        <v>459</v>
      </c>
      <c r="U1296" s="6" t="s">
        <v>49</v>
      </c>
      <c r="V1296" s="6" t="s">
        <v>14</v>
      </c>
      <c r="W1296" s="6" t="s">
        <v>10</v>
      </c>
      <c r="X1296" s="212">
        <v>2</v>
      </c>
      <c r="Y1296" s="6" t="s">
        <v>40</v>
      </c>
      <c r="AG1296" s="1">
        <v>70</v>
      </c>
      <c r="AJ1296" s="193">
        <v>20</v>
      </c>
      <c r="AU1296" s="1">
        <v>10</v>
      </c>
      <c r="BO1296" s="6"/>
      <c r="BP1296" s="6"/>
      <c r="BQ1296" s="1">
        <v>100</v>
      </c>
      <c r="BR1296" s="6"/>
      <c r="BS1296" s="6"/>
      <c r="BT1296" s="6"/>
      <c r="BU1296" s="6" t="s">
        <v>897</v>
      </c>
      <c r="BV1296" s="6"/>
      <c r="BW1296" s="6"/>
    </row>
    <row r="1297" spans="1:75" ht="15" customHeight="1" x14ac:dyDescent="0.3">
      <c r="A1297" s="1" t="s">
        <v>1489</v>
      </c>
      <c r="B1297" s="9">
        <v>42971</v>
      </c>
      <c r="C1297" s="1" t="s">
        <v>123</v>
      </c>
      <c r="D1297" s="166" t="s">
        <v>115</v>
      </c>
      <c r="E1297" s="166" t="s">
        <v>116</v>
      </c>
      <c r="F1297" s="2">
        <v>95</v>
      </c>
      <c r="G1297" s="170">
        <v>1</v>
      </c>
      <c r="H1297" s="183" t="str">
        <f t="shared" si="19"/>
        <v>95-1</v>
      </c>
      <c r="I1297" s="175">
        <v>0</v>
      </c>
      <c r="J1297" s="175">
        <v>71</v>
      </c>
      <c r="K1297" s="207" t="b">
        <v>1</v>
      </c>
      <c r="L1297" s="208">
        <v>228.1</v>
      </c>
      <c r="M1297" s="208">
        <v>228.81</v>
      </c>
      <c r="N1297" s="11" t="s">
        <v>112</v>
      </c>
      <c r="O1297" s="11" t="s">
        <v>35</v>
      </c>
      <c r="P1297" s="179" t="s">
        <v>1495</v>
      </c>
      <c r="Q1297" s="180">
        <v>5</v>
      </c>
      <c r="R1297" s="11" t="s">
        <v>18</v>
      </c>
      <c r="S1297" s="11"/>
      <c r="T1297" s="17" t="s">
        <v>459</v>
      </c>
      <c r="U1297" s="6" t="s">
        <v>49</v>
      </c>
      <c r="V1297" s="6" t="s">
        <v>14</v>
      </c>
      <c r="W1297" s="6" t="s">
        <v>10</v>
      </c>
      <c r="X1297" s="212">
        <v>2</v>
      </c>
      <c r="Y1297" s="6" t="s">
        <v>40</v>
      </c>
      <c r="AU1297" s="1">
        <v>30</v>
      </c>
      <c r="BF1297" s="1">
        <v>70</v>
      </c>
      <c r="BO1297" s="6" t="s">
        <v>61</v>
      </c>
      <c r="BP1297" s="6"/>
      <c r="BQ1297" s="1">
        <v>100</v>
      </c>
      <c r="BR1297" s="6"/>
      <c r="BS1297" s="6"/>
      <c r="BT1297" s="6"/>
      <c r="BU1297" s="6" t="s">
        <v>920</v>
      </c>
      <c r="BV1297" s="6"/>
      <c r="BW1297" s="6"/>
    </row>
    <row r="1298" spans="1:75" ht="15" customHeight="1" x14ac:dyDescent="0.3">
      <c r="A1298" s="1" t="s">
        <v>1489</v>
      </c>
      <c r="B1298" s="9">
        <v>42971</v>
      </c>
      <c r="C1298" s="1" t="s">
        <v>123</v>
      </c>
      <c r="D1298" s="166" t="s">
        <v>115</v>
      </c>
      <c r="E1298" s="166" t="s">
        <v>116</v>
      </c>
      <c r="F1298" s="2">
        <v>95</v>
      </c>
      <c r="G1298" s="170">
        <v>1</v>
      </c>
      <c r="H1298" s="183" t="str">
        <f t="shared" si="19"/>
        <v>95-1</v>
      </c>
      <c r="I1298" s="175">
        <v>0</v>
      </c>
      <c r="J1298" s="175">
        <v>71</v>
      </c>
      <c r="K1298" s="207" t="b">
        <v>1</v>
      </c>
      <c r="L1298" s="208">
        <v>228.1</v>
      </c>
      <c r="M1298" s="208">
        <v>228.81</v>
      </c>
      <c r="N1298" s="11"/>
      <c r="O1298" s="11" t="s">
        <v>105</v>
      </c>
      <c r="P1298" s="179" t="s">
        <v>105</v>
      </c>
      <c r="Q1298" s="139" t="s">
        <v>1492</v>
      </c>
      <c r="R1298" s="11"/>
      <c r="S1298" s="11"/>
      <c r="T1298" s="6"/>
      <c r="U1298" s="6"/>
      <c r="V1298" s="6"/>
      <c r="W1298" s="6"/>
      <c r="X1298" s="212" t="e">
        <v>#N/A</v>
      </c>
      <c r="Y1298" s="6"/>
      <c r="BO1298" s="6"/>
      <c r="BP1298" s="6"/>
      <c r="BQ1298" s="1">
        <v>0</v>
      </c>
      <c r="BR1298" s="6"/>
      <c r="BS1298" s="6"/>
      <c r="BT1298" s="6"/>
      <c r="BU1298" s="6"/>
      <c r="BV1298" s="6" t="s">
        <v>922</v>
      </c>
      <c r="BW1298" s="6"/>
    </row>
    <row r="1299" spans="1:75" ht="15" customHeight="1" x14ac:dyDescent="0.3">
      <c r="A1299" s="1" t="s">
        <v>1489</v>
      </c>
      <c r="B1299" s="9">
        <v>42971</v>
      </c>
      <c r="C1299" s="1" t="s">
        <v>123</v>
      </c>
      <c r="D1299" s="61" t="s">
        <v>115</v>
      </c>
      <c r="E1299" s="61" t="s">
        <v>116</v>
      </c>
      <c r="F1299" s="2">
        <v>95</v>
      </c>
      <c r="G1299" s="170">
        <v>2</v>
      </c>
      <c r="H1299" s="183" t="str">
        <f t="shared" ref="H1299:H1362" si="20">F1299&amp;"-"&amp;G1299</f>
        <v>95-2</v>
      </c>
      <c r="I1299" s="175">
        <v>0</v>
      </c>
      <c r="J1299" s="175">
        <v>92</v>
      </c>
      <c r="K1299" s="207" t="b">
        <v>1</v>
      </c>
      <c r="L1299" s="208">
        <v>228.82</v>
      </c>
      <c r="M1299" s="208">
        <v>229.73999999999998</v>
      </c>
      <c r="N1299" s="2" t="s">
        <v>112</v>
      </c>
      <c r="O1299" s="2" t="s">
        <v>30</v>
      </c>
      <c r="P1299" s="179" t="s">
        <v>1524</v>
      </c>
      <c r="Q1299" s="180">
        <v>1</v>
      </c>
      <c r="R1299" s="2" t="s">
        <v>21</v>
      </c>
      <c r="S1299" s="2"/>
      <c r="T1299" s="40" t="s">
        <v>684</v>
      </c>
      <c r="U1299" s="1" t="s">
        <v>49</v>
      </c>
      <c r="V1299" s="1" t="s">
        <v>92</v>
      </c>
      <c r="W1299" s="1" t="s">
        <v>11</v>
      </c>
      <c r="X1299" s="212">
        <v>3</v>
      </c>
      <c r="Y1299" s="1" t="s">
        <v>111</v>
      </c>
      <c r="AG1299" s="1">
        <v>10</v>
      </c>
      <c r="AJ1299" s="193">
        <v>10</v>
      </c>
      <c r="AP1299" s="1">
        <v>0</v>
      </c>
      <c r="AU1299" s="1">
        <v>80</v>
      </c>
      <c r="BQ1299" s="1">
        <v>100</v>
      </c>
      <c r="BU1299" s="1" t="s">
        <v>919</v>
      </c>
    </row>
    <row r="1300" spans="1:75" ht="15" customHeight="1" x14ac:dyDescent="0.3">
      <c r="A1300" s="1" t="s">
        <v>1489</v>
      </c>
      <c r="B1300" s="9">
        <v>42971</v>
      </c>
      <c r="C1300" s="1" t="s">
        <v>123</v>
      </c>
      <c r="D1300" s="166" t="s">
        <v>115</v>
      </c>
      <c r="E1300" s="166" t="s">
        <v>116</v>
      </c>
      <c r="F1300" s="2">
        <v>95</v>
      </c>
      <c r="G1300" s="170">
        <v>2</v>
      </c>
      <c r="H1300" s="183" t="str">
        <f t="shared" si="20"/>
        <v>95-2</v>
      </c>
      <c r="I1300" s="175">
        <v>0</v>
      </c>
      <c r="J1300" s="175">
        <v>92</v>
      </c>
      <c r="K1300" s="207" t="b">
        <v>1</v>
      </c>
      <c r="L1300" s="208">
        <v>228.82</v>
      </c>
      <c r="M1300" s="208">
        <v>229.73999999999998</v>
      </c>
      <c r="N1300" s="11" t="s">
        <v>112</v>
      </c>
      <c r="O1300" s="11" t="s">
        <v>72</v>
      </c>
      <c r="P1300" s="179" t="s">
        <v>1526</v>
      </c>
      <c r="Q1300" s="180">
        <v>3</v>
      </c>
      <c r="R1300" s="11" t="s">
        <v>18</v>
      </c>
      <c r="S1300" s="11"/>
      <c r="T1300" s="17" t="s">
        <v>795</v>
      </c>
      <c r="U1300" s="6" t="s">
        <v>49</v>
      </c>
      <c r="V1300" s="6" t="s">
        <v>92</v>
      </c>
      <c r="W1300" s="6" t="s">
        <v>11</v>
      </c>
      <c r="X1300" s="212">
        <v>3</v>
      </c>
      <c r="Y1300" s="6" t="s">
        <v>40</v>
      </c>
      <c r="AG1300" s="1">
        <v>10</v>
      </c>
      <c r="AJ1300" s="193">
        <v>70</v>
      </c>
      <c r="AU1300" s="1">
        <v>20</v>
      </c>
      <c r="BO1300" s="6"/>
      <c r="BP1300" s="6"/>
      <c r="BQ1300" s="1">
        <v>100</v>
      </c>
      <c r="BR1300" s="6"/>
      <c r="BS1300" s="6"/>
      <c r="BT1300" s="6"/>
      <c r="BU1300" s="6" t="s">
        <v>896</v>
      </c>
      <c r="BV1300" s="6"/>
      <c r="BW1300" s="6"/>
    </row>
    <row r="1301" spans="1:75" ht="15" customHeight="1" x14ac:dyDescent="0.3">
      <c r="A1301" s="1" t="s">
        <v>1489</v>
      </c>
      <c r="B1301" s="9">
        <v>42971</v>
      </c>
      <c r="C1301" s="1" t="s">
        <v>123</v>
      </c>
      <c r="D1301" s="166" t="s">
        <v>115</v>
      </c>
      <c r="E1301" s="166" t="s">
        <v>116</v>
      </c>
      <c r="F1301" s="2">
        <v>95</v>
      </c>
      <c r="G1301" s="170">
        <v>2</v>
      </c>
      <c r="H1301" s="183" t="str">
        <f t="shared" si="20"/>
        <v>95-2</v>
      </c>
      <c r="I1301" s="175">
        <v>0</v>
      </c>
      <c r="J1301" s="175">
        <v>92</v>
      </c>
      <c r="K1301" s="207" t="b">
        <v>1</v>
      </c>
      <c r="L1301" s="208">
        <v>228.82</v>
      </c>
      <c r="M1301" s="208">
        <v>229.73999999999998</v>
      </c>
      <c r="N1301" s="11" t="s">
        <v>112</v>
      </c>
      <c r="O1301" s="11" t="s">
        <v>39</v>
      </c>
      <c r="P1301" s="179" t="s">
        <v>1527</v>
      </c>
      <c r="Q1301" s="180">
        <v>4</v>
      </c>
      <c r="R1301" s="11" t="s">
        <v>18</v>
      </c>
      <c r="S1301" s="11"/>
      <c r="T1301" s="17" t="s">
        <v>676</v>
      </c>
      <c r="U1301" s="6" t="s">
        <v>49</v>
      </c>
      <c r="V1301" s="6" t="s">
        <v>14</v>
      </c>
      <c r="W1301" s="6" t="s">
        <v>10</v>
      </c>
      <c r="X1301" s="212">
        <v>2</v>
      </c>
      <c r="Y1301" s="6" t="s">
        <v>40</v>
      </c>
      <c r="AG1301" s="1">
        <v>50</v>
      </c>
      <c r="AJ1301" s="193">
        <v>10</v>
      </c>
      <c r="AU1301" s="1">
        <v>40</v>
      </c>
      <c r="BO1301" s="6"/>
      <c r="BP1301" s="6"/>
      <c r="BQ1301" s="1">
        <v>100</v>
      </c>
      <c r="BR1301" s="6"/>
      <c r="BS1301" s="6"/>
      <c r="BT1301" s="6"/>
      <c r="BU1301" s="6" t="s">
        <v>924</v>
      </c>
      <c r="BV1301" s="6"/>
      <c r="BW1301" s="6"/>
    </row>
    <row r="1302" spans="1:75" ht="15" customHeight="1" x14ac:dyDescent="0.3">
      <c r="A1302" s="1" t="s">
        <v>1489</v>
      </c>
      <c r="B1302" s="9">
        <v>42972</v>
      </c>
      <c r="C1302" s="1" t="s">
        <v>123</v>
      </c>
      <c r="D1302" s="166" t="s">
        <v>115</v>
      </c>
      <c r="E1302" s="166" t="s">
        <v>116</v>
      </c>
      <c r="F1302" s="2">
        <v>95</v>
      </c>
      <c r="G1302" s="170">
        <v>2</v>
      </c>
      <c r="H1302" s="183" t="str">
        <f t="shared" si="20"/>
        <v>95-2</v>
      </c>
      <c r="I1302" s="175">
        <v>67</v>
      </c>
      <c r="J1302" s="175">
        <v>70</v>
      </c>
      <c r="K1302" s="207" t="b">
        <v>1</v>
      </c>
      <c r="L1302" s="208">
        <v>229.48999999999998</v>
      </c>
      <c r="M1302" s="208">
        <v>229.51999999999998</v>
      </c>
      <c r="N1302" s="11" t="s">
        <v>96</v>
      </c>
      <c r="O1302" s="11" t="s">
        <v>32</v>
      </c>
      <c r="P1302" s="179" t="s">
        <v>1495</v>
      </c>
      <c r="Q1302" s="180">
        <v>5</v>
      </c>
      <c r="R1302" s="11" t="s">
        <v>18</v>
      </c>
      <c r="S1302" s="11"/>
      <c r="T1302" s="17" t="s">
        <v>795</v>
      </c>
      <c r="U1302" s="6" t="s">
        <v>49</v>
      </c>
      <c r="V1302" s="6" t="s">
        <v>14</v>
      </c>
      <c r="W1302" s="6" t="s">
        <v>11</v>
      </c>
      <c r="X1302" s="212">
        <v>3</v>
      </c>
      <c r="Y1302" s="6" t="s">
        <v>40</v>
      </c>
      <c r="AP1302" s="1">
        <v>100</v>
      </c>
      <c r="BO1302" s="6"/>
      <c r="BP1302" s="6"/>
      <c r="BQ1302" s="1">
        <v>100</v>
      </c>
      <c r="BR1302" s="6"/>
      <c r="BS1302" s="6"/>
      <c r="BT1302" s="6"/>
      <c r="BU1302" s="6" t="s">
        <v>925</v>
      </c>
      <c r="BV1302" s="6"/>
      <c r="BW1302" s="6"/>
    </row>
    <row r="1303" spans="1:75" ht="15" customHeight="1" x14ac:dyDescent="0.3">
      <c r="A1303" s="1" t="s">
        <v>1489</v>
      </c>
      <c r="B1303" s="9">
        <v>42971</v>
      </c>
      <c r="C1303" s="1" t="s">
        <v>123</v>
      </c>
      <c r="D1303" s="166" t="s">
        <v>115</v>
      </c>
      <c r="E1303" s="166" t="s">
        <v>116</v>
      </c>
      <c r="F1303" s="2">
        <v>95</v>
      </c>
      <c r="G1303" s="170">
        <v>2</v>
      </c>
      <c r="H1303" s="183" t="str">
        <f t="shared" si="20"/>
        <v>95-2</v>
      </c>
      <c r="I1303" s="175">
        <v>0</v>
      </c>
      <c r="J1303" s="175">
        <v>92</v>
      </c>
      <c r="K1303" s="207" t="b">
        <v>1</v>
      </c>
      <c r="L1303" s="208">
        <v>228.82</v>
      </c>
      <c r="M1303" s="208">
        <v>229.73999999999998</v>
      </c>
      <c r="N1303" s="11"/>
      <c r="O1303" s="11" t="s">
        <v>105</v>
      </c>
      <c r="P1303" s="179" t="s">
        <v>105</v>
      </c>
      <c r="Q1303" s="139" t="s">
        <v>1492</v>
      </c>
      <c r="R1303" s="11"/>
      <c r="S1303" s="11"/>
      <c r="T1303" s="6"/>
      <c r="U1303" s="6"/>
      <c r="V1303" s="6"/>
      <c r="W1303" s="6"/>
      <c r="X1303" s="212" t="e">
        <v>#N/A</v>
      </c>
      <c r="Y1303" s="6"/>
      <c r="BO1303" s="6"/>
      <c r="BP1303" s="6"/>
      <c r="BQ1303" s="1">
        <v>0</v>
      </c>
      <c r="BR1303" s="6"/>
      <c r="BS1303" s="6"/>
      <c r="BT1303" s="6"/>
      <c r="BU1303" s="6"/>
      <c r="BV1303" s="6" t="s">
        <v>926</v>
      </c>
      <c r="BW1303" s="6"/>
    </row>
    <row r="1304" spans="1:75" ht="15" customHeight="1" x14ac:dyDescent="0.3">
      <c r="A1304" s="1" t="s">
        <v>1489</v>
      </c>
      <c r="B1304" s="9">
        <v>42971</v>
      </c>
      <c r="C1304" s="1" t="s">
        <v>123</v>
      </c>
      <c r="D1304" s="61" t="s">
        <v>115</v>
      </c>
      <c r="E1304" s="61" t="s">
        <v>116</v>
      </c>
      <c r="F1304" s="2">
        <v>95</v>
      </c>
      <c r="G1304" s="170">
        <v>3</v>
      </c>
      <c r="H1304" s="183" t="str">
        <f t="shared" si="20"/>
        <v>95-3</v>
      </c>
      <c r="I1304" s="175">
        <v>0</v>
      </c>
      <c r="J1304" s="175">
        <v>85</v>
      </c>
      <c r="K1304" s="207" t="b">
        <v>1</v>
      </c>
      <c r="L1304" s="208">
        <v>229.755</v>
      </c>
      <c r="M1304" s="208">
        <v>230.60499999999999</v>
      </c>
      <c r="N1304" s="2" t="s">
        <v>112</v>
      </c>
      <c r="O1304" s="2" t="s">
        <v>30</v>
      </c>
      <c r="P1304" s="179" t="s">
        <v>1524</v>
      </c>
      <c r="Q1304" s="180">
        <v>1</v>
      </c>
      <c r="R1304" s="2" t="s">
        <v>21</v>
      </c>
      <c r="S1304" s="2"/>
      <c r="T1304" s="40" t="s">
        <v>883</v>
      </c>
      <c r="U1304" s="1" t="s">
        <v>49</v>
      </c>
      <c r="V1304" s="1" t="s">
        <v>92</v>
      </c>
      <c r="W1304" s="1" t="s">
        <v>11</v>
      </c>
      <c r="X1304" s="212">
        <v>3</v>
      </c>
      <c r="Y1304" s="1" t="s">
        <v>111</v>
      </c>
      <c r="AG1304" s="1">
        <v>10</v>
      </c>
      <c r="AJ1304" s="193">
        <v>10</v>
      </c>
      <c r="AP1304" s="1">
        <v>0</v>
      </c>
      <c r="AU1304" s="1">
        <v>80</v>
      </c>
      <c r="BQ1304" s="1">
        <v>100</v>
      </c>
      <c r="BU1304" s="1" t="s">
        <v>927</v>
      </c>
    </row>
    <row r="1305" spans="1:75" ht="15" customHeight="1" x14ac:dyDescent="0.3">
      <c r="A1305" s="1" t="s">
        <v>1489</v>
      </c>
      <c r="B1305" s="9">
        <v>42971</v>
      </c>
      <c r="C1305" s="1" t="s">
        <v>123</v>
      </c>
      <c r="D1305" s="166" t="s">
        <v>115</v>
      </c>
      <c r="E1305" s="166" t="s">
        <v>116</v>
      </c>
      <c r="F1305" s="2">
        <v>95</v>
      </c>
      <c r="G1305" s="170">
        <v>3</v>
      </c>
      <c r="H1305" s="183" t="str">
        <f t="shared" si="20"/>
        <v>95-3</v>
      </c>
      <c r="I1305" s="175">
        <v>0</v>
      </c>
      <c r="J1305" s="175">
        <v>85</v>
      </c>
      <c r="K1305" s="207" t="b">
        <v>1</v>
      </c>
      <c r="L1305" s="208">
        <v>229.755</v>
      </c>
      <c r="M1305" s="208">
        <v>230.60499999999999</v>
      </c>
      <c r="N1305" s="11" t="s">
        <v>112</v>
      </c>
      <c r="O1305" s="11" t="s">
        <v>72</v>
      </c>
      <c r="P1305" s="179" t="s">
        <v>1526</v>
      </c>
      <c r="Q1305" s="180">
        <v>3</v>
      </c>
      <c r="R1305" s="11" t="s">
        <v>18</v>
      </c>
      <c r="S1305" s="11"/>
      <c r="T1305" s="17" t="s">
        <v>683</v>
      </c>
      <c r="U1305" s="6" t="s">
        <v>49</v>
      </c>
      <c r="V1305" s="6" t="s">
        <v>92</v>
      </c>
      <c r="W1305" s="6" t="s">
        <v>11</v>
      </c>
      <c r="X1305" s="212">
        <v>3</v>
      </c>
      <c r="Y1305" s="6" t="s">
        <v>40</v>
      </c>
      <c r="AG1305" s="1">
        <v>10</v>
      </c>
      <c r="AJ1305" s="193">
        <v>70</v>
      </c>
      <c r="AU1305" s="1">
        <v>20</v>
      </c>
      <c r="BO1305" s="6"/>
      <c r="BP1305" s="6"/>
      <c r="BQ1305" s="1">
        <v>100</v>
      </c>
      <c r="BR1305" s="6"/>
      <c r="BS1305" s="6"/>
      <c r="BT1305" s="6"/>
      <c r="BU1305" s="6" t="s">
        <v>928</v>
      </c>
      <c r="BV1305" s="6"/>
      <c r="BW1305" s="6"/>
    </row>
    <row r="1306" spans="1:75" ht="15" customHeight="1" x14ac:dyDescent="0.3">
      <c r="A1306" s="1" t="s">
        <v>1489</v>
      </c>
      <c r="B1306" s="9">
        <v>42971</v>
      </c>
      <c r="C1306" s="1" t="s">
        <v>123</v>
      </c>
      <c r="D1306" s="166" t="s">
        <v>115</v>
      </c>
      <c r="E1306" s="166" t="s">
        <v>116</v>
      </c>
      <c r="F1306" s="2">
        <v>95</v>
      </c>
      <c r="G1306" s="170">
        <v>3</v>
      </c>
      <c r="H1306" s="183" t="str">
        <f t="shared" si="20"/>
        <v>95-3</v>
      </c>
      <c r="I1306" s="175">
        <v>0</v>
      </c>
      <c r="J1306" s="175">
        <v>85</v>
      </c>
      <c r="K1306" s="207" t="b">
        <v>1</v>
      </c>
      <c r="L1306" s="208">
        <v>229.755</v>
      </c>
      <c r="M1306" s="208">
        <v>230.60499999999999</v>
      </c>
      <c r="N1306" s="11" t="s">
        <v>112</v>
      </c>
      <c r="O1306" s="11" t="s">
        <v>39</v>
      </c>
      <c r="P1306" s="179" t="s">
        <v>1527</v>
      </c>
      <c r="Q1306" s="180">
        <v>4</v>
      </c>
      <c r="R1306" s="11" t="s">
        <v>18</v>
      </c>
      <c r="S1306" s="11"/>
      <c r="T1306" s="17" t="s">
        <v>795</v>
      </c>
      <c r="U1306" s="6" t="s">
        <v>49</v>
      </c>
      <c r="V1306" s="6" t="s">
        <v>14</v>
      </c>
      <c r="W1306" s="6" t="s">
        <v>10</v>
      </c>
      <c r="X1306" s="212">
        <v>2</v>
      </c>
      <c r="Y1306" s="6" t="s">
        <v>40</v>
      </c>
      <c r="AG1306" s="1">
        <v>50</v>
      </c>
      <c r="AJ1306" s="193">
        <v>10</v>
      </c>
      <c r="AU1306" s="1">
        <v>40</v>
      </c>
      <c r="BO1306" s="6"/>
      <c r="BP1306" s="6"/>
      <c r="BQ1306" s="1">
        <v>100</v>
      </c>
      <c r="BR1306" s="6"/>
      <c r="BS1306" s="6"/>
      <c r="BT1306" s="6"/>
      <c r="BU1306" s="6" t="s">
        <v>924</v>
      </c>
      <c r="BV1306" s="6"/>
      <c r="BW1306" s="6"/>
    </row>
    <row r="1307" spans="1:75" ht="15" customHeight="1" x14ac:dyDescent="0.3">
      <c r="A1307" s="1" t="s">
        <v>1489</v>
      </c>
      <c r="B1307" s="9">
        <v>42972</v>
      </c>
      <c r="C1307" s="1" t="s">
        <v>123</v>
      </c>
      <c r="D1307" s="166" t="s">
        <v>115</v>
      </c>
      <c r="E1307" s="166" t="s">
        <v>116</v>
      </c>
      <c r="F1307" s="2">
        <v>95</v>
      </c>
      <c r="G1307" s="170">
        <v>3</v>
      </c>
      <c r="H1307" s="183" t="str">
        <f t="shared" si="20"/>
        <v>95-3</v>
      </c>
      <c r="I1307" s="175">
        <v>0</v>
      </c>
      <c r="J1307" s="175">
        <v>85</v>
      </c>
      <c r="K1307" s="207" t="b">
        <v>1</v>
      </c>
      <c r="L1307" s="208">
        <v>229.755</v>
      </c>
      <c r="M1307" s="208">
        <v>230.60499999999999</v>
      </c>
      <c r="N1307" s="11" t="s">
        <v>112</v>
      </c>
      <c r="O1307" s="11" t="s">
        <v>32</v>
      </c>
      <c r="P1307" s="179" t="s">
        <v>1495</v>
      </c>
      <c r="Q1307" s="180">
        <v>5</v>
      </c>
      <c r="R1307" s="11" t="s">
        <v>18</v>
      </c>
      <c r="S1307" s="11"/>
      <c r="T1307" s="17" t="s">
        <v>795</v>
      </c>
      <c r="U1307" s="6" t="s">
        <v>49</v>
      </c>
      <c r="V1307" s="6" t="s">
        <v>14</v>
      </c>
      <c r="W1307" s="6" t="s">
        <v>11</v>
      </c>
      <c r="X1307" s="212">
        <v>3</v>
      </c>
      <c r="Y1307" s="6" t="s">
        <v>40</v>
      </c>
      <c r="AP1307" s="1">
        <v>100</v>
      </c>
      <c r="BO1307" s="6"/>
      <c r="BP1307" s="6"/>
      <c r="BQ1307" s="1">
        <v>100</v>
      </c>
      <c r="BR1307" s="6"/>
      <c r="BS1307" s="6"/>
      <c r="BT1307" s="6"/>
      <c r="BU1307" s="6" t="s">
        <v>911</v>
      </c>
      <c r="BV1307" s="6"/>
      <c r="BW1307" s="6"/>
    </row>
    <row r="1308" spans="1:75" ht="15" customHeight="1" x14ac:dyDescent="0.3">
      <c r="A1308" s="1" t="s">
        <v>1489</v>
      </c>
      <c r="B1308" s="9">
        <v>42971</v>
      </c>
      <c r="C1308" s="1" t="s">
        <v>123</v>
      </c>
      <c r="D1308" s="166" t="s">
        <v>115</v>
      </c>
      <c r="E1308" s="166" t="s">
        <v>116</v>
      </c>
      <c r="F1308" s="2">
        <v>95</v>
      </c>
      <c r="G1308" s="170">
        <v>3</v>
      </c>
      <c r="H1308" s="183" t="str">
        <f t="shared" si="20"/>
        <v>95-3</v>
      </c>
      <c r="I1308" s="175">
        <v>0</v>
      </c>
      <c r="J1308" s="175">
        <v>85</v>
      </c>
      <c r="K1308" s="207" t="b">
        <v>1</v>
      </c>
      <c r="L1308" s="208">
        <v>229.755</v>
      </c>
      <c r="M1308" s="208">
        <v>230.60499999999999</v>
      </c>
      <c r="N1308" s="11"/>
      <c r="O1308" s="11" t="s">
        <v>105</v>
      </c>
      <c r="P1308" s="179" t="s">
        <v>105</v>
      </c>
      <c r="Q1308" s="139" t="s">
        <v>1492</v>
      </c>
      <c r="R1308" s="11"/>
      <c r="S1308" s="11"/>
      <c r="T1308" s="6"/>
      <c r="U1308" s="6"/>
      <c r="V1308" s="6"/>
      <c r="W1308" s="6"/>
      <c r="X1308" s="212" t="e">
        <v>#N/A</v>
      </c>
      <c r="Y1308" s="6"/>
      <c r="BO1308" s="6"/>
      <c r="BP1308" s="6"/>
      <c r="BQ1308" s="1">
        <v>0</v>
      </c>
      <c r="BR1308" s="6"/>
      <c r="BS1308" s="6"/>
      <c r="BT1308" s="6"/>
      <c r="BU1308" s="6"/>
      <c r="BV1308" s="6" t="s">
        <v>929</v>
      </c>
      <c r="BW1308" s="6"/>
    </row>
    <row r="1309" spans="1:75" ht="15" customHeight="1" x14ac:dyDescent="0.3">
      <c r="A1309" s="1" t="s">
        <v>1489</v>
      </c>
      <c r="B1309" s="9">
        <v>42971</v>
      </c>
      <c r="C1309" s="1" t="s">
        <v>123</v>
      </c>
      <c r="D1309" s="61" t="s">
        <v>115</v>
      </c>
      <c r="E1309" s="61" t="s">
        <v>116</v>
      </c>
      <c r="F1309" s="2">
        <v>95</v>
      </c>
      <c r="G1309" s="170">
        <v>4</v>
      </c>
      <c r="H1309" s="183" t="str">
        <f t="shared" si="20"/>
        <v>95-4</v>
      </c>
      <c r="I1309" s="175">
        <v>0</v>
      </c>
      <c r="J1309" s="175">
        <v>58</v>
      </c>
      <c r="K1309" s="207" t="b">
        <v>1</v>
      </c>
      <c r="L1309" s="208">
        <v>230.60499999999999</v>
      </c>
      <c r="M1309" s="208">
        <v>231.185</v>
      </c>
      <c r="N1309" s="2" t="s">
        <v>112</v>
      </c>
      <c r="O1309" s="2" t="s">
        <v>30</v>
      </c>
      <c r="P1309" s="179" t="s">
        <v>1524</v>
      </c>
      <c r="Q1309" s="180">
        <v>1</v>
      </c>
      <c r="R1309" s="2" t="s">
        <v>21</v>
      </c>
      <c r="S1309" s="2"/>
      <c r="T1309" s="40" t="s">
        <v>529</v>
      </c>
      <c r="U1309" s="1" t="s">
        <v>49</v>
      </c>
      <c r="V1309" s="1" t="s">
        <v>92</v>
      </c>
      <c r="W1309" s="1" t="s">
        <v>11</v>
      </c>
      <c r="X1309" s="212">
        <v>3</v>
      </c>
      <c r="Y1309" s="1" t="s">
        <v>111</v>
      </c>
      <c r="AG1309" s="1">
        <v>10</v>
      </c>
      <c r="AJ1309" s="193">
        <v>10</v>
      </c>
      <c r="AP1309" s="1">
        <v>0</v>
      </c>
      <c r="AU1309" s="1">
        <v>80</v>
      </c>
      <c r="BQ1309" s="1">
        <v>100</v>
      </c>
      <c r="BU1309" s="1" t="s">
        <v>919</v>
      </c>
    </row>
    <row r="1310" spans="1:75" ht="15" customHeight="1" x14ac:dyDescent="0.3">
      <c r="A1310" s="1" t="s">
        <v>1489</v>
      </c>
      <c r="B1310" s="9">
        <v>42971</v>
      </c>
      <c r="C1310" s="1" t="s">
        <v>123</v>
      </c>
      <c r="D1310" s="166" t="s">
        <v>115</v>
      </c>
      <c r="E1310" s="166" t="s">
        <v>116</v>
      </c>
      <c r="F1310" s="2">
        <v>95</v>
      </c>
      <c r="G1310" s="170">
        <v>4</v>
      </c>
      <c r="H1310" s="183" t="str">
        <f t="shared" si="20"/>
        <v>95-4</v>
      </c>
      <c r="I1310" s="175">
        <v>0</v>
      </c>
      <c r="J1310" s="175">
        <v>58</v>
      </c>
      <c r="K1310" s="207" t="b">
        <v>1</v>
      </c>
      <c r="L1310" s="208">
        <v>230.60499999999999</v>
      </c>
      <c r="M1310" s="208">
        <v>231.185</v>
      </c>
      <c r="N1310" s="11" t="s">
        <v>112</v>
      </c>
      <c r="O1310" s="11" t="s">
        <v>39</v>
      </c>
      <c r="P1310" s="179" t="s">
        <v>1527</v>
      </c>
      <c r="Q1310" s="180">
        <v>4</v>
      </c>
      <c r="R1310" s="11" t="s">
        <v>18</v>
      </c>
      <c r="S1310" s="11"/>
      <c r="T1310" s="17" t="s">
        <v>796</v>
      </c>
      <c r="U1310" s="6" t="s">
        <v>49</v>
      </c>
      <c r="V1310" s="6" t="s">
        <v>14</v>
      </c>
      <c r="W1310" s="6" t="s">
        <v>10</v>
      </c>
      <c r="X1310" s="212">
        <v>2</v>
      </c>
      <c r="Y1310" s="6" t="s">
        <v>40</v>
      </c>
      <c r="AG1310" s="1">
        <v>50</v>
      </c>
      <c r="AJ1310" s="193">
        <v>10</v>
      </c>
      <c r="AU1310" s="1">
        <v>40</v>
      </c>
      <c r="BO1310" s="6"/>
      <c r="BP1310" s="6"/>
      <c r="BQ1310" s="1">
        <v>100</v>
      </c>
      <c r="BR1310" s="6"/>
      <c r="BS1310" s="6"/>
      <c r="BT1310" s="6"/>
      <c r="BU1310" s="6" t="s">
        <v>924</v>
      </c>
      <c r="BV1310" s="6"/>
      <c r="BW1310" s="6"/>
    </row>
    <row r="1311" spans="1:75" ht="15" customHeight="1" x14ac:dyDescent="0.3">
      <c r="A1311" s="1" t="s">
        <v>1489</v>
      </c>
      <c r="B1311" s="9">
        <v>42971</v>
      </c>
      <c r="C1311" s="1" t="s">
        <v>123</v>
      </c>
      <c r="D1311" s="166" t="s">
        <v>115</v>
      </c>
      <c r="E1311" s="166" t="s">
        <v>116</v>
      </c>
      <c r="F1311" s="2">
        <v>95</v>
      </c>
      <c r="G1311" s="170">
        <v>4</v>
      </c>
      <c r="H1311" s="183" t="str">
        <f t="shared" si="20"/>
        <v>95-4</v>
      </c>
      <c r="I1311" s="175">
        <v>0</v>
      </c>
      <c r="J1311" s="175">
        <v>58</v>
      </c>
      <c r="K1311" s="207" t="b">
        <v>1</v>
      </c>
      <c r="L1311" s="208">
        <v>230.60499999999999</v>
      </c>
      <c r="M1311" s="208">
        <v>231.185</v>
      </c>
      <c r="N1311" s="11" t="s">
        <v>112</v>
      </c>
      <c r="O1311" s="11" t="s">
        <v>35</v>
      </c>
      <c r="P1311" s="179" t="s">
        <v>1495</v>
      </c>
      <c r="Q1311" s="180">
        <v>5</v>
      </c>
      <c r="R1311" s="11" t="s">
        <v>18</v>
      </c>
      <c r="S1311" s="11"/>
      <c r="T1311" s="17" t="s">
        <v>459</v>
      </c>
      <c r="U1311" s="6" t="s">
        <v>49</v>
      </c>
      <c r="V1311" s="6" t="s">
        <v>14</v>
      </c>
      <c r="W1311" s="6" t="s">
        <v>10</v>
      </c>
      <c r="X1311" s="212">
        <v>2</v>
      </c>
      <c r="Y1311" s="6" t="s">
        <v>40</v>
      </c>
      <c r="AU1311" s="1">
        <v>30</v>
      </c>
      <c r="BF1311" s="1">
        <v>70</v>
      </c>
      <c r="BO1311" s="6"/>
      <c r="BP1311" s="6"/>
      <c r="BQ1311" s="1">
        <v>100</v>
      </c>
      <c r="BR1311" s="6"/>
      <c r="BS1311" s="6" t="s">
        <v>208</v>
      </c>
      <c r="BT1311" s="6" t="s">
        <v>204</v>
      </c>
      <c r="BU1311" s="6"/>
      <c r="BV1311" s="6"/>
      <c r="BW1311" s="6"/>
    </row>
    <row r="1312" spans="1:75" ht="15" customHeight="1" x14ac:dyDescent="0.3">
      <c r="A1312" s="1" t="s">
        <v>1489</v>
      </c>
      <c r="B1312" s="9">
        <v>42971</v>
      </c>
      <c r="C1312" s="1" t="s">
        <v>123</v>
      </c>
      <c r="D1312" s="166" t="s">
        <v>115</v>
      </c>
      <c r="E1312" s="166" t="s">
        <v>116</v>
      </c>
      <c r="F1312" s="2">
        <v>95</v>
      </c>
      <c r="G1312" s="170">
        <v>4</v>
      </c>
      <c r="H1312" s="183" t="str">
        <f t="shared" si="20"/>
        <v>95-4</v>
      </c>
      <c r="I1312" s="175">
        <v>0</v>
      </c>
      <c r="J1312" s="175">
        <v>58</v>
      </c>
      <c r="K1312" s="207" t="b">
        <v>1</v>
      </c>
      <c r="L1312" s="208">
        <v>230.60499999999999</v>
      </c>
      <c r="M1312" s="208">
        <v>231.185</v>
      </c>
      <c r="N1312" s="11"/>
      <c r="O1312" s="11" t="s">
        <v>105</v>
      </c>
      <c r="P1312" s="179" t="s">
        <v>105</v>
      </c>
      <c r="Q1312" s="139" t="s">
        <v>1492</v>
      </c>
      <c r="R1312" s="11"/>
      <c r="S1312" s="11"/>
      <c r="T1312" s="6"/>
      <c r="U1312" s="6"/>
      <c r="V1312" s="6"/>
      <c r="W1312" s="6"/>
      <c r="X1312" s="212" t="e">
        <v>#N/A</v>
      </c>
      <c r="Y1312" s="6"/>
      <c r="BO1312" s="6"/>
      <c r="BP1312" s="6"/>
      <c r="BQ1312" s="1">
        <v>0</v>
      </c>
      <c r="BR1312" s="6"/>
      <c r="BS1312" s="6"/>
      <c r="BT1312" s="6"/>
      <c r="BU1312" s="6"/>
      <c r="BV1312" s="6" t="s">
        <v>930</v>
      </c>
      <c r="BW1312" s="6"/>
    </row>
    <row r="1313" spans="1:75" ht="15" customHeight="1" x14ac:dyDescent="0.3">
      <c r="A1313" s="1" t="s">
        <v>1489</v>
      </c>
      <c r="B1313" s="9">
        <v>42971</v>
      </c>
      <c r="C1313" s="1" t="s">
        <v>123</v>
      </c>
      <c r="D1313" s="61" t="s">
        <v>115</v>
      </c>
      <c r="E1313" s="61" t="s">
        <v>116</v>
      </c>
      <c r="F1313" s="2">
        <v>96</v>
      </c>
      <c r="G1313" s="170">
        <v>1</v>
      </c>
      <c r="H1313" s="183" t="str">
        <f t="shared" si="20"/>
        <v>96-1</v>
      </c>
      <c r="I1313" s="175">
        <v>0</v>
      </c>
      <c r="J1313" s="175">
        <v>90</v>
      </c>
      <c r="K1313" s="207" t="b">
        <v>1</v>
      </c>
      <c r="L1313" s="208">
        <v>231.15</v>
      </c>
      <c r="M1313" s="208">
        <v>232.05</v>
      </c>
      <c r="N1313" s="2" t="s">
        <v>112</v>
      </c>
      <c r="O1313" s="2" t="s">
        <v>30</v>
      </c>
      <c r="P1313" s="179" t="s">
        <v>1524</v>
      </c>
      <c r="Q1313" s="180">
        <v>1</v>
      </c>
      <c r="R1313" s="2" t="s">
        <v>21</v>
      </c>
      <c r="S1313" s="2"/>
      <c r="T1313" s="40" t="s">
        <v>880</v>
      </c>
      <c r="U1313" s="1" t="s">
        <v>49</v>
      </c>
      <c r="V1313" s="1" t="s">
        <v>92</v>
      </c>
      <c r="W1313" s="1" t="s">
        <v>11</v>
      </c>
      <c r="X1313" s="212">
        <v>3</v>
      </c>
      <c r="Y1313" s="1" t="s">
        <v>111</v>
      </c>
      <c r="AG1313" s="1">
        <v>10</v>
      </c>
      <c r="AJ1313" s="193">
        <v>10</v>
      </c>
      <c r="AP1313" s="1">
        <v>0</v>
      </c>
      <c r="AU1313" s="1">
        <v>80</v>
      </c>
      <c r="BQ1313" s="1">
        <v>100</v>
      </c>
      <c r="BU1313" s="1" t="s">
        <v>927</v>
      </c>
    </row>
    <row r="1314" spans="1:75" ht="15" customHeight="1" x14ac:dyDescent="0.3">
      <c r="A1314" s="1" t="s">
        <v>1489</v>
      </c>
      <c r="B1314" s="9">
        <v>42971</v>
      </c>
      <c r="C1314" s="1" t="s">
        <v>123</v>
      </c>
      <c r="D1314" s="166" t="s">
        <v>115</v>
      </c>
      <c r="E1314" s="166" t="s">
        <v>116</v>
      </c>
      <c r="F1314" s="2">
        <v>96</v>
      </c>
      <c r="G1314" s="170">
        <v>1</v>
      </c>
      <c r="H1314" s="183" t="str">
        <f t="shared" si="20"/>
        <v>96-1</v>
      </c>
      <c r="I1314" s="175">
        <v>0</v>
      </c>
      <c r="J1314" s="175">
        <v>90</v>
      </c>
      <c r="K1314" s="207" t="b">
        <v>1</v>
      </c>
      <c r="L1314" s="208">
        <v>231.15</v>
      </c>
      <c r="M1314" s="208">
        <v>232.05</v>
      </c>
      <c r="N1314" s="11" t="s">
        <v>112</v>
      </c>
      <c r="O1314" s="11" t="s">
        <v>72</v>
      </c>
      <c r="P1314" s="179" t="s">
        <v>1526</v>
      </c>
      <c r="Q1314" s="180">
        <v>3</v>
      </c>
      <c r="R1314" s="11" t="s">
        <v>18</v>
      </c>
      <c r="S1314" s="11"/>
      <c r="T1314" s="17" t="s">
        <v>684</v>
      </c>
      <c r="U1314" s="6" t="s">
        <v>49</v>
      </c>
      <c r="V1314" s="6" t="s">
        <v>92</v>
      </c>
      <c r="W1314" s="6" t="s">
        <v>11</v>
      </c>
      <c r="X1314" s="212">
        <v>3</v>
      </c>
      <c r="Y1314" s="6" t="s">
        <v>40</v>
      </c>
      <c r="AG1314" s="1">
        <v>10</v>
      </c>
      <c r="AJ1314" s="193">
        <v>70</v>
      </c>
      <c r="AU1314" s="1">
        <v>20</v>
      </c>
      <c r="BO1314" s="6"/>
      <c r="BP1314" s="6"/>
      <c r="BQ1314" s="1">
        <v>100</v>
      </c>
      <c r="BR1314" s="6"/>
      <c r="BS1314" s="6"/>
      <c r="BT1314" s="6"/>
      <c r="BU1314" s="6" t="s">
        <v>928</v>
      </c>
      <c r="BV1314" s="6"/>
      <c r="BW1314" s="6"/>
    </row>
    <row r="1315" spans="1:75" ht="15" customHeight="1" x14ac:dyDescent="0.3">
      <c r="A1315" s="1" t="s">
        <v>1489</v>
      </c>
      <c r="B1315" s="9">
        <v>42971</v>
      </c>
      <c r="C1315" s="1" t="s">
        <v>123</v>
      </c>
      <c r="D1315" s="166" t="s">
        <v>115</v>
      </c>
      <c r="E1315" s="166" t="s">
        <v>116</v>
      </c>
      <c r="F1315" s="2">
        <v>96</v>
      </c>
      <c r="G1315" s="170">
        <v>1</v>
      </c>
      <c r="H1315" s="183" t="str">
        <f t="shared" si="20"/>
        <v>96-1</v>
      </c>
      <c r="I1315" s="175">
        <v>0</v>
      </c>
      <c r="J1315" s="175">
        <v>90</v>
      </c>
      <c r="K1315" s="207" t="b">
        <v>1</v>
      </c>
      <c r="L1315" s="208">
        <v>231.15</v>
      </c>
      <c r="M1315" s="208">
        <v>232.05</v>
      </c>
      <c r="N1315" s="11" t="s">
        <v>112</v>
      </c>
      <c r="O1315" s="11" t="s">
        <v>39</v>
      </c>
      <c r="P1315" s="179" t="s">
        <v>1527</v>
      </c>
      <c r="Q1315" s="180">
        <v>4</v>
      </c>
      <c r="R1315" s="11" t="s">
        <v>18</v>
      </c>
      <c r="S1315" s="11"/>
      <c r="T1315" s="17" t="s">
        <v>684</v>
      </c>
      <c r="U1315" s="6" t="s">
        <v>49</v>
      </c>
      <c r="V1315" s="6" t="s">
        <v>14</v>
      </c>
      <c r="W1315" s="6" t="s">
        <v>10</v>
      </c>
      <c r="X1315" s="212">
        <v>2</v>
      </c>
      <c r="Y1315" s="6" t="s">
        <v>40</v>
      </c>
      <c r="AG1315" s="1">
        <v>50</v>
      </c>
      <c r="AJ1315" s="193">
        <v>10</v>
      </c>
      <c r="AU1315" s="1">
        <v>40</v>
      </c>
      <c r="BO1315" s="6"/>
      <c r="BP1315" s="6"/>
      <c r="BQ1315" s="1">
        <v>100</v>
      </c>
      <c r="BR1315" s="6"/>
      <c r="BS1315" s="6"/>
      <c r="BT1315" s="6"/>
      <c r="BU1315" s="6" t="s">
        <v>931</v>
      </c>
      <c r="BV1315" s="6"/>
      <c r="BW1315" s="6"/>
    </row>
    <row r="1316" spans="1:75" ht="15" customHeight="1" x14ac:dyDescent="0.3">
      <c r="A1316" s="1" t="s">
        <v>1489</v>
      </c>
      <c r="B1316" s="9">
        <v>42971</v>
      </c>
      <c r="C1316" s="1" t="s">
        <v>123</v>
      </c>
      <c r="D1316" s="166" t="s">
        <v>115</v>
      </c>
      <c r="E1316" s="166" t="s">
        <v>116</v>
      </c>
      <c r="F1316" s="2">
        <v>96</v>
      </c>
      <c r="G1316" s="170">
        <v>1</v>
      </c>
      <c r="H1316" s="183" t="str">
        <f t="shared" si="20"/>
        <v>96-1</v>
      </c>
      <c r="I1316" s="175">
        <v>0</v>
      </c>
      <c r="J1316" s="175">
        <v>90</v>
      </c>
      <c r="K1316" s="207" t="b">
        <v>1</v>
      </c>
      <c r="L1316" s="208">
        <v>231.15</v>
      </c>
      <c r="M1316" s="208">
        <v>232.05</v>
      </c>
      <c r="N1316" s="11"/>
      <c r="O1316" s="11" t="s">
        <v>105</v>
      </c>
      <c r="P1316" s="179" t="s">
        <v>105</v>
      </c>
      <c r="Q1316" s="139" t="s">
        <v>1492</v>
      </c>
      <c r="R1316" s="11"/>
      <c r="S1316" s="11"/>
      <c r="T1316" s="6"/>
      <c r="U1316" s="6"/>
      <c r="V1316" s="6"/>
      <c r="W1316" s="6"/>
      <c r="X1316" s="212" t="e">
        <v>#N/A</v>
      </c>
      <c r="Y1316" s="6"/>
      <c r="BO1316" s="6"/>
      <c r="BP1316" s="6"/>
      <c r="BQ1316" s="1">
        <v>0</v>
      </c>
      <c r="BR1316" s="6"/>
      <c r="BS1316" s="6"/>
      <c r="BT1316" s="6"/>
      <c r="BU1316" s="6"/>
      <c r="BV1316" s="6" t="s">
        <v>932</v>
      </c>
      <c r="BW1316" s="6"/>
    </row>
    <row r="1317" spans="1:75" ht="15" customHeight="1" x14ac:dyDescent="0.3">
      <c r="A1317" s="1" t="s">
        <v>1489</v>
      </c>
      <c r="B1317" s="9">
        <v>42971</v>
      </c>
      <c r="C1317" s="1" t="s">
        <v>123</v>
      </c>
      <c r="D1317" s="61" t="s">
        <v>115</v>
      </c>
      <c r="E1317" s="61" t="s">
        <v>116</v>
      </c>
      <c r="F1317" s="2">
        <v>96</v>
      </c>
      <c r="G1317" s="170">
        <v>2</v>
      </c>
      <c r="H1317" s="183" t="str">
        <f t="shared" si="20"/>
        <v>96-2</v>
      </c>
      <c r="I1317" s="175">
        <v>0</v>
      </c>
      <c r="J1317" s="175">
        <v>87</v>
      </c>
      <c r="K1317" s="207" t="b">
        <v>1</v>
      </c>
      <c r="L1317" s="208">
        <v>232.05500000000001</v>
      </c>
      <c r="M1317" s="208">
        <v>232.92500000000001</v>
      </c>
      <c r="N1317" s="2" t="s">
        <v>112</v>
      </c>
      <c r="O1317" s="2" t="s">
        <v>30</v>
      </c>
      <c r="P1317" s="179" t="s">
        <v>1524</v>
      </c>
      <c r="Q1317" s="180">
        <v>1</v>
      </c>
      <c r="R1317" s="2" t="s">
        <v>21</v>
      </c>
      <c r="S1317" s="2"/>
      <c r="T1317" s="40" t="s">
        <v>789</v>
      </c>
      <c r="U1317" s="1" t="s">
        <v>49</v>
      </c>
      <c r="V1317" s="1" t="s">
        <v>92</v>
      </c>
      <c r="W1317" s="1" t="s">
        <v>11</v>
      </c>
      <c r="X1317" s="212">
        <v>3</v>
      </c>
      <c r="Y1317" s="1" t="s">
        <v>111</v>
      </c>
      <c r="AG1317" s="1">
        <v>10</v>
      </c>
      <c r="AJ1317" s="193">
        <v>30</v>
      </c>
      <c r="AP1317" s="1">
        <v>0</v>
      </c>
      <c r="AU1317" s="1">
        <v>60</v>
      </c>
      <c r="BQ1317" s="1">
        <v>100</v>
      </c>
      <c r="BU1317" s="1" t="s">
        <v>933</v>
      </c>
    </row>
    <row r="1318" spans="1:75" ht="15" customHeight="1" x14ac:dyDescent="0.3">
      <c r="A1318" s="1" t="s">
        <v>1489</v>
      </c>
      <c r="B1318" s="9">
        <v>42971</v>
      </c>
      <c r="C1318" s="1" t="s">
        <v>123</v>
      </c>
      <c r="D1318" s="166" t="s">
        <v>115</v>
      </c>
      <c r="E1318" s="166" t="s">
        <v>116</v>
      </c>
      <c r="F1318" s="2">
        <v>96</v>
      </c>
      <c r="G1318" s="170">
        <v>2</v>
      </c>
      <c r="H1318" s="183" t="str">
        <f t="shared" si="20"/>
        <v>96-2</v>
      </c>
      <c r="I1318" s="175">
        <v>0</v>
      </c>
      <c r="J1318" s="175">
        <v>87</v>
      </c>
      <c r="K1318" s="207" t="b">
        <v>1</v>
      </c>
      <c r="L1318" s="208">
        <v>232.05500000000001</v>
      </c>
      <c r="M1318" s="208">
        <v>232.92500000000001</v>
      </c>
      <c r="N1318" s="11" t="s">
        <v>112</v>
      </c>
      <c r="O1318" s="11" t="s">
        <v>72</v>
      </c>
      <c r="P1318" s="179" t="s">
        <v>1526</v>
      </c>
      <c r="Q1318" s="180">
        <v>3</v>
      </c>
      <c r="R1318" s="11" t="s">
        <v>18</v>
      </c>
      <c r="S1318" s="11"/>
      <c r="T1318" s="17" t="s">
        <v>791</v>
      </c>
      <c r="U1318" s="6" t="s">
        <v>49</v>
      </c>
      <c r="V1318" s="6" t="s">
        <v>92</v>
      </c>
      <c r="W1318" s="6" t="s">
        <v>11</v>
      </c>
      <c r="X1318" s="212">
        <v>3</v>
      </c>
      <c r="Y1318" s="6" t="s">
        <v>40</v>
      </c>
      <c r="AG1318" s="1">
        <v>10</v>
      </c>
      <c r="AJ1318" s="193">
        <v>70</v>
      </c>
      <c r="AU1318" s="1">
        <v>20</v>
      </c>
      <c r="BO1318" s="6"/>
      <c r="BP1318" s="6"/>
      <c r="BQ1318" s="1">
        <v>100</v>
      </c>
      <c r="BR1318" s="6"/>
      <c r="BS1318" s="6"/>
      <c r="BT1318" s="6"/>
      <c r="BU1318" s="6" t="s">
        <v>928</v>
      </c>
      <c r="BV1318" s="6"/>
      <c r="BW1318" s="6"/>
    </row>
    <row r="1319" spans="1:75" ht="15" customHeight="1" x14ac:dyDescent="0.3">
      <c r="A1319" s="1" t="s">
        <v>1489</v>
      </c>
      <c r="B1319" s="9">
        <v>42971</v>
      </c>
      <c r="C1319" s="1" t="s">
        <v>123</v>
      </c>
      <c r="D1319" s="166" t="s">
        <v>115</v>
      </c>
      <c r="E1319" s="166" t="s">
        <v>116</v>
      </c>
      <c r="F1319" s="2">
        <v>96</v>
      </c>
      <c r="G1319" s="170">
        <v>2</v>
      </c>
      <c r="H1319" s="183" t="str">
        <f t="shared" si="20"/>
        <v>96-2</v>
      </c>
      <c r="I1319" s="175">
        <v>0</v>
      </c>
      <c r="J1319" s="175">
        <v>87</v>
      </c>
      <c r="K1319" s="207" t="b">
        <v>1</v>
      </c>
      <c r="L1319" s="208">
        <v>232.05500000000001</v>
      </c>
      <c r="M1319" s="208">
        <v>232.92500000000001</v>
      </c>
      <c r="N1319" s="11" t="s">
        <v>112</v>
      </c>
      <c r="O1319" s="11" t="s">
        <v>39</v>
      </c>
      <c r="P1319" s="179" t="s">
        <v>1527</v>
      </c>
      <c r="Q1319" s="180">
        <v>4</v>
      </c>
      <c r="R1319" s="11" t="s">
        <v>18</v>
      </c>
      <c r="S1319" s="11"/>
      <c r="T1319" s="17" t="s">
        <v>795</v>
      </c>
      <c r="U1319" s="6" t="s">
        <v>49</v>
      </c>
      <c r="V1319" s="6" t="s">
        <v>14</v>
      </c>
      <c r="W1319" s="6" t="s">
        <v>10</v>
      </c>
      <c r="X1319" s="212">
        <v>2</v>
      </c>
      <c r="Y1319" s="6" t="s">
        <v>40</v>
      </c>
      <c r="AG1319" s="1">
        <v>50</v>
      </c>
      <c r="AJ1319" s="193">
        <v>10</v>
      </c>
      <c r="AU1319" s="1">
        <v>40</v>
      </c>
      <c r="BO1319" s="6"/>
      <c r="BP1319" s="6"/>
      <c r="BQ1319" s="1">
        <v>100</v>
      </c>
      <c r="BR1319" s="6"/>
      <c r="BS1319" s="6"/>
      <c r="BT1319" s="6"/>
      <c r="BU1319" s="6" t="s">
        <v>934</v>
      </c>
      <c r="BV1319" s="6"/>
      <c r="BW1319" s="6"/>
    </row>
    <row r="1320" spans="1:75" ht="15" customHeight="1" x14ac:dyDescent="0.3">
      <c r="A1320" s="1" t="s">
        <v>1489</v>
      </c>
      <c r="B1320" s="9">
        <v>42971</v>
      </c>
      <c r="C1320" s="1" t="s">
        <v>123</v>
      </c>
      <c r="D1320" s="166" t="s">
        <v>115</v>
      </c>
      <c r="E1320" s="166" t="s">
        <v>116</v>
      </c>
      <c r="F1320" s="2">
        <v>96</v>
      </c>
      <c r="G1320" s="170">
        <v>2</v>
      </c>
      <c r="H1320" s="183" t="str">
        <f t="shared" si="20"/>
        <v>96-2</v>
      </c>
      <c r="I1320" s="175">
        <v>0</v>
      </c>
      <c r="J1320" s="175">
        <v>87</v>
      </c>
      <c r="K1320" s="207" t="b">
        <v>1</v>
      </c>
      <c r="L1320" s="208">
        <v>232.05500000000001</v>
      </c>
      <c r="M1320" s="208">
        <v>232.92500000000001</v>
      </c>
      <c r="N1320" s="11" t="s">
        <v>112</v>
      </c>
      <c r="O1320" s="11" t="s">
        <v>46</v>
      </c>
      <c r="P1320" s="179" t="s">
        <v>1495</v>
      </c>
      <c r="Q1320" s="180">
        <v>5</v>
      </c>
      <c r="R1320" s="11" t="s">
        <v>18</v>
      </c>
      <c r="S1320" s="11"/>
      <c r="T1320" s="17" t="s">
        <v>459</v>
      </c>
      <c r="U1320" s="6" t="s">
        <v>49</v>
      </c>
      <c r="V1320" s="6" t="s">
        <v>14</v>
      </c>
      <c r="W1320" s="6" t="s">
        <v>10</v>
      </c>
      <c r="X1320" s="212">
        <v>2</v>
      </c>
      <c r="Y1320" s="6" t="s">
        <v>40</v>
      </c>
      <c r="AP1320" s="1">
        <v>40</v>
      </c>
      <c r="BF1320" s="1">
        <v>60</v>
      </c>
      <c r="BO1320" s="6" t="s">
        <v>893</v>
      </c>
      <c r="BP1320" s="6"/>
      <c r="BQ1320" s="1">
        <v>100</v>
      </c>
      <c r="BR1320" s="6"/>
      <c r="BS1320" s="6"/>
      <c r="BT1320" s="6"/>
      <c r="BU1320" s="6" t="s">
        <v>935</v>
      </c>
      <c r="BV1320" s="6"/>
      <c r="BW1320" s="6"/>
    </row>
    <row r="1321" spans="1:75" ht="15" customHeight="1" x14ac:dyDescent="0.3">
      <c r="A1321" s="1" t="s">
        <v>1489</v>
      </c>
      <c r="B1321" s="9">
        <v>42971</v>
      </c>
      <c r="C1321" s="1" t="s">
        <v>123</v>
      </c>
      <c r="D1321" s="166" t="s">
        <v>115</v>
      </c>
      <c r="E1321" s="166" t="s">
        <v>116</v>
      </c>
      <c r="F1321" s="2">
        <v>96</v>
      </c>
      <c r="G1321" s="170">
        <v>2</v>
      </c>
      <c r="H1321" s="183" t="str">
        <f t="shared" si="20"/>
        <v>96-2</v>
      </c>
      <c r="I1321" s="175">
        <v>0</v>
      </c>
      <c r="J1321" s="175">
        <v>87</v>
      </c>
      <c r="K1321" s="207" t="b">
        <v>1</v>
      </c>
      <c r="L1321" s="208">
        <v>232.05500000000001</v>
      </c>
      <c r="M1321" s="208">
        <v>232.92500000000001</v>
      </c>
      <c r="N1321" s="11"/>
      <c r="O1321" s="11" t="s">
        <v>105</v>
      </c>
      <c r="P1321" s="179" t="s">
        <v>105</v>
      </c>
      <c r="Q1321" s="139" t="s">
        <v>1492</v>
      </c>
      <c r="R1321" s="11"/>
      <c r="S1321" s="11"/>
      <c r="T1321" s="6"/>
      <c r="U1321" s="6"/>
      <c r="V1321" s="6"/>
      <c r="W1321" s="6"/>
      <c r="X1321" s="212" t="e">
        <v>#N/A</v>
      </c>
      <c r="Y1321" s="6"/>
      <c r="BO1321" s="6"/>
      <c r="BP1321" s="6"/>
      <c r="BQ1321" s="1">
        <v>0</v>
      </c>
      <c r="BR1321" s="6"/>
      <c r="BS1321" s="6"/>
      <c r="BT1321" s="6"/>
      <c r="BU1321" s="6"/>
      <c r="BV1321" s="6" t="s">
        <v>936</v>
      </c>
      <c r="BW1321" s="6"/>
    </row>
    <row r="1322" spans="1:75" ht="15" customHeight="1" x14ac:dyDescent="0.3">
      <c r="A1322" s="1" t="s">
        <v>1489</v>
      </c>
      <c r="B1322" s="9">
        <v>42971</v>
      </c>
      <c r="C1322" s="1" t="s">
        <v>123</v>
      </c>
      <c r="D1322" s="61" t="s">
        <v>115</v>
      </c>
      <c r="E1322" s="61" t="s">
        <v>116</v>
      </c>
      <c r="F1322" s="2">
        <v>96</v>
      </c>
      <c r="G1322" s="170">
        <v>3</v>
      </c>
      <c r="H1322" s="183" t="str">
        <f t="shared" si="20"/>
        <v>96-3</v>
      </c>
      <c r="I1322" s="175">
        <v>0</v>
      </c>
      <c r="J1322" s="175">
        <v>62</v>
      </c>
      <c r="K1322" s="207" t="b">
        <v>1</v>
      </c>
      <c r="L1322" s="208">
        <v>232.92500000000001</v>
      </c>
      <c r="M1322" s="208">
        <v>233.54500000000002</v>
      </c>
      <c r="N1322" s="2" t="s">
        <v>112</v>
      </c>
      <c r="O1322" s="2" t="s">
        <v>30</v>
      </c>
      <c r="P1322" s="179" t="s">
        <v>1524</v>
      </c>
      <c r="Q1322" s="180">
        <v>1</v>
      </c>
      <c r="R1322" s="2" t="s">
        <v>21</v>
      </c>
      <c r="S1322" s="2"/>
      <c r="T1322" s="40" t="s">
        <v>795</v>
      </c>
      <c r="U1322" s="1" t="s">
        <v>49</v>
      </c>
      <c r="V1322" s="1" t="s">
        <v>92</v>
      </c>
      <c r="W1322" s="1" t="s">
        <v>11</v>
      </c>
      <c r="X1322" s="212">
        <v>3</v>
      </c>
      <c r="Y1322" s="1" t="s">
        <v>111</v>
      </c>
      <c r="AG1322" s="1">
        <v>10</v>
      </c>
      <c r="AJ1322" s="193">
        <v>30</v>
      </c>
      <c r="AP1322" s="1">
        <v>0</v>
      </c>
      <c r="AU1322" s="1">
        <v>60</v>
      </c>
      <c r="BQ1322" s="1">
        <v>100</v>
      </c>
      <c r="BU1322" s="1" t="s">
        <v>933</v>
      </c>
    </row>
    <row r="1323" spans="1:75" ht="15" customHeight="1" x14ac:dyDescent="0.3">
      <c r="A1323" s="1" t="s">
        <v>1489</v>
      </c>
      <c r="B1323" s="9">
        <v>42971</v>
      </c>
      <c r="C1323" s="1" t="s">
        <v>123</v>
      </c>
      <c r="D1323" s="166" t="s">
        <v>115</v>
      </c>
      <c r="E1323" s="166" t="s">
        <v>116</v>
      </c>
      <c r="F1323" s="2">
        <v>96</v>
      </c>
      <c r="G1323" s="170">
        <v>3</v>
      </c>
      <c r="H1323" s="183" t="str">
        <f t="shared" si="20"/>
        <v>96-3</v>
      </c>
      <c r="I1323" s="175">
        <v>0</v>
      </c>
      <c r="J1323" s="175">
        <v>62</v>
      </c>
      <c r="K1323" s="207" t="b">
        <v>1</v>
      </c>
      <c r="L1323" s="208">
        <v>232.92500000000001</v>
      </c>
      <c r="M1323" s="208">
        <v>233.54500000000002</v>
      </c>
      <c r="N1323" s="11" t="s">
        <v>112</v>
      </c>
      <c r="O1323" s="11" t="s">
        <v>72</v>
      </c>
      <c r="P1323" s="179" t="s">
        <v>1526</v>
      </c>
      <c r="Q1323" s="180">
        <v>3</v>
      </c>
      <c r="R1323" s="11" t="s">
        <v>18</v>
      </c>
      <c r="S1323" s="11"/>
      <c r="T1323" s="17" t="s">
        <v>676</v>
      </c>
      <c r="U1323" s="6" t="s">
        <v>49</v>
      </c>
      <c r="V1323" s="6" t="s">
        <v>92</v>
      </c>
      <c r="W1323" s="6" t="s">
        <v>11</v>
      </c>
      <c r="X1323" s="212">
        <v>3</v>
      </c>
      <c r="Y1323" s="6" t="s">
        <v>40</v>
      </c>
      <c r="AG1323" s="1">
        <v>10</v>
      </c>
      <c r="AJ1323" s="193">
        <v>70</v>
      </c>
      <c r="AU1323" s="1">
        <v>20</v>
      </c>
      <c r="BO1323" s="6"/>
      <c r="BP1323" s="6"/>
      <c r="BQ1323" s="1">
        <v>100</v>
      </c>
      <c r="BR1323" s="6"/>
      <c r="BS1323" s="6"/>
      <c r="BT1323" s="6"/>
      <c r="BU1323" s="6" t="s">
        <v>928</v>
      </c>
      <c r="BV1323" s="6"/>
      <c r="BW1323" s="6"/>
    </row>
    <row r="1324" spans="1:75" ht="15" customHeight="1" x14ac:dyDescent="0.3">
      <c r="A1324" s="1" t="s">
        <v>1489</v>
      </c>
      <c r="B1324" s="9">
        <v>42971</v>
      </c>
      <c r="C1324" s="1" t="s">
        <v>123</v>
      </c>
      <c r="D1324" s="166" t="s">
        <v>115</v>
      </c>
      <c r="E1324" s="166" t="s">
        <v>116</v>
      </c>
      <c r="F1324" s="2">
        <v>96</v>
      </c>
      <c r="G1324" s="170">
        <v>3</v>
      </c>
      <c r="H1324" s="183" t="str">
        <f t="shared" si="20"/>
        <v>96-3</v>
      </c>
      <c r="I1324" s="175">
        <v>0</v>
      </c>
      <c r="J1324" s="175">
        <v>62</v>
      </c>
      <c r="K1324" s="207" t="b">
        <v>1</v>
      </c>
      <c r="L1324" s="208">
        <v>232.92500000000001</v>
      </c>
      <c r="M1324" s="208">
        <v>233.54500000000002</v>
      </c>
      <c r="N1324" s="11" t="s">
        <v>112</v>
      </c>
      <c r="O1324" s="11" t="s">
        <v>39</v>
      </c>
      <c r="P1324" s="179" t="s">
        <v>1527</v>
      </c>
      <c r="Q1324" s="180">
        <v>4</v>
      </c>
      <c r="R1324" s="11" t="s">
        <v>18</v>
      </c>
      <c r="S1324" s="11"/>
      <c r="T1324" s="17" t="s">
        <v>459</v>
      </c>
      <c r="U1324" s="6" t="s">
        <v>49</v>
      </c>
      <c r="V1324" s="6" t="s">
        <v>14</v>
      </c>
      <c r="W1324" s="6" t="s">
        <v>10</v>
      </c>
      <c r="X1324" s="212">
        <v>2</v>
      </c>
      <c r="Y1324" s="6" t="s">
        <v>40</v>
      </c>
      <c r="AG1324" s="1">
        <v>50</v>
      </c>
      <c r="AJ1324" s="193">
        <v>10</v>
      </c>
      <c r="AU1324" s="1">
        <v>40</v>
      </c>
      <c r="BO1324" s="6"/>
      <c r="BP1324" s="6"/>
      <c r="BQ1324" s="1">
        <v>100</v>
      </c>
      <c r="BR1324" s="6"/>
      <c r="BS1324" s="6"/>
      <c r="BT1324" s="6"/>
      <c r="BU1324" s="6" t="s">
        <v>931</v>
      </c>
      <c r="BV1324" s="6"/>
      <c r="BW1324" s="6"/>
    </row>
    <row r="1325" spans="1:75" ht="15" customHeight="1" x14ac:dyDescent="0.3">
      <c r="A1325" s="1" t="s">
        <v>1489</v>
      </c>
      <c r="B1325" s="9">
        <v>42971</v>
      </c>
      <c r="C1325" s="1" t="s">
        <v>123</v>
      </c>
      <c r="D1325" s="166" t="s">
        <v>115</v>
      </c>
      <c r="E1325" s="166" t="s">
        <v>116</v>
      </c>
      <c r="F1325" s="2">
        <v>96</v>
      </c>
      <c r="G1325" s="170">
        <v>3</v>
      </c>
      <c r="H1325" s="183" t="str">
        <f t="shared" si="20"/>
        <v>96-3</v>
      </c>
      <c r="I1325" s="175">
        <v>0</v>
      </c>
      <c r="J1325" s="175">
        <v>62</v>
      </c>
      <c r="K1325" s="207" t="b">
        <v>1</v>
      </c>
      <c r="L1325" s="208">
        <v>232.92500000000001</v>
      </c>
      <c r="M1325" s="208">
        <v>233.54500000000002</v>
      </c>
      <c r="N1325" s="11" t="s">
        <v>112</v>
      </c>
      <c r="O1325" s="11" t="s">
        <v>35</v>
      </c>
      <c r="P1325" s="179" t="s">
        <v>1495</v>
      </c>
      <c r="Q1325" s="180">
        <v>5</v>
      </c>
      <c r="R1325" s="11" t="s">
        <v>18</v>
      </c>
      <c r="S1325" s="11"/>
      <c r="T1325" s="17" t="s">
        <v>459</v>
      </c>
      <c r="U1325" s="6" t="s">
        <v>49</v>
      </c>
      <c r="V1325" s="6" t="s">
        <v>14</v>
      </c>
      <c r="W1325" s="6" t="s">
        <v>10</v>
      </c>
      <c r="X1325" s="212">
        <v>2</v>
      </c>
      <c r="Y1325" s="6" t="s">
        <v>40</v>
      </c>
      <c r="AJ1325" s="193">
        <v>5</v>
      </c>
      <c r="AU1325" s="1">
        <v>15</v>
      </c>
      <c r="BF1325" s="1">
        <v>80</v>
      </c>
      <c r="BO1325" s="6"/>
      <c r="BP1325" s="6"/>
      <c r="BQ1325" s="1">
        <v>100</v>
      </c>
      <c r="BR1325" s="6"/>
      <c r="BS1325" s="6"/>
      <c r="BT1325" s="6"/>
      <c r="BU1325" s="6" t="s">
        <v>937</v>
      </c>
      <c r="BV1325" s="6"/>
      <c r="BW1325" s="6"/>
    </row>
    <row r="1326" spans="1:75" ht="15" customHeight="1" x14ac:dyDescent="0.3">
      <c r="A1326" s="1" t="s">
        <v>1489</v>
      </c>
      <c r="B1326" s="9">
        <v>42971</v>
      </c>
      <c r="C1326" s="1" t="s">
        <v>123</v>
      </c>
      <c r="D1326" s="166" t="s">
        <v>115</v>
      </c>
      <c r="E1326" s="166" t="s">
        <v>116</v>
      </c>
      <c r="F1326" s="2">
        <v>96</v>
      </c>
      <c r="G1326" s="170">
        <v>3</v>
      </c>
      <c r="H1326" s="183" t="str">
        <f t="shared" si="20"/>
        <v>96-3</v>
      </c>
      <c r="I1326" s="175">
        <v>0</v>
      </c>
      <c r="J1326" s="175">
        <v>62</v>
      </c>
      <c r="K1326" s="207" t="b">
        <v>1</v>
      </c>
      <c r="L1326" s="208">
        <v>232.92500000000001</v>
      </c>
      <c r="M1326" s="208">
        <v>233.54500000000002</v>
      </c>
      <c r="N1326" s="11"/>
      <c r="O1326" s="11" t="s">
        <v>105</v>
      </c>
      <c r="P1326" s="179" t="s">
        <v>105</v>
      </c>
      <c r="Q1326" s="139" t="s">
        <v>1492</v>
      </c>
      <c r="R1326" s="11"/>
      <c r="S1326" s="11"/>
      <c r="T1326" s="6"/>
      <c r="U1326" s="6"/>
      <c r="V1326" s="6"/>
      <c r="W1326" s="6"/>
      <c r="X1326" s="212" t="e">
        <v>#N/A</v>
      </c>
      <c r="Y1326" s="6"/>
      <c r="BO1326" s="6"/>
      <c r="BP1326" s="6"/>
      <c r="BQ1326" s="1">
        <v>0</v>
      </c>
      <c r="BR1326" s="6"/>
      <c r="BS1326" s="6"/>
      <c r="BT1326" s="6"/>
      <c r="BU1326" s="6"/>
      <c r="BV1326" s="6" t="s">
        <v>936</v>
      </c>
      <c r="BW1326" s="6"/>
    </row>
    <row r="1327" spans="1:75" ht="15" customHeight="1" x14ac:dyDescent="0.3">
      <c r="A1327" s="1" t="s">
        <v>1489</v>
      </c>
      <c r="B1327" s="9">
        <v>42971</v>
      </c>
      <c r="C1327" s="1" t="s">
        <v>123</v>
      </c>
      <c r="D1327" s="61" t="s">
        <v>115</v>
      </c>
      <c r="E1327" s="61" t="s">
        <v>116</v>
      </c>
      <c r="F1327" s="2">
        <v>96</v>
      </c>
      <c r="G1327" s="170">
        <v>4</v>
      </c>
      <c r="H1327" s="183" t="str">
        <f t="shared" si="20"/>
        <v>96-4</v>
      </c>
      <c r="I1327" s="175">
        <v>0</v>
      </c>
      <c r="J1327" s="175">
        <v>79</v>
      </c>
      <c r="K1327" s="207" t="b">
        <v>1</v>
      </c>
      <c r="L1327" s="208">
        <v>233.54500000000002</v>
      </c>
      <c r="M1327" s="208">
        <v>234.33500000000001</v>
      </c>
      <c r="N1327" s="2" t="s">
        <v>112</v>
      </c>
      <c r="O1327" s="2" t="s">
        <v>30</v>
      </c>
      <c r="P1327" s="179" t="s">
        <v>1524</v>
      </c>
      <c r="Q1327" s="180">
        <v>1</v>
      </c>
      <c r="R1327" s="2" t="s">
        <v>21</v>
      </c>
      <c r="S1327" s="2"/>
      <c r="T1327" s="40" t="s">
        <v>883</v>
      </c>
      <c r="U1327" s="1" t="s">
        <v>49</v>
      </c>
      <c r="V1327" s="1" t="s">
        <v>92</v>
      </c>
      <c r="W1327" s="1" t="s">
        <v>11</v>
      </c>
      <c r="X1327" s="212">
        <v>3</v>
      </c>
      <c r="Y1327" s="1" t="s">
        <v>111</v>
      </c>
      <c r="AG1327" s="1">
        <v>10</v>
      </c>
      <c r="AJ1327" s="193">
        <v>30</v>
      </c>
      <c r="AP1327" s="1">
        <v>0</v>
      </c>
      <c r="AU1327" s="1">
        <v>60</v>
      </c>
      <c r="BQ1327" s="1">
        <v>100</v>
      </c>
      <c r="BU1327" s="1" t="s">
        <v>938</v>
      </c>
    </row>
    <row r="1328" spans="1:75" ht="15" customHeight="1" x14ac:dyDescent="0.3">
      <c r="A1328" s="1" t="s">
        <v>1489</v>
      </c>
      <c r="B1328" s="9">
        <v>42971</v>
      </c>
      <c r="C1328" s="1" t="s">
        <v>123</v>
      </c>
      <c r="D1328" s="166" t="s">
        <v>115</v>
      </c>
      <c r="E1328" s="166" t="s">
        <v>116</v>
      </c>
      <c r="F1328" s="2">
        <v>96</v>
      </c>
      <c r="G1328" s="170">
        <v>4</v>
      </c>
      <c r="H1328" s="183" t="str">
        <f t="shared" si="20"/>
        <v>96-4</v>
      </c>
      <c r="I1328" s="175">
        <v>0</v>
      </c>
      <c r="J1328" s="175">
        <v>79</v>
      </c>
      <c r="K1328" s="207" t="b">
        <v>1</v>
      </c>
      <c r="L1328" s="208">
        <v>233.54500000000002</v>
      </c>
      <c r="M1328" s="208">
        <v>234.33500000000001</v>
      </c>
      <c r="N1328" s="11" t="s">
        <v>112</v>
      </c>
      <c r="O1328" s="11" t="s">
        <v>72</v>
      </c>
      <c r="P1328" s="179" t="s">
        <v>1526</v>
      </c>
      <c r="Q1328" s="180">
        <v>3</v>
      </c>
      <c r="R1328" s="11" t="s">
        <v>18</v>
      </c>
      <c r="S1328" s="11"/>
      <c r="T1328" s="17" t="s">
        <v>796</v>
      </c>
      <c r="U1328" s="6" t="s">
        <v>49</v>
      </c>
      <c r="V1328" s="6" t="s">
        <v>92</v>
      </c>
      <c r="W1328" s="6" t="s">
        <v>11</v>
      </c>
      <c r="X1328" s="212">
        <v>3</v>
      </c>
      <c r="Y1328" s="6" t="s">
        <v>40</v>
      </c>
      <c r="AG1328" s="1">
        <v>10</v>
      </c>
      <c r="AJ1328" s="193">
        <v>70</v>
      </c>
      <c r="AU1328" s="1">
        <v>20</v>
      </c>
      <c r="BO1328" s="6"/>
      <c r="BP1328" s="6"/>
      <c r="BQ1328" s="1">
        <v>100</v>
      </c>
      <c r="BR1328" s="6"/>
      <c r="BS1328" s="6"/>
      <c r="BT1328" s="6"/>
      <c r="BU1328" s="6" t="s">
        <v>928</v>
      </c>
      <c r="BV1328" s="6"/>
      <c r="BW1328" s="6"/>
    </row>
    <row r="1329" spans="1:75" ht="15" customHeight="1" x14ac:dyDescent="0.3">
      <c r="A1329" s="1" t="s">
        <v>1489</v>
      </c>
      <c r="B1329" s="9">
        <v>42971</v>
      </c>
      <c r="C1329" s="1" t="s">
        <v>123</v>
      </c>
      <c r="D1329" s="166" t="s">
        <v>115</v>
      </c>
      <c r="E1329" s="166" t="s">
        <v>116</v>
      </c>
      <c r="F1329" s="2">
        <v>96</v>
      </c>
      <c r="G1329" s="170">
        <v>4</v>
      </c>
      <c r="H1329" s="183" t="str">
        <f t="shared" si="20"/>
        <v>96-4</v>
      </c>
      <c r="I1329" s="175">
        <v>0</v>
      </c>
      <c r="J1329" s="175">
        <v>79</v>
      </c>
      <c r="K1329" s="207" t="b">
        <v>1</v>
      </c>
      <c r="L1329" s="208">
        <v>233.54500000000002</v>
      </c>
      <c r="M1329" s="208">
        <v>234.33500000000001</v>
      </c>
      <c r="N1329" s="11" t="s">
        <v>112</v>
      </c>
      <c r="O1329" s="11" t="s">
        <v>39</v>
      </c>
      <c r="P1329" s="179" t="s">
        <v>1527</v>
      </c>
      <c r="Q1329" s="180">
        <v>4</v>
      </c>
      <c r="R1329" s="11" t="s">
        <v>18</v>
      </c>
      <c r="S1329" s="11"/>
      <c r="T1329" s="17" t="s">
        <v>792</v>
      </c>
      <c r="U1329" s="6" t="s">
        <v>49</v>
      </c>
      <c r="V1329" s="6" t="s">
        <v>14</v>
      </c>
      <c r="W1329" s="6" t="s">
        <v>10</v>
      </c>
      <c r="X1329" s="212">
        <v>2</v>
      </c>
      <c r="Y1329" s="6" t="s">
        <v>40</v>
      </c>
      <c r="AG1329" s="1">
        <v>50</v>
      </c>
      <c r="AJ1329" s="193">
        <v>10</v>
      </c>
      <c r="AU1329" s="1">
        <v>40</v>
      </c>
      <c r="BO1329" s="6"/>
      <c r="BP1329" s="6"/>
      <c r="BQ1329" s="1">
        <v>100</v>
      </c>
      <c r="BR1329" s="6"/>
      <c r="BS1329" s="6"/>
      <c r="BT1329" s="6"/>
      <c r="BU1329" s="6" t="s">
        <v>931</v>
      </c>
      <c r="BV1329" s="6"/>
      <c r="BW1329" s="6"/>
    </row>
    <row r="1330" spans="1:75" ht="15" customHeight="1" x14ac:dyDescent="0.3">
      <c r="A1330" s="1" t="s">
        <v>1489</v>
      </c>
      <c r="B1330" s="9">
        <v>42972</v>
      </c>
      <c r="C1330" s="1" t="s">
        <v>123</v>
      </c>
      <c r="D1330" s="166" t="s">
        <v>115</v>
      </c>
      <c r="E1330" s="166" t="s">
        <v>116</v>
      </c>
      <c r="F1330" s="2">
        <v>96</v>
      </c>
      <c r="G1330" s="170">
        <v>4</v>
      </c>
      <c r="H1330" s="183" t="str">
        <f t="shared" si="20"/>
        <v>96-4</v>
      </c>
      <c r="I1330" s="175">
        <v>0</v>
      </c>
      <c r="J1330" s="175">
        <v>79</v>
      </c>
      <c r="K1330" s="207" t="b">
        <v>1</v>
      </c>
      <c r="L1330" s="208">
        <v>233.54500000000002</v>
      </c>
      <c r="M1330" s="208">
        <v>234.33500000000001</v>
      </c>
      <c r="N1330" s="11" t="s">
        <v>112</v>
      </c>
      <c r="O1330" s="11" t="s">
        <v>32</v>
      </c>
      <c r="P1330" s="179" t="s">
        <v>1495</v>
      </c>
      <c r="Q1330" s="180">
        <v>5</v>
      </c>
      <c r="R1330" s="11" t="s">
        <v>18</v>
      </c>
      <c r="S1330" s="11"/>
      <c r="T1330" s="17" t="s">
        <v>795</v>
      </c>
      <c r="U1330" s="6" t="s">
        <v>49</v>
      </c>
      <c r="V1330" s="6" t="s">
        <v>14</v>
      </c>
      <c r="W1330" s="6" t="s">
        <v>11</v>
      </c>
      <c r="X1330" s="212">
        <v>3</v>
      </c>
      <c r="Y1330" s="6" t="s">
        <v>40</v>
      </c>
      <c r="AP1330" s="1">
        <v>100</v>
      </c>
      <c r="BO1330" s="6"/>
      <c r="BP1330" s="6"/>
      <c r="BQ1330" s="1">
        <v>100</v>
      </c>
      <c r="BR1330" s="6"/>
      <c r="BS1330" s="6"/>
      <c r="BT1330" s="6"/>
      <c r="BU1330" s="6" t="s">
        <v>911</v>
      </c>
      <c r="BV1330" s="6"/>
      <c r="BW1330" s="6"/>
    </row>
    <row r="1331" spans="1:75" ht="15" customHeight="1" x14ac:dyDescent="0.3">
      <c r="A1331" s="1" t="s">
        <v>1489</v>
      </c>
      <c r="B1331" s="9">
        <v>42971</v>
      </c>
      <c r="C1331" s="1" t="s">
        <v>123</v>
      </c>
      <c r="D1331" s="166" t="s">
        <v>115</v>
      </c>
      <c r="E1331" s="166" t="s">
        <v>116</v>
      </c>
      <c r="F1331" s="2">
        <v>96</v>
      </c>
      <c r="G1331" s="170">
        <v>4</v>
      </c>
      <c r="H1331" s="183" t="str">
        <f t="shared" si="20"/>
        <v>96-4</v>
      </c>
      <c r="I1331" s="175">
        <v>0</v>
      </c>
      <c r="J1331" s="175">
        <v>79</v>
      </c>
      <c r="K1331" s="207" t="b">
        <v>1</v>
      </c>
      <c r="L1331" s="208">
        <v>233.54500000000002</v>
      </c>
      <c r="M1331" s="208">
        <v>234.33500000000001</v>
      </c>
      <c r="N1331" s="11"/>
      <c r="O1331" s="11" t="s">
        <v>105</v>
      </c>
      <c r="P1331" s="179" t="s">
        <v>105</v>
      </c>
      <c r="Q1331" s="139" t="s">
        <v>1492</v>
      </c>
      <c r="R1331" s="11"/>
      <c r="S1331" s="11"/>
      <c r="T1331" s="6"/>
      <c r="U1331" s="6"/>
      <c r="V1331" s="6"/>
      <c r="W1331" s="6"/>
      <c r="X1331" s="212" t="e">
        <v>#N/A</v>
      </c>
      <c r="Y1331" s="6"/>
      <c r="BO1331" s="6"/>
      <c r="BP1331" s="6"/>
      <c r="BQ1331" s="1">
        <v>0</v>
      </c>
      <c r="BR1331" s="6"/>
      <c r="BS1331" s="6"/>
      <c r="BT1331" s="6"/>
      <c r="BU1331" s="6"/>
      <c r="BV1331" s="6" t="s">
        <v>936</v>
      </c>
      <c r="BW1331" s="6"/>
    </row>
    <row r="1332" spans="1:75" ht="15" customHeight="1" x14ac:dyDescent="0.3">
      <c r="A1332" s="1" t="s">
        <v>1489</v>
      </c>
      <c r="B1332" s="9">
        <v>42971</v>
      </c>
      <c r="C1332" s="1" t="s">
        <v>123</v>
      </c>
      <c r="D1332" s="61" t="s">
        <v>115</v>
      </c>
      <c r="E1332" s="61" t="s">
        <v>116</v>
      </c>
      <c r="F1332" s="2">
        <v>97</v>
      </c>
      <c r="G1332" s="170">
        <v>1</v>
      </c>
      <c r="H1332" s="183" t="str">
        <f t="shared" si="20"/>
        <v>97-1</v>
      </c>
      <c r="I1332" s="175">
        <v>0</v>
      </c>
      <c r="J1332" s="175">
        <v>81</v>
      </c>
      <c r="K1332" s="207" t="b">
        <v>1</v>
      </c>
      <c r="L1332" s="208">
        <v>234.2</v>
      </c>
      <c r="M1332" s="208">
        <v>235.01</v>
      </c>
      <c r="N1332" s="2" t="s">
        <v>112</v>
      </c>
      <c r="O1332" s="2" t="s">
        <v>30</v>
      </c>
      <c r="P1332" s="179" t="s">
        <v>1524</v>
      </c>
      <c r="Q1332" s="180">
        <v>1</v>
      </c>
      <c r="R1332" s="2" t="s">
        <v>21</v>
      </c>
      <c r="S1332" s="2"/>
      <c r="T1332" s="40" t="s">
        <v>684</v>
      </c>
      <c r="U1332" s="1" t="s">
        <v>49</v>
      </c>
      <c r="V1332" s="1" t="s">
        <v>92</v>
      </c>
      <c r="W1332" s="1" t="s">
        <v>11</v>
      </c>
      <c r="X1332" s="212">
        <v>3</v>
      </c>
      <c r="Y1332" s="1" t="s">
        <v>111</v>
      </c>
      <c r="AG1332" s="1">
        <v>10</v>
      </c>
      <c r="AJ1332" s="193">
        <v>30</v>
      </c>
      <c r="AP1332" s="1">
        <v>0</v>
      </c>
      <c r="AU1332" s="1">
        <v>60</v>
      </c>
      <c r="BO1332" s="1" t="s">
        <v>894</v>
      </c>
      <c r="BQ1332" s="1">
        <v>100</v>
      </c>
      <c r="BU1332" s="1" t="s">
        <v>939</v>
      </c>
    </row>
    <row r="1333" spans="1:75" ht="15" customHeight="1" x14ac:dyDescent="0.3">
      <c r="A1333" s="1" t="s">
        <v>1489</v>
      </c>
      <c r="B1333" s="9">
        <v>42971</v>
      </c>
      <c r="C1333" s="1" t="s">
        <v>123</v>
      </c>
      <c r="D1333" s="166" t="s">
        <v>115</v>
      </c>
      <c r="E1333" s="166" t="s">
        <v>116</v>
      </c>
      <c r="F1333" s="2">
        <v>97</v>
      </c>
      <c r="G1333" s="170">
        <v>1</v>
      </c>
      <c r="H1333" s="183" t="str">
        <f t="shared" si="20"/>
        <v>97-1</v>
      </c>
      <c r="I1333" s="175">
        <v>0</v>
      </c>
      <c r="J1333" s="175">
        <v>81</v>
      </c>
      <c r="K1333" s="207" t="b">
        <v>1</v>
      </c>
      <c r="L1333" s="208">
        <v>234.2</v>
      </c>
      <c r="M1333" s="208">
        <v>235.01</v>
      </c>
      <c r="N1333" s="11" t="s">
        <v>112</v>
      </c>
      <c r="O1333" s="11" t="s">
        <v>72</v>
      </c>
      <c r="P1333" s="179" t="s">
        <v>1526</v>
      </c>
      <c r="Q1333" s="180">
        <v>3</v>
      </c>
      <c r="R1333" s="11" t="s">
        <v>18</v>
      </c>
      <c r="S1333" s="11"/>
      <c r="T1333" s="17" t="s">
        <v>663</v>
      </c>
      <c r="U1333" s="6" t="s">
        <v>49</v>
      </c>
      <c r="V1333" s="6" t="s">
        <v>92</v>
      </c>
      <c r="W1333" s="6" t="s">
        <v>11</v>
      </c>
      <c r="X1333" s="212">
        <v>3</v>
      </c>
      <c r="Y1333" s="6" t="s">
        <v>40</v>
      </c>
      <c r="AG1333" s="1">
        <v>10</v>
      </c>
      <c r="AJ1333" s="193">
        <v>70</v>
      </c>
      <c r="AU1333" s="1">
        <v>20</v>
      </c>
      <c r="BO1333" s="6"/>
      <c r="BP1333" s="6"/>
      <c r="BQ1333" s="1">
        <v>100</v>
      </c>
      <c r="BR1333" s="6"/>
      <c r="BS1333" s="6"/>
      <c r="BT1333" s="6"/>
      <c r="BU1333" s="6" t="s">
        <v>940</v>
      </c>
      <c r="BV1333" s="6"/>
      <c r="BW1333" s="6"/>
    </row>
    <row r="1334" spans="1:75" ht="15" customHeight="1" x14ac:dyDescent="0.3">
      <c r="A1334" s="1" t="s">
        <v>1489</v>
      </c>
      <c r="B1334" s="9">
        <v>42971</v>
      </c>
      <c r="C1334" s="1" t="s">
        <v>123</v>
      </c>
      <c r="D1334" s="166" t="s">
        <v>115</v>
      </c>
      <c r="E1334" s="166" t="s">
        <v>116</v>
      </c>
      <c r="F1334" s="2">
        <v>97</v>
      </c>
      <c r="G1334" s="170">
        <v>1</v>
      </c>
      <c r="H1334" s="183" t="str">
        <f t="shared" si="20"/>
        <v>97-1</v>
      </c>
      <c r="I1334" s="175">
        <v>0</v>
      </c>
      <c r="J1334" s="175">
        <v>81</v>
      </c>
      <c r="K1334" s="207" t="b">
        <v>1</v>
      </c>
      <c r="L1334" s="208">
        <v>234.2</v>
      </c>
      <c r="M1334" s="208">
        <v>235.01</v>
      </c>
      <c r="N1334" s="11" t="s">
        <v>112</v>
      </c>
      <c r="O1334" s="11" t="s">
        <v>39</v>
      </c>
      <c r="P1334" s="179" t="s">
        <v>1527</v>
      </c>
      <c r="Q1334" s="180">
        <v>4</v>
      </c>
      <c r="R1334" s="11" t="s">
        <v>18</v>
      </c>
      <c r="S1334" s="11"/>
      <c r="T1334" s="17" t="s">
        <v>459</v>
      </c>
      <c r="U1334" s="6" t="s">
        <v>49</v>
      </c>
      <c r="V1334" s="6" t="s">
        <v>14</v>
      </c>
      <c r="W1334" s="6" t="s">
        <v>10</v>
      </c>
      <c r="X1334" s="212">
        <v>2</v>
      </c>
      <c r="Y1334" s="6" t="s">
        <v>40</v>
      </c>
      <c r="AG1334" s="1">
        <v>50</v>
      </c>
      <c r="AJ1334" s="193">
        <v>10</v>
      </c>
      <c r="AU1334" s="1">
        <v>40</v>
      </c>
      <c r="BO1334" s="6"/>
      <c r="BP1334" s="6"/>
      <c r="BQ1334" s="1">
        <v>100</v>
      </c>
      <c r="BR1334" s="6"/>
      <c r="BS1334" s="6"/>
      <c r="BT1334" s="6"/>
      <c r="BU1334" s="6" t="s">
        <v>941</v>
      </c>
      <c r="BV1334" s="6"/>
      <c r="BW1334" s="6"/>
    </row>
    <row r="1335" spans="1:75" ht="15" customHeight="1" x14ac:dyDescent="0.3">
      <c r="A1335" s="1" t="s">
        <v>1489</v>
      </c>
      <c r="B1335" s="9">
        <v>42972</v>
      </c>
      <c r="C1335" s="1" t="s">
        <v>123</v>
      </c>
      <c r="D1335" s="166" t="s">
        <v>115</v>
      </c>
      <c r="E1335" s="166" t="s">
        <v>116</v>
      </c>
      <c r="F1335" s="2">
        <v>97</v>
      </c>
      <c r="G1335" s="170">
        <v>1</v>
      </c>
      <c r="H1335" s="183" t="str">
        <f t="shared" si="20"/>
        <v>97-1</v>
      </c>
      <c r="I1335" s="175">
        <v>0</v>
      </c>
      <c r="J1335" s="175">
        <v>81</v>
      </c>
      <c r="K1335" s="207" t="b">
        <v>1</v>
      </c>
      <c r="L1335" s="208">
        <v>234.2</v>
      </c>
      <c r="M1335" s="208">
        <v>235.01</v>
      </c>
      <c r="N1335" s="11" t="s">
        <v>112</v>
      </c>
      <c r="O1335" s="11" t="s">
        <v>32</v>
      </c>
      <c r="P1335" s="179" t="s">
        <v>1495</v>
      </c>
      <c r="Q1335" s="180">
        <v>5</v>
      </c>
      <c r="R1335" s="11" t="s">
        <v>18</v>
      </c>
      <c r="S1335" s="11"/>
      <c r="T1335" s="17" t="s">
        <v>795</v>
      </c>
      <c r="U1335" s="6" t="s">
        <v>49</v>
      </c>
      <c r="V1335" s="6" t="s">
        <v>14</v>
      </c>
      <c r="W1335" s="6" t="s">
        <v>11</v>
      </c>
      <c r="X1335" s="212">
        <v>3</v>
      </c>
      <c r="Y1335" s="6" t="s">
        <v>40</v>
      </c>
      <c r="AG1335" s="1">
        <v>10</v>
      </c>
      <c r="AP1335" s="1">
        <v>90</v>
      </c>
      <c r="BO1335" s="6"/>
      <c r="BP1335" s="6"/>
      <c r="BQ1335" s="1">
        <v>100</v>
      </c>
      <c r="BR1335" s="6"/>
      <c r="BS1335" s="6"/>
      <c r="BT1335" s="6"/>
      <c r="BU1335" s="6" t="s">
        <v>942</v>
      </c>
      <c r="BV1335" s="6"/>
      <c r="BW1335" s="6"/>
    </row>
    <row r="1336" spans="1:75" ht="16.05" customHeight="1" x14ac:dyDescent="0.3">
      <c r="A1336" s="1" t="s">
        <v>1489</v>
      </c>
      <c r="B1336" s="9">
        <v>42971</v>
      </c>
      <c r="C1336" s="1" t="s">
        <v>123</v>
      </c>
      <c r="D1336" s="166" t="s">
        <v>115</v>
      </c>
      <c r="E1336" s="166" t="s">
        <v>116</v>
      </c>
      <c r="F1336" s="2">
        <v>97</v>
      </c>
      <c r="G1336" s="170">
        <v>1</v>
      </c>
      <c r="H1336" s="183" t="str">
        <f t="shared" si="20"/>
        <v>97-1</v>
      </c>
      <c r="I1336" s="175">
        <v>0</v>
      </c>
      <c r="J1336" s="175">
        <v>81</v>
      </c>
      <c r="K1336" s="207" t="b">
        <v>1</v>
      </c>
      <c r="L1336" s="208">
        <v>234.2</v>
      </c>
      <c r="M1336" s="208">
        <v>235.01</v>
      </c>
      <c r="N1336" s="11"/>
      <c r="O1336" s="11" t="s">
        <v>105</v>
      </c>
      <c r="P1336" s="179" t="s">
        <v>105</v>
      </c>
      <c r="Q1336" s="139" t="s">
        <v>1492</v>
      </c>
      <c r="R1336" s="11"/>
      <c r="S1336" s="11"/>
      <c r="T1336" s="6"/>
      <c r="U1336" s="6"/>
      <c r="V1336" s="6"/>
      <c r="W1336" s="6"/>
      <c r="X1336" s="212" t="e">
        <v>#N/A</v>
      </c>
      <c r="Y1336" s="6"/>
      <c r="BO1336" s="6"/>
      <c r="BP1336" s="6"/>
      <c r="BQ1336" s="1">
        <v>0</v>
      </c>
      <c r="BR1336" s="6"/>
      <c r="BS1336" s="6"/>
      <c r="BT1336" s="6"/>
      <c r="BU1336" s="6"/>
      <c r="BV1336" s="6" t="s">
        <v>943</v>
      </c>
      <c r="BW1336" s="6"/>
    </row>
    <row r="1337" spans="1:75" ht="15" customHeight="1" x14ac:dyDescent="0.3">
      <c r="A1337" s="1" t="s">
        <v>1489</v>
      </c>
      <c r="B1337" s="9">
        <v>42971</v>
      </c>
      <c r="C1337" s="1" t="s">
        <v>123</v>
      </c>
      <c r="D1337" s="61" t="s">
        <v>115</v>
      </c>
      <c r="E1337" s="61" t="s">
        <v>116</v>
      </c>
      <c r="F1337" s="2">
        <v>97</v>
      </c>
      <c r="G1337" s="170">
        <v>2</v>
      </c>
      <c r="H1337" s="183" t="str">
        <f t="shared" si="20"/>
        <v>97-2</v>
      </c>
      <c r="I1337" s="175">
        <v>0</v>
      </c>
      <c r="J1337" s="175">
        <v>95</v>
      </c>
      <c r="K1337" s="207" t="b">
        <v>1</v>
      </c>
      <c r="L1337" s="208">
        <v>235.01499999999999</v>
      </c>
      <c r="M1337" s="208">
        <v>235.96499999999997</v>
      </c>
      <c r="N1337" s="2" t="s">
        <v>112</v>
      </c>
      <c r="O1337" s="2" t="s">
        <v>30</v>
      </c>
      <c r="P1337" s="179" t="s">
        <v>1524</v>
      </c>
      <c r="Q1337" s="180">
        <v>1</v>
      </c>
      <c r="R1337" s="2" t="s">
        <v>21</v>
      </c>
      <c r="S1337" s="2"/>
      <c r="T1337" s="40" t="s">
        <v>796</v>
      </c>
      <c r="U1337" s="1" t="s">
        <v>49</v>
      </c>
      <c r="V1337" s="1" t="s">
        <v>92</v>
      </c>
      <c r="W1337" s="1" t="s">
        <v>11</v>
      </c>
      <c r="X1337" s="212">
        <v>3</v>
      </c>
      <c r="Y1337" s="1" t="s">
        <v>111</v>
      </c>
      <c r="AG1337" s="1">
        <v>10</v>
      </c>
      <c r="AJ1337" s="193">
        <v>30</v>
      </c>
      <c r="AP1337" s="1">
        <v>0</v>
      </c>
      <c r="AU1337" s="1">
        <v>60</v>
      </c>
      <c r="BO1337" s="1" t="s">
        <v>894</v>
      </c>
      <c r="BQ1337" s="1">
        <v>100</v>
      </c>
      <c r="BU1337" s="1" t="s">
        <v>944</v>
      </c>
    </row>
    <row r="1338" spans="1:75" ht="15" customHeight="1" x14ac:dyDescent="0.3">
      <c r="A1338" s="1" t="s">
        <v>1489</v>
      </c>
      <c r="B1338" s="9">
        <v>42971</v>
      </c>
      <c r="C1338" s="1" t="s">
        <v>123</v>
      </c>
      <c r="D1338" s="166" t="s">
        <v>115</v>
      </c>
      <c r="E1338" s="166" t="s">
        <v>116</v>
      </c>
      <c r="F1338" s="2">
        <v>97</v>
      </c>
      <c r="G1338" s="170">
        <v>2</v>
      </c>
      <c r="H1338" s="183" t="str">
        <f t="shared" si="20"/>
        <v>97-2</v>
      </c>
      <c r="I1338" s="175">
        <v>0</v>
      </c>
      <c r="J1338" s="175">
        <v>95</v>
      </c>
      <c r="K1338" s="207" t="b">
        <v>1</v>
      </c>
      <c r="L1338" s="208">
        <v>235.01499999999999</v>
      </c>
      <c r="M1338" s="208">
        <v>235.96499999999997</v>
      </c>
      <c r="N1338" s="11" t="s">
        <v>112</v>
      </c>
      <c r="O1338" s="11" t="s">
        <v>72</v>
      </c>
      <c r="P1338" s="179" t="s">
        <v>1526</v>
      </c>
      <c r="Q1338" s="180">
        <v>3</v>
      </c>
      <c r="R1338" s="11" t="s">
        <v>18</v>
      </c>
      <c r="S1338" s="11"/>
      <c r="T1338" s="17" t="s">
        <v>542</v>
      </c>
      <c r="U1338" s="6" t="s">
        <v>49</v>
      </c>
      <c r="V1338" s="6" t="s">
        <v>92</v>
      </c>
      <c r="W1338" s="6" t="s">
        <v>11</v>
      </c>
      <c r="X1338" s="212">
        <v>3</v>
      </c>
      <c r="Y1338" s="6" t="s">
        <v>40</v>
      </c>
      <c r="AG1338" s="1">
        <v>10</v>
      </c>
      <c r="AJ1338" s="193">
        <v>70</v>
      </c>
      <c r="AU1338" s="1">
        <v>20</v>
      </c>
      <c r="BO1338" s="6"/>
      <c r="BP1338" s="6"/>
      <c r="BQ1338" s="1">
        <v>100</v>
      </c>
      <c r="BR1338" s="6"/>
      <c r="BS1338" s="6"/>
      <c r="BT1338" s="6"/>
      <c r="BU1338" s="6" t="s">
        <v>940</v>
      </c>
      <c r="BV1338" s="6"/>
      <c r="BW1338" s="6"/>
    </row>
    <row r="1339" spans="1:75" ht="15" customHeight="1" x14ac:dyDescent="0.3">
      <c r="A1339" s="1" t="s">
        <v>1489</v>
      </c>
      <c r="B1339" s="9">
        <v>42971</v>
      </c>
      <c r="C1339" s="1" t="s">
        <v>123</v>
      </c>
      <c r="D1339" s="166" t="s">
        <v>115</v>
      </c>
      <c r="E1339" s="166" t="s">
        <v>116</v>
      </c>
      <c r="F1339" s="2">
        <v>97</v>
      </c>
      <c r="G1339" s="170">
        <v>2</v>
      </c>
      <c r="H1339" s="183" t="str">
        <f t="shared" si="20"/>
        <v>97-2</v>
      </c>
      <c r="I1339" s="175">
        <v>0</v>
      </c>
      <c r="J1339" s="175">
        <v>95</v>
      </c>
      <c r="K1339" s="207" t="b">
        <v>1</v>
      </c>
      <c r="L1339" s="208">
        <v>235.01499999999999</v>
      </c>
      <c r="M1339" s="208">
        <v>235.96499999999997</v>
      </c>
      <c r="N1339" s="11" t="s">
        <v>112</v>
      </c>
      <c r="O1339" s="11" t="s">
        <v>39</v>
      </c>
      <c r="P1339" s="179" t="s">
        <v>1527</v>
      </c>
      <c r="Q1339" s="180">
        <v>4</v>
      </c>
      <c r="R1339" s="11" t="s">
        <v>18</v>
      </c>
      <c r="S1339" s="11"/>
      <c r="T1339" s="17" t="s">
        <v>792</v>
      </c>
      <c r="U1339" s="6" t="s">
        <v>49</v>
      </c>
      <c r="V1339" s="6" t="s">
        <v>14</v>
      </c>
      <c r="W1339" s="6" t="s">
        <v>10</v>
      </c>
      <c r="X1339" s="212">
        <v>2</v>
      </c>
      <c r="Y1339" s="6" t="s">
        <v>40</v>
      </c>
      <c r="AG1339" s="1">
        <v>50</v>
      </c>
      <c r="AJ1339" s="193">
        <v>10</v>
      </c>
      <c r="AU1339" s="1">
        <v>40</v>
      </c>
      <c r="BO1339" s="6"/>
      <c r="BP1339" s="6"/>
      <c r="BQ1339" s="1">
        <v>100</v>
      </c>
      <c r="BR1339" s="6"/>
      <c r="BS1339" s="6"/>
      <c r="BT1339" s="6"/>
      <c r="BU1339" s="6" t="s">
        <v>941</v>
      </c>
      <c r="BV1339" s="6"/>
      <c r="BW1339" s="6"/>
    </row>
    <row r="1340" spans="1:75" ht="15" customHeight="1" x14ac:dyDescent="0.3">
      <c r="A1340" s="1" t="s">
        <v>1489</v>
      </c>
      <c r="B1340" s="9">
        <v>42972</v>
      </c>
      <c r="C1340" s="1" t="s">
        <v>123</v>
      </c>
      <c r="D1340" s="166" t="s">
        <v>115</v>
      </c>
      <c r="E1340" s="166" t="s">
        <v>116</v>
      </c>
      <c r="F1340" s="2">
        <v>97</v>
      </c>
      <c r="G1340" s="170">
        <v>2</v>
      </c>
      <c r="H1340" s="183" t="str">
        <f t="shared" si="20"/>
        <v>97-2</v>
      </c>
      <c r="I1340" s="175">
        <v>0</v>
      </c>
      <c r="J1340" s="175">
        <v>95</v>
      </c>
      <c r="K1340" s="207" t="b">
        <v>1</v>
      </c>
      <c r="L1340" s="208">
        <v>235.01499999999999</v>
      </c>
      <c r="M1340" s="208">
        <v>235.96499999999997</v>
      </c>
      <c r="N1340" s="11" t="s">
        <v>112</v>
      </c>
      <c r="O1340" s="11" t="s">
        <v>32</v>
      </c>
      <c r="P1340" s="179" t="s">
        <v>1495</v>
      </c>
      <c r="Q1340" s="180">
        <v>5</v>
      </c>
      <c r="R1340" s="11" t="s">
        <v>18</v>
      </c>
      <c r="S1340" s="11"/>
      <c r="T1340" s="17" t="s">
        <v>792</v>
      </c>
      <c r="U1340" s="6" t="s">
        <v>49</v>
      </c>
      <c r="V1340" s="6" t="s">
        <v>14</v>
      </c>
      <c r="W1340" s="6" t="s">
        <v>11</v>
      </c>
      <c r="X1340" s="212">
        <v>3</v>
      </c>
      <c r="Y1340" s="6" t="s">
        <v>40</v>
      </c>
      <c r="AG1340" s="1">
        <v>10</v>
      </c>
      <c r="AP1340" s="1">
        <v>90</v>
      </c>
      <c r="BO1340" s="6"/>
      <c r="BP1340" s="6"/>
      <c r="BQ1340" s="1">
        <v>100</v>
      </c>
      <c r="BR1340" s="6"/>
      <c r="BS1340" s="6"/>
      <c r="BT1340" s="6"/>
      <c r="BU1340" s="6" t="s">
        <v>942</v>
      </c>
      <c r="BV1340" s="6"/>
      <c r="BW1340" s="6"/>
    </row>
    <row r="1341" spans="1:75" ht="15" customHeight="1" x14ac:dyDescent="0.3">
      <c r="A1341" s="1" t="s">
        <v>1489</v>
      </c>
      <c r="B1341" s="9">
        <v>42971</v>
      </c>
      <c r="C1341" s="1" t="s">
        <v>123</v>
      </c>
      <c r="D1341" s="166" t="s">
        <v>115</v>
      </c>
      <c r="E1341" s="166" t="s">
        <v>116</v>
      </c>
      <c r="F1341" s="2">
        <v>97</v>
      </c>
      <c r="G1341" s="170">
        <v>2</v>
      </c>
      <c r="H1341" s="183" t="str">
        <f t="shared" si="20"/>
        <v>97-2</v>
      </c>
      <c r="I1341" s="175">
        <v>0</v>
      </c>
      <c r="J1341" s="175">
        <v>95</v>
      </c>
      <c r="K1341" s="207" t="b">
        <v>1</v>
      </c>
      <c r="L1341" s="208">
        <v>235.01499999999999</v>
      </c>
      <c r="M1341" s="208">
        <v>235.96499999999997</v>
      </c>
      <c r="N1341" s="11"/>
      <c r="O1341" s="11" t="s">
        <v>105</v>
      </c>
      <c r="P1341" s="179" t="s">
        <v>105</v>
      </c>
      <c r="Q1341" s="139" t="s">
        <v>1492</v>
      </c>
      <c r="R1341" s="11"/>
      <c r="S1341" s="11"/>
      <c r="T1341" s="6"/>
      <c r="U1341" s="6"/>
      <c r="V1341" s="6"/>
      <c r="W1341" s="6"/>
      <c r="X1341" s="212" t="e">
        <v>#N/A</v>
      </c>
      <c r="Y1341" s="6"/>
      <c r="BO1341" s="6"/>
      <c r="BP1341" s="6"/>
      <c r="BQ1341" s="1">
        <v>0</v>
      </c>
      <c r="BR1341" s="6"/>
      <c r="BS1341" s="6"/>
      <c r="BT1341" s="6"/>
      <c r="BU1341" s="6"/>
      <c r="BV1341" s="6" t="s">
        <v>943</v>
      </c>
      <c r="BW1341" s="6"/>
    </row>
    <row r="1342" spans="1:75" ht="15" customHeight="1" x14ac:dyDescent="0.3">
      <c r="A1342" s="1" t="s">
        <v>1489</v>
      </c>
      <c r="B1342" s="9">
        <v>42971</v>
      </c>
      <c r="C1342" s="1" t="s">
        <v>123</v>
      </c>
      <c r="D1342" s="61" t="s">
        <v>115</v>
      </c>
      <c r="E1342" s="61" t="s">
        <v>116</v>
      </c>
      <c r="F1342" s="2">
        <v>97</v>
      </c>
      <c r="G1342" s="170">
        <v>3</v>
      </c>
      <c r="H1342" s="183" t="str">
        <f t="shared" si="20"/>
        <v>97-3</v>
      </c>
      <c r="I1342" s="175">
        <v>0</v>
      </c>
      <c r="J1342" s="175">
        <v>65</v>
      </c>
      <c r="K1342" s="207" t="b">
        <v>1</v>
      </c>
      <c r="L1342" s="208">
        <v>235.96499999999997</v>
      </c>
      <c r="M1342" s="208">
        <v>236.61499999999998</v>
      </c>
      <c r="N1342" s="2" t="s">
        <v>112</v>
      </c>
      <c r="O1342" s="2" t="s">
        <v>30</v>
      </c>
      <c r="P1342" s="179" t="s">
        <v>1524</v>
      </c>
      <c r="Q1342" s="180">
        <v>1</v>
      </c>
      <c r="R1342" s="2" t="s">
        <v>21</v>
      </c>
      <c r="S1342" s="2"/>
      <c r="T1342" s="40" t="s">
        <v>795</v>
      </c>
      <c r="U1342" s="1" t="s">
        <v>49</v>
      </c>
      <c r="V1342" s="1" t="s">
        <v>92</v>
      </c>
      <c r="W1342" s="1" t="s">
        <v>11</v>
      </c>
      <c r="X1342" s="212">
        <v>3</v>
      </c>
      <c r="Y1342" s="1" t="s">
        <v>111</v>
      </c>
      <c r="AG1342" s="1">
        <v>10</v>
      </c>
      <c r="AJ1342" s="193">
        <v>30</v>
      </c>
      <c r="AP1342" s="1">
        <v>0</v>
      </c>
      <c r="AU1342" s="1">
        <v>60</v>
      </c>
      <c r="BO1342" s="1" t="s">
        <v>894</v>
      </c>
      <c r="BQ1342" s="1">
        <v>100</v>
      </c>
      <c r="BU1342" s="1" t="s">
        <v>945</v>
      </c>
    </row>
    <row r="1343" spans="1:75" ht="15" customHeight="1" x14ac:dyDescent="0.3">
      <c r="A1343" s="1" t="s">
        <v>1489</v>
      </c>
      <c r="B1343" s="9">
        <v>42971</v>
      </c>
      <c r="C1343" s="1" t="s">
        <v>123</v>
      </c>
      <c r="D1343" s="166" t="s">
        <v>115</v>
      </c>
      <c r="E1343" s="166" t="s">
        <v>116</v>
      </c>
      <c r="F1343" s="2">
        <v>97</v>
      </c>
      <c r="G1343" s="170">
        <v>3</v>
      </c>
      <c r="H1343" s="183" t="str">
        <f t="shared" si="20"/>
        <v>97-3</v>
      </c>
      <c r="I1343" s="175">
        <v>0</v>
      </c>
      <c r="J1343" s="175">
        <v>65</v>
      </c>
      <c r="K1343" s="207" t="b">
        <v>1</v>
      </c>
      <c r="L1343" s="208">
        <v>235.96499999999997</v>
      </c>
      <c r="M1343" s="208">
        <v>236.61499999999998</v>
      </c>
      <c r="N1343" s="11" t="s">
        <v>112</v>
      </c>
      <c r="O1343" s="11" t="s">
        <v>72</v>
      </c>
      <c r="P1343" s="179" t="s">
        <v>1526</v>
      </c>
      <c r="Q1343" s="180">
        <v>3</v>
      </c>
      <c r="R1343" s="11" t="s">
        <v>18</v>
      </c>
      <c r="S1343" s="11"/>
      <c r="T1343" s="17" t="s">
        <v>664</v>
      </c>
      <c r="U1343" s="6" t="s">
        <v>49</v>
      </c>
      <c r="V1343" s="6" t="s">
        <v>92</v>
      </c>
      <c r="W1343" s="6" t="s">
        <v>11</v>
      </c>
      <c r="X1343" s="212">
        <v>3</v>
      </c>
      <c r="Y1343" s="6" t="s">
        <v>40</v>
      </c>
      <c r="AG1343" s="1">
        <v>10</v>
      </c>
      <c r="AJ1343" s="193">
        <v>70</v>
      </c>
      <c r="AU1343" s="1">
        <v>20</v>
      </c>
      <c r="BO1343" s="6"/>
      <c r="BP1343" s="6"/>
      <c r="BQ1343" s="1">
        <v>100</v>
      </c>
      <c r="BR1343" s="6"/>
      <c r="BS1343" s="6"/>
      <c r="BT1343" s="6"/>
      <c r="BU1343" s="6" t="s">
        <v>946</v>
      </c>
      <c r="BV1343" s="6"/>
      <c r="BW1343" s="6"/>
    </row>
    <row r="1344" spans="1:75" ht="15" customHeight="1" x14ac:dyDescent="0.3">
      <c r="A1344" s="1" t="s">
        <v>1489</v>
      </c>
      <c r="B1344" s="9">
        <v>42971</v>
      </c>
      <c r="C1344" s="1" t="s">
        <v>123</v>
      </c>
      <c r="D1344" s="166" t="s">
        <v>115</v>
      </c>
      <c r="E1344" s="166" t="s">
        <v>116</v>
      </c>
      <c r="F1344" s="2">
        <v>97</v>
      </c>
      <c r="G1344" s="170">
        <v>3</v>
      </c>
      <c r="H1344" s="183" t="str">
        <f t="shared" si="20"/>
        <v>97-3</v>
      </c>
      <c r="I1344" s="175">
        <v>0</v>
      </c>
      <c r="J1344" s="175">
        <v>65</v>
      </c>
      <c r="K1344" s="207" t="b">
        <v>1</v>
      </c>
      <c r="L1344" s="208">
        <v>235.96499999999997</v>
      </c>
      <c r="M1344" s="208">
        <v>236.61499999999998</v>
      </c>
      <c r="N1344" s="11" t="s">
        <v>112</v>
      </c>
      <c r="O1344" s="11" t="s">
        <v>39</v>
      </c>
      <c r="P1344" s="179" t="s">
        <v>1527</v>
      </c>
      <c r="Q1344" s="180">
        <v>4</v>
      </c>
      <c r="R1344" s="11" t="s">
        <v>18</v>
      </c>
      <c r="S1344" s="11"/>
      <c r="T1344" s="17" t="s">
        <v>130</v>
      </c>
      <c r="U1344" s="6" t="s">
        <v>49</v>
      </c>
      <c r="V1344" s="6" t="s">
        <v>14</v>
      </c>
      <c r="W1344" s="6" t="s">
        <v>10</v>
      </c>
      <c r="X1344" s="212">
        <v>2</v>
      </c>
      <c r="Y1344" s="6" t="s">
        <v>40</v>
      </c>
      <c r="AG1344" s="1">
        <v>50</v>
      </c>
      <c r="AJ1344" s="193">
        <v>10</v>
      </c>
      <c r="AU1344" s="1">
        <v>40</v>
      </c>
      <c r="BO1344" s="6"/>
      <c r="BP1344" s="6"/>
      <c r="BQ1344" s="1">
        <v>100</v>
      </c>
      <c r="BR1344" s="6"/>
      <c r="BS1344" s="6"/>
      <c r="BT1344" s="6"/>
      <c r="BU1344" s="6" t="s">
        <v>947</v>
      </c>
      <c r="BV1344" s="6"/>
      <c r="BW1344" s="6"/>
    </row>
    <row r="1345" spans="1:75" ht="15" customHeight="1" x14ac:dyDescent="0.3">
      <c r="A1345" s="1" t="s">
        <v>1489</v>
      </c>
      <c r="B1345" s="9">
        <v>42972</v>
      </c>
      <c r="C1345" s="1" t="s">
        <v>123</v>
      </c>
      <c r="D1345" s="166" t="s">
        <v>115</v>
      </c>
      <c r="E1345" s="166" t="s">
        <v>116</v>
      </c>
      <c r="F1345" s="2">
        <v>97</v>
      </c>
      <c r="G1345" s="170">
        <v>3</v>
      </c>
      <c r="H1345" s="183" t="str">
        <f t="shared" si="20"/>
        <v>97-3</v>
      </c>
      <c r="I1345" s="175">
        <v>0</v>
      </c>
      <c r="J1345" s="175">
        <v>65</v>
      </c>
      <c r="K1345" s="207" t="b">
        <v>1</v>
      </c>
      <c r="L1345" s="208">
        <v>235.96499999999997</v>
      </c>
      <c r="M1345" s="208">
        <v>236.61499999999998</v>
      </c>
      <c r="N1345" s="11" t="s">
        <v>112</v>
      </c>
      <c r="O1345" s="11" t="s">
        <v>32</v>
      </c>
      <c r="P1345" s="179" t="s">
        <v>1495</v>
      </c>
      <c r="Q1345" s="180">
        <v>5</v>
      </c>
      <c r="R1345" s="11" t="s">
        <v>18</v>
      </c>
      <c r="S1345" s="11"/>
      <c r="T1345" s="17" t="s">
        <v>795</v>
      </c>
      <c r="U1345" s="6" t="s">
        <v>49</v>
      </c>
      <c r="V1345" s="6" t="s">
        <v>14</v>
      </c>
      <c r="W1345" s="6" t="s">
        <v>11</v>
      </c>
      <c r="X1345" s="212">
        <v>3</v>
      </c>
      <c r="Y1345" s="6" t="s">
        <v>40</v>
      </c>
      <c r="AG1345" s="1">
        <v>10</v>
      </c>
      <c r="AP1345" s="1">
        <v>90</v>
      </c>
      <c r="BO1345" s="6"/>
      <c r="BP1345" s="6"/>
      <c r="BQ1345" s="1">
        <v>100</v>
      </c>
      <c r="BR1345" s="6"/>
      <c r="BS1345" s="6"/>
      <c r="BT1345" s="6"/>
      <c r="BU1345" s="6" t="s">
        <v>942</v>
      </c>
      <c r="BV1345" s="6"/>
      <c r="BW1345" s="6"/>
    </row>
    <row r="1346" spans="1:75" ht="15" customHeight="1" x14ac:dyDescent="0.3">
      <c r="A1346" s="1" t="s">
        <v>1489</v>
      </c>
      <c r="B1346" s="9">
        <v>42971</v>
      </c>
      <c r="C1346" s="1" t="s">
        <v>123</v>
      </c>
      <c r="D1346" s="166" t="s">
        <v>115</v>
      </c>
      <c r="E1346" s="166" t="s">
        <v>116</v>
      </c>
      <c r="F1346" s="2">
        <v>97</v>
      </c>
      <c r="G1346" s="170">
        <v>3</v>
      </c>
      <c r="H1346" s="183" t="str">
        <f t="shared" si="20"/>
        <v>97-3</v>
      </c>
      <c r="I1346" s="175">
        <v>0</v>
      </c>
      <c r="J1346" s="175">
        <v>65</v>
      </c>
      <c r="K1346" s="207" t="b">
        <v>1</v>
      </c>
      <c r="L1346" s="208">
        <v>235.96499999999997</v>
      </c>
      <c r="M1346" s="208">
        <v>236.61499999999998</v>
      </c>
      <c r="N1346" s="11"/>
      <c r="O1346" s="11" t="s">
        <v>105</v>
      </c>
      <c r="P1346" s="179" t="s">
        <v>105</v>
      </c>
      <c r="Q1346" s="139" t="s">
        <v>1492</v>
      </c>
      <c r="R1346" s="11"/>
      <c r="S1346" s="11"/>
      <c r="T1346" s="6"/>
      <c r="U1346" s="6"/>
      <c r="V1346" s="6"/>
      <c r="W1346" s="6"/>
      <c r="X1346" s="212" t="e">
        <v>#N/A</v>
      </c>
      <c r="Y1346" s="6"/>
      <c r="BO1346" s="6"/>
      <c r="BP1346" s="6"/>
      <c r="BQ1346" s="1">
        <v>0</v>
      </c>
      <c r="BR1346" s="6"/>
      <c r="BS1346" s="6"/>
      <c r="BT1346" s="6"/>
      <c r="BU1346" s="6"/>
      <c r="BV1346" s="6" t="s">
        <v>948</v>
      </c>
      <c r="BW1346" s="6"/>
    </row>
    <row r="1347" spans="1:75" ht="15" customHeight="1" x14ac:dyDescent="0.3">
      <c r="A1347" s="1" t="s">
        <v>1489</v>
      </c>
      <c r="B1347" s="9">
        <v>42971</v>
      </c>
      <c r="C1347" s="1" t="s">
        <v>123</v>
      </c>
      <c r="D1347" s="61" t="s">
        <v>115</v>
      </c>
      <c r="E1347" s="61" t="s">
        <v>116</v>
      </c>
      <c r="F1347" s="2">
        <v>97</v>
      </c>
      <c r="G1347" s="170">
        <v>4</v>
      </c>
      <c r="H1347" s="183" t="str">
        <f t="shared" si="20"/>
        <v>97-4</v>
      </c>
      <c r="I1347" s="175">
        <v>0</v>
      </c>
      <c r="J1347" s="175">
        <v>66</v>
      </c>
      <c r="K1347" s="207" t="b">
        <v>1</v>
      </c>
      <c r="L1347" s="208">
        <v>236.61999999999998</v>
      </c>
      <c r="M1347" s="208">
        <v>237.27999999999997</v>
      </c>
      <c r="N1347" s="2" t="s">
        <v>112</v>
      </c>
      <c r="O1347" s="2" t="s">
        <v>30</v>
      </c>
      <c r="P1347" s="179" t="s">
        <v>1524</v>
      </c>
      <c r="Q1347" s="180">
        <v>1</v>
      </c>
      <c r="R1347" s="2" t="s">
        <v>21</v>
      </c>
      <c r="S1347" s="2"/>
      <c r="T1347" s="40" t="s">
        <v>888</v>
      </c>
      <c r="U1347" s="1" t="s">
        <v>49</v>
      </c>
      <c r="V1347" s="1" t="s">
        <v>92</v>
      </c>
      <c r="W1347" s="1" t="s">
        <v>11</v>
      </c>
      <c r="X1347" s="212">
        <v>3</v>
      </c>
      <c r="Y1347" s="1" t="s">
        <v>111</v>
      </c>
      <c r="AG1347" s="1">
        <v>10</v>
      </c>
      <c r="AJ1347" s="193">
        <v>10</v>
      </c>
      <c r="AU1347" s="1">
        <v>80</v>
      </c>
      <c r="BQ1347" s="1">
        <v>100</v>
      </c>
      <c r="BU1347" s="1" t="s">
        <v>895</v>
      </c>
    </row>
    <row r="1348" spans="1:75" ht="15" customHeight="1" x14ac:dyDescent="0.3">
      <c r="A1348" s="1" t="s">
        <v>1489</v>
      </c>
      <c r="B1348" s="9">
        <v>42971</v>
      </c>
      <c r="C1348" s="1" t="s">
        <v>123</v>
      </c>
      <c r="D1348" s="166" t="s">
        <v>115</v>
      </c>
      <c r="E1348" s="166" t="s">
        <v>116</v>
      </c>
      <c r="F1348" s="2">
        <v>97</v>
      </c>
      <c r="G1348" s="170">
        <v>4</v>
      </c>
      <c r="H1348" s="183" t="str">
        <f t="shared" si="20"/>
        <v>97-4</v>
      </c>
      <c r="I1348" s="175">
        <v>0</v>
      </c>
      <c r="J1348" s="175">
        <v>66</v>
      </c>
      <c r="K1348" s="207" t="b">
        <v>1</v>
      </c>
      <c r="L1348" s="208">
        <v>236.61999999999998</v>
      </c>
      <c r="M1348" s="208">
        <v>237.27999999999997</v>
      </c>
      <c r="N1348" s="11" t="s">
        <v>112</v>
      </c>
      <c r="O1348" s="11" t="s">
        <v>72</v>
      </c>
      <c r="P1348" s="179" t="s">
        <v>1526</v>
      </c>
      <c r="Q1348" s="180">
        <v>3</v>
      </c>
      <c r="R1348" s="11" t="s">
        <v>18</v>
      </c>
      <c r="S1348" s="11"/>
      <c r="T1348" s="17" t="s">
        <v>796</v>
      </c>
      <c r="U1348" s="6" t="s">
        <v>49</v>
      </c>
      <c r="V1348" s="6" t="s">
        <v>92</v>
      </c>
      <c r="W1348" s="6" t="s">
        <v>11</v>
      </c>
      <c r="X1348" s="212">
        <v>3</v>
      </c>
      <c r="Y1348" s="6" t="s">
        <v>40</v>
      </c>
      <c r="AG1348" s="1">
        <v>10</v>
      </c>
      <c r="AJ1348" s="193">
        <v>70</v>
      </c>
      <c r="AU1348" s="1">
        <v>20</v>
      </c>
      <c r="BO1348" s="6"/>
      <c r="BP1348" s="6"/>
      <c r="BQ1348" s="1">
        <v>100</v>
      </c>
      <c r="BR1348" s="6"/>
      <c r="BS1348" s="6"/>
      <c r="BT1348" s="6"/>
      <c r="BU1348" s="6" t="s">
        <v>896</v>
      </c>
      <c r="BV1348" s="6"/>
      <c r="BW1348" s="6"/>
    </row>
    <row r="1349" spans="1:75" ht="15" customHeight="1" x14ac:dyDescent="0.3">
      <c r="A1349" s="1" t="s">
        <v>1489</v>
      </c>
      <c r="B1349" s="9">
        <v>42971</v>
      </c>
      <c r="C1349" s="1" t="s">
        <v>123</v>
      </c>
      <c r="D1349" s="166" t="s">
        <v>115</v>
      </c>
      <c r="E1349" s="166" t="s">
        <v>116</v>
      </c>
      <c r="F1349" s="2">
        <v>97</v>
      </c>
      <c r="G1349" s="170">
        <v>4</v>
      </c>
      <c r="H1349" s="183" t="str">
        <f t="shared" si="20"/>
        <v>97-4</v>
      </c>
      <c r="I1349" s="175">
        <v>0</v>
      </c>
      <c r="J1349" s="175">
        <v>66</v>
      </c>
      <c r="K1349" s="207" t="b">
        <v>1</v>
      </c>
      <c r="L1349" s="208">
        <v>236.61999999999998</v>
      </c>
      <c r="M1349" s="208">
        <v>237.27999999999997</v>
      </c>
      <c r="N1349" s="11" t="s">
        <v>112</v>
      </c>
      <c r="O1349" s="11" t="s">
        <v>39</v>
      </c>
      <c r="P1349" s="179" t="s">
        <v>1527</v>
      </c>
      <c r="Q1349" s="180">
        <v>4</v>
      </c>
      <c r="R1349" s="11" t="s">
        <v>18</v>
      </c>
      <c r="S1349" s="11"/>
      <c r="T1349" s="17" t="s">
        <v>459</v>
      </c>
      <c r="U1349" s="6" t="s">
        <v>49</v>
      </c>
      <c r="V1349" s="6" t="s">
        <v>14</v>
      </c>
      <c r="W1349" s="6" t="s">
        <v>10</v>
      </c>
      <c r="X1349" s="212">
        <v>2</v>
      </c>
      <c r="Y1349" s="6" t="s">
        <v>40</v>
      </c>
      <c r="AG1349" s="1">
        <v>70</v>
      </c>
      <c r="AJ1349" s="193">
        <v>20</v>
      </c>
      <c r="AU1349" s="1">
        <v>10</v>
      </c>
      <c r="BO1349" s="6"/>
      <c r="BP1349" s="6"/>
      <c r="BQ1349" s="1">
        <v>100</v>
      </c>
      <c r="BR1349" s="6"/>
      <c r="BS1349" s="6"/>
      <c r="BT1349" s="6"/>
      <c r="BU1349" s="6" t="s">
        <v>897</v>
      </c>
      <c r="BV1349" s="6"/>
      <c r="BW1349" s="6"/>
    </row>
    <row r="1350" spans="1:75" ht="15" customHeight="1" x14ac:dyDescent="0.3">
      <c r="A1350" s="1" t="s">
        <v>1489</v>
      </c>
      <c r="B1350" s="9">
        <v>42971</v>
      </c>
      <c r="C1350" s="1" t="s">
        <v>123</v>
      </c>
      <c r="D1350" s="166" t="s">
        <v>115</v>
      </c>
      <c r="E1350" s="166" t="s">
        <v>116</v>
      </c>
      <c r="F1350" s="2">
        <v>97</v>
      </c>
      <c r="G1350" s="170">
        <v>4</v>
      </c>
      <c r="H1350" s="183" t="str">
        <f t="shared" si="20"/>
        <v>97-4</v>
      </c>
      <c r="I1350" s="175">
        <v>0</v>
      </c>
      <c r="J1350" s="175">
        <v>66</v>
      </c>
      <c r="K1350" s="207" t="b">
        <v>1</v>
      </c>
      <c r="L1350" s="208">
        <v>236.61999999999998</v>
      </c>
      <c r="M1350" s="208">
        <v>237.27999999999997</v>
      </c>
      <c r="N1350" s="11" t="s">
        <v>112</v>
      </c>
      <c r="O1350" s="11" t="s">
        <v>46</v>
      </c>
      <c r="P1350" s="179" t="s">
        <v>1495</v>
      </c>
      <c r="Q1350" s="180">
        <v>5</v>
      </c>
      <c r="R1350" s="11" t="s">
        <v>18</v>
      </c>
      <c r="S1350" s="11"/>
      <c r="T1350" s="17" t="s">
        <v>685</v>
      </c>
      <c r="U1350" s="6" t="s">
        <v>49</v>
      </c>
      <c r="V1350" s="6" t="s">
        <v>14</v>
      </c>
      <c r="W1350" s="6" t="s">
        <v>11</v>
      </c>
      <c r="X1350" s="212">
        <v>3</v>
      </c>
      <c r="Y1350" s="6" t="s">
        <v>40</v>
      </c>
      <c r="AP1350" s="1">
        <v>70</v>
      </c>
      <c r="BF1350" s="1">
        <v>30</v>
      </c>
      <c r="BO1350" s="6"/>
      <c r="BP1350" s="6"/>
      <c r="BQ1350" s="1">
        <v>100</v>
      </c>
      <c r="BR1350" s="6"/>
      <c r="BS1350" s="6"/>
      <c r="BT1350" s="6"/>
      <c r="BU1350" s="6" t="s">
        <v>949</v>
      </c>
      <c r="BV1350" s="6"/>
      <c r="BW1350" s="6"/>
    </row>
    <row r="1351" spans="1:75" ht="15" customHeight="1" x14ac:dyDescent="0.3">
      <c r="A1351" s="1" t="s">
        <v>1489</v>
      </c>
      <c r="B1351" s="9">
        <v>42971</v>
      </c>
      <c r="C1351" s="1" t="s">
        <v>123</v>
      </c>
      <c r="D1351" s="166" t="s">
        <v>115</v>
      </c>
      <c r="E1351" s="166" t="s">
        <v>116</v>
      </c>
      <c r="F1351" s="2">
        <v>97</v>
      </c>
      <c r="G1351" s="170">
        <v>4</v>
      </c>
      <c r="H1351" s="183" t="str">
        <f t="shared" si="20"/>
        <v>97-4</v>
      </c>
      <c r="I1351" s="175">
        <v>0</v>
      </c>
      <c r="J1351" s="175">
        <v>66</v>
      </c>
      <c r="K1351" s="207" t="b">
        <v>1</v>
      </c>
      <c r="L1351" s="208">
        <v>236.61999999999998</v>
      </c>
      <c r="M1351" s="208">
        <v>237.27999999999997</v>
      </c>
      <c r="N1351" s="11"/>
      <c r="O1351" s="11" t="s">
        <v>105</v>
      </c>
      <c r="P1351" s="179" t="s">
        <v>105</v>
      </c>
      <c r="Q1351" s="139" t="s">
        <v>1492</v>
      </c>
      <c r="R1351" s="11"/>
      <c r="S1351" s="11"/>
      <c r="T1351" s="6"/>
      <c r="U1351" s="6"/>
      <c r="V1351" s="6"/>
      <c r="W1351" s="6"/>
      <c r="X1351" s="212" t="e">
        <v>#N/A</v>
      </c>
      <c r="Y1351" s="6"/>
      <c r="BO1351" s="6"/>
      <c r="BP1351" s="6"/>
      <c r="BQ1351" s="1">
        <v>0</v>
      </c>
      <c r="BR1351" s="6"/>
      <c r="BS1351" s="6"/>
      <c r="BT1351" s="6"/>
      <c r="BU1351" s="6"/>
      <c r="BV1351" s="6" t="s">
        <v>950</v>
      </c>
      <c r="BW1351" s="6"/>
    </row>
    <row r="1352" spans="1:75" ht="15" customHeight="1" x14ac:dyDescent="0.3">
      <c r="A1352" s="1" t="s">
        <v>1489</v>
      </c>
      <c r="B1352" s="9">
        <v>42971</v>
      </c>
      <c r="C1352" s="1" t="s">
        <v>123</v>
      </c>
      <c r="D1352" s="61" t="s">
        <v>115</v>
      </c>
      <c r="E1352" s="61" t="s">
        <v>116</v>
      </c>
      <c r="F1352" s="2">
        <v>98</v>
      </c>
      <c r="G1352" s="170">
        <v>1</v>
      </c>
      <c r="H1352" s="183" t="str">
        <f t="shared" si="20"/>
        <v>98-1</v>
      </c>
      <c r="I1352" s="175">
        <v>0</v>
      </c>
      <c r="J1352" s="175">
        <v>93</v>
      </c>
      <c r="K1352" s="207" t="b">
        <v>1</v>
      </c>
      <c r="L1352" s="208">
        <v>237.25</v>
      </c>
      <c r="M1352" s="208">
        <v>238.18</v>
      </c>
      <c r="N1352" s="2" t="s">
        <v>112</v>
      </c>
      <c r="O1352" s="2" t="s">
        <v>30</v>
      </c>
      <c r="P1352" s="179" t="s">
        <v>1524</v>
      </c>
      <c r="Q1352" s="180">
        <v>1</v>
      </c>
      <c r="R1352" s="2" t="s">
        <v>21</v>
      </c>
      <c r="S1352" s="2"/>
      <c r="T1352" s="40" t="s">
        <v>889</v>
      </c>
      <c r="U1352" s="1" t="s">
        <v>49</v>
      </c>
      <c r="V1352" s="1" t="s">
        <v>92</v>
      </c>
      <c r="W1352" s="1" t="s">
        <v>11</v>
      </c>
      <c r="X1352" s="212">
        <v>3</v>
      </c>
      <c r="Y1352" s="1" t="s">
        <v>111</v>
      </c>
      <c r="AG1352" s="1">
        <v>10</v>
      </c>
      <c r="AJ1352" s="193">
        <v>10</v>
      </c>
      <c r="AU1352" s="1">
        <v>80</v>
      </c>
      <c r="BQ1352" s="1">
        <v>100</v>
      </c>
      <c r="BU1352" s="1" t="s">
        <v>895</v>
      </c>
    </row>
    <row r="1353" spans="1:75" ht="15" customHeight="1" x14ac:dyDescent="0.3">
      <c r="A1353" s="1" t="s">
        <v>1489</v>
      </c>
      <c r="B1353" s="9">
        <v>42971</v>
      </c>
      <c r="C1353" s="1" t="s">
        <v>123</v>
      </c>
      <c r="D1353" s="166" t="s">
        <v>115</v>
      </c>
      <c r="E1353" s="166" t="s">
        <v>116</v>
      </c>
      <c r="F1353" s="2">
        <v>98</v>
      </c>
      <c r="G1353" s="170">
        <v>1</v>
      </c>
      <c r="H1353" s="183" t="str">
        <f t="shared" si="20"/>
        <v>98-1</v>
      </c>
      <c r="I1353" s="175">
        <v>0</v>
      </c>
      <c r="J1353" s="175">
        <v>93</v>
      </c>
      <c r="K1353" s="207" t="b">
        <v>1</v>
      </c>
      <c r="L1353" s="208">
        <v>237.25</v>
      </c>
      <c r="M1353" s="208">
        <v>238.18</v>
      </c>
      <c r="N1353" s="11" t="s">
        <v>112</v>
      </c>
      <c r="O1353" s="11" t="s">
        <v>72</v>
      </c>
      <c r="P1353" s="179" t="s">
        <v>1526</v>
      </c>
      <c r="Q1353" s="180">
        <v>3</v>
      </c>
      <c r="R1353" s="11" t="s">
        <v>18</v>
      </c>
      <c r="S1353" s="11"/>
      <c r="T1353" s="17" t="s">
        <v>796</v>
      </c>
      <c r="U1353" s="6" t="s">
        <v>49</v>
      </c>
      <c r="V1353" s="6" t="s">
        <v>92</v>
      </c>
      <c r="W1353" s="6" t="s">
        <v>11</v>
      </c>
      <c r="X1353" s="212">
        <v>3</v>
      </c>
      <c r="Y1353" s="6" t="s">
        <v>40</v>
      </c>
      <c r="AG1353" s="1">
        <v>10</v>
      </c>
      <c r="AJ1353" s="193">
        <v>70</v>
      </c>
      <c r="AU1353" s="1">
        <v>20</v>
      </c>
      <c r="BO1353" s="6" t="s">
        <v>894</v>
      </c>
      <c r="BP1353" s="6"/>
      <c r="BQ1353" s="1">
        <v>100</v>
      </c>
      <c r="BR1353" s="6"/>
      <c r="BS1353" s="6"/>
      <c r="BT1353" s="6"/>
      <c r="BU1353" s="6" t="s">
        <v>951</v>
      </c>
      <c r="BV1353" s="6"/>
      <c r="BW1353" s="6"/>
    </row>
    <row r="1354" spans="1:75" ht="15" customHeight="1" x14ac:dyDescent="0.3">
      <c r="A1354" s="1" t="s">
        <v>1489</v>
      </c>
      <c r="B1354" s="9">
        <v>42971</v>
      </c>
      <c r="C1354" s="1" t="s">
        <v>123</v>
      </c>
      <c r="D1354" s="166" t="s">
        <v>115</v>
      </c>
      <c r="E1354" s="166" t="s">
        <v>116</v>
      </c>
      <c r="F1354" s="2">
        <v>98</v>
      </c>
      <c r="G1354" s="170">
        <v>1</v>
      </c>
      <c r="H1354" s="183" t="str">
        <f t="shared" si="20"/>
        <v>98-1</v>
      </c>
      <c r="I1354" s="175">
        <v>0</v>
      </c>
      <c r="J1354" s="175">
        <v>93</v>
      </c>
      <c r="K1354" s="207" t="b">
        <v>1</v>
      </c>
      <c r="L1354" s="208">
        <v>237.25</v>
      </c>
      <c r="M1354" s="208">
        <v>238.18</v>
      </c>
      <c r="N1354" s="11" t="s">
        <v>112</v>
      </c>
      <c r="O1354" s="11" t="s">
        <v>39</v>
      </c>
      <c r="P1354" s="179" t="s">
        <v>1527</v>
      </c>
      <c r="Q1354" s="180">
        <v>4</v>
      </c>
      <c r="R1354" s="11" t="s">
        <v>18</v>
      </c>
      <c r="S1354" s="11"/>
      <c r="T1354" s="17" t="s">
        <v>670</v>
      </c>
      <c r="U1354" s="6" t="s">
        <v>49</v>
      </c>
      <c r="V1354" s="6" t="s">
        <v>14</v>
      </c>
      <c r="W1354" s="6" t="s">
        <v>10</v>
      </c>
      <c r="X1354" s="212">
        <v>2</v>
      </c>
      <c r="Y1354" s="6" t="s">
        <v>40</v>
      </c>
      <c r="AG1354" s="1">
        <v>70</v>
      </c>
      <c r="AJ1354" s="193">
        <v>20</v>
      </c>
      <c r="AU1354" s="1">
        <v>10</v>
      </c>
      <c r="BO1354" s="6"/>
      <c r="BP1354" s="6"/>
      <c r="BQ1354" s="1">
        <v>100</v>
      </c>
      <c r="BR1354" s="6"/>
      <c r="BS1354" s="6"/>
      <c r="BT1354" s="6"/>
      <c r="BU1354" s="6" t="s">
        <v>897</v>
      </c>
      <c r="BV1354" s="6"/>
      <c r="BW1354" s="6"/>
    </row>
    <row r="1355" spans="1:75" ht="15" customHeight="1" x14ac:dyDescent="0.3">
      <c r="A1355" s="1" t="s">
        <v>1489</v>
      </c>
      <c r="B1355" s="9">
        <v>42971</v>
      </c>
      <c r="C1355" s="1" t="s">
        <v>123</v>
      </c>
      <c r="D1355" s="166" t="s">
        <v>115</v>
      </c>
      <c r="E1355" s="166" t="s">
        <v>116</v>
      </c>
      <c r="F1355" s="2">
        <v>98</v>
      </c>
      <c r="G1355" s="170">
        <v>1</v>
      </c>
      <c r="H1355" s="183" t="str">
        <f t="shared" si="20"/>
        <v>98-1</v>
      </c>
      <c r="I1355" s="175">
        <v>0</v>
      </c>
      <c r="J1355" s="175">
        <v>93</v>
      </c>
      <c r="K1355" s="207" t="b">
        <v>1</v>
      </c>
      <c r="L1355" s="208">
        <v>237.25</v>
      </c>
      <c r="M1355" s="208">
        <v>238.18</v>
      </c>
      <c r="N1355" s="11" t="s">
        <v>112</v>
      </c>
      <c r="O1355" s="11" t="s">
        <v>46</v>
      </c>
      <c r="P1355" s="179" t="s">
        <v>1495</v>
      </c>
      <c r="Q1355" s="180">
        <v>5</v>
      </c>
      <c r="R1355" s="11" t="s">
        <v>18</v>
      </c>
      <c r="S1355" s="11"/>
      <c r="T1355" s="17" t="s">
        <v>685</v>
      </c>
      <c r="U1355" s="6" t="s">
        <v>49</v>
      </c>
      <c r="V1355" s="6" t="s">
        <v>14</v>
      </c>
      <c r="W1355" s="6" t="s">
        <v>11</v>
      </c>
      <c r="X1355" s="212">
        <v>3</v>
      </c>
      <c r="Y1355" s="6" t="s">
        <v>40</v>
      </c>
      <c r="AP1355" s="1">
        <v>70</v>
      </c>
      <c r="BF1355" s="1">
        <v>30</v>
      </c>
      <c r="BO1355" s="6"/>
      <c r="BP1355" s="6"/>
      <c r="BQ1355" s="1">
        <v>100</v>
      </c>
      <c r="BR1355" s="6"/>
      <c r="BS1355" s="6"/>
      <c r="BT1355" s="6"/>
      <c r="BU1355" s="6" t="s">
        <v>952</v>
      </c>
      <c r="BV1355" s="6"/>
      <c r="BW1355" s="6"/>
    </row>
    <row r="1356" spans="1:75" ht="15" customHeight="1" x14ac:dyDescent="0.3">
      <c r="A1356" s="1" t="s">
        <v>1489</v>
      </c>
      <c r="B1356" s="9">
        <v>42971</v>
      </c>
      <c r="C1356" s="1" t="s">
        <v>123</v>
      </c>
      <c r="D1356" s="166" t="s">
        <v>115</v>
      </c>
      <c r="E1356" s="166" t="s">
        <v>116</v>
      </c>
      <c r="F1356" s="2">
        <v>98</v>
      </c>
      <c r="G1356" s="170">
        <v>1</v>
      </c>
      <c r="H1356" s="183" t="str">
        <f t="shared" si="20"/>
        <v>98-1</v>
      </c>
      <c r="I1356" s="175">
        <v>0</v>
      </c>
      <c r="J1356" s="175">
        <v>93</v>
      </c>
      <c r="K1356" s="207" t="b">
        <v>1</v>
      </c>
      <c r="L1356" s="208">
        <v>237.25</v>
      </c>
      <c r="M1356" s="208">
        <v>238.18</v>
      </c>
      <c r="N1356" s="11"/>
      <c r="O1356" s="11" t="s">
        <v>105</v>
      </c>
      <c r="P1356" s="179" t="s">
        <v>105</v>
      </c>
      <c r="Q1356" s="139" t="s">
        <v>1492</v>
      </c>
      <c r="R1356" s="11"/>
      <c r="S1356" s="11"/>
      <c r="T1356" s="6"/>
      <c r="U1356" s="6"/>
      <c r="V1356" s="6"/>
      <c r="W1356" s="6"/>
      <c r="X1356" s="212" t="e">
        <v>#N/A</v>
      </c>
      <c r="Y1356" s="6"/>
      <c r="BO1356" s="6"/>
      <c r="BP1356" s="6"/>
      <c r="BQ1356" s="1">
        <v>0</v>
      </c>
      <c r="BR1356" s="6"/>
      <c r="BS1356" s="6"/>
      <c r="BT1356" s="6"/>
      <c r="BU1356" s="6"/>
      <c r="BV1356" s="6" t="s">
        <v>953</v>
      </c>
      <c r="BW1356" s="6"/>
    </row>
    <row r="1357" spans="1:75" ht="15" customHeight="1" x14ac:dyDescent="0.3">
      <c r="A1357" s="1" t="s">
        <v>1489</v>
      </c>
      <c r="B1357" s="9">
        <v>42971</v>
      </c>
      <c r="C1357" s="1" t="s">
        <v>123</v>
      </c>
      <c r="D1357" s="61" t="s">
        <v>115</v>
      </c>
      <c r="E1357" s="61" t="s">
        <v>116</v>
      </c>
      <c r="F1357" s="2">
        <v>98</v>
      </c>
      <c r="G1357" s="170">
        <v>2</v>
      </c>
      <c r="H1357" s="183" t="str">
        <f t="shared" si="20"/>
        <v>98-2</v>
      </c>
      <c r="I1357" s="175">
        <v>0</v>
      </c>
      <c r="J1357" s="175">
        <v>98</v>
      </c>
      <c r="K1357" s="207" t="b">
        <v>1</v>
      </c>
      <c r="L1357" s="208">
        <v>238.185</v>
      </c>
      <c r="M1357" s="208">
        <v>239.16499999999999</v>
      </c>
      <c r="N1357" s="2" t="s">
        <v>112</v>
      </c>
      <c r="O1357" s="2" t="s">
        <v>30</v>
      </c>
      <c r="P1357" s="179" t="s">
        <v>1524</v>
      </c>
      <c r="Q1357" s="180">
        <v>1</v>
      </c>
      <c r="R1357" s="2" t="s">
        <v>21</v>
      </c>
      <c r="S1357" s="2"/>
      <c r="T1357" s="40" t="s">
        <v>538</v>
      </c>
      <c r="U1357" s="1" t="s">
        <v>49</v>
      </c>
      <c r="V1357" s="1" t="s">
        <v>92</v>
      </c>
      <c r="W1357" s="1" t="s">
        <v>11</v>
      </c>
      <c r="X1357" s="212">
        <v>3</v>
      </c>
      <c r="Y1357" s="1" t="s">
        <v>111</v>
      </c>
      <c r="AG1357" s="1">
        <v>10</v>
      </c>
      <c r="AJ1357" s="193">
        <v>10</v>
      </c>
      <c r="AU1357" s="1">
        <v>80</v>
      </c>
      <c r="BQ1357" s="1">
        <v>100</v>
      </c>
      <c r="BU1357" s="1" t="s">
        <v>895</v>
      </c>
    </row>
    <row r="1358" spans="1:75" ht="15" customHeight="1" x14ac:dyDescent="0.3">
      <c r="A1358" s="1" t="s">
        <v>1489</v>
      </c>
      <c r="B1358" s="9">
        <v>42971</v>
      </c>
      <c r="C1358" s="1" t="s">
        <v>123</v>
      </c>
      <c r="D1358" s="166" t="s">
        <v>115</v>
      </c>
      <c r="E1358" s="166" t="s">
        <v>116</v>
      </c>
      <c r="F1358" s="2">
        <v>98</v>
      </c>
      <c r="G1358" s="170">
        <v>2</v>
      </c>
      <c r="H1358" s="183" t="str">
        <f t="shared" si="20"/>
        <v>98-2</v>
      </c>
      <c r="I1358" s="175">
        <v>0</v>
      </c>
      <c r="J1358" s="175">
        <v>98</v>
      </c>
      <c r="K1358" s="207" t="b">
        <v>1</v>
      </c>
      <c r="L1358" s="208">
        <v>238.185</v>
      </c>
      <c r="M1358" s="208">
        <v>239.16499999999999</v>
      </c>
      <c r="N1358" s="11" t="s">
        <v>112</v>
      </c>
      <c r="O1358" s="11" t="s">
        <v>72</v>
      </c>
      <c r="P1358" s="179" t="s">
        <v>1526</v>
      </c>
      <c r="Q1358" s="180">
        <v>3</v>
      </c>
      <c r="R1358" s="11" t="s">
        <v>18</v>
      </c>
      <c r="S1358" s="11"/>
      <c r="T1358" s="17" t="s">
        <v>676</v>
      </c>
      <c r="U1358" s="6" t="s">
        <v>49</v>
      </c>
      <c r="V1358" s="6" t="s">
        <v>92</v>
      </c>
      <c r="W1358" s="6" t="s">
        <v>11</v>
      </c>
      <c r="X1358" s="212">
        <v>3</v>
      </c>
      <c r="Y1358" s="6" t="s">
        <v>40</v>
      </c>
      <c r="AG1358" s="1">
        <v>10</v>
      </c>
      <c r="AJ1358" s="193">
        <v>70</v>
      </c>
      <c r="AU1358" s="1">
        <v>20</v>
      </c>
      <c r="BO1358" s="6" t="s">
        <v>894</v>
      </c>
      <c r="BP1358" s="6"/>
      <c r="BQ1358" s="1">
        <v>100</v>
      </c>
      <c r="BR1358" s="6"/>
      <c r="BS1358" s="6"/>
      <c r="BT1358" s="6"/>
      <c r="BU1358" s="6" t="s">
        <v>954</v>
      </c>
      <c r="BV1358" s="6"/>
      <c r="BW1358" s="6"/>
    </row>
    <row r="1359" spans="1:75" ht="15" customHeight="1" x14ac:dyDescent="0.3">
      <c r="A1359" s="1" t="s">
        <v>1489</v>
      </c>
      <c r="B1359" s="9">
        <v>42971</v>
      </c>
      <c r="C1359" s="1" t="s">
        <v>123</v>
      </c>
      <c r="D1359" s="166" t="s">
        <v>115</v>
      </c>
      <c r="E1359" s="166" t="s">
        <v>116</v>
      </c>
      <c r="F1359" s="2">
        <v>98</v>
      </c>
      <c r="G1359" s="170">
        <v>2</v>
      </c>
      <c r="H1359" s="183" t="str">
        <f t="shared" si="20"/>
        <v>98-2</v>
      </c>
      <c r="I1359" s="175">
        <v>0</v>
      </c>
      <c r="J1359" s="175">
        <v>98</v>
      </c>
      <c r="K1359" s="207" t="b">
        <v>1</v>
      </c>
      <c r="L1359" s="208">
        <v>238.185</v>
      </c>
      <c r="M1359" s="208">
        <v>239.16499999999999</v>
      </c>
      <c r="N1359" s="11" t="s">
        <v>112</v>
      </c>
      <c r="O1359" s="11" t="s">
        <v>39</v>
      </c>
      <c r="P1359" s="179" t="s">
        <v>1527</v>
      </c>
      <c r="Q1359" s="180">
        <v>4</v>
      </c>
      <c r="R1359" s="11" t="s">
        <v>18</v>
      </c>
      <c r="S1359" s="11"/>
      <c r="T1359" s="17" t="s">
        <v>202</v>
      </c>
      <c r="U1359" s="6" t="s">
        <v>49</v>
      </c>
      <c r="V1359" s="6" t="s">
        <v>14</v>
      </c>
      <c r="W1359" s="6" t="s">
        <v>10</v>
      </c>
      <c r="X1359" s="212">
        <v>2</v>
      </c>
      <c r="Y1359" s="6" t="s">
        <v>40</v>
      </c>
      <c r="AG1359" s="1">
        <v>70</v>
      </c>
      <c r="AJ1359" s="193">
        <v>20</v>
      </c>
      <c r="AU1359" s="1">
        <v>10</v>
      </c>
      <c r="BO1359" s="6"/>
      <c r="BP1359" s="6"/>
      <c r="BQ1359" s="1">
        <v>100</v>
      </c>
      <c r="BR1359" s="6"/>
      <c r="BS1359" s="6"/>
      <c r="BT1359" s="6"/>
      <c r="BU1359" s="6" t="s">
        <v>897</v>
      </c>
      <c r="BV1359" s="6"/>
      <c r="BW1359" s="6"/>
    </row>
    <row r="1360" spans="1:75" ht="15" customHeight="1" x14ac:dyDescent="0.3">
      <c r="A1360" s="1" t="s">
        <v>1489</v>
      </c>
      <c r="B1360" s="9">
        <v>42971</v>
      </c>
      <c r="C1360" s="1" t="s">
        <v>123</v>
      </c>
      <c r="D1360" s="166" t="s">
        <v>115</v>
      </c>
      <c r="E1360" s="166" t="s">
        <v>116</v>
      </c>
      <c r="F1360" s="2">
        <v>98</v>
      </c>
      <c r="G1360" s="170">
        <v>2</v>
      </c>
      <c r="H1360" s="183" t="str">
        <f t="shared" si="20"/>
        <v>98-2</v>
      </c>
      <c r="I1360" s="175">
        <v>0</v>
      </c>
      <c r="J1360" s="175">
        <v>98</v>
      </c>
      <c r="K1360" s="207" t="b">
        <v>1</v>
      </c>
      <c r="L1360" s="208">
        <v>238.185</v>
      </c>
      <c r="M1360" s="208">
        <v>239.16499999999999</v>
      </c>
      <c r="N1360" s="11"/>
      <c r="O1360" s="11" t="s">
        <v>105</v>
      </c>
      <c r="P1360" s="179" t="s">
        <v>105</v>
      </c>
      <c r="Q1360" s="139" t="s">
        <v>1492</v>
      </c>
      <c r="R1360" s="11"/>
      <c r="S1360" s="11"/>
      <c r="T1360" s="6"/>
      <c r="U1360" s="6"/>
      <c r="V1360" s="6"/>
      <c r="W1360" s="6"/>
      <c r="X1360" s="212" t="e">
        <v>#N/A</v>
      </c>
      <c r="Y1360" s="6"/>
      <c r="BO1360" s="6"/>
      <c r="BP1360" s="6"/>
      <c r="BQ1360" s="1">
        <v>0</v>
      </c>
      <c r="BR1360" s="6"/>
      <c r="BS1360" s="6"/>
      <c r="BT1360" s="6"/>
      <c r="BU1360" s="6"/>
      <c r="BV1360" s="6" t="s">
        <v>955</v>
      </c>
      <c r="BW1360" s="6"/>
    </row>
    <row r="1361" spans="1:75" ht="15" customHeight="1" x14ac:dyDescent="0.3">
      <c r="A1361" s="1" t="s">
        <v>1489</v>
      </c>
      <c r="B1361" s="9">
        <v>42971</v>
      </c>
      <c r="C1361" s="1" t="s">
        <v>123</v>
      </c>
      <c r="D1361" s="61" t="s">
        <v>115</v>
      </c>
      <c r="E1361" s="61" t="s">
        <v>116</v>
      </c>
      <c r="F1361" s="2">
        <v>98</v>
      </c>
      <c r="G1361" s="170">
        <v>3</v>
      </c>
      <c r="H1361" s="183" t="str">
        <f t="shared" si="20"/>
        <v>98-3</v>
      </c>
      <c r="I1361" s="175">
        <v>0</v>
      </c>
      <c r="J1361" s="175">
        <v>64</v>
      </c>
      <c r="K1361" s="207" t="b">
        <v>1</v>
      </c>
      <c r="L1361" s="208">
        <v>239.17500000000001</v>
      </c>
      <c r="M1361" s="208">
        <v>239.815</v>
      </c>
      <c r="N1361" s="2" t="s">
        <v>112</v>
      </c>
      <c r="O1361" s="2" t="s">
        <v>30</v>
      </c>
      <c r="P1361" s="179" t="s">
        <v>1524</v>
      </c>
      <c r="Q1361" s="180">
        <v>1</v>
      </c>
      <c r="R1361" s="2" t="s">
        <v>21</v>
      </c>
      <c r="S1361" s="2"/>
      <c r="T1361" s="40" t="s">
        <v>685</v>
      </c>
      <c r="U1361" s="1" t="s">
        <v>49</v>
      </c>
      <c r="V1361" s="1" t="s">
        <v>92</v>
      </c>
      <c r="W1361" s="1" t="s">
        <v>11</v>
      </c>
      <c r="X1361" s="212">
        <v>3</v>
      </c>
      <c r="Y1361" s="1" t="s">
        <v>111</v>
      </c>
      <c r="AG1361" s="1">
        <v>10</v>
      </c>
      <c r="AJ1361" s="193">
        <v>10</v>
      </c>
      <c r="AU1361" s="1">
        <v>80</v>
      </c>
      <c r="BQ1361" s="1">
        <v>100</v>
      </c>
      <c r="BU1361" s="1" t="s">
        <v>956</v>
      </c>
    </row>
    <row r="1362" spans="1:75" ht="15" customHeight="1" x14ac:dyDescent="0.3">
      <c r="A1362" s="1" t="s">
        <v>1489</v>
      </c>
      <c r="B1362" s="9">
        <v>42971</v>
      </c>
      <c r="C1362" s="1" t="s">
        <v>123</v>
      </c>
      <c r="D1362" s="166" t="s">
        <v>115</v>
      </c>
      <c r="E1362" s="166" t="s">
        <v>116</v>
      </c>
      <c r="F1362" s="2">
        <v>98</v>
      </c>
      <c r="G1362" s="170">
        <v>3</v>
      </c>
      <c r="H1362" s="183" t="str">
        <f t="shared" si="20"/>
        <v>98-3</v>
      </c>
      <c r="I1362" s="175">
        <v>0</v>
      </c>
      <c r="J1362" s="175">
        <v>64</v>
      </c>
      <c r="K1362" s="207" t="b">
        <v>1</v>
      </c>
      <c r="L1362" s="208">
        <v>239.17500000000001</v>
      </c>
      <c r="M1362" s="208">
        <v>239.815</v>
      </c>
      <c r="N1362" s="11" t="s">
        <v>112</v>
      </c>
      <c r="O1362" s="11" t="s">
        <v>72</v>
      </c>
      <c r="P1362" s="179" t="s">
        <v>1526</v>
      </c>
      <c r="Q1362" s="180">
        <v>3</v>
      </c>
      <c r="R1362" s="11" t="s">
        <v>18</v>
      </c>
      <c r="S1362" s="11"/>
      <c r="T1362" s="17" t="s">
        <v>795</v>
      </c>
      <c r="U1362" s="6" t="s">
        <v>49</v>
      </c>
      <c r="V1362" s="6" t="s">
        <v>92</v>
      </c>
      <c r="W1362" s="6" t="s">
        <v>11</v>
      </c>
      <c r="X1362" s="212">
        <v>3</v>
      </c>
      <c r="Y1362" s="6" t="s">
        <v>40</v>
      </c>
      <c r="AG1362" s="1">
        <v>10</v>
      </c>
      <c r="AJ1362" s="193">
        <v>70</v>
      </c>
      <c r="AU1362" s="1">
        <v>20</v>
      </c>
      <c r="BO1362" s="6" t="s">
        <v>894</v>
      </c>
      <c r="BP1362" s="6"/>
      <c r="BQ1362" s="1">
        <v>100</v>
      </c>
      <c r="BR1362" s="6"/>
      <c r="BS1362" s="6"/>
      <c r="BT1362" s="6"/>
      <c r="BU1362" s="6" t="s">
        <v>957</v>
      </c>
      <c r="BV1362" s="6"/>
      <c r="BW1362" s="6"/>
    </row>
    <row r="1363" spans="1:75" ht="15" customHeight="1" x14ac:dyDescent="0.3">
      <c r="A1363" s="1" t="s">
        <v>1489</v>
      </c>
      <c r="B1363" s="9">
        <v>42971</v>
      </c>
      <c r="C1363" s="1" t="s">
        <v>123</v>
      </c>
      <c r="D1363" s="166" t="s">
        <v>115</v>
      </c>
      <c r="E1363" s="166" t="s">
        <v>116</v>
      </c>
      <c r="F1363" s="2">
        <v>98</v>
      </c>
      <c r="G1363" s="170">
        <v>3</v>
      </c>
      <c r="H1363" s="183" t="str">
        <f t="shared" ref="H1363:H1426" si="21">F1363&amp;"-"&amp;G1363</f>
        <v>98-3</v>
      </c>
      <c r="I1363" s="175">
        <v>0</v>
      </c>
      <c r="J1363" s="175">
        <v>64</v>
      </c>
      <c r="K1363" s="207" t="b">
        <v>1</v>
      </c>
      <c r="L1363" s="208">
        <v>239.17500000000001</v>
      </c>
      <c r="M1363" s="208">
        <v>239.815</v>
      </c>
      <c r="N1363" s="11" t="s">
        <v>112</v>
      </c>
      <c r="O1363" s="11" t="s">
        <v>39</v>
      </c>
      <c r="P1363" s="179" t="s">
        <v>1527</v>
      </c>
      <c r="Q1363" s="180">
        <v>4</v>
      </c>
      <c r="R1363" s="11" t="s">
        <v>18</v>
      </c>
      <c r="S1363" s="11"/>
      <c r="T1363" s="17" t="s">
        <v>202</v>
      </c>
      <c r="U1363" s="6" t="s">
        <v>49</v>
      </c>
      <c r="V1363" s="6" t="s">
        <v>14</v>
      </c>
      <c r="W1363" s="6" t="s">
        <v>10</v>
      </c>
      <c r="X1363" s="212">
        <v>2</v>
      </c>
      <c r="Y1363" s="6" t="s">
        <v>40</v>
      </c>
      <c r="AG1363" s="1">
        <v>70</v>
      </c>
      <c r="AJ1363" s="193">
        <v>20</v>
      </c>
      <c r="AU1363" s="1">
        <v>10</v>
      </c>
      <c r="BO1363" s="6"/>
      <c r="BP1363" s="6"/>
      <c r="BQ1363" s="1">
        <v>100</v>
      </c>
      <c r="BR1363" s="6"/>
      <c r="BS1363" s="6"/>
      <c r="BT1363" s="6"/>
      <c r="BU1363" s="6" t="s">
        <v>897</v>
      </c>
      <c r="BV1363" s="6"/>
      <c r="BW1363" s="6"/>
    </row>
    <row r="1364" spans="1:75" ht="15" customHeight="1" x14ac:dyDescent="0.3">
      <c r="A1364" s="1" t="s">
        <v>1489</v>
      </c>
      <c r="B1364" s="9">
        <v>42971</v>
      </c>
      <c r="C1364" s="1" t="s">
        <v>123</v>
      </c>
      <c r="D1364" s="166" t="s">
        <v>115</v>
      </c>
      <c r="E1364" s="166" t="s">
        <v>116</v>
      </c>
      <c r="F1364" s="2">
        <v>98</v>
      </c>
      <c r="G1364" s="170">
        <v>3</v>
      </c>
      <c r="H1364" s="183" t="str">
        <f t="shared" si="21"/>
        <v>98-3</v>
      </c>
      <c r="I1364" s="175">
        <v>0</v>
      </c>
      <c r="J1364" s="175">
        <v>64</v>
      </c>
      <c r="K1364" s="207" t="b">
        <v>1</v>
      </c>
      <c r="L1364" s="208">
        <v>239.17500000000001</v>
      </c>
      <c r="M1364" s="208">
        <v>239.815</v>
      </c>
      <c r="N1364" s="11"/>
      <c r="O1364" s="11" t="s">
        <v>105</v>
      </c>
      <c r="P1364" s="179" t="s">
        <v>105</v>
      </c>
      <c r="Q1364" s="139" t="s">
        <v>1492</v>
      </c>
      <c r="R1364" s="11"/>
      <c r="S1364" s="11"/>
      <c r="T1364" s="6"/>
      <c r="U1364" s="6"/>
      <c r="V1364" s="6"/>
      <c r="W1364" s="6"/>
      <c r="X1364" s="212" t="e">
        <v>#N/A</v>
      </c>
      <c r="Y1364" s="6"/>
      <c r="BO1364" s="6"/>
      <c r="BP1364" s="6"/>
      <c r="BQ1364" s="1">
        <v>0</v>
      </c>
      <c r="BR1364" s="6"/>
      <c r="BS1364" s="6"/>
      <c r="BT1364" s="6"/>
      <c r="BU1364" s="6"/>
      <c r="BV1364" s="6" t="s">
        <v>958</v>
      </c>
      <c r="BW1364" s="6"/>
    </row>
    <row r="1365" spans="1:75" ht="15" customHeight="1" x14ac:dyDescent="0.3">
      <c r="A1365" s="1" t="s">
        <v>1489</v>
      </c>
      <c r="B1365" s="9">
        <v>42971</v>
      </c>
      <c r="C1365" s="1" t="s">
        <v>123</v>
      </c>
      <c r="D1365" s="61" t="s">
        <v>115</v>
      </c>
      <c r="E1365" s="61" t="s">
        <v>116</v>
      </c>
      <c r="F1365" s="2">
        <v>98</v>
      </c>
      <c r="G1365" s="170">
        <v>4</v>
      </c>
      <c r="H1365" s="183" t="str">
        <f t="shared" si="21"/>
        <v>98-4</v>
      </c>
      <c r="I1365" s="175">
        <v>0</v>
      </c>
      <c r="J1365" s="175">
        <v>63</v>
      </c>
      <c r="K1365" s="207" t="b">
        <v>1</v>
      </c>
      <c r="L1365" s="208">
        <v>239.82500000000002</v>
      </c>
      <c r="M1365" s="208">
        <v>240.45500000000001</v>
      </c>
      <c r="N1365" s="2" t="s">
        <v>112</v>
      </c>
      <c r="O1365" s="2" t="s">
        <v>30</v>
      </c>
      <c r="P1365" s="179" t="s">
        <v>1524</v>
      </c>
      <c r="Q1365" s="180">
        <v>1</v>
      </c>
      <c r="R1365" s="2" t="s">
        <v>21</v>
      </c>
      <c r="S1365" s="2"/>
      <c r="T1365" s="40" t="s">
        <v>676</v>
      </c>
      <c r="U1365" s="1" t="s">
        <v>49</v>
      </c>
      <c r="V1365" s="1" t="s">
        <v>92</v>
      </c>
      <c r="W1365" s="1" t="s">
        <v>11</v>
      </c>
      <c r="X1365" s="212">
        <v>3</v>
      </c>
      <c r="Y1365" s="1" t="s">
        <v>111</v>
      </c>
      <c r="AG1365" s="1">
        <v>10</v>
      </c>
      <c r="AJ1365" s="193">
        <v>30</v>
      </c>
      <c r="AP1365" s="1">
        <v>0</v>
      </c>
      <c r="AU1365" s="1">
        <v>60</v>
      </c>
      <c r="BQ1365" s="1">
        <v>100</v>
      </c>
      <c r="BU1365" s="1" t="s">
        <v>945</v>
      </c>
    </row>
    <row r="1366" spans="1:75" ht="15" customHeight="1" x14ac:dyDescent="0.3">
      <c r="A1366" s="1" t="s">
        <v>1489</v>
      </c>
      <c r="B1366" s="9">
        <v>42971</v>
      </c>
      <c r="C1366" s="1" t="s">
        <v>123</v>
      </c>
      <c r="D1366" s="166" t="s">
        <v>115</v>
      </c>
      <c r="E1366" s="166" t="s">
        <v>116</v>
      </c>
      <c r="F1366" s="2">
        <v>98</v>
      </c>
      <c r="G1366" s="170">
        <v>4</v>
      </c>
      <c r="H1366" s="183" t="str">
        <f t="shared" si="21"/>
        <v>98-4</v>
      </c>
      <c r="I1366" s="175">
        <v>0</v>
      </c>
      <c r="J1366" s="175">
        <v>63</v>
      </c>
      <c r="K1366" s="207" t="b">
        <v>1</v>
      </c>
      <c r="L1366" s="208">
        <v>239.82500000000002</v>
      </c>
      <c r="M1366" s="208">
        <v>240.45500000000001</v>
      </c>
      <c r="N1366" s="11" t="s">
        <v>112</v>
      </c>
      <c r="O1366" s="11" t="s">
        <v>72</v>
      </c>
      <c r="P1366" s="179" t="s">
        <v>1526</v>
      </c>
      <c r="Q1366" s="180">
        <v>3</v>
      </c>
      <c r="R1366" s="11" t="s">
        <v>18</v>
      </c>
      <c r="S1366" s="11"/>
      <c r="T1366" s="17" t="s">
        <v>540</v>
      </c>
      <c r="U1366" s="6" t="s">
        <v>49</v>
      </c>
      <c r="V1366" s="6" t="s">
        <v>92</v>
      </c>
      <c r="W1366" s="6" t="s">
        <v>11</v>
      </c>
      <c r="X1366" s="212">
        <v>3</v>
      </c>
      <c r="Y1366" s="6" t="s">
        <v>40</v>
      </c>
      <c r="AG1366" s="1">
        <v>10</v>
      </c>
      <c r="AJ1366" s="193">
        <v>70</v>
      </c>
      <c r="AU1366" s="1">
        <v>20</v>
      </c>
      <c r="BO1366" s="6" t="s">
        <v>894</v>
      </c>
      <c r="BP1366" s="6"/>
      <c r="BQ1366" s="1">
        <v>100</v>
      </c>
      <c r="BR1366" s="6"/>
      <c r="BS1366" s="6"/>
      <c r="BT1366" s="6"/>
      <c r="BU1366" s="6" t="s">
        <v>959</v>
      </c>
      <c r="BV1366" s="6"/>
      <c r="BW1366" s="6"/>
    </row>
    <row r="1367" spans="1:75" ht="15" customHeight="1" x14ac:dyDescent="0.3">
      <c r="A1367" s="1" t="s">
        <v>1489</v>
      </c>
      <c r="B1367" s="9">
        <v>42971</v>
      </c>
      <c r="C1367" s="1" t="s">
        <v>123</v>
      </c>
      <c r="D1367" s="166" t="s">
        <v>115</v>
      </c>
      <c r="E1367" s="166" t="s">
        <v>116</v>
      </c>
      <c r="F1367" s="2">
        <v>98</v>
      </c>
      <c r="G1367" s="170">
        <v>4</v>
      </c>
      <c r="H1367" s="183" t="str">
        <f t="shared" si="21"/>
        <v>98-4</v>
      </c>
      <c r="I1367" s="175">
        <v>0</v>
      </c>
      <c r="J1367" s="175">
        <v>63</v>
      </c>
      <c r="K1367" s="207" t="b">
        <v>1</v>
      </c>
      <c r="L1367" s="208">
        <v>239.82500000000002</v>
      </c>
      <c r="M1367" s="208">
        <v>240.45500000000001</v>
      </c>
      <c r="N1367" s="11" t="s">
        <v>112</v>
      </c>
      <c r="O1367" s="11" t="s">
        <v>39</v>
      </c>
      <c r="P1367" s="179" t="s">
        <v>1527</v>
      </c>
      <c r="Q1367" s="180">
        <v>4</v>
      </c>
      <c r="R1367" s="11" t="s">
        <v>18</v>
      </c>
      <c r="S1367" s="11"/>
      <c r="T1367" s="17" t="s">
        <v>459</v>
      </c>
      <c r="U1367" s="6" t="s">
        <v>49</v>
      </c>
      <c r="V1367" s="6" t="s">
        <v>14</v>
      </c>
      <c r="W1367" s="6" t="s">
        <v>10</v>
      </c>
      <c r="X1367" s="212">
        <v>2</v>
      </c>
      <c r="Y1367" s="6" t="s">
        <v>40</v>
      </c>
      <c r="AG1367" s="1">
        <v>50</v>
      </c>
      <c r="AJ1367" s="193">
        <v>10</v>
      </c>
      <c r="AU1367" s="1">
        <v>40</v>
      </c>
      <c r="BO1367" s="6"/>
      <c r="BP1367" s="6"/>
      <c r="BQ1367" s="1">
        <v>100</v>
      </c>
      <c r="BR1367" s="6"/>
      <c r="BS1367" s="6"/>
      <c r="BT1367" s="6"/>
      <c r="BU1367" s="6" t="s">
        <v>897</v>
      </c>
      <c r="BV1367" s="6"/>
      <c r="BW1367" s="6"/>
    </row>
    <row r="1368" spans="1:75" ht="15" customHeight="1" x14ac:dyDescent="0.3">
      <c r="A1368" s="1" t="s">
        <v>1489</v>
      </c>
      <c r="B1368" s="9">
        <v>42972</v>
      </c>
      <c r="C1368" s="1" t="s">
        <v>123</v>
      </c>
      <c r="D1368" s="166" t="s">
        <v>115</v>
      </c>
      <c r="E1368" s="166" t="s">
        <v>116</v>
      </c>
      <c r="F1368" s="2">
        <v>98</v>
      </c>
      <c r="G1368" s="170">
        <v>4</v>
      </c>
      <c r="H1368" s="183" t="str">
        <f t="shared" si="21"/>
        <v>98-4</v>
      </c>
      <c r="I1368" s="175">
        <v>0</v>
      </c>
      <c r="J1368" s="175">
        <v>63</v>
      </c>
      <c r="K1368" s="207" t="b">
        <v>1</v>
      </c>
      <c r="L1368" s="208">
        <v>239.82500000000002</v>
      </c>
      <c r="M1368" s="208">
        <v>240.45500000000001</v>
      </c>
      <c r="N1368" s="11" t="s">
        <v>96</v>
      </c>
      <c r="O1368" s="11" t="s">
        <v>32</v>
      </c>
      <c r="P1368" s="179" t="s">
        <v>1495</v>
      </c>
      <c r="Q1368" s="180">
        <v>5</v>
      </c>
      <c r="R1368" s="11" t="s">
        <v>18</v>
      </c>
      <c r="S1368" s="11"/>
      <c r="T1368" s="17" t="s">
        <v>205</v>
      </c>
      <c r="U1368" s="6" t="s">
        <v>49</v>
      </c>
      <c r="V1368" s="6" t="s">
        <v>14</v>
      </c>
      <c r="W1368" s="6" t="s">
        <v>11</v>
      </c>
      <c r="X1368" s="212">
        <v>3</v>
      </c>
      <c r="Y1368" s="6" t="s">
        <v>40</v>
      </c>
      <c r="AG1368" s="1">
        <v>10</v>
      </c>
      <c r="AP1368" s="1">
        <v>90</v>
      </c>
      <c r="BO1368" s="6"/>
      <c r="BP1368" s="6"/>
      <c r="BQ1368" s="1">
        <v>100</v>
      </c>
      <c r="BR1368" s="6"/>
      <c r="BS1368" s="6"/>
      <c r="BT1368" s="6"/>
      <c r="BU1368" s="6" t="s">
        <v>942</v>
      </c>
      <c r="BV1368" s="6"/>
      <c r="BW1368" s="6"/>
    </row>
    <row r="1369" spans="1:75" ht="15" customHeight="1" x14ac:dyDescent="0.3">
      <c r="A1369" s="1" t="s">
        <v>1489</v>
      </c>
      <c r="B1369" s="9">
        <v>42971</v>
      </c>
      <c r="C1369" s="1" t="s">
        <v>123</v>
      </c>
      <c r="D1369" s="166" t="s">
        <v>115</v>
      </c>
      <c r="E1369" s="166" t="s">
        <v>116</v>
      </c>
      <c r="F1369" s="2">
        <v>98</v>
      </c>
      <c r="G1369" s="170">
        <v>4</v>
      </c>
      <c r="H1369" s="183" t="str">
        <f t="shared" si="21"/>
        <v>98-4</v>
      </c>
      <c r="I1369" s="175">
        <v>22</v>
      </c>
      <c r="J1369" s="175">
        <v>23</v>
      </c>
      <c r="K1369" s="207" t="b">
        <v>1</v>
      </c>
      <c r="L1369" s="208">
        <v>240.04500000000002</v>
      </c>
      <c r="M1369" s="208">
        <v>240.05500000000001</v>
      </c>
      <c r="N1369" s="11"/>
      <c r="O1369" s="11" t="s">
        <v>105</v>
      </c>
      <c r="P1369" s="179" t="s">
        <v>105</v>
      </c>
      <c r="Q1369" s="139" t="s">
        <v>1492</v>
      </c>
      <c r="R1369" s="11"/>
      <c r="S1369" s="11"/>
      <c r="T1369" s="6"/>
      <c r="U1369" s="6"/>
      <c r="V1369" s="6"/>
      <c r="W1369" s="6"/>
      <c r="X1369" s="212" t="e">
        <v>#N/A</v>
      </c>
      <c r="Y1369" s="6"/>
      <c r="BO1369" s="6"/>
      <c r="BP1369" s="6"/>
      <c r="BQ1369" s="1">
        <v>0</v>
      </c>
      <c r="BR1369" s="6"/>
      <c r="BS1369" s="6"/>
      <c r="BT1369" s="6"/>
      <c r="BU1369" s="6"/>
      <c r="BV1369" s="6" t="s">
        <v>960</v>
      </c>
      <c r="BW1369" s="6"/>
    </row>
    <row r="1370" spans="1:75" ht="15" customHeight="1" x14ac:dyDescent="0.3">
      <c r="A1370" s="1" t="s">
        <v>1489</v>
      </c>
      <c r="B1370" s="9">
        <v>42971</v>
      </c>
      <c r="C1370" s="1" t="s">
        <v>123</v>
      </c>
      <c r="D1370" s="61" t="s">
        <v>115</v>
      </c>
      <c r="E1370" s="61" t="s">
        <v>116</v>
      </c>
      <c r="F1370" s="2">
        <v>99</v>
      </c>
      <c r="G1370" s="170">
        <v>1</v>
      </c>
      <c r="H1370" s="183" t="str">
        <f t="shared" si="21"/>
        <v>99-1</v>
      </c>
      <c r="I1370" s="175">
        <v>0</v>
      </c>
      <c r="J1370" s="175">
        <v>95</v>
      </c>
      <c r="K1370" s="207" t="b">
        <v>1</v>
      </c>
      <c r="L1370" s="208">
        <v>240.3</v>
      </c>
      <c r="M1370" s="208">
        <v>241.25</v>
      </c>
      <c r="N1370" s="2" t="s">
        <v>112</v>
      </c>
      <c r="O1370" s="2" t="s">
        <v>30</v>
      </c>
      <c r="P1370" s="179" t="s">
        <v>1524</v>
      </c>
      <c r="Q1370" s="180">
        <v>1</v>
      </c>
      <c r="R1370" s="2" t="s">
        <v>21</v>
      </c>
      <c r="S1370" s="2"/>
      <c r="T1370" s="40" t="s">
        <v>795</v>
      </c>
      <c r="U1370" s="1" t="s">
        <v>49</v>
      </c>
      <c r="V1370" s="1" t="s">
        <v>92</v>
      </c>
      <c r="W1370" s="1" t="s">
        <v>11</v>
      </c>
      <c r="X1370" s="212">
        <v>3</v>
      </c>
      <c r="Y1370" s="1" t="s">
        <v>111</v>
      </c>
      <c r="AG1370" s="1">
        <v>10</v>
      </c>
      <c r="AJ1370" s="193">
        <v>30</v>
      </c>
      <c r="AP1370" s="1">
        <v>0</v>
      </c>
      <c r="AU1370" s="1">
        <v>60</v>
      </c>
      <c r="BQ1370" s="1">
        <v>100</v>
      </c>
      <c r="BU1370" s="1" t="s">
        <v>945</v>
      </c>
    </row>
    <row r="1371" spans="1:75" ht="15" customHeight="1" x14ac:dyDescent="0.3">
      <c r="A1371" s="1" t="s">
        <v>1489</v>
      </c>
      <c r="B1371" s="9">
        <v>42971</v>
      </c>
      <c r="C1371" s="1" t="s">
        <v>123</v>
      </c>
      <c r="D1371" s="166" t="s">
        <v>115</v>
      </c>
      <c r="E1371" s="166" t="s">
        <v>116</v>
      </c>
      <c r="F1371" s="2">
        <v>99</v>
      </c>
      <c r="G1371" s="170">
        <v>1</v>
      </c>
      <c r="H1371" s="183" t="str">
        <f t="shared" si="21"/>
        <v>99-1</v>
      </c>
      <c r="I1371" s="175">
        <v>0</v>
      </c>
      <c r="J1371" s="175">
        <v>95</v>
      </c>
      <c r="K1371" s="207" t="b">
        <v>1</v>
      </c>
      <c r="L1371" s="208">
        <v>240.3</v>
      </c>
      <c r="M1371" s="208">
        <v>241.25</v>
      </c>
      <c r="N1371" s="11" t="s">
        <v>112</v>
      </c>
      <c r="O1371" s="11" t="s">
        <v>72</v>
      </c>
      <c r="P1371" s="179" t="s">
        <v>1526</v>
      </c>
      <c r="Q1371" s="180">
        <v>3</v>
      </c>
      <c r="R1371" s="11" t="s">
        <v>18</v>
      </c>
      <c r="S1371" s="11"/>
      <c r="T1371" s="17" t="s">
        <v>529</v>
      </c>
      <c r="U1371" s="6" t="s">
        <v>49</v>
      </c>
      <c r="V1371" s="6" t="s">
        <v>92</v>
      </c>
      <c r="W1371" s="6" t="s">
        <v>11</v>
      </c>
      <c r="X1371" s="212">
        <v>3</v>
      </c>
      <c r="Y1371" s="6" t="s">
        <v>40</v>
      </c>
      <c r="AG1371" s="1">
        <v>10</v>
      </c>
      <c r="AJ1371" s="193">
        <v>70</v>
      </c>
      <c r="AU1371" s="1">
        <v>20</v>
      </c>
      <c r="BO1371" s="6" t="s">
        <v>894</v>
      </c>
      <c r="BP1371" s="6"/>
      <c r="BQ1371" s="1">
        <v>100</v>
      </c>
      <c r="BR1371" s="6"/>
      <c r="BS1371" s="6"/>
      <c r="BT1371" s="6"/>
      <c r="BU1371" s="6" t="s">
        <v>959</v>
      </c>
      <c r="BV1371" s="6"/>
      <c r="BW1371" s="6"/>
    </row>
    <row r="1372" spans="1:75" ht="15" customHeight="1" x14ac:dyDescent="0.3">
      <c r="A1372" s="1" t="s">
        <v>1489</v>
      </c>
      <c r="B1372" s="9">
        <v>42971</v>
      </c>
      <c r="C1372" s="1" t="s">
        <v>123</v>
      </c>
      <c r="D1372" s="166" t="s">
        <v>115</v>
      </c>
      <c r="E1372" s="166" t="s">
        <v>116</v>
      </c>
      <c r="F1372" s="2">
        <v>99</v>
      </c>
      <c r="G1372" s="170">
        <v>1</v>
      </c>
      <c r="H1372" s="183" t="str">
        <f t="shared" si="21"/>
        <v>99-1</v>
      </c>
      <c r="I1372" s="175">
        <v>0</v>
      </c>
      <c r="J1372" s="175">
        <v>95</v>
      </c>
      <c r="K1372" s="207" t="b">
        <v>1</v>
      </c>
      <c r="L1372" s="208">
        <v>240.3</v>
      </c>
      <c r="M1372" s="208">
        <v>241.25</v>
      </c>
      <c r="N1372" s="11" t="s">
        <v>112</v>
      </c>
      <c r="O1372" s="11" t="s">
        <v>39</v>
      </c>
      <c r="P1372" s="179" t="s">
        <v>1527</v>
      </c>
      <c r="Q1372" s="180">
        <v>4</v>
      </c>
      <c r="R1372" s="11" t="s">
        <v>18</v>
      </c>
      <c r="S1372" s="11"/>
      <c r="T1372" s="17" t="s">
        <v>459</v>
      </c>
      <c r="U1372" s="6" t="s">
        <v>49</v>
      </c>
      <c r="V1372" s="6" t="s">
        <v>14</v>
      </c>
      <c r="W1372" s="6" t="s">
        <v>10</v>
      </c>
      <c r="X1372" s="212">
        <v>2</v>
      </c>
      <c r="Y1372" s="6" t="s">
        <v>40</v>
      </c>
      <c r="AG1372" s="1">
        <v>50</v>
      </c>
      <c r="AJ1372" s="193">
        <v>10</v>
      </c>
      <c r="AU1372" s="1">
        <v>40</v>
      </c>
      <c r="BO1372" s="6"/>
      <c r="BP1372" s="6"/>
      <c r="BQ1372" s="1">
        <v>100</v>
      </c>
      <c r="BR1372" s="6"/>
      <c r="BS1372" s="6"/>
      <c r="BT1372" s="6"/>
      <c r="BU1372" s="6" t="s">
        <v>897</v>
      </c>
      <c r="BV1372" s="6"/>
      <c r="BW1372" s="6"/>
    </row>
    <row r="1373" spans="1:75" ht="15" customHeight="1" x14ac:dyDescent="0.3">
      <c r="A1373" s="1" t="s">
        <v>1489</v>
      </c>
      <c r="B1373" s="9">
        <v>42972</v>
      </c>
      <c r="C1373" s="1" t="s">
        <v>123</v>
      </c>
      <c r="D1373" s="166" t="s">
        <v>115</v>
      </c>
      <c r="E1373" s="166" t="s">
        <v>116</v>
      </c>
      <c r="F1373" s="2">
        <v>99</v>
      </c>
      <c r="G1373" s="170">
        <v>1</v>
      </c>
      <c r="H1373" s="183" t="str">
        <f t="shared" si="21"/>
        <v>99-1</v>
      </c>
      <c r="I1373" s="175">
        <v>0</v>
      </c>
      <c r="J1373" s="175">
        <v>95</v>
      </c>
      <c r="K1373" s="207" t="b">
        <v>1</v>
      </c>
      <c r="L1373" s="208">
        <v>240.3</v>
      </c>
      <c r="M1373" s="208">
        <v>241.25</v>
      </c>
      <c r="N1373" s="11" t="s">
        <v>112</v>
      </c>
      <c r="O1373" s="11" t="s">
        <v>32</v>
      </c>
      <c r="P1373" s="179" t="s">
        <v>1495</v>
      </c>
      <c r="Q1373" s="180">
        <v>5</v>
      </c>
      <c r="R1373" s="11" t="s">
        <v>18</v>
      </c>
      <c r="S1373" s="11"/>
      <c r="T1373" s="17" t="s">
        <v>890</v>
      </c>
      <c r="U1373" s="6" t="s">
        <v>49</v>
      </c>
      <c r="V1373" s="6" t="s">
        <v>14</v>
      </c>
      <c r="W1373" s="6" t="s">
        <v>11</v>
      </c>
      <c r="X1373" s="212">
        <v>3</v>
      </c>
      <c r="Y1373" s="6" t="s">
        <v>40</v>
      </c>
      <c r="AG1373" s="1">
        <v>10</v>
      </c>
      <c r="AP1373" s="1">
        <v>90</v>
      </c>
      <c r="BO1373" s="6"/>
      <c r="BP1373" s="6"/>
      <c r="BQ1373" s="1">
        <v>100</v>
      </c>
      <c r="BR1373" s="6"/>
      <c r="BS1373" s="6"/>
      <c r="BT1373" s="6"/>
      <c r="BU1373" s="6" t="s">
        <v>942</v>
      </c>
      <c r="BV1373" s="6"/>
      <c r="BW1373" s="6"/>
    </row>
    <row r="1374" spans="1:75" ht="15" customHeight="1" x14ac:dyDescent="0.3">
      <c r="A1374" s="1" t="s">
        <v>1489</v>
      </c>
      <c r="B1374" s="9">
        <v>42971</v>
      </c>
      <c r="C1374" s="1" t="s">
        <v>123</v>
      </c>
      <c r="D1374" s="166" t="s">
        <v>115</v>
      </c>
      <c r="E1374" s="166" t="s">
        <v>116</v>
      </c>
      <c r="F1374" s="2">
        <v>99</v>
      </c>
      <c r="G1374" s="170">
        <v>1</v>
      </c>
      <c r="H1374" s="183" t="str">
        <f t="shared" si="21"/>
        <v>99-1</v>
      </c>
      <c r="I1374" s="175">
        <v>0</v>
      </c>
      <c r="J1374" s="175">
        <v>95</v>
      </c>
      <c r="K1374" s="207" t="b">
        <v>1</v>
      </c>
      <c r="L1374" s="208">
        <v>240.3</v>
      </c>
      <c r="M1374" s="208">
        <v>241.25</v>
      </c>
      <c r="N1374" s="11"/>
      <c r="O1374" s="11" t="s">
        <v>105</v>
      </c>
      <c r="P1374" s="179" t="s">
        <v>105</v>
      </c>
      <c r="Q1374" s="139" t="s">
        <v>1492</v>
      </c>
      <c r="R1374" s="11"/>
      <c r="S1374" s="11"/>
      <c r="T1374" s="6"/>
      <c r="U1374" s="6"/>
      <c r="V1374" s="6"/>
      <c r="W1374" s="6"/>
      <c r="X1374" s="212" t="e">
        <v>#N/A</v>
      </c>
      <c r="Y1374" s="6"/>
      <c r="BO1374" s="6"/>
      <c r="BP1374" s="6"/>
      <c r="BQ1374" s="1">
        <v>0</v>
      </c>
      <c r="BR1374" s="6"/>
      <c r="BS1374" s="6"/>
      <c r="BT1374" s="6"/>
      <c r="BU1374" s="6"/>
      <c r="BV1374" s="6" t="s">
        <v>961</v>
      </c>
      <c r="BW1374" s="6"/>
    </row>
    <row r="1375" spans="1:75" ht="15" customHeight="1" x14ac:dyDescent="0.3">
      <c r="A1375" s="1" t="s">
        <v>1489</v>
      </c>
      <c r="B1375" s="9">
        <v>42971</v>
      </c>
      <c r="C1375" s="1" t="s">
        <v>123</v>
      </c>
      <c r="D1375" s="61" t="s">
        <v>115</v>
      </c>
      <c r="E1375" s="61" t="s">
        <v>116</v>
      </c>
      <c r="F1375" s="2">
        <v>99</v>
      </c>
      <c r="G1375" s="170">
        <v>2</v>
      </c>
      <c r="H1375" s="183" t="str">
        <f t="shared" si="21"/>
        <v>99-2</v>
      </c>
      <c r="I1375" s="175">
        <v>0</v>
      </c>
      <c r="J1375" s="175">
        <v>78</v>
      </c>
      <c r="K1375" s="207" t="b">
        <v>1</v>
      </c>
      <c r="L1375" s="208">
        <v>241.25</v>
      </c>
      <c r="M1375" s="208">
        <v>242.03</v>
      </c>
      <c r="N1375" s="2" t="s">
        <v>112</v>
      </c>
      <c r="O1375" s="2" t="s">
        <v>30</v>
      </c>
      <c r="P1375" s="179" t="s">
        <v>1524</v>
      </c>
      <c r="Q1375" s="180">
        <v>1</v>
      </c>
      <c r="R1375" s="2" t="s">
        <v>21</v>
      </c>
      <c r="S1375" s="2"/>
      <c r="T1375" s="40" t="s">
        <v>683</v>
      </c>
      <c r="U1375" s="1" t="s">
        <v>49</v>
      </c>
      <c r="V1375" s="1" t="s">
        <v>92</v>
      </c>
      <c r="W1375" s="1" t="s">
        <v>11</v>
      </c>
      <c r="X1375" s="212">
        <v>3</v>
      </c>
      <c r="Y1375" s="1" t="s">
        <v>111</v>
      </c>
      <c r="AG1375" s="1">
        <v>10</v>
      </c>
      <c r="AJ1375" s="193">
        <v>30</v>
      </c>
      <c r="AP1375" s="1">
        <v>0</v>
      </c>
      <c r="AU1375" s="1">
        <v>60</v>
      </c>
      <c r="BQ1375" s="1">
        <v>100</v>
      </c>
      <c r="BU1375" s="1" t="s">
        <v>945</v>
      </c>
    </row>
    <row r="1376" spans="1:75" ht="15" customHeight="1" x14ac:dyDescent="0.3">
      <c r="A1376" s="1" t="s">
        <v>1489</v>
      </c>
      <c r="B1376" s="9">
        <v>42971</v>
      </c>
      <c r="C1376" s="1" t="s">
        <v>123</v>
      </c>
      <c r="D1376" s="166" t="s">
        <v>115</v>
      </c>
      <c r="E1376" s="166" t="s">
        <v>116</v>
      </c>
      <c r="F1376" s="2">
        <v>99</v>
      </c>
      <c r="G1376" s="170">
        <v>2</v>
      </c>
      <c r="H1376" s="183" t="str">
        <f t="shared" si="21"/>
        <v>99-2</v>
      </c>
      <c r="I1376" s="175">
        <v>0</v>
      </c>
      <c r="J1376" s="175">
        <v>78</v>
      </c>
      <c r="K1376" s="207" t="b">
        <v>1</v>
      </c>
      <c r="L1376" s="208">
        <v>241.25</v>
      </c>
      <c r="M1376" s="208">
        <v>242.03</v>
      </c>
      <c r="N1376" s="11" t="s">
        <v>112</v>
      </c>
      <c r="O1376" s="11" t="s">
        <v>72</v>
      </c>
      <c r="P1376" s="179" t="s">
        <v>1526</v>
      </c>
      <c r="Q1376" s="180">
        <v>3</v>
      </c>
      <c r="R1376" s="11" t="s">
        <v>18</v>
      </c>
      <c r="S1376" s="11"/>
      <c r="T1376" s="17" t="s">
        <v>891</v>
      </c>
      <c r="U1376" s="6" t="s">
        <v>49</v>
      </c>
      <c r="V1376" s="6" t="s">
        <v>92</v>
      </c>
      <c r="W1376" s="6" t="s">
        <v>11</v>
      </c>
      <c r="X1376" s="212">
        <v>3</v>
      </c>
      <c r="Y1376" s="6" t="s">
        <v>40</v>
      </c>
      <c r="AG1376" s="1">
        <v>10</v>
      </c>
      <c r="AJ1376" s="193">
        <v>70</v>
      </c>
      <c r="AU1376" s="1">
        <v>20</v>
      </c>
      <c r="BO1376" s="6"/>
      <c r="BP1376" s="6"/>
      <c r="BQ1376" s="1">
        <v>100</v>
      </c>
      <c r="BR1376" s="6"/>
      <c r="BS1376" s="6"/>
      <c r="BT1376" s="6"/>
      <c r="BU1376" s="6" t="s">
        <v>962</v>
      </c>
      <c r="BV1376" s="6"/>
      <c r="BW1376" s="6"/>
    </row>
    <row r="1377" spans="1:75" ht="15" customHeight="1" x14ac:dyDescent="0.3">
      <c r="A1377" s="1" t="s">
        <v>1489</v>
      </c>
      <c r="B1377" s="9">
        <v>42971</v>
      </c>
      <c r="C1377" s="1" t="s">
        <v>123</v>
      </c>
      <c r="D1377" s="166" t="s">
        <v>115</v>
      </c>
      <c r="E1377" s="166" t="s">
        <v>116</v>
      </c>
      <c r="F1377" s="2">
        <v>99</v>
      </c>
      <c r="G1377" s="170">
        <v>2</v>
      </c>
      <c r="H1377" s="183" t="str">
        <f t="shared" si="21"/>
        <v>99-2</v>
      </c>
      <c r="I1377" s="175">
        <v>0</v>
      </c>
      <c r="J1377" s="175">
        <v>78</v>
      </c>
      <c r="K1377" s="207" t="b">
        <v>1</v>
      </c>
      <c r="L1377" s="208">
        <v>241.25</v>
      </c>
      <c r="M1377" s="208">
        <v>242.03</v>
      </c>
      <c r="N1377" s="11" t="s">
        <v>112</v>
      </c>
      <c r="O1377" s="11" t="s">
        <v>39</v>
      </c>
      <c r="P1377" s="179" t="s">
        <v>1527</v>
      </c>
      <c r="Q1377" s="180">
        <v>4</v>
      </c>
      <c r="R1377" s="11" t="s">
        <v>18</v>
      </c>
      <c r="S1377" s="11"/>
      <c r="T1377" s="17" t="s">
        <v>459</v>
      </c>
      <c r="U1377" s="6" t="s">
        <v>49</v>
      </c>
      <c r="V1377" s="6" t="s">
        <v>14</v>
      </c>
      <c r="W1377" s="6" t="s">
        <v>10</v>
      </c>
      <c r="X1377" s="212">
        <v>2</v>
      </c>
      <c r="Y1377" s="6" t="s">
        <v>40</v>
      </c>
      <c r="AG1377" s="1">
        <v>50</v>
      </c>
      <c r="AJ1377" s="193">
        <v>10</v>
      </c>
      <c r="AU1377" s="1">
        <v>40</v>
      </c>
      <c r="BO1377" s="6"/>
      <c r="BP1377" s="6"/>
      <c r="BQ1377" s="1">
        <v>100</v>
      </c>
      <c r="BR1377" s="6"/>
      <c r="BS1377" s="6"/>
      <c r="BT1377" s="6"/>
      <c r="BU1377" s="6" t="s">
        <v>897</v>
      </c>
      <c r="BV1377" s="6"/>
      <c r="BW1377" s="6"/>
    </row>
    <row r="1378" spans="1:75" ht="15" customHeight="1" x14ac:dyDescent="0.3">
      <c r="A1378" s="1" t="s">
        <v>1489</v>
      </c>
      <c r="B1378" s="9">
        <v>42972</v>
      </c>
      <c r="C1378" s="1" t="s">
        <v>123</v>
      </c>
      <c r="D1378" s="166" t="s">
        <v>115</v>
      </c>
      <c r="E1378" s="166" t="s">
        <v>116</v>
      </c>
      <c r="F1378" s="2">
        <v>99</v>
      </c>
      <c r="G1378" s="170">
        <v>2</v>
      </c>
      <c r="H1378" s="183" t="str">
        <f t="shared" si="21"/>
        <v>99-2</v>
      </c>
      <c r="I1378" s="175">
        <v>0</v>
      </c>
      <c r="J1378" s="175">
        <v>78</v>
      </c>
      <c r="K1378" s="207" t="b">
        <v>1</v>
      </c>
      <c r="L1378" s="208">
        <v>241.25</v>
      </c>
      <c r="M1378" s="208">
        <v>242.03</v>
      </c>
      <c r="N1378" s="11" t="s">
        <v>112</v>
      </c>
      <c r="O1378" s="11" t="s">
        <v>32</v>
      </c>
      <c r="P1378" s="179" t="s">
        <v>1495</v>
      </c>
      <c r="Q1378" s="180">
        <v>5</v>
      </c>
      <c r="R1378" s="11" t="s">
        <v>18</v>
      </c>
      <c r="S1378" s="11"/>
      <c r="T1378" s="17" t="s">
        <v>890</v>
      </c>
      <c r="U1378" s="6" t="s">
        <v>49</v>
      </c>
      <c r="V1378" s="6" t="s">
        <v>14</v>
      </c>
      <c r="W1378" s="6" t="s">
        <v>11</v>
      </c>
      <c r="X1378" s="212">
        <v>3</v>
      </c>
      <c r="Y1378" s="6" t="s">
        <v>40</v>
      </c>
      <c r="AG1378" s="1">
        <v>10</v>
      </c>
      <c r="AP1378" s="1">
        <v>90</v>
      </c>
      <c r="BO1378" s="6"/>
      <c r="BP1378" s="6"/>
      <c r="BQ1378" s="1">
        <v>100</v>
      </c>
      <c r="BR1378" s="6"/>
      <c r="BS1378" s="6"/>
      <c r="BT1378" s="6"/>
      <c r="BU1378" s="6" t="s">
        <v>942</v>
      </c>
      <c r="BV1378" s="6"/>
      <c r="BW1378" s="6"/>
    </row>
    <row r="1379" spans="1:75" ht="15" customHeight="1" x14ac:dyDescent="0.3">
      <c r="A1379" s="1" t="s">
        <v>1489</v>
      </c>
      <c r="B1379" s="9">
        <v>42971</v>
      </c>
      <c r="C1379" s="1" t="s">
        <v>123</v>
      </c>
      <c r="D1379" s="166" t="s">
        <v>115</v>
      </c>
      <c r="E1379" s="166" t="s">
        <v>116</v>
      </c>
      <c r="F1379" s="2">
        <v>99</v>
      </c>
      <c r="G1379" s="170">
        <v>2</v>
      </c>
      <c r="H1379" s="183" t="str">
        <f t="shared" si="21"/>
        <v>99-2</v>
      </c>
      <c r="I1379" s="175">
        <v>0</v>
      </c>
      <c r="J1379" s="175">
        <v>78</v>
      </c>
      <c r="K1379" s="207" t="b">
        <v>1</v>
      </c>
      <c r="L1379" s="208">
        <v>241.25</v>
      </c>
      <c r="M1379" s="208">
        <v>242.03</v>
      </c>
      <c r="N1379" s="11"/>
      <c r="O1379" s="11" t="s">
        <v>105</v>
      </c>
      <c r="P1379" s="179" t="s">
        <v>105</v>
      </c>
      <c r="Q1379" s="139" t="s">
        <v>1492</v>
      </c>
      <c r="R1379" s="11"/>
      <c r="S1379" s="11"/>
      <c r="T1379" s="6"/>
      <c r="U1379" s="6"/>
      <c r="V1379" s="6"/>
      <c r="W1379" s="6"/>
      <c r="X1379" s="212" t="e">
        <v>#N/A</v>
      </c>
      <c r="Y1379" s="6"/>
      <c r="BO1379" s="6"/>
      <c r="BP1379" s="6"/>
      <c r="BQ1379" s="1">
        <v>0</v>
      </c>
      <c r="BR1379" s="6"/>
      <c r="BS1379" s="6"/>
      <c r="BT1379" s="6"/>
      <c r="BU1379" s="6"/>
      <c r="BV1379" s="6" t="s">
        <v>963</v>
      </c>
      <c r="BW1379" s="6"/>
    </row>
    <row r="1380" spans="1:75" ht="15" customHeight="1" x14ac:dyDescent="0.3">
      <c r="A1380" s="1" t="s">
        <v>1489</v>
      </c>
      <c r="B1380" s="9">
        <v>42971</v>
      </c>
      <c r="C1380" s="1" t="s">
        <v>123</v>
      </c>
      <c r="D1380" s="61" t="s">
        <v>115</v>
      </c>
      <c r="E1380" s="61" t="s">
        <v>116</v>
      </c>
      <c r="F1380" s="2">
        <v>99</v>
      </c>
      <c r="G1380" s="170">
        <v>3</v>
      </c>
      <c r="H1380" s="183" t="str">
        <f t="shared" si="21"/>
        <v>99-3</v>
      </c>
      <c r="I1380" s="175">
        <v>0</v>
      </c>
      <c r="J1380" s="175">
        <v>85</v>
      </c>
      <c r="K1380" s="207" t="b">
        <v>1</v>
      </c>
      <c r="L1380" s="208">
        <v>242.04</v>
      </c>
      <c r="M1380" s="208">
        <v>242.89</v>
      </c>
      <c r="N1380" s="2" t="s">
        <v>112</v>
      </c>
      <c r="O1380" s="2" t="s">
        <v>30</v>
      </c>
      <c r="P1380" s="179" t="s">
        <v>1524</v>
      </c>
      <c r="Q1380" s="180">
        <v>1</v>
      </c>
      <c r="R1380" s="2" t="s">
        <v>21</v>
      </c>
      <c r="S1380" s="2"/>
      <c r="T1380" s="40" t="s">
        <v>790</v>
      </c>
      <c r="U1380" s="1" t="s">
        <v>49</v>
      </c>
      <c r="V1380" s="1" t="s">
        <v>92</v>
      </c>
      <c r="W1380" s="1" t="s">
        <v>11</v>
      </c>
      <c r="X1380" s="212">
        <v>3</v>
      </c>
      <c r="Y1380" s="1" t="s">
        <v>111</v>
      </c>
      <c r="AG1380" s="1">
        <v>10</v>
      </c>
      <c r="AJ1380" s="193">
        <v>30</v>
      </c>
      <c r="AP1380" s="1">
        <v>0</v>
      </c>
      <c r="AU1380" s="1">
        <v>60</v>
      </c>
      <c r="BQ1380" s="1">
        <v>100</v>
      </c>
      <c r="BU1380" s="1" t="s">
        <v>945</v>
      </c>
    </row>
    <row r="1381" spans="1:75" ht="15" customHeight="1" x14ac:dyDescent="0.3">
      <c r="A1381" s="1" t="s">
        <v>1489</v>
      </c>
      <c r="B1381" s="9">
        <v>42971</v>
      </c>
      <c r="C1381" s="1" t="s">
        <v>123</v>
      </c>
      <c r="D1381" s="166" t="s">
        <v>115</v>
      </c>
      <c r="E1381" s="166" t="s">
        <v>116</v>
      </c>
      <c r="F1381" s="2">
        <v>99</v>
      </c>
      <c r="G1381" s="170">
        <v>3</v>
      </c>
      <c r="H1381" s="183" t="str">
        <f t="shared" si="21"/>
        <v>99-3</v>
      </c>
      <c r="I1381" s="175">
        <v>0</v>
      </c>
      <c r="J1381" s="175">
        <v>85</v>
      </c>
      <c r="K1381" s="207" t="b">
        <v>1</v>
      </c>
      <c r="L1381" s="208">
        <v>242.04</v>
      </c>
      <c r="M1381" s="208">
        <v>242.89</v>
      </c>
      <c r="N1381" s="11" t="s">
        <v>112</v>
      </c>
      <c r="O1381" s="11" t="s">
        <v>72</v>
      </c>
      <c r="P1381" s="179" t="s">
        <v>1526</v>
      </c>
      <c r="Q1381" s="180">
        <v>3</v>
      </c>
      <c r="R1381" s="11" t="s">
        <v>18</v>
      </c>
      <c r="S1381" s="11"/>
      <c r="T1381" s="17" t="s">
        <v>795</v>
      </c>
      <c r="U1381" s="6" t="s">
        <v>49</v>
      </c>
      <c r="V1381" s="6" t="s">
        <v>92</v>
      </c>
      <c r="W1381" s="6" t="s">
        <v>11</v>
      </c>
      <c r="X1381" s="212">
        <v>3</v>
      </c>
      <c r="Y1381" s="6" t="s">
        <v>40</v>
      </c>
      <c r="AG1381" s="1">
        <v>10</v>
      </c>
      <c r="AJ1381" s="193">
        <v>70</v>
      </c>
      <c r="AU1381" s="1">
        <v>20</v>
      </c>
      <c r="BO1381" s="6"/>
      <c r="BP1381" s="6"/>
      <c r="BQ1381" s="1">
        <v>100</v>
      </c>
      <c r="BR1381" s="6"/>
      <c r="BS1381" s="6"/>
      <c r="BT1381" s="6"/>
      <c r="BU1381" s="6" t="s">
        <v>964</v>
      </c>
      <c r="BV1381" s="6"/>
      <c r="BW1381" s="6"/>
    </row>
    <row r="1382" spans="1:75" ht="15" customHeight="1" x14ac:dyDescent="0.3">
      <c r="A1382" s="1" t="s">
        <v>1489</v>
      </c>
      <c r="B1382" s="9">
        <v>42971</v>
      </c>
      <c r="C1382" s="1" t="s">
        <v>123</v>
      </c>
      <c r="D1382" s="166" t="s">
        <v>115</v>
      </c>
      <c r="E1382" s="166" t="s">
        <v>116</v>
      </c>
      <c r="F1382" s="2">
        <v>99</v>
      </c>
      <c r="G1382" s="170">
        <v>3</v>
      </c>
      <c r="H1382" s="183" t="str">
        <f t="shared" si="21"/>
        <v>99-3</v>
      </c>
      <c r="I1382" s="175">
        <v>0</v>
      </c>
      <c r="J1382" s="175">
        <v>85</v>
      </c>
      <c r="K1382" s="207" t="b">
        <v>1</v>
      </c>
      <c r="L1382" s="208">
        <v>242.04</v>
      </c>
      <c r="M1382" s="208">
        <v>242.89</v>
      </c>
      <c r="N1382" s="11" t="s">
        <v>112</v>
      </c>
      <c r="O1382" s="11" t="s">
        <v>39</v>
      </c>
      <c r="P1382" s="179" t="s">
        <v>1527</v>
      </c>
      <c r="Q1382" s="180">
        <v>4</v>
      </c>
      <c r="R1382" s="11" t="s">
        <v>18</v>
      </c>
      <c r="S1382" s="11"/>
      <c r="T1382" s="17" t="s">
        <v>459</v>
      </c>
      <c r="U1382" s="6" t="s">
        <v>49</v>
      </c>
      <c r="V1382" s="6" t="s">
        <v>14</v>
      </c>
      <c r="W1382" s="6" t="s">
        <v>10</v>
      </c>
      <c r="X1382" s="212">
        <v>2</v>
      </c>
      <c r="Y1382" s="6" t="s">
        <v>40</v>
      </c>
      <c r="AG1382" s="1">
        <v>50</v>
      </c>
      <c r="AJ1382" s="193">
        <v>10</v>
      </c>
      <c r="AU1382" s="1">
        <v>40</v>
      </c>
      <c r="BO1382" s="6"/>
      <c r="BP1382" s="6"/>
      <c r="BQ1382" s="1">
        <v>100</v>
      </c>
      <c r="BR1382" s="6"/>
      <c r="BS1382" s="6"/>
      <c r="BT1382" s="6"/>
      <c r="BU1382" s="6" t="s">
        <v>897</v>
      </c>
      <c r="BV1382" s="6"/>
      <c r="BW1382" s="6"/>
    </row>
    <row r="1383" spans="1:75" ht="15" customHeight="1" x14ac:dyDescent="0.3">
      <c r="A1383" s="1" t="s">
        <v>1489</v>
      </c>
      <c r="B1383" s="9">
        <v>42972</v>
      </c>
      <c r="C1383" s="1" t="s">
        <v>123</v>
      </c>
      <c r="D1383" s="166" t="s">
        <v>115</v>
      </c>
      <c r="E1383" s="166" t="s">
        <v>116</v>
      </c>
      <c r="F1383" s="2">
        <v>99</v>
      </c>
      <c r="G1383" s="170">
        <v>3</v>
      </c>
      <c r="H1383" s="183" t="str">
        <f t="shared" si="21"/>
        <v>99-3</v>
      </c>
      <c r="I1383" s="175">
        <v>0</v>
      </c>
      <c r="J1383" s="175">
        <v>85</v>
      </c>
      <c r="K1383" s="207" t="b">
        <v>1</v>
      </c>
      <c r="L1383" s="208">
        <v>242.04</v>
      </c>
      <c r="M1383" s="208">
        <v>242.89</v>
      </c>
      <c r="N1383" s="11" t="s">
        <v>112</v>
      </c>
      <c r="O1383" s="11" t="s">
        <v>32</v>
      </c>
      <c r="P1383" s="179" t="s">
        <v>1495</v>
      </c>
      <c r="Q1383" s="180">
        <v>5</v>
      </c>
      <c r="R1383" s="11" t="s">
        <v>18</v>
      </c>
      <c r="S1383" s="11"/>
      <c r="T1383" s="17" t="s">
        <v>795</v>
      </c>
      <c r="U1383" s="6" t="s">
        <v>49</v>
      </c>
      <c r="V1383" s="6" t="s">
        <v>14</v>
      </c>
      <c r="W1383" s="6" t="s">
        <v>11</v>
      </c>
      <c r="X1383" s="212">
        <v>3</v>
      </c>
      <c r="Y1383" s="6" t="s">
        <v>40</v>
      </c>
      <c r="AG1383" s="1">
        <v>10</v>
      </c>
      <c r="AP1383" s="1">
        <v>90</v>
      </c>
      <c r="BO1383" s="6"/>
      <c r="BP1383" s="6"/>
      <c r="BQ1383" s="1">
        <v>100</v>
      </c>
      <c r="BR1383" s="6"/>
      <c r="BS1383" s="6"/>
      <c r="BT1383" s="6"/>
      <c r="BU1383" s="6" t="s">
        <v>965</v>
      </c>
      <c r="BV1383" s="6"/>
      <c r="BW1383" s="6"/>
    </row>
    <row r="1384" spans="1:75" ht="15" customHeight="1" x14ac:dyDescent="0.3">
      <c r="A1384" s="1" t="s">
        <v>1489</v>
      </c>
      <c r="B1384" s="9">
        <v>42971</v>
      </c>
      <c r="C1384" s="1" t="s">
        <v>123</v>
      </c>
      <c r="D1384" s="166" t="s">
        <v>115</v>
      </c>
      <c r="E1384" s="166" t="s">
        <v>116</v>
      </c>
      <c r="F1384" s="2">
        <v>99</v>
      </c>
      <c r="G1384" s="170">
        <v>3</v>
      </c>
      <c r="H1384" s="183" t="str">
        <f t="shared" si="21"/>
        <v>99-3</v>
      </c>
      <c r="I1384" s="175">
        <v>0</v>
      </c>
      <c r="J1384" s="175">
        <v>85</v>
      </c>
      <c r="K1384" s="207" t="b">
        <v>1</v>
      </c>
      <c r="L1384" s="208">
        <v>242.04</v>
      </c>
      <c r="M1384" s="208">
        <v>242.89</v>
      </c>
      <c r="N1384" s="11"/>
      <c r="O1384" s="11" t="s">
        <v>105</v>
      </c>
      <c r="P1384" s="179" t="s">
        <v>105</v>
      </c>
      <c r="Q1384" s="139" t="s">
        <v>1492</v>
      </c>
      <c r="R1384" s="11"/>
      <c r="S1384" s="11"/>
      <c r="T1384" s="6"/>
      <c r="U1384" s="6"/>
      <c r="V1384" s="6"/>
      <c r="W1384" s="6"/>
      <c r="X1384" s="212" t="e">
        <v>#N/A</v>
      </c>
      <c r="Y1384" s="6"/>
      <c r="BO1384" s="6"/>
      <c r="BP1384" s="6"/>
      <c r="BQ1384" s="1">
        <v>0</v>
      </c>
      <c r="BR1384" s="6"/>
      <c r="BS1384" s="6"/>
      <c r="BT1384" s="6"/>
      <c r="BU1384" s="6"/>
      <c r="BV1384" s="6" t="s">
        <v>966</v>
      </c>
      <c r="BW1384" s="6"/>
    </row>
    <row r="1385" spans="1:75" ht="15" customHeight="1" x14ac:dyDescent="0.3">
      <c r="A1385" s="1" t="s">
        <v>1489</v>
      </c>
      <c r="B1385" s="9">
        <v>42971</v>
      </c>
      <c r="C1385" s="1" t="s">
        <v>123</v>
      </c>
      <c r="D1385" s="61" t="s">
        <v>115</v>
      </c>
      <c r="E1385" s="61" t="s">
        <v>116</v>
      </c>
      <c r="F1385" s="2">
        <v>99</v>
      </c>
      <c r="G1385" s="170">
        <v>4</v>
      </c>
      <c r="H1385" s="183" t="str">
        <f t="shared" si="21"/>
        <v>99-4</v>
      </c>
      <c r="I1385" s="175">
        <v>0</v>
      </c>
      <c r="J1385" s="175">
        <v>54</v>
      </c>
      <c r="K1385" s="207" t="b">
        <v>1</v>
      </c>
      <c r="L1385" s="208">
        <v>242.89499999999998</v>
      </c>
      <c r="M1385" s="208">
        <v>243.43499999999997</v>
      </c>
      <c r="N1385" s="2" t="s">
        <v>112</v>
      </c>
      <c r="O1385" s="2" t="s">
        <v>30</v>
      </c>
      <c r="P1385" s="179" t="s">
        <v>1524</v>
      </c>
      <c r="Q1385" s="180">
        <v>1</v>
      </c>
      <c r="R1385" s="2" t="s">
        <v>21</v>
      </c>
      <c r="S1385" s="2"/>
      <c r="T1385" s="40" t="s">
        <v>790</v>
      </c>
      <c r="U1385" s="1" t="s">
        <v>49</v>
      </c>
      <c r="V1385" s="1" t="s">
        <v>92</v>
      </c>
      <c r="W1385" s="1" t="s">
        <v>11</v>
      </c>
      <c r="X1385" s="212">
        <v>3</v>
      </c>
      <c r="Y1385" s="1" t="s">
        <v>111</v>
      </c>
      <c r="AG1385" s="1">
        <v>10</v>
      </c>
      <c r="AJ1385" s="193">
        <v>30</v>
      </c>
      <c r="AP1385" s="1">
        <v>0</v>
      </c>
      <c r="AU1385" s="1">
        <v>60</v>
      </c>
      <c r="BQ1385" s="1">
        <v>100</v>
      </c>
      <c r="BU1385" s="1" t="s">
        <v>945</v>
      </c>
    </row>
    <row r="1386" spans="1:75" ht="15" customHeight="1" x14ac:dyDescent="0.3">
      <c r="A1386" s="1" t="s">
        <v>1489</v>
      </c>
      <c r="B1386" s="9">
        <v>42971</v>
      </c>
      <c r="C1386" s="1" t="s">
        <v>123</v>
      </c>
      <c r="D1386" s="166" t="s">
        <v>115</v>
      </c>
      <c r="E1386" s="166" t="s">
        <v>116</v>
      </c>
      <c r="F1386" s="2">
        <v>99</v>
      </c>
      <c r="G1386" s="170">
        <v>4</v>
      </c>
      <c r="H1386" s="183" t="str">
        <f t="shared" si="21"/>
        <v>99-4</v>
      </c>
      <c r="I1386" s="175">
        <v>0</v>
      </c>
      <c r="J1386" s="175">
        <v>54</v>
      </c>
      <c r="K1386" s="207" t="b">
        <v>1</v>
      </c>
      <c r="L1386" s="208">
        <v>242.89499999999998</v>
      </c>
      <c r="M1386" s="208">
        <v>243.43499999999997</v>
      </c>
      <c r="N1386" s="11" t="s">
        <v>112</v>
      </c>
      <c r="O1386" s="11" t="s">
        <v>72</v>
      </c>
      <c r="P1386" s="179" t="s">
        <v>1526</v>
      </c>
      <c r="Q1386" s="180">
        <v>3</v>
      </c>
      <c r="R1386" s="11" t="s">
        <v>18</v>
      </c>
      <c r="S1386" s="11"/>
      <c r="T1386" s="17" t="s">
        <v>795</v>
      </c>
      <c r="U1386" s="6" t="s">
        <v>49</v>
      </c>
      <c r="V1386" s="6" t="s">
        <v>92</v>
      </c>
      <c r="W1386" s="6" t="s">
        <v>11</v>
      </c>
      <c r="X1386" s="212">
        <v>3</v>
      </c>
      <c r="Y1386" s="6" t="s">
        <v>40</v>
      </c>
      <c r="AG1386" s="1">
        <v>10</v>
      </c>
      <c r="AJ1386" s="193">
        <v>70</v>
      </c>
      <c r="AU1386" s="1">
        <v>20</v>
      </c>
      <c r="BO1386" s="6"/>
      <c r="BP1386" s="6"/>
      <c r="BQ1386" s="1">
        <v>100</v>
      </c>
      <c r="BR1386" s="6"/>
      <c r="BS1386" s="6"/>
      <c r="BT1386" s="6"/>
      <c r="BU1386" s="6" t="s">
        <v>964</v>
      </c>
      <c r="BV1386" s="6"/>
      <c r="BW1386" s="6"/>
    </row>
    <row r="1387" spans="1:75" ht="15" customHeight="1" x14ac:dyDescent="0.3">
      <c r="A1387" s="1" t="s">
        <v>1489</v>
      </c>
      <c r="B1387" s="9">
        <v>42971</v>
      </c>
      <c r="C1387" s="1" t="s">
        <v>123</v>
      </c>
      <c r="D1387" s="166" t="s">
        <v>115</v>
      </c>
      <c r="E1387" s="166" t="s">
        <v>116</v>
      </c>
      <c r="F1387" s="2">
        <v>99</v>
      </c>
      <c r="G1387" s="170">
        <v>4</v>
      </c>
      <c r="H1387" s="183" t="str">
        <f t="shared" si="21"/>
        <v>99-4</v>
      </c>
      <c r="I1387" s="175">
        <v>0</v>
      </c>
      <c r="J1387" s="175">
        <v>54</v>
      </c>
      <c r="K1387" s="207" t="b">
        <v>1</v>
      </c>
      <c r="L1387" s="208">
        <v>242.89499999999998</v>
      </c>
      <c r="M1387" s="208">
        <v>243.43499999999997</v>
      </c>
      <c r="N1387" s="11" t="s">
        <v>112</v>
      </c>
      <c r="O1387" s="11" t="s">
        <v>39</v>
      </c>
      <c r="P1387" s="179" t="s">
        <v>1527</v>
      </c>
      <c r="Q1387" s="180">
        <v>4</v>
      </c>
      <c r="R1387" s="11" t="s">
        <v>18</v>
      </c>
      <c r="S1387" s="11"/>
      <c r="T1387" s="17" t="s">
        <v>792</v>
      </c>
      <c r="U1387" s="6" t="s">
        <v>49</v>
      </c>
      <c r="V1387" s="6" t="s">
        <v>14</v>
      </c>
      <c r="W1387" s="6" t="s">
        <v>10</v>
      </c>
      <c r="X1387" s="212">
        <v>2</v>
      </c>
      <c r="Y1387" s="6" t="s">
        <v>40</v>
      </c>
      <c r="AG1387" s="1">
        <v>50</v>
      </c>
      <c r="AJ1387" s="193">
        <v>10</v>
      </c>
      <c r="AU1387" s="1">
        <v>40</v>
      </c>
      <c r="BO1387" s="6"/>
      <c r="BP1387" s="6"/>
      <c r="BQ1387" s="1">
        <v>100</v>
      </c>
      <c r="BR1387" s="6"/>
      <c r="BS1387" s="6"/>
      <c r="BT1387" s="6"/>
      <c r="BU1387" s="6" t="s">
        <v>897</v>
      </c>
      <c r="BV1387" s="6"/>
      <c r="BW1387" s="6"/>
    </row>
    <row r="1388" spans="1:75" ht="15" customHeight="1" x14ac:dyDescent="0.3">
      <c r="A1388" s="1" t="s">
        <v>1489</v>
      </c>
      <c r="B1388" s="9">
        <v>42971</v>
      </c>
      <c r="C1388" s="1" t="s">
        <v>123</v>
      </c>
      <c r="D1388" s="166" t="s">
        <v>115</v>
      </c>
      <c r="E1388" s="166" t="s">
        <v>116</v>
      </c>
      <c r="F1388" s="2">
        <v>99</v>
      </c>
      <c r="G1388" s="170">
        <v>4</v>
      </c>
      <c r="H1388" s="183" t="str">
        <f t="shared" si="21"/>
        <v>99-4</v>
      </c>
      <c r="I1388" s="175">
        <v>0</v>
      </c>
      <c r="J1388" s="175">
        <v>54</v>
      </c>
      <c r="K1388" s="207" t="b">
        <v>1</v>
      </c>
      <c r="L1388" s="208">
        <v>242.89499999999998</v>
      </c>
      <c r="M1388" s="208">
        <v>243.43499999999997</v>
      </c>
      <c r="N1388" s="11"/>
      <c r="O1388" s="11" t="s">
        <v>105</v>
      </c>
      <c r="P1388" s="179" t="s">
        <v>105</v>
      </c>
      <c r="Q1388" s="139" t="s">
        <v>1492</v>
      </c>
      <c r="R1388" s="11"/>
      <c r="S1388" s="11"/>
      <c r="T1388" s="6"/>
      <c r="U1388" s="6"/>
      <c r="V1388" s="6"/>
      <c r="W1388" s="6"/>
      <c r="X1388" s="212" t="e">
        <v>#N/A</v>
      </c>
      <c r="Y1388" s="6"/>
      <c r="BO1388" s="6"/>
      <c r="BP1388" s="6"/>
      <c r="BQ1388" s="1">
        <v>0</v>
      </c>
      <c r="BR1388" s="6"/>
      <c r="BS1388" s="6"/>
      <c r="BT1388" s="6"/>
      <c r="BU1388" s="6"/>
      <c r="BV1388" s="6" t="s">
        <v>967</v>
      </c>
      <c r="BW1388" s="6"/>
    </row>
    <row r="1389" spans="1:75" ht="15" customHeight="1" x14ac:dyDescent="0.3">
      <c r="A1389" s="1" t="s">
        <v>1489</v>
      </c>
      <c r="B1389" s="9">
        <v>42971</v>
      </c>
      <c r="C1389" s="1" t="s">
        <v>123</v>
      </c>
      <c r="D1389" s="61" t="s">
        <v>115</v>
      </c>
      <c r="E1389" s="61" t="s">
        <v>116</v>
      </c>
      <c r="F1389" s="2">
        <v>100</v>
      </c>
      <c r="G1389" s="170">
        <v>1</v>
      </c>
      <c r="H1389" s="183" t="str">
        <f t="shared" si="21"/>
        <v>100-1</v>
      </c>
      <c r="I1389" s="175">
        <v>0</v>
      </c>
      <c r="J1389" s="175">
        <v>94</v>
      </c>
      <c r="K1389" s="207" t="b">
        <v>1</v>
      </c>
      <c r="L1389" s="208">
        <v>243.35</v>
      </c>
      <c r="M1389" s="208">
        <v>244.29</v>
      </c>
      <c r="N1389" s="2" t="s">
        <v>112</v>
      </c>
      <c r="O1389" s="2" t="s">
        <v>30</v>
      </c>
      <c r="P1389" s="179" t="s">
        <v>1524</v>
      </c>
      <c r="Q1389" s="180">
        <v>1</v>
      </c>
      <c r="R1389" s="2" t="s">
        <v>21</v>
      </c>
      <c r="S1389" s="2"/>
      <c r="T1389" s="40" t="s">
        <v>790</v>
      </c>
      <c r="U1389" s="1" t="s">
        <v>49</v>
      </c>
      <c r="V1389" s="1" t="s">
        <v>92</v>
      </c>
      <c r="W1389" s="1" t="s">
        <v>11</v>
      </c>
      <c r="X1389" s="212">
        <v>3</v>
      </c>
      <c r="Y1389" s="1" t="s">
        <v>111</v>
      </c>
      <c r="AG1389" s="1">
        <v>10</v>
      </c>
      <c r="AJ1389" s="193">
        <v>30</v>
      </c>
      <c r="AP1389" s="1">
        <v>0</v>
      </c>
      <c r="AU1389" s="1">
        <v>60</v>
      </c>
      <c r="BQ1389" s="1">
        <v>100</v>
      </c>
      <c r="BU1389" s="1" t="s">
        <v>945</v>
      </c>
    </row>
    <row r="1390" spans="1:75" ht="15" customHeight="1" x14ac:dyDescent="0.3">
      <c r="A1390" s="1" t="s">
        <v>1489</v>
      </c>
      <c r="B1390" s="9">
        <v>42971</v>
      </c>
      <c r="C1390" s="1" t="s">
        <v>123</v>
      </c>
      <c r="D1390" s="166" t="s">
        <v>115</v>
      </c>
      <c r="E1390" s="166" t="s">
        <v>116</v>
      </c>
      <c r="F1390" s="2">
        <v>100</v>
      </c>
      <c r="G1390" s="170">
        <v>1</v>
      </c>
      <c r="H1390" s="183" t="str">
        <f t="shared" si="21"/>
        <v>100-1</v>
      </c>
      <c r="I1390" s="175">
        <v>0</v>
      </c>
      <c r="J1390" s="175">
        <v>94</v>
      </c>
      <c r="K1390" s="207" t="b">
        <v>1</v>
      </c>
      <c r="L1390" s="208">
        <v>243.35</v>
      </c>
      <c r="M1390" s="208">
        <v>244.29</v>
      </c>
      <c r="N1390" s="11" t="s">
        <v>112</v>
      </c>
      <c r="O1390" s="11" t="s">
        <v>72</v>
      </c>
      <c r="P1390" s="179" t="s">
        <v>1526</v>
      </c>
      <c r="Q1390" s="180">
        <v>3</v>
      </c>
      <c r="R1390" s="11" t="s">
        <v>18</v>
      </c>
      <c r="S1390" s="11"/>
      <c r="T1390" s="17" t="s">
        <v>792</v>
      </c>
      <c r="U1390" s="6" t="s">
        <v>49</v>
      </c>
      <c r="V1390" s="6" t="s">
        <v>92</v>
      </c>
      <c r="W1390" s="6" t="s">
        <v>11</v>
      </c>
      <c r="X1390" s="212">
        <v>3</v>
      </c>
      <c r="Y1390" s="6" t="s">
        <v>40</v>
      </c>
      <c r="AG1390" s="1">
        <v>10</v>
      </c>
      <c r="AJ1390" s="193">
        <v>70</v>
      </c>
      <c r="AU1390" s="1">
        <v>20</v>
      </c>
      <c r="BO1390" s="6"/>
      <c r="BP1390" s="6"/>
      <c r="BQ1390" s="1">
        <v>100</v>
      </c>
      <c r="BR1390" s="6"/>
      <c r="BS1390" s="6"/>
      <c r="BT1390" s="6"/>
      <c r="BU1390" s="6" t="s">
        <v>964</v>
      </c>
      <c r="BV1390" s="6"/>
      <c r="BW1390" s="6"/>
    </row>
    <row r="1391" spans="1:75" ht="15" customHeight="1" x14ac:dyDescent="0.3">
      <c r="A1391" s="1" t="s">
        <v>1489</v>
      </c>
      <c r="B1391" s="9">
        <v>42971</v>
      </c>
      <c r="C1391" s="1" t="s">
        <v>123</v>
      </c>
      <c r="D1391" s="166" t="s">
        <v>115</v>
      </c>
      <c r="E1391" s="166" t="s">
        <v>116</v>
      </c>
      <c r="F1391" s="2">
        <v>100</v>
      </c>
      <c r="G1391" s="170">
        <v>1</v>
      </c>
      <c r="H1391" s="183" t="str">
        <f t="shared" si="21"/>
        <v>100-1</v>
      </c>
      <c r="I1391" s="175">
        <v>0</v>
      </c>
      <c r="J1391" s="175">
        <v>94</v>
      </c>
      <c r="K1391" s="207" t="b">
        <v>1</v>
      </c>
      <c r="L1391" s="208">
        <v>243.35</v>
      </c>
      <c r="M1391" s="208">
        <v>244.29</v>
      </c>
      <c r="N1391" s="11" t="s">
        <v>112</v>
      </c>
      <c r="O1391" s="11" t="s">
        <v>39</v>
      </c>
      <c r="P1391" s="179" t="s">
        <v>1527</v>
      </c>
      <c r="Q1391" s="180">
        <v>4</v>
      </c>
      <c r="R1391" s="11" t="s">
        <v>18</v>
      </c>
      <c r="S1391" s="11"/>
      <c r="T1391" s="17" t="s">
        <v>792</v>
      </c>
      <c r="U1391" s="6" t="s">
        <v>49</v>
      </c>
      <c r="V1391" s="6" t="s">
        <v>14</v>
      </c>
      <c r="W1391" s="6" t="s">
        <v>10</v>
      </c>
      <c r="X1391" s="212">
        <v>2</v>
      </c>
      <c r="Y1391" s="6" t="s">
        <v>40</v>
      </c>
      <c r="AG1391" s="1">
        <v>50</v>
      </c>
      <c r="AJ1391" s="193">
        <v>10</v>
      </c>
      <c r="AU1391" s="1">
        <v>40</v>
      </c>
      <c r="BO1391" s="6"/>
      <c r="BP1391" s="6"/>
      <c r="BQ1391" s="1">
        <v>100</v>
      </c>
      <c r="BR1391" s="6"/>
      <c r="BS1391" s="6"/>
      <c r="BT1391" s="6"/>
      <c r="BU1391" s="6" t="s">
        <v>897</v>
      </c>
      <c r="BV1391" s="6"/>
      <c r="BW1391" s="6"/>
    </row>
    <row r="1392" spans="1:75" ht="15" customHeight="1" x14ac:dyDescent="0.3">
      <c r="A1392" s="1" t="s">
        <v>1489</v>
      </c>
      <c r="B1392" s="9">
        <v>42971</v>
      </c>
      <c r="C1392" s="1" t="s">
        <v>123</v>
      </c>
      <c r="D1392" s="166" t="s">
        <v>115</v>
      </c>
      <c r="E1392" s="166" t="s">
        <v>116</v>
      </c>
      <c r="F1392" s="2">
        <v>100</v>
      </c>
      <c r="G1392" s="170">
        <v>1</v>
      </c>
      <c r="H1392" s="183" t="str">
        <f t="shared" si="21"/>
        <v>100-1</v>
      </c>
      <c r="I1392" s="175">
        <v>0</v>
      </c>
      <c r="J1392" s="175">
        <v>94</v>
      </c>
      <c r="K1392" s="207" t="b">
        <v>1</v>
      </c>
      <c r="L1392" s="208">
        <v>243.35</v>
      </c>
      <c r="M1392" s="208">
        <v>244.29</v>
      </c>
      <c r="N1392" s="11"/>
      <c r="O1392" s="11" t="s">
        <v>105</v>
      </c>
      <c r="P1392" s="179" t="s">
        <v>105</v>
      </c>
      <c r="Q1392" s="139" t="s">
        <v>1492</v>
      </c>
      <c r="R1392" s="11"/>
      <c r="S1392" s="11"/>
      <c r="T1392" s="6"/>
      <c r="U1392" s="6"/>
      <c r="V1392" s="6"/>
      <c r="W1392" s="6"/>
      <c r="X1392" s="212" t="e">
        <v>#N/A</v>
      </c>
      <c r="Y1392" s="6"/>
      <c r="BO1392" s="6"/>
      <c r="BP1392" s="6"/>
      <c r="BQ1392" s="1">
        <v>0</v>
      </c>
      <c r="BR1392" s="6"/>
      <c r="BS1392" s="6"/>
      <c r="BT1392" s="6"/>
      <c r="BU1392" s="6"/>
      <c r="BV1392" s="6" t="s">
        <v>967</v>
      </c>
      <c r="BW1392" s="6"/>
    </row>
    <row r="1393" spans="1:76" ht="15" customHeight="1" x14ac:dyDescent="0.3">
      <c r="A1393" s="1" t="s">
        <v>1489</v>
      </c>
      <c r="B1393" s="9">
        <v>42971</v>
      </c>
      <c r="C1393" s="1" t="s">
        <v>123</v>
      </c>
      <c r="D1393" s="61" t="s">
        <v>115</v>
      </c>
      <c r="E1393" s="61" t="s">
        <v>116</v>
      </c>
      <c r="F1393" s="2">
        <v>100</v>
      </c>
      <c r="G1393" s="170">
        <v>2</v>
      </c>
      <c r="H1393" s="183" t="str">
        <f t="shared" si="21"/>
        <v>100-2</v>
      </c>
      <c r="I1393" s="175">
        <v>0</v>
      </c>
      <c r="J1393" s="175">
        <v>67</v>
      </c>
      <c r="K1393" s="207" t="b">
        <v>1</v>
      </c>
      <c r="L1393" s="208">
        <v>244.29999999999998</v>
      </c>
      <c r="M1393" s="208">
        <v>244.96999999999997</v>
      </c>
      <c r="N1393" s="2" t="s">
        <v>112</v>
      </c>
      <c r="O1393" s="2" t="s">
        <v>30</v>
      </c>
      <c r="P1393" s="179" t="s">
        <v>1524</v>
      </c>
      <c r="Q1393" s="180">
        <v>1</v>
      </c>
      <c r="R1393" s="2" t="s">
        <v>21</v>
      </c>
      <c r="S1393" s="2"/>
      <c r="T1393" s="40" t="s">
        <v>792</v>
      </c>
      <c r="U1393" s="1" t="s">
        <v>49</v>
      </c>
      <c r="V1393" s="1" t="s">
        <v>92</v>
      </c>
      <c r="W1393" s="1" t="s">
        <v>11</v>
      </c>
      <c r="X1393" s="212">
        <v>3</v>
      </c>
      <c r="Y1393" s="1" t="s">
        <v>111</v>
      </c>
      <c r="AG1393" s="1">
        <v>10</v>
      </c>
      <c r="AJ1393" s="193">
        <v>30</v>
      </c>
      <c r="AP1393" s="1">
        <v>0</v>
      </c>
      <c r="AU1393" s="1">
        <v>60</v>
      </c>
      <c r="BQ1393" s="1">
        <v>100</v>
      </c>
      <c r="BU1393" s="1" t="s">
        <v>945</v>
      </c>
    </row>
    <row r="1394" spans="1:76" ht="15" customHeight="1" x14ac:dyDescent="0.3">
      <c r="A1394" s="1" t="s">
        <v>1489</v>
      </c>
      <c r="B1394" s="9">
        <v>42971</v>
      </c>
      <c r="C1394" s="1" t="s">
        <v>123</v>
      </c>
      <c r="D1394" s="166" t="s">
        <v>115</v>
      </c>
      <c r="E1394" s="166" t="s">
        <v>116</v>
      </c>
      <c r="F1394" s="2">
        <v>100</v>
      </c>
      <c r="G1394" s="170">
        <v>2</v>
      </c>
      <c r="H1394" s="183" t="str">
        <f t="shared" si="21"/>
        <v>100-2</v>
      </c>
      <c r="I1394" s="175">
        <v>0</v>
      </c>
      <c r="J1394" s="175">
        <v>67</v>
      </c>
      <c r="K1394" s="207" t="b">
        <v>1</v>
      </c>
      <c r="L1394" s="208">
        <v>244.29999999999998</v>
      </c>
      <c r="M1394" s="208">
        <v>244.96999999999997</v>
      </c>
      <c r="N1394" s="11" t="s">
        <v>112</v>
      </c>
      <c r="O1394" s="11" t="s">
        <v>72</v>
      </c>
      <c r="P1394" s="179" t="s">
        <v>1526</v>
      </c>
      <c r="Q1394" s="180">
        <v>3</v>
      </c>
      <c r="R1394" s="11" t="s">
        <v>18</v>
      </c>
      <c r="S1394" s="11"/>
      <c r="T1394" s="17" t="s">
        <v>676</v>
      </c>
      <c r="U1394" s="6" t="s">
        <v>49</v>
      </c>
      <c r="V1394" s="6" t="s">
        <v>92</v>
      </c>
      <c r="W1394" s="6" t="s">
        <v>11</v>
      </c>
      <c r="X1394" s="212">
        <v>3</v>
      </c>
      <c r="Y1394" s="6" t="s">
        <v>40</v>
      </c>
      <c r="AG1394" s="1">
        <v>10</v>
      </c>
      <c r="AJ1394" s="193">
        <v>70</v>
      </c>
      <c r="AU1394" s="1">
        <v>20</v>
      </c>
      <c r="BO1394" s="6"/>
      <c r="BP1394" s="6"/>
      <c r="BQ1394" s="1">
        <v>100</v>
      </c>
      <c r="BR1394" s="6"/>
      <c r="BS1394" s="6"/>
      <c r="BT1394" s="6"/>
      <c r="BU1394" s="6" t="s">
        <v>968</v>
      </c>
      <c r="BV1394" s="6"/>
      <c r="BW1394" s="6"/>
    </row>
    <row r="1395" spans="1:76" ht="15" customHeight="1" x14ac:dyDescent="0.3">
      <c r="A1395" s="1" t="s">
        <v>1489</v>
      </c>
      <c r="B1395" s="9">
        <v>42971</v>
      </c>
      <c r="C1395" s="1" t="s">
        <v>123</v>
      </c>
      <c r="D1395" s="166" t="s">
        <v>115</v>
      </c>
      <c r="E1395" s="166" t="s">
        <v>116</v>
      </c>
      <c r="F1395" s="2">
        <v>100</v>
      </c>
      <c r="G1395" s="170">
        <v>2</v>
      </c>
      <c r="H1395" s="183" t="str">
        <f t="shared" si="21"/>
        <v>100-2</v>
      </c>
      <c r="I1395" s="175">
        <v>0</v>
      </c>
      <c r="J1395" s="175">
        <v>67</v>
      </c>
      <c r="K1395" s="207" t="b">
        <v>1</v>
      </c>
      <c r="L1395" s="208">
        <v>244.29999999999998</v>
      </c>
      <c r="M1395" s="208">
        <v>244.96999999999997</v>
      </c>
      <c r="N1395" s="11" t="s">
        <v>112</v>
      </c>
      <c r="O1395" s="11" t="s">
        <v>39</v>
      </c>
      <c r="P1395" s="179" t="s">
        <v>1527</v>
      </c>
      <c r="Q1395" s="180">
        <v>4</v>
      </c>
      <c r="R1395" s="11" t="s">
        <v>18</v>
      </c>
      <c r="S1395" s="11"/>
      <c r="T1395" s="17" t="s">
        <v>892</v>
      </c>
      <c r="U1395" s="6" t="s">
        <v>49</v>
      </c>
      <c r="V1395" s="6" t="s">
        <v>14</v>
      </c>
      <c r="W1395" s="6" t="s">
        <v>10</v>
      </c>
      <c r="X1395" s="212">
        <v>2</v>
      </c>
      <c r="Y1395" s="6" t="s">
        <v>40</v>
      </c>
      <c r="AG1395" s="1">
        <v>50</v>
      </c>
      <c r="AJ1395" s="193">
        <v>10</v>
      </c>
      <c r="AU1395" s="1">
        <v>40</v>
      </c>
      <c r="BO1395" s="6"/>
      <c r="BP1395" s="6"/>
      <c r="BQ1395" s="1">
        <v>100</v>
      </c>
      <c r="BR1395" s="6"/>
      <c r="BS1395" s="6"/>
      <c r="BT1395" s="6"/>
      <c r="BU1395" s="6" t="s">
        <v>897</v>
      </c>
      <c r="BV1395" s="6"/>
      <c r="BW1395" s="6"/>
    </row>
    <row r="1396" spans="1:76" ht="15" customHeight="1" x14ac:dyDescent="0.3">
      <c r="A1396" s="1" t="s">
        <v>1489</v>
      </c>
      <c r="B1396" s="9">
        <v>42971</v>
      </c>
      <c r="C1396" s="1" t="s">
        <v>123</v>
      </c>
      <c r="D1396" s="166" t="s">
        <v>115</v>
      </c>
      <c r="E1396" s="166" t="s">
        <v>116</v>
      </c>
      <c r="F1396" s="2">
        <v>100</v>
      </c>
      <c r="G1396" s="170">
        <v>2</v>
      </c>
      <c r="H1396" s="183" t="str">
        <f t="shared" si="21"/>
        <v>100-2</v>
      </c>
      <c r="I1396" s="175">
        <v>0</v>
      </c>
      <c r="J1396" s="175">
        <v>67</v>
      </c>
      <c r="K1396" s="207" t="b">
        <v>1</v>
      </c>
      <c r="L1396" s="208">
        <v>244.29999999999998</v>
      </c>
      <c r="M1396" s="208">
        <v>244.96999999999997</v>
      </c>
      <c r="N1396" s="11"/>
      <c r="O1396" s="11" t="s">
        <v>105</v>
      </c>
      <c r="P1396" s="179" t="s">
        <v>105</v>
      </c>
      <c r="Q1396" s="139" t="s">
        <v>1492</v>
      </c>
      <c r="R1396" s="11"/>
      <c r="S1396" s="11"/>
      <c r="T1396" s="6"/>
      <c r="U1396" s="6"/>
      <c r="V1396" s="6"/>
      <c r="W1396" s="6"/>
      <c r="X1396" s="212" t="e">
        <v>#N/A</v>
      </c>
      <c r="Y1396" s="6"/>
      <c r="BO1396" s="6"/>
      <c r="BP1396" s="6"/>
      <c r="BQ1396" s="1">
        <v>0</v>
      </c>
      <c r="BR1396" s="6"/>
      <c r="BS1396" s="6"/>
      <c r="BT1396" s="6"/>
      <c r="BU1396" s="6"/>
      <c r="BV1396" s="6" t="s">
        <v>969</v>
      </c>
      <c r="BW1396" s="6"/>
    </row>
    <row r="1397" spans="1:76" ht="15" customHeight="1" x14ac:dyDescent="0.3">
      <c r="A1397" s="1" t="s">
        <v>1489</v>
      </c>
      <c r="B1397" s="9">
        <v>42972</v>
      </c>
      <c r="C1397" s="1" t="s">
        <v>123</v>
      </c>
      <c r="D1397" s="61" t="s">
        <v>115</v>
      </c>
      <c r="E1397" s="61" t="s">
        <v>116</v>
      </c>
      <c r="F1397" s="2">
        <v>100</v>
      </c>
      <c r="G1397" s="170">
        <v>3</v>
      </c>
      <c r="H1397" s="183" t="str">
        <f t="shared" si="21"/>
        <v>100-3</v>
      </c>
      <c r="I1397" s="175">
        <v>0</v>
      </c>
      <c r="J1397" s="175">
        <v>81</v>
      </c>
      <c r="K1397" s="207" t="b">
        <v>1</v>
      </c>
      <c r="L1397" s="208">
        <v>244.97499999999999</v>
      </c>
      <c r="M1397" s="208">
        <v>245.785</v>
      </c>
      <c r="N1397" s="2" t="s">
        <v>112</v>
      </c>
      <c r="O1397" s="2" t="s">
        <v>30</v>
      </c>
      <c r="P1397" s="179" t="s">
        <v>1524</v>
      </c>
      <c r="Q1397" s="180">
        <v>1</v>
      </c>
      <c r="R1397" s="2" t="s">
        <v>21</v>
      </c>
      <c r="S1397" s="2"/>
      <c r="T1397" s="40" t="s">
        <v>796</v>
      </c>
      <c r="U1397" s="1" t="s">
        <v>49</v>
      </c>
      <c r="V1397" s="1" t="s">
        <v>92</v>
      </c>
      <c r="W1397" s="1" t="s">
        <v>11</v>
      </c>
      <c r="X1397" s="212">
        <v>3</v>
      </c>
      <c r="Y1397" s="1" t="s">
        <v>111</v>
      </c>
      <c r="AG1397" s="1">
        <v>10</v>
      </c>
      <c r="AJ1397" s="193">
        <v>10</v>
      </c>
      <c r="AU1397" s="1">
        <v>80</v>
      </c>
      <c r="BQ1397" s="1">
        <v>100</v>
      </c>
      <c r="BU1397" s="1" t="s">
        <v>895</v>
      </c>
    </row>
    <row r="1398" spans="1:76" ht="15" customHeight="1" x14ac:dyDescent="0.3">
      <c r="A1398" s="1" t="s">
        <v>1489</v>
      </c>
      <c r="B1398" s="9">
        <v>42972</v>
      </c>
      <c r="C1398" s="1" t="s">
        <v>123</v>
      </c>
      <c r="D1398" s="166" t="s">
        <v>115</v>
      </c>
      <c r="E1398" s="166" t="s">
        <v>116</v>
      </c>
      <c r="F1398" s="2">
        <v>100</v>
      </c>
      <c r="G1398" s="170">
        <v>3</v>
      </c>
      <c r="H1398" s="183" t="str">
        <f t="shared" si="21"/>
        <v>100-3</v>
      </c>
      <c r="I1398" s="175">
        <v>0</v>
      </c>
      <c r="J1398" s="175">
        <v>81</v>
      </c>
      <c r="K1398" s="207" t="b">
        <v>1</v>
      </c>
      <c r="L1398" s="208">
        <v>244.97499999999999</v>
      </c>
      <c r="M1398" s="208">
        <v>245.785</v>
      </c>
      <c r="N1398" s="11" t="s">
        <v>112</v>
      </c>
      <c r="O1398" s="11" t="s">
        <v>72</v>
      </c>
      <c r="P1398" s="179" t="s">
        <v>1526</v>
      </c>
      <c r="Q1398" s="180">
        <v>3</v>
      </c>
      <c r="R1398" s="11" t="s">
        <v>18</v>
      </c>
      <c r="S1398" s="11"/>
      <c r="T1398" s="17" t="s">
        <v>791</v>
      </c>
      <c r="U1398" s="6" t="s">
        <v>49</v>
      </c>
      <c r="V1398" s="6" t="s">
        <v>92</v>
      </c>
      <c r="W1398" s="6" t="s">
        <v>11</v>
      </c>
      <c r="X1398" s="212">
        <v>3</v>
      </c>
      <c r="Y1398" s="6" t="s">
        <v>40</v>
      </c>
      <c r="AG1398" s="1">
        <v>10</v>
      </c>
      <c r="AJ1398" s="193">
        <v>70</v>
      </c>
      <c r="AU1398" s="1">
        <v>20</v>
      </c>
      <c r="BO1398" s="6"/>
      <c r="BP1398" s="6"/>
      <c r="BQ1398" s="1">
        <v>100</v>
      </c>
      <c r="BR1398" s="6"/>
      <c r="BS1398" s="6"/>
      <c r="BT1398" s="6"/>
      <c r="BU1398" s="6" t="s">
        <v>896</v>
      </c>
      <c r="BV1398" s="6"/>
      <c r="BW1398" s="6"/>
      <c r="BX1398" s="6"/>
    </row>
    <row r="1399" spans="1:76" ht="15" customHeight="1" x14ac:dyDescent="0.3">
      <c r="A1399" s="1" t="s">
        <v>1489</v>
      </c>
      <c r="B1399" s="9">
        <v>42972</v>
      </c>
      <c r="C1399" s="1" t="s">
        <v>123</v>
      </c>
      <c r="D1399" s="166" t="s">
        <v>115</v>
      </c>
      <c r="E1399" s="166" t="s">
        <v>116</v>
      </c>
      <c r="F1399" s="2">
        <v>100</v>
      </c>
      <c r="G1399" s="170">
        <v>3</v>
      </c>
      <c r="H1399" s="183" t="str">
        <f t="shared" si="21"/>
        <v>100-3</v>
      </c>
      <c r="I1399" s="175">
        <v>0</v>
      </c>
      <c r="J1399" s="175">
        <v>81</v>
      </c>
      <c r="K1399" s="207" t="b">
        <v>1</v>
      </c>
      <c r="L1399" s="208">
        <v>244.97499999999999</v>
      </c>
      <c r="M1399" s="208">
        <v>245.785</v>
      </c>
      <c r="N1399" s="11" t="s">
        <v>112</v>
      </c>
      <c r="O1399" s="11" t="s">
        <v>39</v>
      </c>
      <c r="P1399" s="179" t="s">
        <v>1527</v>
      </c>
      <c r="Q1399" s="180">
        <v>4</v>
      </c>
      <c r="R1399" s="11" t="s">
        <v>18</v>
      </c>
      <c r="S1399" s="11"/>
      <c r="T1399" s="17" t="s">
        <v>459</v>
      </c>
      <c r="U1399" s="6" t="s">
        <v>49</v>
      </c>
      <c r="V1399" s="6" t="s">
        <v>14</v>
      </c>
      <c r="W1399" s="6" t="s">
        <v>10</v>
      </c>
      <c r="X1399" s="212">
        <v>2</v>
      </c>
      <c r="Y1399" s="6" t="s">
        <v>40</v>
      </c>
      <c r="AG1399" s="1">
        <v>70</v>
      </c>
      <c r="AJ1399" s="193">
        <v>20</v>
      </c>
      <c r="AU1399" s="1">
        <v>10</v>
      </c>
      <c r="BO1399" s="6"/>
      <c r="BP1399" s="6"/>
      <c r="BQ1399" s="1">
        <v>100</v>
      </c>
      <c r="BR1399" s="6"/>
      <c r="BS1399" s="6"/>
      <c r="BT1399" s="6"/>
      <c r="BU1399" s="6" t="s">
        <v>897</v>
      </c>
      <c r="BV1399" s="6"/>
      <c r="BW1399" s="6"/>
      <c r="BX1399" s="6"/>
    </row>
    <row r="1400" spans="1:76" ht="15" customHeight="1" x14ac:dyDescent="0.3">
      <c r="A1400" s="1" t="s">
        <v>1489</v>
      </c>
      <c r="B1400" s="9">
        <v>42972</v>
      </c>
      <c r="C1400" s="1" t="s">
        <v>123</v>
      </c>
      <c r="D1400" s="166" t="s">
        <v>115</v>
      </c>
      <c r="E1400" s="166" t="s">
        <v>116</v>
      </c>
      <c r="F1400" s="2">
        <v>100</v>
      </c>
      <c r="G1400" s="170">
        <v>3</v>
      </c>
      <c r="H1400" s="183" t="str">
        <f t="shared" si="21"/>
        <v>100-3</v>
      </c>
      <c r="I1400" s="175">
        <v>0</v>
      </c>
      <c r="J1400" s="175">
        <v>81</v>
      </c>
      <c r="K1400" s="207" t="b">
        <v>1</v>
      </c>
      <c r="L1400" s="208">
        <v>244.97499999999999</v>
      </c>
      <c r="M1400" s="208">
        <v>245.785</v>
      </c>
      <c r="N1400" s="11" t="s">
        <v>112</v>
      </c>
      <c r="O1400" s="11" t="s">
        <v>46</v>
      </c>
      <c r="P1400" s="179" t="s">
        <v>1495</v>
      </c>
      <c r="Q1400" s="180">
        <v>5</v>
      </c>
      <c r="R1400" s="11" t="s">
        <v>18</v>
      </c>
      <c r="S1400" s="11"/>
      <c r="T1400" s="17" t="s">
        <v>792</v>
      </c>
      <c r="U1400" s="6" t="s">
        <v>49</v>
      </c>
      <c r="V1400" s="6" t="s">
        <v>14</v>
      </c>
      <c r="W1400" s="6" t="s">
        <v>10</v>
      </c>
      <c r="X1400" s="212">
        <v>2</v>
      </c>
      <c r="Y1400" s="6" t="s">
        <v>40</v>
      </c>
      <c r="AP1400" s="1">
        <v>50</v>
      </c>
      <c r="BF1400" s="1">
        <v>50</v>
      </c>
      <c r="BO1400" s="6" t="s">
        <v>893</v>
      </c>
      <c r="BP1400" s="6"/>
      <c r="BQ1400" s="1">
        <v>100</v>
      </c>
      <c r="BR1400" s="6"/>
      <c r="BS1400" s="6"/>
      <c r="BT1400" s="6"/>
      <c r="BU1400" s="6" t="s">
        <v>898</v>
      </c>
      <c r="BV1400" s="6"/>
      <c r="BW1400" s="6"/>
      <c r="BX1400" s="6"/>
    </row>
    <row r="1401" spans="1:76" ht="15" customHeight="1" x14ac:dyDescent="0.3">
      <c r="A1401" s="1" t="s">
        <v>1489</v>
      </c>
      <c r="B1401" s="9">
        <v>42972</v>
      </c>
      <c r="C1401" s="1" t="s">
        <v>123</v>
      </c>
      <c r="D1401" s="61" t="s">
        <v>115</v>
      </c>
      <c r="E1401" s="61" t="s">
        <v>116</v>
      </c>
      <c r="F1401" s="2">
        <v>100</v>
      </c>
      <c r="G1401" s="170">
        <v>3</v>
      </c>
      <c r="H1401" s="183" t="str">
        <f t="shared" si="21"/>
        <v>100-3</v>
      </c>
      <c r="I1401" s="175">
        <v>0</v>
      </c>
      <c r="J1401" s="175">
        <v>81</v>
      </c>
      <c r="K1401" s="207" t="b">
        <v>1</v>
      </c>
      <c r="L1401" s="208">
        <v>244.97499999999999</v>
      </c>
      <c r="M1401" s="208">
        <v>245.785</v>
      </c>
      <c r="N1401" s="2"/>
      <c r="O1401" s="2" t="s">
        <v>105</v>
      </c>
      <c r="P1401" s="179" t="s">
        <v>105</v>
      </c>
      <c r="Q1401" s="139" t="s">
        <v>1492</v>
      </c>
      <c r="R1401" s="2"/>
      <c r="S1401" s="2"/>
      <c r="T1401" s="40"/>
      <c r="U1401" s="1"/>
      <c r="V1401" s="1"/>
      <c r="W1401" s="1"/>
      <c r="X1401" s="212" t="e">
        <v>#N/A</v>
      </c>
      <c r="Y1401" s="1"/>
      <c r="BQ1401" s="1">
        <v>0</v>
      </c>
      <c r="BV1401" s="1" t="s">
        <v>977</v>
      </c>
    </row>
    <row r="1402" spans="1:76" ht="15" customHeight="1" x14ac:dyDescent="0.3">
      <c r="A1402" s="1" t="s">
        <v>1489</v>
      </c>
      <c r="B1402" s="9">
        <v>42972</v>
      </c>
      <c r="C1402" s="1" t="s">
        <v>123</v>
      </c>
      <c r="D1402" s="61" t="s">
        <v>115</v>
      </c>
      <c r="E1402" s="61" t="s">
        <v>116</v>
      </c>
      <c r="F1402" s="2">
        <v>100</v>
      </c>
      <c r="G1402" s="170">
        <v>4</v>
      </c>
      <c r="H1402" s="183" t="str">
        <f t="shared" si="21"/>
        <v>100-4</v>
      </c>
      <c r="I1402" s="175">
        <v>0</v>
      </c>
      <c r="J1402" s="175">
        <v>63</v>
      </c>
      <c r="K1402" s="207" t="b">
        <v>1</v>
      </c>
      <c r="L1402" s="208">
        <v>245.79</v>
      </c>
      <c r="M1402" s="208">
        <v>246.42</v>
      </c>
      <c r="N1402" s="2" t="s">
        <v>112</v>
      </c>
      <c r="O1402" s="2" t="s">
        <v>30</v>
      </c>
      <c r="P1402" s="179" t="s">
        <v>1524</v>
      </c>
      <c r="Q1402" s="180">
        <v>1</v>
      </c>
      <c r="R1402" s="2" t="s">
        <v>21</v>
      </c>
      <c r="S1402" s="2"/>
      <c r="T1402" s="40" t="s">
        <v>881</v>
      </c>
      <c r="U1402" s="1" t="s">
        <v>49</v>
      </c>
      <c r="V1402" s="1" t="s">
        <v>92</v>
      </c>
      <c r="W1402" s="1" t="s">
        <v>11</v>
      </c>
      <c r="X1402" s="212">
        <v>3</v>
      </c>
      <c r="Y1402" s="1" t="s">
        <v>111</v>
      </c>
      <c r="AG1402" s="1">
        <v>10</v>
      </c>
      <c r="AJ1402" s="193">
        <v>10</v>
      </c>
      <c r="AU1402" s="1">
        <v>80</v>
      </c>
      <c r="BQ1402" s="1">
        <v>100</v>
      </c>
      <c r="BU1402" s="1" t="s">
        <v>895</v>
      </c>
    </row>
    <row r="1403" spans="1:76" ht="15" customHeight="1" x14ac:dyDescent="0.3">
      <c r="A1403" s="1" t="s">
        <v>1489</v>
      </c>
      <c r="B1403" s="9">
        <v>42972</v>
      </c>
      <c r="C1403" s="1" t="s">
        <v>123</v>
      </c>
      <c r="D1403" s="166" t="s">
        <v>115</v>
      </c>
      <c r="E1403" s="166" t="s">
        <v>116</v>
      </c>
      <c r="F1403" s="2">
        <v>100</v>
      </c>
      <c r="G1403" s="170">
        <v>4</v>
      </c>
      <c r="H1403" s="183" t="str">
        <f t="shared" si="21"/>
        <v>100-4</v>
      </c>
      <c r="I1403" s="175">
        <v>0</v>
      </c>
      <c r="J1403" s="175">
        <v>63</v>
      </c>
      <c r="K1403" s="207" t="b">
        <v>1</v>
      </c>
      <c r="L1403" s="208">
        <v>245.79</v>
      </c>
      <c r="M1403" s="208">
        <v>246.42</v>
      </c>
      <c r="N1403" s="11" t="s">
        <v>112</v>
      </c>
      <c r="O1403" s="11" t="s">
        <v>72</v>
      </c>
      <c r="P1403" s="179" t="s">
        <v>1526</v>
      </c>
      <c r="Q1403" s="180">
        <v>3</v>
      </c>
      <c r="R1403" s="11" t="s">
        <v>18</v>
      </c>
      <c r="S1403" s="11"/>
      <c r="T1403" s="17" t="s">
        <v>795</v>
      </c>
      <c r="U1403" s="6" t="s">
        <v>49</v>
      </c>
      <c r="V1403" s="6" t="s">
        <v>92</v>
      </c>
      <c r="W1403" s="6" t="s">
        <v>11</v>
      </c>
      <c r="X1403" s="212">
        <v>3</v>
      </c>
      <c r="Y1403" s="6" t="s">
        <v>40</v>
      </c>
      <c r="AG1403" s="1">
        <v>10</v>
      </c>
      <c r="AJ1403" s="193">
        <v>70</v>
      </c>
      <c r="AU1403" s="1">
        <v>20</v>
      </c>
      <c r="BO1403" s="6"/>
      <c r="BP1403" s="6"/>
      <c r="BQ1403" s="1">
        <v>100</v>
      </c>
      <c r="BR1403" s="6"/>
      <c r="BS1403" s="6"/>
      <c r="BT1403" s="6"/>
      <c r="BU1403" s="6" t="s">
        <v>896</v>
      </c>
      <c r="BV1403" s="6"/>
      <c r="BW1403" s="6"/>
      <c r="BX1403" s="6"/>
    </row>
    <row r="1404" spans="1:76" ht="15" customHeight="1" x14ac:dyDescent="0.3">
      <c r="A1404" s="1" t="s">
        <v>1489</v>
      </c>
      <c r="B1404" s="9">
        <v>42972</v>
      </c>
      <c r="C1404" s="1" t="s">
        <v>123</v>
      </c>
      <c r="D1404" s="166" t="s">
        <v>115</v>
      </c>
      <c r="E1404" s="166" t="s">
        <v>116</v>
      </c>
      <c r="F1404" s="2">
        <v>100</v>
      </c>
      <c r="G1404" s="170">
        <v>4</v>
      </c>
      <c r="H1404" s="183" t="str">
        <f t="shared" si="21"/>
        <v>100-4</v>
      </c>
      <c r="I1404" s="175">
        <v>0</v>
      </c>
      <c r="J1404" s="175">
        <v>63</v>
      </c>
      <c r="K1404" s="207" t="b">
        <v>1</v>
      </c>
      <c r="L1404" s="208">
        <v>245.79</v>
      </c>
      <c r="M1404" s="208">
        <v>246.42</v>
      </c>
      <c r="N1404" s="11" t="s">
        <v>112</v>
      </c>
      <c r="O1404" s="11" t="s">
        <v>39</v>
      </c>
      <c r="P1404" s="179" t="s">
        <v>1527</v>
      </c>
      <c r="Q1404" s="180">
        <v>4</v>
      </c>
      <c r="R1404" s="11" t="s">
        <v>18</v>
      </c>
      <c r="S1404" s="11"/>
      <c r="T1404" s="17" t="s">
        <v>459</v>
      </c>
      <c r="U1404" s="6" t="s">
        <v>49</v>
      </c>
      <c r="V1404" s="6" t="s">
        <v>14</v>
      </c>
      <c r="W1404" s="6" t="s">
        <v>10</v>
      </c>
      <c r="X1404" s="212">
        <v>2</v>
      </c>
      <c r="Y1404" s="6" t="s">
        <v>40</v>
      </c>
      <c r="AG1404" s="1">
        <v>70</v>
      </c>
      <c r="AJ1404" s="193">
        <v>20</v>
      </c>
      <c r="AU1404" s="1">
        <v>10</v>
      </c>
      <c r="BO1404" s="6"/>
      <c r="BP1404" s="6"/>
      <c r="BQ1404" s="1">
        <v>100</v>
      </c>
      <c r="BR1404" s="6"/>
      <c r="BS1404" s="6"/>
      <c r="BT1404" s="6"/>
      <c r="BU1404" s="6" t="s">
        <v>897</v>
      </c>
      <c r="BV1404" s="6"/>
      <c r="BW1404" s="6"/>
      <c r="BX1404" s="6"/>
    </row>
    <row r="1405" spans="1:76" ht="15" customHeight="1" x14ac:dyDescent="0.3">
      <c r="A1405" s="1" t="s">
        <v>1489</v>
      </c>
      <c r="B1405" s="9">
        <v>42972</v>
      </c>
      <c r="C1405" s="1" t="s">
        <v>123</v>
      </c>
      <c r="D1405" s="166" t="s">
        <v>115</v>
      </c>
      <c r="E1405" s="166" t="s">
        <v>116</v>
      </c>
      <c r="F1405" s="2">
        <v>100</v>
      </c>
      <c r="G1405" s="170">
        <v>4</v>
      </c>
      <c r="H1405" s="183" t="str">
        <f t="shared" si="21"/>
        <v>100-4</v>
      </c>
      <c r="I1405" s="175">
        <v>0</v>
      </c>
      <c r="J1405" s="175">
        <v>63</v>
      </c>
      <c r="K1405" s="207" t="b">
        <v>1</v>
      </c>
      <c r="L1405" s="208">
        <v>245.79</v>
      </c>
      <c r="M1405" s="208">
        <v>246.42</v>
      </c>
      <c r="N1405" s="11" t="s">
        <v>112</v>
      </c>
      <c r="O1405" s="11" t="s">
        <v>46</v>
      </c>
      <c r="P1405" s="179" t="s">
        <v>1495</v>
      </c>
      <c r="Q1405" s="180">
        <v>5</v>
      </c>
      <c r="R1405" s="11" t="s">
        <v>18</v>
      </c>
      <c r="S1405" s="11"/>
      <c r="T1405" s="17" t="s">
        <v>791</v>
      </c>
      <c r="U1405" s="6" t="s">
        <v>49</v>
      </c>
      <c r="V1405" s="6" t="s">
        <v>14</v>
      </c>
      <c r="W1405" s="6" t="s">
        <v>10</v>
      </c>
      <c r="X1405" s="212">
        <v>2</v>
      </c>
      <c r="Y1405" s="6" t="s">
        <v>40</v>
      </c>
      <c r="AP1405" s="1">
        <v>50</v>
      </c>
      <c r="BF1405" s="1">
        <v>50</v>
      </c>
      <c r="BO1405" s="6"/>
      <c r="BP1405" s="6"/>
      <c r="BQ1405" s="1">
        <v>100</v>
      </c>
      <c r="BR1405" s="6"/>
      <c r="BS1405" s="6"/>
      <c r="BT1405" s="6"/>
      <c r="BU1405" s="6" t="s">
        <v>949</v>
      </c>
      <c r="BV1405" s="6"/>
      <c r="BW1405" s="6"/>
      <c r="BX1405" s="6"/>
    </row>
    <row r="1406" spans="1:76" ht="15" customHeight="1" x14ac:dyDescent="0.3">
      <c r="A1406" s="1" t="s">
        <v>1489</v>
      </c>
      <c r="B1406" s="9">
        <v>42972</v>
      </c>
      <c r="C1406" s="1" t="s">
        <v>123</v>
      </c>
      <c r="D1406" s="166" t="s">
        <v>115</v>
      </c>
      <c r="E1406" s="166" t="s">
        <v>116</v>
      </c>
      <c r="F1406" s="2">
        <v>100</v>
      </c>
      <c r="G1406" s="170">
        <v>4</v>
      </c>
      <c r="H1406" s="183" t="str">
        <f t="shared" si="21"/>
        <v>100-4</v>
      </c>
      <c r="I1406" s="175">
        <v>0</v>
      </c>
      <c r="J1406" s="175">
        <v>63</v>
      </c>
      <c r="K1406" s="207" t="b">
        <v>1</v>
      </c>
      <c r="L1406" s="208">
        <v>245.79</v>
      </c>
      <c r="M1406" s="208">
        <v>246.42</v>
      </c>
      <c r="N1406" s="11" t="s">
        <v>112</v>
      </c>
      <c r="O1406" s="11" t="s">
        <v>35</v>
      </c>
      <c r="P1406" s="179" t="s">
        <v>1495</v>
      </c>
      <c r="Q1406" s="180">
        <v>5</v>
      </c>
      <c r="R1406" s="11" t="s">
        <v>18</v>
      </c>
      <c r="S1406" s="11"/>
      <c r="T1406" s="17" t="s">
        <v>970</v>
      </c>
      <c r="U1406" s="6" t="s">
        <v>49</v>
      </c>
      <c r="V1406" s="6" t="s">
        <v>17</v>
      </c>
      <c r="W1406" s="6" t="s">
        <v>302</v>
      </c>
      <c r="X1406" s="212">
        <v>2</v>
      </c>
      <c r="Y1406" s="6" t="s">
        <v>40</v>
      </c>
      <c r="BF1406" s="1">
        <v>100</v>
      </c>
      <c r="BO1406" s="6"/>
      <c r="BP1406" s="6"/>
      <c r="BQ1406" s="1">
        <v>100</v>
      </c>
      <c r="BR1406" s="6"/>
      <c r="BS1406" s="6"/>
      <c r="BT1406" s="6"/>
      <c r="BU1406" s="6" t="s">
        <v>978</v>
      </c>
      <c r="BV1406" s="6"/>
      <c r="BW1406" s="6"/>
      <c r="BX1406" s="6"/>
    </row>
    <row r="1407" spans="1:76" ht="15" customHeight="1" x14ac:dyDescent="0.3">
      <c r="A1407" s="1" t="s">
        <v>1489</v>
      </c>
      <c r="B1407" s="9">
        <v>42972</v>
      </c>
      <c r="C1407" s="1" t="s">
        <v>123</v>
      </c>
      <c r="D1407" s="166" t="s">
        <v>115</v>
      </c>
      <c r="E1407" s="166" t="s">
        <v>116</v>
      </c>
      <c r="F1407" s="2">
        <v>100</v>
      </c>
      <c r="G1407" s="170">
        <v>4</v>
      </c>
      <c r="H1407" s="183" t="str">
        <f t="shared" si="21"/>
        <v>100-4</v>
      </c>
      <c r="I1407" s="175">
        <v>0</v>
      </c>
      <c r="J1407" s="175">
        <v>63</v>
      </c>
      <c r="K1407" s="207" t="b">
        <v>1</v>
      </c>
      <c r="L1407" s="208">
        <v>245.79</v>
      </c>
      <c r="M1407" s="208">
        <v>246.42</v>
      </c>
      <c r="N1407" s="11"/>
      <c r="O1407" s="11" t="s">
        <v>105</v>
      </c>
      <c r="P1407" s="179" t="s">
        <v>105</v>
      </c>
      <c r="Q1407" s="139" t="s">
        <v>1492</v>
      </c>
      <c r="R1407" s="11"/>
      <c r="S1407" s="11"/>
      <c r="T1407" s="17"/>
      <c r="U1407" s="6"/>
      <c r="V1407" s="6"/>
      <c r="W1407" s="6"/>
      <c r="X1407" s="212" t="e">
        <v>#N/A</v>
      </c>
      <c r="Y1407" s="6"/>
      <c r="BO1407" s="6"/>
      <c r="BP1407" s="6"/>
      <c r="BQ1407" s="1">
        <v>0</v>
      </c>
      <c r="BR1407" s="6"/>
      <c r="BS1407" s="6"/>
      <c r="BT1407" s="6"/>
      <c r="BU1407" s="6"/>
      <c r="BV1407" s="6" t="s">
        <v>979</v>
      </c>
      <c r="BW1407" s="6"/>
      <c r="BX1407" s="6"/>
    </row>
    <row r="1408" spans="1:76" ht="15" customHeight="1" x14ac:dyDescent="0.3">
      <c r="A1408" s="1" t="s">
        <v>1489</v>
      </c>
      <c r="B1408" s="9">
        <v>42972</v>
      </c>
      <c r="C1408" s="1" t="s">
        <v>123</v>
      </c>
      <c r="D1408" s="61" t="s">
        <v>115</v>
      </c>
      <c r="E1408" s="61" t="s">
        <v>116</v>
      </c>
      <c r="F1408" s="2">
        <v>101</v>
      </c>
      <c r="G1408" s="170">
        <v>1</v>
      </c>
      <c r="H1408" s="183" t="str">
        <f t="shared" si="21"/>
        <v>101-1</v>
      </c>
      <c r="I1408" s="175">
        <v>0</v>
      </c>
      <c r="J1408" s="175">
        <v>92</v>
      </c>
      <c r="K1408" s="207" t="b">
        <v>1</v>
      </c>
      <c r="L1408" s="208">
        <v>246.4</v>
      </c>
      <c r="M1408" s="208">
        <v>247.32</v>
      </c>
      <c r="N1408" s="2" t="s">
        <v>112</v>
      </c>
      <c r="O1408" s="2" t="s">
        <v>30</v>
      </c>
      <c r="P1408" s="179" t="s">
        <v>1524</v>
      </c>
      <c r="Q1408" s="180">
        <v>1</v>
      </c>
      <c r="R1408" s="2" t="s">
        <v>21</v>
      </c>
      <c r="S1408" s="2"/>
      <c r="T1408" s="40" t="s">
        <v>676</v>
      </c>
      <c r="U1408" s="1" t="s">
        <v>49</v>
      </c>
      <c r="V1408" s="1" t="s">
        <v>92</v>
      </c>
      <c r="W1408" s="1" t="s">
        <v>11</v>
      </c>
      <c r="X1408" s="212">
        <v>3</v>
      </c>
      <c r="Y1408" s="1" t="s">
        <v>111</v>
      </c>
      <c r="AG1408" s="1">
        <v>10</v>
      </c>
      <c r="AJ1408" s="193">
        <v>10</v>
      </c>
      <c r="AU1408" s="1">
        <v>80</v>
      </c>
      <c r="BQ1408" s="1">
        <v>100</v>
      </c>
      <c r="BU1408" s="1" t="s">
        <v>895</v>
      </c>
    </row>
    <row r="1409" spans="1:76" ht="15" customHeight="1" x14ac:dyDescent="0.3">
      <c r="A1409" s="1" t="s">
        <v>1489</v>
      </c>
      <c r="B1409" s="9">
        <v>42972</v>
      </c>
      <c r="C1409" s="1" t="s">
        <v>123</v>
      </c>
      <c r="D1409" s="166" t="s">
        <v>115</v>
      </c>
      <c r="E1409" s="166" t="s">
        <v>116</v>
      </c>
      <c r="F1409" s="2">
        <v>101</v>
      </c>
      <c r="G1409" s="170">
        <v>1</v>
      </c>
      <c r="H1409" s="183" t="str">
        <f t="shared" si="21"/>
        <v>101-1</v>
      </c>
      <c r="I1409" s="175">
        <v>0</v>
      </c>
      <c r="J1409" s="175">
        <v>92</v>
      </c>
      <c r="K1409" s="207" t="b">
        <v>1</v>
      </c>
      <c r="L1409" s="208">
        <v>246.4</v>
      </c>
      <c r="M1409" s="208">
        <v>247.32</v>
      </c>
      <c r="N1409" s="11" t="s">
        <v>112</v>
      </c>
      <c r="O1409" s="11" t="s">
        <v>72</v>
      </c>
      <c r="P1409" s="179" t="s">
        <v>1526</v>
      </c>
      <c r="Q1409" s="180">
        <v>3</v>
      </c>
      <c r="R1409" s="11" t="s">
        <v>18</v>
      </c>
      <c r="S1409" s="11"/>
      <c r="T1409" s="17" t="s">
        <v>796</v>
      </c>
      <c r="U1409" s="6" t="s">
        <v>49</v>
      </c>
      <c r="V1409" s="6" t="s">
        <v>92</v>
      </c>
      <c r="W1409" s="6" t="s">
        <v>11</v>
      </c>
      <c r="X1409" s="212">
        <v>3</v>
      </c>
      <c r="Y1409" s="6" t="s">
        <v>40</v>
      </c>
      <c r="AG1409" s="1">
        <v>10</v>
      </c>
      <c r="AJ1409" s="193">
        <v>70</v>
      </c>
      <c r="AU1409" s="1">
        <v>20</v>
      </c>
      <c r="BO1409" s="6"/>
      <c r="BP1409" s="6"/>
      <c r="BQ1409" s="1">
        <v>100</v>
      </c>
      <c r="BR1409" s="6"/>
      <c r="BS1409" s="6"/>
      <c r="BT1409" s="6"/>
      <c r="BU1409" s="6" t="s">
        <v>980</v>
      </c>
      <c r="BV1409" s="6"/>
      <c r="BW1409" s="6"/>
      <c r="BX1409" s="6"/>
    </row>
    <row r="1410" spans="1:76" ht="15" customHeight="1" x14ac:dyDescent="0.3">
      <c r="A1410" s="1" t="s">
        <v>1489</v>
      </c>
      <c r="B1410" s="9">
        <v>42972</v>
      </c>
      <c r="C1410" s="1" t="s">
        <v>123</v>
      </c>
      <c r="D1410" s="166" t="s">
        <v>115</v>
      </c>
      <c r="E1410" s="166" t="s">
        <v>116</v>
      </c>
      <c r="F1410" s="2">
        <v>101</v>
      </c>
      <c r="G1410" s="170">
        <v>1</v>
      </c>
      <c r="H1410" s="183" t="str">
        <f t="shared" si="21"/>
        <v>101-1</v>
      </c>
      <c r="I1410" s="175">
        <v>0</v>
      </c>
      <c r="J1410" s="175">
        <v>92</v>
      </c>
      <c r="K1410" s="207" t="b">
        <v>1</v>
      </c>
      <c r="L1410" s="208">
        <v>246.4</v>
      </c>
      <c r="M1410" s="208">
        <v>247.32</v>
      </c>
      <c r="N1410" s="11" t="s">
        <v>112</v>
      </c>
      <c r="O1410" s="11" t="s">
        <v>39</v>
      </c>
      <c r="P1410" s="179" t="s">
        <v>1527</v>
      </c>
      <c r="Q1410" s="180">
        <v>4</v>
      </c>
      <c r="R1410" s="11" t="s">
        <v>18</v>
      </c>
      <c r="S1410" s="11"/>
      <c r="T1410" s="17" t="s">
        <v>459</v>
      </c>
      <c r="U1410" s="6" t="s">
        <v>49</v>
      </c>
      <c r="V1410" s="6" t="s">
        <v>14</v>
      </c>
      <c r="W1410" s="6" t="s">
        <v>10</v>
      </c>
      <c r="X1410" s="212">
        <v>2</v>
      </c>
      <c r="Y1410" s="6" t="s">
        <v>40</v>
      </c>
      <c r="AG1410" s="1">
        <v>70</v>
      </c>
      <c r="AJ1410" s="193">
        <v>20</v>
      </c>
      <c r="AU1410" s="1">
        <v>10</v>
      </c>
      <c r="BO1410" s="6"/>
      <c r="BP1410" s="6"/>
      <c r="BQ1410" s="1">
        <v>100</v>
      </c>
      <c r="BR1410" s="6"/>
      <c r="BS1410" s="6"/>
      <c r="BT1410" s="6"/>
      <c r="BU1410" s="6" t="s">
        <v>897</v>
      </c>
      <c r="BV1410" s="6"/>
      <c r="BW1410" s="6"/>
      <c r="BX1410" s="6"/>
    </row>
    <row r="1411" spans="1:76" ht="15" customHeight="1" x14ac:dyDescent="0.3">
      <c r="A1411" s="1" t="s">
        <v>1489</v>
      </c>
      <c r="B1411" s="9">
        <v>42972</v>
      </c>
      <c r="C1411" s="1" t="s">
        <v>123</v>
      </c>
      <c r="D1411" s="61" t="s">
        <v>115</v>
      </c>
      <c r="E1411" s="61" t="s">
        <v>116</v>
      </c>
      <c r="F1411" s="2">
        <v>101</v>
      </c>
      <c r="G1411" s="170">
        <v>1</v>
      </c>
      <c r="H1411" s="183" t="str">
        <f t="shared" si="21"/>
        <v>101-1</v>
      </c>
      <c r="I1411" s="175">
        <v>0</v>
      </c>
      <c r="J1411" s="175">
        <v>92</v>
      </c>
      <c r="K1411" s="207" t="b">
        <v>1</v>
      </c>
      <c r="L1411" s="208">
        <v>246.4</v>
      </c>
      <c r="M1411" s="208">
        <v>247.32</v>
      </c>
      <c r="N1411" s="2" t="s">
        <v>112</v>
      </c>
      <c r="O1411" s="2" t="s">
        <v>32</v>
      </c>
      <c r="P1411" s="179" t="s">
        <v>1526</v>
      </c>
      <c r="Q1411" s="180">
        <v>3</v>
      </c>
      <c r="R1411" s="2" t="s">
        <v>18</v>
      </c>
      <c r="S1411" s="2"/>
      <c r="T1411" s="17" t="s">
        <v>796</v>
      </c>
      <c r="U1411" s="1" t="s">
        <v>49</v>
      </c>
      <c r="V1411" s="6" t="s">
        <v>90</v>
      </c>
      <c r="W1411" s="6" t="s">
        <v>11</v>
      </c>
      <c r="X1411" s="212">
        <v>3</v>
      </c>
      <c r="Y1411" s="1" t="s">
        <v>40</v>
      </c>
      <c r="AG1411" s="1">
        <v>10</v>
      </c>
      <c r="AJ1411" s="193">
        <v>20</v>
      </c>
      <c r="AP1411" s="1">
        <v>70</v>
      </c>
      <c r="BQ1411" s="1">
        <v>100</v>
      </c>
      <c r="BU1411" s="1" t="s">
        <v>981</v>
      </c>
    </row>
    <row r="1412" spans="1:76" ht="15" customHeight="1" x14ac:dyDescent="0.3">
      <c r="A1412" s="1" t="s">
        <v>1489</v>
      </c>
      <c r="B1412" s="9">
        <v>42972</v>
      </c>
      <c r="C1412" s="1" t="s">
        <v>123</v>
      </c>
      <c r="D1412" s="166" t="s">
        <v>115</v>
      </c>
      <c r="E1412" s="166" t="s">
        <v>116</v>
      </c>
      <c r="F1412" s="2">
        <v>101</v>
      </c>
      <c r="G1412" s="170">
        <v>1</v>
      </c>
      <c r="H1412" s="183" t="str">
        <f t="shared" si="21"/>
        <v>101-1</v>
      </c>
      <c r="I1412" s="175">
        <v>0</v>
      </c>
      <c r="J1412" s="175">
        <v>92</v>
      </c>
      <c r="K1412" s="207" t="b">
        <v>1</v>
      </c>
      <c r="L1412" s="208">
        <v>246.4</v>
      </c>
      <c r="M1412" s="208">
        <v>247.32</v>
      </c>
      <c r="N1412" s="11" t="s">
        <v>112</v>
      </c>
      <c r="O1412" s="11" t="s">
        <v>35</v>
      </c>
      <c r="P1412" s="179" t="s">
        <v>1495</v>
      </c>
      <c r="Q1412" s="180">
        <v>5</v>
      </c>
      <c r="R1412" s="2" t="s">
        <v>18</v>
      </c>
      <c r="S1412" s="11"/>
      <c r="T1412" s="17" t="s">
        <v>529</v>
      </c>
      <c r="U1412" s="6" t="s">
        <v>49</v>
      </c>
      <c r="V1412" s="6" t="s">
        <v>17</v>
      </c>
      <c r="W1412" s="6" t="s">
        <v>302</v>
      </c>
      <c r="X1412" s="212">
        <v>2</v>
      </c>
      <c r="Y1412" s="6" t="s">
        <v>40</v>
      </c>
      <c r="BF1412" s="1">
        <v>100</v>
      </c>
      <c r="BO1412" s="6"/>
      <c r="BP1412" s="6"/>
      <c r="BQ1412" s="1">
        <v>100</v>
      </c>
      <c r="BR1412" s="6"/>
      <c r="BS1412" s="6"/>
      <c r="BT1412" s="6"/>
      <c r="BU1412" s="6" t="s">
        <v>978</v>
      </c>
      <c r="BV1412" s="6"/>
      <c r="BW1412" s="6"/>
      <c r="BX1412" s="6"/>
    </row>
    <row r="1413" spans="1:76" ht="15" customHeight="1" x14ac:dyDescent="0.3">
      <c r="A1413" s="1" t="s">
        <v>1489</v>
      </c>
      <c r="B1413" s="9">
        <v>42972</v>
      </c>
      <c r="C1413" s="1" t="s">
        <v>123</v>
      </c>
      <c r="D1413" s="166" t="s">
        <v>115</v>
      </c>
      <c r="E1413" s="166" t="s">
        <v>116</v>
      </c>
      <c r="F1413" s="2">
        <v>101</v>
      </c>
      <c r="G1413" s="170">
        <v>1</v>
      </c>
      <c r="H1413" s="183" t="str">
        <f t="shared" si="21"/>
        <v>101-1</v>
      </c>
      <c r="I1413" s="175">
        <v>0</v>
      </c>
      <c r="J1413" s="175">
        <v>92</v>
      </c>
      <c r="K1413" s="207" t="b">
        <v>1</v>
      </c>
      <c r="L1413" s="208">
        <v>246.4</v>
      </c>
      <c r="M1413" s="208">
        <v>247.32</v>
      </c>
      <c r="N1413" s="11"/>
      <c r="O1413" s="11" t="s">
        <v>105</v>
      </c>
      <c r="P1413" s="179" t="s">
        <v>105</v>
      </c>
      <c r="Q1413" s="139" t="s">
        <v>1492</v>
      </c>
      <c r="R1413" s="11"/>
      <c r="S1413" s="11"/>
      <c r="T1413" s="17"/>
      <c r="U1413" s="6"/>
      <c r="V1413" s="6"/>
      <c r="W1413" s="6"/>
      <c r="X1413" s="212" t="e">
        <v>#N/A</v>
      </c>
      <c r="Y1413" s="6"/>
      <c r="BO1413" s="6"/>
      <c r="BP1413" s="6"/>
      <c r="BQ1413" s="1">
        <v>0</v>
      </c>
      <c r="BR1413" s="6"/>
      <c r="BS1413" s="6"/>
      <c r="BT1413" s="6"/>
      <c r="BU1413" s="6"/>
      <c r="BV1413" s="6" t="s">
        <v>982</v>
      </c>
      <c r="BW1413" s="6"/>
      <c r="BX1413" s="6"/>
    </row>
    <row r="1414" spans="1:76" ht="15" customHeight="1" x14ac:dyDescent="0.3">
      <c r="A1414" s="1" t="s">
        <v>1489</v>
      </c>
      <c r="B1414" s="9">
        <v>42972</v>
      </c>
      <c r="C1414" s="1" t="s">
        <v>123</v>
      </c>
      <c r="D1414" s="61" t="s">
        <v>115</v>
      </c>
      <c r="E1414" s="61" t="s">
        <v>116</v>
      </c>
      <c r="F1414" s="2">
        <v>101</v>
      </c>
      <c r="G1414" s="170">
        <v>2</v>
      </c>
      <c r="H1414" s="183" t="str">
        <f t="shared" si="21"/>
        <v>101-2</v>
      </c>
      <c r="I1414" s="175">
        <v>0</v>
      </c>
      <c r="J1414" s="175">
        <v>87</v>
      </c>
      <c r="K1414" s="207" t="b">
        <v>1</v>
      </c>
      <c r="L1414" s="208">
        <v>247.32500000000002</v>
      </c>
      <c r="M1414" s="208">
        <v>248.19500000000002</v>
      </c>
      <c r="N1414" s="2" t="s">
        <v>112</v>
      </c>
      <c r="O1414" s="2" t="s">
        <v>30</v>
      </c>
      <c r="P1414" s="179" t="s">
        <v>1524</v>
      </c>
      <c r="Q1414" s="180">
        <v>1</v>
      </c>
      <c r="R1414" s="2" t="s">
        <v>21</v>
      </c>
      <c r="S1414" s="2"/>
      <c r="T1414" s="40" t="s">
        <v>796</v>
      </c>
      <c r="U1414" s="1" t="s">
        <v>49</v>
      </c>
      <c r="V1414" s="1" t="s">
        <v>92</v>
      </c>
      <c r="W1414" s="1" t="s">
        <v>11</v>
      </c>
      <c r="X1414" s="212">
        <v>3</v>
      </c>
      <c r="Y1414" s="1" t="s">
        <v>111</v>
      </c>
      <c r="AG1414" s="1">
        <v>10</v>
      </c>
      <c r="AJ1414" s="193">
        <v>10</v>
      </c>
      <c r="AU1414" s="1">
        <v>80</v>
      </c>
      <c r="BQ1414" s="1">
        <v>100</v>
      </c>
      <c r="BU1414" s="1" t="s">
        <v>895</v>
      </c>
    </row>
    <row r="1415" spans="1:76" ht="15" customHeight="1" x14ac:dyDescent="0.3">
      <c r="A1415" s="1" t="s">
        <v>1489</v>
      </c>
      <c r="B1415" s="9">
        <v>42972</v>
      </c>
      <c r="C1415" s="1" t="s">
        <v>123</v>
      </c>
      <c r="D1415" s="166" t="s">
        <v>115</v>
      </c>
      <c r="E1415" s="166" t="s">
        <v>116</v>
      </c>
      <c r="F1415" s="2">
        <v>101</v>
      </c>
      <c r="G1415" s="170">
        <v>2</v>
      </c>
      <c r="H1415" s="183" t="str">
        <f t="shared" si="21"/>
        <v>101-2</v>
      </c>
      <c r="I1415" s="175">
        <v>0</v>
      </c>
      <c r="J1415" s="175">
        <v>87</v>
      </c>
      <c r="K1415" s="207" t="b">
        <v>1</v>
      </c>
      <c r="L1415" s="208">
        <v>247.32500000000002</v>
      </c>
      <c r="M1415" s="208">
        <v>248.19500000000002</v>
      </c>
      <c r="N1415" s="11" t="s">
        <v>112</v>
      </c>
      <c r="O1415" s="11" t="s">
        <v>72</v>
      </c>
      <c r="P1415" s="179" t="s">
        <v>1526</v>
      </c>
      <c r="Q1415" s="180">
        <v>3</v>
      </c>
      <c r="R1415" s="11" t="s">
        <v>18</v>
      </c>
      <c r="S1415" s="11"/>
      <c r="T1415" s="17" t="s">
        <v>795</v>
      </c>
      <c r="U1415" s="6" t="s">
        <v>49</v>
      </c>
      <c r="V1415" s="6" t="s">
        <v>92</v>
      </c>
      <c r="W1415" s="6" t="s">
        <v>11</v>
      </c>
      <c r="X1415" s="212">
        <v>3</v>
      </c>
      <c r="Y1415" s="6" t="s">
        <v>40</v>
      </c>
      <c r="AG1415" s="1">
        <v>10</v>
      </c>
      <c r="AJ1415" s="193">
        <v>70</v>
      </c>
      <c r="AU1415" s="1">
        <v>20</v>
      </c>
      <c r="BO1415" s="6"/>
      <c r="BP1415" s="6"/>
      <c r="BQ1415" s="1">
        <v>100</v>
      </c>
      <c r="BR1415" s="6"/>
      <c r="BS1415" s="6"/>
      <c r="BT1415" s="6"/>
      <c r="BU1415" s="6" t="s">
        <v>980</v>
      </c>
      <c r="BV1415" s="6"/>
      <c r="BW1415" s="6"/>
      <c r="BX1415" s="6"/>
    </row>
    <row r="1416" spans="1:76" ht="15" customHeight="1" x14ac:dyDescent="0.3">
      <c r="A1416" s="1" t="s">
        <v>1489</v>
      </c>
      <c r="B1416" s="9">
        <v>42972</v>
      </c>
      <c r="C1416" s="1" t="s">
        <v>123</v>
      </c>
      <c r="D1416" s="166" t="s">
        <v>115</v>
      </c>
      <c r="E1416" s="166" t="s">
        <v>116</v>
      </c>
      <c r="F1416" s="2">
        <v>101</v>
      </c>
      <c r="G1416" s="170">
        <v>2</v>
      </c>
      <c r="H1416" s="183" t="str">
        <f t="shared" si="21"/>
        <v>101-2</v>
      </c>
      <c r="I1416" s="175">
        <v>0</v>
      </c>
      <c r="J1416" s="175">
        <v>87</v>
      </c>
      <c r="K1416" s="207" t="b">
        <v>1</v>
      </c>
      <c r="L1416" s="208">
        <v>247.32500000000002</v>
      </c>
      <c r="M1416" s="208">
        <v>248.19500000000002</v>
      </c>
      <c r="N1416" s="11" t="s">
        <v>112</v>
      </c>
      <c r="O1416" s="11" t="s">
        <v>39</v>
      </c>
      <c r="P1416" s="179" t="s">
        <v>1527</v>
      </c>
      <c r="Q1416" s="180">
        <v>4</v>
      </c>
      <c r="R1416" s="11" t="s">
        <v>18</v>
      </c>
      <c r="S1416" s="11"/>
      <c r="T1416" s="17" t="s">
        <v>792</v>
      </c>
      <c r="U1416" s="6" t="s">
        <v>49</v>
      </c>
      <c r="V1416" s="6" t="s">
        <v>14</v>
      </c>
      <c r="W1416" s="6" t="s">
        <v>10</v>
      </c>
      <c r="X1416" s="212">
        <v>2</v>
      </c>
      <c r="Y1416" s="6" t="s">
        <v>40</v>
      </c>
      <c r="AG1416" s="1">
        <v>70</v>
      </c>
      <c r="AJ1416" s="193">
        <v>20</v>
      </c>
      <c r="AU1416" s="1">
        <v>10</v>
      </c>
      <c r="BO1416" s="6"/>
      <c r="BP1416" s="6"/>
      <c r="BQ1416" s="1">
        <v>100</v>
      </c>
      <c r="BR1416" s="6"/>
      <c r="BS1416" s="6"/>
      <c r="BT1416" s="6"/>
      <c r="BU1416" s="6" t="s">
        <v>897</v>
      </c>
      <c r="BV1416" s="6"/>
      <c r="BW1416" s="6"/>
      <c r="BX1416" s="6"/>
    </row>
    <row r="1417" spans="1:76" ht="15" customHeight="1" x14ac:dyDescent="0.3">
      <c r="A1417" s="1" t="s">
        <v>1489</v>
      </c>
      <c r="B1417" s="9">
        <v>42972</v>
      </c>
      <c r="C1417" s="1" t="s">
        <v>123</v>
      </c>
      <c r="D1417" s="61" t="s">
        <v>115</v>
      </c>
      <c r="E1417" s="61" t="s">
        <v>116</v>
      </c>
      <c r="F1417" s="2">
        <v>101</v>
      </c>
      <c r="G1417" s="170">
        <v>2</v>
      </c>
      <c r="H1417" s="183" t="str">
        <f t="shared" si="21"/>
        <v>101-2</v>
      </c>
      <c r="I1417" s="175">
        <v>0</v>
      </c>
      <c r="J1417" s="175">
        <v>87</v>
      </c>
      <c r="K1417" s="207" t="b">
        <v>1</v>
      </c>
      <c r="L1417" s="208">
        <v>247.32500000000002</v>
      </c>
      <c r="M1417" s="208">
        <v>248.19500000000002</v>
      </c>
      <c r="N1417" s="2" t="s">
        <v>112</v>
      </c>
      <c r="O1417" s="2" t="s">
        <v>32</v>
      </c>
      <c r="P1417" s="179" t="s">
        <v>1526</v>
      </c>
      <c r="Q1417" s="180">
        <v>3</v>
      </c>
      <c r="R1417" s="2" t="s">
        <v>18</v>
      </c>
      <c r="S1417" s="2"/>
      <c r="T1417" s="17" t="s">
        <v>791</v>
      </c>
      <c r="U1417" s="1" t="s">
        <v>49</v>
      </c>
      <c r="V1417" s="6" t="s">
        <v>90</v>
      </c>
      <c r="W1417" s="6" t="s">
        <v>11</v>
      </c>
      <c r="X1417" s="212">
        <v>3</v>
      </c>
      <c r="Y1417" s="1" t="s">
        <v>40</v>
      </c>
      <c r="AG1417" s="1">
        <v>10</v>
      </c>
      <c r="AJ1417" s="193">
        <v>20</v>
      </c>
      <c r="AP1417" s="1">
        <v>70</v>
      </c>
      <c r="BQ1417" s="1">
        <v>100</v>
      </c>
      <c r="BU1417" s="1" t="s">
        <v>981</v>
      </c>
    </row>
    <row r="1418" spans="1:76" ht="15" customHeight="1" x14ac:dyDescent="0.3">
      <c r="A1418" s="1" t="s">
        <v>1489</v>
      </c>
      <c r="B1418" s="9">
        <v>42972</v>
      </c>
      <c r="C1418" s="1" t="s">
        <v>123</v>
      </c>
      <c r="D1418" s="166" t="s">
        <v>115</v>
      </c>
      <c r="E1418" s="166" t="s">
        <v>116</v>
      </c>
      <c r="F1418" s="2">
        <v>101</v>
      </c>
      <c r="G1418" s="170">
        <v>2</v>
      </c>
      <c r="H1418" s="183" t="str">
        <f t="shared" si="21"/>
        <v>101-2</v>
      </c>
      <c r="I1418" s="175">
        <v>0</v>
      </c>
      <c r="J1418" s="175">
        <v>87</v>
      </c>
      <c r="K1418" s="207" t="b">
        <v>1</v>
      </c>
      <c r="L1418" s="208">
        <v>247.32500000000002</v>
      </c>
      <c r="M1418" s="208">
        <v>248.19500000000002</v>
      </c>
      <c r="N1418" s="11" t="s">
        <v>112</v>
      </c>
      <c r="O1418" s="11" t="s">
        <v>35</v>
      </c>
      <c r="P1418" s="179" t="s">
        <v>1495</v>
      </c>
      <c r="Q1418" s="180">
        <v>5</v>
      </c>
      <c r="R1418" s="2" t="s">
        <v>18</v>
      </c>
      <c r="S1418" s="11"/>
      <c r="T1418" s="17" t="s">
        <v>529</v>
      </c>
      <c r="U1418" s="6" t="s">
        <v>49</v>
      </c>
      <c r="V1418" s="6" t="s">
        <v>17</v>
      </c>
      <c r="W1418" s="6" t="s">
        <v>302</v>
      </c>
      <c r="X1418" s="212">
        <v>2</v>
      </c>
      <c r="Y1418" s="6" t="s">
        <v>40</v>
      </c>
      <c r="BF1418" s="1">
        <v>100</v>
      </c>
      <c r="BO1418" s="6"/>
      <c r="BP1418" s="6"/>
      <c r="BQ1418" s="1">
        <v>100</v>
      </c>
      <c r="BR1418" s="6"/>
      <c r="BS1418" s="6"/>
      <c r="BT1418" s="6"/>
      <c r="BU1418" s="6" t="s">
        <v>978</v>
      </c>
      <c r="BV1418" s="6"/>
      <c r="BW1418" s="6"/>
      <c r="BX1418" s="6"/>
    </row>
    <row r="1419" spans="1:76" ht="15" customHeight="1" x14ac:dyDescent="0.3">
      <c r="A1419" s="1" t="s">
        <v>1489</v>
      </c>
      <c r="B1419" s="9">
        <v>42972</v>
      </c>
      <c r="C1419" s="1" t="s">
        <v>123</v>
      </c>
      <c r="D1419" s="166" t="s">
        <v>115</v>
      </c>
      <c r="E1419" s="166" t="s">
        <v>116</v>
      </c>
      <c r="F1419" s="2">
        <v>101</v>
      </c>
      <c r="G1419" s="170">
        <v>2</v>
      </c>
      <c r="H1419" s="183" t="str">
        <f t="shared" si="21"/>
        <v>101-2</v>
      </c>
      <c r="I1419" s="175">
        <v>0</v>
      </c>
      <c r="J1419" s="175">
        <v>87</v>
      </c>
      <c r="K1419" s="207" t="b">
        <v>1</v>
      </c>
      <c r="L1419" s="208">
        <v>247.32500000000002</v>
      </c>
      <c r="M1419" s="208">
        <v>248.19500000000002</v>
      </c>
      <c r="N1419" s="11" t="s">
        <v>112</v>
      </c>
      <c r="O1419" s="11" t="s">
        <v>46</v>
      </c>
      <c r="P1419" s="179" t="s">
        <v>1495</v>
      </c>
      <c r="Q1419" s="180">
        <v>5</v>
      </c>
      <c r="R1419" s="11" t="s">
        <v>18</v>
      </c>
      <c r="S1419" s="11"/>
      <c r="T1419" s="17" t="s">
        <v>459</v>
      </c>
      <c r="U1419" s="6" t="s">
        <v>49</v>
      </c>
      <c r="V1419" s="6" t="s">
        <v>14</v>
      </c>
      <c r="W1419" s="6" t="s">
        <v>10</v>
      </c>
      <c r="X1419" s="212">
        <v>2</v>
      </c>
      <c r="Y1419" s="6" t="s">
        <v>40</v>
      </c>
      <c r="AP1419" s="1">
        <v>50</v>
      </c>
      <c r="BF1419" s="1">
        <v>50</v>
      </c>
      <c r="BO1419" s="6" t="s">
        <v>893</v>
      </c>
      <c r="BP1419" s="6"/>
      <c r="BQ1419" s="1">
        <v>100</v>
      </c>
      <c r="BR1419" s="6"/>
      <c r="BS1419" s="6"/>
      <c r="BT1419" s="6"/>
      <c r="BU1419" s="6" t="s">
        <v>898</v>
      </c>
      <c r="BV1419" s="6"/>
      <c r="BW1419" s="6"/>
      <c r="BX1419" s="6"/>
    </row>
    <row r="1420" spans="1:76" ht="15" customHeight="1" x14ac:dyDescent="0.3">
      <c r="A1420" s="1" t="s">
        <v>1489</v>
      </c>
      <c r="B1420" s="9">
        <v>42972</v>
      </c>
      <c r="C1420" s="1" t="s">
        <v>123</v>
      </c>
      <c r="D1420" s="166" t="s">
        <v>115</v>
      </c>
      <c r="E1420" s="166" t="s">
        <v>116</v>
      </c>
      <c r="F1420" s="2">
        <v>101</v>
      </c>
      <c r="G1420" s="170">
        <v>2</v>
      </c>
      <c r="H1420" s="183" t="str">
        <f t="shared" si="21"/>
        <v>101-2</v>
      </c>
      <c r="I1420" s="175">
        <v>0</v>
      </c>
      <c r="J1420" s="175">
        <v>87</v>
      </c>
      <c r="K1420" s="207" t="b">
        <v>1</v>
      </c>
      <c r="L1420" s="208">
        <v>247.32500000000002</v>
      </c>
      <c r="M1420" s="208">
        <v>248.19500000000002</v>
      </c>
      <c r="N1420" s="11"/>
      <c r="O1420" s="11" t="s">
        <v>105</v>
      </c>
      <c r="P1420" s="179" t="s">
        <v>105</v>
      </c>
      <c r="Q1420" s="139" t="s">
        <v>1492</v>
      </c>
      <c r="R1420" s="11"/>
      <c r="S1420" s="11"/>
      <c r="T1420" s="17"/>
      <c r="U1420" s="6"/>
      <c r="V1420" s="6"/>
      <c r="W1420" s="6"/>
      <c r="X1420" s="212" t="e">
        <v>#N/A</v>
      </c>
      <c r="Y1420" s="6"/>
      <c r="BO1420" s="6"/>
      <c r="BP1420" s="6"/>
      <c r="BQ1420" s="1">
        <v>0</v>
      </c>
      <c r="BR1420" s="6"/>
      <c r="BS1420" s="6"/>
      <c r="BT1420" s="6"/>
      <c r="BU1420" s="6"/>
      <c r="BV1420" s="6" t="s">
        <v>982</v>
      </c>
      <c r="BW1420" s="6"/>
      <c r="BX1420" s="6"/>
    </row>
    <row r="1421" spans="1:76" ht="15" customHeight="1" x14ac:dyDescent="0.3">
      <c r="A1421" s="1" t="s">
        <v>1489</v>
      </c>
      <c r="B1421" s="9">
        <v>42972</v>
      </c>
      <c r="C1421" s="1" t="s">
        <v>123</v>
      </c>
      <c r="D1421" s="61" t="s">
        <v>115</v>
      </c>
      <c r="E1421" s="61" t="s">
        <v>116</v>
      </c>
      <c r="F1421" s="2">
        <v>101</v>
      </c>
      <c r="G1421" s="170">
        <v>3</v>
      </c>
      <c r="H1421" s="183" t="str">
        <f t="shared" si="21"/>
        <v>101-3</v>
      </c>
      <c r="I1421" s="175">
        <v>0</v>
      </c>
      <c r="J1421" s="175">
        <v>68</v>
      </c>
      <c r="K1421" s="207" t="b">
        <v>1</v>
      </c>
      <c r="L1421" s="208">
        <v>248.19500000000002</v>
      </c>
      <c r="M1421" s="208">
        <v>248.87500000000003</v>
      </c>
      <c r="N1421" s="2" t="s">
        <v>112</v>
      </c>
      <c r="O1421" s="2" t="s">
        <v>30</v>
      </c>
      <c r="P1421" s="179" t="s">
        <v>1524</v>
      </c>
      <c r="Q1421" s="180">
        <v>1</v>
      </c>
      <c r="R1421" s="2" t="s">
        <v>21</v>
      </c>
      <c r="S1421" s="2"/>
      <c r="T1421" s="40" t="s">
        <v>676</v>
      </c>
      <c r="U1421" s="1" t="s">
        <v>49</v>
      </c>
      <c r="V1421" s="1" t="s">
        <v>92</v>
      </c>
      <c r="W1421" s="1" t="s">
        <v>11</v>
      </c>
      <c r="X1421" s="212">
        <v>3</v>
      </c>
      <c r="Y1421" s="1" t="s">
        <v>111</v>
      </c>
      <c r="AG1421" s="1">
        <v>10</v>
      </c>
      <c r="AJ1421" s="193">
        <v>10</v>
      </c>
      <c r="AU1421" s="1">
        <v>80</v>
      </c>
      <c r="BQ1421" s="1">
        <v>100</v>
      </c>
      <c r="BU1421" s="1" t="s">
        <v>895</v>
      </c>
    </row>
    <row r="1422" spans="1:76" ht="15" customHeight="1" x14ac:dyDescent="0.3">
      <c r="A1422" s="1" t="s">
        <v>1489</v>
      </c>
      <c r="B1422" s="9">
        <v>42972</v>
      </c>
      <c r="C1422" s="1" t="s">
        <v>123</v>
      </c>
      <c r="D1422" s="166" t="s">
        <v>115</v>
      </c>
      <c r="E1422" s="166" t="s">
        <v>116</v>
      </c>
      <c r="F1422" s="2">
        <v>101</v>
      </c>
      <c r="G1422" s="170">
        <v>3</v>
      </c>
      <c r="H1422" s="183" t="str">
        <f t="shared" si="21"/>
        <v>101-3</v>
      </c>
      <c r="I1422" s="175">
        <v>0</v>
      </c>
      <c r="J1422" s="175">
        <v>68</v>
      </c>
      <c r="K1422" s="207" t="b">
        <v>1</v>
      </c>
      <c r="L1422" s="208">
        <v>248.19500000000002</v>
      </c>
      <c r="M1422" s="208">
        <v>248.87500000000003</v>
      </c>
      <c r="N1422" s="11" t="s">
        <v>112</v>
      </c>
      <c r="O1422" s="11" t="s">
        <v>72</v>
      </c>
      <c r="P1422" s="179" t="s">
        <v>1526</v>
      </c>
      <c r="Q1422" s="180">
        <v>3</v>
      </c>
      <c r="R1422" s="11" t="s">
        <v>18</v>
      </c>
      <c r="S1422" s="11"/>
      <c r="T1422" s="17" t="s">
        <v>791</v>
      </c>
      <c r="U1422" s="6" t="s">
        <v>49</v>
      </c>
      <c r="V1422" s="6" t="s">
        <v>92</v>
      </c>
      <c r="W1422" s="6" t="s">
        <v>11</v>
      </c>
      <c r="X1422" s="212">
        <v>3</v>
      </c>
      <c r="Y1422" s="6" t="s">
        <v>40</v>
      </c>
      <c r="AG1422" s="1">
        <v>10</v>
      </c>
      <c r="AJ1422" s="193">
        <v>70</v>
      </c>
      <c r="AU1422" s="1">
        <v>20</v>
      </c>
      <c r="BO1422" s="6"/>
      <c r="BP1422" s="6"/>
      <c r="BQ1422" s="1">
        <v>100</v>
      </c>
      <c r="BR1422" s="6"/>
      <c r="BS1422" s="6"/>
      <c r="BT1422" s="6"/>
      <c r="BU1422" s="6" t="s">
        <v>983</v>
      </c>
      <c r="BV1422" s="6"/>
      <c r="BW1422" s="6"/>
      <c r="BX1422" s="6"/>
    </row>
    <row r="1423" spans="1:76" ht="15" customHeight="1" x14ac:dyDescent="0.3">
      <c r="A1423" s="1" t="s">
        <v>1489</v>
      </c>
      <c r="B1423" s="9">
        <v>42972</v>
      </c>
      <c r="C1423" s="1" t="s">
        <v>123</v>
      </c>
      <c r="D1423" s="166" t="s">
        <v>115</v>
      </c>
      <c r="E1423" s="166" t="s">
        <v>116</v>
      </c>
      <c r="F1423" s="2">
        <v>101</v>
      </c>
      <c r="G1423" s="170">
        <v>3</v>
      </c>
      <c r="H1423" s="183" t="str">
        <f t="shared" si="21"/>
        <v>101-3</v>
      </c>
      <c r="I1423" s="175">
        <v>0</v>
      </c>
      <c r="J1423" s="175">
        <v>68</v>
      </c>
      <c r="K1423" s="207" t="b">
        <v>1</v>
      </c>
      <c r="L1423" s="208">
        <v>248.19500000000002</v>
      </c>
      <c r="M1423" s="208">
        <v>248.87500000000003</v>
      </c>
      <c r="N1423" s="11" t="s">
        <v>112</v>
      </c>
      <c r="O1423" s="11" t="s">
        <v>39</v>
      </c>
      <c r="P1423" s="179" t="s">
        <v>1527</v>
      </c>
      <c r="Q1423" s="180">
        <v>4</v>
      </c>
      <c r="R1423" s="11" t="s">
        <v>18</v>
      </c>
      <c r="S1423" s="11"/>
      <c r="T1423" s="17" t="s">
        <v>459</v>
      </c>
      <c r="U1423" s="6" t="s">
        <v>49</v>
      </c>
      <c r="V1423" s="6" t="s">
        <v>14</v>
      </c>
      <c r="W1423" s="6" t="s">
        <v>10</v>
      </c>
      <c r="X1423" s="212">
        <v>2</v>
      </c>
      <c r="Y1423" s="6" t="s">
        <v>40</v>
      </c>
      <c r="AG1423" s="1">
        <v>70</v>
      </c>
      <c r="AJ1423" s="193">
        <v>20</v>
      </c>
      <c r="AU1423" s="1">
        <v>10</v>
      </c>
      <c r="BO1423" s="6"/>
      <c r="BP1423" s="6"/>
      <c r="BQ1423" s="1">
        <v>100</v>
      </c>
      <c r="BR1423" s="6"/>
      <c r="BS1423" s="6"/>
      <c r="BT1423" s="6"/>
      <c r="BU1423" s="6" t="s">
        <v>897</v>
      </c>
      <c r="BV1423" s="6"/>
      <c r="BW1423" s="6"/>
      <c r="BX1423" s="6"/>
    </row>
    <row r="1424" spans="1:76" ht="15" customHeight="1" x14ac:dyDescent="0.3">
      <c r="A1424" s="1" t="s">
        <v>1489</v>
      </c>
      <c r="B1424" s="9">
        <v>42972</v>
      </c>
      <c r="C1424" s="1" t="s">
        <v>123</v>
      </c>
      <c r="D1424" s="61" t="s">
        <v>115</v>
      </c>
      <c r="E1424" s="61" t="s">
        <v>116</v>
      </c>
      <c r="F1424" s="2">
        <v>101</v>
      </c>
      <c r="G1424" s="170">
        <v>3</v>
      </c>
      <c r="H1424" s="183" t="str">
        <f t="shared" si="21"/>
        <v>101-3</v>
      </c>
      <c r="I1424" s="175">
        <v>0</v>
      </c>
      <c r="J1424" s="175">
        <v>68</v>
      </c>
      <c r="K1424" s="207" t="b">
        <v>1</v>
      </c>
      <c r="L1424" s="208">
        <v>248.19500000000002</v>
      </c>
      <c r="M1424" s="208">
        <v>248.87500000000003</v>
      </c>
      <c r="N1424" s="2" t="s">
        <v>112</v>
      </c>
      <c r="O1424" s="2" t="s">
        <v>32</v>
      </c>
      <c r="P1424" s="179" t="s">
        <v>1526</v>
      </c>
      <c r="Q1424" s="180">
        <v>3</v>
      </c>
      <c r="R1424" s="2" t="s">
        <v>18</v>
      </c>
      <c r="S1424" s="2"/>
      <c r="T1424" s="17" t="s">
        <v>886</v>
      </c>
      <c r="U1424" s="1" t="s">
        <v>49</v>
      </c>
      <c r="V1424" s="6" t="s">
        <v>90</v>
      </c>
      <c r="W1424" s="6" t="s">
        <v>11</v>
      </c>
      <c r="X1424" s="212">
        <v>3</v>
      </c>
      <c r="Y1424" s="1" t="s">
        <v>40</v>
      </c>
      <c r="AG1424" s="1">
        <v>10</v>
      </c>
      <c r="AJ1424" s="193">
        <v>20</v>
      </c>
      <c r="AP1424" s="1">
        <v>70</v>
      </c>
      <c r="BQ1424" s="1">
        <v>100</v>
      </c>
      <c r="BU1424" s="1" t="s">
        <v>981</v>
      </c>
    </row>
    <row r="1425" spans="1:76" ht="15" customHeight="1" x14ac:dyDescent="0.3">
      <c r="A1425" s="1" t="s">
        <v>1489</v>
      </c>
      <c r="B1425" s="9">
        <v>42972</v>
      </c>
      <c r="C1425" s="1" t="s">
        <v>123</v>
      </c>
      <c r="D1425" s="166" t="s">
        <v>115</v>
      </c>
      <c r="E1425" s="166" t="s">
        <v>116</v>
      </c>
      <c r="F1425" s="2">
        <v>101</v>
      </c>
      <c r="G1425" s="170">
        <v>3</v>
      </c>
      <c r="H1425" s="183" t="str">
        <f t="shared" si="21"/>
        <v>101-3</v>
      </c>
      <c r="I1425" s="175">
        <v>0</v>
      </c>
      <c r="J1425" s="175">
        <v>68</v>
      </c>
      <c r="K1425" s="207" t="b">
        <v>1</v>
      </c>
      <c r="L1425" s="208">
        <v>248.19500000000002</v>
      </c>
      <c r="M1425" s="208">
        <v>248.87500000000003</v>
      </c>
      <c r="N1425" s="11" t="s">
        <v>112</v>
      </c>
      <c r="O1425" s="11" t="s">
        <v>35</v>
      </c>
      <c r="P1425" s="179" t="s">
        <v>1495</v>
      </c>
      <c r="Q1425" s="180">
        <v>5</v>
      </c>
      <c r="R1425" s="2" t="s">
        <v>18</v>
      </c>
      <c r="S1425" s="11"/>
      <c r="T1425" s="17" t="s">
        <v>792</v>
      </c>
      <c r="U1425" s="6" t="s">
        <v>49</v>
      </c>
      <c r="V1425" s="6" t="s">
        <v>17</v>
      </c>
      <c r="W1425" s="6" t="s">
        <v>302</v>
      </c>
      <c r="X1425" s="212">
        <v>2</v>
      </c>
      <c r="Y1425" s="6" t="s">
        <v>40</v>
      </c>
      <c r="BF1425" s="1">
        <v>100</v>
      </c>
      <c r="BO1425" s="6"/>
      <c r="BP1425" s="6"/>
      <c r="BQ1425" s="1">
        <v>100</v>
      </c>
      <c r="BR1425" s="6"/>
      <c r="BS1425" s="6"/>
      <c r="BT1425" s="6"/>
      <c r="BU1425" s="6" t="s">
        <v>984</v>
      </c>
      <c r="BV1425" s="6"/>
      <c r="BW1425" s="6"/>
      <c r="BX1425" s="6"/>
    </row>
    <row r="1426" spans="1:76" ht="15" customHeight="1" x14ac:dyDescent="0.3">
      <c r="A1426" s="1" t="s">
        <v>1489</v>
      </c>
      <c r="B1426" s="9">
        <v>42972</v>
      </c>
      <c r="C1426" s="1" t="s">
        <v>123</v>
      </c>
      <c r="D1426" s="166" t="s">
        <v>115</v>
      </c>
      <c r="E1426" s="166" t="s">
        <v>116</v>
      </c>
      <c r="F1426" s="2">
        <v>101</v>
      </c>
      <c r="G1426" s="170">
        <v>3</v>
      </c>
      <c r="H1426" s="183" t="str">
        <f t="shared" si="21"/>
        <v>101-3</v>
      </c>
      <c r="I1426" s="175">
        <v>0</v>
      </c>
      <c r="J1426" s="175">
        <v>68</v>
      </c>
      <c r="K1426" s="207" t="b">
        <v>1</v>
      </c>
      <c r="L1426" s="208">
        <v>248.19500000000002</v>
      </c>
      <c r="M1426" s="208">
        <v>248.87500000000003</v>
      </c>
      <c r="N1426" s="11" t="s">
        <v>112</v>
      </c>
      <c r="O1426" s="11" t="s">
        <v>46</v>
      </c>
      <c r="P1426" s="179" t="s">
        <v>1495</v>
      </c>
      <c r="Q1426" s="180">
        <v>5</v>
      </c>
      <c r="R1426" s="11" t="s">
        <v>18</v>
      </c>
      <c r="S1426" s="11"/>
      <c r="T1426" s="17" t="s">
        <v>459</v>
      </c>
      <c r="U1426" s="6" t="s">
        <v>49</v>
      </c>
      <c r="V1426" s="6" t="s">
        <v>14</v>
      </c>
      <c r="W1426" s="6" t="s">
        <v>10</v>
      </c>
      <c r="X1426" s="212">
        <v>2</v>
      </c>
      <c r="Y1426" s="6" t="s">
        <v>40</v>
      </c>
      <c r="AP1426" s="1">
        <v>50</v>
      </c>
      <c r="BF1426" s="1">
        <v>50</v>
      </c>
      <c r="BO1426" s="6" t="s">
        <v>893</v>
      </c>
      <c r="BP1426" s="6"/>
      <c r="BQ1426" s="1">
        <v>100</v>
      </c>
      <c r="BR1426" s="6"/>
      <c r="BS1426" s="6"/>
      <c r="BT1426" s="6"/>
      <c r="BU1426" s="6" t="s">
        <v>898</v>
      </c>
      <c r="BV1426" s="6"/>
      <c r="BW1426" s="6"/>
      <c r="BX1426" s="6"/>
    </row>
    <row r="1427" spans="1:76" ht="15" customHeight="1" x14ac:dyDescent="0.3">
      <c r="A1427" s="1" t="s">
        <v>1489</v>
      </c>
      <c r="B1427" s="9">
        <v>42972</v>
      </c>
      <c r="C1427" s="1" t="s">
        <v>123</v>
      </c>
      <c r="D1427" s="166" t="s">
        <v>115</v>
      </c>
      <c r="E1427" s="166" t="s">
        <v>116</v>
      </c>
      <c r="F1427" s="2">
        <v>101</v>
      </c>
      <c r="G1427" s="170">
        <v>3</v>
      </c>
      <c r="H1427" s="183" t="str">
        <f t="shared" ref="H1427:H1490" si="22">F1427&amp;"-"&amp;G1427</f>
        <v>101-3</v>
      </c>
      <c r="I1427" s="175">
        <v>0</v>
      </c>
      <c r="J1427" s="175">
        <v>68</v>
      </c>
      <c r="K1427" s="207" t="b">
        <v>1</v>
      </c>
      <c r="L1427" s="208">
        <v>248.19500000000002</v>
      </c>
      <c r="M1427" s="208">
        <v>248.87500000000003</v>
      </c>
      <c r="N1427" s="11"/>
      <c r="O1427" s="11" t="s">
        <v>105</v>
      </c>
      <c r="P1427" s="179" t="s">
        <v>105</v>
      </c>
      <c r="Q1427" s="139" t="s">
        <v>1492</v>
      </c>
      <c r="R1427" s="11"/>
      <c r="S1427" s="11"/>
      <c r="T1427" s="17"/>
      <c r="U1427" s="6"/>
      <c r="V1427" s="6"/>
      <c r="W1427" s="6"/>
      <c r="X1427" s="212" t="e">
        <v>#N/A</v>
      </c>
      <c r="Y1427" s="6"/>
      <c r="BO1427" s="6"/>
      <c r="BP1427" s="6"/>
      <c r="BQ1427" s="1">
        <v>0</v>
      </c>
      <c r="BR1427" s="6"/>
      <c r="BS1427" s="6"/>
      <c r="BT1427" s="6"/>
      <c r="BU1427" s="6"/>
      <c r="BV1427" s="6" t="s">
        <v>985</v>
      </c>
      <c r="BW1427" s="6"/>
      <c r="BX1427" s="6"/>
    </row>
    <row r="1428" spans="1:76" ht="15" customHeight="1" x14ac:dyDescent="0.3">
      <c r="A1428" s="1" t="s">
        <v>1489</v>
      </c>
      <c r="B1428" s="9">
        <v>42972</v>
      </c>
      <c r="C1428" s="1" t="s">
        <v>123</v>
      </c>
      <c r="D1428" s="61" t="s">
        <v>115</v>
      </c>
      <c r="E1428" s="61" t="s">
        <v>116</v>
      </c>
      <c r="F1428" s="2">
        <v>101</v>
      </c>
      <c r="G1428" s="170">
        <v>4</v>
      </c>
      <c r="H1428" s="183" t="str">
        <f t="shared" si="22"/>
        <v>101-4</v>
      </c>
      <c r="I1428" s="175">
        <v>0</v>
      </c>
      <c r="J1428" s="175">
        <v>68</v>
      </c>
      <c r="K1428" s="207" t="b">
        <v>1</v>
      </c>
      <c r="L1428" s="208">
        <v>248.88500000000002</v>
      </c>
      <c r="M1428" s="208">
        <v>249.56500000000003</v>
      </c>
      <c r="N1428" s="2" t="s">
        <v>112</v>
      </c>
      <c r="O1428" s="2" t="s">
        <v>30</v>
      </c>
      <c r="P1428" s="179" t="s">
        <v>1524</v>
      </c>
      <c r="Q1428" s="180">
        <v>1</v>
      </c>
      <c r="R1428" s="2" t="s">
        <v>21</v>
      </c>
      <c r="S1428" s="2"/>
      <c r="T1428" s="40" t="s">
        <v>795</v>
      </c>
      <c r="U1428" s="1" t="s">
        <v>49</v>
      </c>
      <c r="V1428" s="1" t="s">
        <v>92</v>
      </c>
      <c r="W1428" s="1" t="s">
        <v>11</v>
      </c>
      <c r="X1428" s="212">
        <v>3</v>
      </c>
      <c r="Y1428" s="1" t="s">
        <v>111</v>
      </c>
      <c r="AG1428" s="1">
        <v>10</v>
      </c>
      <c r="AJ1428" s="193">
        <v>10</v>
      </c>
      <c r="AU1428" s="1">
        <v>80</v>
      </c>
      <c r="BQ1428" s="1">
        <v>100</v>
      </c>
      <c r="BU1428" s="1" t="s">
        <v>895</v>
      </c>
    </row>
    <row r="1429" spans="1:76" ht="15" customHeight="1" x14ac:dyDescent="0.3">
      <c r="A1429" s="1" t="s">
        <v>1489</v>
      </c>
      <c r="B1429" s="9">
        <v>42972</v>
      </c>
      <c r="C1429" s="1" t="s">
        <v>123</v>
      </c>
      <c r="D1429" s="166" t="s">
        <v>115</v>
      </c>
      <c r="E1429" s="166" t="s">
        <v>116</v>
      </c>
      <c r="F1429" s="2">
        <v>101</v>
      </c>
      <c r="G1429" s="170">
        <v>4</v>
      </c>
      <c r="H1429" s="183" t="str">
        <f t="shared" si="22"/>
        <v>101-4</v>
      </c>
      <c r="I1429" s="175">
        <v>0</v>
      </c>
      <c r="J1429" s="175">
        <v>68</v>
      </c>
      <c r="K1429" s="207" t="b">
        <v>1</v>
      </c>
      <c r="L1429" s="208">
        <v>248.88500000000002</v>
      </c>
      <c r="M1429" s="208">
        <v>249.56500000000003</v>
      </c>
      <c r="N1429" s="11" t="s">
        <v>112</v>
      </c>
      <c r="O1429" s="11" t="s">
        <v>72</v>
      </c>
      <c r="P1429" s="179" t="s">
        <v>1526</v>
      </c>
      <c r="Q1429" s="180">
        <v>3</v>
      </c>
      <c r="R1429" s="11" t="s">
        <v>18</v>
      </c>
      <c r="S1429" s="11"/>
      <c r="T1429" s="17" t="s">
        <v>795</v>
      </c>
      <c r="U1429" s="6" t="s">
        <v>49</v>
      </c>
      <c r="V1429" s="6" t="s">
        <v>92</v>
      </c>
      <c r="W1429" s="6" t="s">
        <v>11</v>
      </c>
      <c r="X1429" s="212">
        <v>3</v>
      </c>
      <c r="Y1429" s="6" t="s">
        <v>40</v>
      </c>
      <c r="AG1429" s="1">
        <v>10</v>
      </c>
      <c r="AJ1429" s="193">
        <v>70</v>
      </c>
      <c r="AU1429" s="1">
        <v>20</v>
      </c>
      <c r="BO1429" s="6"/>
      <c r="BP1429" s="6"/>
      <c r="BQ1429" s="1">
        <v>100</v>
      </c>
      <c r="BR1429" s="6"/>
      <c r="BS1429" s="6"/>
      <c r="BT1429" s="6"/>
      <c r="BU1429" s="6" t="s">
        <v>983</v>
      </c>
      <c r="BV1429" s="6"/>
      <c r="BW1429" s="6"/>
      <c r="BX1429" s="6"/>
    </row>
    <row r="1430" spans="1:76" ht="15" customHeight="1" x14ac:dyDescent="0.3">
      <c r="A1430" s="1" t="s">
        <v>1489</v>
      </c>
      <c r="B1430" s="9">
        <v>42972</v>
      </c>
      <c r="C1430" s="1" t="s">
        <v>123</v>
      </c>
      <c r="D1430" s="166" t="s">
        <v>115</v>
      </c>
      <c r="E1430" s="166" t="s">
        <v>116</v>
      </c>
      <c r="F1430" s="2">
        <v>101</v>
      </c>
      <c r="G1430" s="170">
        <v>4</v>
      </c>
      <c r="H1430" s="183" t="str">
        <f t="shared" si="22"/>
        <v>101-4</v>
      </c>
      <c r="I1430" s="175">
        <v>0</v>
      </c>
      <c r="J1430" s="175">
        <v>68</v>
      </c>
      <c r="K1430" s="207" t="b">
        <v>1</v>
      </c>
      <c r="L1430" s="208">
        <v>248.88500000000002</v>
      </c>
      <c r="M1430" s="208">
        <v>249.56500000000003</v>
      </c>
      <c r="N1430" s="11" t="s">
        <v>112</v>
      </c>
      <c r="O1430" s="11" t="s">
        <v>39</v>
      </c>
      <c r="P1430" s="179" t="s">
        <v>1527</v>
      </c>
      <c r="Q1430" s="180">
        <v>4</v>
      </c>
      <c r="R1430" s="11" t="s">
        <v>18</v>
      </c>
      <c r="S1430" s="11"/>
      <c r="T1430" s="17" t="s">
        <v>459</v>
      </c>
      <c r="U1430" s="6" t="s">
        <v>49</v>
      </c>
      <c r="V1430" s="6" t="s">
        <v>14</v>
      </c>
      <c r="W1430" s="6" t="s">
        <v>10</v>
      </c>
      <c r="X1430" s="212">
        <v>2</v>
      </c>
      <c r="Y1430" s="6" t="s">
        <v>40</v>
      </c>
      <c r="AG1430" s="1">
        <v>70</v>
      </c>
      <c r="AJ1430" s="193">
        <v>20</v>
      </c>
      <c r="AU1430" s="1">
        <v>10</v>
      </c>
      <c r="BO1430" s="6"/>
      <c r="BP1430" s="6"/>
      <c r="BQ1430" s="1">
        <v>100</v>
      </c>
      <c r="BR1430" s="6"/>
      <c r="BS1430" s="6"/>
      <c r="BT1430" s="6"/>
      <c r="BU1430" s="6" t="s">
        <v>897</v>
      </c>
      <c r="BV1430" s="6"/>
      <c r="BW1430" s="6"/>
      <c r="BX1430" s="6"/>
    </row>
    <row r="1431" spans="1:76" ht="15" customHeight="1" x14ac:dyDescent="0.3">
      <c r="A1431" s="1" t="s">
        <v>1489</v>
      </c>
      <c r="B1431" s="9">
        <v>42972</v>
      </c>
      <c r="C1431" s="1" t="s">
        <v>123</v>
      </c>
      <c r="D1431" s="166" t="s">
        <v>115</v>
      </c>
      <c r="E1431" s="166" t="s">
        <v>116</v>
      </c>
      <c r="F1431" s="2">
        <v>101</v>
      </c>
      <c r="G1431" s="170">
        <v>4</v>
      </c>
      <c r="H1431" s="183" t="str">
        <f t="shared" si="22"/>
        <v>101-4</v>
      </c>
      <c r="I1431" s="175">
        <v>0</v>
      </c>
      <c r="J1431" s="175">
        <v>68</v>
      </c>
      <c r="K1431" s="207" t="b">
        <v>1</v>
      </c>
      <c r="L1431" s="208">
        <v>248.88500000000002</v>
      </c>
      <c r="M1431" s="208">
        <v>249.56500000000003</v>
      </c>
      <c r="N1431" s="11" t="s">
        <v>112</v>
      </c>
      <c r="O1431" s="11" t="s">
        <v>35</v>
      </c>
      <c r="P1431" s="179" t="s">
        <v>1495</v>
      </c>
      <c r="Q1431" s="180">
        <v>5</v>
      </c>
      <c r="R1431" s="2" t="s">
        <v>18</v>
      </c>
      <c r="S1431" s="11"/>
      <c r="T1431" s="17" t="s">
        <v>792</v>
      </c>
      <c r="U1431" s="6" t="s">
        <v>49</v>
      </c>
      <c r="V1431" s="6" t="s">
        <v>17</v>
      </c>
      <c r="W1431" s="6" t="s">
        <v>302</v>
      </c>
      <c r="X1431" s="212">
        <v>2</v>
      </c>
      <c r="Y1431" s="6" t="s">
        <v>40</v>
      </c>
      <c r="BF1431" s="1">
        <v>100</v>
      </c>
      <c r="BO1431" s="6"/>
      <c r="BP1431" s="6"/>
      <c r="BQ1431" s="1">
        <v>100</v>
      </c>
      <c r="BR1431" s="6"/>
      <c r="BS1431" s="6"/>
      <c r="BT1431" s="6"/>
      <c r="BU1431" s="6" t="s">
        <v>986</v>
      </c>
      <c r="BV1431" s="6"/>
      <c r="BW1431" s="6"/>
      <c r="BX1431" s="6"/>
    </row>
    <row r="1432" spans="1:76" ht="15" customHeight="1" x14ac:dyDescent="0.3">
      <c r="A1432" s="1" t="s">
        <v>1489</v>
      </c>
      <c r="B1432" s="9">
        <v>42972</v>
      </c>
      <c r="C1432" s="1" t="s">
        <v>123</v>
      </c>
      <c r="D1432" s="166" t="s">
        <v>115</v>
      </c>
      <c r="E1432" s="166" t="s">
        <v>116</v>
      </c>
      <c r="F1432" s="2">
        <v>101</v>
      </c>
      <c r="G1432" s="170">
        <v>4</v>
      </c>
      <c r="H1432" s="183" t="str">
        <f t="shared" si="22"/>
        <v>101-4</v>
      </c>
      <c r="I1432" s="175">
        <v>0</v>
      </c>
      <c r="J1432" s="175">
        <v>68</v>
      </c>
      <c r="K1432" s="207" t="b">
        <v>1</v>
      </c>
      <c r="L1432" s="208">
        <v>248.88500000000002</v>
      </c>
      <c r="M1432" s="208">
        <v>249.56500000000003</v>
      </c>
      <c r="N1432" s="11" t="s">
        <v>112</v>
      </c>
      <c r="O1432" s="11" t="s">
        <v>46</v>
      </c>
      <c r="P1432" s="179" t="s">
        <v>1495</v>
      </c>
      <c r="Q1432" s="180">
        <v>5</v>
      </c>
      <c r="R1432" s="11" t="s">
        <v>18</v>
      </c>
      <c r="S1432" s="11"/>
      <c r="T1432" s="17" t="s">
        <v>792</v>
      </c>
      <c r="U1432" s="6" t="s">
        <v>49</v>
      </c>
      <c r="V1432" s="6" t="s">
        <v>14</v>
      </c>
      <c r="W1432" s="6" t="s">
        <v>10</v>
      </c>
      <c r="X1432" s="212">
        <v>2</v>
      </c>
      <c r="Y1432" s="6" t="s">
        <v>40</v>
      </c>
      <c r="AP1432" s="1">
        <v>50</v>
      </c>
      <c r="BF1432" s="1">
        <v>50</v>
      </c>
      <c r="BO1432" s="6" t="s">
        <v>893</v>
      </c>
      <c r="BP1432" s="6"/>
      <c r="BQ1432" s="1">
        <v>100</v>
      </c>
      <c r="BR1432" s="6"/>
      <c r="BS1432" s="6"/>
      <c r="BT1432" s="6"/>
      <c r="BU1432" s="6" t="s">
        <v>987</v>
      </c>
      <c r="BV1432" s="6"/>
      <c r="BW1432" s="6"/>
      <c r="BX1432" s="6"/>
    </row>
    <row r="1433" spans="1:76" ht="15" customHeight="1" x14ac:dyDescent="0.3">
      <c r="A1433" s="1" t="s">
        <v>1489</v>
      </c>
      <c r="B1433" s="9">
        <v>42972</v>
      </c>
      <c r="C1433" s="1" t="s">
        <v>123</v>
      </c>
      <c r="D1433" s="166" t="s">
        <v>115</v>
      </c>
      <c r="E1433" s="166" t="s">
        <v>116</v>
      </c>
      <c r="F1433" s="2">
        <v>101</v>
      </c>
      <c r="G1433" s="170">
        <v>4</v>
      </c>
      <c r="H1433" s="183" t="str">
        <f t="shared" si="22"/>
        <v>101-4</v>
      </c>
      <c r="I1433" s="175">
        <v>0</v>
      </c>
      <c r="J1433" s="175">
        <v>68</v>
      </c>
      <c r="K1433" s="207" t="b">
        <v>1</v>
      </c>
      <c r="L1433" s="208">
        <v>248.88500000000002</v>
      </c>
      <c r="M1433" s="208">
        <v>249.56500000000003</v>
      </c>
      <c r="N1433" s="11"/>
      <c r="O1433" s="11" t="s">
        <v>105</v>
      </c>
      <c r="P1433" s="179" t="s">
        <v>105</v>
      </c>
      <c r="Q1433" s="139" t="s">
        <v>1492</v>
      </c>
      <c r="R1433" s="11"/>
      <c r="S1433" s="11"/>
      <c r="T1433" s="17"/>
      <c r="U1433" s="6"/>
      <c r="V1433" s="6"/>
      <c r="W1433" s="6"/>
      <c r="X1433" s="212" t="e">
        <v>#N/A</v>
      </c>
      <c r="Y1433" s="6"/>
      <c r="BO1433" s="6"/>
      <c r="BP1433" s="6"/>
      <c r="BQ1433" s="1">
        <v>0</v>
      </c>
      <c r="BR1433" s="6"/>
      <c r="BS1433" s="6"/>
      <c r="BT1433" s="6"/>
      <c r="BU1433" s="6"/>
      <c r="BV1433" s="6" t="s">
        <v>988</v>
      </c>
      <c r="BW1433" s="6"/>
      <c r="BX1433" s="6"/>
    </row>
    <row r="1434" spans="1:76" ht="15" customHeight="1" x14ac:dyDescent="0.3">
      <c r="A1434" s="1" t="s">
        <v>1489</v>
      </c>
      <c r="B1434" s="9">
        <v>42972</v>
      </c>
      <c r="C1434" s="1" t="s">
        <v>123</v>
      </c>
      <c r="D1434" s="61" t="s">
        <v>115</v>
      </c>
      <c r="E1434" s="61" t="s">
        <v>116</v>
      </c>
      <c r="F1434" s="2">
        <v>102</v>
      </c>
      <c r="G1434" s="170">
        <v>1</v>
      </c>
      <c r="H1434" s="183" t="str">
        <f t="shared" si="22"/>
        <v>102-1</v>
      </c>
      <c r="I1434" s="175">
        <v>0</v>
      </c>
      <c r="J1434" s="175">
        <v>93</v>
      </c>
      <c r="K1434" s="207" t="b">
        <v>1</v>
      </c>
      <c r="L1434" s="208">
        <v>249.45</v>
      </c>
      <c r="M1434" s="208">
        <v>250.38</v>
      </c>
      <c r="N1434" s="2" t="s">
        <v>112</v>
      </c>
      <c r="O1434" s="2" t="s">
        <v>30</v>
      </c>
      <c r="P1434" s="179" t="s">
        <v>1524</v>
      </c>
      <c r="Q1434" s="180">
        <v>1</v>
      </c>
      <c r="R1434" s="2" t="s">
        <v>21</v>
      </c>
      <c r="S1434" s="2"/>
      <c r="T1434" s="40" t="s">
        <v>791</v>
      </c>
      <c r="U1434" s="1" t="s">
        <v>49</v>
      </c>
      <c r="V1434" s="1" t="s">
        <v>92</v>
      </c>
      <c r="W1434" s="1" t="s">
        <v>11</v>
      </c>
      <c r="X1434" s="212">
        <v>3</v>
      </c>
      <c r="Y1434" s="1" t="s">
        <v>111</v>
      </c>
      <c r="AG1434" s="1">
        <v>10</v>
      </c>
      <c r="AJ1434" s="193">
        <v>10</v>
      </c>
      <c r="AU1434" s="1">
        <v>80</v>
      </c>
      <c r="BQ1434" s="1">
        <v>100</v>
      </c>
      <c r="BU1434" s="1" t="s">
        <v>895</v>
      </c>
    </row>
    <row r="1435" spans="1:76" ht="15" customHeight="1" x14ac:dyDescent="0.3">
      <c r="A1435" s="1" t="s">
        <v>1489</v>
      </c>
      <c r="B1435" s="9">
        <v>42972</v>
      </c>
      <c r="C1435" s="1" t="s">
        <v>123</v>
      </c>
      <c r="D1435" s="166" t="s">
        <v>115</v>
      </c>
      <c r="E1435" s="166" t="s">
        <v>116</v>
      </c>
      <c r="F1435" s="2">
        <v>102</v>
      </c>
      <c r="G1435" s="170">
        <v>1</v>
      </c>
      <c r="H1435" s="183" t="str">
        <f t="shared" si="22"/>
        <v>102-1</v>
      </c>
      <c r="I1435" s="175">
        <v>0</v>
      </c>
      <c r="J1435" s="175">
        <v>93</v>
      </c>
      <c r="K1435" s="207" t="b">
        <v>1</v>
      </c>
      <c r="L1435" s="208">
        <v>249.45</v>
      </c>
      <c r="M1435" s="208">
        <v>250.38</v>
      </c>
      <c r="N1435" s="11" t="s">
        <v>112</v>
      </c>
      <c r="O1435" s="11" t="s">
        <v>72</v>
      </c>
      <c r="P1435" s="179" t="s">
        <v>1526</v>
      </c>
      <c r="Q1435" s="180">
        <v>3</v>
      </c>
      <c r="R1435" s="11" t="s">
        <v>18</v>
      </c>
      <c r="S1435" s="11"/>
      <c r="T1435" s="17" t="s">
        <v>886</v>
      </c>
      <c r="U1435" s="6" t="s">
        <v>49</v>
      </c>
      <c r="V1435" s="6" t="s">
        <v>92</v>
      </c>
      <c r="W1435" s="6" t="s">
        <v>11</v>
      </c>
      <c r="X1435" s="212">
        <v>3</v>
      </c>
      <c r="Y1435" s="6" t="s">
        <v>40</v>
      </c>
      <c r="AG1435" s="1">
        <v>10</v>
      </c>
      <c r="AJ1435" s="193">
        <v>70</v>
      </c>
      <c r="AU1435" s="1">
        <v>20</v>
      </c>
      <c r="BO1435" s="6"/>
      <c r="BP1435" s="6"/>
      <c r="BQ1435" s="1">
        <v>100</v>
      </c>
      <c r="BR1435" s="6"/>
      <c r="BS1435" s="6"/>
      <c r="BT1435" s="6"/>
      <c r="BU1435" s="6" t="s">
        <v>983</v>
      </c>
      <c r="BV1435" s="6"/>
      <c r="BW1435" s="6"/>
      <c r="BX1435" s="6"/>
    </row>
    <row r="1436" spans="1:76" ht="15" customHeight="1" x14ac:dyDescent="0.3">
      <c r="A1436" s="1" t="s">
        <v>1489</v>
      </c>
      <c r="B1436" s="9">
        <v>42972</v>
      </c>
      <c r="C1436" s="1" t="s">
        <v>123</v>
      </c>
      <c r="D1436" s="166" t="s">
        <v>115</v>
      </c>
      <c r="E1436" s="166" t="s">
        <v>116</v>
      </c>
      <c r="F1436" s="2">
        <v>102</v>
      </c>
      <c r="G1436" s="170">
        <v>1</v>
      </c>
      <c r="H1436" s="183" t="str">
        <f t="shared" si="22"/>
        <v>102-1</v>
      </c>
      <c r="I1436" s="175">
        <v>0</v>
      </c>
      <c r="J1436" s="175">
        <v>93</v>
      </c>
      <c r="K1436" s="207" t="b">
        <v>1</v>
      </c>
      <c r="L1436" s="208">
        <v>249.45</v>
      </c>
      <c r="M1436" s="208">
        <v>250.38</v>
      </c>
      <c r="N1436" s="11" t="s">
        <v>112</v>
      </c>
      <c r="O1436" s="11" t="s">
        <v>39</v>
      </c>
      <c r="P1436" s="179" t="s">
        <v>1527</v>
      </c>
      <c r="Q1436" s="180">
        <v>4</v>
      </c>
      <c r="R1436" s="11" t="s">
        <v>18</v>
      </c>
      <c r="S1436" s="11"/>
      <c r="T1436" s="17" t="s">
        <v>459</v>
      </c>
      <c r="U1436" s="6" t="s">
        <v>49</v>
      </c>
      <c r="V1436" s="6" t="s">
        <v>51</v>
      </c>
      <c r="W1436" s="6" t="s">
        <v>10</v>
      </c>
      <c r="X1436" s="212">
        <v>2</v>
      </c>
      <c r="Y1436" s="6" t="s">
        <v>40</v>
      </c>
      <c r="AG1436" s="1">
        <v>70</v>
      </c>
      <c r="AJ1436" s="193">
        <v>20</v>
      </c>
      <c r="AU1436" s="1">
        <v>10</v>
      </c>
      <c r="BO1436" s="6"/>
      <c r="BP1436" s="6"/>
      <c r="BQ1436" s="1">
        <v>100</v>
      </c>
      <c r="BR1436" s="6"/>
      <c r="BS1436" s="6"/>
      <c r="BT1436" s="6"/>
      <c r="BU1436" s="6" t="s">
        <v>989</v>
      </c>
      <c r="BV1436" s="6"/>
      <c r="BW1436" s="6"/>
      <c r="BX1436" s="6"/>
    </row>
    <row r="1437" spans="1:76" ht="15" customHeight="1" x14ac:dyDescent="0.3">
      <c r="A1437" s="1" t="s">
        <v>1489</v>
      </c>
      <c r="B1437" s="9">
        <v>42972</v>
      </c>
      <c r="C1437" s="1" t="s">
        <v>123</v>
      </c>
      <c r="D1437" s="61" t="s">
        <v>115</v>
      </c>
      <c r="E1437" s="61" t="s">
        <v>116</v>
      </c>
      <c r="F1437" s="2">
        <v>102</v>
      </c>
      <c r="G1437" s="170">
        <v>1</v>
      </c>
      <c r="H1437" s="183" t="str">
        <f t="shared" si="22"/>
        <v>102-1</v>
      </c>
      <c r="I1437" s="175">
        <v>27</v>
      </c>
      <c r="J1437" s="175">
        <v>28</v>
      </c>
      <c r="K1437" s="207" t="b">
        <v>1</v>
      </c>
      <c r="L1437" s="208">
        <v>249.72</v>
      </c>
      <c r="M1437" s="208">
        <v>249.73</v>
      </c>
      <c r="N1437" s="2" t="s">
        <v>96</v>
      </c>
      <c r="O1437" s="2" t="s">
        <v>32</v>
      </c>
      <c r="P1437" s="179" t="s">
        <v>1526</v>
      </c>
      <c r="Q1437" s="180">
        <v>3</v>
      </c>
      <c r="R1437" s="2" t="s">
        <v>18</v>
      </c>
      <c r="S1437" s="2"/>
      <c r="T1437" s="17" t="s">
        <v>886</v>
      </c>
      <c r="U1437" s="1" t="s">
        <v>49</v>
      </c>
      <c r="V1437" s="6" t="s">
        <v>90</v>
      </c>
      <c r="W1437" s="6" t="s">
        <v>11</v>
      </c>
      <c r="X1437" s="212">
        <v>3</v>
      </c>
      <c r="Y1437" s="1" t="s">
        <v>40</v>
      </c>
      <c r="AG1437" s="1">
        <v>10</v>
      </c>
      <c r="AJ1437" s="193">
        <v>20</v>
      </c>
      <c r="AP1437" s="1">
        <v>70</v>
      </c>
      <c r="BQ1437" s="1">
        <v>100</v>
      </c>
      <c r="BU1437" s="1" t="s">
        <v>981</v>
      </c>
    </row>
    <row r="1438" spans="1:76" ht="15" customHeight="1" x14ac:dyDescent="0.3">
      <c r="A1438" s="1" t="s">
        <v>1489</v>
      </c>
      <c r="B1438" s="9">
        <v>42972</v>
      </c>
      <c r="C1438" s="1" t="s">
        <v>123</v>
      </c>
      <c r="D1438" s="166" t="s">
        <v>115</v>
      </c>
      <c r="E1438" s="166" t="s">
        <v>116</v>
      </c>
      <c r="F1438" s="2">
        <v>102</v>
      </c>
      <c r="G1438" s="170">
        <v>1</v>
      </c>
      <c r="H1438" s="183" t="str">
        <f t="shared" si="22"/>
        <v>102-1</v>
      </c>
      <c r="I1438" s="175">
        <v>0</v>
      </c>
      <c r="J1438" s="175">
        <v>93</v>
      </c>
      <c r="K1438" s="207" t="b">
        <v>1</v>
      </c>
      <c r="L1438" s="208">
        <v>249.45</v>
      </c>
      <c r="M1438" s="208">
        <v>250.38</v>
      </c>
      <c r="N1438" s="11" t="s">
        <v>112</v>
      </c>
      <c r="O1438" s="11" t="s">
        <v>35</v>
      </c>
      <c r="P1438" s="179" t="s">
        <v>1495</v>
      </c>
      <c r="Q1438" s="180">
        <v>5</v>
      </c>
      <c r="R1438" s="2" t="s">
        <v>18</v>
      </c>
      <c r="S1438" s="11"/>
      <c r="T1438" s="17" t="s">
        <v>459</v>
      </c>
      <c r="U1438" s="6" t="s">
        <v>49</v>
      </c>
      <c r="V1438" s="6" t="s">
        <v>17</v>
      </c>
      <c r="W1438" s="6" t="s">
        <v>302</v>
      </c>
      <c r="X1438" s="212">
        <v>2</v>
      </c>
      <c r="Y1438" s="6" t="s">
        <v>40</v>
      </c>
      <c r="BF1438" s="1">
        <v>100</v>
      </c>
      <c r="BO1438" s="6"/>
      <c r="BP1438" s="6"/>
      <c r="BQ1438" s="1">
        <v>100</v>
      </c>
      <c r="BR1438" s="6"/>
      <c r="BS1438" s="6"/>
      <c r="BT1438" s="6"/>
      <c r="BU1438" s="6" t="s">
        <v>990</v>
      </c>
      <c r="BV1438" s="6"/>
      <c r="BW1438" s="6"/>
      <c r="BX1438" s="6"/>
    </row>
    <row r="1439" spans="1:76" ht="15" customHeight="1" x14ac:dyDescent="0.3">
      <c r="A1439" s="1" t="s">
        <v>1489</v>
      </c>
      <c r="B1439" s="9">
        <v>42972</v>
      </c>
      <c r="C1439" s="1" t="s">
        <v>123</v>
      </c>
      <c r="D1439" s="166" t="s">
        <v>115</v>
      </c>
      <c r="E1439" s="166" t="s">
        <v>116</v>
      </c>
      <c r="F1439" s="2">
        <v>102</v>
      </c>
      <c r="G1439" s="170">
        <v>1</v>
      </c>
      <c r="H1439" s="183" t="str">
        <f t="shared" si="22"/>
        <v>102-1</v>
      </c>
      <c r="I1439" s="175">
        <v>0</v>
      </c>
      <c r="J1439" s="175">
        <v>93</v>
      </c>
      <c r="K1439" s="207" t="b">
        <v>1</v>
      </c>
      <c r="L1439" s="208">
        <v>249.45</v>
      </c>
      <c r="M1439" s="208">
        <v>250.38</v>
      </c>
      <c r="N1439" s="11"/>
      <c r="O1439" s="11" t="s">
        <v>105</v>
      </c>
      <c r="P1439" s="179" t="s">
        <v>105</v>
      </c>
      <c r="Q1439" s="139" t="s">
        <v>1492</v>
      </c>
      <c r="R1439" s="11"/>
      <c r="S1439" s="11"/>
      <c r="T1439" s="17"/>
      <c r="U1439" s="6"/>
      <c r="V1439" s="6"/>
      <c r="W1439" s="6"/>
      <c r="X1439" s="212" t="e">
        <v>#N/A</v>
      </c>
      <c r="Y1439" s="6"/>
      <c r="BO1439" s="6"/>
      <c r="BP1439" s="6"/>
      <c r="BQ1439" s="1">
        <v>0</v>
      </c>
      <c r="BR1439" s="6"/>
      <c r="BS1439" s="6"/>
      <c r="BT1439" s="6"/>
      <c r="BU1439" s="6"/>
      <c r="BV1439" s="6" t="s">
        <v>991</v>
      </c>
      <c r="BW1439" s="6"/>
      <c r="BX1439" s="6"/>
    </row>
    <row r="1440" spans="1:76" ht="15" customHeight="1" x14ac:dyDescent="0.3">
      <c r="A1440" s="1" t="s">
        <v>1489</v>
      </c>
      <c r="B1440" s="9">
        <v>42972</v>
      </c>
      <c r="C1440" s="1" t="s">
        <v>123</v>
      </c>
      <c r="D1440" s="61" t="s">
        <v>115</v>
      </c>
      <c r="E1440" s="61" t="s">
        <v>116</v>
      </c>
      <c r="F1440" s="2">
        <v>102</v>
      </c>
      <c r="G1440" s="170">
        <v>2</v>
      </c>
      <c r="H1440" s="183" t="str">
        <f t="shared" si="22"/>
        <v>102-2</v>
      </c>
      <c r="I1440" s="175">
        <v>0</v>
      </c>
      <c r="J1440" s="175">
        <v>75</v>
      </c>
      <c r="K1440" s="207" t="b">
        <v>1</v>
      </c>
      <c r="L1440" s="208">
        <v>250.38</v>
      </c>
      <c r="M1440" s="208">
        <v>251.13</v>
      </c>
      <c r="N1440" s="2" t="s">
        <v>112</v>
      </c>
      <c r="O1440" s="2" t="s">
        <v>30</v>
      </c>
      <c r="P1440" s="179" t="s">
        <v>1524</v>
      </c>
      <c r="Q1440" s="180">
        <v>1</v>
      </c>
      <c r="R1440" s="2" t="s">
        <v>21</v>
      </c>
      <c r="S1440" s="2"/>
      <c r="T1440" s="40" t="s">
        <v>796</v>
      </c>
      <c r="U1440" s="1" t="s">
        <v>49</v>
      </c>
      <c r="V1440" s="1" t="s">
        <v>92</v>
      </c>
      <c r="W1440" s="1" t="s">
        <v>11</v>
      </c>
      <c r="X1440" s="212">
        <v>3</v>
      </c>
      <c r="Y1440" s="1" t="s">
        <v>111</v>
      </c>
      <c r="AG1440" s="1">
        <v>10</v>
      </c>
      <c r="AJ1440" s="193">
        <v>10</v>
      </c>
      <c r="AU1440" s="1">
        <v>80</v>
      </c>
      <c r="BQ1440" s="1">
        <v>100</v>
      </c>
      <c r="BU1440" s="1" t="s">
        <v>895</v>
      </c>
    </row>
    <row r="1441" spans="1:76" ht="15" customHeight="1" x14ac:dyDescent="0.3">
      <c r="A1441" s="1" t="s">
        <v>1489</v>
      </c>
      <c r="B1441" s="9">
        <v>42972</v>
      </c>
      <c r="C1441" s="1" t="s">
        <v>123</v>
      </c>
      <c r="D1441" s="166" t="s">
        <v>115</v>
      </c>
      <c r="E1441" s="166" t="s">
        <v>116</v>
      </c>
      <c r="F1441" s="2">
        <v>102</v>
      </c>
      <c r="G1441" s="170">
        <v>2</v>
      </c>
      <c r="H1441" s="183" t="str">
        <f t="shared" si="22"/>
        <v>102-2</v>
      </c>
      <c r="I1441" s="175">
        <v>0</v>
      </c>
      <c r="J1441" s="175">
        <v>75</v>
      </c>
      <c r="K1441" s="207" t="b">
        <v>1</v>
      </c>
      <c r="L1441" s="208">
        <v>250.38</v>
      </c>
      <c r="M1441" s="208">
        <v>251.13</v>
      </c>
      <c r="N1441" s="11" t="s">
        <v>112</v>
      </c>
      <c r="O1441" s="11" t="s">
        <v>72</v>
      </c>
      <c r="P1441" s="179" t="s">
        <v>1526</v>
      </c>
      <c r="Q1441" s="180">
        <v>3</v>
      </c>
      <c r="R1441" s="11" t="s">
        <v>18</v>
      </c>
      <c r="S1441" s="11"/>
      <c r="T1441" s="17" t="s">
        <v>676</v>
      </c>
      <c r="U1441" s="6" t="s">
        <v>49</v>
      </c>
      <c r="V1441" s="6" t="s">
        <v>92</v>
      </c>
      <c r="W1441" s="6" t="s">
        <v>11</v>
      </c>
      <c r="X1441" s="212">
        <v>3</v>
      </c>
      <c r="Y1441" s="6" t="s">
        <v>40</v>
      </c>
      <c r="AG1441" s="1">
        <v>10</v>
      </c>
      <c r="AJ1441" s="193">
        <v>70</v>
      </c>
      <c r="AU1441" s="1">
        <v>20</v>
      </c>
      <c r="BO1441" s="6"/>
      <c r="BP1441" s="6"/>
      <c r="BQ1441" s="1">
        <v>100</v>
      </c>
      <c r="BR1441" s="6"/>
      <c r="BS1441" s="6"/>
      <c r="BT1441" s="6"/>
      <c r="BU1441" s="6" t="s">
        <v>983</v>
      </c>
      <c r="BV1441" s="6"/>
      <c r="BW1441" s="6"/>
      <c r="BX1441" s="6"/>
    </row>
    <row r="1442" spans="1:76" ht="15" customHeight="1" x14ac:dyDescent="0.3">
      <c r="A1442" s="1" t="s">
        <v>1489</v>
      </c>
      <c r="B1442" s="9">
        <v>42972</v>
      </c>
      <c r="C1442" s="1" t="s">
        <v>123</v>
      </c>
      <c r="D1442" s="166" t="s">
        <v>115</v>
      </c>
      <c r="E1442" s="166" t="s">
        <v>116</v>
      </c>
      <c r="F1442" s="2">
        <v>102</v>
      </c>
      <c r="G1442" s="170">
        <v>2</v>
      </c>
      <c r="H1442" s="183" t="str">
        <f t="shared" si="22"/>
        <v>102-2</v>
      </c>
      <c r="I1442" s="175">
        <v>0</v>
      </c>
      <c r="J1442" s="175">
        <v>75</v>
      </c>
      <c r="K1442" s="207" t="b">
        <v>1</v>
      </c>
      <c r="L1442" s="208">
        <v>250.38</v>
      </c>
      <c r="M1442" s="208">
        <v>251.13</v>
      </c>
      <c r="N1442" s="11" t="s">
        <v>112</v>
      </c>
      <c r="O1442" s="11" t="s">
        <v>39</v>
      </c>
      <c r="P1442" s="179" t="s">
        <v>1527</v>
      </c>
      <c r="Q1442" s="180">
        <v>4</v>
      </c>
      <c r="R1442" s="11" t="s">
        <v>18</v>
      </c>
      <c r="S1442" s="11"/>
      <c r="T1442" s="17" t="s">
        <v>459</v>
      </c>
      <c r="U1442" s="6" t="s">
        <v>49</v>
      </c>
      <c r="V1442" s="6" t="s">
        <v>14</v>
      </c>
      <c r="W1442" s="6" t="s">
        <v>10</v>
      </c>
      <c r="X1442" s="212">
        <v>2</v>
      </c>
      <c r="Y1442" s="6" t="s">
        <v>40</v>
      </c>
      <c r="AG1442" s="1">
        <v>70</v>
      </c>
      <c r="AJ1442" s="193">
        <v>20</v>
      </c>
      <c r="AU1442" s="1">
        <v>10</v>
      </c>
      <c r="BO1442" s="6"/>
      <c r="BP1442" s="6"/>
      <c r="BQ1442" s="1">
        <v>100</v>
      </c>
      <c r="BR1442" s="6"/>
      <c r="BS1442" s="6"/>
      <c r="BT1442" s="6"/>
      <c r="BU1442" s="6" t="s">
        <v>897</v>
      </c>
      <c r="BV1442" s="6"/>
      <c r="BW1442" s="6"/>
      <c r="BX1442" s="6"/>
    </row>
    <row r="1443" spans="1:76" ht="15" customHeight="1" x14ac:dyDescent="0.3">
      <c r="A1443" s="1" t="s">
        <v>1489</v>
      </c>
      <c r="B1443" s="9">
        <v>42972</v>
      </c>
      <c r="C1443" s="1" t="s">
        <v>123</v>
      </c>
      <c r="D1443" s="166" t="s">
        <v>115</v>
      </c>
      <c r="E1443" s="166" t="s">
        <v>116</v>
      </c>
      <c r="F1443" s="2">
        <v>102</v>
      </c>
      <c r="G1443" s="170">
        <v>2</v>
      </c>
      <c r="H1443" s="183" t="str">
        <f t="shared" si="22"/>
        <v>102-2</v>
      </c>
      <c r="I1443" s="175">
        <v>0</v>
      </c>
      <c r="J1443" s="175">
        <v>75</v>
      </c>
      <c r="K1443" s="207" t="b">
        <v>1</v>
      </c>
      <c r="L1443" s="208">
        <v>250.38</v>
      </c>
      <c r="M1443" s="208">
        <v>251.13</v>
      </c>
      <c r="N1443" s="11"/>
      <c r="O1443" s="11" t="s">
        <v>105</v>
      </c>
      <c r="P1443" s="179" t="s">
        <v>105</v>
      </c>
      <c r="Q1443" s="139" t="s">
        <v>1492</v>
      </c>
      <c r="R1443" s="11"/>
      <c r="S1443" s="11"/>
      <c r="T1443" s="17"/>
      <c r="U1443" s="6"/>
      <c r="V1443" s="6"/>
      <c r="W1443" s="6"/>
      <c r="X1443" s="212" t="e">
        <v>#N/A</v>
      </c>
      <c r="Y1443" s="6"/>
      <c r="BO1443" s="6"/>
      <c r="BP1443" s="6"/>
      <c r="BQ1443" s="1">
        <v>0</v>
      </c>
      <c r="BR1443" s="6"/>
      <c r="BS1443" s="6"/>
      <c r="BT1443" s="6"/>
      <c r="BU1443" s="6"/>
      <c r="BV1443" s="6" t="s">
        <v>992</v>
      </c>
      <c r="BW1443" s="6"/>
      <c r="BX1443" s="6"/>
    </row>
    <row r="1444" spans="1:76" ht="15" customHeight="1" x14ac:dyDescent="0.3">
      <c r="A1444" s="1" t="s">
        <v>1489</v>
      </c>
      <c r="B1444" s="9">
        <v>42972</v>
      </c>
      <c r="C1444" s="1" t="s">
        <v>123</v>
      </c>
      <c r="D1444" s="61" t="s">
        <v>115</v>
      </c>
      <c r="E1444" s="61" t="s">
        <v>116</v>
      </c>
      <c r="F1444" s="2">
        <v>102</v>
      </c>
      <c r="G1444" s="170">
        <v>3</v>
      </c>
      <c r="H1444" s="183" t="str">
        <f t="shared" si="22"/>
        <v>102-3</v>
      </c>
      <c r="I1444" s="175">
        <v>0</v>
      </c>
      <c r="J1444" s="175">
        <v>57</v>
      </c>
      <c r="K1444" s="207" t="b">
        <v>1</v>
      </c>
      <c r="L1444" s="208">
        <v>251.13</v>
      </c>
      <c r="M1444" s="208">
        <v>251.7</v>
      </c>
      <c r="N1444" s="2" t="s">
        <v>112</v>
      </c>
      <c r="O1444" s="2" t="s">
        <v>30</v>
      </c>
      <c r="P1444" s="179" t="s">
        <v>1524</v>
      </c>
      <c r="Q1444" s="180">
        <v>1</v>
      </c>
      <c r="R1444" s="2" t="s">
        <v>21</v>
      </c>
      <c r="S1444" s="2"/>
      <c r="T1444" s="40" t="s">
        <v>792</v>
      </c>
      <c r="U1444" s="1" t="s">
        <v>49</v>
      </c>
      <c r="V1444" s="1" t="s">
        <v>92</v>
      </c>
      <c r="W1444" s="1" t="s">
        <v>11</v>
      </c>
      <c r="X1444" s="212">
        <v>3</v>
      </c>
      <c r="Y1444" s="1" t="s">
        <v>111</v>
      </c>
      <c r="AG1444" s="1">
        <v>10</v>
      </c>
      <c r="AJ1444" s="193">
        <v>10</v>
      </c>
      <c r="AU1444" s="1">
        <v>80</v>
      </c>
      <c r="BQ1444" s="1">
        <v>100</v>
      </c>
      <c r="BU1444" s="1" t="s">
        <v>895</v>
      </c>
    </row>
    <row r="1445" spans="1:76" ht="15" customHeight="1" x14ac:dyDescent="0.3">
      <c r="A1445" s="1" t="s">
        <v>1489</v>
      </c>
      <c r="B1445" s="9">
        <v>42972</v>
      </c>
      <c r="C1445" s="1" t="s">
        <v>123</v>
      </c>
      <c r="D1445" s="166" t="s">
        <v>115</v>
      </c>
      <c r="E1445" s="166" t="s">
        <v>116</v>
      </c>
      <c r="F1445" s="2">
        <v>102</v>
      </c>
      <c r="G1445" s="170">
        <v>3</v>
      </c>
      <c r="H1445" s="183" t="str">
        <f t="shared" si="22"/>
        <v>102-3</v>
      </c>
      <c r="I1445" s="175">
        <v>0</v>
      </c>
      <c r="J1445" s="175">
        <v>57</v>
      </c>
      <c r="K1445" s="207" t="b">
        <v>1</v>
      </c>
      <c r="L1445" s="208">
        <v>251.13</v>
      </c>
      <c r="M1445" s="208">
        <v>251.7</v>
      </c>
      <c r="N1445" s="11" t="s">
        <v>112</v>
      </c>
      <c r="O1445" s="11" t="s">
        <v>72</v>
      </c>
      <c r="P1445" s="179" t="s">
        <v>1526</v>
      </c>
      <c r="Q1445" s="180">
        <v>3</v>
      </c>
      <c r="R1445" s="11" t="s">
        <v>18</v>
      </c>
      <c r="S1445" s="11"/>
      <c r="T1445" s="17" t="s">
        <v>795</v>
      </c>
      <c r="U1445" s="6" t="s">
        <v>49</v>
      </c>
      <c r="V1445" s="6" t="s">
        <v>90</v>
      </c>
      <c r="W1445" s="6" t="s">
        <v>11</v>
      </c>
      <c r="X1445" s="212">
        <v>3</v>
      </c>
      <c r="Y1445" s="6" t="s">
        <v>40</v>
      </c>
      <c r="AG1445" s="1">
        <v>10</v>
      </c>
      <c r="AJ1445" s="193">
        <v>70</v>
      </c>
      <c r="AU1445" s="1">
        <v>20</v>
      </c>
      <c r="BO1445" s="6"/>
      <c r="BP1445" s="6"/>
      <c r="BQ1445" s="1">
        <v>100</v>
      </c>
      <c r="BR1445" s="6"/>
      <c r="BS1445" s="6"/>
      <c r="BT1445" s="6"/>
      <c r="BU1445" s="6" t="s">
        <v>993</v>
      </c>
      <c r="BV1445" s="6"/>
      <c r="BW1445" s="6"/>
      <c r="BX1445" s="6"/>
    </row>
    <row r="1446" spans="1:76" ht="15" customHeight="1" x14ac:dyDescent="0.3">
      <c r="A1446" s="1" t="s">
        <v>1489</v>
      </c>
      <c r="B1446" s="9">
        <v>42972</v>
      </c>
      <c r="C1446" s="1" t="s">
        <v>123</v>
      </c>
      <c r="D1446" s="166" t="s">
        <v>115</v>
      </c>
      <c r="E1446" s="166" t="s">
        <v>116</v>
      </c>
      <c r="F1446" s="2">
        <v>102</v>
      </c>
      <c r="G1446" s="170">
        <v>3</v>
      </c>
      <c r="H1446" s="183" t="str">
        <f t="shared" si="22"/>
        <v>102-3</v>
      </c>
      <c r="I1446" s="175">
        <v>0</v>
      </c>
      <c r="J1446" s="175">
        <v>57</v>
      </c>
      <c r="K1446" s="207" t="b">
        <v>1</v>
      </c>
      <c r="L1446" s="208">
        <v>251.13</v>
      </c>
      <c r="M1446" s="208">
        <v>251.7</v>
      </c>
      <c r="N1446" s="11" t="s">
        <v>112</v>
      </c>
      <c r="O1446" s="11" t="s">
        <v>39</v>
      </c>
      <c r="P1446" s="179" t="s">
        <v>1527</v>
      </c>
      <c r="Q1446" s="180">
        <v>4</v>
      </c>
      <c r="R1446" s="11" t="s">
        <v>18</v>
      </c>
      <c r="S1446" s="11"/>
      <c r="T1446" s="17" t="s">
        <v>459</v>
      </c>
      <c r="U1446" s="6" t="s">
        <v>49</v>
      </c>
      <c r="V1446" s="6" t="s">
        <v>14</v>
      </c>
      <c r="W1446" s="6" t="s">
        <v>10</v>
      </c>
      <c r="X1446" s="212">
        <v>2</v>
      </c>
      <c r="Y1446" s="6" t="s">
        <v>40</v>
      </c>
      <c r="AG1446" s="1">
        <v>70</v>
      </c>
      <c r="AJ1446" s="193">
        <v>20</v>
      </c>
      <c r="AU1446" s="1">
        <v>10</v>
      </c>
      <c r="BO1446" s="6"/>
      <c r="BP1446" s="6"/>
      <c r="BQ1446" s="1">
        <v>100</v>
      </c>
      <c r="BR1446" s="6"/>
      <c r="BS1446" s="6"/>
      <c r="BT1446" s="6"/>
      <c r="BU1446" s="6" t="s">
        <v>897</v>
      </c>
      <c r="BV1446" s="6"/>
      <c r="BW1446" s="6"/>
      <c r="BX1446" s="6"/>
    </row>
    <row r="1447" spans="1:76" ht="15" customHeight="1" x14ac:dyDescent="0.3">
      <c r="A1447" s="1" t="s">
        <v>1489</v>
      </c>
      <c r="B1447" s="9">
        <v>42972</v>
      </c>
      <c r="C1447" s="1" t="s">
        <v>123</v>
      </c>
      <c r="D1447" s="61" t="s">
        <v>115</v>
      </c>
      <c r="E1447" s="61" t="s">
        <v>116</v>
      </c>
      <c r="F1447" s="2">
        <v>102</v>
      </c>
      <c r="G1447" s="170">
        <v>3</v>
      </c>
      <c r="H1447" s="183" t="str">
        <f t="shared" si="22"/>
        <v>102-3</v>
      </c>
      <c r="I1447" s="175">
        <v>21</v>
      </c>
      <c r="J1447" s="175">
        <v>22</v>
      </c>
      <c r="K1447" s="207" t="b">
        <v>1</v>
      </c>
      <c r="L1447" s="208">
        <v>251.34</v>
      </c>
      <c r="M1447" s="208">
        <v>251.35</v>
      </c>
      <c r="N1447" s="2" t="s">
        <v>96</v>
      </c>
      <c r="O1447" s="2" t="s">
        <v>32</v>
      </c>
      <c r="P1447" s="179" t="s">
        <v>1526</v>
      </c>
      <c r="Q1447" s="180">
        <v>3</v>
      </c>
      <c r="R1447" s="2" t="s">
        <v>18</v>
      </c>
      <c r="S1447" s="2"/>
      <c r="T1447" s="17" t="s">
        <v>791</v>
      </c>
      <c r="U1447" s="1" t="s">
        <v>49</v>
      </c>
      <c r="V1447" s="6" t="s">
        <v>90</v>
      </c>
      <c r="W1447" s="6" t="s">
        <v>11</v>
      </c>
      <c r="X1447" s="212">
        <v>3</v>
      </c>
      <c r="Y1447" s="1" t="s">
        <v>40</v>
      </c>
      <c r="AG1447" s="1">
        <v>10</v>
      </c>
      <c r="AJ1447" s="193">
        <v>20</v>
      </c>
      <c r="AP1447" s="1">
        <v>70</v>
      </c>
      <c r="BQ1447" s="1">
        <v>100</v>
      </c>
      <c r="BU1447" s="1" t="s">
        <v>981</v>
      </c>
    </row>
    <row r="1448" spans="1:76" ht="15" customHeight="1" x14ac:dyDescent="0.3">
      <c r="A1448" s="1" t="s">
        <v>1489</v>
      </c>
      <c r="B1448" s="9">
        <v>42972</v>
      </c>
      <c r="C1448" s="1" t="s">
        <v>123</v>
      </c>
      <c r="D1448" s="61" t="s">
        <v>115</v>
      </c>
      <c r="E1448" s="61" t="s">
        <v>116</v>
      </c>
      <c r="F1448" s="2">
        <v>102</v>
      </c>
      <c r="G1448" s="170">
        <v>3</v>
      </c>
      <c r="H1448" s="183" t="str">
        <f t="shared" si="22"/>
        <v>102-3</v>
      </c>
      <c r="I1448" s="175">
        <v>6</v>
      </c>
      <c r="J1448" s="175">
        <v>7</v>
      </c>
      <c r="K1448" s="207" t="b">
        <v>1</v>
      </c>
      <c r="L1448" s="208">
        <v>251.19</v>
      </c>
      <c r="M1448" s="208">
        <v>251.2</v>
      </c>
      <c r="N1448" s="2" t="s">
        <v>96</v>
      </c>
      <c r="O1448" s="2" t="s">
        <v>32</v>
      </c>
      <c r="P1448" s="179" t="s">
        <v>1495</v>
      </c>
      <c r="Q1448" s="180">
        <v>5</v>
      </c>
      <c r="R1448" s="2" t="s">
        <v>18</v>
      </c>
      <c r="S1448" s="2"/>
      <c r="T1448" s="17" t="s">
        <v>459</v>
      </c>
      <c r="U1448" s="1" t="s">
        <v>49</v>
      </c>
      <c r="V1448" s="6" t="s">
        <v>16</v>
      </c>
      <c r="W1448" s="6" t="s">
        <v>11</v>
      </c>
      <c r="X1448" s="212">
        <v>3</v>
      </c>
      <c r="Y1448" s="1" t="s">
        <v>40</v>
      </c>
      <c r="AG1448" s="1">
        <v>10</v>
      </c>
      <c r="AP1448" s="1">
        <v>90</v>
      </c>
      <c r="BQ1448" s="1">
        <v>100</v>
      </c>
      <c r="BU1448" s="1" t="s">
        <v>994</v>
      </c>
    </row>
    <row r="1449" spans="1:76" ht="15" customHeight="1" x14ac:dyDescent="0.3">
      <c r="A1449" s="1" t="s">
        <v>1489</v>
      </c>
      <c r="B1449" s="9">
        <v>42972</v>
      </c>
      <c r="C1449" s="1" t="s">
        <v>123</v>
      </c>
      <c r="D1449" s="166" t="s">
        <v>115</v>
      </c>
      <c r="E1449" s="166" t="s">
        <v>116</v>
      </c>
      <c r="F1449" s="2">
        <v>102</v>
      </c>
      <c r="G1449" s="170">
        <v>3</v>
      </c>
      <c r="H1449" s="183" t="str">
        <f t="shared" si="22"/>
        <v>102-3</v>
      </c>
      <c r="I1449" s="175">
        <v>0</v>
      </c>
      <c r="J1449" s="175">
        <v>57</v>
      </c>
      <c r="K1449" s="207" t="b">
        <v>1</v>
      </c>
      <c r="L1449" s="208">
        <v>251.13</v>
      </c>
      <c r="M1449" s="208">
        <v>251.7</v>
      </c>
      <c r="N1449" s="11"/>
      <c r="O1449" s="2" t="s">
        <v>105</v>
      </c>
      <c r="P1449" s="179" t="s">
        <v>105</v>
      </c>
      <c r="Q1449" s="139" t="s">
        <v>1492</v>
      </c>
      <c r="R1449" s="11"/>
      <c r="S1449" s="11"/>
      <c r="T1449" s="6"/>
      <c r="U1449" s="6"/>
      <c r="V1449" s="6"/>
      <c r="W1449" s="6"/>
      <c r="X1449" s="212" t="e">
        <v>#N/A</v>
      </c>
      <c r="Y1449" s="6"/>
      <c r="BO1449" s="6"/>
      <c r="BP1449" s="6"/>
      <c r="BQ1449" s="1">
        <v>0</v>
      </c>
      <c r="BR1449" s="6"/>
      <c r="BS1449" s="6"/>
      <c r="BT1449" s="6"/>
      <c r="BU1449" s="6"/>
      <c r="BV1449" s="6" t="s">
        <v>995</v>
      </c>
      <c r="BW1449" s="6"/>
      <c r="BX1449" s="6"/>
    </row>
    <row r="1450" spans="1:76" ht="15" customHeight="1" x14ac:dyDescent="0.3">
      <c r="A1450" s="1" t="s">
        <v>1489</v>
      </c>
      <c r="B1450" s="9">
        <v>42972</v>
      </c>
      <c r="C1450" s="1" t="s">
        <v>123</v>
      </c>
      <c r="D1450" s="61" t="s">
        <v>115</v>
      </c>
      <c r="E1450" s="61" t="s">
        <v>116</v>
      </c>
      <c r="F1450" s="2">
        <v>102</v>
      </c>
      <c r="G1450" s="170">
        <v>4</v>
      </c>
      <c r="H1450" s="183" t="str">
        <f t="shared" si="22"/>
        <v>102-4</v>
      </c>
      <c r="I1450" s="175">
        <v>0</v>
      </c>
      <c r="J1450" s="175">
        <v>84</v>
      </c>
      <c r="K1450" s="207" t="b">
        <v>1</v>
      </c>
      <c r="L1450" s="208">
        <v>251.7</v>
      </c>
      <c r="M1450" s="208">
        <v>252.54</v>
      </c>
      <c r="N1450" s="2" t="s">
        <v>112</v>
      </c>
      <c r="O1450" s="2" t="s">
        <v>30</v>
      </c>
      <c r="P1450" s="179" t="s">
        <v>1524</v>
      </c>
      <c r="Q1450" s="180">
        <v>1</v>
      </c>
      <c r="R1450" s="2" t="s">
        <v>21</v>
      </c>
      <c r="S1450" s="2"/>
      <c r="T1450" s="40" t="s">
        <v>886</v>
      </c>
      <c r="U1450" s="1" t="s">
        <v>49</v>
      </c>
      <c r="V1450" s="1" t="s">
        <v>92</v>
      </c>
      <c r="W1450" s="1" t="s">
        <v>11</v>
      </c>
      <c r="X1450" s="212">
        <v>3</v>
      </c>
      <c r="Y1450" s="1" t="s">
        <v>111</v>
      </c>
      <c r="AG1450" s="1">
        <v>10</v>
      </c>
      <c r="AJ1450" s="193">
        <v>10</v>
      </c>
      <c r="AU1450" s="1">
        <v>80</v>
      </c>
      <c r="BQ1450" s="1">
        <v>100</v>
      </c>
      <c r="BU1450" s="1" t="s">
        <v>895</v>
      </c>
    </row>
    <row r="1451" spans="1:76" ht="15" customHeight="1" x14ac:dyDescent="0.3">
      <c r="A1451" s="1" t="s">
        <v>1489</v>
      </c>
      <c r="B1451" s="9">
        <v>42972</v>
      </c>
      <c r="C1451" s="1" t="s">
        <v>123</v>
      </c>
      <c r="D1451" s="166" t="s">
        <v>115</v>
      </c>
      <c r="E1451" s="166" t="s">
        <v>116</v>
      </c>
      <c r="F1451" s="2">
        <v>102</v>
      </c>
      <c r="G1451" s="170">
        <v>4</v>
      </c>
      <c r="H1451" s="183" t="str">
        <f t="shared" si="22"/>
        <v>102-4</v>
      </c>
      <c r="I1451" s="175">
        <v>0</v>
      </c>
      <c r="J1451" s="175">
        <v>84</v>
      </c>
      <c r="K1451" s="207" t="b">
        <v>1</v>
      </c>
      <c r="L1451" s="208">
        <v>251.7</v>
      </c>
      <c r="M1451" s="208">
        <v>252.54</v>
      </c>
      <c r="N1451" s="11" t="s">
        <v>112</v>
      </c>
      <c r="O1451" s="11" t="s">
        <v>72</v>
      </c>
      <c r="P1451" s="179" t="s">
        <v>1526</v>
      </c>
      <c r="Q1451" s="180">
        <v>3</v>
      </c>
      <c r="R1451" s="11" t="s">
        <v>18</v>
      </c>
      <c r="S1451" s="11"/>
      <c r="T1451" s="17" t="s">
        <v>795</v>
      </c>
      <c r="U1451" s="6" t="s">
        <v>49</v>
      </c>
      <c r="V1451" s="6" t="s">
        <v>92</v>
      </c>
      <c r="W1451" s="6" t="s">
        <v>11</v>
      </c>
      <c r="X1451" s="212">
        <v>3</v>
      </c>
      <c r="Y1451" s="6" t="s">
        <v>40</v>
      </c>
      <c r="AG1451" s="1">
        <v>10</v>
      </c>
      <c r="AJ1451" s="193">
        <v>70</v>
      </c>
      <c r="AU1451" s="1">
        <v>20</v>
      </c>
      <c r="BO1451" s="6"/>
      <c r="BP1451" s="6"/>
      <c r="BQ1451" s="1">
        <v>100</v>
      </c>
      <c r="BR1451" s="6"/>
      <c r="BS1451" s="6"/>
      <c r="BT1451" s="6"/>
      <c r="BU1451" s="6" t="s">
        <v>996</v>
      </c>
      <c r="BV1451" s="6"/>
      <c r="BW1451" s="6"/>
      <c r="BX1451" s="6"/>
    </row>
    <row r="1452" spans="1:76" ht="15" customHeight="1" x14ac:dyDescent="0.3">
      <c r="A1452" s="1" t="s">
        <v>1489</v>
      </c>
      <c r="B1452" s="9">
        <v>42972</v>
      </c>
      <c r="C1452" s="1" t="s">
        <v>123</v>
      </c>
      <c r="D1452" s="166" t="s">
        <v>115</v>
      </c>
      <c r="E1452" s="166" t="s">
        <v>116</v>
      </c>
      <c r="F1452" s="2">
        <v>102</v>
      </c>
      <c r="G1452" s="170">
        <v>4</v>
      </c>
      <c r="H1452" s="183" t="str">
        <f t="shared" si="22"/>
        <v>102-4</v>
      </c>
      <c r="I1452" s="175">
        <v>0</v>
      </c>
      <c r="J1452" s="175">
        <v>84</v>
      </c>
      <c r="K1452" s="207" t="b">
        <v>1</v>
      </c>
      <c r="L1452" s="208">
        <v>251.7</v>
      </c>
      <c r="M1452" s="208">
        <v>252.54</v>
      </c>
      <c r="N1452" s="11" t="s">
        <v>112</v>
      </c>
      <c r="O1452" s="11" t="s">
        <v>39</v>
      </c>
      <c r="P1452" s="179" t="s">
        <v>1527</v>
      </c>
      <c r="Q1452" s="180">
        <v>4</v>
      </c>
      <c r="R1452" s="11" t="s">
        <v>18</v>
      </c>
      <c r="S1452" s="11"/>
      <c r="T1452" s="17" t="s">
        <v>459</v>
      </c>
      <c r="U1452" s="6" t="s">
        <v>49</v>
      </c>
      <c r="V1452" s="6" t="s">
        <v>14</v>
      </c>
      <c r="W1452" s="6" t="s">
        <v>10</v>
      </c>
      <c r="X1452" s="212">
        <v>2</v>
      </c>
      <c r="Y1452" s="6" t="s">
        <v>40</v>
      </c>
      <c r="AG1452" s="1">
        <v>70</v>
      </c>
      <c r="AJ1452" s="193">
        <v>20</v>
      </c>
      <c r="AU1452" s="1">
        <v>10</v>
      </c>
      <c r="BO1452" s="6"/>
      <c r="BP1452" s="6"/>
      <c r="BQ1452" s="1">
        <v>100</v>
      </c>
      <c r="BR1452" s="6"/>
      <c r="BS1452" s="6"/>
      <c r="BT1452" s="6"/>
      <c r="BU1452" s="6" t="s">
        <v>897</v>
      </c>
      <c r="BV1452" s="6"/>
      <c r="BW1452" s="6"/>
      <c r="BX1452" s="6"/>
    </row>
    <row r="1453" spans="1:76" ht="15" customHeight="1" x14ac:dyDescent="0.3">
      <c r="A1453" s="1" t="s">
        <v>1489</v>
      </c>
      <c r="B1453" s="9">
        <v>42972</v>
      </c>
      <c r="C1453" s="1" t="s">
        <v>123</v>
      </c>
      <c r="D1453" s="61" t="s">
        <v>115</v>
      </c>
      <c r="E1453" s="61" t="s">
        <v>116</v>
      </c>
      <c r="F1453" s="2">
        <v>102</v>
      </c>
      <c r="G1453" s="170">
        <v>4</v>
      </c>
      <c r="H1453" s="183" t="str">
        <f t="shared" si="22"/>
        <v>102-4</v>
      </c>
      <c r="I1453" s="175">
        <v>6</v>
      </c>
      <c r="J1453" s="175">
        <v>84</v>
      </c>
      <c r="K1453" s="207" t="b">
        <v>1</v>
      </c>
      <c r="L1453" s="208">
        <v>251.76</v>
      </c>
      <c r="M1453" s="208">
        <v>252.54</v>
      </c>
      <c r="N1453" s="2" t="s">
        <v>96</v>
      </c>
      <c r="O1453" s="2" t="s">
        <v>32</v>
      </c>
      <c r="P1453" s="179" t="s">
        <v>1495</v>
      </c>
      <c r="Q1453" s="180">
        <v>5</v>
      </c>
      <c r="R1453" s="2" t="s">
        <v>18</v>
      </c>
      <c r="S1453" s="2"/>
      <c r="T1453" s="17" t="s">
        <v>459</v>
      </c>
      <c r="U1453" s="1" t="s">
        <v>49</v>
      </c>
      <c r="V1453" s="6" t="s">
        <v>15</v>
      </c>
      <c r="W1453" s="6" t="s">
        <v>11</v>
      </c>
      <c r="X1453" s="212">
        <v>3</v>
      </c>
      <c r="Y1453" s="1" t="s">
        <v>40</v>
      </c>
      <c r="AG1453" s="1">
        <v>10</v>
      </c>
      <c r="AP1453" s="1">
        <v>90</v>
      </c>
      <c r="BQ1453" s="1">
        <v>100</v>
      </c>
      <c r="BU1453" s="1" t="s">
        <v>997</v>
      </c>
    </row>
    <row r="1454" spans="1:76" ht="15" customHeight="1" x14ac:dyDescent="0.3">
      <c r="A1454" s="1" t="s">
        <v>1489</v>
      </c>
      <c r="B1454" s="9">
        <v>42972</v>
      </c>
      <c r="C1454" s="1" t="s">
        <v>123</v>
      </c>
      <c r="D1454" s="166" t="s">
        <v>115</v>
      </c>
      <c r="E1454" s="166" t="s">
        <v>116</v>
      </c>
      <c r="F1454" s="2">
        <v>102</v>
      </c>
      <c r="G1454" s="170">
        <v>4</v>
      </c>
      <c r="H1454" s="183" t="str">
        <f t="shared" si="22"/>
        <v>102-4</v>
      </c>
      <c r="I1454" s="175">
        <v>6</v>
      </c>
      <c r="J1454" s="175">
        <v>84</v>
      </c>
      <c r="K1454" s="207" t="b">
        <v>1</v>
      </c>
      <c r="L1454" s="208">
        <v>251.76</v>
      </c>
      <c r="M1454" s="208">
        <v>252.54</v>
      </c>
      <c r="N1454" s="2"/>
      <c r="O1454" s="2" t="s">
        <v>105</v>
      </c>
      <c r="P1454" s="179" t="s">
        <v>105</v>
      </c>
      <c r="Q1454" s="139" t="s">
        <v>1492</v>
      </c>
      <c r="R1454" s="2"/>
      <c r="S1454" s="2"/>
      <c r="T1454" s="40"/>
      <c r="U1454" s="1"/>
      <c r="V1454" s="1"/>
      <c r="W1454" s="1"/>
      <c r="X1454" s="212" t="e">
        <v>#N/A</v>
      </c>
      <c r="Y1454" s="1"/>
      <c r="BQ1454" s="1">
        <v>0</v>
      </c>
      <c r="BV1454" s="1" t="s">
        <v>998</v>
      </c>
    </row>
    <row r="1455" spans="1:76" ht="15" customHeight="1" x14ac:dyDescent="0.3">
      <c r="A1455" s="1" t="s">
        <v>1489</v>
      </c>
      <c r="B1455" s="9">
        <v>42972</v>
      </c>
      <c r="C1455" s="1" t="s">
        <v>123</v>
      </c>
      <c r="D1455" s="61" t="s">
        <v>115</v>
      </c>
      <c r="E1455" s="61" t="s">
        <v>116</v>
      </c>
      <c r="F1455" s="2">
        <v>103</v>
      </c>
      <c r="G1455" s="170">
        <v>1</v>
      </c>
      <c r="H1455" s="183" t="str">
        <f t="shared" si="22"/>
        <v>103-1</v>
      </c>
      <c r="I1455" s="175">
        <v>0</v>
      </c>
      <c r="J1455" s="175">
        <v>98</v>
      </c>
      <c r="K1455" s="207" t="b">
        <v>1</v>
      </c>
      <c r="L1455" s="208">
        <v>252.5</v>
      </c>
      <c r="M1455" s="208">
        <v>253.48</v>
      </c>
      <c r="N1455" s="2" t="s">
        <v>112</v>
      </c>
      <c r="O1455" s="2" t="s">
        <v>30</v>
      </c>
      <c r="P1455" s="179" t="s">
        <v>1524</v>
      </c>
      <c r="Q1455" s="180">
        <v>1</v>
      </c>
      <c r="R1455" s="2" t="s">
        <v>21</v>
      </c>
      <c r="S1455" s="2"/>
      <c r="T1455" s="40" t="s">
        <v>791</v>
      </c>
      <c r="U1455" s="1" t="s">
        <v>49</v>
      </c>
      <c r="V1455" s="1" t="s">
        <v>92</v>
      </c>
      <c r="W1455" s="1" t="s">
        <v>11</v>
      </c>
      <c r="X1455" s="212">
        <v>3</v>
      </c>
      <c r="Y1455" s="1" t="s">
        <v>111</v>
      </c>
      <c r="AG1455" s="1">
        <v>10</v>
      </c>
      <c r="AJ1455" s="193">
        <v>10</v>
      </c>
      <c r="AU1455" s="1">
        <v>80</v>
      </c>
      <c r="BQ1455" s="1">
        <v>100</v>
      </c>
      <c r="BU1455" s="1" t="s">
        <v>895</v>
      </c>
    </row>
    <row r="1456" spans="1:76" ht="15" customHeight="1" x14ac:dyDescent="0.3">
      <c r="A1456" s="1" t="s">
        <v>1489</v>
      </c>
      <c r="B1456" s="9">
        <v>42972</v>
      </c>
      <c r="C1456" s="1" t="s">
        <v>123</v>
      </c>
      <c r="D1456" s="166" t="s">
        <v>115</v>
      </c>
      <c r="E1456" s="166" t="s">
        <v>116</v>
      </c>
      <c r="F1456" s="2">
        <v>103</v>
      </c>
      <c r="G1456" s="170">
        <v>1</v>
      </c>
      <c r="H1456" s="183" t="str">
        <f t="shared" si="22"/>
        <v>103-1</v>
      </c>
      <c r="I1456" s="175">
        <v>0</v>
      </c>
      <c r="J1456" s="175">
        <v>98</v>
      </c>
      <c r="K1456" s="207" t="b">
        <v>1</v>
      </c>
      <c r="L1456" s="208">
        <v>252.5</v>
      </c>
      <c r="M1456" s="208">
        <v>253.48</v>
      </c>
      <c r="N1456" s="11" t="s">
        <v>112</v>
      </c>
      <c r="O1456" s="11" t="s">
        <v>72</v>
      </c>
      <c r="P1456" s="179" t="s">
        <v>1526</v>
      </c>
      <c r="Q1456" s="180">
        <v>3</v>
      </c>
      <c r="R1456" s="11" t="s">
        <v>18</v>
      </c>
      <c r="S1456" s="11"/>
      <c r="T1456" s="17" t="s">
        <v>791</v>
      </c>
      <c r="U1456" s="6" t="s">
        <v>49</v>
      </c>
      <c r="V1456" s="6" t="s">
        <v>90</v>
      </c>
      <c r="W1456" s="6" t="s">
        <v>11</v>
      </c>
      <c r="X1456" s="212">
        <v>3</v>
      </c>
      <c r="Y1456" s="6" t="s">
        <v>40</v>
      </c>
      <c r="AG1456" s="1">
        <v>10</v>
      </c>
      <c r="AJ1456" s="193">
        <v>70</v>
      </c>
      <c r="AU1456" s="1">
        <v>20</v>
      </c>
      <c r="BO1456" s="6"/>
      <c r="BP1456" s="6"/>
      <c r="BQ1456" s="1">
        <v>100</v>
      </c>
      <c r="BR1456" s="6"/>
      <c r="BS1456" s="6"/>
      <c r="BT1456" s="6"/>
      <c r="BU1456" s="6" t="s">
        <v>993</v>
      </c>
      <c r="BV1456" s="6"/>
      <c r="BW1456" s="6"/>
      <c r="BX1456" s="6"/>
    </row>
    <row r="1457" spans="1:76" ht="15" customHeight="1" x14ac:dyDescent="0.3">
      <c r="A1457" s="1" t="s">
        <v>1489</v>
      </c>
      <c r="B1457" s="9">
        <v>42972</v>
      </c>
      <c r="C1457" s="1" t="s">
        <v>123</v>
      </c>
      <c r="D1457" s="166" t="s">
        <v>115</v>
      </c>
      <c r="E1457" s="166" t="s">
        <v>116</v>
      </c>
      <c r="F1457" s="2">
        <v>103</v>
      </c>
      <c r="G1457" s="170">
        <v>1</v>
      </c>
      <c r="H1457" s="183" t="str">
        <f t="shared" si="22"/>
        <v>103-1</v>
      </c>
      <c r="I1457" s="175">
        <v>0</v>
      </c>
      <c r="J1457" s="175">
        <v>98</v>
      </c>
      <c r="K1457" s="207" t="b">
        <v>1</v>
      </c>
      <c r="L1457" s="208">
        <v>252.5</v>
      </c>
      <c r="M1457" s="208">
        <v>253.48</v>
      </c>
      <c r="N1457" s="11" t="s">
        <v>112</v>
      </c>
      <c r="O1457" s="11" t="s">
        <v>39</v>
      </c>
      <c r="P1457" s="179" t="s">
        <v>1527</v>
      </c>
      <c r="Q1457" s="180">
        <v>4</v>
      </c>
      <c r="R1457" s="11" t="s">
        <v>18</v>
      </c>
      <c r="S1457" s="11"/>
      <c r="T1457" s="17" t="s">
        <v>459</v>
      </c>
      <c r="U1457" s="6" t="s">
        <v>49</v>
      </c>
      <c r="V1457" s="6" t="s">
        <v>14</v>
      </c>
      <c r="W1457" s="6" t="s">
        <v>10</v>
      </c>
      <c r="X1457" s="212">
        <v>2</v>
      </c>
      <c r="Y1457" s="6" t="s">
        <v>40</v>
      </c>
      <c r="AG1457" s="1">
        <v>70</v>
      </c>
      <c r="AJ1457" s="193">
        <v>20</v>
      </c>
      <c r="AU1457" s="1">
        <v>10</v>
      </c>
      <c r="BO1457" s="6"/>
      <c r="BP1457" s="6"/>
      <c r="BQ1457" s="1">
        <v>100</v>
      </c>
      <c r="BR1457" s="6"/>
      <c r="BS1457" s="6"/>
      <c r="BT1457" s="6"/>
      <c r="BU1457" s="6" t="s">
        <v>897</v>
      </c>
      <c r="BV1457" s="6"/>
      <c r="BW1457" s="6"/>
      <c r="BX1457" s="6"/>
    </row>
    <row r="1458" spans="1:76" ht="15" customHeight="1" x14ac:dyDescent="0.3">
      <c r="A1458" s="1" t="s">
        <v>1489</v>
      </c>
      <c r="B1458" s="9">
        <v>42972</v>
      </c>
      <c r="C1458" s="1" t="s">
        <v>123</v>
      </c>
      <c r="D1458" s="61" t="s">
        <v>115</v>
      </c>
      <c r="E1458" s="61" t="s">
        <v>116</v>
      </c>
      <c r="F1458" s="2">
        <v>103</v>
      </c>
      <c r="G1458" s="170">
        <v>1</v>
      </c>
      <c r="H1458" s="183" t="str">
        <f t="shared" si="22"/>
        <v>103-1</v>
      </c>
      <c r="I1458" s="175">
        <v>0</v>
      </c>
      <c r="J1458" s="175">
        <v>98</v>
      </c>
      <c r="K1458" s="207" t="b">
        <v>1</v>
      </c>
      <c r="L1458" s="208">
        <v>252.5</v>
      </c>
      <c r="M1458" s="208">
        <v>253.48</v>
      </c>
      <c r="N1458" s="2" t="s">
        <v>112</v>
      </c>
      <c r="O1458" s="2" t="s">
        <v>32</v>
      </c>
      <c r="P1458" s="179" t="s">
        <v>1526</v>
      </c>
      <c r="Q1458" s="180">
        <v>3</v>
      </c>
      <c r="R1458" s="2" t="s">
        <v>18</v>
      </c>
      <c r="S1458" s="2"/>
      <c r="T1458" s="17" t="s">
        <v>886</v>
      </c>
      <c r="U1458" s="1" t="s">
        <v>49</v>
      </c>
      <c r="V1458" s="6" t="s">
        <v>90</v>
      </c>
      <c r="W1458" s="6" t="s">
        <v>11</v>
      </c>
      <c r="X1458" s="212">
        <v>3</v>
      </c>
      <c r="Y1458" s="1" t="s">
        <v>40</v>
      </c>
      <c r="AG1458" s="1">
        <v>10</v>
      </c>
      <c r="AJ1458" s="193">
        <v>20</v>
      </c>
      <c r="AP1458" s="1">
        <v>70</v>
      </c>
      <c r="BQ1458" s="1">
        <v>100</v>
      </c>
      <c r="BU1458" s="1" t="s">
        <v>981</v>
      </c>
    </row>
    <row r="1459" spans="1:76" ht="15" customHeight="1" x14ac:dyDescent="0.3">
      <c r="A1459" s="1" t="s">
        <v>1489</v>
      </c>
      <c r="B1459" s="9">
        <v>42972</v>
      </c>
      <c r="C1459" s="1" t="s">
        <v>123</v>
      </c>
      <c r="D1459" s="61" t="s">
        <v>115</v>
      </c>
      <c r="E1459" s="61" t="s">
        <v>116</v>
      </c>
      <c r="F1459" s="2">
        <v>103</v>
      </c>
      <c r="G1459" s="170">
        <v>1</v>
      </c>
      <c r="H1459" s="183" t="str">
        <f t="shared" si="22"/>
        <v>103-1</v>
      </c>
      <c r="I1459" s="175">
        <v>0</v>
      </c>
      <c r="J1459" s="175">
        <v>98</v>
      </c>
      <c r="K1459" s="207" t="b">
        <v>1</v>
      </c>
      <c r="L1459" s="208">
        <v>252.5</v>
      </c>
      <c r="M1459" s="208">
        <v>253.48</v>
      </c>
      <c r="N1459" s="2" t="s">
        <v>112</v>
      </c>
      <c r="O1459" s="2" t="s">
        <v>32</v>
      </c>
      <c r="P1459" s="179" t="s">
        <v>1495</v>
      </c>
      <c r="Q1459" s="180">
        <v>5</v>
      </c>
      <c r="R1459" s="2" t="s">
        <v>18</v>
      </c>
      <c r="S1459" s="2"/>
      <c r="T1459" s="17" t="s">
        <v>459</v>
      </c>
      <c r="U1459" s="1" t="s">
        <v>49</v>
      </c>
      <c r="V1459" s="6" t="s">
        <v>16</v>
      </c>
      <c r="W1459" s="6" t="s">
        <v>11</v>
      </c>
      <c r="X1459" s="212">
        <v>3</v>
      </c>
      <c r="Y1459" s="1" t="s">
        <v>40</v>
      </c>
      <c r="AG1459" s="1">
        <v>10</v>
      </c>
      <c r="AP1459" s="1">
        <v>90</v>
      </c>
      <c r="BQ1459" s="1">
        <v>100</v>
      </c>
      <c r="BU1459" s="1" t="s">
        <v>997</v>
      </c>
    </row>
    <row r="1460" spans="1:76" ht="15" customHeight="1" x14ac:dyDescent="0.3">
      <c r="A1460" s="1" t="s">
        <v>1489</v>
      </c>
      <c r="B1460" s="9">
        <v>42972</v>
      </c>
      <c r="C1460" s="1" t="s">
        <v>123</v>
      </c>
      <c r="D1460" s="166" t="s">
        <v>115</v>
      </c>
      <c r="E1460" s="166" t="s">
        <v>116</v>
      </c>
      <c r="F1460" s="2">
        <v>103</v>
      </c>
      <c r="G1460" s="170">
        <v>1</v>
      </c>
      <c r="H1460" s="183" t="str">
        <f t="shared" si="22"/>
        <v>103-1</v>
      </c>
      <c r="I1460" s="175">
        <v>0</v>
      </c>
      <c r="J1460" s="175">
        <v>98</v>
      </c>
      <c r="K1460" s="207" t="b">
        <v>1</v>
      </c>
      <c r="L1460" s="208">
        <v>252.5</v>
      </c>
      <c r="M1460" s="208">
        <v>253.48</v>
      </c>
      <c r="N1460" s="11"/>
      <c r="O1460" s="2" t="s">
        <v>105</v>
      </c>
      <c r="P1460" s="179" t="s">
        <v>105</v>
      </c>
      <c r="Q1460" s="139" t="s">
        <v>1492</v>
      </c>
      <c r="R1460" s="11"/>
      <c r="S1460" s="11"/>
      <c r="T1460" s="6"/>
      <c r="U1460" s="6"/>
      <c r="V1460" s="6"/>
      <c r="W1460" s="6"/>
      <c r="X1460" s="212" t="e">
        <v>#N/A</v>
      </c>
      <c r="Y1460" s="6"/>
      <c r="BO1460" s="6"/>
      <c r="BP1460" s="6"/>
      <c r="BQ1460" s="1">
        <v>0</v>
      </c>
      <c r="BR1460" s="6"/>
      <c r="BS1460" s="6"/>
      <c r="BT1460" s="6"/>
      <c r="BU1460" s="6"/>
      <c r="BV1460" s="6" t="s">
        <v>995</v>
      </c>
      <c r="BW1460" s="6"/>
      <c r="BX1460" s="6"/>
    </row>
    <row r="1461" spans="1:76" ht="15" customHeight="1" x14ac:dyDescent="0.3">
      <c r="A1461" s="1" t="s">
        <v>1489</v>
      </c>
      <c r="B1461" s="9">
        <v>42972</v>
      </c>
      <c r="C1461" s="1" t="s">
        <v>123</v>
      </c>
      <c r="D1461" s="61" t="s">
        <v>115</v>
      </c>
      <c r="E1461" s="61" t="s">
        <v>116</v>
      </c>
      <c r="F1461" s="2">
        <v>103</v>
      </c>
      <c r="G1461" s="170">
        <v>2</v>
      </c>
      <c r="H1461" s="183" t="str">
        <f t="shared" si="22"/>
        <v>103-2</v>
      </c>
      <c r="I1461" s="175">
        <v>0</v>
      </c>
      <c r="J1461" s="175">
        <v>59</v>
      </c>
      <c r="K1461" s="207" t="b">
        <v>1</v>
      </c>
      <c r="L1461" s="208">
        <v>253.48500000000001</v>
      </c>
      <c r="M1461" s="208">
        <v>254.07500000000002</v>
      </c>
      <c r="N1461" s="2" t="s">
        <v>112</v>
      </c>
      <c r="O1461" s="2" t="s">
        <v>30</v>
      </c>
      <c r="P1461" s="179" t="s">
        <v>1524</v>
      </c>
      <c r="Q1461" s="180">
        <v>1</v>
      </c>
      <c r="R1461" s="2" t="s">
        <v>21</v>
      </c>
      <c r="S1461" s="2"/>
      <c r="T1461" s="40" t="s">
        <v>796</v>
      </c>
      <c r="U1461" s="1" t="s">
        <v>49</v>
      </c>
      <c r="V1461" s="1" t="s">
        <v>92</v>
      </c>
      <c r="W1461" s="1" t="s">
        <v>11</v>
      </c>
      <c r="X1461" s="212">
        <v>3</v>
      </c>
      <c r="Y1461" s="1" t="s">
        <v>111</v>
      </c>
      <c r="AG1461" s="1">
        <v>10</v>
      </c>
      <c r="AJ1461" s="193">
        <v>10</v>
      </c>
      <c r="AU1461" s="1">
        <v>80</v>
      </c>
      <c r="BQ1461" s="1">
        <v>100</v>
      </c>
      <c r="BU1461" s="1" t="s">
        <v>895</v>
      </c>
    </row>
    <row r="1462" spans="1:76" ht="15" customHeight="1" x14ac:dyDescent="0.3">
      <c r="A1462" s="1" t="s">
        <v>1489</v>
      </c>
      <c r="B1462" s="9">
        <v>42972</v>
      </c>
      <c r="C1462" s="1" t="s">
        <v>123</v>
      </c>
      <c r="D1462" s="166" t="s">
        <v>115</v>
      </c>
      <c r="E1462" s="166" t="s">
        <v>116</v>
      </c>
      <c r="F1462" s="2">
        <v>103</v>
      </c>
      <c r="G1462" s="170">
        <v>2</v>
      </c>
      <c r="H1462" s="183" t="str">
        <f t="shared" si="22"/>
        <v>103-2</v>
      </c>
      <c r="I1462" s="175">
        <v>0</v>
      </c>
      <c r="J1462" s="175">
        <v>59</v>
      </c>
      <c r="K1462" s="207" t="b">
        <v>1</v>
      </c>
      <c r="L1462" s="208">
        <v>253.48500000000001</v>
      </c>
      <c r="M1462" s="208">
        <v>254.07500000000002</v>
      </c>
      <c r="N1462" s="11" t="s">
        <v>112</v>
      </c>
      <c r="O1462" s="11" t="s">
        <v>72</v>
      </c>
      <c r="P1462" s="179" t="s">
        <v>1526</v>
      </c>
      <c r="Q1462" s="180">
        <v>3</v>
      </c>
      <c r="R1462" s="11" t="s">
        <v>18</v>
      </c>
      <c r="S1462" s="11"/>
      <c r="T1462" s="17" t="s">
        <v>886</v>
      </c>
      <c r="U1462" s="6" t="s">
        <v>49</v>
      </c>
      <c r="V1462" s="6" t="s">
        <v>90</v>
      </c>
      <c r="W1462" s="6" t="s">
        <v>11</v>
      </c>
      <c r="X1462" s="212">
        <v>3</v>
      </c>
      <c r="Y1462" s="6" t="s">
        <v>40</v>
      </c>
      <c r="AG1462" s="1">
        <v>10</v>
      </c>
      <c r="AJ1462" s="193">
        <v>70</v>
      </c>
      <c r="AU1462" s="1">
        <v>20</v>
      </c>
      <c r="BO1462" s="6"/>
      <c r="BP1462" s="6"/>
      <c r="BQ1462" s="1">
        <v>100</v>
      </c>
      <c r="BR1462" s="6"/>
      <c r="BS1462" s="6"/>
      <c r="BT1462" s="6"/>
      <c r="BU1462" s="6" t="s">
        <v>993</v>
      </c>
      <c r="BV1462" s="6"/>
      <c r="BW1462" s="6"/>
      <c r="BX1462" s="6"/>
    </row>
    <row r="1463" spans="1:76" ht="15" customHeight="1" x14ac:dyDescent="0.3">
      <c r="A1463" s="1" t="s">
        <v>1489</v>
      </c>
      <c r="B1463" s="9">
        <v>42972</v>
      </c>
      <c r="C1463" s="1" t="s">
        <v>123</v>
      </c>
      <c r="D1463" s="166" t="s">
        <v>115</v>
      </c>
      <c r="E1463" s="166" t="s">
        <v>116</v>
      </c>
      <c r="F1463" s="2">
        <v>103</v>
      </c>
      <c r="G1463" s="170">
        <v>2</v>
      </c>
      <c r="H1463" s="183" t="str">
        <f t="shared" si="22"/>
        <v>103-2</v>
      </c>
      <c r="I1463" s="175">
        <v>0</v>
      </c>
      <c r="J1463" s="175">
        <v>59</v>
      </c>
      <c r="K1463" s="207" t="b">
        <v>1</v>
      </c>
      <c r="L1463" s="208">
        <v>253.48500000000001</v>
      </c>
      <c r="M1463" s="208">
        <v>254.07500000000002</v>
      </c>
      <c r="N1463" s="11" t="s">
        <v>112</v>
      </c>
      <c r="O1463" s="11" t="s">
        <v>39</v>
      </c>
      <c r="P1463" s="179" t="s">
        <v>1527</v>
      </c>
      <c r="Q1463" s="180">
        <v>4</v>
      </c>
      <c r="R1463" s="11" t="s">
        <v>18</v>
      </c>
      <c r="S1463" s="11"/>
      <c r="T1463" s="17" t="s">
        <v>459</v>
      </c>
      <c r="U1463" s="6" t="s">
        <v>49</v>
      </c>
      <c r="V1463" s="6" t="s">
        <v>14</v>
      </c>
      <c r="W1463" s="6" t="s">
        <v>10</v>
      </c>
      <c r="X1463" s="212">
        <v>2</v>
      </c>
      <c r="Y1463" s="6" t="s">
        <v>40</v>
      </c>
      <c r="AG1463" s="1">
        <v>70</v>
      </c>
      <c r="AJ1463" s="193">
        <v>20</v>
      </c>
      <c r="AU1463" s="1">
        <v>10</v>
      </c>
      <c r="BO1463" s="6"/>
      <c r="BP1463" s="6"/>
      <c r="BQ1463" s="1">
        <v>100</v>
      </c>
      <c r="BR1463" s="6"/>
      <c r="BS1463" s="6"/>
      <c r="BT1463" s="6"/>
      <c r="BU1463" s="6" t="s">
        <v>897</v>
      </c>
      <c r="BV1463" s="6"/>
      <c r="BW1463" s="6"/>
      <c r="BX1463" s="6"/>
    </row>
    <row r="1464" spans="1:76" ht="15" customHeight="1" x14ac:dyDescent="0.3">
      <c r="A1464" s="1" t="s">
        <v>1489</v>
      </c>
      <c r="B1464" s="9">
        <v>42972</v>
      </c>
      <c r="C1464" s="1" t="s">
        <v>123</v>
      </c>
      <c r="D1464" s="166" t="s">
        <v>115</v>
      </c>
      <c r="E1464" s="166" t="s">
        <v>116</v>
      </c>
      <c r="F1464" s="2">
        <v>103</v>
      </c>
      <c r="G1464" s="170">
        <v>2</v>
      </c>
      <c r="H1464" s="183" t="str">
        <f t="shared" si="22"/>
        <v>103-2</v>
      </c>
      <c r="I1464" s="175">
        <v>0</v>
      </c>
      <c r="J1464" s="175">
        <v>59</v>
      </c>
      <c r="K1464" s="207" t="b">
        <v>1</v>
      </c>
      <c r="L1464" s="208">
        <v>253.48500000000001</v>
      </c>
      <c r="M1464" s="208">
        <v>254.07500000000002</v>
      </c>
      <c r="N1464" s="11" t="s">
        <v>112</v>
      </c>
      <c r="O1464" s="11" t="s">
        <v>46</v>
      </c>
      <c r="P1464" s="179" t="s">
        <v>1495</v>
      </c>
      <c r="Q1464" s="180">
        <v>5</v>
      </c>
      <c r="R1464" s="11" t="s">
        <v>18</v>
      </c>
      <c r="S1464" s="11"/>
      <c r="T1464" s="17" t="s">
        <v>459</v>
      </c>
      <c r="U1464" s="6" t="s">
        <v>49</v>
      </c>
      <c r="V1464" s="6" t="s">
        <v>14</v>
      </c>
      <c r="W1464" s="6" t="s">
        <v>10</v>
      </c>
      <c r="X1464" s="212">
        <v>2</v>
      </c>
      <c r="Y1464" s="6" t="s">
        <v>40</v>
      </c>
      <c r="AP1464" s="1">
        <v>50</v>
      </c>
      <c r="BF1464" s="1">
        <v>50</v>
      </c>
      <c r="BO1464" s="6"/>
      <c r="BP1464" s="6"/>
      <c r="BQ1464" s="1">
        <v>100</v>
      </c>
      <c r="BR1464" s="6"/>
      <c r="BS1464" s="6"/>
      <c r="BT1464" s="6"/>
      <c r="BU1464" s="6" t="s">
        <v>999</v>
      </c>
      <c r="BV1464" s="6"/>
      <c r="BW1464" s="6"/>
      <c r="BX1464" s="6"/>
    </row>
    <row r="1465" spans="1:76" ht="15" customHeight="1" x14ac:dyDescent="0.3">
      <c r="A1465" s="1" t="s">
        <v>1489</v>
      </c>
      <c r="B1465" s="9">
        <v>42972</v>
      </c>
      <c r="C1465" s="1" t="s">
        <v>123</v>
      </c>
      <c r="D1465" s="166" t="s">
        <v>115</v>
      </c>
      <c r="E1465" s="166" t="s">
        <v>116</v>
      </c>
      <c r="F1465" s="2">
        <v>103</v>
      </c>
      <c r="G1465" s="170">
        <v>2</v>
      </c>
      <c r="H1465" s="183" t="str">
        <f t="shared" si="22"/>
        <v>103-2</v>
      </c>
      <c r="I1465" s="175">
        <v>0</v>
      </c>
      <c r="J1465" s="175">
        <v>59</v>
      </c>
      <c r="K1465" s="207" t="b">
        <v>1</v>
      </c>
      <c r="L1465" s="208">
        <v>253.48500000000001</v>
      </c>
      <c r="M1465" s="208">
        <v>254.07500000000002</v>
      </c>
      <c r="N1465" s="11"/>
      <c r="O1465" s="11" t="s">
        <v>105</v>
      </c>
      <c r="P1465" s="179" t="s">
        <v>105</v>
      </c>
      <c r="Q1465" s="139" t="s">
        <v>1492</v>
      </c>
      <c r="R1465" s="11"/>
      <c r="S1465" s="11"/>
      <c r="T1465" s="17"/>
      <c r="U1465" s="6"/>
      <c r="V1465" s="6"/>
      <c r="W1465" s="6"/>
      <c r="X1465" s="212" t="e">
        <v>#N/A</v>
      </c>
      <c r="Y1465" s="6"/>
      <c r="BO1465" s="6"/>
      <c r="BP1465" s="6"/>
      <c r="BQ1465" s="1">
        <v>0</v>
      </c>
      <c r="BR1465" s="6"/>
      <c r="BS1465" s="6"/>
      <c r="BT1465" s="6"/>
      <c r="BU1465" s="6"/>
      <c r="BV1465" s="6" t="s">
        <v>995</v>
      </c>
      <c r="BW1465" s="6"/>
      <c r="BX1465" s="6"/>
    </row>
    <row r="1466" spans="1:76" ht="15" customHeight="1" x14ac:dyDescent="0.3">
      <c r="A1466" s="1" t="s">
        <v>1489</v>
      </c>
      <c r="B1466" s="9">
        <v>42972</v>
      </c>
      <c r="C1466" s="1" t="s">
        <v>123</v>
      </c>
      <c r="D1466" s="61" t="s">
        <v>115</v>
      </c>
      <c r="E1466" s="61" t="s">
        <v>116</v>
      </c>
      <c r="F1466" s="2">
        <v>103</v>
      </c>
      <c r="G1466" s="170">
        <v>3</v>
      </c>
      <c r="H1466" s="183" t="str">
        <f t="shared" si="22"/>
        <v>103-3</v>
      </c>
      <c r="I1466" s="175">
        <v>0</v>
      </c>
      <c r="J1466" s="175">
        <v>65</v>
      </c>
      <c r="K1466" s="207" t="b">
        <v>1</v>
      </c>
      <c r="L1466" s="208">
        <v>254.07500000000002</v>
      </c>
      <c r="M1466" s="208">
        <v>254.72500000000002</v>
      </c>
      <c r="N1466" s="2" t="s">
        <v>112</v>
      </c>
      <c r="O1466" s="2" t="s">
        <v>30</v>
      </c>
      <c r="P1466" s="179" t="s">
        <v>1524</v>
      </c>
      <c r="Q1466" s="180">
        <v>1</v>
      </c>
      <c r="R1466" s="2" t="s">
        <v>21</v>
      </c>
      <c r="S1466" s="2"/>
      <c r="T1466" s="40" t="s">
        <v>792</v>
      </c>
      <c r="U1466" s="1" t="s">
        <v>49</v>
      </c>
      <c r="V1466" s="1" t="s">
        <v>92</v>
      </c>
      <c r="W1466" s="1" t="s">
        <v>11</v>
      </c>
      <c r="X1466" s="212">
        <v>3</v>
      </c>
      <c r="Y1466" s="1" t="s">
        <v>111</v>
      </c>
      <c r="AG1466" s="1">
        <v>10</v>
      </c>
      <c r="AJ1466" s="193">
        <v>10</v>
      </c>
      <c r="AU1466" s="1">
        <v>80</v>
      </c>
      <c r="BQ1466" s="1">
        <v>100</v>
      </c>
      <c r="BU1466" s="1" t="s">
        <v>895</v>
      </c>
    </row>
    <row r="1467" spans="1:76" ht="15" customHeight="1" x14ac:dyDescent="0.3">
      <c r="A1467" s="1" t="s">
        <v>1489</v>
      </c>
      <c r="B1467" s="9">
        <v>42972</v>
      </c>
      <c r="C1467" s="1" t="s">
        <v>123</v>
      </c>
      <c r="D1467" s="166" t="s">
        <v>115</v>
      </c>
      <c r="E1467" s="166" t="s">
        <v>116</v>
      </c>
      <c r="F1467" s="2">
        <v>103</v>
      </c>
      <c r="G1467" s="170">
        <v>3</v>
      </c>
      <c r="H1467" s="183" t="str">
        <f t="shared" si="22"/>
        <v>103-3</v>
      </c>
      <c r="I1467" s="175">
        <v>0</v>
      </c>
      <c r="J1467" s="175">
        <v>65</v>
      </c>
      <c r="K1467" s="207" t="b">
        <v>1</v>
      </c>
      <c r="L1467" s="208">
        <v>254.07500000000002</v>
      </c>
      <c r="M1467" s="208">
        <v>254.72500000000002</v>
      </c>
      <c r="N1467" s="11" t="s">
        <v>112</v>
      </c>
      <c r="O1467" s="11" t="s">
        <v>72</v>
      </c>
      <c r="P1467" s="179" t="s">
        <v>1526</v>
      </c>
      <c r="Q1467" s="180">
        <v>3</v>
      </c>
      <c r="R1467" s="11" t="s">
        <v>18</v>
      </c>
      <c r="S1467" s="11"/>
      <c r="T1467" s="17" t="s">
        <v>795</v>
      </c>
      <c r="U1467" s="6" t="s">
        <v>49</v>
      </c>
      <c r="V1467" s="6" t="s">
        <v>92</v>
      </c>
      <c r="W1467" s="6" t="s">
        <v>11</v>
      </c>
      <c r="X1467" s="212">
        <v>3</v>
      </c>
      <c r="Y1467" s="6" t="s">
        <v>40</v>
      </c>
      <c r="AG1467" s="1">
        <v>10</v>
      </c>
      <c r="AJ1467" s="193">
        <v>70</v>
      </c>
      <c r="AU1467" s="1">
        <v>20</v>
      </c>
      <c r="BO1467" s="6"/>
      <c r="BP1467" s="6"/>
      <c r="BQ1467" s="1">
        <v>100</v>
      </c>
      <c r="BR1467" s="6"/>
      <c r="BS1467" s="6"/>
      <c r="BT1467" s="6"/>
      <c r="BU1467" s="6" t="s">
        <v>993</v>
      </c>
      <c r="BV1467" s="6"/>
      <c r="BW1467" s="6"/>
      <c r="BX1467" s="6"/>
    </row>
    <row r="1468" spans="1:76" ht="15" customHeight="1" x14ac:dyDescent="0.3">
      <c r="A1468" s="1" t="s">
        <v>1489</v>
      </c>
      <c r="B1468" s="9">
        <v>42972</v>
      </c>
      <c r="C1468" s="1" t="s">
        <v>123</v>
      </c>
      <c r="D1468" s="166" t="s">
        <v>115</v>
      </c>
      <c r="E1468" s="166" t="s">
        <v>116</v>
      </c>
      <c r="F1468" s="2">
        <v>103</v>
      </c>
      <c r="G1468" s="170">
        <v>3</v>
      </c>
      <c r="H1468" s="183" t="str">
        <f t="shared" si="22"/>
        <v>103-3</v>
      </c>
      <c r="I1468" s="175">
        <v>0</v>
      </c>
      <c r="J1468" s="175">
        <v>65</v>
      </c>
      <c r="K1468" s="207" t="b">
        <v>1</v>
      </c>
      <c r="L1468" s="208">
        <v>254.07500000000002</v>
      </c>
      <c r="M1468" s="208">
        <v>254.72500000000002</v>
      </c>
      <c r="N1468" s="11" t="s">
        <v>112</v>
      </c>
      <c r="O1468" s="11" t="s">
        <v>39</v>
      </c>
      <c r="P1468" s="179" t="s">
        <v>1527</v>
      </c>
      <c r="Q1468" s="180">
        <v>4</v>
      </c>
      <c r="R1468" s="11" t="s">
        <v>18</v>
      </c>
      <c r="S1468" s="11"/>
      <c r="T1468" s="17" t="s">
        <v>459</v>
      </c>
      <c r="U1468" s="6" t="s">
        <v>49</v>
      </c>
      <c r="V1468" s="6" t="s">
        <v>14</v>
      </c>
      <c r="W1468" s="6" t="s">
        <v>10</v>
      </c>
      <c r="X1468" s="212">
        <v>2</v>
      </c>
      <c r="Y1468" s="6" t="s">
        <v>40</v>
      </c>
      <c r="AG1468" s="1">
        <v>70</v>
      </c>
      <c r="AJ1468" s="193">
        <v>20</v>
      </c>
      <c r="AU1468" s="1">
        <v>10</v>
      </c>
      <c r="BO1468" s="6"/>
      <c r="BP1468" s="6"/>
      <c r="BQ1468" s="1">
        <v>100</v>
      </c>
      <c r="BR1468" s="6"/>
      <c r="BS1468" s="6"/>
      <c r="BT1468" s="6"/>
      <c r="BU1468" s="6" t="s">
        <v>897</v>
      </c>
      <c r="BV1468" s="6"/>
      <c r="BW1468" s="6"/>
      <c r="BX1468" s="6"/>
    </row>
    <row r="1469" spans="1:76" ht="15" customHeight="1" x14ac:dyDescent="0.3">
      <c r="A1469" s="1" t="s">
        <v>1489</v>
      </c>
      <c r="B1469" s="9">
        <v>42972</v>
      </c>
      <c r="C1469" s="1" t="s">
        <v>123</v>
      </c>
      <c r="D1469" s="166" t="s">
        <v>115</v>
      </c>
      <c r="E1469" s="166" t="s">
        <v>116</v>
      </c>
      <c r="F1469" s="2">
        <v>103</v>
      </c>
      <c r="G1469" s="170">
        <v>3</v>
      </c>
      <c r="H1469" s="183" t="str">
        <f t="shared" si="22"/>
        <v>103-3</v>
      </c>
      <c r="I1469" s="175">
        <v>0</v>
      </c>
      <c r="J1469" s="175">
        <v>65</v>
      </c>
      <c r="K1469" s="207" t="b">
        <v>1</v>
      </c>
      <c r="L1469" s="208">
        <v>254.07500000000002</v>
      </c>
      <c r="M1469" s="208">
        <v>254.72500000000002</v>
      </c>
      <c r="N1469" s="11" t="s">
        <v>112</v>
      </c>
      <c r="O1469" s="11" t="s">
        <v>46</v>
      </c>
      <c r="P1469" s="179" t="s">
        <v>1495</v>
      </c>
      <c r="Q1469" s="180">
        <v>5</v>
      </c>
      <c r="R1469" s="11" t="s">
        <v>18</v>
      </c>
      <c r="S1469" s="11"/>
      <c r="T1469" s="17" t="s">
        <v>791</v>
      </c>
      <c r="U1469" s="6" t="s">
        <v>49</v>
      </c>
      <c r="V1469" s="6" t="s">
        <v>52</v>
      </c>
      <c r="W1469" s="6" t="s">
        <v>10</v>
      </c>
      <c r="X1469" s="212">
        <v>2</v>
      </c>
      <c r="Y1469" s="6" t="s">
        <v>40</v>
      </c>
      <c r="AP1469" s="1">
        <v>50</v>
      </c>
      <c r="BF1469" s="1">
        <v>50</v>
      </c>
      <c r="BO1469" s="6"/>
      <c r="BP1469" s="6"/>
      <c r="BQ1469" s="1">
        <v>100</v>
      </c>
      <c r="BR1469" s="6"/>
      <c r="BS1469" s="6"/>
      <c r="BT1469" s="6"/>
      <c r="BU1469" s="6" t="s">
        <v>1000</v>
      </c>
      <c r="BV1469" s="6"/>
      <c r="BW1469" s="6"/>
      <c r="BX1469" s="6"/>
    </row>
    <row r="1470" spans="1:76" ht="15" customHeight="1" x14ac:dyDescent="0.3">
      <c r="A1470" s="1" t="s">
        <v>1489</v>
      </c>
      <c r="B1470" s="9">
        <v>42972</v>
      </c>
      <c r="C1470" s="1" t="s">
        <v>123</v>
      </c>
      <c r="D1470" s="166" t="s">
        <v>115</v>
      </c>
      <c r="E1470" s="166" t="s">
        <v>116</v>
      </c>
      <c r="F1470" s="2">
        <v>103</v>
      </c>
      <c r="G1470" s="170">
        <v>3</v>
      </c>
      <c r="H1470" s="183" t="str">
        <f t="shared" si="22"/>
        <v>103-3</v>
      </c>
      <c r="I1470" s="175">
        <v>0</v>
      </c>
      <c r="J1470" s="175">
        <v>65</v>
      </c>
      <c r="K1470" s="207" t="b">
        <v>1</v>
      </c>
      <c r="L1470" s="208">
        <v>254.07500000000002</v>
      </c>
      <c r="M1470" s="208">
        <v>254.72500000000002</v>
      </c>
      <c r="N1470" s="11"/>
      <c r="O1470" s="11" t="s">
        <v>105</v>
      </c>
      <c r="P1470" s="179" t="s">
        <v>105</v>
      </c>
      <c r="Q1470" s="139" t="s">
        <v>1492</v>
      </c>
      <c r="R1470" s="11"/>
      <c r="S1470" s="11"/>
      <c r="T1470" s="17"/>
      <c r="U1470" s="6"/>
      <c r="V1470" s="6"/>
      <c r="W1470" s="6"/>
      <c r="X1470" s="212" t="e">
        <v>#N/A</v>
      </c>
      <c r="Y1470" s="6"/>
      <c r="BO1470" s="6"/>
      <c r="BP1470" s="6"/>
      <c r="BQ1470" s="1">
        <v>0</v>
      </c>
      <c r="BR1470" s="6"/>
      <c r="BS1470" s="6"/>
      <c r="BT1470" s="6"/>
      <c r="BU1470" s="6"/>
      <c r="BV1470" s="6" t="s">
        <v>1001</v>
      </c>
      <c r="BW1470" s="6"/>
      <c r="BX1470" s="6"/>
    </row>
    <row r="1471" spans="1:76" ht="15" customHeight="1" x14ac:dyDescent="0.3">
      <c r="A1471" s="1" t="s">
        <v>1489</v>
      </c>
      <c r="B1471" s="9">
        <v>42972</v>
      </c>
      <c r="C1471" s="1" t="s">
        <v>123</v>
      </c>
      <c r="D1471" s="61" t="s">
        <v>115</v>
      </c>
      <c r="E1471" s="61" t="s">
        <v>116</v>
      </c>
      <c r="F1471" s="2">
        <v>103</v>
      </c>
      <c r="G1471" s="170">
        <v>4</v>
      </c>
      <c r="H1471" s="183" t="str">
        <f t="shared" si="22"/>
        <v>103-4</v>
      </c>
      <c r="I1471" s="175">
        <v>0</v>
      </c>
      <c r="J1471" s="175">
        <v>94</v>
      </c>
      <c r="K1471" s="207" t="b">
        <v>1</v>
      </c>
      <c r="L1471" s="208">
        <v>254.73000000000002</v>
      </c>
      <c r="M1471" s="208">
        <v>255.67000000000002</v>
      </c>
      <c r="N1471" s="2" t="s">
        <v>112</v>
      </c>
      <c r="O1471" s="2" t="s">
        <v>30</v>
      </c>
      <c r="P1471" s="179" t="s">
        <v>1524</v>
      </c>
      <c r="Q1471" s="180">
        <v>1</v>
      </c>
      <c r="R1471" s="2" t="s">
        <v>21</v>
      </c>
      <c r="S1471" s="2"/>
      <c r="T1471" s="40" t="s">
        <v>792</v>
      </c>
      <c r="U1471" s="1" t="s">
        <v>49</v>
      </c>
      <c r="V1471" s="1" t="s">
        <v>92</v>
      </c>
      <c r="W1471" s="1" t="s">
        <v>11</v>
      </c>
      <c r="X1471" s="212">
        <v>3</v>
      </c>
      <c r="Y1471" s="1" t="s">
        <v>111</v>
      </c>
      <c r="AG1471" s="1">
        <v>10</v>
      </c>
      <c r="AJ1471" s="193">
        <v>10</v>
      </c>
      <c r="AU1471" s="1">
        <v>80</v>
      </c>
      <c r="BQ1471" s="1">
        <v>100</v>
      </c>
      <c r="BU1471" s="1" t="s">
        <v>895</v>
      </c>
    </row>
    <row r="1472" spans="1:76" ht="15" customHeight="1" x14ac:dyDescent="0.3">
      <c r="A1472" s="1" t="s">
        <v>1489</v>
      </c>
      <c r="B1472" s="9">
        <v>42972</v>
      </c>
      <c r="C1472" s="1" t="s">
        <v>123</v>
      </c>
      <c r="D1472" s="166" t="s">
        <v>115</v>
      </c>
      <c r="E1472" s="166" t="s">
        <v>116</v>
      </c>
      <c r="F1472" s="2">
        <v>103</v>
      </c>
      <c r="G1472" s="170">
        <v>4</v>
      </c>
      <c r="H1472" s="183" t="str">
        <f t="shared" si="22"/>
        <v>103-4</v>
      </c>
      <c r="I1472" s="175">
        <v>0</v>
      </c>
      <c r="J1472" s="175">
        <v>94</v>
      </c>
      <c r="K1472" s="207" t="b">
        <v>1</v>
      </c>
      <c r="L1472" s="208">
        <v>254.73000000000002</v>
      </c>
      <c r="M1472" s="208">
        <v>255.67000000000002</v>
      </c>
      <c r="N1472" s="11" t="s">
        <v>112</v>
      </c>
      <c r="O1472" s="11" t="s">
        <v>72</v>
      </c>
      <c r="P1472" s="179" t="s">
        <v>1526</v>
      </c>
      <c r="Q1472" s="180">
        <v>3</v>
      </c>
      <c r="R1472" s="11" t="s">
        <v>18</v>
      </c>
      <c r="S1472" s="11"/>
      <c r="T1472" s="17" t="s">
        <v>796</v>
      </c>
      <c r="U1472" s="6" t="s">
        <v>49</v>
      </c>
      <c r="V1472" s="6" t="s">
        <v>90</v>
      </c>
      <c r="W1472" s="6" t="s">
        <v>11</v>
      </c>
      <c r="X1472" s="212">
        <v>3</v>
      </c>
      <c r="Y1472" s="6" t="s">
        <v>40</v>
      </c>
      <c r="AG1472" s="1">
        <v>10</v>
      </c>
      <c r="AJ1472" s="193">
        <v>70</v>
      </c>
      <c r="AU1472" s="1">
        <v>20</v>
      </c>
      <c r="BO1472" s="6"/>
      <c r="BP1472" s="6"/>
      <c r="BQ1472" s="1">
        <v>100</v>
      </c>
      <c r="BR1472" s="6"/>
      <c r="BS1472" s="6"/>
      <c r="BT1472" s="6"/>
      <c r="BU1472" s="6" t="s">
        <v>993</v>
      </c>
      <c r="BV1472" s="6"/>
      <c r="BW1472" s="6"/>
      <c r="BX1472" s="6"/>
    </row>
    <row r="1473" spans="1:76" ht="15" customHeight="1" x14ac:dyDescent="0.3">
      <c r="A1473" s="1" t="s">
        <v>1489</v>
      </c>
      <c r="B1473" s="9">
        <v>42972</v>
      </c>
      <c r="C1473" s="1" t="s">
        <v>123</v>
      </c>
      <c r="D1473" s="166" t="s">
        <v>115</v>
      </c>
      <c r="E1473" s="166" t="s">
        <v>116</v>
      </c>
      <c r="F1473" s="2">
        <v>103</v>
      </c>
      <c r="G1473" s="170">
        <v>4</v>
      </c>
      <c r="H1473" s="183" t="str">
        <f t="shared" si="22"/>
        <v>103-4</v>
      </c>
      <c r="I1473" s="175">
        <v>0</v>
      </c>
      <c r="J1473" s="175">
        <v>94</v>
      </c>
      <c r="K1473" s="207" t="b">
        <v>1</v>
      </c>
      <c r="L1473" s="208">
        <v>254.73000000000002</v>
      </c>
      <c r="M1473" s="208">
        <v>255.67000000000002</v>
      </c>
      <c r="N1473" s="11" t="s">
        <v>112</v>
      </c>
      <c r="O1473" s="11" t="s">
        <v>39</v>
      </c>
      <c r="P1473" s="179" t="s">
        <v>1527</v>
      </c>
      <c r="Q1473" s="180">
        <v>4</v>
      </c>
      <c r="R1473" s="11" t="s">
        <v>18</v>
      </c>
      <c r="S1473" s="11"/>
      <c r="T1473" s="17" t="s">
        <v>459</v>
      </c>
      <c r="U1473" s="6" t="s">
        <v>49</v>
      </c>
      <c r="V1473" s="6" t="s">
        <v>14</v>
      </c>
      <c r="W1473" s="6" t="s">
        <v>10</v>
      </c>
      <c r="X1473" s="212">
        <v>2</v>
      </c>
      <c r="Y1473" s="6" t="s">
        <v>40</v>
      </c>
      <c r="AG1473" s="1">
        <v>70</v>
      </c>
      <c r="AJ1473" s="193">
        <v>20</v>
      </c>
      <c r="AU1473" s="1">
        <v>10</v>
      </c>
      <c r="BO1473" s="6"/>
      <c r="BP1473" s="6"/>
      <c r="BQ1473" s="1">
        <v>100</v>
      </c>
      <c r="BR1473" s="6"/>
      <c r="BS1473" s="6"/>
      <c r="BT1473" s="6"/>
      <c r="BU1473" s="6" t="s">
        <v>1002</v>
      </c>
      <c r="BV1473" s="6"/>
      <c r="BW1473" s="6"/>
      <c r="BX1473" s="6"/>
    </row>
    <row r="1474" spans="1:76" ht="15" customHeight="1" x14ac:dyDescent="0.3">
      <c r="A1474" s="1" t="s">
        <v>1489</v>
      </c>
      <c r="B1474" s="9">
        <v>42972</v>
      </c>
      <c r="C1474" s="1" t="s">
        <v>123</v>
      </c>
      <c r="D1474" s="61" t="s">
        <v>115</v>
      </c>
      <c r="E1474" s="61" t="s">
        <v>116</v>
      </c>
      <c r="F1474" s="2">
        <v>103</v>
      </c>
      <c r="G1474" s="170">
        <v>4</v>
      </c>
      <c r="H1474" s="183" t="str">
        <f t="shared" si="22"/>
        <v>103-4</v>
      </c>
      <c r="I1474" s="175">
        <v>0</v>
      </c>
      <c r="J1474" s="175">
        <v>94</v>
      </c>
      <c r="K1474" s="207" t="b">
        <v>1</v>
      </c>
      <c r="L1474" s="208">
        <v>254.73000000000002</v>
      </c>
      <c r="M1474" s="208">
        <v>255.67000000000002</v>
      </c>
      <c r="N1474" s="2" t="s">
        <v>112</v>
      </c>
      <c r="O1474" s="2" t="s">
        <v>32</v>
      </c>
      <c r="P1474" s="179" t="s">
        <v>1526</v>
      </c>
      <c r="Q1474" s="180">
        <v>3</v>
      </c>
      <c r="R1474" s="2" t="s">
        <v>18</v>
      </c>
      <c r="S1474" s="2"/>
      <c r="T1474" s="17" t="s">
        <v>792</v>
      </c>
      <c r="U1474" s="1" t="s">
        <v>49</v>
      </c>
      <c r="V1474" s="6" t="s">
        <v>90</v>
      </c>
      <c r="W1474" s="6" t="s">
        <v>11</v>
      </c>
      <c r="X1474" s="212">
        <v>3</v>
      </c>
      <c r="Y1474" s="1" t="s">
        <v>40</v>
      </c>
      <c r="AG1474" s="1">
        <v>10</v>
      </c>
      <c r="AJ1474" s="193">
        <v>20</v>
      </c>
      <c r="AP1474" s="1">
        <v>70</v>
      </c>
      <c r="BQ1474" s="1">
        <v>100</v>
      </c>
      <c r="BU1474" s="1" t="s">
        <v>981</v>
      </c>
    </row>
    <row r="1475" spans="1:76" ht="15" customHeight="1" x14ac:dyDescent="0.3">
      <c r="A1475" s="1" t="s">
        <v>1489</v>
      </c>
      <c r="B1475" s="9">
        <v>42972</v>
      </c>
      <c r="C1475" s="1" t="s">
        <v>123</v>
      </c>
      <c r="D1475" s="166" t="s">
        <v>115</v>
      </c>
      <c r="E1475" s="166" t="s">
        <v>116</v>
      </c>
      <c r="F1475" s="2">
        <v>103</v>
      </c>
      <c r="G1475" s="170">
        <v>4</v>
      </c>
      <c r="H1475" s="183" t="str">
        <f t="shared" si="22"/>
        <v>103-4</v>
      </c>
      <c r="I1475" s="175">
        <v>0</v>
      </c>
      <c r="J1475" s="175">
        <v>94</v>
      </c>
      <c r="K1475" s="207" t="b">
        <v>1</v>
      </c>
      <c r="L1475" s="208">
        <v>254.73000000000002</v>
      </c>
      <c r="M1475" s="208">
        <v>255.67000000000002</v>
      </c>
      <c r="N1475" s="11" t="s">
        <v>112</v>
      </c>
      <c r="O1475" s="11" t="s">
        <v>35</v>
      </c>
      <c r="P1475" s="179" t="s">
        <v>1495</v>
      </c>
      <c r="Q1475" s="180">
        <v>5</v>
      </c>
      <c r="R1475" s="2" t="s">
        <v>18</v>
      </c>
      <c r="S1475" s="11"/>
      <c r="T1475" s="17" t="s">
        <v>459</v>
      </c>
      <c r="U1475" s="6" t="s">
        <v>49</v>
      </c>
      <c r="V1475" s="6" t="s">
        <v>17</v>
      </c>
      <c r="W1475" s="6" t="s">
        <v>302</v>
      </c>
      <c r="X1475" s="212">
        <v>2</v>
      </c>
      <c r="Y1475" s="6" t="s">
        <v>40</v>
      </c>
      <c r="BF1475" s="1">
        <v>100</v>
      </c>
      <c r="BO1475" s="6"/>
      <c r="BP1475" s="6"/>
      <c r="BQ1475" s="1">
        <v>100</v>
      </c>
      <c r="BR1475" s="6"/>
      <c r="BS1475" s="6"/>
      <c r="BT1475" s="6"/>
      <c r="BU1475" s="6" t="s">
        <v>978</v>
      </c>
      <c r="BV1475" s="6"/>
      <c r="BW1475" s="6"/>
      <c r="BX1475" s="6"/>
    </row>
    <row r="1476" spans="1:76" ht="15" customHeight="1" x14ac:dyDescent="0.3">
      <c r="A1476" s="1" t="s">
        <v>1489</v>
      </c>
      <c r="B1476" s="9">
        <v>42972</v>
      </c>
      <c r="C1476" s="1" t="s">
        <v>123</v>
      </c>
      <c r="D1476" s="166" t="s">
        <v>115</v>
      </c>
      <c r="E1476" s="166" t="s">
        <v>116</v>
      </c>
      <c r="F1476" s="2">
        <v>103</v>
      </c>
      <c r="G1476" s="170">
        <v>4</v>
      </c>
      <c r="H1476" s="183" t="str">
        <f t="shared" si="22"/>
        <v>103-4</v>
      </c>
      <c r="I1476" s="175">
        <v>0</v>
      </c>
      <c r="J1476" s="175">
        <v>94</v>
      </c>
      <c r="K1476" s="207" t="b">
        <v>1</v>
      </c>
      <c r="L1476" s="208">
        <v>254.73000000000002</v>
      </c>
      <c r="M1476" s="208">
        <v>255.67000000000002</v>
      </c>
      <c r="N1476" s="11"/>
      <c r="O1476" s="11" t="s">
        <v>105</v>
      </c>
      <c r="P1476" s="179" t="s">
        <v>105</v>
      </c>
      <c r="Q1476" s="139" t="s">
        <v>1492</v>
      </c>
      <c r="R1476" s="11"/>
      <c r="S1476" s="11"/>
      <c r="T1476" s="17"/>
      <c r="U1476" s="6"/>
      <c r="V1476" s="6"/>
      <c r="W1476" s="6"/>
      <c r="X1476" s="212" t="e">
        <v>#N/A</v>
      </c>
      <c r="Y1476" s="6"/>
      <c r="BO1476" s="6"/>
      <c r="BP1476" s="6"/>
      <c r="BQ1476" s="1">
        <v>0</v>
      </c>
      <c r="BR1476" s="6"/>
      <c r="BS1476" s="6"/>
      <c r="BT1476" s="6"/>
      <c r="BU1476" s="6"/>
      <c r="BV1476" s="6" t="s">
        <v>1003</v>
      </c>
      <c r="BW1476" s="6"/>
      <c r="BX1476" s="6"/>
    </row>
    <row r="1477" spans="1:76" ht="15" customHeight="1" x14ac:dyDescent="0.3">
      <c r="A1477" s="1" t="s">
        <v>1489</v>
      </c>
      <c r="B1477" s="9">
        <v>42972</v>
      </c>
      <c r="C1477" s="1" t="s">
        <v>123</v>
      </c>
      <c r="D1477" s="61" t="s">
        <v>115</v>
      </c>
      <c r="E1477" s="61" t="s">
        <v>116</v>
      </c>
      <c r="F1477" s="2">
        <v>104</v>
      </c>
      <c r="G1477" s="170">
        <v>1</v>
      </c>
      <c r="H1477" s="183" t="str">
        <f t="shared" si="22"/>
        <v>104-1</v>
      </c>
      <c r="I1477" s="175">
        <v>0</v>
      </c>
      <c r="J1477" s="175">
        <v>92</v>
      </c>
      <c r="K1477" s="207" t="b">
        <v>1</v>
      </c>
      <c r="L1477" s="208">
        <v>255.55</v>
      </c>
      <c r="M1477" s="208">
        <v>256.47000000000003</v>
      </c>
      <c r="N1477" s="2" t="s">
        <v>112</v>
      </c>
      <c r="O1477" s="2" t="s">
        <v>30</v>
      </c>
      <c r="P1477" s="179" t="s">
        <v>1524</v>
      </c>
      <c r="Q1477" s="180">
        <v>1</v>
      </c>
      <c r="R1477" s="2" t="s">
        <v>21</v>
      </c>
      <c r="S1477" s="2"/>
      <c r="T1477" s="40" t="s">
        <v>684</v>
      </c>
      <c r="U1477" s="1" t="s">
        <v>49</v>
      </c>
      <c r="V1477" s="1" t="s">
        <v>92</v>
      </c>
      <c r="W1477" s="1" t="s">
        <v>11</v>
      </c>
      <c r="X1477" s="212">
        <v>3</v>
      </c>
      <c r="Y1477" s="1" t="s">
        <v>111</v>
      </c>
      <c r="AG1477" s="1">
        <v>10</v>
      </c>
      <c r="AJ1477" s="193">
        <v>10</v>
      </c>
      <c r="AU1477" s="1">
        <v>80</v>
      </c>
      <c r="BQ1477" s="1">
        <v>100</v>
      </c>
      <c r="BU1477" s="1" t="s">
        <v>895</v>
      </c>
    </row>
    <row r="1478" spans="1:76" ht="15" customHeight="1" x14ac:dyDescent="0.3">
      <c r="A1478" s="1" t="s">
        <v>1489</v>
      </c>
      <c r="B1478" s="9">
        <v>42972</v>
      </c>
      <c r="C1478" s="1" t="s">
        <v>123</v>
      </c>
      <c r="D1478" s="166" t="s">
        <v>115</v>
      </c>
      <c r="E1478" s="166" t="s">
        <v>116</v>
      </c>
      <c r="F1478" s="2">
        <v>104</v>
      </c>
      <c r="G1478" s="170">
        <v>1</v>
      </c>
      <c r="H1478" s="183" t="str">
        <f t="shared" si="22"/>
        <v>104-1</v>
      </c>
      <c r="I1478" s="175">
        <v>0</v>
      </c>
      <c r="J1478" s="175">
        <v>92</v>
      </c>
      <c r="K1478" s="207" t="b">
        <v>1</v>
      </c>
      <c r="L1478" s="208">
        <v>255.55</v>
      </c>
      <c r="M1478" s="208">
        <v>256.47000000000003</v>
      </c>
      <c r="N1478" s="11" t="s">
        <v>112</v>
      </c>
      <c r="O1478" s="11" t="s">
        <v>72</v>
      </c>
      <c r="P1478" s="179" t="s">
        <v>1526</v>
      </c>
      <c r="Q1478" s="180">
        <v>3</v>
      </c>
      <c r="R1478" s="11" t="s">
        <v>18</v>
      </c>
      <c r="S1478" s="11"/>
      <c r="T1478" s="17" t="s">
        <v>684</v>
      </c>
      <c r="U1478" s="6" t="s">
        <v>49</v>
      </c>
      <c r="V1478" s="6" t="s">
        <v>90</v>
      </c>
      <c r="W1478" s="6" t="s">
        <v>11</v>
      </c>
      <c r="X1478" s="212">
        <v>3</v>
      </c>
      <c r="Y1478" s="6" t="s">
        <v>40</v>
      </c>
      <c r="AG1478" s="1">
        <v>10</v>
      </c>
      <c r="AJ1478" s="193">
        <v>70</v>
      </c>
      <c r="AU1478" s="1">
        <v>20</v>
      </c>
      <c r="BO1478" s="6"/>
      <c r="BP1478" s="6"/>
      <c r="BQ1478" s="1">
        <v>100</v>
      </c>
      <c r="BR1478" s="6"/>
      <c r="BS1478" s="6"/>
      <c r="BT1478" s="6"/>
      <c r="BU1478" s="6" t="s">
        <v>993</v>
      </c>
      <c r="BV1478" s="6"/>
      <c r="BW1478" s="6"/>
      <c r="BX1478" s="6"/>
    </row>
    <row r="1479" spans="1:76" ht="15" customHeight="1" x14ac:dyDescent="0.3">
      <c r="A1479" s="1" t="s">
        <v>1489</v>
      </c>
      <c r="B1479" s="9">
        <v>42972</v>
      </c>
      <c r="C1479" s="1" t="s">
        <v>123</v>
      </c>
      <c r="D1479" s="166" t="s">
        <v>115</v>
      </c>
      <c r="E1479" s="166" t="s">
        <v>116</v>
      </c>
      <c r="F1479" s="2">
        <v>104</v>
      </c>
      <c r="G1479" s="170">
        <v>1</v>
      </c>
      <c r="H1479" s="183" t="str">
        <f t="shared" si="22"/>
        <v>104-1</v>
      </c>
      <c r="I1479" s="175">
        <v>0</v>
      </c>
      <c r="J1479" s="175">
        <v>92</v>
      </c>
      <c r="K1479" s="207" t="b">
        <v>1</v>
      </c>
      <c r="L1479" s="208">
        <v>255.55</v>
      </c>
      <c r="M1479" s="208">
        <v>256.47000000000003</v>
      </c>
      <c r="N1479" s="11" t="s">
        <v>112</v>
      </c>
      <c r="O1479" s="11" t="s">
        <v>39</v>
      </c>
      <c r="P1479" s="179" t="s">
        <v>1527</v>
      </c>
      <c r="Q1479" s="180">
        <v>4</v>
      </c>
      <c r="R1479" s="11" t="s">
        <v>18</v>
      </c>
      <c r="S1479" s="11"/>
      <c r="T1479" s="17" t="s">
        <v>796</v>
      </c>
      <c r="U1479" s="6" t="s">
        <v>49</v>
      </c>
      <c r="V1479" s="6" t="s">
        <v>14</v>
      </c>
      <c r="W1479" s="6" t="s">
        <v>10</v>
      </c>
      <c r="X1479" s="212">
        <v>2</v>
      </c>
      <c r="Y1479" s="6" t="s">
        <v>40</v>
      </c>
      <c r="AG1479" s="1">
        <v>70</v>
      </c>
      <c r="AJ1479" s="193">
        <v>20</v>
      </c>
      <c r="AU1479" s="1">
        <v>10</v>
      </c>
      <c r="BO1479" s="6"/>
      <c r="BP1479" s="6"/>
      <c r="BQ1479" s="1">
        <v>100</v>
      </c>
      <c r="BR1479" s="6"/>
      <c r="BS1479" s="6"/>
      <c r="BT1479" s="6"/>
      <c r="BU1479" s="6" t="s">
        <v>1004</v>
      </c>
      <c r="BV1479" s="6"/>
      <c r="BW1479" s="6"/>
      <c r="BX1479" s="6"/>
    </row>
    <row r="1480" spans="1:76" ht="15" customHeight="1" x14ac:dyDescent="0.3">
      <c r="A1480" s="1" t="s">
        <v>1489</v>
      </c>
      <c r="B1480" s="9">
        <v>42972</v>
      </c>
      <c r="C1480" s="1" t="s">
        <v>123</v>
      </c>
      <c r="D1480" s="61" t="s">
        <v>115</v>
      </c>
      <c r="E1480" s="61" t="s">
        <v>116</v>
      </c>
      <c r="F1480" s="2">
        <v>104</v>
      </c>
      <c r="G1480" s="170">
        <v>1</v>
      </c>
      <c r="H1480" s="183" t="str">
        <f t="shared" si="22"/>
        <v>104-1</v>
      </c>
      <c r="I1480" s="175">
        <v>0</v>
      </c>
      <c r="J1480" s="175">
        <v>92</v>
      </c>
      <c r="K1480" s="207" t="b">
        <v>1</v>
      </c>
      <c r="L1480" s="208">
        <v>255.55</v>
      </c>
      <c r="M1480" s="208">
        <v>256.47000000000003</v>
      </c>
      <c r="N1480" s="2" t="s">
        <v>112</v>
      </c>
      <c r="O1480" s="2" t="s">
        <v>32</v>
      </c>
      <c r="P1480" s="179" t="s">
        <v>1526</v>
      </c>
      <c r="Q1480" s="180">
        <v>3</v>
      </c>
      <c r="R1480" s="2" t="s">
        <v>18</v>
      </c>
      <c r="S1480" s="2"/>
      <c r="T1480" s="17" t="s">
        <v>795</v>
      </c>
      <c r="U1480" s="1" t="s">
        <v>49</v>
      </c>
      <c r="V1480" s="6" t="s">
        <v>90</v>
      </c>
      <c r="W1480" s="6" t="s">
        <v>11</v>
      </c>
      <c r="X1480" s="212">
        <v>3</v>
      </c>
      <c r="Y1480" s="1" t="s">
        <v>40</v>
      </c>
      <c r="AG1480" s="1">
        <v>10</v>
      </c>
      <c r="AJ1480" s="193">
        <v>20</v>
      </c>
      <c r="AP1480" s="1">
        <v>70</v>
      </c>
      <c r="BQ1480" s="1">
        <v>100</v>
      </c>
      <c r="BU1480" s="1" t="s">
        <v>981</v>
      </c>
    </row>
    <row r="1481" spans="1:76" ht="15" customHeight="1" x14ac:dyDescent="0.3">
      <c r="A1481" s="1" t="s">
        <v>1489</v>
      </c>
      <c r="B1481" s="9">
        <v>42972</v>
      </c>
      <c r="C1481" s="1" t="s">
        <v>123</v>
      </c>
      <c r="D1481" s="166" t="s">
        <v>115</v>
      </c>
      <c r="E1481" s="166" t="s">
        <v>116</v>
      </c>
      <c r="F1481" s="2">
        <v>104</v>
      </c>
      <c r="G1481" s="170">
        <v>1</v>
      </c>
      <c r="H1481" s="183" t="str">
        <f t="shared" si="22"/>
        <v>104-1</v>
      </c>
      <c r="I1481" s="175">
        <v>0</v>
      </c>
      <c r="J1481" s="175">
        <v>92</v>
      </c>
      <c r="K1481" s="207" t="b">
        <v>1</v>
      </c>
      <c r="L1481" s="208">
        <v>255.55</v>
      </c>
      <c r="M1481" s="208">
        <v>256.47000000000003</v>
      </c>
      <c r="N1481" s="11"/>
      <c r="O1481" s="11" t="s">
        <v>105</v>
      </c>
      <c r="P1481" s="179" t="s">
        <v>105</v>
      </c>
      <c r="Q1481" s="139" t="s">
        <v>1492</v>
      </c>
      <c r="R1481" s="11"/>
      <c r="S1481" s="11"/>
      <c r="T1481" s="17"/>
      <c r="U1481" s="6"/>
      <c r="V1481" s="6"/>
      <c r="W1481" s="6"/>
      <c r="X1481" s="212" t="e">
        <v>#N/A</v>
      </c>
      <c r="Y1481" s="6"/>
      <c r="BO1481" s="6"/>
      <c r="BP1481" s="6"/>
      <c r="BQ1481" s="1">
        <v>0</v>
      </c>
      <c r="BR1481" s="6"/>
      <c r="BS1481" s="6"/>
      <c r="BT1481" s="6"/>
      <c r="BU1481" s="6"/>
      <c r="BV1481" s="6" t="s">
        <v>1005</v>
      </c>
      <c r="BW1481" s="6"/>
      <c r="BX1481" s="6"/>
    </row>
    <row r="1482" spans="1:76" ht="15" customHeight="1" x14ac:dyDescent="0.3">
      <c r="A1482" s="1" t="s">
        <v>1489</v>
      </c>
      <c r="B1482" s="9">
        <v>42972</v>
      </c>
      <c r="C1482" s="1" t="s">
        <v>123</v>
      </c>
      <c r="D1482" s="61" t="s">
        <v>115</v>
      </c>
      <c r="E1482" s="61" t="s">
        <v>116</v>
      </c>
      <c r="F1482" s="2">
        <v>104</v>
      </c>
      <c r="G1482" s="170">
        <v>2</v>
      </c>
      <c r="H1482" s="183" t="str">
        <f t="shared" si="22"/>
        <v>104-2</v>
      </c>
      <c r="I1482" s="175">
        <v>0</v>
      </c>
      <c r="J1482" s="175">
        <v>79</v>
      </c>
      <c r="K1482" s="207" t="b">
        <v>1</v>
      </c>
      <c r="L1482" s="208">
        <v>256.47000000000003</v>
      </c>
      <c r="M1482" s="208">
        <v>257.26000000000005</v>
      </c>
      <c r="N1482" s="2" t="s">
        <v>112</v>
      </c>
      <c r="O1482" s="2" t="s">
        <v>30</v>
      </c>
      <c r="P1482" s="179" t="s">
        <v>1524</v>
      </c>
      <c r="Q1482" s="180">
        <v>1</v>
      </c>
      <c r="R1482" s="2" t="s">
        <v>21</v>
      </c>
      <c r="S1482" s="2"/>
      <c r="T1482" s="40" t="s">
        <v>791</v>
      </c>
      <c r="U1482" s="1" t="s">
        <v>49</v>
      </c>
      <c r="V1482" s="1" t="s">
        <v>92</v>
      </c>
      <c r="W1482" s="1" t="s">
        <v>11</v>
      </c>
      <c r="X1482" s="212">
        <v>3</v>
      </c>
      <c r="Y1482" s="1" t="s">
        <v>111</v>
      </c>
      <c r="AG1482" s="1">
        <v>10</v>
      </c>
      <c r="AJ1482" s="193">
        <v>10</v>
      </c>
      <c r="AU1482" s="1">
        <v>80</v>
      </c>
      <c r="BQ1482" s="1">
        <v>100</v>
      </c>
      <c r="BU1482" s="1" t="s">
        <v>895</v>
      </c>
    </row>
    <row r="1483" spans="1:76" ht="15" customHeight="1" x14ac:dyDescent="0.3">
      <c r="A1483" s="1" t="s">
        <v>1489</v>
      </c>
      <c r="B1483" s="9">
        <v>42972</v>
      </c>
      <c r="C1483" s="1" t="s">
        <v>123</v>
      </c>
      <c r="D1483" s="166" t="s">
        <v>115</v>
      </c>
      <c r="E1483" s="166" t="s">
        <v>116</v>
      </c>
      <c r="F1483" s="2">
        <v>104</v>
      </c>
      <c r="G1483" s="170">
        <v>2</v>
      </c>
      <c r="H1483" s="183" t="str">
        <f t="shared" si="22"/>
        <v>104-2</v>
      </c>
      <c r="I1483" s="175">
        <v>0</v>
      </c>
      <c r="J1483" s="175">
        <v>79</v>
      </c>
      <c r="K1483" s="207" t="b">
        <v>1</v>
      </c>
      <c r="L1483" s="208">
        <v>256.47000000000003</v>
      </c>
      <c r="M1483" s="208">
        <v>257.26000000000005</v>
      </c>
      <c r="N1483" s="11" t="s">
        <v>112</v>
      </c>
      <c r="O1483" s="11" t="s">
        <v>72</v>
      </c>
      <c r="P1483" s="179" t="s">
        <v>1526</v>
      </c>
      <c r="Q1483" s="180">
        <v>3</v>
      </c>
      <c r="R1483" s="11" t="s">
        <v>18</v>
      </c>
      <c r="S1483" s="11"/>
      <c r="T1483" s="17" t="s">
        <v>796</v>
      </c>
      <c r="U1483" s="6" t="s">
        <v>49</v>
      </c>
      <c r="V1483" s="6" t="s">
        <v>90</v>
      </c>
      <c r="W1483" s="6" t="s">
        <v>11</v>
      </c>
      <c r="X1483" s="212">
        <v>3</v>
      </c>
      <c r="Y1483" s="6" t="s">
        <v>40</v>
      </c>
      <c r="AG1483" s="1">
        <v>10</v>
      </c>
      <c r="AJ1483" s="193">
        <v>70</v>
      </c>
      <c r="AU1483" s="1">
        <v>20</v>
      </c>
      <c r="BO1483" s="6"/>
      <c r="BP1483" s="6"/>
      <c r="BQ1483" s="1">
        <v>100</v>
      </c>
      <c r="BR1483" s="6"/>
      <c r="BS1483" s="6"/>
      <c r="BT1483" s="6"/>
      <c r="BU1483" s="6" t="s">
        <v>993</v>
      </c>
      <c r="BV1483" s="6"/>
      <c r="BW1483" s="6"/>
      <c r="BX1483" s="6"/>
    </row>
    <row r="1484" spans="1:76" ht="15" customHeight="1" x14ac:dyDescent="0.3">
      <c r="A1484" s="1" t="s">
        <v>1489</v>
      </c>
      <c r="B1484" s="9">
        <v>42972</v>
      </c>
      <c r="C1484" s="1" t="s">
        <v>123</v>
      </c>
      <c r="D1484" s="166" t="s">
        <v>115</v>
      </c>
      <c r="E1484" s="166" t="s">
        <v>116</v>
      </c>
      <c r="F1484" s="2">
        <v>104</v>
      </c>
      <c r="G1484" s="170">
        <v>2</v>
      </c>
      <c r="H1484" s="183" t="str">
        <f t="shared" si="22"/>
        <v>104-2</v>
      </c>
      <c r="I1484" s="175">
        <v>0</v>
      </c>
      <c r="J1484" s="175">
        <v>79</v>
      </c>
      <c r="K1484" s="207" t="b">
        <v>1</v>
      </c>
      <c r="L1484" s="208">
        <v>256.47000000000003</v>
      </c>
      <c r="M1484" s="208">
        <v>257.26000000000005</v>
      </c>
      <c r="N1484" s="11" t="s">
        <v>112</v>
      </c>
      <c r="O1484" s="11" t="s">
        <v>39</v>
      </c>
      <c r="P1484" s="179" t="s">
        <v>1527</v>
      </c>
      <c r="Q1484" s="180">
        <v>4</v>
      </c>
      <c r="R1484" s="11" t="s">
        <v>18</v>
      </c>
      <c r="S1484" s="11"/>
      <c r="T1484" s="17" t="s">
        <v>459</v>
      </c>
      <c r="U1484" s="6" t="s">
        <v>49</v>
      </c>
      <c r="V1484" s="6" t="s">
        <v>14</v>
      </c>
      <c r="W1484" s="6" t="s">
        <v>10</v>
      </c>
      <c r="X1484" s="212">
        <v>2</v>
      </c>
      <c r="Y1484" s="6" t="s">
        <v>40</v>
      </c>
      <c r="AG1484" s="1">
        <v>70</v>
      </c>
      <c r="AJ1484" s="193">
        <v>20</v>
      </c>
      <c r="AU1484" s="1">
        <v>10</v>
      </c>
      <c r="BO1484" s="6"/>
      <c r="BP1484" s="6"/>
      <c r="BQ1484" s="1">
        <v>100</v>
      </c>
      <c r="BR1484" s="6"/>
      <c r="BS1484" s="6"/>
      <c r="BT1484" s="6"/>
      <c r="BU1484" s="6" t="s">
        <v>1004</v>
      </c>
      <c r="BV1484" s="6"/>
      <c r="BW1484" s="6"/>
      <c r="BX1484" s="6"/>
    </row>
    <row r="1485" spans="1:76" ht="15" customHeight="1" x14ac:dyDescent="0.3">
      <c r="A1485" s="1" t="s">
        <v>1489</v>
      </c>
      <c r="B1485" s="9">
        <v>42972</v>
      </c>
      <c r="C1485" s="1" t="s">
        <v>123</v>
      </c>
      <c r="D1485" s="166" t="s">
        <v>115</v>
      </c>
      <c r="E1485" s="166" t="s">
        <v>116</v>
      </c>
      <c r="F1485" s="2">
        <v>104</v>
      </c>
      <c r="G1485" s="170">
        <v>2</v>
      </c>
      <c r="H1485" s="183" t="str">
        <f t="shared" si="22"/>
        <v>104-2</v>
      </c>
      <c r="I1485" s="175">
        <v>0</v>
      </c>
      <c r="J1485" s="175">
        <v>79</v>
      </c>
      <c r="K1485" s="207" t="b">
        <v>1</v>
      </c>
      <c r="L1485" s="208">
        <v>256.47000000000003</v>
      </c>
      <c r="M1485" s="208">
        <v>257.26000000000005</v>
      </c>
      <c r="N1485" s="11"/>
      <c r="O1485" s="11" t="s">
        <v>105</v>
      </c>
      <c r="P1485" s="179" t="s">
        <v>105</v>
      </c>
      <c r="Q1485" s="139" t="s">
        <v>1492</v>
      </c>
      <c r="R1485" s="11"/>
      <c r="S1485" s="11"/>
      <c r="T1485" s="17"/>
      <c r="U1485" s="6"/>
      <c r="V1485" s="6"/>
      <c r="W1485" s="6"/>
      <c r="X1485" s="212" t="e">
        <v>#N/A</v>
      </c>
      <c r="Y1485" s="6"/>
      <c r="BO1485" s="6"/>
      <c r="BP1485" s="6"/>
      <c r="BQ1485" s="1">
        <v>0</v>
      </c>
      <c r="BR1485" s="6"/>
      <c r="BS1485" s="6"/>
      <c r="BT1485" s="6"/>
      <c r="BU1485" s="6"/>
      <c r="BV1485" s="6" t="s">
        <v>1006</v>
      </c>
      <c r="BW1485" s="6"/>
      <c r="BX1485" s="6"/>
    </row>
    <row r="1486" spans="1:76" ht="15" customHeight="1" x14ac:dyDescent="0.3">
      <c r="A1486" s="1" t="s">
        <v>1489</v>
      </c>
      <c r="B1486" s="9">
        <v>42972</v>
      </c>
      <c r="C1486" s="1" t="s">
        <v>123</v>
      </c>
      <c r="D1486" s="61" t="s">
        <v>115</v>
      </c>
      <c r="E1486" s="61" t="s">
        <v>116</v>
      </c>
      <c r="F1486" s="2">
        <v>104</v>
      </c>
      <c r="G1486" s="170">
        <v>3</v>
      </c>
      <c r="H1486" s="183" t="str">
        <f t="shared" si="22"/>
        <v>104-3</v>
      </c>
      <c r="I1486" s="175">
        <v>0</v>
      </c>
      <c r="J1486" s="175">
        <v>85</v>
      </c>
      <c r="K1486" s="207" t="b">
        <v>1</v>
      </c>
      <c r="L1486" s="208">
        <v>257.26000000000005</v>
      </c>
      <c r="M1486" s="208">
        <v>258.11000000000007</v>
      </c>
      <c r="N1486" s="2" t="s">
        <v>112</v>
      </c>
      <c r="O1486" s="2" t="s">
        <v>30</v>
      </c>
      <c r="P1486" s="179" t="s">
        <v>1524</v>
      </c>
      <c r="Q1486" s="180">
        <v>1</v>
      </c>
      <c r="R1486" s="2" t="s">
        <v>21</v>
      </c>
      <c r="S1486" s="2"/>
      <c r="T1486" s="40" t="s">
        <v>529</v>
      </c>
      <c r="U1486" s="1" t="s">
        <v>49</v>
      </c>
      <c r="V1486" s="1" t="s">
        <v>92</v>
      </c>
      <c r="W1486" s="1" t="s">
        <v>11</v>
      </c>
      <c r="X1486" s="212">
        <v>3</v>
      </c>
      <c r="Y1486" s="1" t="s">
        <v>111</v>
      </c>
      <c r="AG1486" s="1">
        <v>10</v>
      </c>
      <c r="AJ1486" s="193">
        <v>10</v>
      </c>
      <c r="AU1486" s="1">
        <v>80</v>
      </c>
      <c r="BQ1486" s="1">
        <v>100</v>
      </c>
      <c r="BU1486" s="1" t="s">
        <v>895</v>
      </c>
    </row>
    <row r="1487" spans="1:76" ht="15" customHeight="1" x14ac:dyDescent="0.3">
      <c r="A1487" s="1" t="s">
        <v>1489</v>
      </c>
      <c r="B1487" s="9">
        <v>42972</v>
      </c>
      <c r="C1487" s="1" t="s">
        <v>123</v>
      </c>
      <c r="D1487" s="166" t="s">
        <v>115</v>
      </c>
      <c r="E1487" s="166" t="s">
        <v>116</v>
      </c>
      <c r="F1487" s="2">
        <v>104</v>
      </c>
      <c r="G1487" s="170">
        <v>3</v>
      </c>
      <c r="H1487" s="183" t="str">
        <f t="shared" si="22"/>
        <v>104-3</v>
      </c>
      <c r="I1487" s="175">
        <v>0</v>
      </c>
      <c r="J1487" s="175">
        <v>85</v>
      </c>
      <c r="K1487" s="207" t="b">
        <v>1</v>
      </c>
      <c r="L1487" s="208">
        <v>257.26000000000005</v>
      </c>
      <c r="M1487" s="208">
        <v>258.11000000000007</v>
      </c>
      <c r="N1487" s="11" t="s">
        <v>112</v>
      </c>
      <c r="O1487" s="11" t="s">
        <v>72</v>
      </c>
      <c r="P1487" s="179" t="s">
        <v>1526</v>
      </c>
      <c r="Q1487" s="180">
        <v>3</v>
      </c>
      <c r="R1487" s="11" t="s">
        <v>18</v>
      </c>
      <c r="S1487" s="11"/>
      <c r="T1487" s="17" t="s">
        <v>791</v>
      </c>
      <c r="U1487" s="6" t="s">
        <v>49</v>
      </c>
      <c r="V1487" s="6" t="s">
        <v>90</v>
      </c>
      <c r="W1487" s="6" t="s">
        <v>11</v>
      </c>
      <c r="X1487" s="212">
        <v>3</v>
      </c>
      <c r="Y1487" s="6" t="s">
        <v>40</v>
      </c>
      <c r="AG1487" s="1">
        <v>10</v>
      </c>
      <c r="AJ1487" s="193">
        <v>70</v>
      </c>
      <c r="AU1487" s="1">
        <v>20</v>
      </c>
      <c r="BO1487" s="6"/>
      <c r="BP1487" s="6"/>
      <c r="BQ1487" s="1">
        <v>100</v>
      </c>
      <c r="BR1487" s="6"/>
      <c r="BS1487" s="6"/>
      <c r="BT1487" s="6"/>
      <c r="BU1487" s="6" t="s">
        <v>993</v>
      </c>
      <c r="BV1487" s="6"/>
      <c r="BW1487" s="6"/>
      <c r="BX1487" s="6"/>
    </row>
    <row r="1488" spans="1:76" ht="15" customHeight="1" x14ac:dyDescent="0.3">
      <c r="A1488" s="1" t="s">
        <v>1489</v>
      </c>
      <c r="B1488" s="9">
        <v>42972</v>
      </c>
      <c r="C1488" s="1" t="s">
        <v>123</v>
      </c>
      <c r="D1488" s="166" t="s">
        <v>115</v>
      </c>
      <c r="E1488" s="166" t="s">
        <v>116</v>
      </c>
      <c r="F1488" s="2">
        <v>104</v>
      </c>
      <c r="G1488" s="170">
        <v>3</v>
      </c>
      <c r="H1488" s="183" t="str">
        <f t="shared" si="22"/>
        <v>104-3</v>
      </c>
      <c r="I1488" s="175">
        <v>0</v>
      </c>
      <c r="J1488" s="175">
        <v>85</v>
      </c>
      <c r="K1488" s="207" t="b">
        <v>1</v>
      </c>
      <c r="L1488" s="208">
        <v>257.26000000000005</v>
      </c>
      <c r="M1488" s="208">
        <v>258.11000000000007</v>
      </c>
      <c r="N1488" s="11" t="s">
        <v>112</v>
      </c>
      <c r="O1488" s="11" t="s">
        <v>39</v>
      </c>
      <c r="P1488" s="179" t="s">
        <v>1527</v>
      </c>
      <c r="Q1488" s="180">
        <v>4</v>
      </c>
      <c r="R1488" s="11" t="s">
        <v>18</v>
      </c>
      <c r="S1488" s="11"/>
      <c r="T1488" s="17" t="s">
        <v>792</v>
      </c>
      <c r="U1488" s="6" t="s">
        <v>49</v>
      </c>
      <c r="V1488" s="6" t="s">
        <v>14</v>
      </c>
      <c r="W1488" s="6" t="s">
        <v>10</v>
      </c>
      <c r="X1488" s="212">
        <v>2</v>
      </c>
      <c r="Y1488" s="6" t="s">
        <v>40</v>
      </c>
      <c r="AG1488" s="1">
        <v>70</v>
      </c>
      <c r="AJ1488" s="193">
        <v>20</v>
      </c>
      <c r="AU1488" s="1">
        <v>10</v>
      </c>
      <c r="BO1488" s="6"/>
      <c r="BP1488" s="6"/>
      <c r="BQ1488" s="1">
        <v>100</v>
      </c>
      <c r="BR1488" s="6"/>
      <c r="BS1488" s="6"/>
      <c r="BT1488" s="6"/>
      <c r="BU1488" s="6" t="s">
        <v>1004</v>
      </c>
      <c r="BV1488" s="6"/>
      <c r="BW1488" s="6"/>
      <c r="BX1488" s="6"/>
    </row>
    <row r="1489" spans="1:76" ht="15" customHeight="1" x14ac:dyDescent="0.3">
      <c r="A1489" s="1" t="s">
        <v>1489</v>
      </c>
      <c r="B1489" s="9">
        <v>42972</v>
      </c>
      <c r="C1489" s="1" t="s">
        <v>123</v>
      </c>
      <c r="D1489" s="61" t="s">
        <v>115</v>
      </c>
      <c r="E1489" s="61" t="s">
        <v>116</v>
      </c>
      <c r="F1489" s="2">
        <v>104</v>
      </c>
      <c r="G1489" s="170">
        <v>3</v>
      </c>
      <c r="H1489" s="183" t="str">
        <f t="shared" si="22"/>
        <v>104-3</v>
      </c>
      <c r="I1489" s="175">
        <v>0</v>
      </c>
      <c r="J1489" s="175">
        <v>85</v>
      </c>
      <c r="K1489" s="207" t="b">
        <v>1</v>
      </c>
      <c r="L1489" s="208">
        <v>257.26000000000005</v>
      </c>
      <c r="M1489" s="208">
        <v>258.11000000000007</v>
      </c>
      <c r="N1489" s="2" t="s">
        <v>112</v>
      </c>
      <c r="O1489" s="2" t="s">
        <v>32</v>
      </c>
      <c r="P1489" s="179" t="s">
        <v>1495</v>
      </c>
      <c r="Q1489" s="180">
        <v>5</v>
      </c>
      <c r="R1489" s="2" t="s">
        <v>18</v>
      </c>
      <c r="S1489" s="2"/>
      <c r="T1489" s="17" t="s">
        <v>459</v>
      </c>
      <c r="U1489" s="1" t="s">
        <v>49</v>
      </c>
      <c r="V1489" s="6" t="s">
        <v>16</v>
      </c>
      <c r="W1489" s="6" t="s">
        <v>11</v>
      </c>
      <c r="X1489" s="212">
        <v>3</v>
      </c>
      <c r="Y1489" s="1" t="s">
        <v>40</v>
      </c>
      <c r="AG1489" s="1">
        <v>10</v>
      </c>
      <c r="AP1489" s="1">
        <v>90</v>
      </c>
      <c r="BQ1489" s="1">
        <v>100</v>
      </c>
      <c r="BU1489" s="1" t="s">
        <v>997</v>
      </c>
    </row>
    <row r="1490" spans="1:76" ht="15" customHeight="1" x14ac:dyDescent="0.3">
      <c r="A1490" s="1" t="s">
        <v>1489</v>
      </c>
      <c r="B1490" s="9">
        <v>42972</v>
      </c>
      <c r="C1490" s="1" t="s">
        <v>123</v>
      </c>
      <c r="D1490" s="61" t="s">
        <v>115</v>
      </c>
      <c r="E1490" s="61" t="s">
        <v>116</v>
      </c>
      <c r="F1490" s="2">
        <v>104</v>
      </c>
      <c r="G1490" s="170">
        <v>3</v>
      </c>
      <c r="H1490" s="183" t="str">
        <f t="shared" si="22"/>
        <v>104-3</v>
      </c>
      <c r="I1490" s="175">
        <v>0</v>
      </c>
      <c r="J1490" s="175">
        <v>85</v>
      </c>
      <c r="K1490" s="207" t="b">
        <v>1</v>
      </c>
      <c r="L1490" s="208">
        <v>257.26000000000005</v>
      </c>
      <c r="M1490" s="208">
        <v>258.11000000000007</v>
      </c>
      <c r="N1490" s="11"/>
      <c r="O1490" s="2" t="s">
        <v>105</v>
      </c>
      <c r="P1490" s="179" t="s">
        <v>105</v>
      </c>
      <c r="Q1490" s="139" t="s">
        <v>1492</v>
      </c>
      <c r="R1490" s="11"/>
      <c r="S1490" s="11"/>
      <c r="T1490" s="17"/>
      <c r="U1490" s="6"/>
      <c r="V1490" s="6"/>
      <c r="W1490" s="6"/>
      <c r="X1490" s="212" t="e">
        <v>#N/A</v>
      </c>
      <c r="Y1490" s="6"/>
      <c r="BO1490" s="6"/>
      <c r="BP1490" s="6"/>
      <c r="BQ1490" s="1">
        <v>0</v>
      </c>
      <c r="BR1490" s="6"/>
      <c r="BS1490" s="6"/>
      <c r="BT1490" s="6"/>
      <c r="BU1490" s="6"/>
      <c r="BV1490" s="6" t="s">
        <v>1007</v>
      </c>
      <c r="BW1490" s="6"/>
      <c r="BX1490" s="6"/>
    </row>
    <row r="1491" spans="1:76" ht="15" customHeight="1" x14ac:dyDescent="0.3">
      <c r="A1491" s="1" t="s">
        <v>1489</v>
      </c>
      <c r="B1491" s="9">
        <v>42972</v>
      </c>
      <c r="C1491" s="1" t="s">
        <v>123</v>
      </c>
      <c r="D1491" s="61" t="s">
        <v>115</v>
      </c>
      <c r="E1491" s="61" t="s">
        <v>116</v>
      </c>
      <c r="F1491" s="2">
        <v>104</v>
      </c>
      <c r="G1491" s="170">
        <v>4</v>
      </c>
      <c r="H1491" s="183" t="str">
        <f t="shared" ref="H1491:H1558" si="23">F1491&amp;"-"&amp;G1491</f>
        <v>104-4</v>
      </c>
      <c r="I1491" s="175">
        <v>0</v>
      </c>
      <c r="J1491" s="175">
        <v>59</v>
      </c>
      <c r="K1491" s="207" t="b">
        <v>1</v>
      </c>
      <c r="L1491" s="208">
        <v>258.12000000000006</v>
      </c>
      <c r="M1491" s="208">
        <v>258.71000000000004</v>
      </c>
      <c r="N1491" s="2" t="s">
        <v>112</v>
      </c>
      <c r="O1491" s="2" t="s">
        <v>30</v>
      </c>
      <c r="P1491" s="179" t="s">
        <v>1524</v>
      </c>
      <c r="Q1491" s="180">
        <v>1</v>
      </c>
      <c r="R1491" s="2" t="s">
        <v>21</v>
      </c>
      <c r="S1491" s="2"/>
      <c r="T1491" s="40" t="s">
        <v>880</v>
      </c>
      <c r="U1491" s="1" t="s">
        <v>49</v>
      </c>
      <c r="V1491" s="1" t="s">
        <v>92</v>
      </c>
      <c r="W1491" s="1" t="s">
        <v>11</v>
      </c>
      <c r="X1491" s="212">
        <v>3</v>
      </c>
      <c r="Y1491" s="1" t="s">
        <v>111</v>
      </c>
      <c r="AG1491" s="1">
        <v>10</v>
      </c>
      <c r="AJ1491" s="193">
        <v>10</v>
      </c>
      <c r="AU1491" s="1">
        <v>80</v>
      </c>
      <c r="BQ1491" s="1">
        <v>100</v>
      </c>
      <c r="BU1491" s="1" t="s">
        <v>895</v>
      </c>
    </row>
    <row r="1492" spans="1:76" ht="15" customHeight="1" x14ac:dyDescent="0.3">
      <c r="A1492" s="1" t="s">
        <v>1489</v>
      </c>
      <c r="B1492" s="9">
        <v>42972</v>
      </c>
      <c r="C1492" s="1" t="s">
        <v>123</v>
      </c>
      <c r="D1492" s="166" t="s">
        <v>115</v>
      </c>
      <c r="E1492" s="166" t="s">
        <v>116</v>
      </c>
      <c r="F1492" s="2">
        <v>104</v>
      </c>
      <c r="G1492" s="170">
        <v>4</v>
      </c>
      <c r="H1492" s="183" t="str">
        <f t="shared" si="23"/>
        <v>104-4</v>
      </c>
      <c r="I1492" s="175">
        <v>0</v>
      </c>
      <c r="J1492" s="175">
        <v>59</v>
      </c>
      <c r="K1492" s="207" t="b">
        <v>1</v>
      </c>
      <c r="L1492" s="208">
        <v>258.12000000000006</v>
      </c>
      <c r="M1492" s="208">
        <v>258.71000000000004</v>
      </c>
      <c r="N1492" s="11" t="s">
        <v>112</v>
      </c>
      <c r="O1492" s="11" t="s">
        <v>72</v>
      </c>
      <c r="P1492" s="179" t="s">
        <v>1526</v>
      </c>
      <c r="Q1492" s="180">
        <v>3</v>
      </c>
      <c r="R1492" s="11" t="s">
        <v>18</v>
      </c>
      <c r="S1492" s="11"/>
      <c r="T1492" s="17" t="s">
        <v>796</v>
      </c>
      <c r="U1492" s="6" t="s">
        <v>49</v>
      </c>
      <c r="V1492" s="6" t="s">
        <v>90</v>
      </c>
      <c r="W1492" s="6" t="s">
        <v>11</v>
      </c>
      <c r="X1492" s="212">
        <v>3</v>
      </c>
      <c r="Y1492" s="6" t="s">
        <v>40</v>
      </c>
      <c r="AG1492" s="1">
        <v>10</v>
      </c>
      <c r="AJ1492" s="193">
        <v>70</v>
      </c>
      <c r="AU1492" s="1">
        <v>20</v>
      </c>
      <c r="BO1492" s="6"/>
      <c r="BP1492" s="6"/>
      <c r="BQ1492" s="1">
        <v>100</v>
      </c>
      <c r="BR1492" s="6"/>
      <c r="BS1492" s="6"/>
      <c r="BT1492" s="6"/>
      <c r="BU1492" s="6" t="s">
        <v>993</v>
      </c>
      <c r="BV1492" s="6"/>
      <c r="BW1492" s="6"/>
      <c r="BX1492" s="6"/>
    </row>
    <row r="1493" spans="1:76" ht="15" customHeight="1" x14ac:dyDescent="0.3">
      <c r="A1493" s="1" t="s">
        <v>1489</v>
      </c>
      <c r="B1493" s="9">
        <v>42972</v>
      </c>
      <c r="C1493" s="1" t="s">
        <v>123</v>
      </c>
      <c r="D1493" s="166" t="s">
        <v>115</v>
      </c>
      <c r="E1493" s="166" t="s">
        <v>116</v>
      </c>
      <c r="F1493" s="2">
        <v>104</v>
      </c>
      <c r="G1493" s="170">
        <v>4</v>
      </c>
      <c r="H1493" s="183" t="str">
        <f t="shared" si="23"/>
        <v>104-4</v>
      </c>
      <c r="I1493" s="175">
        <v>0</v>
      </c>
      <c r="J1493" s="175">
        <v>59</v>
      </c>
      <c r="K1493" s="207" t="b">
        <v>1</v>
      </c>
      <c r="L1493" s="208">
        <v>258.12000000000006</v>
      </c>
      <c r="M1493" s="208">
        <v>258.71000000000004</v>
      </c>
      <c r="N1493" s="11" t="s">
        <v>112</v>
      </c>
      <c r="O1493" s="11" t="s">
        <v>39</v>
      </c>
      <c r="P1493" s="179" t="s">
        <v>1527</v>
      </c>
      <c r="Q1493" s="180">
        <v>4</v>
      </c>
      <c r="R1493" s="11" t="s">
        <v>18</v>
      </c>
      <c r="S1493" s="11"/>
      <c r="T1493" s="17" t="s">
        <v>459</v>
      </c>
      <c r="U1493" s="6" t="s">
        <v>49</v>
      </c>
      <c r="V1493" s="6" t="s">
        <v>14</v>
      </c>
      <c r="W1493" s="6" t="s">
        <v>10</v>
      </c>
      <c r="X1493" s="212">
        <v>2</v>
      </c>
      <c r="Y1493" s="6" t="s">
        <v>40</v>
      </c>
      <c r="AG1493" s="1">
        <v>70</v>
      </c>
      <c r="AJ1493" s="193">
        <v>20</v>
      </c>
      <c r="AU1493" s="1">
        <v>10</v>
      </c>
      <c r="BO1493" s="6"/>
      <c r="BP1493" s="6"/>
      <c r="BQ1493" s="1">
        <v>100</v>
      </c>
      <c r="BR1493" s="6"/>
      <c r="BS1493" s="6"/>
      <c r="BT1493" s="6"/>
      <c r="BU1493" s="6" t="s">
        <v>897</v>
      </c>
      <c r="BV1493" s="6"/>
      <c r="BW1493" s="6"/>
      <c r="BX1493" s="6"/>
    </row>
    <row r="1494" spans="1:76" ht="15" customHeight="1" x14ac:dyDescent="0.3">
      <c r="A1494" s="1" t="s">
        <v>1489</v>
      </c>
      <c r="B1494" s="9">
        <v>42972</v>
      </c>
      <c r="C1494" s="1" t="s">
        <v>123</v>
      </c>
      <c r="D1494" s="166" t="s">
        <v>115</v>
      </c>
      <c r="E1494" s="166" t="s">
        <v>116</v>
      </c>
      <c r="F1494" s="2">
        <v>104</v>
      </c>
      <c r="G1494" s="170">
        <v>4</v>
      </c>
      <c r="H1494" s="183" t="str">
        <f t="shared" si="23"/>
        <v>104-4</v>
      </c>
      <c r="I1494" s="175">
        <v>0</v>
      </c>
      <c r="J1494" s="175">
        <v>59</v>
      </c>
      <c r="K1494" s="207" t="b">
        <v>1</v>
      </c>
      <c r="L1494" s="208">
        <v>258.12000000000006</v>
      </c>
      <c r="M1494" s="208">
        <v>258.71000000000004</v>
      </c>
      <c r="N1494" s="11"/>
      <c r="O1494" s="11" t="s">
        <v>105</v>
      </c>
      <c r="P1494" s="179" t="s">
        <v>105</v>
      </c>
      <c r="Q1494" s="139" t="s">
        <v>1492</v>
      </c>
      <c r="R1494" s="11"/>
      <c r="S1494" s="11"/>
      <c r="T1494" s="17"/>
      <c r="U1494" s="6"/>
      <c r="V1494" s="6"/>
      <c r="W1494" s="6"/>
      <c r="X1494" s="212" t="e">
        <v>#N/A</v>
      </c>
      <c r="Y1494" s="6"/>
      <c r="BO1494" s="6"/>
      <c r="BP1494" s="6"/>
      <c r="BQ1494" s="1">
        <v>0</v>
      </c>
      <c r="BR1494" s="6"/>
      <c r="BS1494" s="6"/>
      <c r="BT1494" s="6"/>
      <c r="BU1494" s="6"/>
      <c r="BV1494" s="6" t="s">
        <v>1008</v>
      </c>
      <c r="BW1494" s="6"/>
      <c r="BX1494" s="6"/>
    </row>
    <row r="1495" spans="1:76" ht="15" customHeight="1" x14ac:dyDescent="0.3">
      <c r="A1495" s="1" t="s">
        <v>1489</v>
      </c>
      <c r="B1495" s="9">
        <v>42972</v>
      </c>
      <c r="C1495" s="1" t="s">
        <v>123</v>
      </c>
      <c r="D1495" s="61" t="s">
        <v>115</v>
      </c>
      <c r="E1495" s="61" t="s">
        <v>116</v>
      </c>
      <c r="F1495" s="2">
        <v>105</v>
      </c>
      <c r="G1495" s="170">
        <v>1</v>
      </c>
      <c r="H1495" s="183" t="str">
        <f t="shared" si="23"/>
        <v>105-1</v>
      </c>
      <c r="I1495" s="175">
        <v>0</v>
      </c>
      <c r="J1495" s="175">
        <v>59</v>
      </c>
      <c r="K1495" s="207" t="b">
        <v>1</v>
      </c>
      <c r="L1495" s="208">
        <v>258.60000000000002</v>
      </c>
      <c r="M1495" s="208">
        <v>259.19</v>
      </c>
      <c r="N1495" s="2" t="s">
        <v>112</v>
      </c>
      <c r="O1495" s="2" t="s">
        <v>30</v>
      </c>
      <c r="P1495" s="179" t="s">
        <v>1524</v>
      </c>
      <c r="Q1495" s="180">
        <v>1</v>
      </c>
      <c r="R1495" s="2" t="s">
        <v>21</v>
      </c>
      <c r="S1495" s="2"/>
      <c r="T1495" s="40" t="s">
        <v>795</v>
      </c>
      <c r="U1495" s="1" t="s">
        <v>49</v>
      </c>
      <c r="V1495" s="1" t="s">
        <v>92</v>
      </c>
      <c r="W1495" s="1" t="s">
        <v>11</v>
      </c>
      <c r="X1495" s="212">
        <v>3</v>
      </c>
      <c r="Y1495" s="1" t="s">
        <v>111</v>
      </c>
      <c r="AG1495" s="1">
        <v>10</v>
      </c>
      <c r="AJ1495" s="193">
        <v>10</v>
      </c>
      <c r="AU1495" s="1">
        <v>80</v>
      </c>
      <c r="BQ1495" s="1">
        <v>100</v>
      </c>
      <c r="BU1495" s="1" t="s">
        <v>895</v>
      </c>
    </row>
    <row r="1496" spans="1:76" ht="15" customHeight="1" x14ac:dyDescent="0.3">
      <c r="A1496" s="1" t="s">
        <v>1489</v>
      </c>
      <c r="B1496" s="9">
        <v>42972</v>
      </c>
      <c r="C1496" s="1" t="s">
        <v>123</v>
      </c>
      <c r="D1496" s="166" t="s">
        <v>115</v>
      </c>
      <c r="E1496" s="166" t="s">
        <v>116</v>
      </c>
      <c r="F1496" s="2">
        <v>105</v>
      </c>
      <c r="G1496" s="170">
        <v>1</v>
      </c>
      <c r="H1496" s="183" t="str">
        <f t="shared" si="23"/>
        <v>105-1</v>
      </c>
      <c r="I1496" s="175">
        <v>0</v>
      </c>
      <c r="J1496" s="175">
        <v>59</v>
      </c>
      <c r="K1496" s="207" t="b">
        <v>1</v>
      </c>
      <c r="L1496" s="208">
        <v>258.60000000000002</v>
      </c>
      <c r="M1496" s="208">
        <v>259.19</v>
      </c>
      <c r="N1496" s="11" t="s">
        <v>112</v>
      </c>
      <c r="O1496" s="11" t="s">
        <v>72</v>
      </c>
      <c r="P1496" s="179" t="s">
        <v>1526</v>
      </c>
      <c r="Q1496" s="180">
        <v>3</v>
      </c>
      <c r="R1496" s="11" t="s">
        <v>18</v>
      </c>
      <c r="S1496" s="11"/>
      <c r="T1496" s="17" t="s">
        <v>887</v>
      </c>
      <c r="U1496" s="6" t="s">
        <v>49</v>
      </c>
      <c r="V1496" s="6" t="s">
        <v>90</v>
      </c>
      <c r="W1496" s="6" t="s">
        <v>11</v>
      </c>
      <c r="X1496" s="212">
        <v>3</v>
      </c>
      <c r="Y1496" s="6" t="s">
        <v>40</v>
      </c>
      <c r="AG1496" s="1">
        <v>10</v>
      </c>
      <c r="AJ1496" s="193">
        <v>70</v>
      </c>
      <c r="AU1496" s="1">
        <v>20</v>
      </c>
      <c r="BO1496" s="6"/>
      <c r="BP1496" s="6"/>
      <c r="BQ1496" s="1">
        <v>100</v>
      </c>
      <c r="BR1496" s="6"/>
      <c r="BS1496" s="6"/>
      <c r="BT1496" s="6"/>
      <c r="BU1496" s="6" t="s">
        <v>993</v>
      </c>
      <c r="BV1496" s="6"/>
      <c r="BW1496" s="6"/>
      <c r="BX1496" s="6"/>
    </row>
    <row r="1497" spans="1:76" ht="15" customHeight="1" x14ac:dyDescent="0.3">
      <c r="A1497" s="1" t="s">
        <v>1489</v>
      </c>
      <c r="B1497" s="9">
        <v>42972</v>
      </c>
      <c r="C1497" s="1" t="s">
        <v>123</v>
      </c>
      <c r="D1497" s="166" t="s">
        <v>115</v>
      </c>
      <c r="E1497" s="166" t="s">
        <v>116</v>
      </c>
      <c r="F1497" s="2">
        <v>105</v>
      </c>
      <c r="G1497" s="170">
        <v>1</v>
      </c>
      <c r="H1497" s="183" t="str">
        <f t="shared" si="23"/>
        <v>105-1</v>
      </c>
      <c r="I1497" s="175">
        <v>0</v>
      </c>
      <c r="J1497" s="175">
        <v>59</v>
      </c>
      <c r="K1497" s="207" t="b">
        <v>1</v>
      </c>
      <c r="L1497" s="208">
        <v>258.60000000000002</v>
      </c>
      <c r="M1497" s="208">
        <v>259.19</v>
      </c>
      <c r="N1497" s="11" t="s">
        <v>112</v>
      </c>
      <c r="O1497" s="11" t="s">
        <v>39</v>
      </c>
      <c r="P1497" s="179" t="s">
        <v>1527</v>
      </c>
      <c r="Q1497" s="180">
        <v>4</v>
      </c>
      <c r="R1497" s="11" t="s">
        <v>18</v>
      </c>
      <c r="S1497" s="11"/>
      <c r="T1497" s="17" t="s">
        <v>792</v>
      </c>
      <c r="U1497" s="6" t="s">
        <v>49</v>
      </c>
      <c r="V1497" s="6" t="s">
        <v>14</v>
      </c>
      <c r="W1497" s="6" t="s">
        <v>10</v>
      </c>
      <c r="X1497" s="212">
        <v>2</v>
      </c>
      <c r="Y1497" s="6" t="s">
        <v>40</v>
      </c>
      <c r="AG1497" s="1">
        <v>70</v>
      </c>
      <c r="AJ1497" s="193">
        <v>20</v>
      </c>
      <c r="AU1497" s="1">
        <v>10</v>
      </c>
      <c r="BO1497" s="6"/>
      <c r="BP1497" s="6"/>
      <c r="BQ1497" s="1">
        <v>100</v>
      </c>
      <c r="BR1497" s="6"/>
      <c r="BS1497" s="6"/>
      <c r="BT1497" s="6"/>
      <c r="BU1497" s="6" t="s">
        <v>897</v>
      </c>
      <c r="BV1497" s="6"/>
      <c r="BW1497" s="6"/>
      <c r="BX1497" s="6"/>
    </row>
    <row r="1498" spans="1:76" ht="15" customHeight="1" x14ac:dyDescent="0.3">
      <c r="A1498" s="1" t="s">
        <v>1489</v>
      </c>
      <c r="B1498" s="9">
        <v>42972</v>
      </c>
      <c r="C1498" s="1" t="s">
        <v>123</v>
      </c>
      <c r="D1498" s="166" t="s">
        <v>115</v>
      </c>
      <c r="E1498" s="166" t="s">
        <v>116</v>
      </c>
      <c r="F1498" s="2">
        <v>105</v>
      </c>
      <c r="G1498" s="170">
        <v>1</v>
      </c>
      <c r="H1498" s="183" t="str">
        <f t="shared" si="23"/>
        <v>105-1</v>
      </c>
      <c r="I1498" s="175">
        <v>0</v>
      </c>
      <c r="J1498" s="175">
        <v>59</v>
      </c>
      <c r="K1498" s="207" t="b">
        <v>1</v>
      </c>
      <c r="L1498" s="208">
        <v>258.60000000000002</v>
      </c>
      <c r="M1498" s="208">
        <v>259.19</v>
      </c>
      <c r="N1498" s="11"/>
      <c r="O1498" s="11" t="s">
        <v>105</v>
      </c>
      <c r="P1498" s="179" t="s">
        <v>105</v>
      </c>
      <c r="Q1498" s="139" t="s">
        <v>1492</v>
      </c>
      <c r="R1498" s="11"/>
      <c r="S1498" s="11"/>
      <c r="T1498" s="17"/>
      <c r="U1498" s="6"/>
      <c r="V1498" s="6"/>
      <c r="W1498" s="6"/>
      <c r="X1498" s="212" t="e">
        <v>#N/A</v>
      </c>
      <c r="Y1498" s="6"/>
      <c r="BO1498" s="6"/>
      <c r="BP1498" s="6"/>
      <c r="BQ1498" s="1">
        <v>0</v>
      </c>
      <c r="BR1498" s="6"/>
      <c r="BS1498" s="6"/>
      <c r="BT1498" s="6"/>
      <c r="BU1498" s="6"/>
      <c r="BV1498" s="6" t="s">
        <v>1006</v>
      </c>
      <c r="BW1498" s="6"/>
      <c r="BX1498" s="6"/>
    </row>
    <row r="1499" spans="1:76" ht="15" customHeight="1" x14ac:dyDescent="0.3">
      <c r="A1499" s="1" t="s">
        <v>1489</v>
      </c>
      <c r="B1499" s="9">
        <v>42972</v>
      </c>
      <c r="C1499" s="1" t="s">
        <v>123</v>
      </c>
      <c r="D1499" s="61" t="s">
        <v>115</v>
      </c>
      <c r="E1499" s="61" t="s">
        <v>116</v>
      </c>
      <c r="F1499" s="2">
        <v>105</v>
      </c>
      <c r="G1499" s="170">
        <v>2</v>
      </c>
      <c r="H1499" s="183" t="str">
        <f t="shared" si="23"/>
        <v>105-2</v>
      </c>
      <c r="I1499" s="175">
        <v>0</v>
      </c>
      <c r="J1499" s="175">
        <v>91</v>
      </c>
      <c r="K1499" s="207" t="b">
        <v>1</v>
      </c>
      <c r="L1499" s="208">
        <v>259.52000000000004</v>
      </c>
      <c r="M1499" s="208">
        <v>260.43000000000006</v>
      </c>
      <c r="N1499" s="2" t="s">
        <v>112</v>
      </c>
      <c r="O1499" s="2" t="s">
        <v>30</v>
      </c>
      <c r="P1499" s="179" t="s">
        <v>1524</v>
      </c>
      <c r="Q1499" s="180">
        <v>1</v>
      </c>
      <c r="R1499" s="2" t="s">
        <v>21</v>
      </c>
      <c r="S1499" s="2"/>
      <c r="T1499" s="40" t="s">
        <v>791</v>
      </c>
      <c r="U1499" s="1" t="s">
        <v>49</v>
      </c>
      <c r="V1499" s="1" t="s">
        <v>92</v>
      </c>
      <c r="W1499" s="1" t="s">
        <v>11</v>
      </c>
      <c r="X1499" s="212">
        <v>3</v>
      </c>
      <c r="Y1499" s="1" t="s">
        <v>111</v>
      </c>
      <c r="AG1499" s="1">
        <v>10</v>
      </c>
      <c r="AJ1499" s="193">
        <v>10</v>
      </c>
      <c r="AU1499" s="1">
        <v>80</v>
      </c>
      <c r="BQ1499" s="1">
        <v>100</v>
      </c>
      <c r="BU1499" s="1" t="s">
        <v>895</v>
      </c>
    </row>
    <row r="1500" spans="1:76" ht="15" customHeight="1" x14ac:dyDescent="0.3">
      <c r="A1500" s="1" t="s">
        <v>1489</v>
      </c>
      <c r="B1500" s="9">
        <v>42972</v>
      </c>
      <c r="C1500" s="1" t="s">
        <v>123</v>
      </c>
      <c r="D1500" s="166" t="s">
        <v>115</v>
      </c>
      <c r="E1500" s="166" t="s">
        <v>116</v>
      </c>
      <c r="F1500" s="2">
        <v>105</v>
      </c>
      <c r="G1500" s="170">
        <v>2</v>
      </c>
      <c r="H1500" s="183" t="str">
        <f t="shared" si="23"/>
        <v>105-2</v>
      </c>
      <c r="I1500" s="175">
        <v>0</v>
      </c>
      <c r="J1500" s="175">
        <v>91</v>
      </c>
      <c r="K1500" s="207" t="b">
        <v>1</v>
      </c>
      <c r="L1500" s="208">
        <v>259.52000000000004</v>
      </c>
      <c r="M1500" s="208">
        <v>260.43000000000006</v>
      </c>
      <c r="N1500" s="11" t="s">
        <v>112</v>
      </c>
      <c r="O1500" s="11" t="s">
        <v>72</v>
      </c>
      <c r="P1500" s="179" t="s">
        <v>1526</v>
      </c>
      <c r="Q1500" s="180">
        <v>3</v>
      </c>
      <c r="R1500" s="11" t="s">
        <v>18</v>
      </c>
      <c r="S1500" s="11"/>
      <c r="T1500" s="17" t="s">
        <v>887</v>
      </c>
      <c r="U1500" s="6" t="s">
        <v>49</v>
      </c>
      <c r="V1500" s="6" t="s">
        <v>90</v>
      </c>
      <c r="W1500" s="6" t="s">
        <v>11</v>
      </c>
      <c r="X1500" s="212">
        <v>3</v>
      </c>
      <c r="Y1500" s="6" t="s">
        <v>40</v>
      </c>
      <c r="AG1500" s="1">
        <v>10</v>
      </c>
      <c r="AJ1500" s="193">
        <v>70</v>
      </c>
      <c r="AU1500" s="1">
        <v>20</v>
      </c>
      <c r="BO1500" s="6"/>
      <c r="BP1500" s="6"/>
      <c r="BQ1500" s="1">
        <v>100</v>
      </c>
      <c r="BR1500" s="6"/>
      <c r="BS1500" s="6"/>
      <c r="BT1500" s="6"/>
      <c r="BU1500" s="6" t="s">
        <v>993</v>
      </c>
      <c r="BV1500" s="6"/>
      <c r="BW1500" s="6"/>
      <c r="BX1500" s="6"/>
    </row>
    <row r="1501" spans="1:76" ht="15" customHeight="1" x14ac:dyDescent="0.3">
      <c r="A1501" s="1" t="s">
        <v>1489</v>
      </c>
      <c r="B1501" s="9">
        <v>42972</v>
      </c>
      <c r="C1501" s="1" t="s">
        <v>123</v>
      </c>
      <c r="D1501" s="166" t="s">
        <v>115</v>
      </c>
      <c r="E1501" s="166" t="s">
        <v>116</v>
      </c>
      <c r="F1501" s="2">
        <v>105</v>
      </c>
      <c r="G1501" s="170">
        <v>2</v>
      </c>
      <c r="H1501" s="183" t="str">
        <f t="shared" si="23"/>
        <v>105-2</v>
      </c>
      <c r="I1501" s="175">
        <v>0</v>
      </c>
      <c r="J1501" s="175">
        <v>91</v>
      </c>
      <c r="K1501" s="207" t="b">
        <v>1</v>
      </c>
      <c r="L1501" s="208">
        <v>259.52000000000004</v>
      </c>
      <c r="M1501" s="208">
        <v>260.43000000000006</v>
      </c>
      <c r="N1501" s="11" t="s">
        <v>112</v>
      </c>
      <c r="O1501" s="11" t="s">
        <v>39</v>
      </c>
      <c r="P1501" s="179" t="s">
        <v>1527</v>
      </c>
      <c r="Q1501" s="180">
        <v>4</v>
      </c>
      <c r="R1501" s="11" t="s">
        <v>18</v>
      </c>
      <c r="S1501" s="11"/>
      <c r="T1501" s="17" t="s">
        <v>459</v>
      </c>
      <c r="U1501" s="6" t="s">
        <v>49</v>
      </c>
      <c r="V1501" s="6" t="s">
        <v>14</v>
      </c>
      <c r="W1501" s="6" t="s">
        <v>10</v>
      </c>
      <c r="X1501" s="212">
        <v>2</v>
      </c>
      <c r="Y1501" s="6" t="s">
        <v>40</v>
      </c>
      <c r="AG1501" s="1">
        <v>70</v>
      </c>
      <c r="AJ1501" s="193">
        <v>20</v>
      </c>
      <c r="AU1501" s="1">
        <v>10</v>
      </c>
      <c r="BO1501" s="6"/>
      <c r="BP1501" s="6"/>
      <c r="BQ1501" s="1">
        <v>100</v>
      </c>
      <c r="BR1501" s="6"/>
      <c r="BS1501" s="6"/>
      <c r="BT1501" s="6"/>
      <c r="BU1501" s="6" t="s">
        <v>897</v>
      </c>
      <c r="BV1501" s="6"/>
      <c r="BW1501" s="6"/>
      <c r="BX1501" s="6"/>
    </row>
    <row r="1502" spans="1:76" ht="15" customHeight="1" x14ac:dyDescent="0.3">
      <c r="A1502" s="1" t="s">
        <v>1489</v>
      </c>
      <c r="B1502" s="9">
        <v>42972</v>
      </c>
      <c r="C1502" s="1" t="s">
        <v>123</v>
      </c>
      <c r="D1502" s="166" t="s">
        <v>115</v>
      </c>
      <c r="E1502" s="166" t="s">
        <v>116</v>
      </c>
      <c r="F1502" s="2">
        <v>105</v>
      </c>
      <c r="G1502" s="170">
        <v>2</v>
      </c>
      <c r="H1502" s="183" t="str">
        <f t="shared" si="23"/>
        <v>105-2</v>
      </c>
      <c r="I1502" s="175">
        <v>0</v>
      </c>
      <c r="J1502" s="175">
        <v>91</v>
      </c>
      <c r="K1502" s="207" t="b">
        <v>1</v>
      </c>
      <c r="L1502" s="208">
        <v>259.52000000000004</v>
      </c>
      <c r="M1502" s="208">
        <v>260.43000000000006</v>
      </c>
      <c r="N1502" s="11"/>
      <c r="O1502" s="11" t="s">
        <v>105</v>
      </c>
      <c r="P1502" s="179" t="s">
        <v>105</v>
      </c>
      <c r="Q1502" s="139" t="s">
        <v>1492</v>
      </c>
      <c r="R1502" s="11"/>
      <c r="S1502" s="11"/>
      <c r="T1502" s="17"/>
      <c r="U1502" s="6"/>
      <c r="V1502" s="6"/>
      <c r="W1502" s="6"/>
      <c r="X1502" s="212" t="e">
        <v>#N/A</v>
      </c>
      <c r="Y1502" s="6"/>
      <c r="BO1502" s="6"/>
      <c r="BP1502" s="6"/>
      <c r="BQ1502" s="1">
        <v>0</v>
      </c>
      <c r="BR1502" s="6"/>
      <c r="BS1502" s="6"/>
      <c r="BT1502" s="6"/>
      <c r="BU1502" s="6"/>
      <c r="BV1502" s="6" t="s">
        <v>1006</v>
      </c>
      <c r="BW1502" s="6"/>
      <c r="BX1502" s="6"/>
    </row>
    <row r="1503" spans="1:76" ht="15" customHeight="1" x14ac:dyDescent="0.3">
      <c r="A1503" s="1" t="s">
        <v>1489</v>
      </c>
      <c r="B1503" s="9">
        <v>42972</v>
      </c>
      <c r="C1503" s="1" t="s">
        <v>123</v>
      </c>
      <c r="D1503" s="61" t="s">
        <v>115</v>
      </c>
      <c r="E1503" s="61" t="s">
        <v>116</v>
      </c>
      <c r="F1503" s="2">
        <v>105</v>
      </c>
      <c r="G1503" s="170">
        <v>3</v>
      </c>
      <c r="H1503" s="183" t="str">
        <f t="shared" si="23"/>
        <v>105-3</v>
      </c>
      <c r="I1503" s="175">
        <v>0</v>
      </c>
      <c r="J1503" s="175">
        <v>65</v>
      </c>
      <c r="K1503" s="207" t="b">
        <v>1</v>
      </c>
      <c r="L1503" s="208">
        <v>260.45000000000005</v>
      </c>
      <c r="M1503" s="208">
        <v>261.10000000000002</v>
      </c>
      <c r="N1503" s="2" t="s">
        <v>112</v>
      </c>
      <c r="O1503" s="2" t="s">
        <v>30</v>
      </c>
      <c r="P1503" s="179" t="s">
        <v>1524</v>
      </c>
      <c r="Q1503" s="180">
        <v>1</v>
      </c>
      <c r="R1503" s="2" t="s">
        <v>21</v>
      </c>
      <c r="S1503" s="2"/>
      <c r="T1503" s="40" t="s">
        <v>795</v>
      </c>
      <c r="U1503" s="1" t="s">
        <v>49</v>
      </c>
      <c r="V1503" s="1" t="s">
        <v>92</v>
      </c>
      <c r="W1503" s="1" t="s">
        <v>11</v>
      </c>
      <c r="X1503" s="212">
        <v>3</v>
      </c>
      <c r="Y1503" s="1" t="s">
        <v>111</v>
      </c>
      <c r="AG1503" s="1">
        <v>10</v>
      </c>
      <c r="AJ1503" s="193">
        <v>10</v>
      </c>
      <c r="AU1503" s="1">
        <v>80</v>
      </c>
      <c r="BQ1503" s="1">
        <v>100</v>
      </c>
      <c r="BU1503" s="1" t="s">
        <v>895</v>
      </c>
    </row>
    <row r="1504" spans="1:76" ht="15" customHeight="1" x14ac:dyDescent="0.3">
      <c r="A1504" s="1" t="s">
        <v>1489</v>
      </c>
      <c r="B1504" s="9">
        <v>42972</v>
      </c>
      <c r="C1504" s="1" t="s">
        <v>123</v>
      </c>
      <c r="D1504" s="166" t="s">
        <v>115</v>
      </c>
      <c r="E1504" s="166" t="s">
        <v>116</v>
      </c>
      <c r="F1504" s="2">
        <v>105</v>
      </c>
      <c r="G1504" s="170">
        <v>3</v>
      </c>
      <c r="H1504" s="183" t="str">
        <f t="shared" si="23"/>
        <v>105-3</v>
      </c>
      <c r="I1504" s="175">
        <v>0</v>
      </c>
      <c r="J1504" s="175">
        <v>65</v>
      </c>
      <c r="K1504" s="207" t="b">
        <v>1</v>
      </c>
      <c r="L1504" s="208">
        <v>260.45000000000005</v>
      </c>
      <c r="M1504" s="208">
        <v>261.10000000000002</v>
      </c>
      <c r="N1504" s="11" t="s">
        <v>112</v>
      </c>
      <c r="O1504" s="11" t="s">
        <v>72</v>
      </c>
      <c r="P1504" s="179" t="s">
        <v>1526</v>
      </c>
      <c r="Q1504" s="180">
        <v>3</v>
      </c>
      <c r="R1504" s="11" t="s">
        <v>18</v>
      </c>
      <c r="S1504" s="11"/>
      <c r="T1504" s="17" t="s">
        <v>796</v>
      </c>
      <c r="U1504" s="6" t="s">
        <v>49</v>
      </c>
      <c r="V1504" s="6" t="s">
        <v>90</v>
      </c>
      <c r="W1504" s="6" t="s">
        <v>11</v>
      </c>
      <c r="X1504" s="212">
        <v>3</v>
      </c>
      <c r="Y1504" s="6" t="s">
        <v>40</v>
      </c>
      <c r="AG1504" s="1">
        <v>10</v>
      </c>
      <c r="AJ1504" s="193">
        <v>70</v>
      </c>
      <c r="AU1504" s="1">
        <v>20</v>
      </c>
      <c r="BO1504" s="6"/>
      <c r="BP1504" s="6"/>
      <c r="BQ1504" s="1">
        <v>100</v>
      </c>
      <c r="BR1504" s="6"/>
      <c r="BS1504" s="6"/>
      <c r="BT1504" s="6"/>
      <c r="BU1504" s="6" t="s">
        <v>993</v>
      </c>
      <c r="BV1504" s="6"/>
      <c r="BW1504" s="6"/>
      <c r="BX1504" s="6"/>
    </row>
    <row r="1505" spans="1:76" ht="15" customHeight="1" x14ac:dyDescent="0.3">
      <c r="A1505" s="1" t="s">
        <v>1489</v>
      </c>
      <c r="B1505" s="9">
        <v>42972</v>
      </c>
      <c r="C1505" s="1" t="s">
        <v>123</v>
      </c>
      <c r="D1505" s="166" t="s">
        <v>115</v>
      </c>
      <c r="E1505" s="166" t="s">
        <v>116</v>
      </c>
      <c r="F1505" s="2">
        <v>105</v>
      </c>
      <c r="G1505" s="170">
        <v>3</v>
      </c>
      <c r="H1505" s="183" t="str">
        <f t="shared" si="23"/>
        <v>105-3</v>
      </c>
      <c r="I1505" s="175">
        <v>0</v>
      </c>
      <c r="J1505" s="175">
        <v>65</v>
      </c>
      <c r="K1505" s="207" t="b">
        <v>1</v>
      </c>
      <c r="L1505" s="208">
        <v>260.45000000000005</v>
      </c>
      <c r="M1505" s="208">
        <v>261.10000000000002</v>
      </c>
      <c r="N1505" s="11" t="s">
        <v>112</v>
      </c>
      <c r="O1505" s="11" t="s">
        <v>39</v>
      </c>
      <c r="P1505" s="179" t="s">
        <v>1527</v>
      </c>
      <c r="Q1505" s="180">
        <v>4</v>
      </c>
      <c r="R1505" s="11" t="s">
        <v>18</v>
      </c>
      <c r="S1505" s="11"/>
      <c r="T1505" s="17" t="s">
        <v>459</v>
      </c>
      <c r="U1505" s="6" t="s">
        <v>49</v>
      </c>
      <c r="V1505" s="6" t="s">
        <v>14</v>
      </c>
      <c r="W1505" s="6" t="s">
        <v>10</v>
      </c>
      <c r="X1505" s="212">
        <v>2</v>
      </c>
      <c r="Y1505" s="6" t="s">
        <v>40</v>
      </c>
      <c r="AG1505" s="1">
        <v>70</v>
      </c>
      <c r="AJ1505" s="193">
        <v>20</v>
      </c>
      <c r="AU1505" s="1">
        <v>10</v>
      </c>
      <c r="BO1505" s="6"/>
      <c r="BP1505" s="6"/>
      <c r="BQ1505" s="1">
        <v>100</v>
      </c>
      <c r="BR1505" s="6"/>
      <c r="BS1505" s="6"/>
      <c r="BT1505" s="6"/>
      <c r="BU1505" s="6" t="s">
        <v>897</v>
      </c>
      <c r="BV1505" s="6"/>
      <c r="BW1505" s="6"/>
      <c r="BX1505" s="6"/>
    </row>
    <row r="1506" spans="1:76" ht="15" customHeight="1" x14ac:dyDescent="0.3">
      <c r="A1506" s="1" t="s">
        <v>1489</v>
      </c>
      <c r="B1506" s="9">
        <v>42972</v>
      </c>
      <c r="C1506" s="1" t="s">
        <v>123</v>
      </c>
      <c r="D1506" s="61" t="s">
        <v>115</v>
      </c>
      <c r="E1506" s="61" t="s">
        <v>116</v>
      </c>
      <c r="F1506" s="2">
        <v>105</v>
      </c>
      <c r="G1506" s="170">
        <v>3</v>
      </c>
      <c r="H1506" s="183" t="str">
        <f t="shared" si="23"/>
        <v>105-3</v>
      </c>
      <c r="I1506" s="175">
        <v>0</v>
      </c>
      <c r="J1506" s="175">
        <v>65</v>
      </c>
      <c r="K1506" s="207" t="b">
        <v>1</v>
      </c>
      <c r="L1506" s="208">
        <v>260.45000000000005</v>
      </c>
      <c r="M1506" s="208">
        <v>261.10000000000002</v>
      </c>
      <c r="N1506" s="2" t="s">
        <v>112</v>
      </c>
      <c r="O1506" s="2" t="s">
        <v>32</v>
      </c>
      <c r="P1506" s="179" t="s">
        <v>1495</v>
      </c>
      <c r="Q1506" s="180">
        <v>5</v>
      </c>
      <c r="R1506" s="2" t="s">
        <v>18</v>
      </c>
      <c r="S1506" s="2"/>
      <c r="T1506" s="17" t="s">
        <v>792</v>
      </c>
      <c r="U1506" s="1" t="s">
        <v>49</v>
      </c>
      <c r="V1506" s="6" t="s">
        <v>16</v>
      </c>
      <c r="W1506" s="6" t="s">
        <v>11</v>
      </c>
      <c r="X1506" s="212">
        <v>3</v>
      </c>
      <c r="Y1506" s="1" t="s">
        <v>40</v>
      </c>
      <c r="AG1506" s="1">
        <v>10</v>
      </c>
      <c r="AP1506" s="1">
        <v>90</v>
      </c>
      <c r="BQ1506" s="1">
        <v>100</v>
      </c>
      <c r="BU1506" s="1" t="s">
        <v>997</v>
      </c>
    </row>
    <row r="1507" spans="1:76" ht="15" customHeight="1" x14ac:dyDescent="0.3">
      <c r="A1507" s="1" t="s">
        <v>1489</v>
      </c>
      <c r="B1507" s="9">
        <v>42972</v>
      </c>
      <c r="C1507" s="1" t="s">
        <v>123</v>
      </c>
      <c r="D1507" s="166" t="s">
        <v>115</v>
      </c>
      <c r="E1507" s="166" t="s">
        <v>116</v>
      </c>
      <c r="F1507" s="2">
        <v>105</v>
      </c>
      <c r="G1507" s="170">
        <v>3</v>
      </c>
      <c r="H1507" s="183" t="str">
        <f t="shared" si="23"/>
        <v>105-3</v>
      </c>
      <c r="I1507" s="175">
        <v>0</v>
      </c>
      <c r="J1507" s="175">
        <v>65</v>
      </c>
      <c r="K1507" s="207" t="b">
        <v>1</v>
      </c>
      <c r="L1507" s="208">
        <v>260.45000000000005</v>
      </c>
      <c r="M1507" s="208">
        <v>261.10000000000002</v>
      </c>
      <c r="N1507" s="11"/>
      <c r="O1507" s="11" t="s">
        <v>105</v>
      </c>
      <c r="P1507" s="179" t="s">
        <v>105</v>
      </c>
      <c r="Q1507" s="139" t="s">
        <v>1492</v>
      </c>
      <c r="R1507" s="11"/>
      <c r="S1507" s="11"/>
      <c r="T1507" s="17"/>
      <c r="U1507" s="6"/>
      <c r="V1507" s="6"/>
      <c r="W1507" s="6"/>
      <c r="X1507" s="212" t="e">
        <v>#N/A</v>
      </c>
      <c r="Y1507" s="6"/>
      <c r="BO1507" s="6"/>
      <c r="BP1507" s="6"/>
      <c r="BQ1507" s="1">
        <v>0</v>
      </c>
      <c r="BR1507" s="6"/>
      <c r="BS1507" s="6"/>
      <c r="BT1507" s="6"/>
      <c r="BU1507" s="6"/>
      <c r="BV1507" s="6" t="s">
        <v>995</v>
      </c>
      <c r="BW1507" s="6"/>
      <c r="BX1507" s="6"/>
    </row>
    <row r="1508" spans="1:76" ht="15" customHeight="1" x14ac:dyDescent="0.3">
      <c r="A1508" s="1" t="s">
        <v>1489</v>
      </c>
      <c r="B1508" s="9">
        <v>42972</v>
      </c>
      <c r="C1508" s="1" t="s">
        <v>123</v>
      </c>
      <c r="D1508" s="61" t="s">
        <v>115</v>
      </c>
      <c r="E1508" s="61" t="s">
        <v>116</v>
      </c>
      <c r="F1508" s="2">
        <v>105</v>
      </c>
      <c r="G1508" s="170">
        <v>4</v>
      </c>
      <c r="H1508" s="183" t="str">
        <f t="shared" si="23"/>
        <v>105-4</v>
      </c>
      <c r="I1508" s="175">
        <v>0</v>
      </c>
      <c r="J1508" s="175">
        <v>39</v>
      </c>
      <c r="K1508" s="207" t="b">
        <v>1</v>
      </c>
      <c r="L1508" s="208">
        <v>261.10000000000002</v>
      </c>
      <c r="M1508" s="208">
        <v>261.49</v>
      </c>
      <c r="N1508" s="2" t="s">
        <v>112</v>
      </c>
      <c r="O1508" s="2" t="s">
        <v>30</v>
      </c>
      <c r="P1508" s="179" t="s">
        <v>1524</v>
      </c>
      <c r="Q1508" s="180">
        <v>1</v>
      </c>
      <c r="R1508" s="2" t="s">
        <v>21</v>
      </c>
      <c r="S1508" s="2"/>
      <c r="T1508" s="40" t="s">
        <v>790</v>
      </c>
      <c r="U1508" s="1" t="s">
        <v>49</v>
      </c>
      <c r="V1508" s="1" t="s">
        <v>92</v>
      </c>
      <c r="W1508" s="1" t="s">
        <v>11</v>
      </c>
      <c r="X1508" s="212">
        <v>3</v>
      </c>
      <c r="Y1508" s="1" t="s">
        <v>111</v>
      </c>
      <c r="AG1508" s="1">
        <v>10</v>
      </c>
      <c r="AJ1508" s="193">
        <v>10</v>
      </c>
      <c r="AU1508" s="1">
        <v>80</v>
      </c>
      <c r="BQ1508" s="1">
        <v>100</v>
      </c>
      <c r="BU1508" s="1" t="s">
        <v>895</v>
      </c>
    </row>
    <row r="1509" spans="1:76" ht="15" customHeight="1" x14ac:dyDescent="0.3">
      <c r="A1509" s="1" t="s">
        <v>1489</v>
      </c>
      <c r="B1509" s="9">
        <v>42972</v>
      </c>
      <c r="C1509" s="1" t="s">
        <v>123</v>
      </c>
      <c r="D1509" s="166" t="s">
        <v>115</v>
      </c>
      <c r="E1509" s="166" t="s">
        <v>116</v>
      </c>
      <c r="F1509" s="2">
        <v>105</v>
      </c>
      <c r="G1509" s="170">
        <v>4</v>
      </c>
      <c r="H1509" s="183" t="str">
        <f t="shared" si="23"/>
        <v>105-4</v>
      </c>
      <c r="I1509" s="175">
        <v>0</v>
      </c>
      <c r="J1509" s="175">
        <v>39</v>
      </c>
      <c r="K1509" s="207" t="b">
        <v>1</v>
      </c>
      <c r="L1509" s="208">
        <v>261.10000000000002</v>
      </c>
      <c r="M1509" s="208">
        <v>261.49</v>
      </c>
      <c r="N1509" s="11" t="s">
        <v>112</v>
      </c>
      <c r="O1509" s="11" t="s">
        <v>72</v>
      </c>
      <c r="P1509" s="179" t="s">
        <v>1526</v>
      </c>
      <c r="Q1509" s="180">
        <v>3</v>
      </c>
      <c r="R1509" s="11" t="s">
        <v>18</v>
      </c>
      <c r="S1509" s="11"/>
      <c r="T1509" s="17" t="s">
        <v>881</v>
      </c>
      <c r="U1509" s="6" t="s">
        <v>49</v>
      </c>
      <c r="V1509" s="6" t="s">
        <v>92</v>
      </c>
      <c r="W1509" s="6" t="s">
        <v>11</v>
      </c>
      <c r="X1509" s="212">
        <v>3</v>
      </c>
      <c r="Y1509" s="6" t="s">
        <v>40</v>
      </c>
      <c r="AG1509" s="1">
        <v>10</v>
      </c>
      <c r="AJ1509" s="193">
        <v>70</v>
      </c>
      <c r="AU1509" s="1">
        <v>20</v>
      </c>
      <c r="BO1509" s="6"/>
      <c r="BP1509" s="6"/>
      <c r="BQ1509" s="1">
        <v>100</v>
      </c>
      <c r="BR1509" s="6"/>
      <c r="BS1509" s="6"/>
      <c r="BT1509" s="6"/>
      <c r="BU1509" s="6" t="s">
        <v>1009</v>
      </c>
      <c r="BV1509" s="6"/>
      <c r="BW1509" s="6"/>
      <c r="BX1509" s="6"/>
    </row>
    <row r="1510" spans="1:76" ht="15" customHeight="1" x14ac:dyDescent="0.3">
      <c r="A1510" s="1" t="s">
        <v>1489</v>
      </c>
      <c r="B1510" s="9">
        <v>42972</v>
      </c>
      <c r="C1510" s="1" t="s">
        <v>123</v>
      </c>
      <c r="D1510" s="166" t="s">
        <v>115</v>
      </c>
      <c r="E1510" s="166" t="s">
        <v>116</v>
      </c>
      <c r="F1510" s="2">
        <v>105</v>
      </c>
      <c r="G1510" s="170">
        <v>4</v>
      </c>
      <c r="H1510" s="183" t="str">
        <f t="shared" si="23"/>
        <v>105-4</v>
      </c>
      <c r="I1510" s="175">
        <v>0</v>
      </c>
      <c r="J1510" s="175">
        <v>39</v>
      </c>
      <c r="K1510" s="207" t="b">
        <v>1</v>
      </c>
      <c r="L1510" s="208">
        <v>261.10000000000002</v>
      </c>
      <c r="M1510" s="208">
        <v>261.49</v>
      </c>
      <c r="N1510" s="11" t="s">
        <v>112</v>
      </c>
      <c r="O1510" s="11" t="s">
        <v>39</v>
      </c>
      <c r="P1510" s="179" t="s">
        <v>1527</v>
      </c>
      <c r="Q1510" s="180">
        <v>4</v>
      </c>
      <c r="R1510" s="11" t="s">
        <v>18</v>
      </c>
      <c r="S1510" s="11"/>
      <c r="T1510" s="17" t="s">
        <v>792</v>
      </c>
      <c r="U1510" s="6" t="s">
        <v>49</v>
      </c>
      <c r="V1510" s="6" t="s">
        <v>14</v>
      </c>
      <c r="W1510" s="6" t="s">
        <v>10</v>
      </c>
      <c r="X1510" s="212">
        <v>2</v>
      </c>
      <c r="Y1510" s="6" t="s">
        <v>40</v>
      </c>
      <c r="AG1510" s="1">
        <v>70</v>
      </c>
      <c r="AJ1510" s="193">
        <v>20</v>
      </c>
      <c r="AU1510" s="1">
        <v>10</v>
      </c>
      <c r="BO1510" s="6"/>
      <c r="BP1510" s="6"/>
      <c r="BQ1510" s="1">
        <v>100</v>
      </c>
      <c r="BR1510" s="6"/>
      <c r="BS1510" s="6"/>
      <c r="BT1510" s="6"/>
      <c r="BU1510" s="6" t="s">
        <v>897</v>
      </c>
      <c r="BV1510" s="6"/>
      <c r="BW1510" s="6"/>
      <c r="BX1510" s="6"/>
    </row>
    <row r="1511" spans="1:76" ht="15" customHeight="1" x14ac:dyDescent="0.3">
      <c r="A1511" s="1" t="s">
        <v>1489</v>
      </c>
      <c r="B1511" s="9">
        <v>42972</v>
      </c>
      <c r="C1511" s="1" t="s">
        <v>123</v>
      </c>
      <c r="D1511" s="166" t="s">
        <v>115</v>
      </c>
      <c r="E1511" s="166" t="s">
        <v>116</v>
      </c>
      <c r="F1511" s="2">
        <v>105</v>
      </c>
      <c r="G1511" s="170">
        <v>4</v>
      </c>
      <c r="H1511" s="183" t="str">
        <f t="shared" si="23"/>
        <v>105-4</v>
      </c>
      <c r="I1511" s="175">
        <v>0</v>
      </c>
      <c r="J1511" s="175">
        <v>39</v>
      </c>
      <c r="K1511" s="207" t="b">
        <v>1</v>
      </c>
      <c r="L1511" s="208">
        <v>261.10000000000002</v>
      </c>
      <c r="M1511" s="208">
        <v>261.49</v>
      </c>
      <c r="N1511" s="2"/>
      <c r="O1511" s="2" t="s">
        <v>105</v>
      </c>
      <c r="P1511" s="179" t="s">
        <v>105</v>
      </c>
      <c r="Q1511" s="139" t="s">
        <v>1492</v>
      </c>
      <c r="R1511" s="2"/>
      <c r="S1511" s="2"/>
      <c r="T1511" s="40"/>
      <c r="U1511" s="1"/>
      <c r="V1511" s="1"/>
      <c r="W1511" s="1"/>
      <c r="X1511" s="212" t="e">
        <v>#N/A</v>
      </c>
      <c r="Y1511" s="1"/>
      <c r="BQ1511" s="1">
        <v>0</v>
      </c>
      <c r="BV1511" s="1" t="s">
        <v>995</v>
      </c>
    </row>
    <row r="1512" spans="1:76" ht="15" customHeight="1" x14ac:dyDescent="0.3">
      <c r="A1512" s="1" t="s">
        <v>1489</v>
      </c>
      <c r="B1512" s="9">
        <v>42972</v>
      </c>
      <c r="C1512" s="1" t="s">
        <v>123</v>
      </c>
      <c r="D1512" s="61" t="s">
        <v>115</v>
      </c>
      <c r="E1512" s="61" t="s">
        <v>116</v>
      </c>
      <c r="F1512" s="2">
        <v>106</v>
      </c>
      <c r="G1512" s="170">
        <v>1</v>
      </c>
      <c r="H1512" s="183" t="str">
        <f t="shared" si="23"/>
        <v>106-1</v>
      </c>
      <c r="I1512" s="175">
        <v>0</v>
      </c>
      <c r="J1512" s="175">
        <v>70</v>
      </c>
      <c r="K1512" s="207" t="b">
        <v>1</v>
      </c>
      <c r="L1512" s="208">
        <v>261.64999999999998</v>
      </c>
      <c r="M1512" s="208">
        <v>262.34999999999997</v>
      </c>
      <c r="N1512" s="2" t="s">
        <v>112</v>
      </c>
      <c r="O1512" s="2" t="s">
        <v>30</v>
      </c>
      <c r="P1512" s="179" t="s">
        <v>1524</v>
      </c>
      <c r="Q1512" s="180">
        <v>1</v>
      </c>
      <c r="R1512" s="2" t="s">
        <v>21</v>
      </c>
      <c r="S1512" s="2"/>
      <c r="T1512" s="40" t="s">
        <v>792</v>
      </c>
      <c r="U1512" s="1" t="s">
        <v>49</v>
      </c>
      <c r="V1512" s="1" t="s">
        <v>92</v>
      </c>
      <c r="W1512" s="1" t="s">
        <v>11</v>
      </c>
      <c r="X1512" s="212">
        <v>3</v>
      </c>
      <c r="Y1512" s="1" t="s">
        <v>111</v>
      </c>
      <c r="AG1512" s="1">
        <v>10</v>
      </c>
      <c r="AJ1512" s="193">
        <v>10</v>
      </c>
      <c r="AU1512" s="1">
        <v>80</v>
      </c>
      <c r="BQ1512" s="1">
        <v>100</v>
      </c>
      <c r="BU1512" s="1" t="s">
        <v>895</v>
      </c>
    </row>
    <row r="1513" spans="1:76" ht="15" customHeight="1" x14ac:dyDescent="0.3">
      <c r="A1513" s="1" t="s">
        <v>1489</v>
      </c>
      <c r="B1513" s="9">
        <v>42972</v>
      </c>
      <c r="C1513" s="1" t="s">
        <v>123</v>
      </c>
      <c r="D1513" s="166" t="s">
        <v>115</v>
      </c>
      <c r="E1513" s="166" t="s">
        <v>116</v>
      </c>
      <c r="F1513" s="2">
        <v>106</v>
      </c>
      <c r="G1513" s="170">
        <v>1</v>
      </c>
      <c r="H1513" s="183" t="str">
        <f t="shared" si="23"/>
        <v>106-1</v>
      </c>
      <c r="I1513" s="175">
        <v>0</v>
      </c>
      <c r="J1513" s="175">
        <v>70</v>
      </c>
      <c r="K1513" s="207" t="b">
        <v>1</v>
      </c>
      <c r="L1513" s="208">
        <v>261.64999999999998</v>
      </c>
      <c r="M1513" s="208">
        <v>262.34999999999997</v>
      </c>
      <c r="N1513" s="11" t="s">
        <v>112</v>
      </c>
      <c r="O1513" s="11" t="s">
        <v>72</v>
      </c>
      <c r="P1513" s="179" t="s">
        <v>1526</v>
      </c>
      <c r="Q1513" s="180">
        <v>3</v>
      </c>
      <c r="R1513" s="11" t="s">
        <v>18</v>
      </c>
      <c r="S1513" s="11"/>
      <c r="T1513" s="17" t="s">
        <v>684</v>
      </c>
      <c r="U1513" s="6" t="s">
        <v>49</v>
      </c>
      <c r="V1513" s="6" t="s">
        <v>92</v>
      </c>
      <c r="W1513" s="6" t="s">
        <v>11</v>
      </c>
      <c r="X1513" s="212">
        <v>3</v>
      </c>
      <c r="Y1513" s="6" t="s">
        <v>40</v>
      </c>
      <c r="AG1513" s="1">
        <v>10</v>
      </c>
      <c r="AJ1513" s="193">
        <v>70</v>
      </c>
      <c r="AU1513" s="1">
        <v>20</v>
      </c>
      <c r="BO1513" s="6"/>
      <c r="BP1513" s="6"/>
      <c r="BQ1513" s="1">
        <v>100</v>
      </c>
      <c r="BR1513" s="6"/>
      <c r="BS1513" s="6"/>
      <c r="BT1513" s="6"/>
      <c r="BU1513" s="6" t="s">
        <v>1009</v>
      </c>
      <c r="BV1513" s="6"/>
      <c r="BW1513" s="6"/>
      <c r="BX1513" s="6"/>
    </row>
    <row r="1514" spans="1:76" ht="15" customHeight="1" x14ac:dyDescent="0.3">
      <c r="A1514" s="1" t="s">
        <v>1489</v>
      </c>
      <c r="B1514" s="9">
        <v>42972</v>
      </c>
      <c r="C1514" s="1" t="s">
        <v>123</v>
      </c>
      <c r="D1514" s="166" t="s">
        <v>115</v>
      </c>
      <c r="E1514" s="166" t="s">
        <v>116</v>
      </c>
      <c r="F1514" s="2">
        <v>106</v>
      </c>
      <c r="G1514" s="170">
        <v>1</v>
      </c>
      <c r="H1514" s="183" t="str">
        <f t="shared" si="23"/>
        <v>106-1</v>
      </c>
      <c r="I1514" s="175">
        <v>0</v>
      </c>
      <c r="J1514" s="175">
        <v>70</v>
      </c>
      <c r="K1514" s="207" t="b">
        <v>1</v>
      </c>
      <c r="L1514" s="208">
        <v>261.64999999999998</v>
      </c>
      <c r="M1514" s="208">
        <v>262.34999999999997</v>
      </c>
      <c r="N1514" s="11" t="s">
        <v>112</v>
      </c>
      <c r="O1514" s="11" t="s">
        <v>39</v>
      </c>
      <c r="P1514" s="179" t="s">
        <v>1527</v>
      </c>
      <c r="Q1514" s="180">
        <v>4</v>
      </c>
      <c r="R1514" s="11" t="s">
        <v>18</v>
      </c>
      <c r="S1514" s="11"/>
      <c r="T1514" s="17" t="s">
        <v>795</v>
      </c>
      <c r="U1514" s="6" t="s">
        <v>49</v>
      </c>
      <c r="V1514" s="6" t="s">
        <v>14</v>
      </c>
      <c r="W1514" s="6" t="s">
        <v>10</v>
      </c>
      <c r="X1514" s="212">
        <v>2</v>
      </c>
      <c r="Y1514" s="6" t="s">
        <v>40</v>
      </c>
      <c r="AG1514" s="1">
        <v>70</v>
      </c>
      <c r="AJ1514" s="193">
        <v>20</v>
      </c>
      <c r="AU1514" s="1">
        <v>10</v>
      </c>
      <c r="BO1514" s="6"/>
      <c r="BP1514" s="6"/>
      <c r="BQ1514" s="1">
        <v>100</v>
      </c>
      <c r="BR1514" s="6"/>
      <c r="BS1514" s="6"/>
      <c r="BT1514" s="6"/>
      <c r="BU1514" s="6" t="s">
        <v>1010</v>
      </c>
      <c r="BV1514" s="6"/>
      <c r="BW1514" s="6"/>
      <c r="BX1514" s="6"/>
    </row>
    <row r="1515" spans="1:76" ht="15" customHeight="1" x14ac:dyDescent="0.3">
      <c r="A1515" s="1" t="s">
        <v>1489</v>
      </c>
      <c r="B1515" s="9">
        <v>42972</v>
      </c>
      <c r="C1515" s="1" t="s">
        <v>123</v>
      </c>
      <c r="D1515" s="166" t="s">
        <v>115</v>
      </c>
      <c r="E1515" s="166" t="s">
        <v>116</v>
      </c>
      <c r="F1515" s="2">
        <v>106</v>
      </c>
      <c r="G1515" s="170">
        <v>1</v>
      </c>
      <c r="H1515" s="183" t="str">
        <f t="shared" si="23"/>
        <v>106-1</v>
      </c>
      <c r="I1515" s="175">
        <v>0</v>
      </c>
      <c r="J1515" s="175">
        <v>70</v>
      </c>
      <c r="K1515" s="207" t="b">
        <v>1</v>
      </c>
      <c r="L1515" s="208">
        <v>261.64999999999998</v>
      </c>
      <c r="M1515" s="208">
        <v>262.34999999999997</v>
      </c>
      <c r="N1515" s="2"/>
      <c r="O1515" s="2" t="s">
        <v>105</v>
      </c>
      <c r="P1515" s="179" t="s">
        <v>105</v>
      </c>
      <c r="Q1515" s="139" t="s">
        <v>1492</v>
      </c>
      <c r="R1515" s="2"/>
      <c r="S1515" s="2"/>
      <c r="T1515" s="40"/>
      <c r="U1515" s="1"/>
      <c r="V1515" s="1"/>
      <c r="W1515" s="1"/>
      <c r="X1515" s="212" t="e">
        <v>#N/A</v>
      </c>
      <c r="Y1515" s="1"/>
      <c r="BQ1515" s="1">
        <v>0</v>
      </c>
      <c r="BV1515" s="1" t="s">
        <v>995</v>
      </c>
    </row>
    <row r="1516" spans="1:76" ht="15" customHeight="1" x14ac:dyDescent="0.3">
      <c r="A1516" s="1" t="s">
        <v>1489</v>
      </c>
      <c r="B1516" s="9">
        <v>42972</v>
      </c>
      <c r="C1516" s="1" t="s">
        <v>123</v>
      </c>
      <c r="D1516" s="61" t="s">
        <v>115</v>
      </c>
      <c r="E1516" s="61" t="s">
        <v>116</v>
      </c>
      <c r="F1516" s="2">
        <v>106</v>
      </c>
      <c r="G1516" s="170">
        <v>2</v>
      </c>
      <c r="H1516" s="183" t="str">
        <f t="shared" si="23"/>
        <v>106-2</v>
      </c>
      <c r="I1516" s="175">
        <v>0</v>
      </c>
      <c r="J1516" s="175">
        <v>98</v>
      </c>
      <c r="K1516" s="207" t="b">
        <v>1</v>
      </c>
      <c r="L1516" s="208">
        <v>262.37</v>
      </c>
      <c r="M1516" s="208">
        <v>263.35000000000002</v>
      </c>
      <c r="N1516" s="2" t="s">
        <v>112</v>
      </c>
      <c r="O1516" s="2" t="s">
        <v>30</v>
      </c>
      <c r="P1516" s="179" t="s">
        <v>1524</v>
      </c>
      <c r="Q1516" s="180">
        <v>1</v>
      </c>
      <c r="R1516" s="2" t="s">
        <v>21</v>
      </c>
      <c r="S1516" s="2"/>
      <c r="T1516" s="40" t="s">
        <v>684</v>
      </c>
      <c r="U1516" s="1" t="s">
        <v>49</v>
      </c>
      <c r="V1516" s="1" t="s">
        <v>92</v>
      </c>
      <c r="W1516" s="1" t="s">
        <v>11</v>
      </c>
      <c r="X1516" s="212">
        <v>3</v>
      </c>
      <c r="Y1516" s="1" t="s">
        <v>111</v>
      </c>
      <c r="AG1516" s="1">
        <v>10</v>
      </c>
      <c r="AJ1516" s="193">
        <v>10</v>
      </c>
      <c r="AU1516" s="1">
        <v>80</v>
      </c>
      <c r="BQ1516" s="1">
        <v>100</v>
      </c>
      <c r="BU1516" s="1" t="s">
        <v>895</v>
      </c>
    </row>
    <row r="1517" spans="1:76" ht="15" customHeight="1" x14ac:dyDescent="0.3">
      <c r="A1517" s="1" t="s">
        <v>1489</v>
      </c>
      <c r="B1517" s="9">
        <v>42972</v>
      </c>
      <c r="C1517" s="1" t="s">
        <v>123</v>
      </c>
      <c r="D1517" s="166" t="s">
        <v>115</v>
      </c>
      <c r="E1517" s="166" t="s">
        <v>116</v>
      </c>
      <c r="F1517" s="2">
        <v>106</v>
      </c>
      <c r="G1517" s="170">
        <v>2</v>
      </c>
      <c r="H1517" s="183" t="str">
        <f t="shared" si="23"/>
        <v>106-2</v>
      </c>
      <c r="I1517" s="175">
        <v>0</v>
      </c>
      <c r="J1517" s="175">
        <v>98</v>
      </c>
      <c r="K1517" s="207" t="b">
        <v>1</v>
      </c>
      <c r="L1517" s="208">
        <v>262.37</v>
      </c>
      <c r="M1517" s="208">
        <v>263.35000000000002</v>
      </c>
      <c r="N1517" s="11" t="s">
        <v>112</v>
      </c>
      <c r="O1517" s="11" t="s">
        <v>72</v>
      </c>
      <c r="P1517" s="179" t="s">
        <v>1526</v>
      </c>
      <c r="Q1517" s="180">
        <v>3</v>
      </c>
      <c r="R1517" s="11" t="s">
        <v>18</v>
      </c>
      <c r="S1517" s="11"/>
      <c r="T1517" s="17" t="s">
        <v>796</v>
      </c>
      <c r="U1517" s="6" t="s">
        <v>49</v>
      </c>
      <c r="V1517" s="6" t="s">
        <v>90</v>
      </c>
      <c r="W1517" s="6" t="s">
        <v>11</v>
      </c>
      <c r="X1517" s="212">
        <v>3</v>
      </c>
      <c r="Y1517" s="6" t="s">
        <v>40</v>
      </c>
      <c r="AG1517" s="1">
        <v>10</v>
      </c>
      <c r="AJ1517" s="193">
        <v>70</v>
      </c>
      <c r="AU1517" s="1">
        <v>20</v>
      </c>
      <c r="BO1517" s="6"/>
      <c r="BP1517" s="6"/>
      <c r="BQ1517" s="1">
        <v>100</v>
      </c>
      <c r="BR1517" s="6"/>
      <c r="BS1517" s="6"/>
      <c r="BT1517" s="6"/>
      <c r="BU1517" s="6" t="s">
        <v>1011</v>
      </c>
      <c r="BV1517" s="6"/>
      <c r="BW1517" s="6"/>
      <c r="BX1517" s="6"/>
    </row>
    <row r="1518" spans="1:76" ht="15" customHeight="1" x14ac:dyDescent="0.3">
      <c r="A1518" s="1" t="s">
        <v>1489</v>
      </c>
      <c r="B1518" s="9">
        <v>42972</v>
      </c>
      <c r="C1518" s="1" t="s">
        <v>123</v>
      </c>
      <c r="D1518" s="166" t="s">
        <v>115</v>
      </c>
      <c r="E1518" s="166" t="s">
        <v>116</v>
      </c>
      <c r="F1518" s="2">
        <v>106</v>
      </c>
      <c r="G1518" s="170">
        <v>2</v>
      </c>
      <c r="H1518" s="183" t="str">
        <f t="shared" si="23"/>
        <v>106-2</v>
      </c>
      <c r="I1518" s="175">
        <v>0</v>
      </c>
      <c r="J1518" s="175">
        <v>98</v>
      </c>
      <c r="K1518" s="207" t="b">
        <v>1</v>
      </c>
      <c r="L1518" s="208">
        <v>262.37</v>
      </c>
      <c r="M1518" s="208">
        <v>263.35000000000002</v>
      </c>
      <c r="N1518" s="11" t="s">
        <v>112</v>
      </c>
      <c r="O1518" s="11" t="s">
        <v>39</v>
      </c>
      <c r="P1518" s="179" t="s">
        <v>1527</v>
      </c>
      <c r="Q1518" s="180">
        <v>4</v>
      </c>
      <c r="R1518" s="11" t="s">
        <v>18</v>
      </c>
      <c r="S1518" s="11"/>
      <c r="T1518" s="17" t="s">
        <v>459</v>
      </c>
      <c r="U1518" s="6" t="s">
        <v>49</v>
      </c>
      <c r="V1518" s="6" t="s">
        <v>14</v>
      </c>
      <c r="W1518" s="6" t="s">
        <v>10</v>
      </c>
      <c r="X1518" s="212">
        <v>2</v>
      </c>
      <c r="Y1518" s="6" t="s">
        <v>40</v>
      </c>
      <c r="AG1518" s="1">
        <v>70</v>
      </c>
      <c r="AJ1518" s="193">
        <v>20</v>
      </c>
      <c r="AU1518" s="1">
        <v>10</v>
      </c>
      <c r="BO1518" s="6"/>
      <c r="BP1518" s="6"/>
      <c r="BQ1518" s="1">
        <v>100</v>
      </c>
      <c r="BR1518" s="6"/>
      <c r="BS1518" s="6"/>
      <c r="BT1518" s="6"/>
      <c r="BU1518" s="6" t="s">
        <v>897</v>
      </c>
      <c r="BV1518" s="6"/>
      <c r="BW1518" s="6"/>
      <c r="BX1518" s="6"/>
    </row>
    <row r="1519" spans="1:76" ht="15" customHeight="1" x14ac:dyDescent="0.3">
      <c r="A1519" s="1" t="s">
        <v>1489</v>
      </c>
      <c r="B1519" s="9">
        <v>42972</v>
      </c>
      <c r="C1519" s="1" t="s">
        <v>123</v>
      </c>
      <c r="D1519" s="166" t="s">
        <v>115</v>
      </c>
      <c r="E1519" s="166" t="s">
        <v>116</v>
      </c>
      <c r="F1519" s="2">
        <v>106</v>
      </c>
      <c r="G1519" s="170">
        <v>2</v>
      </c>
      <c r="H1519" s="183" t="str">
        <f t="shared" si="23"/>
        <v>106-2</v>
      </c>
      <c r="I1519" s="175">
        <v>0</v>
      </c>
      <c r="J1519" s="175">
        <v>98</v>
      </c>
      <c r="K1519" s="207" t="b">
        <v>1</v>
      </c>
      <c r="L1519" s="208">
        <v>262.37</v>
      </c>
      <c r="M1519" s="208">
        <v>263.35000000000002</v>
      </c>
      <c r="N1519" s="2"/>
      <c r="O1519" s="2" t="s">
        <v>105</v>
      </c>
      <c r="P1519" s="179" t="s">
        <v>105</v>
      </c>
      <c r="Q1519" s="139" t="s">
        <v>1492</v>
      </c>
      <c r="R1519" s="2"/>
      <c r="S1519" s="2"/>
      <c r="T1519" s="40"/>
      <c r="U1519" s="1"/>
      <c r="V1519" s="1"/>
      <c r="W1519" s="1"/>
      <c r="X1519" s="212" t="e">
        <v>#N/A</v>
      </c>
      <c r="Y1519" s="1"/>
      <c r="BQ1519" s="1">
        <v>0</v>
      </c>
      <c r="BV1519" s="1" t="s">
        <v>995</v>
      </c>
    </row>
    <row r="1520" spans="1:76" ht="15" customHeight="1" x14ac:dyDescent="0.3">
      <c r="A1520" s="1" t="s">
        <v>1489</v>
      </c>
      <c r="B1520" s="9">
        <v>42972</v>
      </c>
      <c r="C1520" s="1" t="s">
        <v>123</v>
      </c>
      <c r="D1520" s="61" t="s">
        <v>115</v>
      </c>
      <c r="E1520" s="61" t="s">
        <v>116</v>
      </c>
      <c r="F1520" s="2">
        <v>106</v>
      </c>
      <c r="G1520" s="170">
        <v>3</v>
      </c>
      <c r="H1520" s="183" t="str">
        <f t="shared" si="23"/>
        <v>106-3</v>
      </c>
      <c r="I1520" s="175">
        <v>0</v>
      </c>
      <c r="J1520" s="175">
        <v>76</v>
      </c>
      <c r="K1520" s="207" t="b">
        <v>1</v>
      </c>
      <c r="L1520" s="208">
        <v>263.35500000000002</v>
      </c>
      <c r="M1520" s="208">
        <v>264.11500000000001</v>
      </c>
      <c r="N1520" s="2" t="s">
        <v>112</v>
      </c>
      <c r="O1520" s="2" t="s">
        <v>30</v>
      </c>
      <c r="P1520" s="179" t="s">
        <v>1524</v>
      </c>
      <c r="Q1520" s="180">
        <v>1</v>
      </c>
      <c r="R1520" s="2" t="s">
        <v>21</v>
      </c>
      <c r="S1520" s="2"/>
      <c r="T1520" s="40" t="s">
        <v>795</v>
      </c>
      <c r="U1520" s="1" t="s">
        <v>49</v>
      </c>
      <c r="V1520" s="1" t="s">
        <v>92</v>
      </c>
      <c r="W1520" s="1" t="s">
        <v>11</v>
      </c>
      <c r="X1520" s="212">
        <v>3</v>
      </c>
      <c r="Y1520" s="1" t="s">
        <v>111</v>
      </c>
      <c r="AG1520" s="1">
        <v>10</v>
      </c>
      <c r="AJ1520" s="193">
        <v>10</v>
      </c>
      <c r="AU1520" s="1">
        <v>80</v>
      </c>
      <c r="BQ1520" s="1">
        <v>100</v>
      </c>
      <c r="BU1520" s="1" t="s">
        <v>895</v>
      </c>
    </row>
    <row r="1521" spans="1:76" ht="15" customHeight="1" x14ac:dyDescent="0.3">
      <c r="A1521" s="1" t="s">
        <v>1489</v>
      </c>
      <c r="B1521" s="9">
        <v>42972</v>
      </c>
      <c r="C1521" s="1" t="s">
        <v>123</v>
      </c>
      <c r="D1521" s="166" t="s">
        <v>115</v>
      </c>
      <c r="E1521" s="166" t="s">
        <v>116</v>
      </c>
      <c r="F1521" s="2">
        <v>106</v>
      </c>
      <c r="G1521" s="170">
        <v>3</v>
      </c>
      <c r="H1521" s="183" t="str">
        <f t="shared" si="23"/>
        <v>106-3</v>
      </c>
      <c r="I1521" s="175">
        <v>0</v>
      </c>
      <c r="J1521" s="175">
        <v>76</v>
      </c>
      <c r="K1521" s="207" t="b">
        <v>1</v>
      </c>
      <c r="L1521" s="208">
        <v>263.35500000000002</v>
      </c>
      <c r="M1521" s="208">
        <v>264.11500000000001</v>
      </c>
      <c r="N1521" s="11" t="s">
        <v>112</v>
      </c>
      <c r="O1521" s="11" t="s">
        <v>72</v>
      </c>
      <c r="P1521" s="179" t="s">
        <v>1526</v>
      </c>
      <c r="Q1521" s="180">
        <v>3</v>
      </c>
      <c r="R1521" s="11" t="s">
        <v>18</v>
      </c>
      <c r="S1521" s="11"/>
      <c r="T1521" s="17" t="s">
        <v>796</v>
      </c>
      <c r="U1521" s="6" t="s">
        <v>49</v>
      </c>
      <c r="V1521" s="6" t="s">
        <v>90</v>
      </c>
      <c r="W1521" s="6" t="s">
        <v>11</v>
      </c>
      <c r="X1521" s="212">
        <v>3</v>
      </c>
      <c r="Y1521" s="6" t="s">
        <v>40</v>
      </c>
      <c r="AG1521" s="1">
        <v>10</v>
      </c>
      <c r="AJ1521" s="193">
        <v>70</v>
      </c>
      <c r="AU1521" s="1">
        <v>20</v>
      </c>
      <c r="BO1521" s="6"/>
      <c r="BP1521" s="6"/>
      <c r="BQ1521" s="1">
        <v>100</v>
      </c>
      <c r="BR1521" s="6"/>
      <c r="BS1521" s="6"/>
      <c r="BT1521" s="6"/>
      <c r="BU1521" s="6" t="s">
        <v>1011</v>
      </c>
      <c r="BV1521" s="6"/>
      <c r="BW1521" s="6"/>
      <c r="BX1521" s="6"/>
    </row>
    <row r="1522" spans="1:76" ht="15" customHeight="1" x14ac:dyDescent="0.3">
      <c r="A1522" s="1" t="s">
        <v>1489</v>
      </c>
      <c r="B1522" s="9">
        <v>42972</v>
      </c>
      <c r="C1522" s="1" t="s">
        <v>123</v>
      </c>
      <c r="D1522" s="166" t="s">
        <v>115</v>
      </c>
      <c r="E1522" s="166" t="s">
        <v>116</v>
      </c>
      <c r="F1522" s="2">
        <v>106</v>
      </c>
      <c r="G1522" s="170">
        <v>3</v>
      </c>
      <c r="H1522" s="183" t="str">
        <f t="shared" si="23"/>
        <v>106-3</v>
      </c>
      <c r="I1522" s="175">
        <v>0</v>
      </c>
      <c r="J1522" s="175">
        <v>76</v>
      </c>
      <c r="K1522" s="207" t="b">
        <v>1</v>
      </c>
      <c r="L1522" s="208">
        <v>263.35500000000002</v>
      </c>
      <c r="M1522" s="208">
        <v>264.11500000000001</v>
      </c>
      <c r="N1522" s="11" t="s">
        <v>112</v>
      </c>
      <c r="O1522" s="11" t="s">
        <v>39</v>
      </c>
      <c r="P1522" s="179" t="s">
        <v>1527</v>
      </c>
      <c r="Q1522" s="180">
        <v>4</v>
      </c>
      <c r="R1522" s="11" t="s">
        <v>18</v>
      </c>
      <c r="S1522" s="11"/>
      <c r="T1522" s="17" t="s">
        <v>459</v>
      </c>
      <c r="U1522" s="6" t="s">
        <v>49</v>
      </c>
      <c r="V1522" s="6" t="s">
        <v>14</v>
      </c>
      <c r="W1522" s="6" t="s">
        <v>10</v>
      </c>
      <c r="X1522" s="212">
        <v>2</v>
      </c>
      <c r="Y1522" s="6" t="s">
        <v>40</v>
      </c>
      <c r="AG1522" s="1">
        <v>70</v>
      </c>
      <c r="AJ1522" s="193">
        <v>20</v>
      </c>
      <c r="AU1522" s="1">
        <v>10</v>
      </c>
      <c r="BO1522" s="6"/>
      <c r="BP1522" s="6"/>
      <c r="BQ1522" s="1">
        <v>100</v>
      </c>
      <c r="BR1522" s="6"/>
      <c r="BS1522" s="6"/>
      <c r="BT1522" s="6"/>
      <c r="BU1522" s="6" t="s">
        <v>897</v>
      </c>
      <c r="BV1522" s="6"/>
      <c r="BW1522" s="6"/>
      <c r="BX1522" s="6"/>
    </row>
    <row r="1523" spans="1:76" ht="15" customHeight="1" x14ac:dyDescent="0.3">
      <c r="A1523" s="1" t="s">
        <v>1489</v>
      </c>
      <c r="B1523" s="9">
        <v>42972</v>
      </c>
      <c r="C1523" s="1" t="s">
        <v>123</v>
      </c>
      <c r="D1523" s="166" t="s">
        <v>115</v>
      </c>
      <c r="E1523" s="166" t="s">
        <v>116</v>
      </c>
      <c r="F1523" s="2">
        <v>106</v>
      </c>
      <c r="G1523" s="170">
        <v>3</v>
      </c>
      <c r="H1523" s="183" t="str">
        <f t="shared" si="23"/>
        <v>106-3</v>
      </c>
      <c r="I1523" s="175">
        <v>0</v>
      </c>
      <c r="J1523" s="175">
        <v>76</v>
      </c>
      <c r="K1523" s="207" t="b">
        <v>1</v>
      </c>
      <c r="L1523" s="208">
        <v>263.35500000000002</v>
      </c>
      <c r="M1523" s="208">
        <v>264.11500000000001</v>
      </c>
      <c r="N1523" s="2"/>
      <c r="O1523" s="2" t="s">
        <v>105</v>
      </c>
      <c r="P1523" s="179" t="s">
        <v>105</v>
      </c>
      <c r="Q1523" s="139" t="s">
        <v>1492</v>
      </c>
      <c r="R1523" s="2"/>
      <c r="S1523" s="2"/>
      <c r="T1523" s="40"/>
      <c r="U1523" s="1"/>
      <c r="V1523" s="1"/>
      <c r="W1523" s="1"/>
      <c r="X1523" s="212" t="e">
        <v>#N/A</v>
      </c>
      <c r="Y1523" s="1"/>
      <c r="BQ1523" s="1">
        <v>0</v>
      </c>
      <c r="BV1523" s="1" t="s">
        <v>1006</v>
      </c>
    </row>
    <row r="1524" spans="1:76" ht="15" customHeight="1" x14ac:dyDescent="0.3">
      <c r="A1524" s="1" t="s">
        <v>1489</v>
      </c>
      <c r="B1524" s="9">
        <v>42972</v>
      </c>
      <c r="C1524" s="1" t="s">
        <v>123</v>
      </c>
      <c r="D1524" s="61" t="s">
        <v>115</v>
      </c>
      <c r="E1524" s="61" t="s">
        <v>116</v>
      </c>
      <c r="F1524" s="2">
        <v>107</v>
      </c>
      <c r="G1524" s="170">
        <v>1</v>
      </c>
      <c r="H1524" s="183" t="str">
        <f t="shared" si="23"/>
        <v>107-1</v>
      </c>
      <c r="I1524" s="175">
        <v>0</v>
      </c>
      <c r="J1524" s="175">
        <v>95</v>
      </c>
      <c r="K1524" s="207" t="b">
        <v>1</v>
      </c>
      <c r="L1524" s="208">
        <v>263.85000000000002</v>
      </c>
      <c r="M1524" s="208">
        <v>264.8</v>
      </c>
      <c r="N1524" s="2" t="s">
        <v>112</v>
      </c>
      <c r="O1524" s="2" t="s">
        <v>30</v>
      </c>
      <c r="P1524" s="179" t="s">
        <v>1524</v>
      </c>
      <c r="Q1524" s="180">
        <v>1</v>
      </c>
      <c r="R1524" s="2" t="s">
        <v>21</v>
      </c>
      <c r="S1524" s="2"/>
      <c r="T1524" s="40" t="s">
        <v>676</v>
      </c>
      <c r="U1524" s="1" t="s">
        <v>49</v>
      </c>
      <c r="V1524" s="1" t="s">
        <v>92</v>
      </c>
      <c r="W1524" s="1" t="s">
        <v>11</v>
      </c>
      <c r="X1524" s="212">
        <v>3</v>
      </c>
      <c r="Y1524" s="1" t="s">
        <v>111</v>
      </c>
      <c r="AG1524" s="1">
        <v>10</v>
      </c>
      <c r="AJ1524" s="193">
        <v>10</v>
      </c>
      <c r="AU1524" s="1">
        <v>80</v>
      </c>
      <c r="BQ1524" s="1">
        <v>100</v>
      </c>
      <c r="BU1524" s="1" t="s">
        <v>895</v>
      </c>
    </row>
    <row r="1525" spans="1:76" ht="15" customHeight="1" x14ac:dyDescent="0.3">
      <c r="A1525" s="1" t="s">
        <v>1489</v>
      </c>
      <c r="B1525" s="9">
        <v>42972</v>
      </c>
      <c r="C1525" s="1" t="s">
        <v>123</v>
      </c>
      <c r="D1525" s="166" t="s">
        <v>115</v>
      </c>
      <c r="E1525" s="166" t="s">
        <v>116</v>
      </c>
      <c r="F1525" s="2">
        <v>107</v>
      </c>
      <c r="G1525" s="170">
        <v>1</v>
      </c>
      <c r="H1525" s="183" t="str">
        <f t="shared" si="23"/>
        <v>107-1</v>
      </c>
      <c r="I1525" s="175">
        <v>0</v>
      </c>
      <c r="J1525" s="175">
        <v>95</v>
      </c>
      <c r="K1525" s="207" t="b">
        <v>1</v>
      </c>
      <c r="L1525" s="208">
        <v>263.85000000000002</v>
      </c>
      <c r="M1525" s="208">
        <v>264.8</v>
      </c>
      <c r="N1525" s="11" t="s">
        <v>112</v>
      </c>
      <c r="O1525" s="11" t="s">
        <v>72</v>
      </c>
      <c r="P1525" s="179" t="s">
        <v>1526</v>
      </c>
      <c r="Q1525" s="180">
        <v>3</v>
      </c>
      <c r="R1525" s="11" t="s">
        <v>18</v>
      </c>
      <c r="S1525" s="11"/>
      <c r="T1525" s="17" t="s">
        <v>886</v>
      </c>
      <c r="U1525" s="6" t="s">
        <v>49</v>
      </c>
      <c r="V1525" s="6" t="s">
        <v>90</v>
      </c>
      <c r="W1525" s="6" t="s">
        <v>11</v>
      </c>
      <c r="X1525" s="212">
        <v>3</v>
      </c>
      <c r="Y1525" s="6" t="s">
        <v>40</v>
      </c>
      <c r="AG1525" s="1">
        <v>10</v>
      </c>
      <c r="AJ1525" s="193">
        <v>70</v>
      </c>
      <c r="AU1525" s="1">
        <v>20</v>
      </c>
      <c r="BO1525" s="6"/>
      <c r="BP1525" s="6"/>
      <c r="BQ1525" s="1">
        <v>100</v>
      </c>
      <c r="BR1525" s="6"/>
      <c r="BS1525" s="6"/>
      <c r="BT1525" s="6"/>
      <c r="BU1525" s="6" t="s">
        <v>1011</v>
      </c>
      <c r="BV1525" s="6"/>
      <c r="BW1525" s="6"/>
      <c r="BX1525" s="6"/>
    </row>
    <row r="1526" spans="1:76" ht="15" customHeight="1" x14ac:dyDescent="0.3">
      <c r="A1526" s="1" t="s">
        <v>1489</v>
      </c>
      <c r="B1526" s="9">
        <v>42972</v>
      </c>
      <c r="C1526" s="1" t="s">
        <v>123</v>
      </c>
      <c r="D1526" s="166" t="s">
        <v>115</v>
      </c>
      <c r="E1526" s="166" t="s">
        <v>116</v>
      </c>
      <c r="F1526" s="2">
        <v>107</v>
      </c>
      <c r="G1526" s="170">
        <v>1</v>
      </c>
      <c r="H1526" s="183" t="str">
        <f t="shared" si="23"/>
        <v>107-1</v>
      </c>
      <c r="I1526" s="175">
        <v>0</v>
      </c>
      <c r="J1526" s="175">
        <v>95</v>
      </c>
      <c r="K1526" s="207" t="b">
        <v>1</v>
      </c>
      <c r="L1526" s="208">
        <v>263.85000000000002</v>
      </c>
      <c r="M1526" s="208">
        <v>264.8</v>
      </c>
      <c r="N1526" s="11" t="s">
        <v>112</v>
      </c>
      <c r="O1526" s="11" t="s">
        <v>39</v>
      </c>
      <c r="P1526" s="179" t="s">
        <v>1527</v>
      </c>
      <c r="Q1526" s="180">
        <v>4</v>
      </c>
      <c r="R1526" s="11" t="s">
        <v>18</v>
      </c>
      <c r="S1526" s="11"/>
      <c r="T1526" s="17" t="s">
        <v>459</v>
      </c>
      <c r="U1526" s="6" t="s">
        <v>49</v>
      </c>
      <c r="V1526" s="6" t="s">
        <v>14</v>
      </c>
      <c r="W1526" s="6" t="s">
        <v>10</v>
      </c>
      <c r="X1526" s="212">
        <v>2</v>
      </c>
      <c r="Y1526" s="6" t="s">
        <v>40</v>
      </c>
      <c r="AG1526" s="1">
        <v>70</v>
      </c>
      <c r="AJ1526" s="193">
        <v>20</v>
      </c>
      <c r="AU1526" s="1">
        <v>10</v>
      </c>
      <c r="BO1526" s="6"/>
      <c r="BP1526" s="6"/>
      <c r="BQ1526" s="1">
        <v>100</v>
      </c>
      <c r="BR1526" s="6"/>
      <c r="BS1526" s="6"/>
      <c r="BT1526" s="6"/>
      <c r="BU1526" s="6" t="s">
        <v>897</v>
      </c>
      <c r="BV1526" s="6"/>
      <c r="BW1526" s="6"/>
      <c r="BX1526" s="6"/>
    </row>
    <row r="1527" spans="1:76" ht="15" customHeight="1" x14ac:dyDescent="0.3">
      <c r="A1527" s="1" t="s">
        <v>1489</v>
      </c>
      <c r="B1527" s="9">
        <v>42972</v>
      </c>
      <c r="C1527" s="1" t="s">
        <v>123</v>
      </c>
      <c r="D1527" s="166" t="s">
        <v>115</v>
      </c>
      <c r="E1527" s="166" t="s">
        <v>116</v>
      </c>
      <c r="F1527" s="2">
        <v>107</v>
      </c>
      <c r="G1527" s="170">
        <v>1</v>
      </c>
      <c r="H1527" s="183" t="str">
        <f t="shared" si="23"/>
        <v>107-1</v>
      </c>
      <c r="I1527" s="175">
        <v>0</v>
      </c>
      <c r="J1527" s="175">
        <v>95</v>
      </c>
      <c r="K1527" s="207" t="b">
        <v>1</v>
      </c>
      <c r="L1527" s="208">
        <v>263.85000000000002</v>
      </c>
      <c r="M1527" s="208">
        <v>264.8</v>
      </c>
      <c r="N1527" s="2"/>
      <c r="O1527" s="2" t="s">
        <v>105</v>
      </c>
      <c r="P1527" s="179" t="s">
        <v>105</v>
      </c>
      <c r="Q1527" s="139" t="s">
        <v>1492</v>
      </c>
      <c r="R1527" s="2"/>
      <c r="S1527" s="2"/>
      <c r="T1527" s="40"/>
      <c r="U1527" s="1"/>
      <c r="V1527" s="1"/>
      <c r="W1527" s="1"/>
      <c r="X1527" s="212" t="e">
        <v>#N/A</v>
      </c>
      <c r="Y1527" s="1"/>
      <c r="BQ1527" s="1">
        <v>0</v>
      </c>
      <c r="BV1527" s="1" t="s">
        <v>1006</v>
      </c>
    </row>
    <row r="1528" spans="1:76" ht="15" customHeight="1" x14ac:dyDescent="0.3">
      <c r="A1528" s="1" t="s">
        <v>1489</v>
      </c>
      <c r="B1528" s="9">
        <v>42974</v>
      </c>
      <c r="C1528" s="1" t="s">
        <v>123</v>
      </c>
      <c r="D1528" s="166" t="s">
        <v>115</v>
      </c>
      <c r="E1528" s="166" t="s">
        <v>116</v>
      </c>
      <c r="F1528" s="2">
        <v>108</v>
      </c>
      <c r="G1528" s="170">
        <v>1</v>
      </c>
      <c r="H1528" s="183" t="str">
        <f>F1528&amp;"-"&amp;G1528</f>
        <v>108-1</v>
      </c>
      <c r="I1528" s="175">
        <v>0</v>
      </c>
      <c r="J1528" s="175">
        <v>83</v>
      </c>
      <c r="K1528" s="207" t="b">
        <v>1</v>
      </c>
      <c r="L1528" s="208">
        <v>264.7</v>
      </c>
      <c r="M1528" s="208">
        <v>265.55</v>
      </c>
      <c r="N1528" s="11" t="s">
        <v>112</v>
      </c>
      <c r="O1528" s="11" t="s">
        <v>72</v>
      </c>
      <c r="P1528" s="179" t="s">
        <v>1526</v>
      </c>
      <c r="Q1528" s="180">
        <v>3</v>
      </c>
      <c r="R1528" s="11" t="s">
        <v>18</v>
      </c>
      <c r="S1528" s="11"/>
      <c r="T1528" s="17" t="s">
        <v>676</v>
      </c>
      <c r="U1528" s="6" t="s">
        <v>49</v>
      </c>
      <c r="V1528" s="6" t="s">
        <v>90</v>
      </c>
      <c r="W1528" s="6" t="s">
        <v>11</v>
      </c>
      <c r="X1528" s="212">
        <v>3</v>
      </c>
      <c r="Y1528" s="6" t="s">
        <v>40</v>
      </c>
      <c r="AG1528" s="1">
        <v>10</v>
      </c>
      <c r="AJ1528" s="193">
        <v>70</v>
      </c>
      <c r="AU1528" s="1">
        <v>20</v>
      </c>
      <c r="BO1528" s="6"/>
      <c r="BP1528" s="6"/>
      <c r="BQ1528" s="1">
        <v>100</v>
      </c>
      <c r="BR1528" s="6"/>
      <c r="BS1528" s="6"/>
      <c r="BT1528" s="6"/>
      <c r="BU1528" s="6" t="s">
        <v>1011</v>
      </c>
      <c r="BV1528" s="6"/>
      <c r="BW1528" s="6"/>
      <c r="BX1528" s="6"/>
    </row>
    <row r="1529" spans="1:76" ht="15" customHeight="1" x14ac:dyDescent="0.3">
      <c r="A1529" s="1" t="s">
        <v>1489</v>
      </c>
      <c r="B1529" s="9">
        <v>42974</v>
      </c>
      <c r="C1529" s="1" t="s">
        <v>123</v>
      </c>
      <c r="D1529" s="166" t="s">
        <v>115</v>
      </c>
      <c r="E1529" s="166" t="s">
        <v>116</v>
      </c>
      <c r="F1529" s="2">
        <v>108</v>
      </c>
      <c r="G1529" s="170">
        <v>1</v>
      </c>
      <c r="H1529" s="183" t="str">
        <f>F1529&amp;"-"&amp;G1529</f>
        <v>108-1</v>
      </c>
      <c r="I1529" s="175">
        <v>0</v>
      </c>
      <c r="J1529" s="175">
        <v>83</v>
      </c>
      <c r="K1529" s="207" t="b">
        <v>1</v>
      </c>
      <c r="L1529" s="208">
        <v>264.7</v>
      </c>
      <c r="M1529" s="208">
        <v>265.55</v>
      </c>
      <c r="N1529" s="11" t="s">
        <v>112</v>
      </c>
      <c r="O1529" s="11" t="s">
        <v>39</v>
      </c>
      <c r="P1529" s="179" t="s">
        <v>1527</v>
      </c>
      <c r="Q1529" s="180">
        <v>4</v>
      </c>
      <c r="R1529" s="11" t="s">
        <v>18</v>
      </c>
      <c r="S1529" s="11"/>
      <c r="T1529" s="17" t="s">
        <v>459</v>
      </c>
      <c r="U1529" s="6" t="s">
        <v>49</v>
      </c>
      <c r="V1529" s="6" t="s">
        <v>14</v>
      </c>
      <c r="W1529" s="6" t="s">
        <v>10</v>
      </c>
      <c r="X1529" s="212">
        <v>2</v>
      </c>
      <c r="Y1529" s="6" t="s">
        <v>40</v>
      </c>
      <c r="AG1529" s="1">
        <v>70</v>
      </c>
      <c r="AJ1529" s="193">
        <v>20</v>
      </c>
      <c r="AU1529" s="1">
        <v>10</v>
      </c>
      <c r="BO1529" s="6"/>
      <c r="BP1529" s="6"/>
      <c r="BQ1529" s="1">
        <v>100</v>
      </c>
      <c r="BR1529" s="6"/>
      <c r="BS1529" s="6"/>
      <c r="BT1529" s="6"/>
      <c r="BU1529" s="6" t="s">
        <v>897</v>
      </c>
      <c r="BV1529" s="6"/>
      <c r="BW1529" s="6"/>
      <c r="BX1529" s="6"/>
    </row>
    <row r="1530" spans="1:76" ht="15" customHeight="1" x14ac:dyDescent="0.3">
      <c r="A1530" s="1" t="s">
        <v>1489</v>
      </c>
      <c r="B1530" s="9">
        <v>42974</v>
      </c>
      <c r="C1530" s="1" t="s">
        <v>123</v>
      </c>
      <c r="D1530" s="61" t="s">
        <v>115</v>
      </c>
      <c r="E1530" s="61" t="s">
        <v>116</v>
      </c>
      <c r="F1530" s="2">
        <v>108</v>
      </c>
      <c r="G1530" s="170">
        <v>1</v>
      </c>
      <c r="H1530" s="183" t="str">
        <f>F1530&amp;"-"&amp;G1530</f>
        <v>108-1</v>
      </c>
      <c r="I1530" s="175">
        <v>0</v>
      </c>
      <c r="J1530" s="175">
        <v>83</v>
      </c>
      <c r="K1530" s="207" t="b">
        <v>1</v>
      </c>
      <c r="L1530" s="208">
        <v>264.7</v>
      </c>
      <c r="M1530" s="208">
        <v>265.55</v>
      </c>
      <c r="N1530" s="2" t="s">
        <v>112</v>
      </c>
      <c r="O1530" s="2" t="s">
        <v>32</v>
      </c>
      <c r="P1530" s="179" t="s">
        <v>1526</v>
      </c>
      <c r="Q1530" s="180">
        <v>3</v>
      </c>
      <c r="R1530" s="2" t="s">
        <v>18</v>
      </c>
      <c r="S1530" s="2"/>
      <c r="T1530" s="17" t="s">
        <v>796</v>
      </c>
      <c r="U1530" s="1" t="s">
        <v>49</v>
      </c>
      <c r="V1530" s="6" t="s">
        <v>90</v>
      </c>
      <c r="W1530" s="6" t="s">
        <v>11</v>
      </c>
      <c r="X1530" s="212">
        <v>3</v>
      </c>
      <c r="Y1530" s="1" t="s">
        <v>40</v>
      </c>
      <c r="AG1530" s="1">
        <v>10</v>
      </c>
      <c r="AJ1530" s="193">
        <v>20</v>
      </c>
      <c r="AP1530" s="1">
        <v>70</v>
      </c>
      <c r="BQ1530" s="1">
        <v>100</v>
      </c>
      <c r="BU1530" s="1" t="s">
        <v>981</v>
      </c>
    </row>
    <row r="1531" spans="1:76" ht="15" customHeight="1" x14ac:dyDescent="0.3">
      <c r="A1531" s="1" t="s">
        <v>1489</v>
      </c>
      <c r="B1531" s="9">
        <v>42974</v>
      </c>
      <c r="C1531" s="1" t="s">
        <v>123</v>
      </c>
      <c r="D1531" s="166" t="s">
        <v>115</v>
      </c>
      <c r="E1531" s="166" t="s">
        <v>116</v>
      </c>
      <c r="F1531" s="2">
        <v>108</v>
      </c>
      <c r="G1531" s="170">
        <v>1</v>
      </c>
      <c r="H1531" s="183" t="str">
        <f>F1531&amp;"-"&amp;G1531</f>
        <v>108-1</v>
      </c>
      <c r="I1531" s="175">
        <v>0</v>
      </c>
      <c r="J1531" s="175">
        <v>83</v>
      </c>
      <c r="K1531" s="207" t="b">
        <v>1</v>
      </c>
      <c r="L1531" s="208">
        <v>264.7</v>
      </c>
      <c r="M1531" s="208">
        <v>265.55</v>
      </c>
      <c r="N1531" s="2"/>
      <c r="O1531" s="2" t="s">
        <v>105</v>
      </c>
      <c r="P1531" s="179" t="s">
        <v>105</v>
      </c>
      <c r="Q1531" s="139" t="s">
        <v>1492</v>
      </c>
      <c r="R1531" s="2"/>
      <c r="S1531" s="2"/>
      <c r="T1531" s="40"/>
      <c r="U1531" s="1"/>
      <c r="V1531" s="1"/>
      <c r="W1531" s="1"/>
      <c r="X1531" s="212" t="e">
        <v>#N/A</v>
      </c>
      <c r="Y1531" s="1"/>
      <c r="BQ1531" s="1">
        <v>0</v>
      </c>
      <c r="BV1531" s="1" t="s">
        <v>1590</v>
      </c>
    </row>
    <row r="1532" spans="1:76" ht="15" customHeight="1" x14ac:dyDescent="0.3">
      <c r="A1532" s="1" t="s">
        <v>1489</v>
      </c>
      <c r="B1532" s="9">
        <v>42972</v>
      </c>
      <c r="C1532" s="1" t="s">
        <v>123</v>
      </c>
      <c r="D1532" s="61" t="s">
        <v>115</v>
      </c>
      <c r="E1532" s="61" t="s">
        <v>116</v>
      </c>
      <c r="F1532" s="2">
        <v>108</v>
      </c>
      <c r="G1532" s="170">
        <v>2</v>
      </c>
      <c r="H1532" s="183" t="str">
        <f t="shared" si="23"/>
        <v>108-2</v>
      </c>
      <c r="I1532" s="175">
        <v>0</v>
      </c>
      <c r="J1532" s="175">
        <v>57</v>
      </c>
      <c r="K1532" s="207" t="b">
        <v>1</v>
      </c>
      <c r="L1532" s="208">
        <v>265.55500000000001</v>
      </c>
      <c r="M1532" s="208">
        <v>266.125</v>
      </c>
      <c r="N1532" s="2" t="s">
        <v>112</v>
      </c>
      <c r="O1532" s="2" t="s">
        <v>30</v>
      </c>
      <c r="P1532" s="179" t="s">
        <v>1524</v>
      </c>
      <c r="Q1532" s="180">
        <v>1</v>
      </c>
      <c r="R1532" s="2" t="s">
        <v>21</v>
      </c>
      <c r="S1532" s="2"/>
      <c r="T1532" s="40" t="s">
        <v>795</v>
      </c>
      <c r="U1532" s="1" t="s">
        <v>49</v>
      </c>
      <c r="V1532" s="1" t="s">
        <v>92</v>
      </c>
      <c r="W1532" s="1" t="s">
        <v>11</v>
      </c>
      <c r="X1532" s="212">
        <v>3</v>
      </c>
      <c r="Y1532" s="1" t="s">
        <v>111</v>
      </c>
      <c r="AG1532" s="1">
        <v>10</v>
      </c>
      <c r="AJ1532" s="193">
        <v>10</v>
      </c>
      <c r="AU1532" s="1">
        <v>80</v>
      </c>
      <c r="BQ1532" s="1">
        <v>100</v>
      </c>
      <c r="BU1532" s="1" t="s">
        <v>895</v>
      </c>
    </row>
    <row r="1533" spans="1:76" ht="15" customHeight="1" x14ac:dyDescent="0.3">
      <c r="A1533" s="1" t="s">
        <v>1489</v>
      </c>
      <c r="B1533" s="9">
        <v>42972</v>
      </c>
      <c r="C1533" s="1" t="s">
        <v>123</v>
      </c>
      <c r="D1533" s="166" t="s">
        <v>115</v>
      </c>
      <c r="E1533" s="166" t="s">
        <v>116</v>
      </c>
      <c r="F1533" s="2">
        <v>108</v>
      </c>
      <c r="G1533" s="170">
        <v>2</v>
      </c>
      <c r="H1533" s="183" t="str">
        <f t="shared" si="23"/>
        <v>108-2</v>
      </c>
      <c r="I1533" s="175">
        <v>0</v>
      </c>
      <c r="J1533" s="175">
        <v>57</v>
      </c>
      <c r="K1533" s="207" t="b">
        <v>1</v>
      </c>
      <c r="L1533" s="208">
        <v>265.55500000000001</v>
      </c>
      <c r="M1533" s="208">
        <v>266.125</v>
      </c>
      <c r="N1533" s="11" t="s">
        <v>112</v>
      </c>
      <c r="O1533" s="11" t="s">
        <v>72</v>
      </c>
      <c r="P1533" s="179" t="s">
        <v>1526</v>
      </c>
      <c r="Q1533" s="180">
        <v>3</v>
      </c>
      <c r="R1533" s="11" t="s">
        <v>18</v>
      </c>
      <c r="S1533" s="11"/>
      <c r="T1533" s="17" t="s">
        <v>676</v>
      </c>
      <c r="U1533" s="6" t="s">
        <v>49</v>
      </c>
      <c r="V1533" s="6" t="s">
        <v>90</v>
      </c>
      <c r="W1533" s="6" t="s">
        <v>11</v>
      </c>
      <c r="X1533" s="212">
        <v>3</v>
      </c>
      <c r="Y1533" s="6" t="s">
        <v>40</v>
      </c>
      <c r="AG1533" s="1">
        <v>10</v>
      </c>
      <c r="AJ1533" s="193">
        <v>70</v>
      </c>
      <c r="AU1533" s="1">
        <v>20</v>
      </c>
      <c r="BO1533" s="6"/>
      <c r="BP1533" s="6"/>
      <c r="BQ1533" s="1">
        <v>100</v>
      </c>
      <c r="BR1533" s="6"/>
      <c r="BS1533" s="6"/>
      <c r="BT1533" s="6"/>
      <c r="BU1533" s="6" t="s">
        <v>1011</v>
      </c>
      <c r="BV1533" s="6"/>
      <c r="BW1533" s="6"/>
      <c r="BX1533" s="6"/>
    </row>
    <row r="1534" spans="1:76" ht="15" customHeight="1" x14ac:dyDescent="0.3">
      <c r="A1534" s="1" t="s">
        <v>1489</v>
      </c>
      <c r="B1534" s="9">
        <v>42972</v>
      </c>
      <c r="C1534" s="1" t="s">
        <v>123</v>
      </c>
      <c r="D1534" s="166" t="s">
        <v>115</v>
      </c>
      <c r="E1534" s="166" t="s">
        <v>116</v>
      </c>
      <c r="F1534" s="2">
        <v>108</v>
      </c>
      <c r="G1534" s="170">
        <v>2</v>
      </c>
      <c r="H1534" s="183" t="str">
        <f t="shared" si="23"/>
        <v>108-2</v>
      </c>
      <c r="I1534" s="175">
        <v>0</v>
      </c>
      <c r="J1534" s="175">
        <v>57</v>
      </c>
      <c r="K1534" s="207" t="b">
        <v>1</v>
      </c>
      <c r="L1534" s="208">
        <v>265.55500000000001</v>
      </c>
      <c r="M1534" s="208">
        <v>266.125</v>
      </c>
      <c r="N1534" s="11" t="s">
        <v>112</v>
      </c>
      <c r="O1534" s="11" t="s">
        <v>39</v>
      </c>
      <c r="P1534" s="179" t="s">
        <v>1527</v>
      </c>
      <c r="Q1534" s="180">
        <v>4</v>
      </c>
      <c r="R1534" s="11" t="s">
        <v>18</v>
      </c>
      <c r="S1534" s="11"/>
      <c r="T1534" s="17" t="s">
        <v>459</v>
      </c>
      <c r="U1534" s="6" t="s">
        <v>49</v>
      </c>
      <c r="V1534" s="6" t="s">
        <v>14</v>
      </c>
      <c r="W1534" s="6" t="s">
        <v>10</v>
      </c>
      <c r="X1534" s="212">
        <v>2</v>
      </c>
      <c r="Y1534" s="6" t="s">
        <v>40</v>
      </c>
      <c r="AG1534" s="1">
        <v>70</v>
      </c>
      <c r="AJ1534" s="193">
        <v>20</v>
      </c>
      <c r="AU1534" s="1">
        <v>10</v>
      </c>
      <c r="BO1534" s="6"/>
      <c r="BP1534" s="6"/>
      <c r="BQ1534" s="1">
        <v>100</v>
      </c>
      <c r="BR1534" s="6"/>
      <c r="BS1534" s="6"/>
      <c r="BT1534" s="6"/>
      <c r="BU1534" s="6" t="s">
        <v>897</v>
      </c>
      <c r="BV1534" s="6"/>
      <c r="BW1534" s="6"/>
      <c r="BX1534" s="6"/>
    </row>
    <row r="1535" spans="1:76" ht="15" customHeight="1" x14ac:dyDescent="0.3">
      <c r="A1535" s="1" t="s">
        <v>1489</v>
      </c>
      <c r="B1535" s="9">
        <v>42972</v>
      </c>
      <c r="C1535" s="1" t="s">
        <v>123</v>
      </c>
      <c r="D1535" s="61" t="s">
        <v>115</v>
      </c>
      <c r="E1535" s="61" t="s">
        <v>116</v>
      </c>
      <c r="F1535" s="2">
        <v>108</v>
      </c>
      <c r="G1535" s="170">
        <v>2</v>
      </c>
      <c r="H1535" s="183" t="str">
        <f t="shared" si="23"/>
        <v>108-2</v>
      </c>
      <c r="I1535" s="175">
        <v>0</v>
      </c>
      <c r="J1535" s="175">
        <v>57</v>
      </c>
      <c r="K1535" s="207" t="b">
        <v>1</v>
      </c>
      <c r="L1535" s="208">
        <v>265.55500000000001</v>
      </c>
      <c r="M1535" s="208">
        <v>266.125</v>
      </c>
      <c r="N1535" s="2" t="s">
        <v>112</v>
      </c>
      <c r="O1535" s="2" t="s">
        <v>32</v>
      </c>
      <c r="P1535" s="179" t="s">
        <v>1526</v>
      </c>
      <c r="Q1535" s="180">
        <v>3</v>
      </c>
      <c r="R1535" s="2" t="s">
        <v>18</v>
      </c>
      <c r="S1535" s="2"/>
      <c r="T1535" s="17" t="s">
        <v>791</v>
      </c>
      <c r="U1535" s="1" t="s">
        <v>49</v>
      </c>
      <c r="V1535" s="6" t="s">
        <v>90</v>
      </c>
      <c r="W1535" s="6" t="s">
        <v>11</v>
      </c>
      <c r="X1535" s="212">
        <v>3</v>
      </c>
      <c r="Y1535" s="1" t="s">
        <v>40</v>
      </c>
      <c r="AG1535" s="1">
        <v>10</v>
      </c>
      <c r="AJ1535" s="193">
        <v>20</v>
      </c>
      <c r="AP1535" s="1">
        <v>70</v>
      </c>
      <c r="BQ1535" s="1">
        <v>100</v>
      </c>
      <c r="BU1535" s="1" t="s">
        <v>981</v>
      </c>
    </row>
    <row r="1536" spans="1:76" ht="15" customHeight="1" x14ac:dyDescent="0.3">
      <c r="A1536" s="1" t="s">
        <v>1489</v>
      </c>
      <c r="B1536" s="9">
        <v>42972</v>
      </c>
      <c r="C1536" s="1" t="s">
        <v>123</v>
      </c>
      <c r="D1536" s="166" t="s">
        <v>115</v>
      </c>
      <c r="E1536" s="166" t="s">
        <v>116</v>
      </c>
      <c r="F1536" s="2">
        <v>108</v>
      </c>
      <c r="G1536" s="170">
        <v>2</v>
      </c>
      <c r="H1536" s="183" t="str">
        <f t="shared" si="23"/>
        <v>108-2</v>
      </c>
      <c r="I1536" s="175">
        <v>0</v>
      </c>
      <c r="J1536" s="175">
        <v>57</v>
      </c>
      <c r="K1536" s="207" t="b">
        <v>1</v>
      </c>
      <c r="L1536" s="208">
        <v>265.55500000000001</v>
      </c>
      <c r="M1536" s="208">
        <v>266.125</v>
      </c>
      <c r="N1536" s="2"/>
      <c r="O1536" s="2" t="s">
        <v>105</v>
      </c>
      <c r="P1536" s="179" t="s">
        <v>105</v>
      </c>
      <c r="Q1536" s="139" t="s">
        <v>1492</v>
      </c>
      <c r="R1536" s="2"/>
      <c r="S1536" s="2"/>
      <c r="T1536" s="40"/>
      <c r="U1536" s="1"/>
      <c r="V1536" s="1"/>
      <c r="W1536" s="1"/>
      <c r="X1536" s="212" t="e">
        <v>#N/A</v>
      </c>
      <c r="Y1536" s="1"/>
      <c r="BQ1536" s="1">
        <v>0</v>
      </c>
      <c r="BV1536" s="1" t="s">
        <v>1012</v>
      </c>
    </row>
    <row r="1537" spans="1:76" ht="15" customHeight="1" x14ac:dyDescent="0.3">
      <c r="A1537" s="1" t="s">
        <v>1489</v>
      </c>
      <c r="B1537" s="9">
        <v>42972</v>
      </c>
      <c r="C1537" s="1" t="s">
        <v>123</v>
      </c>
      <c r="D1537" s="61" t="s">
        <v>115</v>
      </c>
      <c r="E1537" s="61" t="s">
        <v>116</v>
      </c>
      <c r="F1537" s="2">
        <v>108</v>
      </c>
      <c r="G1537" s="170">
        <v>3</v>
      </c>
      <c r="H1537" s="183" t="str">
        <f t="shared" si="23"/>
        <v>108-3</v>
      </c>
      <c r="I1537" s="175">
        <v>0</v>
      </c>
      <c r="J1537" s="175">
        <v>84</v>
      </c>
      <c r="K1537" s="207" t="b">
        <v>1</v>
      </c>
      <c r="L1537" s="208">
        <v>266.125</v>
      </c>
      <c r="M1537" s="208">
        <v>266.96499999999997</v>
      </c>
      <c r="N1537" s="2" t="s">
        <v>112</v>
      </c>
      <c r="O1537" s="2" t="s">
        <v>30</v>
      </c>
      <c r="P1537" s="179" t="s">
        <v>1524</v>
      </c>
      <c r="Q1537" s="180">
        <v>1</v>
      </c>
      <c r="R1537" s="2" t="s">
        <v>21</v>
      </c>
      <c r="S1537" s="2"/>
      <c r="T1537" s="40" t="s">
        <v>676</v>
      </c>
      <c r="U1537" s="1" t="s">
        <v>49</v>
      </c>
      <c r="V1537" s="1" t="s">
        <v>92</v>
      </c>
      <c r="W1537" s="1" t="s">
        <v>11</v>
      </c>
      <c r="X1537" s="212">
        <v>3</v>
      </c>
      <c r="Y1537" s="1" t="s">
        <v>111</v>
      </c>
      <c r="AG1537" s="1">
        <v>10</v>
      </c>
      <c r="AJ1537" s="193">
        <v>10</v>
      </c>
      <c r="AU1537" s="1">
        <v>80</v>
      </c>
      <c r="BQ1537" s="1">
        <v>100</v>
      </c>
      <c r="BU1537" s="1" t="s">
        <v>895</v>
      </c>
    </row>
    <row r="1538" spans="1:76" ht="15" customHeight="1" x14ac:dyDescent="0.3">
      <c r="A1538" s="1" t="s">
        <v>1489</v>
      </c>
      <c r="B1538" s="9">
        <v>42972</v>
      </c>
      <c r="C1538" s="1" t="s">
        <v>123</v>
      </c>
      <c r="D1538" s="166" t="s">
        <v>115</v>
      </c>
      <c r="E1538" s="166" t="s">
        <v>116</v>
      </c>
      <c r="F1538" s="2">
        <v>108</v>
      </c>
      <c r="G1538" s="170">
        <v>3</v>
      </c>
      <c r="H1538" s="183" t="str">
        <f t="shared" si="23"/>
        <v>108-3</v>
      </c>
      <c r="I1538" s="175">
        <v>0</v>
      </c>
      <c r="J1538" s="175">
        <v>84</v>
      </c>
      <c r="K1538" s="207" t="b">
        <v>1</v>
      </c>
      <c r="L1538" s="208">
        <v>266.125</v>
      </c>
      <c r="M1538" s="208">
        <v>266.96499999999997</v>
      </c>
      <c r="N1538" s="11" t="s">
        <v>112</v>
      </c>
      <c r="O1538" s="11" t="s">
        <v>72</v>
      </c>
      <c r="P1538" s="179" t="s">
        <v>1526</v>
      </c>
      <c r="Q1538" s="180">
        <v>3</v>
      </c>
      <c r="R1538" s="11" t="s">
        <v>18</v>
      </c>
      <c r="S1538" s="11"/>
      <c r="T1538" s="17" t="s">
        <v>790</v>
      </c>
      <c r="U1538" s="6" t="s">
        <v>49</v>
      </c>
      <c r="V1538" s="6" t="s">
        <v>90</v>
      </c>
      <c r="W1538" s="6" t="s">
        <v>11</v>
      </c>
      <c r="X1538" s="212">
        <v>3</v>
      </c>
      <c r="Y1538" s="6" t="s">
        <v>40</v>
      </c>
      <c r="AG1538" s="1">
        <v>10</v>
      </c>
      <c r="AJ1538" s="193">
        <v>70</v>
      </c>
      <c r="AU1538" s="1">
        <v>20</v>
      </c>
      <c r="BO1538" s="6"/>
      <c r="BP1538" s="6"/>
      <c r="BQ1538" s="1">
        <v>100</v>
      </c>
      <c r="BR1538" s="6"/>
      <c r="BS1538" s="6"/>
      <c r="BT1538" s="6"/>
      <c r="BU1538" s="6" t="s">
        <v>1011</v>
      </c>
      <c r="BV1538" s="6"/>
      <c r="BW1538" s="6"/>
      <c r="BX1538" s="6"/>
    </row>
    <row r="1539" spans="1:76" ht="15" customHeight="1" x14ac:dyDescent="0.3">
      <c r="A1539" s="1" t="s">
        <v>1489</v>
      </c>
      <c r="B1539" s="9">
        <v>42972</v>
      </c>
      <c r="C1539" s="1" t="s">
        <v>123</v>
      </c>
      <c r="D1539" s="166" t="s">
        <v>115</v>
      </c>
      <c r="E1539" s="166" t="s">
        <v>116</v>
      </c>
      <c r="F1539" s="2">
        <v>108</v>
      </c>
      <c r="G1539" s="170">
        <v>3</v>
      </c>
      <c r="H1539" s="183" t="str">
        <f t="shared" si="23"/>
        <v>108-3</v>
      </c>
      <c r="I1539" s="175">
        <v>0</v>
      </c>
      <c r="J1539" s="175">
        <v>84</v>
      </c>
      <c r="K1539" s="207" t="b">
        <v>1</v>
      </c>
      <c r="L1539" s="208">
        <v>266.125</v>
      </c>
      <c r="M1539" s="208">
        <v>266.96499999999997</v>
      </c>
      <c r="N1539" s="11" t="s">
        <v>112</v>
      </c>
      <c r="O1539" s="11" t="s">
        <v>39</v>
      </c>
      <c r="P1539" s="179" t="s">
        <v>1527</v>
      </c>
      <c r="Q1539" s="180">
        <v>4</v>
      </c>
      <c r="R1539" s="11" t="s">
        <v>18</v>
      </c>
      <c r="S1539" s="11"/>
      <c r="T1539" s="17" t="s">
        <v>459</v>
      </c>
      <c r="U1539" s="6" t="s">
        <v>49</v>
      </c>
      <c r="V1539" s="6" t="s">
        <v>14</v>
      </c>
      <c r="W1539" s="6" t="s">
        <v>10</v>
      </c>
      <c r="X1539" s="212">
        <v>2</v>
      </c>
      <c r="Y1539" s="6" t="s">
        <v>40</v>
      </c>
      <c r="AG1539" s="1">
        <v>70</v>
      </c>
      <c r="AJ1539" s="193">
        <v>20</v>
      </c>
      <c r="AU1539" s="1">
        <v>10</v>
      </c>
      <c r="BO1539" s="6"/>
      <c r="BP1539" s="6"/>
      <c r="BQ1539" s="1">
        <v>100</v>
      </c>
      <c r="BR1539" s="6"/>
      <c r="BS1539" s="6"/>
      <c r="BT1539" s="6"/>
      <c r="BU1539" s="6" t="s">
        <v>897</v>
      </c>
      <c r="BV1539" s="6"/>
      <c r="BW1539" s="6"/>
      <c r="BX1539" s="6"/>
    </row>
    <row r="1540" spans="1:76" ht="15" customHeight="1" x14ac:dyDescent="0.3">
      <c r="A1540" s="1" t="s">
        <v>1489</v>
      </c>
      <c r="B1540" s="9">
        <v>42972</v>
      </c>
      <c r="C1540" s="1" t="s">
        <v>123</v>
      </c>
      <c r="D1540" s="61" t="s">
        <v>115</v>
      </c>
      <c r="E1540" s="61" t="s">
        <v>116</v>
      </c>
      <c r="F1540" s="2">
        <v>108</v>
      </c>
      <c r="G1540" s="170">
        <v>3</v>
      </c>
      <c r="H1540" s="183" t="str">
        <f t="shared" si="23"/>
        <v>108-3</v>
      </c>
      <c r="I1540" s="175">
        <v>0</v>
      </c>
      <c r="J1540" s="175">
        <v>84</v>
      </c>
      <c r="K1540" s="207" t="b">
        <v>1</v>
      </c>
      <c r="L1540" s="208">
        <v>266.125</v>
      </c>
      <c r="M1540" s="208">
        <v>266.96499999999997</v>
      </c>
      <c r="N1540" s="2" t="s">
        <v>112</v>
      </c>
      <c r="O1540" s="2" t="s">
        <v>32</v>
      </c>
      <c r="P1540" s="179" t="s">
        <v>1495</v>
      </c>
      <c r="Q1540" s="180">
        <v>5</v>
      </c>
      <c r="R1540" s="2" t="s">
        <v>18</v>
      </c>
      <c r="S1540" s="2"/>
      <c r="T1540" s="17" t="s">
        <v>459</v>
      </c>
      <c r="U1540" s="1" t="s">
        <v>49</v>
      </c>
      <c r="V1540" s="6" t="s">
        <v>14</v>
      </c>
      <c r="W1540" s="6" t="s">
        <v>11</v>
      </c>
      <c r="X1540" s="212">
        <v>3</v>
      </c>
      <c r="Y1540" s="1" t="s">
        <v>40</v>
      </c>
      <c r="AG1540" s="1">
        <v>10</v>
      </c>
      <c r="AP1540" s="1">
        <v>90</v>
      </c>
      <c r="BQ1540" s="1">
        <v>100</v>
      </c>
      <c r="BU1540" s="1" t="s">
        <v>997</v>
      </c>
    </row>
    <row r="1541" spans="1:76" ht="15" customHeight="1" x14ac:dyDescent="0.3">
      <c r="A1541" s="1" t="s">
        <v>1489</v>
      </c>
      <c r="B1541" s="9">
        <v>42972</v>
      </c>
      <c r="C1541" s="1" t="s">
        <v>123</v>
      </c>
      <c r="D1541" s="166" t="s">
        <v>115</v>
      </c>
      <c r="E1541" s="166" t="s">
        <v>116</v>
      </c>
      <c r="F1541" s="2">
        <v>108</v>
      </c>
      <c r="G1541" s="170">
        <v>3</v>
      </c>
      <c r="H1541" s="183" t="str">
        <f t="shared" si="23"/>
        <v>108-3</v>
      </c>
      <c r="I1541" s="175">
        <v>0</v>
      </c>
      <c r="J1541" s="175">
        <v>84</v>
      </c>
      <c r="K1541" s="207" t="b">
        <v>1</v>
      </c>
      <c r="L1541" s="208">
        <v>266.125</v>
      </c>
      <c r="M1541" s="208">
        <v>266.96499999999997</v>
      </c>
      <c r="N1541" s="2"/>
      <c r="O1541" s="2" t="s">
        <v>105</v>
      </c>
      <c r="P1541" s="179" t="s">
        <v>105</v>
      </c>
      <c r="Q1541" s="139" t="s">
        <v>1492</v>
      </c>
      <c r="R1541" s="2"/>
      <c r="S1541" s="2"/>
      <c r="T1541" s="40"/>
      <c r="U1541" s="1"/>
      <c r="V1541" s="1"/>
      <c r="W1541" s="1"/>
      <c r="X1541" s="212" t="e">
        <v>#N/A</v>
      </c>
      <c r="Y1541" s="1"/>
      <c r="BQ1541" s="1">
        <v>0</v>
      </c>
      <c r="BV1541" s="1" t="s">
        <v>1013</v>
      </c>
    </row>
    <row r="1542" spans="1:76" ht="15" customHeight="1" x14ac:dyDescent="0.3">
      <c r="A1542" s="1" t="s">
        <v>1489</v>
      </c>
      <c r="B1542" s="9">
        <v>42972</v>
      </c>
      <c r="C1542" s="1" t="s">
        <v>123</v>
      </c>
      <c r="D1542" s="61" t="s">
        <v>115</v>
      </c>
      <c r="E1542" s="61" t="s">
        <v>116</v>
      </c>
      <c r="F1542" s="2">
        <v>108</v>
      </c>
      <c r="G1542" s="170">
        <v>4</v>
      </c>
      <c r="H1542" s="183" t="str">
        <f t="shared" si="23"/>
        <v>108-4</v>
      </c>
      <c r="I1542" s="175">
        <v>0</v>
      </c>
      <c r="J1542" s="175">
        <v>80</v>
      </c>
      <c r="K1542" s="207" t="b">
        <v>1</v>
      </c>
      <c r="L1542" s="208">
        <v>266.96499999999997</v>
      </c>
      <c r="M1542" s="208">
        <v>267.76499999999999</v>
      </c>
      <c r="N1542" s="2" t="s">
        <v>112</v>
      </c>
      <c r="O1542" s="2" t="s">
        <v>30</v>
      </c>
      <c r="P1542" s="179" t="s">
        <v>1524</v>
      </c>
      <c r="Q1542" s="180">
        <v>1</v>
      </c>
      <c r="R1542" s="2" t="s">
        <v>21</v>
      </c>
      <c r="S1542" s="2"/>
      <c r="T1542" s="40" t="s">
        <v>790</v>
      </c>
      <c r="U1542" s="1" t="s">
        <v>49</v>
      </c>
      <c r="V1542" s="1" t="s">
        <v>92</v>
      </c>
      <c r="W1542" s="1" t="s">
        <v>11</v>
      </c>
      <c r="X1542" s="212">
        <v>3</v>
      </c>
      <c r="Y1542" s="1" t="s">
        <v>111</v>
      </c>
      <c r="AG1542" s="1">
        <v>10</v>
      </c>
      <c r="AJ1542" s="193">
        <v>10</v>
      </c>
      <c r="AU1542" s="1">
        <v>80</v>
      </c>
      <c r="BQ1542" s="1">
        <v>100</v>
      </c>
      <c r="BU1542" s="1" t="s">
        <v>895</v>
      </c>
    </row>
    <row r="1543" spans="1:76" ht="15" customHeight="1" x14ac:dyDescent="0.3">
      <c r="A1543" s="1" t="s">
        <v>1489</v>
      </c>
      <c r="B1543" s="9">
        <v>42972</v>
      </c>
      <c r="C1543" s="1" t="s">
        <v>123</v>
      </c>
      <c r="D1543" s="166" t="s">
        <v>115</v>
      </c>
      <c r="E1543" s="166" t="s">
        <v>116</v>
      </c>
      <c r="F1543" s="2">
        <v>108</v>
      </c>
      <c r="G1543" s="170">
        <v>4</v>
      </c>
      <c r="H1543" s="183" t="str">
        <f t="shared" si="23"/>
        <v>108-4</v>
      </c>
      <c r="I1543" s="175">
        <v>0</v>
      </c>
      <c r="J1543" s="175">
        <v>80</v>
      </c>
      <c r="K1543" s="207" t="b">
        <v>1</v>
      </c>
      <c r="L1543" s="208">
        <v>266.96499999999997</v>
      </c>
      <c r="M1543" s="208">
        <v>267.76499999999999</v>
      </c>
      <c r="N1543" s="11" t="s">
        <v>112</v>
      </c>
      <c r="O1543" s="11" t="s">
        <v>72</v>
      </c>
      <c r="P1543" s="179" t="s">
        <v>1526</v>
      </c>
      <c r="Q1543" s="180">
        <v>3</v>
      </c>
      <c r="R1543" s="11" t="s">
        <v>18</v>
      </c>
      <c r="S1543" s="11"/>
      <c r="T1543" s="17" t="s">
        <v>795</v>
      </c>
      <c r="U1543" s="6" t="s">
        <v>49</v>
      </c>
      <c r="V1543" s="6" t="s">
        <v>90</v>
      </c>
      <c r="W1543" s="6" t="s">
        <v>11</v>
      </c>
      <c r="X1543" s="212">
        <v>3</v>
      </c>
      <c r="Y1543" s="6" t="s">
        <v>40</v>
      </c>
      <c r="AG1543" s="1">
        <v>10</v>
      </c>
      <c r="AJ1543" s="193">
        <v>70</v>
      </c>
      <c r="AU1543" s="1">
        <v>20</v>
      </c>
      <c r="BO1543" s="6"/>
      <c r="BP1543" s="6"/>
      <c r="BQ1543" s="1">
        <v>100</v>
      </c>
      <c r="BR1543" s="6"/>
      <c r="BS1543" s="6"/>
      <c r="BT1543" s="6"/>
      <c r="BU1543" s="6" t="s">
        <v>1011</v>
      </c>
      <c r="BV1543" s="6"/>
      <c r="BW1543" s="6"/>
      <c r="BX1543" s="6"/>
    </row>
    <row r="1544" spans="1:76" ht="15" customHeight="1" x14ac:dyDescent="0.3">
      <c r="A1544" s="1" t="s">
        <v>1489</v>
      </c>
      <c r="B1544" s="9">
        <v>42972</v>
      </c>
      <c r="C1544" s="1" t="s">
        <v>123</v>
      </c>
      <c r="D1544" s="166" t="s">
        <v>115</v>
      </c>
      <c r="E1544" s="166" t="s">
        <v>116</v>
      </c>
      <c r="F1544" s="2">
        <v>108</v>
      </c>
      <c r="G1544" s="170">
        <v>4</v>
      </c>
      <c r="H1544" s="183" t="str">
        <f t="shared" si="23"/>
        <v>108-4</v>
      </c>
      <c r="I1544" s="175">
        <v>0</v>
      </c>
      <c r="J1544" s="175">
        <v>80</v>
      </c>
      <c r="K1544" s="207" t="b">
        <v>1</v>
      </c>
      <c r="L1544" s="208">
        <v>266.96499999999997</v>
      </c>
      <c r="M1544" s="208">
        <v>267.76499999999999</v>
      </c>
      <c r="N1544" s="11" t="s">
        <v>112</v>
      </c>
      <c r="O1544" s="11" t="s">
        <v>39</v>
      </c>
      <c r="P1544" s="179" t="s">
        <v>1527</v>
      </c>
      <c r="Q1544" s="180">
        <v>4</v>
      </c>
      <c r="R1544" s="11" t="s">
        <v>18</v>
      </c>
      <c r="S1544" s="11"/>
      <c r="T1544" s="17" t="s">
        <v>459</v>
      </c>
      <c r="U1544" s="6" t="s">
        <v>49</v>
      </c>
      <c r="V1544" s="6" t="s">
        <v>14</v>
      </c>
      <c r="W1544" s="6" t="s">
        <v>10</v>
      </c>
      <c r="X1544" s="212">
        <v>2</v>
      </c>
      <c r="Y1544" s="6" t="s">
        <v>40</v>
      </c>
      <c r="AG1544" s="1">
        <v>70</v>
      </c>
      <c r="AJ1544" s="193">
        <v>20</v>
      </c>
      <c r="AU1544" s="1">
        <v>10</v>
      </c>
      <c r="BO1544" s="6"/>
      <c r="BP1544" s="6"/>
      <c r="BQ1544" s="1">
        <v>100</v>
      </c>
      <c r="BR1544" s="6"/>
      <c r="BS1544" s="6"/>
      <c r="BT1544" s="6"/>
      <c r="BU1544" s="6" t="s">
        <v>897</v>
      </c>
      <c r="BV1544" s="6"/>
      <c r="BW1544" s="6"/>
      <c r="BX1544" s="6"/>
    </row>
    <row r="1545" spans="1:76" ht="15" customHeight="1" x14ac:dyDescent="0.3">
      <c r="A1545" s="1" t="s">
        <v>1489</v>
      </c>
      <c r="B1545" s="9">
        <v>42972</v>
      </c>
      <c r="C1545" s="1" t="s">
        <v>123</v>
      </c>
      <c r="D1545" s="166" t="s">
        <v>115</v>
      </c>
      <c r="E1545" s="166" t="s">
        <v>116</v>
      </c>
      <c r="F1545" s="2">
        <v>108</v>
      </c>
      <c r="G1545" s="170">
        <v>4</v>
      </c>
      <c r="H1545" s="183" t="str">
        <f t="shared" si="23"/>
        <v>108-4</v>
      </c>
      <c r="I1545" s="175">
        <v>0</v>
      </c>
      <c r="J1545" s="175">
        <v>80</v>
      </c>
      <c r="K1545" s="207" t="b">
        <v>1</v>
      </c>
      <c r="L1545" s="208">
        <v>266.96499999999997</v>
      </c>
      <c r="M1545" s="208">
        <v>267.76499999999999</v>
      </c>
      <c r="N1545" s="2"/>
      <c r="O1545" s="2" t="s">
        <v>105</v>
      </c>
      <c r="P1545" s="179" t="s">
        <v>105</v>
      </c>
      <c r="Q1545" s="139" t="s">
        <v>1492</v>
      </c>
      <c r="R1545" s="2"/>
      <c r="S1545" s="2"/>
      <c r="T1545" s="40"/>
      <c r="U1545" s="1"/>
      <c r="V1545" s="1"/>
      <c r="W1545" s="1"/>
      <c r="X1545" s="212" t="e">
        <v>#N/A</v>
      </c>
      <c r="Y1545" s="1"/>
      <c r="BQ1545" s="1">
        <v>0</v>
      </c>
      <c r="BV1545" s="1" t="s">
        <v>995</v>
      </c>
    </row>
    <row r="1546" spans="1:76" ht="15" customHeight="1" x14ac:dyDescent="0.3">
      <c r="A1546" s="1" t="s">
        <v>1489</v>
      </c>
      <c r="B1546" s="9">
        <v>42972</v>
      </c>
      <c r="C1546" s="1" t="s">
        <v>123</v>
      </c>
      <c r="D1546" s="61" t="s">
        <v>115</v>
      </c>
      <c r="E1546" s="61" t="s">
        <v>116</v>
      </c>
      <c r="F1546" s="2">
        <v>109</v>
      </c>
      <c r="G1546" s="170">
        <v>1</v>
      </c>
      <c r="H1546" s="183" t="str">
        <f t="shared" si="23"/>
        <v>109-1</v>
      </c>
      <c r="I1546" s="175">
        <v>0</v>
      </c>
      <c r="J1546" s="175">
        <v>89</v>
      </c>
      <c r="K1546" s="207" t="b">
        <v>1</v>
      </c>
      <c r="L1546" s="208">
        <v>267.75</v>
      </c>
      <c r="M1546" s="208">
        <v>268.64</v>
      </c>
      <c r="N1546" s="2" t="s">
        <v>112</v>
      </c>
      <c r="O1546" s="2" t="s">
        <v>30</v>
      </c>
      <c r="P1546" s="179" t="s">
        <v>1524</v>
      </c>
      <c r="Q1546" s="180">
        <v>1</v>
      </c>
      <c r="R1546" s="2" t="s">
        <v>21</v>
      </c>
      <c r="S1546" s="2"/>
      <c r="T1546" s="40" t="s">
        <v>676</v>
      </c>
      <c r="U1546" s="1" t="s">
        <v>49</v>
      </c>
      <c r="V1546" s="1" t="s">
        <v>92</v>
      </c>
      <c r="W1546" s="1" t="s">
        <v>11</v>
      </c>
      <c r="X1546" s="212">
        <v>3</v>
      </c>
      <c r="Y1546" s="1" t="s">
        <v>111</v>
      </c>
      <c r="AG1546" s="1">
        <v>10</v>
      </c>
      <c r="AJ1546" s="193">
        <v>10</v>
      </c>
      <c r="AU1546" s="1">
        <v>80</v>
      </c>
      <c r="BQ1546" s="1">
        <v>100</v>
      </c>
      <c r="BU1546" s="1" t="s">
        <v>895</v>
      </c>
    </row>
    <row r="1547" spans="1:76" ht="15" customHeight="1" x14ac:dyDescent="0.3">
      <c r="A1547" s="1" t="s">
        <v>1489</v>
      </c>
      <c r="B1547" s="9">
        <v>42972</v>
      </c>
      <c r="C1547" s="1" t="s">
        <v>123</v>
      </c>
      <c r="D1547" s="166" t="s">
        <v>115</v>
      </c>
      <c r="E1547" s="166" t="s">
        <v>116</v>
      </c>
      <c r="F1547" s="2">
        <v>109</v>
      </c>
      <c r="G1547" s="170">
        <v>1</v>
      </c>
      <c r="H1547" s="183" t="str">
        <f t="shared" si="23"/>
        <v>109-1</v>
      </c>
      <c r="I1547" s="175">
        <v>0</v>
      </c>
      <c r="J1547" s="175">
        <v>89</v>
      </c>
      <c r="K1547" s="207" t="b">
        <v>1</v>
      </c>
      <c r="L1547" s="208">
        <v>267.75</v>
      </c>
      <c r="M1547" s="208">
        <v>268.64</v>
      </c>
      <c r="N1547" s="11" t="s">
        <v>112</v>
      </c>
      <c r="O1547" s="11" t="s">
        <v>72</v>
      </c>
      <c r="P1547" s="179" t="s">
        <v>1526</v>
      </c>
      <c r="Q1547" s="180">
        <v>3</v>
      </c>
      <c r="R1547" s="11" t="s">
        <v>18</v>
      </c>
      <c r="S1547" s="11"/>
      <c r="T1547" s="17" t="s">
        <v>880</v>
      </c>
      <c r="U1547" s="6" t="s">
        <v>49</v>
      </c>
      <c r="V1547" s="6" t="s">
        <v>90</v>
      </c>
      <c r="W1547" s="6" t="s">
        <v>11</v>
      </c>
      <c r="X1547" s="212">
        <v>3</v>
      </c>
      <c r="Y1547" s="6" t="s">
        <v>40</v>
      </c>
      <c r="AG1547" s="1">
        <v>10</v>
      </c>
      <c r="AJ1547" s="193">
        <v>70</v>
      </c>
      <c r="AU1547" s="1">
        <v>20</v>
      </c>
      <c r="BO1547" s="6"/>
      <c r="BP1547" s="6"/>
      <c r="BQ1547" s="1">
        <v>100</v>
      </c>
      <c r="BR1547" s="6"/>
      <c r="BS1547" s="6"/>
      <c r="BT1547" s="6"/>
      <c r="BU1547" s="6" t="s">
        <v>1011</v>
      </c>
      <c r="BV1547" s="6"/>
      <c r="BW1547" s="6"/>
      <c r="BX1547" s="6"/>
    </row>
    <row r="1548" spans="1:76" ht="15" customHeight="1" x14ac:dyDescent="0.3">
      <c r="A1548" s="1" t="s">
        <v>1489</v>
      </c>
      <c r="B1548" s="9">
        <v>42972</v>
      </c>
      <c r="C1548" s="1" t="s">
        <v>123</v>
      </c>
      <c r="D1548" s="166" t="s">
        <v>115</v>
      </c>
      <c r="E1548" s="166" t="s">
        <v>116</v>
      </c>
      <c r="F1548" s="2">
        <v>109</v>
      </c>
      <c r="G1548" s="170">
        <v>1</v>
      </c>
      <c r="H1548" s="183" t="str">
        <f t="shared" si="23"/>
        <v>109-1</v>
      </c>
      <c r="I1548" s="175">
        <v>0</v>
      </c>
      <c r="J1548" s="175">
        <v>89</v>
      </c>
      <c r="K1548" s="207" t="b">
        <v>1</v>
      </c>
      <c r="L1548" s="208">
        <v>267.75</v>
      </c>
      <c r="M1548" s="208">
        <v>268.64</v>
      </c>
      <c r="N1548" s="11" t="s">
        <v>112</v>
      </c>
      <c r="O1548" s="11" t="s">
        <v>39</v>
      </c>
      <c r="P1548" s="179" t="s">
        <v>1527</v>
      </c>
      <c r="Q1548" s="180">
        <v>4</v>
      </c>
      <c r="R1548" s="11" t="s">
        <v>18</v>
      </c>
      <c r="S1548" s="11"/>
      <c r="T1548" s="17" t="s">
        <v>459</v>
      </c>
      <c r="U1548" s="6" t="s">
        <v>49</v>
      </c>
      <c r="V1548" s="6" t="s">
        <v>14</v>
      </c>
      <c r="W1548" s="6" t="s">
        <v>10</v>
      </c>
      <c r="X1548" s="212">
        <v>2</v>
      </c>
      <c r="Y1548" s="6" t="s">
        <v>40</v>
      </c>
      <c r="AG1548" s="1">
        <v>70</v>
      </c>
      <c r="AJ1548" s="193">
        <v>20</v>
      </c>
      <c r="AU1548" s="1">
        <v>10</v>
      </c>
      <c r="BO1548" s="6"/>
      <c r="BP1548" s="6"/>
      <c r="BQ1548" s="1">
        <v>100</v>
      </c>
      <c r="BR1548" s="6"/>
      <c r="BS1548" s="6"/>
      <c r="BT1548" s="6"/>
      <c r="BU1548" s="6" t="s">
        <v>897</v>
      </c>
      <c r="BV1548" s="6"/>
      <c r="BW1548" s="6"/>
      <c r="BX1548" s="6"/>
    </row>
    <row r="1549" spans="1:76" ht="15" customHeight="1" x14ac:dyDescent="0.3">
      <c r="A1549" s="1" t="s">
        <v>1489</v>
      </c>
      <c r="B1549" s="9">
        <v>42972</v>
      </c>
      <c r="C1549" s="1" t="s">
        <v>123</v>
      </c>
      <c r="D1549" s="166" t="s">
        <v>115</v>
      </c>
      <c r="E1549" s="166" t="s">
        <v>116</v>
      </c>
      <c r="F1549" s="2">
        <v>109</v>
      </c>
      <c r="G1549" s="170">
        <v>1</v>
      </c>
      <c r="H1549" s="183" t="str">
        <f t="shared" si="23"/>
        <v>109-1</v>
      </c>
      <c r="I1549" s="175">
        <v>0</v>
      </c>
      <c r="J1549" s="175">
        <v>89</v>
      </c>
      <c r="K1549" s="207" t="b">
        <v>1</v>
      </c>
      <c r="L1549" s="208">
        <v>267.75</v>
      </c>
      <c r="M1549" s="208">
        <v>268.64</v>
      </c>
      <c r="N1549" s="2"/>
      <c r="O1549" s="2" t="s">
        <v>105</v>
      </c>
      <c r="P1549" s="179" t="s">
        <v>105</v>
      </c>
      <c r="Q1549" s="139" t="s">
        <v>1492</v>
      </c>
      <c r="R1549" s="2"/>
      <c r="S1549" s="2"/>
      <c r="T1549" s="40"/>
      <c r="U1549" s="1"/>
      <c r="V1549" s="1"/>
      <c r="W1549" s="1"/>
      <c r="X1549" s="212" t="e">
        <v>#N/A</v>
      </c>
      <c r="Y1549" s="1"/>
      <c r="BQ1549" s="1">
        <v>0</v>
      </c>
      <c r="BV1549" s="1" t="s">
        <v>1014</v>
      </c>
    </row>
    <row r="1550" spans="1:76" ht="15" customHeight="1" x14ac:dyDescent="0.3">
      <c r="A1550" s="1" t="s">
        <v>1489</v>
      </c>
      <c r="B1550" s="9">
        <v>42972</v>
      </c>
      <c r="C1550" s="1" t="s">
        <v>123</v>
      </c>
      <c r="D1550" s="61" t="s">
        <v>115</v>
      </c>
      <c r="E1550" s="61" t="s">
        <v>116</v>
      </c>
      <c r="F1550" s="2">
        <v>109</v>
      </c>
      <c r="G1550" s="170">
        <v>2</v>
      </c>
      <c r="H1550" s="183" t="str">
        <f t="shared" si="23"/>
        <v>109-2</v>
      </c>
      <c r="I1550" s="175">
        <v>0</v>
      </c>
      <c r="J1550" s="175">
        <v>86</v>
      </c>
      <c r="K1550" s="207" t="b">
        <v>1</v>
      </c>
      <c r="L1550" s="208">
        <v>268.64499999999998</v>
      </c>
      <c r="M1550" s="208">
        <v>269.505</v>
      </c>
      <c r="N1550" s="2" t="s">
        <v>112</v>
      </c>
      <c r="O1550" s="2" t="s">
        <v>30</v>
      </c>
      <c r="P1550" s="179" t="s">
        <v>1524</v>
      </c>
      <c r="Q1550" s="180">
        <v>1</v>
      </c>
      <c r="R1550" s="2" t="s">
        <v>21</v>
      </c>
      <c r="S1550" s="2"/>
      <c r="T1550" s="40" t="s">
        <v>881</v>
      </c>
      <c r="U1550" s="1" t="s">
        <v>49</v>
      </c>
      <c r="V1550" s="1" t="s">
        <v>92</v>
      </c>
      <c r="W1550" s="1" t="s">
        <v>11</v>
      </c>
      <c r="X1550" s="212">
        <v>3</v>
      </c>
      <c r="Y1550" s="1" t="s">
        <v>111</v>
      </c>
      <c r="AG1550" s="1">
        <v>10</v>
      </c>
      <c r="AJ1550" s="193">
        <v>10</v>
      </c>
      <c r="AU1550" s="1">
        <v>80</v>
      </c>
      <c r="BQ1550" s="1">
        <v>100</v>
      </c>
      <c r="BU1550" s="1" t="s">
        <v>895</v>
      </c>
    </row>
    <row r="1551" spans="1:76" ht="15" customHeight="1" x14ac:dyDescent="0.3">
      <c r="A1551" s="1" t="s">
        <v>1489</v>
      </c>
      <c r="B1551" s="9">
        <v>42972</v>
      </c>
      <c r="C1551" s="1" t="s">
        <v>123</v>
      </c>
      <c r="D1551" s="166" t="s">
        <v>115</v>
      </c>
      <c r="E1551" s="166" t="s">
        <v>116</v>
      </c>
      <c r="F1551" s="2">
        <v>109</v>
      </c>
      <c r="G1551" s="170">
        <v>2</v>
      </c>
      <c r="H1551" s="183" t="str">
        <f t="shared" si="23"/>
        <v>109-2</v>
      </c>
      <c r="I1551" s="175">
        <v>0</v>
      </c>
      <c r="J1551" s="175">
        <v>86</v>
      </c>
      <c r="K1551" s="207" t="b">
        <v>1</v>
      </c>
      <c r="L1551" s="208">
        <v>268.64499999999998</v>
      </c>
      <c r="M1551" s="208">
        <v>269.505</v>
      </c>
      <c r="N1551" s="11" t="s">
        <v>112</v>
      </c>
      <c r="O1551" s="11" t="s">
        <v>72</v>
      </c>
      <c r="P1551" s="179" t="s">
        <v>1526</v>
      </c>
      <c r="Q1551" s="180">
        <v>3</v>
      </c>
      <c r="R1551" s="11" t="s">
        <v>18</v>
      </c>
      <c r="S1551" s="11"/>
      <c r="T1551" s="17" t="s">
        <v>791</v>
      </c>
      <c r="U1551" s="6" t="s">
        <v>49</v>
      </c>
      <c r="V1551" s="6" t="s">
        <v>90</v>
      </c>
      <c r="W1551" s="6" t="s">
        <v>11</v>
      </c>
      <c r="X1551" s="212">
        <v>3</v>
      </c>
      <c r="Y1551" s="6" t="s">
        <v>40</v>
      </c>
      <c r="AG1551" s="1">
        <v>10</v>
      </c>
      <c r="AJ1551" s="193">
        <v>70</v>
      </c>
      <c r="AU1551" s="1">
        <v>20</v>
      </c>
      <c r="BO1551" s="6"/>
      <c r="BP1551" s="6"/>
      <c r="BQ1551" s="1">
        <v>100</v>
      </c>
      <c r="BR1551" s="6"/>
      <c r="BS1551" s="6"/>
      <c r="BT1551" s="6"/>
      <c r="BU1551" s="6" t="s">
        <v>1011</v>
      </c>
      <c r="BV1551" s="6"/>
      <c r="BW1551" s="6"/>
      <c r="BX1551" s="6"/>
    </row>
    <row r="1552" spans="1:76" ht="15" customHeight="1" x14ac:dyDescent="0.3">
      <c r="A1552" s="1" t="s">
        <v>1489</v>
      </c>
      <c r="B1552" s="9">
        <v>42972</v>
      </c>
      <c r="C1552" s="1" t="s">
        <v>123</v>
      </c>
      <c r="D1552" s="166" t="s">
        <v>115</v>
      </c>
      <c r="E1552" s="166" t="s">
        <v>116</v>
      </c>
      <c r="F1552" s="2">
        <v>109</v>
      </c>
      <c r="G1552" s="170">
        <v>2</v>
      </c>
      <c r="H1552" s="183" t="str">
        <f t="shared" si="23"/>
        <v>109-2</v>
      </c>
      <c r="I1552" s="175">
        <v>0</v>
      </c>
      <c r="J1552" s="175">
        <v>86</v>
      </c>
      <c r="K1552" s="207" t="b">
        <v>1</v>
      </c>
      <c r="L1552" s="208">
        <v>268.64499999999998</v>
      </c>
      <c r="M1552" s="208">
        <v>269.505</v>
      </c>
      <c r="N1552" s="11" t="s">
        <v>112</v>
      </c>
      <c r="O1552" s="11" t="s">
        <v>39</v>
      </c>
      <c r="P1552" s="179" t="s">
        <v>1527</v>
      </c>
      <c r="Q1552" s="180">
        <v>4</v>
      </c>
      <c r="R1552" s="11" t="s">
        <v>18</v>
      </c>
      <c r="S1552" s="11"/>
      <c r="T1552" s="17" t="s">
        <v>459</v>
      </c>
      <c r="U1552" s="6" t="s">
        <v>49</v>
      </c>
      <c r="V1552" s="6" t="s">
        <v>14</v>
      </c>
      <c r="W1552" s="6" t="s">
        <v>10</v>
      </c>
      <c r="X1552" s="212">
        <v>2</v>
      </c>
      <c r="Y1552" s="6" t="s">
        <v>40</v>
      </c>
      <c r="AG1552" s="1">
        <v>70</v>
      </c>
      <c r="AJ1552" s="193">
        <v>20</v>
      </c>
      <c r="AU1552" s="1">
        <v>10</v>
      </c>
      <c r="BO1552" s="6"/>
      <c r="BP1552" s="6"/>
      <c r="BQ1552" s="1">
        <v>100</v>
      </c>
      <c r="BR1552" s="6"/>
      <c r="BS1552" s="6"/>
      <c r="BT1552" s="6"/>
      <c r="BU1552" s="6" t="s">
        <v>897</v>
      </c>
      <c r="BV1552" s="6"/>
      <c r="BW1552" s="6"/>
      <c r="BX1552" s="6"/>
    </row>
    <row r="1553" spans="1:76" ht="15" customHeight="1" x14ac:dyDescent="0.3">
      <c r="A1553" s="1" t="s">
        <v>1489</v>
      </c>
      <c r="B1553" s="9">
        <v>42972</v>
      </c>
      <c r="C1553" s="1" t="s">
        <v>123</v>
      </c>
      <c r="D1553" s="61" t="s">
        <v>115</v>
      </c>
      <c r="E1553" s="61" t="s">
        <v>116</v>
      </c>
      <c r="F1553" s="2">
        <v>109</v>
      </c>
      <c r="G1553" s="170">
        <v>2</v>
      </c>
      <c r="H1553" s="183" t="str">
        <f t="shared" si="23"/>
        <v>109-2</v>
      </c>
      <c r="I1553" s="175">
        <v>0</v>
      </c>
      <c r="J1553" s="175">
        <v>86</v>
      </c>
      <c r="K1553" s="207" t="b">
        <v>1</v>
      </c>
      <c r="L1553" s="208">
        <v>268.64499999999998</v>
      </c>
      <c r="M1553" s="208">
        <v>269.505</v>
      </c>
      <c r="N1553" s="2" t="s">
        <v>112</v>
      </c>
      <c r="O1553" s="2" t="s">
        <v>32</v>
      </c>
      <c r="P1553" s="179" t="s">
        <v>1526</v>
      </c>
      <c r="Q1553" s="180">
        <v>3</v>
      </c>
      <c r="R1553" s="2" t="s">
        <v>18</v>
      </c>
      <c r="S1553" s="2"/>
      <c r="T1553" s="17" t="s">
        <v>676</v>
      </c>
      <c r="U1553" s="1" t="s">
        <v>49</v>
      </c>
      <c r="V1553" s="6" t="s">
        <v>90</v>
      </c>
      <c r="W1553" s="6" t="s">
        <v>11</v>
      </c>
      <c r="X1553" s="212">
        <v>3</v>
      </c>
      <c r="Y1553" s="1" t="s">
        <v>40</v>
      </c>
      <c r="AG1553" s="1">
        <v>10</v>
      </c>
      <c r="AJ1553" s="193">
        <v>20</v>
      </c>
      <c r="AP1553" s="1">
        <v>70</v>
      </c>
      <c r="BQ1553" s="1">
        <v>100</v>
      </c>
      <c r="BU1553" s="1" t="s">
        <v>1015</v>
      </c>
    </row>
    <row r="1554" spans="1:76" ht="15" customHeight="1" x14ac:dyDescent="0.3">
      <c r="A1554" s="1" t="s">
        <v>1489</v>
      </c>
      <c r="B1554" s="9">
        <v>42972</v>
      </c>
      <c r="C1554" s="1" t="s">
        <v>123</v>
      </c>
      <c r="D1554" s="166" t="s">
        <v>115</v>
      </c>
      <c r="E1554" s="166" t="s">
        <v>116</v>
      </c>
      <c r="F1554" s="2">
        <v>109</v>
      </c>
      <c r="G1554" s="170">
        <v>2</v>
      </c>
      <c r="H1554" s="183" t="str">
        <f t="shared" si="23"/>
        <v>109-2</v>
      </c>
      <c r="I1554" s="175">
        <v>0</v>
      </c>
      <c r="J1554" s="175">
        <v>86</v>
      </c>
      <c r="K1554" s="207" t="b">
        <v>1</v>
      </c>
      <c r="L1554" s="208">
        <v>268.64499999999998</v>
      </c>
      <c r="M1554" s="208">
        <v>269.505</v>
      </c>
      <c r="N1554" s="11" t="s">
        <v>112</v>
      </c>
      <c r="O1554" s="11" t="s">
        <v>35</v>
      </c>
      <c r="P1554" s="179" t="s">
        <v>1495</v>
      </c>
      <c r="Q1554" s="180">
        <v>5</v>
      </c>
      <c r="R1554" s="2" t="s">
        <v>18</v>
      </c>
      <c r="S1554" s="11"/>
      <c r="T1554" s="17" t="s">
        <v>880</v>
      </c>
      <c r="U1554" s="6" t="s">
        <v>49</v>
      </c>
      <c r="V1554" s="6" t="s">
        <v>17</v>
      </c>
      <c r="W1554" s="6" t="s">
        <v>302</v>
      </c>
      <c r="X1554" s="212">
        <v>2</v>
      </c>
      <c r="Y1554" s="6" t="s">
        <v>40</v>
      </c>
      <c r="BF1554" s="1">
        <v>100</v>
      </c>
      <c r="BO1554" s="6"/>
      <c r="BP1554" s="6" t="s">
        <v>976</v>
      </c>
      <c r="BQ1554" s="1">
        <v>100</v>
      </c>
      <c r="BR1554" s="6"/>
      <c r="BS1554" s="6"/>
      <c r="BT1554" s="6"/>
      <c r="BU1554" s="6" t="s">
        <v>1016</v>
      </c>
      <c r="BV1554" s="6"/>
      <c r="BW1554" s="6"/>
      <c r="BX1554" s="6"/>
    </row>
    <row r="1555" spans="1:76" ht="15" customHeight="1" x14ac:dyDescent="0.3">
      <c r="A1555" s="1" t="s">
        <v>1489</v>
      </c>
      <c r="B1555" s="9">
        <v>42972</v>
      </c>
      <c r="C1555" s="1" t="s">
        <v>123</v>
      </c>
      <c r="D1555" s="166" t="s">
        <v>115</v>
      </c>
      <c r="E1555" s="166" t="s">
        <v>116</v>
      </c>
      <c r="F1555" s="2">
        <v>109</v>
      </c>
      <c r="G1555" s="170">
        <v>2</v>
      </c>
      <c r="H1555" s="183" t="str">
        <f t="shared" si="23"/>
        <v>109-2</v>
      </c>
      <c r="I1555" s="175">
        <v>0</v>
      </c>
      <c r="J1555" s="175">
        <v>65</v>
      </c>
      <c r="K1555" s="207" t="b">
        <v>1</v>
      </c>
      <c r="L1555" s="208">
        <v>268.64499999999998</v>
      </c>
      <c r="M1555" s="208">
        <v>269.29499999999996</v>
      </c>
      <c r="N1555" s="11" t="s">
        <v>112</v>
      </c>
      <c r="O1555" s="11" t="s">
        <v>46</v>
      </c>
      <c r="P1555" s="179" t="s">
        <v>1495</v>
      </c>
      <c r="Q1555" s="180">
        <v>5</v>
      </c>
      <c r="R1555" s="11" t="s">
        <v>18</v>
      </c>
      <c r="S1555" s="11"/>
      <c r="T1555" s="17" t="s">
        <v>791</v>
      </c>
      <c r="U1555" s="6" t="s">
        <v>49</v>
      </c>
      <c r="V1555" s="6" t="s">
        <v>52</v>
      </c>
      <c r="W1555" s="6" t="s">
        <v>10</v>
      </c>
      <c r="X1555" s="212">
        <v>2</v>
      </c>
      <c r="Y1555" s="6" t="s">
        <v>40</v>
      </c>
      <c r="AP1555" s="1">
        <v>50</v>
      </c>
      <c r="BF1555" s="1">
        <v>50</v>
      </c>
      <c r="BO1555" s="6"/>
      <c r="BP1555" s="6"/>
      <c r="BQ1555" s="1">
        <v>100</v>
      </c>
      <c r="BR1555" s="6"/>
      <c r="BS1555" s="6"/>
      <c r="BT1555" s="6"/>
      <c r="BU1555" s="6" t="s">
        <v>1017</v>
      </c>
      <c r="BV1555" s="6"/>
      <c r="BW1555" s="6"/>
      <c r="BX1555" s="6"/>
    </row>
    <row r="1556" spans="1:76" ht="15" customHeight="1" x14ac:dyDescent="0.3">
      <c r="A1556" s="1" t="s">
        <v>1489</v>
      </c>
      <c r="B1556" s="9">
        <v>42972</v>
      </c>
      <c r="C1556" s="1" t="s">
        <v>123</v>
      </c>
      <c r="D1556" s="166" t="s">
        <v>115</v>
      </c>
      <c r="E1556" s="166" t="s">
        <v>116</v>
      </c>
      <c r="F1556" s="2">
        <v>109</v>
      </c>
      <c r="G1556" s="170">
        <v>2</v>
      </c>
      <c r="H1556" s="183" t="str">
        <f t="shared" si="23"/>
        <v>109-2</v>
      </c>
      <c r="I1556" s="175">
        <v>0</v>
      </c>
      <c r="J1556" s="175">
        <v>86</v>
      </c>
      <c r="K1556" s="207" t="b">
        <v>1</v>
      </c>
      <c r="L1556" s="208">
        <v>268.64499999999998</v>
      </c>
      <c r="M1556" s="208">
        <v>269.505</v>
      </c>
      <c r="N1556" s="2"/>
      <c r="O1556" s="2" t="s">
        <v>105</v>
      </c>
      <c r="P1556" s="179" t="s">
        <v>105</v>
      </c>
      <c r="Q1556" s="139" t="s">
        <v>1492</v>
      </c>
      <c r="R1556" s="2"/>
      <c r="S1556" s="2"/>
      <c r="T1556" s="40"/>
      <c r="U1556" s="1"/>
      <c r="V1556" s="1"/>
      <c r="W1556" s="1"/>
      <c r="X1556" s="212" t="e">
        <v>#N/A</v>
      </c>
      <c r="Y1556" s="1"/>
      <c r="BQ1556" s="1">
        <v>0</v>
      </c>
      <c r="BV1556" s="1" t="s">
        <v>1018</v>
      </c>
    </row>
    <row r="1557" spans="1:76" ht="15" customHeight="1" x14ac:dyDescent="0.3">
      <c r="A1557" s="1" t="s">
        <v>1489</v>
      </c>
      <c r="B1557" s="9">
        <v>42972</v>
      </c>
      <c r="C1557" s="1" t="s">
        <v>123</v>
      </c>
      <c r="D1557" s="61" t="s">
        <v>115</v>
      </c>
      <c r="E1557" s="61" t="s">
        <v>116</v>
      </c>
      <c r="F1557" s="2">
        <v>109</v>
      </c>
      <c r="G1557" s="170">
        <v>3</v>
      </c>
      <c r="H1557" s="183" t="str">
        <f t="shared" si="23"/>
        <v>109-3</v>
      </c>
      <c r="I1557" s="175">
        <v>0</v>
      </c>
      <c r="J1557" s="175">
        <v>71</v>
      </c>
      <c r="K1557" s="207" t="b">
        <v>1</v>
      </c>
      <c r="L1557" s="208">
        <v>269.51</v>
      </c>
      <c r="M1557" s="208">
        <v>270.21999999999997</v>
      </c>
      <c r="N1557" s="2" t="s">
        <v>112</v>
      </c>
      <c r="O1557" s="2" t="s">
        <v>30</v>
      </c>
      <c r="P1557" s="179" t="s">
        <v>1524</v>
      </c>
      <c r="Q1557" s="180">
        <v>1</v>
      </c>
      <c r="R1557" s="2" t="s">
        <v>21</v>
      </c>
      <c r="S1557" s="2"/>
      <c r="T1557" s="40" t="s">
        <v>792</v>
      </c>
      <c r="U1557" s="1" t="s">
        <v>49</v>
      </c>
      <c r="V1557" s="1" t="s">
        <v>92</v>
      </c>
      <c r="W1557" s="1" t="s">
        <v>11</v>
      </c>
      <c r="X1557" s="212">
        <v>3</v>
      </c>
      <c r="Y1557" s="1" t="s">
        <v>111</v>
      </c>
      <c r="AG1557" s="1">
        <v>10</v>
      </c>
      <c r="AJ1557" s="193">
        <v>10</v>
      </c>
      <c r="AU1557" s="1">
        <v>80</v>
      </c>
      <c r="BQ1557" s="1">
        <v>100</v>
      </c>
      <c r="BU1557" s="1" t="s">
        <v>895</v>
      </c>
    </row>
    <row r="1558" spans="1:76" ht="15" customHeight="1" x14ac:dyDescent="0.3">
      <c r="A1558" s="1" t="s">
        <v>1489</v>
      </c>
      <c r="B1558" s="9">
        <v>42972</v>
      </c>
      <c r="C1558" s="1" t="s">
        <v>123</v>
      </c>
      <c r="D1558" s="166" t="s">
        <v>115</v>
      </c>
      <c r="E1558" s="166" t="s">
        <v>116</v>
      </c>
      <c r="F1558" s="2">
        <v>109</v>
      </c>
      <c r="G1558" s="170">
        <v>3</v>
      </c>
      <c r="H1558" s="183" t="str">
        <f t="shared" si="23"/>
        <v>109-3</v>
      </c>
      <c r="I1558" s="175">
        <v>17</v>
      </c>
      <c r="J1558" s="175">
        <v>71</v>
      </c>
      <c r="K1558" s="207" t="b">
        <v>1</v>
      </c>
      <c r="L1558" s="208">
        <v>269.68</v>
      </c>
      <c r="M1558" s="208">
        <v>270.21999999999997</v>
      </c>
      <c r="N1558" s="11" t="s">
        <v>112</v>
      </c>
      <c r="O1558" s="11" t="s">
        <v>72</v>
      </c>
      <c r="P1558" s="179" t="s">
        <v>1526</v>
      </c>
      <c r="Q1558" s="180">
        <v>3</v>
      </c>
      <c r="R1558" s="11" t="s">
        <v>8</v>
      </c>
      <c r="S1558" s="11"/>
      <c r="T1558" s="17" t="s">
        <v>459</v>
      </c>
      <c r="U1558" s="6" t="s">
        <v>49</v>
      </c>
      <c r="V1558" s="6" t="s">
        <v>14</v>
      </c>
      <c r="W1558" s="6" t="s">
        <v>11</v>
      </c>
      <c r="X1558" s="212">
        <v>3</v>
      </c>
      <c r="Y1558" s="6" t="s">
        <v>40</v>
      </c>
      <c r="AG1558" s="1">
        <v>10</v>
      </c>
      <c r="AJ1558" s="193">
        <v>70</v>
      </c>
      <c r="AU1558" s="1">
        <v>20</v>
      </c>
      <c r="BO1558" s="6"/>
      <c r="BP1558" s="6"/>
      <c r="BQ1558" s="1">
        <v>100</v>
      </c>
      <c r="BR1558" s="6"/>
      <c r="BS1558" s="6"/>
      <c r="BT1558" s="6"/>
      <c r="BU1558" s="6" t="s">
        <v>1019</v>
      </c>
      <c r="BV1558" s="6"/>
      <c r="BW1558" s="6"/>
      <c r="BX1558" s="6"/>
    </row>
    <row r="1559" spans="1:76" ht="15" customHeight="1" x14ac:dyDescent="0.3">
      <c r="A1559" s="1" t="s">
        <v>1489</v>
      </c>
      <c r="B1559" s="9">
        <v>42972</v>
      </c>
      <c r="C1559" s="1" t="s">
        <v>123</v>
      </c>
      <c r="D1559" s="166" t="s">
        <v>115</v>
      </c>
      <c r="E1559" s="166" t="s">
        <v>116</v>
      </c>
      <c r="F1559" s="2">
        <v>109</v>
      </c>
      <c r="G1559" s="170">
        <v>3</v>
      </c>
      <c r="H1559" s="183" t="str">
        <f t="shared" ref="H1559:H1622" si="24">F1559&amp;"-"&amp;G1559</f>
        <v>109-3</v>
      </c>
      <c r="I1559" s="175">
        <v>0</v>
      </c>
      <c r="J1559" s="175">
        <v>71</v>
      </c>
      <c r="K1559" s="207" t="b">
        <v>1</v>
      </c>
      <c r="L1559" s="208">
        <v>269.51</v>
      </c>
      <c r="M1559" s="208">
        <v>270.21999999999997</v>
      </c>
      <c r="N1559" s="11" t="s">
        <v>112</v>
      </c>
      <c r="O1559" s="11" t="s">
        <v>39</v>
      </c>
      <c r="P1559" s="179" t="s">
        <v>1527</v>
      </c>
      <c r="Q1559" s="180">
        <v>4</v>
      </c>
      <c r="R1559" s="11" t="s">
        <v>18</v>
      </c>
      <c r="S1559" s="11"/>
      <c r="T1559" s="17" t="s">
        <v>459</v>
      </c>
      <c r="U1559" s="6" t="s">
        <v>49</v>
      </c>
      <c r="V1559" s="6" t="s">
        <v>14</v>
      </c>
      <c r="W1559" s="6" t="s">
        <v>10</v>
      </c>
      <c r="X1559" s="212">
        <v>2</v>
      </c>
      <c r="Y1559" s="6" t="s">
        <v>40</v>
      </c>
      <c r="AG1559" s="1">
        <v>70</v>
      </c>
      <c r="AJ1559" s="193">
        <v>20</v>
      </c>
      <c r="AU1559" s="1">
        <v>10</v>
      </c>
      <c r="BO1559" s="6"/>
      <c r="BP1559" s="6"/>
      <c r="BQ1559" s="1">
        <v>100</v>
      </c>
      <c r="BR1559" s="6"/>
      <c r="BS1559" s="6"/>
      <c r="BT1559" s="6"/>
      <c r="BU1559" s="6" t="s">
        <v>897</v>
      </c>
      <c r="BV1559" s="6"/>
      <c r="BW1559" s="6"/>
      <c r="BX1559" s="6"/>
    </row>
    <row r="1560" spans="1:76" ht="15" customHeight="1" x14ac:dyDescent="0.3">
      <c r="A1560" s="1" t="s">
        <v>1489</v>
      </c>
      <c r="B1560" s="9">
        <v>42972</v>
      </c>
      <c r="C1560" s="1" t="s">
        <v>123</v>
      </c>
      <c r="D1560" s="61" t="s">
        <v>115</v>
      </c>
      <c r="E1560" s="61" t="s">
        <v>116</v>
      </c>
      <c r="F1560" s="2">
        <v>109</v>
      </c>
      <c r="G1560" s="170">
        <v>3</v>
      </c>
      <c r="H1560" s="183" t="str">
        <f t="shared" si="24"/>
        <v>109-3</v>
      </c>
      <c r="I1560" s="175">
        <v>0</v>
      </c>
      <c r="J1560" s="175">
        <v>71</v>
      </c>
      <c r="K1560" s="207" t="b">
        <v>1</v>
      </c>
      <c r="L1560" s="208">
        <v>269.51</v>
      </c>
      <c r="M1560" s="208">
        <v>270.21999999999997</v>
      </c>
      <c r="N1560" s="2" t="s">
        <v>112</v>
      </c>
      <c r="O1560" s="2" t="s">
        <v>32</v>
      </c>
      <c r="P1560" s="179" t="s">
        <v>1526</v>
      </c>
      <c r="Q1560" s="180">
        <v>3</v>
      </c>
      <c r="R1560" s="2" t="s">
        <v>18</v>
      </c>
      <c r="S1560" s="2"/>
      <c r="T1560" s="17" t="s">
        <v>676</v>
      </c>
      <c r="U1560" s="1" t="s">
        <v>49</v>
      </c>
      <c r="V1560" s="6" t="s">
        <v>90</v>
      </c>
      <c r="W1560" s="6" t="s">
        <v>11</v>
      </c>
      <c r="X1560" s="212">
        <v>3</v>
      </c>
      <c r="Y1560" s="1" t="s">
        <v>40</v>
      </c>
      <c r="AG1560" s="1">
        <v>10</v>
      </c>
      <c r="AJ1560" s="193">
        <v>20</v>
      </c>
      <c r="AP1560" s="1">
        <v>70</v>
      </c>
      <c r="BQ1560" s="1">
        <v>100</v>
      </c>
      <c r="BU1560" s="1" t="s">
        <v>1020</v>
      </c>
    </row>
    <row r="1561" spans="1:76" ht="15" customHeight="1" x14ac:dyDescent="0.3">
      <c r="A1561" s="1" t="s">
        <v>1489</v>
      </c>
      <c r="B1561" s="9">
        <v>42972</v>
      </c>
      <c r="C1561" s="1" t="s">
        <v>123</v>
      </c>
      <c r="D1561" s="166" t="s">
        <v>115</v>
      </c>
      <c r="E1561" s="166" t="s">
        <v>116</v>
      </c>
      <c r="F1561" s="2">
        <v>109</v>
      </c>
      <c r="G1561" s="170">
        <v>3</v>
      </c>
      <c r="H1561" s="183" t="str">
        <f t="shared" si="24"/>
        <v>109-3</v>
      </c>
      <c r="I1561" s="175">
        <v>0</v>
      </c>
      <c r="J1561" s="175">
        <v>71</v>
      </c>
      <c r="K1561" s="207" t="b">
        <v>1</v>
      </c>
      <c r="L1561" s="208">
        <v>269.51</v>
      </c>
      <c r="M1561" s="208">
        <v>270.21999999999997</v>
      </c>
      <c r="N1561" s="2"/>
      <c r="O1561" s="2" t="s">
        <v>105</v>
      </c>
      <c r="P1561" s="179" t="s">
        <v>105</v>
      </c>
      <c r="Q1561" s="139" t="s">
        <v>1492</v>
      </c>
      <c r="R1561" s="2"/>
      <c r="S1561" s="2"/>
      <c r="T1561" s="40"/>
      <c r="U1561" s="1"/>
      <c r="V1561" s="1"/>
      <c r="W1561" s="1"/>
      <c r="X1561" s="212" t="e">
        <v>#N/A</v>
      </c>
      <c r="Y1561" s="1"/>
      <c r="BQ1561" s="1">
        <v>0</v>
      </c>
      <c r="BV1561" s="1" t="s">
        <v>1021</v>
      </c>
    </row>
    <row r="1562" spans="1:76" ht="15" customHeight="1" x14ac:dyDescent="0.3">
      <c r="A1562" s="1" t="s">
        <v>1489</v>
      </c>
      <c r="B1562" s="9">
        <v>42972</v>
      </c>
      <c r="C1562" s="1" t="s">
        <v>123</v>
      </c>
      <c r="D1562" s="61" t="s">
        <v>115</v>
      </c>
      <c r="E1562" s="61" t="s">
        <v>116</v>
      </c>
      <c r="F1562" s="2">
        <v>109</v>
      </c>
      <c r="G1562" s="170">
        <v>4</v>
      </c>
      <c r="H1562" s="183" t="str">
        <f t="shared" si="24"/>
        <v>109-4</v>
      </c>
      <c r="I1562" s="175">
        <v>33</v>
      </c>
      <c r="J1562" s="175">
        <v>43</v>
      </c>
      <c r="K1562" s="207" t="b">
        <v>1</v>
      </c>
      <c r="L1562" s="208">
        <v>270.54999999999995</v>
      </c>
      <c r="M1562" s="208">
        <v>270.64999999999998</v>
      </c>
      <c r="N1562" s="2" t="s">
        <v>96</v>
      </c>
      <c r="O1562" s="2" t="s">
        <v>30</v>
      </c>
      <c r="P1562" s="179" t="s">
        <v>1524</v>
      </c>
      <c r="Q1562" s="180">
        <v>1</v>
      </c>
      <c r="R1562" s="2" t="s">
        <v>21</v>
      </c>
      <c r="S1562" s="2"/>
      <c r="T1562" s="40" t="s">
        <v>971</v>
      </c>
      <c r="U1562" s="1" t="s">
        <v>49</v>
      </c>
      <c r="V1562" s="1" t="s">
        <v>92</v>
      </c>
      <c r="W1562" s="1" t="s">
        <v>11</v>
      </c>
      <c r="X1562" s="212">
        <v>3</v>
      </c>
      <c r="Y1562" s="1" t="s">
        <v>111</v>
      </c>
      <c r="AG1562" s="1">
        <v>10</v>
      </c>
      <c r="AJ1562" s="193">
        <v>10</v>
      </c>
      <c r="AU1562" s="1">
        <v>80</v>
      </c>
      <c r="BQ1562" s="1">
        <v>100</v>
      </c>
      <c r="BU1562" s="1" t="s">
        <v>1022</v>
      </c>
    </row>
    <row r="1563" spans="1:76" ht="15" customHeight="1" x14ac:dyDescent="0.3">
      <c r="A1563" s="1" t="s">
        <v>1489</v>
      </c>
      <c r="B1563" s="9">
        <v>42972</v>
      </c>
      <c r="C1563" s="1" t="s">
        <v>123</v>
      </c>
      <c r="D1563" s="166" t="s">
        <v>115</v>
      </c>
      <c r="E1563" s="166" t="s">
        <v>116</v>
      </c>
      <c r="F1563" s="2">
        <v>109</v>
      </c>
      <c r="G1563" s="170">
        <v>4</v>
      </c>
      <c r="H1563" s="183" t="str">
        <f t="shared" si="24"/>
        <v>109-4</v>
      </c>
      <c r="I1563" s="175">
        <v>0</v>
      </c>
      <c r="J1563" s="175">
        <v>70</v>
      </c>
      <c r="K1563" s="207" t="b">
        <v>1</v>
      </c>
      <c r="L1563" s="208">
        <v>270.21999999999997</v>
      </c>
      <c r="M1563" s="208">
        <v>270.91999999999996</v>
      </c>
      <c r="N1563" s="11" t="s">
        <v>112</v>
      </c>
      <c r="O1563" s="11" t="s">
        <v>72</v>
      </c>
      <c r="P1563" s="179" t="s">
        <v>1526</v>
      </c>
      <c r="Q1563" s="180">
        <v>3</v>
      </c>
      <c r="R1563" s="11" t="s">
        <v>8</v>
      </c>
      <c r="S1563" s="11" t="s">
        <v>19</v>
      </c>
      <c r="T1563" s="17" t="s">
        <v>796</v>
      </c>
      <c r="U1563" s="6" t="s">
        <v>49</v>
      </c>
      <c r="V1563" s="6" t="s">
        <v>14</v>
      </c>
      <c r="W1563" s="6" t="s">
        <v>11</v>
      </c>
      <c r="X1563" s="212">
        <v>3</v>
      </c>
      <c r="Y1563" s="6" t="s">
        <v>40</v>
      </c>
      <c r="AG1563" s="1">
        <v>10</v>
      </c>
      <c r="AJ1563" s="193">
        <v>70</v>
      </c>
      <c r="AU1563" s="1">
        <v>20</v>
      </c>
      <c r="BO1563" s="6"/>
      <c r="BP1563" s="6"/>
      <c r="BQ1563" s="1">
        <v>100</v>
      </c>
      <c r="BR1563" s="6"/>
      <c r="BS1563" s="6"/>
      <c r="BT1563" s="6"/>
      <c r="BU1563" s="6" t="s">
        <v>1023</v>
      </c>
      <c r="BV1563" s="6"/>
      <c r="BW1563" s="6"/>
      <c r="BX1563" s="6"/>
    </row>
    <row r="1564" spans="1:76" ht="15" customHeight="1" x14ac:dyDescent="0.3">
      <c r="A1564" s="1" t="s">
        <v>1489</v>
      </c>
      <c r="B1564" s="9">
        <v>42972</v>
      </c>
      <c r="C1564" s="1" t="s">
        <v>123</v>
      </c>
      <c r="D1564" s="166" t="s">
        <v>115</v>
      </c>
      <c r="E1564" s="166" t="s">
        <v>116</v>
      </c>
      <c r="F1564" s="2">
        <v>109</v>
      </c>
      <c r="G1564" s="170">
        <v>4</v>
      </c>
      <c r="H1564" s="183" t="str">
        <f t="shared" si="24"/>
        <v>109-4</v>
      </c>
      <c r="I1564" s="175">
        <v>0</v>
      </c>
      <c r="J1564" s="175">
        <v>70</v>
      </c>
      <c r="K1564" s="207" t="b">
        <v>1</v>
      </c>
      <c r="L1564" s="208">
        <v>270.21999999999997</v>
      </c>
      <c r="M1564" s="208">
        <v>270.91999999999996</v>
      </c>
      <c r="N1564" s="11" t="s">
        <v>112</v>
      </c>
      <c r="O1564" s="11" t="s">
        <v>39</v>
      </c>
      <c r="P1564" s="179" t="s">
        <v>1527</v>
      </c>
      <c r="Q1564" s="180">
        <v>4</v>
      </c>
      <c r="R1564" s="11" t="s">
        <v>18</v>
      </c>
      <c r="S1564" s="11"/>
      <c r="T1564" s="17" t="s">
        <v>459</v>
      </c>
      <c r="U1564" s="6" t="s">
        <v>49</v>
      </c>
      <c r="V1564" s="6" t="s">
        <v>14</v>
      </c>
      <c r="W1564" s="6" t="s">
        <v>10</v>
      </c>
      <c r="X1564" s="212">
        <v>2</v>
      </c>
      <c r="Y1564" s="6" t="s">
        <v>40</v>
      </c>
      <c r="AG1564" s="1">
        <v>70</v>
      </c>
      <c r="AJ1564" s="193">
        <v>20</v>
      </c>
      <c r="AU1564" s="1">
        <v>10</v>
      </c>
      <c r="BO1564" s="6"/>
      <c r="BP1564" s="6"/>
      <c r="BQ1564" s="1">
        <v>100</v>
      </c>
      <c r="BR1564" s="6"/>
      <c r="BS1564" s="6"/>
      <c r="BT1564" s="6"/>
      <c r="BU1564" s="6" t="s">
        <v>897</v>
      </c>
      <c r="BV1564" s="6"/>
      <c r="BW1564" s="6"/>
      <c r="BX1564" s="6"/>
    </row>
    <row r="1565" spans="1:76" ht="15" customHeight="1" x14ac:dyDescent="0.3">
      <c r="A1565" s="1" t="s">
        <v>1489</v>
      </c>
      <c r="B1565" s="9">
        <v>42972</v>
      </c>
      <c r="C1565" s="1" t="s">
        <v>123</v>
      </c>
      <c r="D1565" s="166" t="s">
        <v>115</v>
      </c>
      <c r="E1565" s="166" t="s">
        <v>116</v>
      </c>
      <c r="F1565" s="2">
        <v>109</v>
      </c>
      <c r="G1565" s="170">
        <v>4</v>
      </c>
      <c r="H1565" s="183" t="str">
        <f t="shared" si="24"/>
        <v>109-4</v>
      </c>
      <c r="I1565" s="175">
        <v>0</v>
      </c>
      <c r="J1565" s="175">
        <v>70</v>
      </c>
      <c r="K1565" s="207" t="b">
        <v>1</v>
      </c>
      <c r="L1565" s="208">
        <v>270.21999999999997</v>
      </c>
      <c r="M1565" s="208">
        <v>270.91999999999996</v>
      </c>
      <c r="N1565" s="2"/>
      <c r="O1565" s="2" t="s">
        <v>105</v>
      </c>
      <c r="P1565" s="179" t="s">
        <v>105</v>
      </c>
      <c r="Q1565" s="139" t="s">
        <v>1492</v>
      </c>
      <c r="R1565" s="2"/>
      <c r="S1565" s="2"/>
      <c r="T1565" s="40"/>
      <c r="U1565" s="1"/>
      <c r="V1565" s="1"/>
      <c r="W1565" s="1"/>
      <c r="X1565" s="212" t="e">
        <v>#N/A</v>
      </c>
      <c r="Y1565" s="1"/>
      <c r="BQ1565" s="1">
        <v>0</v>
      </c>
      <c r="BV1565" s="1" t="s">
        <v>1024</v>
      </c>
    </row>
    <row r="1566" spans="1:76" ht="15" customHeight="1" x14ac:dyDescent="0.3">
      <c r="A1566" s="1" t="s">
        <v>1489</v>
      </c>
      <c r="B1566" s="9">
        <v>42972</v>
      </c>
      <c r="C1566" s="1" t="s">
        <v>123</v>
      </c>
      <c r="D1566" s="61" t="s">
        <v>115</v>
      </c>
      <c r="E1566" s="61" t="s">
        <v>116</v>
      </c>
      <c r="F1566" s="2">
        <v>110</v>
      </c>
      <c r="G1566" s="170">
        <v>1</v>
      </c>
      <c r="H1566" s="183" t="str">
        <f t="shared" si="24"/>
        <v>110-1</v>
      </c>
      <c r="I1566" s="175">
        <v>0</v>
      </c>
      <c r="J1566" s="175">
        <v>66</v>
      </c>
      <c r="K1566" s="207" t="b">
        <v>1</v>
      </c>
      <c r="L1566" s="208">
        <v>270.8</v>
      </c>
      <c r="M1566" s="208">
        <v>271.46000000000004</v>
      </c>
      <c r="N1566" s="2" t="s">
        <v>96</v>
      </c>
      <c r="O1566" s="2" t="s">
        <v>30</v>
      </c>
      <c r="P1566" s="179" t="s">
        <v>1524</v>
      </c>
      <c r="Q1566" s="180">
        <v>1</v>
      </c>
      <c r="R1566" s="2" t="s">
        <v>21</v>
      </c>
      <c r="S1566" s="2"/>
      <c r="T1566" s="40" t="s">
        <v>791</v>
      </c>
      <c r="U1566" s="1" t="s">
        <v>49</v>
      </c>
      <c r="V1566" s="1" t="s">
        <v>92</v>
      </c>
      <c r="W1566" s="1" t="s">
        <v>11</v>
      </c>
      <c r="X1566" s="212">
        <v>3</v>
      </c>
      <c r="Y1566" s="1" t="s">
        <v>111</v>
      </c>
      <c r="AG1566" s="1">
        <v>10</v>
      </c>
      <c r="AJ1566" s="193">
        <v>10</v>
      </c>
      <c r="AU1566" s="1">
        <v>80</v>
      </c>
      <c r="BQ1566" s="1">
        <v>100</v>
      </c>
    </row>
    <row r="1567" spans="1:76" ht="15" customHeight="1" x14ac:dyDescent="0.3">
      <c r="A1567" s="1" t="s">
        <v>1489</v>
      </c>
      <c r="B1567" s="9">
        <v>42972</v>
      </c>
      <c r="C1567" s="1" t="s">
        <v>123</v>
      </c>
      <c r="D1567" s="166" t="s">
        <v>115</v>
      </c>
      <c r="E1567" s="166" t="s">
        <v>116</v>
      </c>
      <c r="F1567" s="2">
        <v>110</v>
      </c>
      <c r="G1567" s="170">
        <v>1</v>
      </c>
      <c r="H1567" s="183" t="str">
        <f t="shared" si="24"/>
        <v>110-1</v>
      </c>
      <c r="I1567" s="175">
        <v>0</v>
      </c>
      <c r="J1567" s="175">
        <v>66</v>
      </c>
      <c r="K1567" s="207" t="b">
        <v>1</v>
      </c>
      <c r="L1567" s="208">
        <v>270.8</v>
      </c>
      <c r="M1567" s="208">
        <v>271.46000000000004</v>
      </c>
      <c r="N1567" s="11" t="s">
        <v>112</v>
      </c>
      <c r="O1567" s="11" t="s">
        <v>72</v>
      </c>
      <c r="P1567" s="179" t="s">
        <v>1526</v>
      </c>
      <c r="Q1567" s="180">
        <v>3</v>
      </c>
      <c r="R1567" s="11" t="s">
        <v>8</v>
      </c>
      <c r="S1567" s="11" t="s">
        <v>19</v>
      </c>
      <c r="T1567" s="17" t="s">
        <v>972</v>
      </c>
      <c r="U1567" s="6" t="s">
        <v>49</v>
      </c>
      <c r="V1567" s="6" t="s">
        <v>14</v>
      </c>
      <c r="W1567" s="6" t="s">
        <v>11</v>
      </c>
      <c r="X1567" s="212">
        <v>3</v>
      </c>
      <c r="Y1567" s="6" t="s">
        <v>40</v>
      </c>
      <c r="AG1567" s="1">
        <v>10</v>
      </c>
      <c r="AJ1567" s="193">
        <v>70</v>
      </c>
      <c r="AU1567" s="1">
        <v>20</v>
      </c>
      <c r="BO1567" s="6"/>
      <c r="BP1567" s="6"/>
      <c r="BQ1567" s="1">
        <v>100</v>
      </c>
      <c r="BR1567" s="6"/>
      <c r="BS1567" s="6"/>
      <c r="BT1567" s="6"/>
      <c r="BU1567" s="6" t="s">
        <v>1025</v>
      </c>
      <c r="BV1567" s="6"/>
      <c r="BW1567" s="6"/>
      <c r="BX1567" s="6"/>
    </row>
    <row r="1568" spans="1:76" ht="15" customHeight="1" x14ac:dyDescent="0.3">
      <c r="A1568" s="1" t="s">
        <v>1489</v>
      </c>
      <c r="B1568" s="9">
        <v>42972</v>
      </c>
      <c r="C1568" s="1" t="s">
        <v>123</v>
      </c>
      <c r="D1568" s="166" t="s">
        <v>115</v>
      </c>
      <c r="E1568" s="166" t="s">
        <v>116</v>
      </c>
      <c r="F1568" s="2">
        <v>110</v>
      </c>
      <c r="G1568" s="170">
        <v>1</v>
      </c>
      <c r="H1568" s="183" t="str">
        <f t="shared" si="24"/>
        <v>110-1</v>
      </c>
      <c r="I1568" s="175">
        <v>0</v>
      </c>
      <c r="J1568" s="175">
        <v>66</v>
      </c>
      <c r="K1568" s="207" t="b">
        <v>1</v>
      </c>
      <c r="L1568" s="208">
        <v>270.8</v>
      </c>
      <c r="M1568" s="208">
        <v>271.46000000000004</v>
      </c>
      <c r="N1568" s="11" t="s">
        <v>112</v>
      </c>
      <c r="O1568" s="11" t="s">
        <v>39</v>
      </c>
      <c r="P1568" s="179" t="s">
        <v>1527</v>
      </c>
      <c r="Q1568" s="180">
        <v>4</v>
      </c>
      <c r="R1568" s="11" t="s">
        <v>18</v>
      </c>
      <c r="S1568" s="11"/>
      <c r="T1568" s="17" t="s">
        <v>459</v>
      </c>
      <c r="U1568" s="6" t="s">
        <v>49</v>
      </c>
      <c r="V1568" s="6" t="s">
        <v>14</v>
      </c>
      <c r="W1568" s="6" t="s">
        <v>10</v>
      </c>
      <c r="X1568" s="212">
        <v>2</v>
      </c>
      <c r="Y1568" s="6" t="s">
        <v>40</v>
      </c>
      <c r="AG1568" s="1">
        <v>70</v>
      </c>
      <c r="AJ1568" s="193">
        <v>20</v>
      </c>
      <c r="AU1568" s="1">
        <v>10</v>
      </c>
      <c r="BO1568" s="6"/>
      <c r="BP1568" s="6"/>
      <c r="BQ1568" s="1">
        <v>100</v>
      </c>
      <c r="BR1568" s="6"/>
      <c r="BS1568" s="6"/>
      <c r="BT1568" s="6"/>
      <c r="BU1568" s="6" t="s">
        <v>897</v>
      </c>
      <c r="BV1568" s="6"/>
      <c r="BW1568" s="6"/>
      <c r="BX1568" s="6"/>
    </row>
    <row r="1569" spans="1:76" ht="15" customHeight="1" x14ac:dyDescent="0.3">
      <c r="A1569" s="1" t="s">
        <v>1489</v>
      </c>
      <c r="B1569" s="9">
        <v>42972</v>
      </c>
      <c r="C1569" s="1" t="s">
        <v>123</v>
      </c>
      <c r="D1569" s="61" t="s">
        <v>115</v>
      </c>
      <c r="E1569" s="61" t="s">
        <v>116</v>
      </c>
      <c r="F1569" s="2">
        <v>110</v>
      </c>
      <c r="G1569" s="170">
        <v>1</v>
      </c>
      <c r="H1569" s="183" t="str">
        <f t="shared" si="24"/>
        <v>110-1</v>
      </c>
      <c r="I1569" s="175">
        <v>0</v>
      </c>
      <c r="J1569" s="175">
        <v>66</v>
      </c>
      <c r="K1569" s="207" t="b">
        <v>1</v>
      </c>
      <c r="L1569" s="208">
        <v>270.8</v>
      </c>
      <c r="M1569" s="208">
        <v>271.46000000000004</v>
      </c>
      <c r="N1569" s="2" t="s">
        <v>112</v>
      </c>
      <c r="O1569" s="2" t="s">
        <v>32</v>
      </c>
      <c r="P1569" s="179" t="s">
        <v>1495</v>
      </c>
      <c r="Q1569" s="180">
        <v>5</v>
      </c>
      <c r="R1569" s="2" t="s">
        <v>18</v>
      </c>
      <c r="S1569" s="2"/>
      <c r="T1569" s="17" t="s">
        <v>459</v>
      </c>
      <c r="U1569" s="1" t="s">
        <v>49</v>
      </c>
      <c r="V1569" s="6" t="s">
        <v>14</v>
      </c>
      <c r="W1569" s="6" t="s">
        <v>11</v>
      </c>
      <c r="X1569" s="212">
        <v>3</v>
      </c>
      <c r="Y1569" s="1" t="s">
        <v>40</v>
      </c>
      <c r="AG1569" s="1">
        <v>10</v>
      </c>
      <c r="AP1569" s="1">
        <v>90</v>
      </c>
      <c r="BQ1569" s="1">
        <v>100</v>
      </c>
      <c r="BU1569" s="1" t="s">
        <v>997</v>
      </c>
    </row>
    <row r="1570" spans="1:76" ht="15" customHeight="1" x14ac:dyDescent="0.3">
      <c r="A1570" s="1" t="s">
        <v>1489</v>
      </c>
      <c r="B1570" s="9">
        <v>42972</v>
      </c>
      <c r="C1570" s="1" t="s">
        <v>123</v>
      </c>
      <c r="D1570" s="61" t="s">
        <v>115</v>
      </c>
      <c r="E1570" s="61" t="s">
        <v>116</v>
      </c>
      <c r="F1570" s="2">
        <v>110</v>
      </c>
      <c r="G1570" s="170">
        <v>1</v>
      </c>
      <c r="H1570" s="183" t="str">
        <f t="shared" si="24"/>
        <v>110-1</v>
      </c>
      <c r="I1570" s="175">
        <v>0</v>
      </c>
      <c r="J1570" s="175">
        <v>66</v>
      </c>
      <c r="K1570" s="207" t="b">
        <v>1</v>
      </c>
      <c r="L1570" s="208">
        <v>270.8</v>
      </c>
      <c r="M1570" s="208">
        <v>271.46000000000004</v>
      </c>
      <c r="N1570" s="11"/>
      <c r="O1570" s="2" t="s">
        <v>137</v>
      </c>
      <c r="P1570" s="179" t="s">
        <v>105</v>
      </c>
      <c r="Q1570" s="139" t="s">
        <v>1492</v>
      </c>
      <c r="R1570" s="11"/>
      <c r="S1570" s="11"/>
      <c r="T1570" s="17"/>
      <c r="U1570" s="6"/>
      <c r="V1570" s="6"/>
      <c r="W1570" s="6"/>
      <c r="X1570" s="212" t="e">
        <v>#N/A</v>
      </c>
      <c r="Y1570" s="6"/>
      <c r="BO1570" s="6"/>
      <c r="BP1570" s="6"/>
      <c r="BQ1570" s="1">
        <v>0</v>
      </c>
      <c r="BR1570" s="6"/>
      <c r="BS1570" s="6"/>
      <c r="BT1570" s="6"/>
      <c r="BU1570" s="6"/>
      <c r="BV1570" s="1" t="s">
        <v>1026</v>
      </c>
      <c r="BW1570" s="6"/>
      <c r="BX1570" s="6"/>
    </row>
    <row r="1571" spans="1:76" ht="15" customHeight="1" x14ac:dyDescent="0.3">
      <c r="A1571" s="1" t="s">
        <v>1489</v>
      </c>
      <c r="B1571" s="9">
        <v>42972</v>
      </c>
      <c r="C1571" s="1" t="s">
        <v>123</v>
      </c>
      <c r="D1571" s="61" t="s">
        <v>115</v>
      </c>
      <c r="E1571" s="61" t="s">
        <v>116</v>
      </c>
      <c r="F1571" s="2">
        <v>110</v>
      </c>
      <c r="G1571" s="170">
        <v>2</v>
      </c>
      <c r="H1571" s="183" t="str">
        <f t="shared" si="24"/>
        <v>110-2</v>
      </c>
      <c r="I1571" s="175">
        <v>0</v>
      </c>
      <c r="J1571" s="175">
        <v>70</v>
      </c>
      <c r="K1571" s="207" t="b">
        <v>1</v>
      </c>
      <c r="L1571" s="208">
        <v>271.46000000000004</v>
      </c>
      <c r="M1571" s="208">
        <v>272.16000000000003</v>
      </c>
      <c r="N1571" s="2" t="s">
        <v>112</v>
      </c>
      <c r="O1571" s="2" t="s">
        <v>30</v>
      </c>
      <c r="P1571" s="179" t="s">
        <v>1524</v>
      </c>
      <c r="Q1571" s="180">
        <v>1</v>
      </c>
      <c r="R1571" s="2" t="s">
        <v>21</v>
      </c>
      <c r="S1571" s="2"/>
      <c r="T1571" s="40" t="s">
        <v>791</v>
      </c>
      <c r="U1571" s="1" t="s">
        <v>49</v>
      </c>
      <c r="V1571" s="1" t="s">
        <v>92</v>
      </c>
      <c r="W1571" s="1" t="s">
        <v>11</v>
      </c>
      <c r="X1571" s="212">
        <v>3</v>
      </c>
      <c r="Y1571" s="1" t="s">
        <v>111</v>
      </c>
      <c r="AG1571" s="1">
        <v>10</v>
      </c>
      <c r="AJ1571" s="193">
        <v>10</v>
      </c>
      <c r="AU1571" s="1">
        <v>80</v>
      </c>
      <c r="BQ1571" s="1">
        <v>100</v>
      </c>
    </row>
    <row r="1572" spans="1:76" ht="15" customHeight="1" x14ac:dyDescent="0.3">
      <c r="A1572" s="1" t="s">
        <v>1489</v>
      </c>
      <c r="B1572" s="9">
        <v>42972</v>
      </c>
      <c r="C1572" s="1" t="s">
        <v>123</v>
      </c>
      <c r="D1572" s="166" t="s">
        <v>115</v>
      </c>
      <c r="E1572" s="166" t="s">
        <v>116</v>
      </c>
      <c r="F1572" s="2">
        <v>110</v>
      </c>
      <c r="G1572" s="170">
        <v>2</v>
      </c>
      <c r="H1572" s="183" t="str">
        <f t="shared" si="24"/>
        <v>110-2</v>
      </c>
      <c r="I1572" s="175">
        <v>0</v>
      </c>
      <c r="J1572" s="175">
        <v>70</v>
      </c>
      <c r="K1572" s="207" t="b">
        <v>1</v>
      </c>
      <c r="L1572" s="208">
        <v>271.46000000000004</v>
      </c>
      <c r="M1572" s="208">
        <v>272.16000000000003</v>
      </c>
      <c r="N1572" s="11" t="s">
        <v>112</v>
      </c>
      <c r="O1572" s="11" t="s">
        <v>72</v>
      </c>
      <c r="P1572" s="179" t="s">
        <v>1526</v>
      </c>
      <c r="Q1572" s="180">
        <v>3</v>
      </c>
      <c r="R1572" s="11" t="s">
        <v>8</v>
      </c>
      <c r="S1572" s="11" t="s">
        <v>44</v>
      </c>
      <c r="T1572" s="17" t="s">
        <v>972</v>
      </c>
      <c r="U1572" s="6" t="s">
        <v>49</v>
      </c>
      <c r="V1572" s="6" t="s">
        <v>14</v>
      </c>
      <c r="W1572" s="6" t="s">
        <v>11</v>
      </c>
      <c r="X1572" s="212">
        <v>3</v>
      </c>
      <c r="Y1572" s="6" t="s">
        <v>40</v>
      </c>
      <c r="AG1572" s="1">
        <v>10</v>
      </c>
      <c r="AJ1572" s="193">
        <v>70</v>
      </c>
      <c r="AU1572" s="1">
        <v>20</v>
      </c>
      <c r="BO1572" s="6"/>
      <c r="BP1572" s="6"/>
      <c r="BQ1572" s="1">
        <v>100</v>
      </c>
      <c r="BR1572" s="6"/>
      <c r="BS1572" s="6"/>
      <c r="BT1572" s="6"/>
      <c r="BU1572" s="6" t="s">
        <v>1027</v>
      </c>
      <c r="BV1572" s="6"/>
      <c r="BW1572" s="6"/>
      <c r="BX1572" s="6"/>
    </row>
    <row r="1573" spans="1:76" ht="15" customHeight="1" x14ac:dyDescent="0.3">
      <c r="A1573" s="1" t="s">
        <v>1489</v>
      </c>
      <c r="B1573" s="9">
        <v>42972</v>
      </c>
      <c r="C1573" s="1" t="s">
        <v>123</v>
      </c>
      <c r="D1573" s="166" t="s">
        <v>115</v>
      </c>
      <c r="E1573" s="166" t="s">
        <v>116</v>
      </c>
      <c r="F1573" s="2">
        <v>110</v>
      </c>
      <c r="G1573" s="170">
        <v>2</v>
      </c>
      <c r="H1573" s="183" t="str">
        <f t="shared" si="24"/>
        <v>110-2</v>
      </c>
      <c r="I1573" s="175">
        <v>0</v>
      </c>
      <c r="J1573" s="175">
        <v>70</v>
      </c>
      <c r="K1573" s="207" t="b">
        <v>1</v>
      </c>
      <c r="L1573" s="208">
        <v>271.46000000000004</v>
      </c>
      <c r="M1573" s="208">
        <v>272.16000000000003</v>
      </c>
      <c r="N1573" s="11" t="s">
        <v>112</v>
      </c>
      <c r="O1573" s="11" t="s">
        <v>39</v>
      </c>
      <c r="P1573" s="179" t="s">
        <v>1527</v>
      </c>
      <c r="Q1573" s="180">
        <v>4</v>
      </c>
      <c r="R1573" s="11" t="s">
        <v>18</v>
      </c>
      <c r="S1573" s="11"/>
      <c r="T1573" s="17" t="s">
        <v>459</v>
      </c>
      <c r="U1573" s="6" t="s">
        <v>49</v>
      </c>
      <c r="V1573" s="6" t="s">
        <v>14</v>
      </c>
      <c r="W1573" s="6" t="s">
        <v>10</v>
      </c>
      <c r="X1573" s="212">
        <v>2</v>
      </c>
      <c r="Y1573" s="6" t="s">
        <v>40</v>
      </c>
      <c r="AG1573" s="1">
        <v>70</v>
      </c>
      <c r="AJ1573" s="193">
        <v>20</v>
      </c>
      <c r="AU1573" s="1">
        <v>10</v>
      </c>
      <c r="BO1573" s="6"/>
      <c r="BP1573" s="6"/>
      <c r="BQ1573" s="1">
        <v>100</v>
      </c>
      <c r="BR1573" s="6"/>
      <c r="BS1573" s="6"/>
      <c r="BT1573" s="6"/>
      <c r="BU1573" s="6" t="s">
        <v>897</v>
      </c>
      <c r="BV1573" s="6"/>
      <c r="BW1573" s="6"/>
      <c r="BX1573" s="6"/>
    </row>
    <row r="1574" spans="1:76" ht="15" customHeight="1" x14ac:dyDescent="0.3">
      <c r="A1574" s="1" t="s">
        <v>1489</v>
      </c>
      <c r="B1574" s="9">
        <v>42972</v>
      </c>
      <c r="C1574" s="1" t="s">
        <v>123</v>
      </c>
      <c r="D1574" s="61" t="s">
        <v>115</v>
      </c>
      <c r="E1574" s="61" t="s">
        <v>116</v>
      </c>
      <c r="F1574" s="2">
        <v>110</v>
      </c>
      <c r="G1574" s="170">
        <v>2</v>
      </c>
      <c r="H1574" s="183" t="str">
        <f t="shared" si="24"/>
        <v>110-2</v>
      </c>
      <c r="I1574" s="175">
        <v>0</v>
      </c>
      <c r="J1574" s="175">
        <v>70</v>
      </c>
      <c r="K1574" s="207" t="b">
        <v>1</v>
      </c>
      <c r="L1574" s="208">
        <v>271.46000000000004</v>
      </c>
      <c r="M1574" s="208">
        <v>272.16000000000003</v>
      </c>
      <c r="N1574" s="2" t="s">
        <v>112</v>
      </c>
      <c r="O1574" s="2" t="s">
        <v>32</v>
      </c>
      <c r="P1574" s="179" t="s">
        <v>1495</v>
      </c>
      <c r="Q1574" s="180">
        <v>5</v>
      </c>
      <c r="R1574" s="2" t="s">
        <v>18</v>
      </c>
      <c r="S1574" s="2"/>
      <c r="T1574" s="17" t="s">
        <v>790</v>
      </c>
      <c r="U1574" s="1" t="s">
        <v>49</v>
      </c>
      <c r="V1574" s="6" t="s">
        <v>14</v>
      </c>
      <c r="W1574" s="6" t="s">
        <v>11</v>
      </c>
      <c r="X1574" s="212">
        <v>3</v>
      </c>
      <c r="Y1574" s="1" t="s">
        <v>40</v>
      </c>
      <c r="AG1574" s="1">
        <v>10</v>
      </c>
      <c r="AP1574" s="1">
        <v>90</v>
      </c>
      <c r="BQ1574" s="1">
        <v>100</v>
      </c>
      <c r="BU1574" s="1" t="s">
        <v>997</v>
      </c>
    </row>
    <row r="1575" spans="1:76" ht="15" customHeight="1" x14ac:dyDescent="0.3">
      <c r="A1575" s="1" t="s">
        <v>1489</v>
      </c>
      <c r="B1575" s="9">
        <v>42972</v>
      </c>
      <c r="C1575" s="1" t="s">
        <v>123</v>
      </c>
      <c r="D1575" s="61" t="s">
        <v>115</v>
      </c>
      <c r="E1575" s="61" t="s">
        <v>116</v>
      </c>
      <c r="F1575" s="2">
        <v>110</v>
      </c>
      <c r="G1575" s="170">
        <v>2</v>
      </c>
      <c r="H1575" s="183" t="str">
        <f t="shared" si="24"/>
        <v>110-2</v>
      </c>
      <c r="I1575" s="175">
        <v>0</v>
      </c>
      <c r="J1575" s="175">
        <v>70</v>
      </c>
      <c r="K1575" s="207" t="b">
        <v>1</v>
      </c>
      <c r="L1575" s="208">
        <v>271.46000000000004</v>
      </c>
      <c r="M1575" s="208">
        <v>272.16000000000003</v>
      </c>
      <c r="N1575" s="11"/>
      <c r="O1575" s="2" t="s">
        <v>137</v>
      </c>
      <c r="P1575" s="179" t="s">
        <v>105</v>
      </c>
      <c r="Q1575" s="139" t="s">
        <v>1492</v>
      </c>
      <c r="R1575" s="11"/>
      <c r="S1575" s="11"/>
      <c r="T1575" s="17"/>
      <c r="U1575" s="6"/>
      <c r="V1575" s="6"/>
      <c r="W1575" s="6"/>
      <c r="X1575" s="212" t="e">
        <v>#N/A</v>
      </c>
      <c r="Y1575" s="6"/>
      <c r="BO1575" s="6"/>
      <c r="BP1575" s="6"/>
      <c r="BQ1575" s="1">
        <v>0</v>
      </c>
      <c r="BR1575" s="6"/>
      <c r="BS1575" s="6"/>
      <c r="BT1575" s="6"/>
      <c r="BU1575" s="6"/>
      <c r="BV1575" s="1" t="s">
        <v>1028</v>
      </c>
      <c r="BW1575" s="6"/>
      <c r="BX1575" s="6"/>
    </row>
    <row r="1576" spans="1:76" ht="15" customHeight="1" x14ac:dyDescent="0.3">
      <c r="A1576" s="1" t="s">
        <v>1489</v>
      </c>
      <c r="B1576" s="9">
        <v>42972</v>
      </c>
      <c r="C1576" s="1" t="s">
        <v>123</v>
      </c>
      <c r="D1576" s="166" t="s">
        <v>115</v>
      </c>
      <c r="E1576" s="166" t="s">
        <v>116</v>
      </c>
      <c r="F1576" s="2">
        <v>110</v>
      </c>
      <c r="G1576" s="170">
        <v>3</v>
      </c>
      <c r="H1576" s="183" t="str">
        <f t="shared" si="24"/>
        <v>110-3</v>
      </c>
      <c r="I1576" s="175">
        <v>0</v>
      </c>
      <c r="J1576" s="175">
        <v>93</v>
      </c>
      <c r="K1576" s="207" t="b">
        <v>1</v>
      </c>
      <c r="L1576" s="208">
        <v>272.16500000000002</v>
      </c>
      <c r="M1576" s="208">
        <v>273.09500000000003</v>
      </c>
      <c r="N1576" s="11" t="s">
        <v>112</v>
      </c>
      <c r="O1576" s="11" t="s">
        <v>72</v>
      </c>
      <c r="P1576" s="179" t="s">
        <v>1526</v>
      </c>
      <c r="Q1576" s="180">
        <v>3</v>
      </c>
      <c r="R1576" s="11" t="s">
        <v>44</v>
      </c>
      <c r="S1576" s="11"/>
      <c r="T1576" s="17" t="s">
        <v>973</v>
      </c>
      <c r="U1576" s="6" t="s">
        <v>49</v>
      </c>
      <c r="V1576" s="6" t="s">
        <v>14</v>
      </c>
      <c r="W1576" s="6" t="s">
        <v>11</v>
      </c>
      <c r="X1576" s="212">
        <v>3</v>
      </c>
      <c r="Y1576" s="6" t="s">
        <v>40</v>
      </c>
      <c r="AG1576" s="1">
        <v>10</v>
      </c>
      <c r="AJ1576" s="193">
        <v>70</v>
      </c>
      <c r="AU1576" s="1">
        <v>20</v>
      </c>
      <c r="BO1576" s="6"/>
      <c r="BP1576" s="6"/>
      <c r="BQ1576" s="1">
        <v>100</v>
      </c>
      <c r="BR1576" s="6"/>
      <c r="BS1576" s="6"/>
      <c r="BT1576" s="6"/>
      <c r="BU1576" s="6" t="s">
        <v>1029</v>
      </c>
      <c r="BV1576" s="6"/>
      <c r="BW1576" s="6"/>
      <c r="BX1576" s="6"/>
    </row>
    <row r="1577" spans="1:76" ht="15" customHeight="1" x14ac:dyDescent="0.3">
      <c r="A1577" s="1" t="s">
        <v>1489</v>
      </c>
      <c r="B1577" s="9">
        <v>42972</v>
      </c>
      <c r="C1577" s="1" t="s">
        <v>123</v>
      </c>
      <c r="D1577" s="166" t="s">
        <v>115</v>
      </c>
      <c r="E1577" s="166" t="s">
        <v>116</v>
      </c>
      <c r="F1577" s="2">
        <v>110</v>
      </c>
      <c r="G1577" s="170">
        <v>3</v>
      </c>
      <c r="H1577" s="183" t="str">
        <f t="shared" si="24"/>
        <v>110-3</v>
      </c>
      <c r="I1577" s="175">
        <v>0</v>
      </c>
      <c r="J1577" s="175">
        <v>93</v>
      </c>
      <c r="K1577" s="207" t="b">
        <v>1</v>
      </c>
      <c r="L1577" s="208">
        <v>272.16500000000002</v>
      </c>
      <c r="M1577" s="208">
        <v>273.09500000000003</v>
      </c>
      <c r="N1577" s="11" t="s">
        <v>112</v>
      </c>
      <c r="O1577" s="11" t="s">
        <v>39</v>
      </c>
      <c r="P1577" s="179" t="s">
        <v>1527</v>
      </c>
      <c r="Q1577" s="180">
        <v>4</v>
      </c>
      <c r="R1577" s="11" t="s">
        <v>18</v>
      </c>
      <c r="S1577" s="11"/>
      <c r="T1577" s="17" t="s">
        <v>459</v>
      </c>
      <c r="U1577" s="6" t="s">
        <v>49</v>
      </c>
      <c r="V1577" s="6" t="s">
        <v>14</v>
      </c>
      <c r="W1577" s="6" t="s">
        <v>10</v>
      </c>
      <c r="X1577" s="212">
        <v>2</v>
      </c>
      <c r="Y1577" s="6" t="s">
        <v>40</v>
      </c>
      <c r="AG1577" s="1">
        <v>70</v>
      </c>
      <c r="AJ1577" s="193">
        <v>20</v>
      </c>
      <c r="AU1577" s="1">
        <v>10</v>
      </c>
      <c r="BO1577" s="6"/>
      <c r="BP1577" s="6"/>
      <c r="BQ1577" s="1">
        <v>100</v>
      </c>
      <c r="BR1577" s="6"/>
      <c r="BS1577" s="6"/>
      <c r="BT1577" s="6"/>
      <c r="BU1577" s="6" t="s">
        <v>1030</v>
      </c>
      <c r="BV1577" s="6"/>
      <c r="BW1577" s="6"/>
      <c r="BX1577" s="6"/>
    </row>
    <row r="1578" spans="1:76" ht="15" customHeight="1" x14ac:dyDescent="0.3">
      <c r="A1578" s="1" t="s">
        <v>1489</v>
      </c>
      <c r="B1578" s="9">
        <v>42972</v>
      </c>
      <c r="C1578" s="1" t="s">
        <v>123</v>
      </c>
      <c r="D1578" s="61" t="s">
        <v>115</v>
      </c>
      <c r="E1578" s="61" t="s">
        <v>116</v>
      </c>
      <c r="F1578" s="2">
        <v>110</v>
      </c>
      <c r="G1578" s="170">
        <v>3</v>
      </c>
      <c r="H1578" s="183" t="str">
        <f t="shared" si="24"/>
        <v>110-3</v>
      </c>
      <c r="I1578" s="175">
        <v>0</v>
      </c>
      <c r="J1578" s="175">
        <v>93</v>
      </c>
      <c r="K1578" s="207" t="b">
        <v>1</v>
      </c>
      <c r="L1578" s="208">
        <v>272.16500000000002</v>
      </c>
      <c r="M1578" s="208">
        <v>273.09500000000003</v>
      </c>
      <c r="N1578" s="2" t="s">
        <v>112</v>
      </c>
      <c r="O1578" s="2" t="s">
        <v>32</v>
      </c>
      <c r="P1578" s="179" t="s">
        <v>1495</v>
      </c>
      <c r="Q1578" s="180">
        <v>5</v>
      </c>
      <c r="R1578" s="2" t="s">
        <v>18</v>
      </c>
      <c r="S1578" s="2"/>
      <c r="T1578" s="17" t="s">
        <v>790</v>
      </c>
      <c r="U1578" s="1" t="s">
        <v>49</v>
      </c>
      <c r="V1578" s="6" t="s">
        <v>14</v>
      </c>
      <c r="W1578" s="6" t="s">
        <v>11</v>
      </c>
      <c r="X1578" s="212">
        <v>3</v>
      </c>
      <c r="Y1578" s="1" t="s">
        <v>40</v>
      </c>
      <c r="AG1578" s="1">
        <v>10</v>
      </c>
      <c r="AP1578" s="1">
        <v>90</v>
      </c>
      <c r="BQ1578" s="1">
        <v>100</v>
      </c>
      <c r="BU1578" s="1" t="s">
        <v>997</v>
      </c>
    </row>
    <row r="1579" spans="1:76" ht="15" customHeight="1" x14ac:dyDescent="0.3">
      <c r="A1579" s="1" t="s">
        <v>1489</v>
      </c>
      <c r="B1579" s="9">
        <v>42972</v>
      </c>
      <c r="C1579" s="1" t="s">
        <v>123</v>
      </c>
      <c r="D1579" s="61" t="s">
        <v>115</v>
      </c>
      <c r="E1579" s="61" t="s">
        <v>116</v>
      </c>
      <c r="F1579" s="2">
        <v>110</v>
      </c>
      <c r="G1579" s="170">
        <v>3</v>
      </c>
      <c r="H1579" s="183" t="str">
        <f t="shared" si="24"/>
        <v>110-3</v>
      </c>
      <c r="I1579" s="175">
        <v>0</v>
      </c>
      <c r="J1579" s="175">
        <v>93</v>
      </c>
      <c r="K1579" s="207" t="b">
        <v>1</v>
      </c>
      <c r="L1579" s="208">
        <v>272.16500000000002</v>
      </c>
      <c r="M1579" s="208">
        <v>273.09500000000003</v>
      </c>
      <c r="N1579" s="11"/>
      <c r="O1579" s="2" t="s">
        <v>137</v>
      </c>
      <c r="P1579" s="179" t="s">
        <v>105</v>
      </c>
      <c r="Q1579" s="139" t="s">
        <v>1492</v>
      </c>
      <c r="R1579" s="11"/>
      <c r="S1579" s="11"/>
      <c r="T1579" s="17"/>
      <c r="U1579" s="6"/>
      <c r="V1579" s="6"/>
      <c r="W1579" s="6"/>
      <c r="X1579" s="212" t="e">
        <v>#N/A</v>
      </c>
      <c r="Y1579" s="6"/>
      <c r="BO1579" s="6"/>
      <c r="BP1579" s="6"/>
      <c r="BQ1579" s="1">
        <v>0</v>
      </c>
      <c r="BR1579" s="6"/>
      <c r="BS1579" s="6"/>
      <c r="BT1579" s="6"/>
      <c r="BU1579" s="6"/>
      <c r="BV1579" s="6" t="s">
        <v>1031</v>
      </c>
      <c r="BW1579" s="6"/>
      <c r="BX1579" s="6"/>
    </row>
    <row r="1580" spans="1:76" ht="15" customHeight="1" x14ac:dyDescent="0.3">
      <c r="A1580" s="1" t="s">
        <v>1489</v>
      </c>
      <c r="B1580" s="9">
        <v>42972</v>
      </c>
      <c r="C1580" s="1" t="s">
        <v>123</v>
      </c>
      <c r="D1580" s="166" t="s">
        <v>115</v>
      </c>
      <c r="E1580" s="166" t="s">
        <v>116</v>
      </c>
      <c r="F1580" s="2">
        <v>110</v>
      </c>
      <c r="G1580" s="170">
        <v>4</v>
      </c>
      <c r="H1580" s="183" t="str">
        <f t="shared" si="24"/>
        <v>110-4</v>
      </c>
      <c r="I1580" s="175">
        <v>0</v>
      </c>
      <c r="J1580" s="175">
        <v>78</v>
      </c>
      <c r="K1580" s="207" t="b">
        <v>1</v>
      </c>
      <c r="L1580" s="208">
        <v>273.10000000000002</v>
      </c>
      <c r="M1580" s="208">
        <v>273.88</v>
      </c>
      <c r="N1580" s="11" t="s">
        <v>112</v>
      </c>
      <c r="O1580" s="11" t="s">
        <v>72</v>
      </c>
      <c r="P1580" s="179" t="s">
        <v>1526</v>
      </c>
      <c r="Q1580" s="180">
        <v>3</v>
      </c>
      <c r="R1580" s="11" t="s">
        <v>44</v>
      </c>
      <c r="S1580" s="11"/>
      <c r="T1580" s="17" t="s">
        <v>789</v>
      </c>
      <c r="U1580" s="6" t="s">
        <v>49</v>
      </c>
      <c r="V1580" s="6" t="s">
        <v>17</v>
      </c>
      <c r="W1580" s="6" t="s">
        <v>11</v>
      </c>
      <c r="X1580" s="212">
        <v>3</v>
      </c>
      <c r="Y1580" s="6" t="s">
        <v>40</v>
      </c>
      <c r="AG1580" s="1">
        <v>10</v>
      </c>
      <c r="AJ1580" s="193">
        <v>70</v>
      </c>
      <c r="AU1580" s="1">
        <v>20</v>
      </c>
      <c r="BO1580" s="6"/>
      <c r="BP1580" s="6"/>
      <c r="BQ1580" s="1">
        <v>100</v>
      </c>
      <c r="BR1580" s="6"/>
      <c r="BS1580" s="6"/>
      <c r="BT1580" s="6"/>
      <c r="BU1580" s="6" t="s">
        <v>1032</v>
      </c>
      <c r="BV1580" s="6"/>
      <c r="BW1580" s="6"/>
      <c r="BX1580" s="6"/>
    </row>
    <row r="1581" spans="1:76" ht="15" customHeight="1" x14ac:dyDescent="0.3">
      <c r="A1581" s="1" t="s">
        <v>1489</v>
      </c>
      <c r="B1581" s="9">
        <v>42972</v>
      </c>
      <c r="C1581" s="1" t="s">
        <v>123</v>
      </c>
      <c r="D1581" s="166" t="s">
        <v>115</v>
      </c>
      <c r="E1581" s="166" t="s">
        <v>116</v>
      </c>
      <c r="F1581" s="2">
        <v>110</v>
      </c>
      <c r="G1581" s="170">
        <v>4</v>
      </c>
      <c r="H1581" s="183" t="str">
        <f t="shared" si="24"/>
        <v>110-4</v>
      </c>
      <c r="I1581" s="175">
        <v>0</v>
      </c>
      <c r="J1581" s="175">
        <v>78</v>
      </c>
      <c r="K1581" s="207" t="b">
        <v>1</v>
      </c>
      <c r="L1581" s="208">
        <v>273.10000000000002</v>
      </c>
      <c r="M1581" s="208">
        <v>273.88</v>
      </c>
      <c r="N1581" s="11" t="s">
        <v>112</v>
      </c>
      <c r="O1581" s="11" t="s">
        <v>39</v>
      </c>
      <c r="P1581" s="179" t="s">
        <v>1527</v>
      </c>
      <c r="Q1581" s="180">
        <v>4</v>
      </c>
      <c r="R1581" s="11" t="s">
        <v>18</v>
      </c>
      <c r="S1581" s="11"/>
      <c r="T1581" s="17" t="s">
        <v>459</v>
      </c>
      <c r="U1581" s="6" t="s">
        <v>49</v>
      </c>
      <c r="V1581" s="6" t="s">
        <v>14</v>
      </c>
      <c r="W1581" s="6" t="s">
        <v>10</v>
      </c>
      <c r="X1581" s="212">
        <v>2</v>
      </c>
      <c r="Y1581" s="6" t="s">
        <v>40</v>
      </c>
      <c r="AG1581" s="1">
        <v>70</v>
      </c>
      <c r="AJ1581" s="193">
        <v>20</v>
      </c>
      <c r="AU1581" s="1">
        <v>10</v>
      </c>
      <c r="BO1581" s="6"/>
      <c r="BP1581" s="6"/>
      <c r="BQ1581" s="1">
        <v>100</v>
      </c>
      <c r="BR1581" s="6"/>
      <c r="BS1581" s="6"/>
      <c r="BT1581" s="6"/>
      <c r="BU1581" s="6" t="s">
        <v>1030</v>
      </c>
      <c r="BV1581" s="6"/>
      <c r="BW1581" s="6"/>
      <c r="BX1581" s="6"/>
    </row>
    <row r="1582" spans="1:76" ht="15" customHeight="1" x14ac:dyDescent="0.3">
      <c r="A1582" s="1" t="s">
        <v>1489</v>
      </c>
      <c r="B1582" s="9">
        <v>42972</v>
      </c>
      <c r="C1582" s="1" t="s">
        <v>123</v>
      </c>
      <c r="D1582" s="61" t="s">
        <v>115</v>
      </c>
      <c r="E1582" s="61" t="s">
        <v>116</v>
      </c>
      <c r="F1582" s="2">
        <v>110</v>
      </c>
      <c r="G1582" s="170">
        <v>4</v>
      </c>
      <c r="H1582" s="183" t="str">
        <f t="shared" si="24"/>
        <v>110-4</v>
      </c>
      <c r="I1582" s="175">
        <v>0</v>
      </c>
      <c r="J1582" s="175">
        <v>78</v>
      </c>
      <c r="K1582" s="207" t="b">
        <v>1</v>
      </c>
      <c r="L1582" s="208">
        <v>273.10000000000002</v>
      </c>
      <c r="M1582" s="208">
        <v>273.88</v>
      </c>
      <c r="N1582" s="2" t="s">
        <v>112</v>
      </c>
      <c r="O1582" s="2" t="s">
        <v>32</v>
      </c>
      <c r="P1582" s="179" t="s">
        <v>1526</v>
      </c>
      <c r="Q1582" s="180">
        <v>3</v>
      </c>
      <c r="R1582" s="2" t="s">
        <v>18</v>
      </c>
      <c r="S1582" s="2"/>
      <c r="T1582" s="17" t="s">
        <v>676</v>
      </c>
      <c r="U1582" s="1" t="s">
        <v>49</v>
      </c>
      <c r="V1582" s="6" t="s">
        <v>90</v>
      </c>
      <c r="W1582" s="6" t="s">
        <v>11</v>
      </c>
      <c r="X1582" s="212">
        <v>3</v>
      </c>
      <c r="Y1582" s="1" t="s">
        <v>40</v>
      </c>
      <c r="AG1582" s="1">
        <v>10</v>
      </c>
      <c r="AJ1582" s="193">
        <v>20</v>
      </c>
      <c r="AP1582" s="1">
        <v>70</v>
      </c>
      <c r="BQ1582" s="1">
        <v>100</v>
      </c>
      <c r="BU1582" s="1" t="s">
        <v>1015</v>
      </c>
    </row>
    <row r="1583" spans="1:76" ht="15" customHeight="1" x14ac:dyDescent="0.3">
      <c r="A1583" s="1" t="s">
        <v>1489</v>
      </c>
      <c r="B1583" s="9">
        <v>42972</v>
      </c>
      <c r="C1583" s="1" t="s">
        <v>123</v>
      </c>
      <c r="D1583" s="61" t="s">
        <v>115</v>
      </c>
      <c r="E1583" s="61" t="s">
        <v>116</v>
      </c>
      <c r="F1583" s="2">
        <v>110</v>
      </c>
      <c r="G1583" s="170">
        <v>4</v>
      </c>
      <c r="H1583" s="183" t="str">
        <f t="shared" si="24"/>
        <v>110-4</v>
      </c>
      <c r="I1583" s="175">
        <v>0</v>
      </c>
      <c r="J1583" s="175">
        <v>78</v>
      </c>
      <c r="K1583" s="207" t="b">
        <v>1</v>
      </c>
      <c r="L1583" s="208">
        <v>273.10000000000002</v>
      </c>
      <c r="M1583" s="208">
        <v>273.88</v>
      </c>
      <c r="N1583" s="2" t="s">
        <v>112</v>
      </c>
      <c r="O1583" s="2" t="s">
        <v>32</v>
      </c>
      <c r="P1583" s="179" t="s">
        <v>1495</v>
      </c>
      <c r="Q1583" s="180">
        <v>5</v>
      </c>
      <c r="R1583" s="2" t="s">
        <v>18</v>
      </c>
      <c r="S1583" s="2"/>
      <c r="T1583" s="17" t="s">
        <v>795</v>
      </c>
      <c r="U1583" s="1" t="s">
        <v>49</v>
      </c>
      <c r="V1583" s="6" t="s">
        <v>16</v>
      </c>
      <c r="W1583" s="6" t="s">
        <v>11</v>
      </c>
      <c r="X1583" s="212">
        <v>3</v>
      </c>
      <c r="Y1583" s="1" t="s">
        <v>40</v>
      </c>
      <c r="AG1583" s="1">
        <v>10</v>
      </c>
      <c r="AP1583" s="1">
        <v>90</v>
      </c>
      <c r="BQ1583" s="1">
        <v>100</v>
      </c>
      <c r="BU1583" s="1" t="s">
        <v>997</v>
      </c>
    </row>
    <row r="1584" spans="1:76" ht="15" customHeight="1" x14ac:dyDescent="0.3">
      <c r="A1584" s="1" t="s">
        <v>1489</v>
      </c>
      <c r="B1584" s="9">
        <v>42972</v>
      </c>
      <c r="C1584" s="1" t="s">
        <v>123</v>
      </c>
      <c r="D1584" s="61" t="s">
        <v>115</v>
      </c>
      <c r="E1584" s="61" t="s">
        <v>116</v>
      </c>
      <c r="F1584" s="2">
        <v>110</v>
      </c>
      <c r="G1584" s="170">
        <v>4</v>
      </c>
      <c r="H1584" s="183" t="str">
        <f t="shared" si="24"/>
        <v>110-4</v>
      </c>
      <c r="I1584" s="175">
        <v>0</v>
      </c>
      <c r="J1584" s="175">
        <v>78</v>
      </c>
      <c r="K1584" s="207" t="b">
        <v>1</v>
      </c>
      <c r="L1584" s="208">
        <v>273.10000000000002</v>
      </c>
      <c r="M1584" s="208">
        <v>273.88</v>
      </c>
      <c r="N1584" s="11"/>
      <c r="O1584" s="2" t="s">
        <v>137</v>
      </c>
      <c r="P1584" s="179" t="s">
        <v>105</v>
      </c>
      <c r="Q1584" s="139" t="s">
        <v>1492</v>
      </c>
      <c r="R1584" s="11"/>
      <c r="S1584" s="11"/>
      <c r="T1584" s="17"/>
      <c r="U1584" s="6"/>
      <c r="V1584" s="6"/>
      <c r="W1584" s="6"/>
      <c r="X1584" s="212" t="e">
        <v>#N/A</v>
      </c>
      <c r="Y1584" s="6"/>
      <c r="BO1584" s="6"/>
      <c r="BP1584" s="6"/>
      <c r="BQ1584" s="1">
        <v>0</v>
      </c>
      <c r="BR1584" s="6"/>
      <c r="BS1584" s="6"/>
      <c r="BT1584" s="6"/>
      <c r="BU1584" s="6"/>
      <c r="BV1584" s="6" t="s">
        <v>1033</v>
      </c>
      <c r="BW1584" s="6"/>
      <c r="BX1584" s="6"/>
    </row>
    <row r="1585" spans="1:76" ht="15" customHeight="1" x14ac:dyDescent="0.3">
      <c r="A1585" s="1" t="s">
        <v>1489</v>
      </c>
      <c r="B1585" s="9">
        <v>42972</v>
      </c>
      <c r="C1585" s="1" t="s">
        <v>123</v>
      </c>
      <c r="D1585" s="61" t="s">
        <v>115</v>
      </c>
      <c r="E1585" s="61" t="s">
        <v>116</v>
      </c>
      <c r="F1585" s="2">
        <v>111</v>
      </c>
      <c r="G1585" s="170">
        <v>1</v>
      </c>
      <c r="H1585" s="183" t="str">
        <f t="shared" si="24"/>
        <v>111-1</v>
      </c>
      <c r="I1585" s="175">
        <v>83</v>
      </c>
      <c r="J1585" s="175">
        <v>85</v>
      </c>
      <c r="K1585" s="207" t="b">
        <v>1</v>
      </c>
      <c r="L1585" s="208">
        <v>274.68</v>
      </c>
      <c r="M1585" s="208">
        <v>274.70000000000005</v>
      </c>
      <c r="N1585" s="2" t="s">
        <v>96</v>
      </c>
      <c r="O1585" s="2" t="s">
        <v>30</v>
      </c>
      <c r="P1585" s="179" t="s">
        <v>1524</v>
      </c>
      <c r="Q1585" s="180">
        <v>1</v>
      </c>
      <c r="R1585" s="2" t="s">
        <v>21</v>
      </c>
      <c r="S1585" s="2"/>
      <c r="T1585" s="40" t="s">
        <v>791</v>
      </c>
      <c r="U1585" s="1" t="s">
        <v>49</v>
      </c>
      <c r="V1585" s="1" t="s">
        <v>92</v>
      </c>
      <c r="W1585" s="1" t="s">
        <v>11</v>
      </c>
      <c r="X1585" s="212">
        <v>3</v>
      </c>
      <c r="Y1585" s="1" t="s">
        <v>111</v>
      </c>
      <c r="AG1585" s="1">
        <v>10</v>
      </c>
      <c r="AJ1585" s="193">
        <v>10</v>
      </c>
      <c r="AU1585" s="1">
        <v>80</v>
      </c>
      <c r="BQ1585" s="1">
        <v>100</v>
      </c>
    </row>
    <row r="1586" spans="1:76" ht="15" customHeight="1" x14ac:dyDescent="0.3">
      <c r="A1586" s="1" t="s">
        <v>1489</v>
      </c>
      <c r="B1586" s="9">
        <v>42972</v>
      </c>
      <c r="C1586" s="1" t="s">
        <v>123</v>
      </c>
      <c r="D1586" s="166" t="s">
        <v>115</v>
      </c>
      <c r="E1586" s="166" t="s">
        <v>116</v>
      </c>
      <c r="F1586" s="2">
        <v>111</v>
      </c>
      <c r="G1586" s="170">
        <v>1</v>
      </c>
      <c r="H1586" s="183" t="str">
        <f t="shared" si="24"/>
        <v>111-1</v>
      </c>
      <c r="I1586" s="175">
        <v>0</v>
      </c>
      <c r="J1586" s="175">
        <v>85</v>
      </c>
      <c r="K1586" s="207" t="b">
        <v>1</v>
      </c>
      <c r="L1586" s="208">
        <v>273.85000000000002</v>
      </c>
      <c r="M1586" s="208">
        <v>274.70000000000005</v>
      </c>
      <c r="N1586" s="11" t="s">
        <v>112</v>
      </c>
      <c r="O1586" s="11" t="s">
        <v>72</v>
      </c>
      <c r="P1586" s="179" t="s">
        <v>1526</v>
      </c>
      <c r="Q1586" s="180">
        <v>3</v>
      </c>
      <c r="R1586" s="11" t="s">
        <v>8</v>
      </c>
      <c r="S1586" s="11" t="s">
        <v>44</v>
      </c>
      <c r="T1586" s="17" t="s">
        <v>974</v>
      </c>
      <c r="U1586" s="6" t="s">
        <v>49</v>
      </c>
      <c r="V1586" s="6" t="s">
        <v>14</v>
      </c>
      <c r="W1586" s="6" t="s">
        <v>11</v>
      </c>
      <c r="X1586" s="212">
        <v>3</v>
      </c>
      <c r="Y1586" s="6" t="s">
        <v>40</v>
      </c>
      <c r="AG1586" s="1">
        <v>10</v>
      </c>
      <c r="AJ1586" s="193">
        <v>70</v>
      </c>
      <c r="AU1586" s="1">
        <v>20</v>
      </c>
      <c r="BO1586" s="6"/>
      <c r="BP1586" s="6"/>
      <c r="BQ1586" s="1">
        <v>100</v>
      </c>
      <c r="BR1586" s="6"/>
      <c r="BS1586" s="6"/>
      <c r="BT1586" s="6"/>
      <c r="BU1586" s="6" t="s">
        <v>1034</v>
      </c>
      <c r="BV1586" s="6"/>
      <c r="BW1586" s="6"/>
      <c r="BX1586" s="6"/>
    </row>
    <row r="1587" spans="1:76" ht="15" customHeight="1" x14ac:dyDescent="0.3">
      <c r="A1587" s="1" t="s">
        <v>1489</v>
      </c>
      <c r="B1587" s="9">
        <v>42972</v>
      </c>
      <c r="C1587" s="1" t="s">
        <v>123</v>
      </c>
      <c r="D1587" s="166" t="s">
        <v>115</v>
      </c>
      <c r="E1587" s="166" t="s">
        <v>116</v>
      </c>
      <c r="F1587" s="2">
        <v>111</v>
      </c>
      <c r="G1587" s="170">
        <v>1</v>
      </c>
      <c r="H1587" s="183" t="str">
        <f t="shared" si="24"/>
        <v>111-1</v>
      </c>
      <c r="I1587" s="175">
        <v>0</v>
      </c>
      <c r="J1587" s="175">
        <v>85</v>
      </c>
      <c r="K1587" s="207" t="b">
        <v>1</v>
      </c>
      <c r="L1587" s="208">
        <v>273.85000000000002</v>
      </c>
      <c r="M1587" s="208">
        <v>274.70000000000005</v>
      </c>
      <c r="N1587" s="11" t="s">
        <v>112</v>
      </c>
      <c r="O1587" s="11" t="s">
        <v>39</v>
      </c>
      <c r="P1587" s="179" t="s">
        <v>1527</v>
      </c>
      <c r="Q1587" s="180">
        <v>4</v>
      </c>
      <c r="R1587" s="11" t="s">
        <v>18</v>
      </c>
      <c r="S1587" s="11"/>
      <c r="T1587" s="17" t="s">
        <v>459</v>
      </c>
      <c r="U1587" s="6" t="s">
        <v>49</v>
      </c>
      <c r="V1587" s="6" t="s">
        <v>14</v>
      </c>
      <c r="W1587" s="6" t="s">
        <v>10</v>
      </c>
      <c r="X1587" s="212">
        <v>2</v>
      </c>
      <c r="Y1587" s="6" t="s">
        <v>40</v>
      </c>
      <c r="AG1587" s="1">
        <v>70</v>
      </c>
      <c r="AJ1587" s="193">
        <v>20</v>
      </c>
      <c r="AU1587" s="1">
        <v>10</v>
      </c>
      <c r="BO1587" s="6"/>
      <c r="BP1587" s="6"/>
      <c r="BQ1587" s="1">
        <v>100</v>
      </c>
      <c r="BR1587" s="6"/>
      <c r="BS1587" s="6"/>
      <c r="BT1587" s="6"/>
      <c r="BU1587" s="6" t="s">
        <v>897</v>
      </c>
      <c r="BV1587" s="6"/>
      <c r="BW1587" s="6"/>
      <c r="BX1587" s="6"/>
    </row>
    <row r="1588" spans="1:76" ht="15" customHeight="1" x14ac:dyDescent="0.3">
      <c r="A1588" s="1" t="s">
        <v>1489</v>
      </c>
      <c r="B1588" s="9">
        <v>42972</v>
      </c>
      <c r="C1588" s="1" t="s">
        <v>123</v>
      </c>
      <c r="D1588" s="61" t="s">
        <v>115</v>
      </c>
      <c r="E1588" s="61" t="s">
        <v>116</v>
      </c>
      <c r="F1588" s="2">
        <v>111</v>
      </c>
      <c r="G1588" s="170">
        <v>1</v>
      </c>
      <c r="H1588" s="183" t="str">
        <f t="shared" si="24"/>
        <v>111-1</v>
      </c>
      <c r="I1588" s="175">
        <v>0</v>
      </c>
      <c r="J1588" s="175">
        <v>85</v>
      </c>
      <c r="K1588" s="207" t="b">
        <v>1</v>
      </c>
      <c r="L1588" s="208">
        <v>273.85000000000002</v>
      </c>
      <c r="M1588" s="208">
        <v>274.70000000000005</v>
      </c>
      <c r="N1588" s="2" t="s">
        <v>112</v>
      </c>
      <c r="O1588" s="2" t="s">
        <v>32</v>
      </c>
      <c r="P1588" s="179" t="s">
        <v>1495</v>
      </c>
      <c r="Q1588" s="180">
        <v>5</v>
      </c>
      <c r="R1588" s="2" t="s">
        <v>18</v>
      </c>
      <c r="S1588" s="2"/>
      <c r="T1588" s="17" t="s">
        <v>790</v>
      </c>
      <c r="U1588" s="1" t="s">
        <v>49</v>
      </c>
      <c r="V1588" s="6" t="s">
        <v>14</v>
      </c>
      <c r="W1588" s="6" t="s">
        <v>11</v>
      </c>
      <c r="X1588" s="212">
        <v>3</v>
      </c>
      <c r="Y1588" s="1" t="s">
        <v>40</v>
      </c>
      <c r="AG1588" s="1">
        <v>10</v>
      </c>
      <c r="AP1588" s="1">
        <v>90</v>
      </c>
      <c r="BQ1588" s="1">
        <v>100</v>
      </c>
      <c r="BU1588" s="1" t="s">
        <v>1015</v>
      </c>
    </row>
    <row r="1589" spans="1:76" ht="15" customHeight="1" x14ac:dyDescent="0.3">
      <c r="A1589" s="1" t="s">
        <v>1489</v>
      </c>
      <c r="B1589" s="9">
        <v>42972</v>
      </c>
      <c r="C1589" s="1" t="s">
        <v>123</v>
      </c>
      <c r="D1589" s="61" t="s">
        <v>115</v>
      </c>
      <c r="E1589" s="61" t="s">
        <v>116</v>
      </c>
      <c r="F1589" s="2">
        <v>111</v>
      </c>
      <c r="G1589" s="170">
        <v>1</v>
      </c>
      <c r="H1589" s="183" t="str">
        <f t="shared" si="24"/>
        <v>111-1</v>
      </c>
      <c r="I1589" s="175">
        <v>0</v>
      </c>
      <c r="J1589" s="175">
        <v>85</v>
      </c>
      <c r="K1589" s="207" t="b">
        <v>1</v>
      </c>
      <c r="L1589" s="208">
        <v>273.85000000000002</v>
      </c>
      <c r="M1589" s="208">
        <v>274.70000000000005</v>
      </c>
      <c r="N1589" s="2" t="s">
        <v>112</v>
      </c>
      <c r="O1589" s="2" t="s">
        <v>32</v>
      </c>
      <c r="P1589" s="179" t="s">
        <v>1495</v>
      </c>
      <c r="Q1589" s="180">
        <v>5</v>
      </c>
      <c r="R1589" s="2" t="s">
        <v>18</v>
      </c>
      <c r="S1589" s="2"/>
      <c r="T1589" s="17" t="s">
        <v>795</v>
      </c>
      <c r="U1589" s="1" t="s">
        <v>49</v>
      </c>
      <c r="V1589" s="6" t="s">
        <v>16</v>
      </c>
      <c r="W1589" s="6" t="s">
        <v>11</v>
      </c>
      <c r="X1589" s="212">
        <v>3</v>
      </c>
      <c r="Y1589" s="1" t="s">
        <v>40</v>
      </c>
      <c r="AG1589" s="1">
        <v>10</v>
      </c>
      <c r="AP1589" s="1">
        <v>90</v>
      </c>
      <c r="BQ1589" s="1">
        <v>100</v>
      </c>
      <c r="BU1589" s="1" t="s">
        <v>997</v>
      </c>
    </row>
    <row r="1590" spans="1:76" ht="15" customHeight="1" x14ac:dyDescent="0.3">
      <c r="A1590" s="1" t="s">
        <v>1489</v>
      </c>
      <c r="B1590" s="9">
        <v>42972</v>
      </c>
      <c r="C1590" s="1" t="s">
        <v>123</v>
      </c>
      <c r="D1590" s="61" t="s">
        <v>115</v>
      </c>
      <c r="E1590" s="61" t="s">
        <v>116</v>
      </c>
      <c r="F1590" s="2">
        <v>111</v>
      </c>
      <c r="G1590" s="170">
        <v>1</v>
      </c>
      <c r="H1590" s="183" t="str">
        <f t="shared" si="24"/>
        <v>111-1</v>
      </c>
      <c r="I1590" s="175">
        <v>0</v>
      </c>
      <c r="J1590" s="175">
        <v>85</v>
      </c>
      <c r="K1590" s="207" t="b">
        <v>1</v>
      </c>
      <c r="L1590" s="208">
        <v>273.85000000000002</v>
      </c>
      <c r="M1590" s="208">
        <v>274.70000000000005</v>
      </c>
      <c r="N1590" s="11"/>
      <c r="O1590" s="2" t="s">
        <v>137</v>
      </c>
      <c r="P1590" s="179" t="s">
        <v>105</v>
      </c>
      <c r="Q1590" s="139" t="s">
        <v>1492</v>
      </c>
      <c r="R1590" s="11"/>
      <c r="S1590" s="11"/>
      <c r="T1590" s="17"/>
      <c r="U1590" s="6"/>
      <c r="V1590" s="6"/>
      <c r="W1590" s="6"/>
      <c r="X1590" s="212" t="e">
        <v>#N/A</v>
      </c>
      <c r="Y1590" s="6"/>
      <c r="BO1590" s="6"/>
      <c r="BP1590" s="6"/>
      <c r="BQ1590" s="1">
        <v>0</v>
      </c>
      <c r="BR1590" s="6"/>
      <c r="BS1590" s="6"/>
      <c r="BT1590" s="6"/>
      <c r="BU1590" s="6"/>
      <c r="BV1590" s="1" t="s">
        <v>1035</v>
      </c>
      <c r="BW1590" s="6"/>
      <c r="BX1590" s="6"/>
    </row>
    <row r="1591" spans="1:76" ht="15" customHeight="1" x14ac:dyDescent="0.3">
      <c r="A1591" s="1" t="s">
        <v>1489</v>
      </c>
      <c r="B1591" s="9">
        <v>42972</v>
      </c>
      <c r="C1591" s="1" t="s">
        <v>123</v>
      </c>
      <c r="D1591" s="61" t="s">
        <v>115</v>
      </c>
      <c r="E1591" s="61" t="s">
        <v>116</v>
      </c>
      <c r="F1591" s="2">
        <v>111</v>
      </c>
      <c r="G1591" s="170">
        <v>2</v>
      </c>
      <c r="H1591" s="183" t="str">
        <f t="shared" si="24"/>
        <v>111-2</v>
      </c>
      <c r="I1591" s="175">
        <v>67</v>
      </c>
      <c r="J1591" s="175">
        <v>68</v>
      </c>
      <c r="K1591" s="207" t="b">
        <v>1</v>
      </c>
      <c r="L1591" s="208">
        <v>275.37500000000006</v>
      </c>
      <c r="M1591" s="208">
        <v>275.38500000000005</v>
      </c>
      <c r="N1591" s="2" t="s">
        <v>96</v>
      </c>
      <c r="O1591" s="2" t="s">
        <v>42</v>
      </c>
      <c r="P1591" s="179" t="s">
        <v>1495</v>
      </c>
      <c r="Q1591" s="180">
        <v>5</v>
      </c>
      <c r="R1591" s="2" t="s">
        <v>21</v>
      </c>
      <c r="S1591" s="2"/>
      <c r="T1591" s="40" t="s">
        <v>791</v>
      </c>
      <c r="U1591" s="1" t="s">
        <v>49</v>
      </c>
      <c r="V1591" s="1" t="s">
        <v>92</v>
      </c>
      <c r="W1591" s="1" t="s">
        <v>11</v>
      </c>
      <c r="X1591" s="212">
        <v>3</v>
      </c>
      <c r="Y1591" s="1" t="s">
        <v>111</v>
      </c>
      <c r="AG1591" s="1">
        <v>10</v>
      </c>
      <c r="AP1591" s="1">
        <v>40</v>
      </c>
      <c r="AU1591" s="1">
        <v>50</v>
      </c>
      <c r="BQ1591" s="1">
        <v>100</v>
      </c>
      <c r="BU1591" s="1" t="s">
        <v>1036</v>
      </c>
    </row>
    <row r="1592" spans="1:76" ht="15" customHeight="1" x14ac:dyDescent="0.3">
      <c r="A1592" s="1" t="s">
        <v>1489</v>
      </c>
      <c r="B1592" s="9">
        <v>42972</v>
      </c>
      <c r="C1592" s="1" t="s">
        <v>123</v>
      </c>
      <c r="D1592" s="166" t="s">
        <v>115</v>
      </c>
      <c r="E1592" s="166" t="s">
        <v>116</v>
      </c>
      <c r="F1592" s="2">
        <v>111</v>
      </c>
      <c r="G1592" s="170">
        <v>2</v>
      </c>
      <c r="H1592" s="183" t="str">
        <f t="shared" si="24"/>
        <v>111-2</v>
      </c>
      <c r="I1592" s="175">
        <v>0</v>
      </c>
      <c r="J1592" s="175">
        <v>82</v>
      </c>
      <c r="K1592" s="207" t="b">
        <v>1</v>
      </c>
      <c r="L1592" s="208">
        <v>274.70500000000004</v>
      </c>
      <c r="M1592" s="208">
        <v>275.52500000000003</v>
      </c>
      <c r="N1592" s="11" t="s">
        <v>112</v>
      </c>
      <c r="O1592" s="11" t="s">
        <v>72</v>
      </c>
      <c r="P1592" s="179" t="s">
        <v>1526</v>
      </c>
      <c r="Q1592" s="180">
        <v>3</v>
      </c>
      <c r="R1592" s="11" t="s">
        <v>8</v>
      </c>
      <c r="S1592" s="11" t="s">
        <v>44</v>
      </c>
      <c r="T1592" s="17" t="s">
        <v>975</v>
      </c>
      <c r="U1592" s="6" t="s">
        <v>49</v>
      </c>
      <c r="V1592" s="6" t="s">
        <v>14</v>
      </c>
      <c r="W1592" s="6" t="s">
        <v>11</v>
      </c>
      <c r="X1592" s="212">
        <v>3</v>
      </c>
      <c r="Y1592" s="6" t="s">
        <v>40</v>
      </c>
      <c r="AG1592" s="1">
        <v>10</v>
      </c>
      <c r="AJ1592" s="193">
        <v>70</v>
      </c>
      <c r="AU1592" s="1">
        <v>20</v>
      </c>
      <c r="BO1592" s="6"/>
      <c r="BP1592" s="6"/>
      <c r="BQ1592" s="1">
        <v>100</v>
      </c>
      <c r="BR1592" s="6"/>
      <c r="BS1592" s="6"/>
      <c r="BT1592" s="6"/>
      <c r="BU1592" s="6" t="s">
        <v>1029</v>
      </c>
      <c r="BV1592" s="6"/>
      <c r="BW1592" s="6"/>
      <c r="BX1592" s="6"/>
    </row>
    <row r="1593" spans="1:76" ht="15" customHeight="1" x14ac:dyDescent="0.3">
      <c r="A1593" s="1" t="s">
        <v>1489</v>
      </c>
      <c r="B1593" s="9">
        <v>42972</v>
      </c>
      <c r="C1593" s="1" t="s">
        <v>123</v>
      </c>
      <c r="D1593" s="166" t="s">
        <v>115</v>
      </c>
      <c r="E1593" s="166" t="s">
        <v>116</v>
      </c>
      <c r="F1593" s="2">
        <v>111</v>
      </c>
      <c r="G1593" s="170">
        <v>2</v>
      </c>
      <c r="H1593" s="183" t="str">
        <f t="shared" si="24"/>
        <v>111-2</v>
      </c>
      <c r="I1593" s="175">
        <v>0</v>
      </c>
      <c r="J1593" s="175">
        <v>82</v>
      </c>
      <c r="K1593" s="207" t="b">
        <v>1</v>
      </c>
      <c r="L1593" s="208">
        <v>274.70500000000004</v>
      </c>
      <c r="M1593" s="208">
        <v>275.52500000000003</v>
      </c>
      <c r="N1593" s="11" t="s">
        <v>112</v>
      </c>
      <c r="O1593" s="11" t="s">
        <v>39</v>
      </c>
      <c r="P1593" s="179" t="s">
        <v>1527</v>
      </c>
      <c r="Q1593" s="180">
        <v>4</v>
      </c>
      <c r="R1593" s="11" t="s">
        <v>18</v>
      </c>
      <c r="S1593" s="11"/>
      <c r="T1593" s="17" t="s">
        <v>459</v>
      </c>
      <c r="U1593" s="6" t="s">
        <v>49</v>
      </c>
      <c r="V1593" s="6" t="s">
        <v>14</v>
      </c>
      <c r="W1593" s="6" t="s">
        <v>10</v>
      </c>
      <c r="X1593" s="212">
        <v>2</v>
      </c>
      <c r="Y1593" s="6" t="s">
        <v>40</v>
      </c>
      <c r="AG1593" s="1">
        <v>70</v>
      </c>
      <c r="AJ1593" s="193">
        <v>20</v>
      </c>
      <c r="AU1593" s="1">
        <v>10</v>
      </c>
      <c r="BO1593" s="6"/>
      <c r="BP1593" s="6"/>
      <c r="BQ1593" s="1">
        <v>100</v>
      </c>
      <c r="BR1593" s="6"/>
      <c r="BS1593" s="6"/>
      <c r="BT1593" s="6"/>
      <c r="BU1593" s="6" t="s">
        <v>897</v>
      </c>
      <c r="BV1593" s="6"/>
      <c r="BW1593" s="6"/>
      <c r="BX1593" s="6"/>
    </row>
    <row r="1594" spans="1:76" ht="15" customHeight="1" x14ac:dyDescent="0.3">
      <c r="A1594" s="1" t="s">
        <v>1489</v>
      </c>
      <c r="B1594" s="9">
        <v>42972</v>
      </c>
      <c r="C1594" s="1" t="s">
        <v>123</v>
      </c>
      <c r="D1594" s="61" t="s">
        <v>115</v>
      </c>
      <c r="E1594" s="61" t="s">
        <v>116</v>
      </c>
      <c r="F1594" s="2">
        <v>111</v>
      </c>
      <c r="G1594" s="170">
        <v>2</v>
      </c>
      <c r="H1594" s="183" t="str">
        <f t="shared" si="24"/>
        <v>111-2</v>
      </c>
      <c r="I1594" s="175">
        <v>0</v>
      </c>
      <c r="J1594" s="175">
        <v>82</v>
      </c>
      <c r="K1594" s="207" t="b">
        <v>1</v>
      </c>
      <c r="L1594" s="208">
        <v>274.70500000000004</v>
      </c>
      <c r="M1594" s="208">
        <v>275.52500000000003</v>
      </c>
      <c r="N1594" s="2" t="s">
        <v>112</v>
      </c>
      <c r="O1594" s="2" t="s">
        <v>32</v>
      </c>
      <c r="P1594" s="179" t="s">
        <v>1495</v>
      </c>
      <c r="Q1594" s="180">
        <v>5</v>
      </c>
      <c r="R1594" s="2" t="s">
        <v>18</v>
      </c>
      <c r="S1594" s="2"/>
      <c r="T1594" s="17" t="s">
        <v>795</v>
      </c>
      <c r="U1594" s="1" t="s">
        <v>49</v>
      </c>
      <c r="V1594" s="6" t="s">
        <v>16</v>
      </c>
      <c r="W1594" s="6" t="s">
        <v>11</v>
      </c>
      <c r="X1594" s="212">
        <v>3</v>
      </c>
      <c r="Y1594" s="1" t="s">
        <v>40</v>
      </c>
      <c r="AG1594" s="1">
        <v>10</v>
      </c>
      <c r="AP1594" s="1">
        <v>90</v>
      </c>
      <c r="BQ1594" s="1">
        <v>100</v>
      </c>
      <c r="BU1594" s="1" t="s">
        <v>997</v>
      </c>
    </row>
    <row r="1595" spans="1:76" ht="15" customHeight="1" x14ac:dyDescent="0.3">
      <c r="A1595" s="1" t="s">
        <v>1489</v>
      </c>
      <c r="B1595" s="9">
        <v>42972</v>
      </c>
      <c r="C1595" s="1" t="s">
        <v>123</v>
      </c>
      <c r="D1595" s="61" t="s">
        <v>115</v>
      </c>
      <c r="E1595" s="61" t="s">
        <v>116</v>
      </c>
      <c r="F1595" s="2">
        <v>111</v>
      </c>
      <c r="G1595" s="170">
        <v>2</v>
      </c>
      <c r="H1595" s="183" t="str">
        <f t="shared" si="24"/>
        <v>111-2</v>
      </c>
      <c r="I1595" s="175">
        <v>0</v>
      </c>
      <c r="J1595" s="175">
        <v>82</v>
      </c>
      <c r="K1595" s="207" t="b">
        <v>1</v>
      </c>
      <c r="L1595" s="208">
        <v>274.70500000000004</v>
      </c>
      <c r="M1595" s="208">
        <v>275.52500000000003</v>
      </c>
      <c r="N1595" s="11"/>
      <c r="O1595" s="2" t="s">
        <v>137</v>
      </c>
      <c r="P1595" s="179" t="s">
        <v>105</v>
      </c>
      <c r="Q1595" s="139" t="s">
        <v>1492</v>
      </c>
      <c r="R1595" s="11"/>
      <c r="S1595" s="11"/>
      <c r="T1595" s="17"/>
      <c r="U1595" s="6"/>
      <c r="V1595" s="6"/>
      <c r="W1595" s="6"/>
      <c r="X1595" s="212" t="e">
        <v>#N/A</v>
      </c>
      <c r="Y1595" s="6"/>
      <c r="BO1595" s="6"/>
      <c r="BP1595" s="6"/>
      <c r="BQ1595" s="1">
        <v>0</v>
      </c>
      <c r="BR1595" s="6"/>
      <c r="BS1595" s="6"/>
      <c r="BT1595" s="6"/>
      <c r="BU1595" s="6"/>
      <c r="BV1595" s="1" t="s">
        <v>1037</v>
      </c>
      <c r="BW1595" s="6"/>
      <c r="BX1595" s="6"/>
    </row>
    <row r="1596" spans="1:76" ht="15" customHeight="1" x14ac:dyDescent="0.3">
      <c r="A1596" s="1" t="s">
        <v>1489</v>
      </c>
      <c r="B1596" s="9">
        <v>42973</v>
      </c>
      <c r="C1596" s="1" t="s">
        <v>123</v>
      </c>
      <c r="D1596" s="61" t="s">
        <v>115</v>
      </c>
      <c r="E1596" s="61" t="s">
        <v>116</v>
      </c>
      <c r="F1596" s="2">
        <v>111</v>
      </c>
      <c r="G1596" s="170">
        <v>3</v>
      </c>
      <c r="H1596" s="183" t="str">
        <f t="shared" si="24"/>
        <v>111-3</v>
      </c>
      <c r="I1596" s="175">
        <v>34</v>
      </c>
      <c r="J1596" s="175">
        <v>37</v>
      </c>
      <c r="K1596" s="207" t="b">
        <v>1</v>
      </c>
      <c r="L1596" s="208">
        <v>275.87</v>
      </c>
      <c r="M1596" s="208">
        <v>275.90000000000003</v>
      </c>
      <c r="N1596" s="2" t="s">
        <v>96</v>
      </c>
      <c r="O1596" s="2" t="s">
        <v>30</v>
      </c>
      <c r="P1596" s="179" t="s">
        <v>1524</v>
      </c>
      <c r="Q1596" s="180">
        <v>1</v>
      </c>
      <c r="R1596" s="2" t="s">
        <v>21</v>
      </c>
      <c r="S1596" s="2"/>
      <c r="T1596" s="40" t="s">
        <v>676</v>
      </c>
      <c r="U1596" s="1" t="s">
        <v>49</v>
      </c>
      <c r="V1596" s="1" t="s">
        <v>92</v>
      </c>
      <c r="W1596" s="1" t="s">
        <v>11</v>
      </c>
      <c r="X1596" s="212">
        <v>3</v>
      </c>
      <c r="Y1596" s="1" t="s">
        <v>111</v>
      </c>
      <c r="AG1596" s="1">
        <v>10</v>
      </c>
      <c r="AJ1596" s="193">
        <v>10</v>
      </c>
      <c r="AU1596" s="1">
        <v>80</v>
      </c>
      <c r="BQ1596" s="1">
        <v>100</v>
      </c>
      <c r="BU1596" s="1" t="s">
        <v>895</v>
      </c>
    </row>
    <row r="1597" spans="1:76" ht="15" customHeight="1" x14ac:dyDescent="0.3">
      <c r="A1597" s="1" t="s">
        <v>1489</v>
      </c>
      <c r="B1597" s="9">
        <v>42973</v>
      </c>
      <c r="C1597" s="1" t="s">
        <v>123</v>
      </c>
      <c r="D1597" s="166" t="s">
        <v>115</v>
      </c>
      <c r="E1597" s="166" t="s">
        <v>116</v>
      </c>
      <c r="F1597" s="2">
        <v>111</v>
      </c>
      <c r="G1597" s="170">
        <v>3</v>
      </c>
      <c r="H1597" s="183" t="str">
        <f t="shared" si="24"/>
        <v>111-3</v>
      </c>
      <c r="I1597" s="175">
        <v>0</v>
      </c>
      <c r="J1597" s="175">
        <v>74</v>
      </c>
      <c r="K1597" s="207" t="b">
        <v>1</v>
      </c>
      <c r="L1597" s="208">
        <v>275.53000000000003</v>
      </c>
      <c r="M1597" s="208">
        <v>276.27000000000004</v>
      </c>
      <c r="N1597" s="11" t="s">
        <v>112</v>
      </c>
      <c r="O1597" s="11" t="s">
        <v>72</v>
      </c>
      <c r="P1597" s="179" t="s">
        <v>1526</v>
      </c>
      <c r="Q1597" s="180">
        <v>3</v>
      </c>
      <c r="R1597" s="11" t="s">
        <v>44</v>
      </c>
      <c r="S1597" s="11"/>
      <c r="T1597" s="17" t="s">
        <v>684</v>
      </c>
      <c r="U1597" s="6" t="s">
        <v>49</v>
      </c>
      <c r="V1597" s="6" t="s">
        <v>14</v>
      </c>
      <c r="W1597" s="6" t="s">
        <v>11</v>
      </c>
      <c r="X1597" s="212">
        <v>3</v>
      </c>
      <c r="Y1597" s="6" t="s">
        <v>40</v>
      </c>
      <c r="AG1597" s="1">
        <v>10</v>
      </c>
      <c r="AJ1597" s="193">
        <v>70</v>
      </c>
      <c r="AU1597" s="1">
        <v>20</v>
      </c>
      <c r="BO1597" s="6"/>
      <c r="BP1597" s="6"/>
      <c r="BQ1597" s="1">
        <v>100</v>
      </c>
      <c r="BR1597" s="6"/>
      <c r="BS1597" s="6"/>
      <c r="BT1597" s="6"/>
      <c r="BU1597" s="6" t="s">
        <v>1039</v>
      </c>
      <c r="BV1597" s="6"/>
      <c r="BW1597" s="6"/>
    </row>
    <row r="1598" spans="1:76" ht="15" customHeight="1" x14ac:dyDescent="0.3">
      <c r="A1598" s="1" t="s">
        <v>1489</v>
      </c>
      <c r="B1598" s="9">
        <v>42973</v>
      </c>
      <c r="C1598" s="1" t="s">
        <v>123</v>
      </c>
      <c r="D1598" s="166" t="s">
        <v>115</v>
      </c>
      <c r="E1598" s="166" t="s">
        <v>116</v>
      </c>
      <c r="F1598" s="2">
        <v>111</v>
      </c>
      <c r="G1598" s="170">
        <v>3</v>
      </c>
      <c r="H1598" s="183" t="str">
        <f t="shared" si="24"/>
        <v>111-3</v>
      </c>
      <c r="I1598" s="175">
        <v>0</v>
      </c>
      <c r="J1598" s="175">
        <v>74</v>
      </c>
      <c r="K1598" s="207" t="b">
        <v>1</v>
      </c>
      <c r="L1598" s="208">
        <v>275.53000000000003</v>
      </c>
      <c r="M1598" s="208">
        <v>276.27000000000004</v>
      </c>
      <c r="N1598" s="11" t="s">
        <v>112</v>
      </c>
      <c r="O1598" s="11" t="s">
        <v>39</v>
      </c>
      <c r="P1598" s="179" t="s">
        <v>1527</v>
      </c>
      <c r="Q1598" s="180">
        <v>4</v>
      </c>
      <c r="R1598" s="11" t="s">
        <v>18</v>
      </c>
      <c r="S1598" s="11"/>
      <c r="T1598" s="17" t="s">
        <v>459</v>
      </c>
      <c r="U1598" s="6" t="s">
        <v>49</v>
      </c>
      <c r="V1598" s="6" t="s">
        <v>14</v>
      </c>
      <c r="W1598" s="6" t="s">
        <v>10</v>
      </c>
      <c r="X1598" s="212">
        <v>2</v>
      </c>
      <c r="Y1598" s="6" t="s">
        <v>40</v>
      </c>
      <c r="AG1598" s="1">
        <v>70</v>
      </c>
      <c r="AJ1598" s="193">
        <v>20</v>
      </c>
      <c r="AU1598" s="1">
        <v>10</v>
      </c>
      <c r="BO1598" s="6"/>
      <c r="BP1598" s="6"/>
      <c r="BQ1598" s="1">
        <v>100</v>
      </c>
      <c r="BR1598" s="6"/>
      <c r="BS1598" s="6"/>
      <c r="BT1598" s="6"/>
      <c r="BU1598" s="6" t="s">
        <v>897</v>
      </c>
      <c r="BV1598" s="6"/>
      <c r="BW1598" s="6"/>
    </row>
    <row r="1599" spans="1:76" ht="15" customHeight="1" x14ac:dyDescent="0.3">
      <c r="A1599" s="1" t="s">
        <v>1489</v>
      </c>
      <c r="B1599" s="9">
        <v>42973</v>
      </c>
      <c r="C1599" s="1" t="s">
        <v>123</v>
      </c>
      <c r="D1599" s="166" t="s">
        <v>115</v>
      </c>
      <c r="E1599" s="166" t="s">
        <v>116</v>
      </c>
      <c r="F1599" s="2">
        <v>111</v>
      </c>
      <c r="G1599" s="170">
        <v>3</v>
      </c>
      <c r="H1599" s="183" t="str">
        <f t="shared" si="24"/>
        <v>111-3</v>
      </c>
      <c r="I1599" s="175">
        <v>0</v>
      </c>
      <c r="J1599" s="175">
        <v>74</v>
      </c>
      <c r="K1599" s="207" t="b">
        <v>1</v>
      </c>
      <c r="L1599" s="208">
        <v>275.53000000000003</v>
      </c>
      <c r="M1599" s="208">
        <v>276.27000000000004</v>
      </c>
      <c r="N1599" s="11" t="s">
        <v>112</v>
      </c>
      <c r="O1599" s="11" t="s">
        <v>32</v>
      </c>
      <c r="P1599" s="179" t="s">
        <v>1495</v>
      </c>
      <c r="Q1599" s="180">
        <v>5</v>
      </c>
      <c r="R1599" s="11" t="s">
        <v>18</v>
      </c>
      <c r="S1599" s="11"/>
      <c r="T1599" s="17" t="s">
        <v>459</v>
      </c>
      <c r="U1599" s="6" t="s">
        <v>49</v>
      </c>
      <c r="V1599" s="6" t="s">
        <v>14</v>
      </c>
      <c r="W1599" s="6" t="s">
        <v>10</v>
      </c>
      <c r="X1599" s="212">
        <v>2</v>
      </c>
      <c r="Y1599" s="6" t="s">
        <v>40</v>
      </c>
      <c r="AG1599" s="1">
        <v>10</v>
      </c>
      <c r="AP1599" s="1">
        <v>90</v>
      </c>
      <c r="BO1599" s="6"/>
      <c r="BP1599" s="6"/>
      <c r="BQ1599" s="1">
        <v>100</v>
      </c>
      <c r="BR1599" s="6"/>
      <c r="BS1599" s="6"/>
      <c r="BT1599" s="6"/>
      <c r="BU1599" s="6" t="s">
        <v>1040</v>
      </c>
      <c r="BV1599" s="6"/>
      <c r="BW1599" s="6"/>
    </row>
    <row r="1600" spans="1:76" ht="15" customHeight="1" x14ac:dyDescent="0.3">
      <c r="A1600" s="1" t="s">
        <v>1489</v>
      </c>
      <c r="B1600" s="9">
        <v>42973</v>
      </c>
      <c r="C1600" s="1" t="s">
        <v>123</v>
      </c>
      <c r="D1600" s="166" t="s">
        <v>115</v>
      </c>
      <c r="E1600" s="166" t="s">
        <v>116</v>
      </c>
      <c r="F1600" s="2">
        <v>111</v>
      </c>
      <c r="G1600" s="170">
        <v>3</v>
      </c>
      <c r="H1600" s="183" t="str">
        <f t="shared" si="24"/>
        <v>111-3</v>
      </c>
      <c r="I1600" s="175">
        <v>0</v>
      </c>
      <c r="J1600" s="175">
        <v>74</v>
      </c>
      <c r="K1600" s="207" t="b">
        <v>1</v>
      </c>
      <c r="L1600" s="208">
        <v>275.53000000000003</v>
      </c>
      <c r="M1600" s="208">
        <v>276.27000000000004</v>
      </c>
      <c r="N1600" s="11"/>
      <c r="O1600" s="11" t="s">
        <v>105</v>
      </c>
      <c r="P1600" s="179" t="s">
        <v>105</v>
      </c>
      <c r="Q1600" s="139" t="s">
        <v>1492</v>
      </c>
      <c r="R1600" s="11"/>
      <c r="S1600" s="11"/>
      <c r="T1600" s="6"/>
      <c r="U1600" s="6"/>
      <c r="V1600" s="6"/>
      <c r="W1600" s="6"/>
      <c r="X1600" s="212" t="e">
        <v>#N/A</v>
      </c>
      <c r="Y1600" s="6"/>
      <c r="Z1600" s="203"/>
      <c r="AA1600" s="203"/>
      <c r="AB1600" s="203"/>
      <c r="AC1600" s="203"/>
      <c r="AD1600" s="204"/>
      <c r="AE1600" s="204"/>
      <c r="AF1600" s="203"/>
      <c r="AG1600" s="204"/>
      <c r="AH1600" s="204"/>
      <c r="AI1600" s="204"/>
      <c r="AJ1600" s="203"/>
      <c r="AK1600" s="203"/>
      <c r="AL1600" s="204"/>
      <c r="AM1600" s="204"/>
      <c r="AN1600" s="204"/>
      <c r="AO1600" s="203"/>
      <c r="AP1600" s="204"/>
      <c r="AQ1600" s="204"/>
      <c r="AR1600" s="204"/>
      <c r="AS1600" s="204"/>
      <c r="AT1600" s="203"/>
      <c r="AU1600" s="204"/>
      <c r="AV1600" s="204"/>
      <c r="AW1600" s="204"/>
      <c r="AX1600" s="203"/>
      <c r="AY1600" s="204"/>
      <c r="AZ1600" s="204"/>
      <c r="BA1600" s="204"/>
      <c r="BB1600" s="203"/>
      <c r="BC1600" s="203"/>
      <c r="BD1600" s="203"/>
      <c r="BE1600" s="204"/>
      <c r="BF1600" s="204"/>
      <c r="BG1600" s="204"/>
      <c r="BH1600" s="204"/>
      <c r="BI1600" s="203"/>
      <c r="BJ1600" s="203"/>
      <c r="BK1600" s="203"/>
      <c r="BL1600" s="203"/>
      <c r="BM1600" s="203"/>
      <c r="BN1600" s="204"/>
      <c r="BO1600" s="6"/>
      <c r="BP1600" s="6"/>
      <c r="BQ1600" s="1">
        <v>0</v>
      </c>
      <c r="BR1600" s="6"/>
      <c r="BS1600" s="6"/>
      <c r="BT1600" s="6"/>
      <c r="BU1600" s="6"/>
      <c r="BV1600" s="6" t="s">
        <v>1041</v>
      </c>
      <c r="BW1600" s="6"/>
    </row>
    <row r="1601" spans="1:75" ht="15" customHeight="1" x14ac:dyDescent="0.3">
      <c r="A1601" s="1" t="s">
        <v>1489</v>
      </c>
      <c r="B1601" s="9">
        <v>42973</v>
      </c>
      <c r="C1601" s="1" t="s">
        <v>123</v>
      </c>
      <c r="D1601" s="61" t="s">
        <v>115</v>
      </c>
      <c r="E1601" s="61" t="s">
        <v>116</v>
      </c>
      <c r="F1601" s="2">
        <v>111</v>
      </c>
      <c r="G1601" s="170">
        <v>4</v>
      </c>
      <c r="H1601" s="183" t="str">
        <f t="shared" si="24"/>
        <v>111-4</v>
      </c>
      <c r="I1601" s="175">
        <v>0</v>
      </c>
      <c r="J1601" s="175">
        <v>67</v>
      </c>
      <c r="K1601" s="207" t="b">
        <v>1</v>
      </c>
      <c r="L1601" s="208">
        <v>276.27500000000003</v>
      </c>
      <c r="M1601" s="208">
        <v>276.94500000000005</v>
      </c>
      <c r="N1601" s="2" t="s">
        <v>112</v>
      </c>
      <c r="O1601" s="2" t="s">
        <v>30</v>
      </c>
      <c r="P1601" s="179" t="s">
        <v>1524</v>
      </c>
      <c r="Q1601" s="180">
        <v>1</v>
      </c>
      <c r="R1601" s="2" t="s">
        <v>21</v>
      </c>
      <c r="S1601" s="2"/>
      <c r="T1601" s="40" t="s">
        <v>795</v>
      </c>
      <c r="U1601" s="1" t="s">
        <v>49</v>
      </c>
      <c r="V1601" s="1" t="s">
        <v>92</v>
      </c>
      <c r="W1601" s="1" t="s">
        <v>11</v>
      </c>
      <c r="X1601" s="212">
        <v>3</v>
      </c>
      <c r="Y1601" s="1" t="s">
        <v>111</v>
      </c>
      <c r="AG1601" s="1">
        <v>10</v>
      </c>
      <c r="AJ1601" s="193">
        <v>10</v>
      </c>
      <c r="AU1601" s="1">
        <v>80</v>
      </c>
      <c r="BQ1601" s="1">
        <v>100</v>
      </c>
      <c r="BU1601" s="1" t="s">
        <v>895</v>
      </c>
    </row>
    <row r="1602" spans="1:75" ht="15" customHeight="1" x14ac:dyDescent="0.3">
      <c r="A1602" s="1" t="s">
        <v>1489</v>
      </c>
      <c r="B1602" s="9">
        <v>42973</v>
      </c>
      <c r="C1602" s="1" t="s">
        <v>123</v>
      </c>
      <c r="D1602" s="166" t="s">
        <v>115</v>
      </c>
      <c r="E1602" s="166" t="s">
        <v>116</v>
      </c>
      <c r="F1602" s="2">
        <v>111</v>
      </c>
      <c r="G1602" s="170">
        <v>4</v>
      </c>
      <c r="H1602" s="183" t="str">
        <f t="shared" si="24"/>
        <v>111-4</v>
      </c>
      <c r="I1602" s="175">
        <v>0</v>
      </c>
      <c r="J1602" s="175">
        <v>67</v>
      </c>
      <c r="K1602" s="207" t="b">
        <v>1</v>
      </c>
      <c r="L1602" s="208">
        <v>276.27500000000003</v>
      </c>
      <c r="M1602" s="208">
        <v>276.94500000000005</v>
      </c>
      <c r="N1602" s="11" t="s">
        <v>112</v>
      </c>
      <c r="O1602" s="11" t="s">
        <v>72</v>
      </c>
      <c r="P1602" s="179" t="s">
        <v>1526</v>
      </c>
      <c r="Q1602" s="180">
        <v>3</v>
      </c>
      <c r="R1602" s="11" t="s">
        <v>44</v>
      </c>
      <c r="S1602" s="11"/>
      <c r="T1602" s="17" t="s">
        <v>676</v>
      </c>
      <c r="U1602" s="6" t="s">
        <v>49</v>
      </c>
      <c r="V1602" s="6" t="s">
        <v>14</v>
      </c>
      <c r="W1602" s="6" t="s">
        <v>11</v>
      </c>
      <c r="X1602" s="212">
        <v>3</v>
      </c>
      <c r="Y1602" s="6" t="s">
        <v>40</v>
      </c>
      <c r="AG1602" s="1">
        <v>10</v>
      </c>
      <c r="AJ1602" s="193">
        <v>70</v>
      </c>
      <c r="AU1602" s="1">
        <v>20</v>
      </c>
      <c r="BO1602" s="6"/>
      <c r="BP1602" s="6"/>
      <c r="BQ1602" s="1">
        <v>100</v>
      </c>
      <c r="BR1602" s="6"/>
      <c r="BS1602" s="6"/>
      <c r="BT1602" s="6"/>
      <c r="BU1602" s="6" t="s">
        <v>1039</v>
      </c>
      <c r="BV1602" s="6"/>
      <c r="BW1602" s="6"/>
    </row>
    <row r="1603" spans="1:75" ht="15" customHeight="1" x14ac:dyDescent="0.3">
      <c r="A1603" s="1" t="s">
        <v>1489</v>
      </c>
      <c r="B1603" s="9">
        <v>42973</v>
      </c>
      <c r="C1603" s="1" t="s">
        <v>123</v>
      </c>
      <c r="D1603" s="166" t="s">
        <v>115</v>
      </c>
      <c r="E1603" s="166" t="s">
        <v>116</v>
      </c>
      <c r="F1603" s="2">
        <v>111</v>
      </c>
      <c r="G1603" s="170">
        <v>4</v>
      </c>
      <c r="H1603" s="183" t="str">
        <f t="shared" si="24"/>
        <v>111-4</v>
      </c>
      <c r="I1603" s="175">
        <v>0</v>
      </c>
      <c r="J1603" s="175">
        <v>67</v>
      </c>
      <c r="K1603" s="207" t="b">
        <v>1</v>
      </c>
      <c r="L1603" s="208">
        <v>276.27500000000003</v>
      </c>
      <c r="M1603" s="208">
        <v>276.94500000000005</v>
      </c>
      <c r="N1603" s="11" t="s">
        <v>112</v>
      </c>
      <c r="O1603" s="11" t="s">
        <v>39</v>
      </c>
      <c r="P1603" s="179" t="s">
        <v>1527</v>
      </c>
      <c r="Q1603" s="180">
        <v>4</v>
      </c>
      <c r="R1603" s="11" t="s">
        <v>18</v>
      </c>
      <c r="S1603" s="11"/>
      <c r="T1603" s="17" t="s">
        <v>796</v>
      </c>
      <c r="U1603" s="6" t="s">
        <v>49</v>
      </c>
      <c r="V1603" s="6" t="s">
        <v>14</v>
      </c>
      <c r="W1603" s="6" t="s">
        <v>10</v>
      </c>
      <c r="X1603" s="212">
        <v>2</v>
      </c>
      <c r="Y1603" s="6" t="s">
        <v>40</v>
      </c>
      <c r="AG1603" s="1">
        <v>70</v>
      </c>
      <c r="AJ1603" s="193">
        <v>20</v>
      </c>
      <c r="AU1603" s="1">
        <v>10</v>
      </c>
      <c r="BO1603" s="6"/>
      <c r="BP1603" s="6"/>
      <c r="BQ1603" s="1">
        <v>100</v>
      </c>
      <c r="BR1603" s="6"/>
      <c r="BS1603" s="6"/>
      <c r="BT1603" s="6"/>
      <c r="BU1603" s="6" t="s">
        <v>1042</v>
      </c>
      <c r="BV1603" s="6"/>
      <c r="BW1603" s="6"/>
    </row>
    <row r="1604" spans="1:75" ht="15" customHeight="1" x14ac:dyDescent="0.3">
      <c r="A1604" s="1" t="s">
        <v>1489</v>
      </c>
      <c r="B1604" s="9">
        <v>42973</v>
      </c>
      <c r="C1604" s="1" t="s">
        <v>123</v>
      </c>
      <c r="D1604" s="166" t="s">
        <v>115</v>
      </c>
      <c r="E1604" s="166" t="s">
        <v>116</v>
      </c>
      <c r="F1604" s="2">
        <v>111</v>
      </c>
      <c r="G1604" s="170">
        <v>4</v>
      </c>
      <c r="H1604" s="183" t="str">
        <f t="shared" si="24"/>
        <v>111-4</v>
      </c>
      <c r="I1604" s="175">
        <v>0</v>
      </c>
      <c r="J1604" s="175">
        <v>67</v>
      </c>
      <c r="K1604" s="207" t="b">
        <v>1</v>
      </c>
      <c r="L1604" s="208">
        <v>276.27500000000003</v>
      </c>
      <c r="M1604" s="208">
        <v>276.94500000000005</v>
      </c>
      <c r="N1604" s="11" t="s">
        <v>112</v>
      </c>
      <c r="O1604" s="11" t="s">
        <v>32</v>
      </c>
      <c r="P1604" s="179" t="s">
        <v>1495</v>
      </c>
      <c r="Q1604" s="180">
        <v>5</v>
      </c>
      <c r="R1604" s="11" t="s">
        <v>18</v>
      </c>
      <c r="S1604" s="11"/>
      <c r="T1604" s="17" t="s">
        <v>792</v>
      </c>
      <c r="U1604" s="6" t="s">
        <v>49</v>
      </c>
      <c r="V1604" s="6" t="s">
        <v>14</v>
      </c>
      <c r="W1604" s="6" t="s">
        <v>10</v>
      </c>
      <c r="X1604" s="212">
        <v>2</v>
      </c>
      <c r="Y1604" s="6" t="s">
        <v>40</v>
      </c>
      <c r="AG1604" s="1">
        <v>10</v>
      </c>
      <c r="AP1604" s="1">
        <v>90</v>
      </c>
      <c r="BO1604" s="6"/>
      <c r="BP1604" s="6"/>
      <c r="BQ1604" s="1">
        <v>100</v>
      </c>
      <c r="BR1604" s="6"/>
      <c r="BS1604" s="6"/>
      <c r="BT1604" s="6"/>
      <c r="BU1604" s="6" t="s">
        <v>1040</v>
      </c>
      <c r="BV1604" s="6"/>
      <c r="BW1604" s="6"/>
    </row>
    <row r="1605" spans="1:75" ht="15" customHeight="1" x14ac:dyDescent="0.3">
      <c r="A1605" s="1" t="s">
        <v>1489</v>
      </c>
      <c r="B1605" s="9">
        <v>42973</v>
      </c>
      <c r="C1605" s="1" t="s">
        <v>123</v>
      </c>
      <c r="D1605" s="166" t="s">
        <v>115</v>
      </c>
      <c r="E1605" s="166" t="s">
        <v>116</v>
      </c>
      <c r="F1605" s="2">
        <v>111</v>
      </c>
      <c r="G1605" s="170">
        <v>4</v>
      </c>
      <c r="H1605" s="183" t="str">
        <f t="shared" si="24"/>
        <v>111-4</v>
      </c>
      <c r="I1605" s="175">
        <v>0</v>
      </c>
      <c r="J1605" s="175">
        <v>67</v>
      </c>
      <c r="K1605" s="207" t="b">
        <v>1</v>
      </c>
      <c r="L1605" s="208">
        <v>276.27500000000003</v>
      </c>
      <c r="M1605" s="208">
        <v>276.94500000000005</v>
      </c>
      <c r="N1605" s="11"/>
      <c r="O1605" s="11" t="s">
        <v>105</v>
      </c>
      <c r="P1605" s="179" t="s">
        <v>105</v>
      </c>
      <c r="Q1605" s="139" t="s">
        <v>1492</v>
      </c>
      <c r="R1605" s="11"/>
      <c r="S1605" s="11"/>
      <c r="T1605" s="6"/>
      <c r="U1605" s="6"/>
      <c r="V1605" s="6"/>
      <c r="W1605" s="6"/>
      <c r="X1605" s="212" t="e">
        <v>#N/A</v>
      </c>
      <c r="Y1605" s="6"/>
      <c r="Z1605" s="203"/>
      <c r="AA1605" s="203"/>
      <c r="AB1605" s="203"/>
      <c r="AC1605" s="203"/>
      <c r="AD1605" s="204"/>
      <c r="AE1605" s="204"/>
      <c r="AF1605" s="203"/>
      <c r="AG1605" s="204"/>
      <c r="AH1605" s="204"/>
      <c r="AI1605" s="204"/>
      <c r="AJ1605" s="203"/>
      <c r="AK1605" s="203"/>
      <c r="AL1605" s="204"/>
      <c r="AM1605" s="204"/>
      <c r="AN1605" s="204"/>
      <c r="AO1605" s="203"/>
      <c r="AP1605" s="204"/>
      <c r="AQ1605" s="204"/>
      <c r="AR1605" s="204"/>
      <c r="AS1605" s="204"/>
      <c r="AT1605" s="203"/>
      <c r="AU1605" s="204"/>
      <c r="AV1605" s="204"/>
      <c r="AW1605" s="204"/>
      <c r="AX1605" s="203"/>
      <c r="AY1605" s="204"/>
      <c r="AZ1605" s="204"/>
      <c r="BA1605" s="204"/>
      <c r="BB1605" s="203"/>
      <c r="BC1605" s="203"/>
      <c r="BD1605" s="203"/>
      <c r="BE1605" s="204"/>
      <c r="BF1605" s="204"/>
      <c r="BG1605" s="204"/>
      <c r="BH1605" s="204"/>
      <c r="BI1605" s="203"/>
      <c r="BJ1605" s="203"/>
      <c r="BK1605" s="203"/>
      <c r="BL1605" s="203"/>
      <c r="BM1605" s="203"/>
      <c r="BN1605" s="204"/>
      <c r="BO1605" s="6"/>
      <c r="BP1605" s="6"/>
      <c r="BQ1605" s="1">
        <v>0</v>
      </c>
      <c r="BR1605" s="6"/>
      <c r="BS1605" s="6"/>
      <c r="BT1605" s="6"/>
      <c r="BU1605" s="6"/>
      <c r="BV1605" s="6" t="s">
        <v>1041</v>
      </c>
      <c r="BW1605" s="6"/>
    </row>
    <row r="1606" spans="1:75" ht="15" customHeight="1" x14ac:dyDescent="0.3">
      <c r="A1606" s="1" t="s">
        <v>1489</v>
      </c>
      <c r="B1606" s="9">
        <v>42973</v>
      </c>
      <c r="C1606" s="1" t="s">
        <v>123</v>
      </c>
      <c r="D1606" s="61" t="s">
        <v>115</v>
      </c>
      <c r="E1606" s="61" t="s">
        <v>116</v>
      </c>
      <c r="F1606" s="2">
        <v>112</v>
      </c>
      <c r="G1606" s="170">
        <v>1</v>
      </c>
      <c r="H1606" s="183" t="str">
        <f t="shared" si="24"/>
        <v>112-1</v>
      </c>
      <c r="I1606" s="175">
        <v>0</v>
      </c>
      <c r="J1606" s="175">
        <v>95</v>
      </c>
      <c r="K1606" s="207" t="b">
        <v>1</v>
      </c>
      <c r="L1606" s="208">
        <v>276.89999999999998</v>
      </c>
      <c r="M1606" s="208">
        <v>277.84999999999997</v>
      </c>
      <c r="N1606" s="2" t="s">
        <v>112</v>
      </c>
      <c r="O1606" s="2" t="s">
        <v>30</v>
      </c>
      <c r="P1606" s="179" t="s">
        <v>1524</v>
      </c>
      <c r="Q1606" s="180">
        <v>1</v>
      </c>
      <c r="R1606" s="2" t="s">
        <v>21</v>
      </c>
      <c r="S1606" s="2"/>
      <c r="T1606" s="40" t="s">
        <v>790</v>
      </c>
      <c r="U1606" s="1" t="s">
        <v>49</v>
      </c>
      <c r="V1606" s="1" t="s">
        <v>92</v>
      </c>
      <c r="W1606" s="1" t="s">
        <v>11</v>
      </c>
      <c r="X1606" s="212">
        <v>3</v>
      </c>
      <c r="Y1606" s="1" t="s">
        <v>111</v>
      </c>
      <c r="AG1606" s="1">
        <v>10</v>
      </c>
      <c r="AJ1606" s="193">
        <v>10</v>
      </c>
      <c r="AU1606" s="1">
        <v>80</v>
      </c>
      <c r="BQ1606" s="1">
        <v>100</v>
      </c>
      <c r="BU1606" s="1" t="s">
        <v>895</v>
      </c>
    </row>
    <row r="1607" spans="1:75" ht="15" customHeight="1" x14ac:dyDescent="0.3">
      <c r="A1607" s="1" t="s">
        <v>1489</v>
      </c>
      <c r="B1607" s="9">
        <v>42973</v>
      </c>
      <c r="C1607" s="1" t="s">
        <v>123</v>
      </c>
      <c r="D1607" s="166" t="s">
        <v>115</v>
      </c>
      <c r="E1607" s="166" t="s">
        <v>116</v>
      </c>
      <c r="F1607" s="2">
        <v>112</v>
      </c>
      <c r="G1607" s="170">
        <v>1</v>
      </c>
      <c r="H1607" s="183" t="str">
        <f t="shared" si="24"/>
        <v>112-1</v>
      </c>
      <c r="I1607" s="175">
        <v>0</v>
      </c>
      <c r="J1607" s="175">
        <v>95</v>
      </c>
      <c r="K1607" s="207" t="b">
        <v>1</v>
      </c>
      <c r="L1607" s="208">
        <v>276.89999999999998</v>
      </c>
      <c r="M1607" s="208">
        <v>277.84999999999997</v>
      </c>
      <c r="N1607" s="11" t="s">
        <v>112</v>
      </c>
      <c r="O1607" s="11" t="s">
        <v>72</v>
      </c>
      <c r="P1607" s="179" t="s">
        <v>1526</v>
      </c>
      <c r="Q1607" s="180">
        <v>3</v>
      </c>
      <c r="R1607" s="11" t="s">
        <v>44</v>
      </c>
      <c r="S1607" s="11"/>
      <c r="T1607" s="17" t="s">
        <v>796</v>
      </c>
      <c r="U1607" s="6" t="s">
        <v>49</v>
      </c>
      <c r="V1607" s="6" t="s">
        <v>14</v>
      </c>
      <c r="W1607" s="6" t="s">
        <v>11</v>
      </c>
      <c r="X1607" s="212">
        <v>3</v>
      </c>
      <c r="Y1607" s="6" t="s">
        <v>40</v>
      </c>
      <c r="AG1607" s="1">
        <v>10</v>
      </c>
      <c r="AJ1607" s="193">
        <v>70</v>
      </c>
      <c r="AU1607" s="1">
        <v>20</v>
      </c>
      <c r="BO1607" s="6"/>
      <c r="BP1607" s="6"/>
      <c r="BQ1607" s="1">
        <v>100</v>
      </c>
      <c r="BR1607" s="6"/>
      <c r="BS1607" s="6"/>
      <c r="BT1607" s="6"/>
      <c r="BU1607" s="6" t="s">
        <v>1039</v>
      </c>
      <c r="BV1607" s="6"/>
      <c r="BW1607" s="6"/>
    </row>
    <row r="1608" spans="1:75" ht="15" customHeight="1" x14ac:dyDescent="0.3">
      <c r="A1608" s="1" t="s">
        <v>1489</v>
      </c>
      <c r="B1608" s="9">
        <v>42973</v>
      </c>
      <c r="C1608" s="1" t="s">
        <v>123</v>
      </c>
      <c r="D1608" s="166" t="s">
        <v>115</v>
      </c>
      <c r="E1608" s="166" t="s">
        <v>116</v>
      </c>
      <c r="F1608" s="2">
        <v>112</v>
      </c>
      <c r="G1608" s="170">
        <v>1</v>
      </c>
      <c r="H1608" s="183" t="str">
        <f t="shared" si="24"/>
        <v>112-1</v>
      </c>
      <c r="I1608" s="175">
        <v>0</v>
      </c>
      <c r="J1608" s="175">
        <v>95</v>
      </c>
      <c r="K1608" s="207" t="b">
        <v>1</v>
      </c>
      <c r="L1608" s="208">
        <v>276.89999999999998</v>
      </c>
      <c r="M1608" s="208">
        <v>277.84999999999997</v>
      </c>
      <c r="N1608" s="11" t="s">
        <v>112</v>
      </c>
      <c r="O1608" s="11" t="s">
        <v>39</v>
      </c>
      <c r="P1608" s="179" t="s">
        <v>1527</v>
      </c>
      <c r="Q1608" s="180">
        <v>4</v>
      </c>
      <c r="R1608" s="11" t="s">
        <v>18</v>
      </c>
      <c r="S1608" s="11"/>
      <c r="T1608" s="17" t="s">
        <v>792</v>
      </c>
      <c r="U1608" s="6" t="s">
        <v>49</v>
      </c>
      <c r="V1608" s="6" t="s">
        <v>14</v>
      </c>
      <c r="W1608" s="6" t="s">
        <v>10</v>
      </c>
      <c r="X1608" s="212">
        <v>2</v>
      </c>
      <c r="Y1608" s="6" t="s">
        <v>40</v>
      </c>
      <c r="AG1608" s="1">
        <v>70</v>
      </c>
      <c r="AJ1608" s="193">
        <v>20</v>
      </c>
      <c r="AU1608" s="1">
        <v>10</v>
      </c>
      <c r="BO1608" s="6"/>
      <c r="BP1608" s="6"/>
      <c r="BQ1608" s="1">
        <v>100</v>
      </c>
      <c r="BR1608" s="6"/>
      <c r="BS1608" s="6"/>
      <c r="BT1608" s="6"/>
      <c r="BU1608" s="6" t="s">
        <v>909</v>
      </c>
      <c r="BV1608" s="6"/>
      <c r="BW1608" s="6"/>
    </row>
    <row r="1609" spans="1:75" ht="15" customHeight="1" x14ac:dyDescent="0.3">
      <c r="A1609" s="1" t="s">
        <v>1489</v>
      </c>
      <c r="B1609" s="9">
        <v>42973</v>
      </c>
      <c r="C1609" s="1" t="s">
        <v>123</v>
      </c>
      <c r="D1609" s="166" t="s">
        <v>115</v>
      </c>
      <c r="E1609" s="166" t="s">
        <v>116</v>
      </c>
      <c r="F1609" s="2">
        <v>112</v>
      </c>
      <c r="G1609" s="170">
        <v>1</v>
      </c>
      <c r="H1609" s="183" t="str">
        <f t="shared" si="24"/>
        <v>112-1</v>
      </c>
      <c r="I1609" s="175">
        <v>0</v>
      </c>
      <c r="J1609" s="175">
        <v>95</v>
      </c>
      <c r="K1609" s="207" t="b">
        <v>1</v>
      </c>
      <c r="L1609" s="208">
        <v>276.89999999999998</v>
      </c>
      <c r="M1609" s="208">
        <v>277.84999999999997</v>
      </c>
      <c r="N1609" s="11" t="s">
        <v>112</v>
      </c>
      <c r="O1609" s="11" t="s">
        <v>32</v>
      </c>
      <c r="P1609" s="179" t="s">
        <v>1495</v>
      </c>
      <c r="Q1609" s="180">
        <v>5</v>
      </c>
      <c r="R1609" s="11" t="s">
        <v>18</v>
      </c>
      <c r="S1609" s="11"/>
      <c r="T1609" s="17" t="s">
        <v>459</v>
      </c>
      <c r="U1609" s="6" t="s">
        <v>49</v>
      </c>
      <c r="V1609" s="6" t="s">
        <v>14</v>
      </c>
      <c r="W1609" s="6" t="s">
        <v>10</v>
      </c>
      <c r="X1609" s="212">
        <v>2</v>
      </c>
      <c r="Y1609" s="6" t="s">
        <v>40</v>
      </c>
      <c r="AG1609" s="1">
        <v>10</v>
      </c>
      <c r="AP1609" s="1">
        <v>90</v>
      </c>
      <c r="BO1609" s="6"/>
      <c r="BP1609" s="6"/>
      <c r="BQ1609" s="1">
        <v>100</v>
      </c>
      <c r="BR1609" s="6"/>
      <c r="BS1609" s="6"/>
      <c r="BT1609" s="6"/>
      <c r="BU1609" s="6" t="s">
        <v>1040</v>
      </c>
      <c r="BV1609" s="6"/>
      <c r="BW1609" s="6"/>
    </row>
    <row r="1610" spans="1:75" ht="15" customHeight="1" x14ac:dyDescent="0.3">
      <c r="A1610" s="1" t="s">
        <v>1489</v>
      </c>
      <c r="B1610" s="9">
        <v>42973</v>
      </c>
      <c r="C1610" s="1" t="s">
        <v>123</v>
      </c>
      <c r="D1610" s="166" t="s">
        <v>115</v>
      </c>
      <c r="E1610" s="166" t="s">
        <v>116</v>
      </c>
      <c r="F1610" s="2">
        <v>112</v>
      </c>
      <c r="G1610" s="170">
        <v>2</v>
      </c>
      <c r="H1610" s="183" t="str">
        <f t="shared" si="24"/>
        <v>112-2</v>
      </c>
      <c r="I1610" s="175">
        <v>0</v>
      </c>
      <c r="J1610" s="175">
        <v>91</v>
      </c>
      <c r="K1610" s="207" t="b">
        <v>1</v>
      </c>
      <c r="L1610" s="208">
        <v>277.86499999999995</v>
      </c>
      <c r="M1610" s="208">
        <v>278.77499999999998</v>
      </c>
      <c r="N1610" s="11"/>
      <c r="O1610" s="11" t="s">
        <v>105</v>
      </c>
      <c r="P1610" s="179" t="s">
        <v>105</v>
      </c>
      <c r="Q1610" s="139" t="s">
        <v>1492</v>
      </c>
      <c r="R1610" s="11"/>
      <c r="S1610" s="11"/>
      <c r="T1610" s="6"/>
      <c r="U1610" s="6"/>
      <c r="V1610" s="6"/>
      <c r="W1610" s="6"/>
      <c r="X1610" s="212" t="e">
        <v>#N/A</v>
      </c>
      <c r="Y1610" s="6"/>
      <c r="Z1610" s="203"/>
      <c r="AA1610" s="203"/>
      <c r="AB1610" s="203"/>
      <c r="AC1610" s="203"/>
      <c r="AD1610" s="204"/>
      <c r="AE1610" s="204"/>
      <c r="AF1610" s="203"/>
      <c r="AG1610" s="204"/>
      <c r="AH1610" s="204"/>
      <c r="AI1610" s="204"/>
      <c r="AJ1610" s="203"/>
      <c r="AK1610" s="203"/>
      <c r="AL1610" s="204"/>
      <c r="AM1610" s="204"/>
      <c r="AN1610" s="204"/>
      <c r="AO1610" s="203"/>
      <c r="AP1610" s="204"/>
      <c r="AQ1610" s="204"/>
      <c r="AR1610" s="204"/>
      <c r="AS1610" s="204"/>
      <c r="AT1610" s="203"/>
      <c r="AU1610" s="204"/>
      <c r="AV1610" s="204"/>
      <c r="AW1610" s="204"/>
      <c r="AX1610" s="203"/>
      <c r="AY1610" s="204"/>
      <c r="AZ1610" s="204"/>
      <c r="BA1610" s="204"/>
      <c r="BB1610" s="203"/>
      <c r="BC1610" s="203"/>
      <c r="BD1610" s="203"/>
      <c r="BE1610" s="204"/>
      <c r="BF1610" s="204"/>
      <c r="BG1610" s="204"/>
      <c r="BH1610" s="204"/>
      <c r="BI1610" s="203"/>
      <c r="BJ1610" s="203"/>
      <c r="BK1610" s="203"/>
      <c r="BL1610" s="203"/>
      <c r="BM1610" s="203"/>
      <c r="BN1610" s="204"/>
      <c r="BO1610" s="6"/>
      <c r="BP1610" s="6"/>
      <c r="BQ1610" s="1">
        <v>0</v>
      </c>
      <c r="BR1610" s="6"/>
      <c r="BS1610" s="6"/>
      <c r="BT1610" s="6"/>
      <c r="BU1610" s="6"/>
      <c r="BV1610" s="6" t="s">
        <v>1041</v>
      </c>
      <c r="BW1610" s="6"/>
    </row>
    <row r="1611" spans="1:75" ht="15" customHeight="1" x14ac:dyDescent="0.3">
      <c r="A1611" s="1" t="s">
        <v>1489</v>
      </c>
      <c r="B1611" s="9">
        <v>42973</v>
      </c>
      <c r="C1611" s="1" t="s">
        <v>123</v>
      </c>
      <c r="D1611" s="61" t="s">
        <v>115</v>
      </c>
      <c r="E1611" s="61" t="s">
        <v>116</v>
      </c>
      <c r="F1611" s="2">
        <v>112</v>
      </c>
      <c r="G1611" s="170">
        <v>2</v>
      </c>
      <c r="H1611" s="183" t="str">
        <f t="shared" si="24"/>
        <v>112-2</v>
      </c>
      <c r="I1611" s="175">
        <v>0</v>
      </c>
      <c r="J1611" s="175">
        <v>91</v>
      </c>
      <c r="K1611" s="207" t="b">
        <v>1</v>
      </c>
      <c r="L1611" s="208">
        <v>277.86499999999995</v>
      </c>
      <c r="M1611" s="208">
        <v>278.77499999999998</v>
      </c>
      <c r="N1611" s="2" t="s">
        <v>112</v>
      </c>
      <c r="O1611" s="2" t="s">
        <v>30</v>
      </c>
      <c r="P1611" s="179" t="s">
        <v>1524</v>
      </c>
      <c r="Q1611" s="180">
        <v>1</v>
      </c>
      <c r="R1611" s="2" t="s">
        <v>21</v>
      </c>
      <c r="S1611" s="2"/>
      <c r="T1611" s="40" t="s">
        <v>795</v>
      </c>
      <c r="U1611" s="1" t="s">
        <v>49</v>
      </c>
      <c r="V1611" s="1" t="s">
        <v>92</v>
      </c>
      <c r="W1611" s="1" t="s">
        <v>11</v>
      </c>
      <c r="X1611" s="212">
        <v>3</v>
      </c>
      <c r="Y1611" s="1" t="s">
        <v>111</v>
      </c>
      <c r="AG1611" s="1">
        <v>10</v>
      </c>
      <c r="AJ1611" s="193">
        <v>10</v>
      </c>
      <c r="AU1611" s="1">
        <v>80</v>
      </c>
      <c r="BQ1611" s="1">
        <v>100</v>
      </c>
      <c r="BU1611" s="1" t="s">
        <v>895</v>
      </c>
    </row>
    <row r="1612" spans="1:75" ht="15" customHeight="1" x14ac:dyDescent="0.3">
      <c r="A1612" s="1" t="s">
        <v>1489</v>
      </c>
      <c r="B1612" s="9">
        <v>42973</v>
      </c>
      <c r="C1612" s="1" t="s">
        <v>123</v>
      </c>
      <c r="D1612" s="166" t="s">
        <v>115</v>
      </c>
      <c r="E1612" s="166" t="s">
        <v>116</v>
      </c>
      <c r="F1612" s="2">
        <v>112</v>
      </c>
      <c r="G1612" s="170">
        <v>2</v>
      </c>
      <c r="H1612" s="183" t="str">
        <f t="shared" si="24"/>
        <v>112-2</v>
      </c>
      <c r="I1612" s="175">
        <v>0</v>
      </c>
      <c r="J1612" s="175">
        <v>91</v>
      </c>
      <c r="K1612" s="207" t="b">
        <v>1</v>
      </c>
      <c r="L1612" s="208">
        <v>277.86499999999995</v>
      </c>
      <c r="M1612" s="208">
        <v>278.77499999999998</v>
      </c>
      <c r="N1612" s="11" t="s">
        <v>112</v>
      </c>
      <c r="O1612" s="11" t="s">
        <v>72</v>
      </c>
      <c r="P1612" s="179" t="s">
        <v>1526</v>
      </c>
      <c r="Q1612" s="180">
        <v>3</v>
      </c>
      <c r="R1612" s="11" t="s">
        <v>44</v>
      </c>
      <c r="S1612" s="11"/>
      <c r="T1612" s="17" t="s">
        <v>792</v>
      </c>
      <c r="U1612" s="6" t="s">
        <v>49</v>
      </c>
      <c r="V1612" s="6" t="s">
        <v>14</v>
      </c>
      <c r="W1612" s="6" t="s">
        <v>11</v>
      </c>
      <c r="X1612" s="212">
        <v>3</v>
      </c>
      <c r="Y1612" s="6" t="s">
        <v>40</v>
      </c>
      <c r="AG1612" s="1">
        <v>10</v>
      </c>
      <c r="AJ1612" s="193">
        <v>70</v>
      </c>
      <c r="AU1612" s="1">
        <v>20</v>
      </c>
      <c r="BO1612" s="6"/>
      <c r="BP1612" s="6"/>
      <c r="BQ1612" s="1">
        <v>100</v>
      </c>
      <c r="BR1612" s="6"/>
      <c r="BS1612" s="6"/>
      <c r="BT1612" s="6"/>
      <c r="BU1612" s="6" t="s">
        <v>1039</v>
      </c>
      <c r="BV1612" s="6"/>
      <c r="BW1612" s="6"/>
    </row>
    <row r="1613" spans="1:75" ht="15" customHeight="1" x14ac:dyDescent="0.3">
      <c r="A1613" s="1" t="s">
        <v>1489</v>
      </c>
      <c r="B1613" s="9">
        <v>42973</v>
      </c>
      <c r="C1613" s="1" t="s">
        <v>123</v>
      </c>
      <c r="D1613" s="166" t="s">
        <v>115</v>
      </c>
      <c r="E1613" s="166" t="s">
        <v>116</v>
      </c>
      <c r="F1613" s="2">
        <v>112</v>
      </c>
      <c r="G1613" s="170">
        <v>2</v>
      </c>
      <c r="H1613" s="183" t="str">
        <f t="shared" si="24"/>
        <v>112-2</v>
      </c>
      <c r="I1613" s="175">
        <v>0</v>
      </c>
      <c r="J1613" s="175">
        <v>91</v>
      </c>
      <c r="K1613" s="207" t="b">
        <v>1</v>
      </c>
      <c r="L1613" s="208">
        <v>277.86499999999995</v>
      </c>
      <c r="M1613" s="208">
        <v>278.77499999999998</v>
      </c>
      <c r="N1613" s="11" t="s">
        <v>112</v>
      </c>
      <c r="O1613" s="11" t="s">
        <v>39</v>
      </c>
      <c r="P1613" s="179" t="s">
        <v>1527</v>
      </c>
      <c r="Q1613" s="180">
        <v>4</v>
      </c>
      <c r="R1613" s="11" t="s">
        <v>18</v>
      </c>
      <c r="S1613" s="11"/>
      <c r="T1613" s="17" t="s">
        <v>459</v>
      </c>
      <c r="U1613" s="6" t="s">
        <v>49</v>
      </c>
      <c r="V1613" s="6" t="s">
        <v>14</v>
      </c>
      <c r="W1613" s="6" t="s">
        <v>10</v>
      </c>
      <c r="X1613" s="212">
        <v>2</v>
      </c>
      <c r="Y1613" s="6" t="s">
        <v>40</v>
      </c>
      <c r="AG1613" s="1">
        <v>70</v>
      </c>
      <c r="AJ1613" s="193">
        <v>20</v>
      </c>
      <c r="AU1613" s="1">
        <v>10</v>
      </c>
      <c r="BO1613" s="6"/>
      <c r="BP1613" s="6"/>
      <c r="BQ1613" s="1">
        <v>100</v>
      </c>
      <c r="BR1613" s="6"/>
      <c r="BS1613" s="6"/>
      <c r="BT1613" s="6"/>
      <c r="BU1613" s="6" t="s">
        <v>909</v>
      </c>
      <c r="BV1613" s="6"/>
      <c r="BW1613" s="6"/>
    </row>
    <row r="1614" spans="1:75" ht="15" customHeight="1" x14ac:dyDescent="0.3">
      <c r="A1614" s="1" t="s">
        <v>1489</v>
      </c>
      <c r="B1614" s="9">
        <v>42973</v>
      </c>
      <c r="C1614" s="1" t="s">
        <v>123</v>
      </c>
      <c r="D1614" s="166" t="s">
        <v>115</v>
      </c>
      <c r="E1614" s="166" t="s">
        <v>116</v>
      </c>
      <c r="F1614" s="2">
        <v>112</v>
      </c>
      <c r="G1614" s="170">
        <v>2</v>
      </c>
      <c r="H1614" s="183" t="str">
        <f t="shared" si="24"/>
        <v>112-2</v>
      </c>
      <c r="I1614" s="175">
        <v>0</v>
      </c>
      <c r="J1614" s="175">
        <v>91</v>
      </c>
      <c r="K1614" s="207" t="b">
        <v>1</v>
      </c>
      <c r="L1614" s="208">
        <v>277.86499999999995</v>
      </c>
      <c r="M1614" s="208">
        <v>278.77499999999998</v>
      </c>
      <c r="N1614" s="11" t="s">
        <v>112</v>
      </c>
      <c r="O1614" s="11" t="s">
        <v>32</v>
      </c>
      <c r="P1614" s="179" t="s">
        <v>1495</v>
      </c>
      <c r="Q1614" s="180">
        <v>5</v>
      </c>
      <c r="R1614" s="11" t="s">
        <v>18</v>
      </c>
      <c r="S1614" s="11"/>
      <c r="T1614" s="17" t="s">
        <v>683</v>
      </c>
      <c r="U1614" s="6" t="s">
        <v>49</v>
      </c>
      <c r="V1614" s="6" t="s">
        <v>14</v>
      </c>
      <c r="W1614" s="6" t="s">
        <v>10</v>
      </c>
      <c r="X1614" s="212">
        <v>2</v>
      </c>
      <c r="Y1614" s="6" t="s">
        <v>40</v>
      </c>
      <c r="AG1614" s="1">
        <v>10</v>
      </c>
      <c r="AP1614" s="1">
        <v>90</v>
      </c>
      <c r="BO1614" s="6"/>
      <c r="BP1614" s="6"/>
      <c r="BQ1614" s="1">
        <v>100</v>
      </c>
      <c r="BR1614" s="6"/>
      <c r="BS1614" s="6"/>
      <c r="BT1614" s="6"/>
      <c r="BU1614" s="6" t="s">
        <v>1043</v>
      </c>
      <c r="BV1614" s="6"/>
      <c r="BW1614" s="6"/>
    </row>
    <row r="1615" spans="1:75" ht="15" customHeight="1" x14ac:dyDescent="0.3">
      <c r="A1615" s="1" t="s">
        <v>1489</v>
      </c>
      <c r="B1615" s="9">
        <v>42973</v>
      </c>
      <c r="C1615" s="1" t="s">
        <v>123</v>
      </c>
      <c r="D1615" s="166" t="s">
        <v>115</v>
      </c>
      <c r="E1615" s="166" t="s">
        <v>116</v>
      </c>
      <c r="F1615" s="2">
        <v>112</v>
      </c>
      <c r="G1615" s="170">
        <v>2</v>
      </c>
      <c r="H1615" s="183" t="str">
        <f t="shared" si="24"/>
        <v>112-2</v>
      </c>
      <c r="I1615" s="175">
        <v>0</v>
      </c>
      <c r="J1615" s="175">
        <v>91</v>
      </c>
      <c r="K1615" s="207" t="b">
        <v>1</v>
      </c>
      <c r="L1615" s="208">
        <v>277.86499999999995</v>
      </c>
      <c r="M1615" s="208">
        <v>278.77499999999998</v>
      </c>
      <c r="N1615" s="11"/>
      <c r="O1615" s="11" t="s">
        <v>105</v>
      </c>
      <c r="P1615" s="179" t="s">
        <v>105</v>
      </c>
      <c r="Q1615" s="139" t="s">
        <v>1492</v>
      </c>
      <c r="R1615" s="11"/>
      <c r="S1615" s="11"/>
      <c r="T1615" s="6"/>
      <c r="U1615" s="6"/>
      <c r="V1615" s="6"/>
      <c r="W1615" s="6"/>
      <c r="X1615" s="212" t="e">
        <v>#N/A</v>
      </c>
      <c r="Y1615" s="6"/>
      <c r="Z1615" s="203"/>
      <c r="AA1615" s="203"/>
      <c r="AB1615" s="203"/>
      <c r="AC1615" s="203"/>
      <c r="AD1615" s="204"/>
      <c r="AE1615" s="204"/>
      <c r="AF1615" s="203"/>
      <c r="AG1615" s="204"/>
      <c r="AH1615" s="204"/>
      <c r="AI1615" s="204"/>
      <c r="AJ1615" s="203"/>
      <c r="AK1615" s="203"/>
      <c r="AL1615" s="204"/>
      <c r="AM1615" s="204"/>
      <c r="AN1615" s="204"/>
      <c r="AO1615" s="203"/>
      <c r="AP1615" s="204"/>
      <c r="AQ1615" s="204"/>
      <c r="AR1615" s="204"/>
      <c r="AS1615" s="204"/>
      <c r="AT1615" s="203"/>
      <c r="AU1615" s="204"/>
      <c r="AV1615" s="204"/>
      <c r="AW1615" s="204"/>
      <c r="AX1615" s="203"/>
      <c r="AY1615" s="204"/>
      <c r="AZ1615" s="204"/>
      <c r="BA1615" s="204"/>
      <c r="BB1615" s="203"/>
      <c r="BC1615" s="203"/>
      <c r="BD1615" s="203"/>
      <c r="BE1615" s="204"/>
      <c r="BF1615" s="204"/>
      <c r="BG1615" s="204"/>
      <c r="BH1615" s="204"/>
      <c r="BI1615" s="203"/>
      <c r="BJ1615" s="203"/>
      <c r="BK1615" s="203"/>
      <c r="BL1615" s="203"/>
      <c r="BM1615" s="203"/>
      <c r="BN1615" s="204"/>
      <c r="BO1615" s="6"/>
      <c r="BP1615" s="6"/>
      <c r="BQ1615" s="1">
        <v>0</v>
      </c>
      <c r="BR1615" s="6"/>
      <c r="BS1615" s="6"/>
      <c r="BT1615" s="6"/>
      <c r="BU1615" s="6"/>
      <c r="BV1615" s="6" t="s">
        <v>1044</v>
      </c>
      <c r="BW1615" s="6"/>
    </row>
    <row r="1616" spans="1:75" ht="15" customHeight="1" x14ac:dyDescent="0.3">
      <c r="A1616" s="1" t="s">
        <v>1489</v>
      </c>
      <c r="B1616" s="9">
        <v>42973</v>
      </c>
      <c r="C1616" s="1" t="s">
        <v>123</v>
      </c>
      <c r="D1616" s="61" t="s">
        <v>115</v>
      </c>
      <c r="E1616" s="61" t="s">
        <v>116</v>
      </c>
      <c r="F1616" s="2">
        <v>113</v>
      </c>
      <c r="G1616" s="170">
        <v>1</v>
      </c>
      <c r="H1616" s="183" t="str">
        <f t="shared" si="24"/>
        <v>113-1</v>
      </c>
      <c r="I1616" s="175">
        <v>0</v>
      </c>
      <c r="J1616" s="175">
        <v>91</v>
      </c>
      <c r="K1616" s="207" t="b">
        <v>1</v>
      </c>
      <c r="L1616" s="208">
        <v>278.85000000000002</v>
      </c>
      <c r="M1616" s="208">
        <v>279.76000000000005</v>
      </c>
      <c r="N1616" s="2" t="s">
        <v>112</v>
      </c>
      <c r="O1616" s="2" t="s">
        <v>30</v>
      </c>
      <c r="P1616" s="179" t="s">
        <v>1524</v>
      </c>
      <c r="Q1616" s="180">
        <v>1</v>
      </c>
      <c r="R1616" s="2" t="s">
        <v>21</v>
      </c>
      <c r="S1616" s="2"/>
      <c r="T1616" s="40" t="s">
        <v>796</v>
      </c>
      <c r="U1616" s="1" t="s">
        <v>49</v>
      </c>
      <c r="V1616" s="1" t="s">
        <v>92</v>
      </c>
      <c r="W1616" s="1" t="s">
        <v>11</v>
      </c>
      <c r="X1616" s="212">
        <v>3</v>
      </c>
      <c r="Y1616" s="1" t="s">
        <v>111</v>
      </c>
      <c r="AG1616" s="1">
        <v>10</v>
      </c>
      <c r="AJ1616" s="193">
        <v>10</v>
      </c>
      <c r="AU1616" s="1">
        <v>80</v>
      </c>
      <c r="BQ1616" s="1">
        <v>100</v>
      </c>
      <c r="BU1616" s="1" t="s">
        <v>895</v>
      </c>
    </row>
    <row r="1617" spans="1:75" ht="15" customHeight="1" x14ac:dyDescent="0.3">
      <c r="A1617" s="1" t="s">
        <v>1489</v>
      </c>
      <c r="B1617" s="9">
        <v>42973</v>
      </c>
      <c r="C1617" s="1" t="s">
        <v>123</v>
      </c>
      <c r="D1617" s="166" t="s">
        <v>115</v>
      </c>
      <c r="E1617" s="166" t="s">
        <v>116</v>
      </c>
      <c r="F1617" s="2">
        <v>113</v>
      </c>
      <c r="G1617" s="170">
        <v>1</v>
      </c>
      <c r="H1617" s="183" t="str">
        <f t="shared" si="24"/>
        <v>113-1</v>
      </c>
      <c r="I1617" s="175">
        <v>0</v>
      </c>
      <c r="J1617" s="175">
        <v>91</v>
      </c>
      <c r="K1617" s="207" t="b">
        <v>1</v>
      </c>
      <c r="L1617" s="208">
        <v>278.85000000000002</v>
      </c>
      <c r="M1617" s="208">
        <v>279.76000000000005</v>
      </c>
      <c r="N1617" s="11" t="s">
        <v>112</v>
      </c>
      <c r="O1617" s="11" t="s">
        <v>72</v>
      </c>
      <c r="P1617" s="179" t="s">
        <v>1526</v>
      </c>
      <c r="Q1617" s="180">
        <v>3</v>
      </c>
      <c r="R1617" s="11" t="s">
        <v>44</v>
      </c>
      <c r="S1617" s="11"/>
      <c r="T1617" s="17" t="s">
        <v>795</v>
      </c>
      <c r="U1617" s="6" t="s">
        <v>49</v>
      </c>
      <c r="V1617" s="6" t="s">
        <v>14</v>
      </c>
      <c r="W1617" s="6" t="s">
        <v>11</v>
      </c>
      <c r="X1617" s="212">
        <v>3</v>
      </c>
      <c r="Y1617" s="6" t="s">
        <v>40</v>
      </c>
      <c r="AG1617" s="1">
        <v>10</v>
      </c>
      <c r="AJ1617" s="193">
        <v>70</v>
      </c>
      <c r="AU1617" s="1">
        <v>20</v>
      </c>
      <c r="BO1617" s="6"/>
      <c r="BP1617" s="6"/>
      <c r="BQ1617" s="1">
        <v>100</v>
      </c>
      <c r="BR1617" s="6"/>
      <c r="BS1617" s="6"/>
      <c r="BT1617" s="6"/>
      <c r="BU1617" s="6" t="s">
        <v>1039</v>
      </c>
      <c r="BV1617" s="6"/>
      <c r="BW1617" s="6"/>
    </row>
    <row r="1618" spans="1:75" ht="15" customHeight="1" x14ac:dyDescent="0.3">
      <c r="A1618" s="1" t="s">
        <v>1489</v>
      </c>
      <c r="B1618" s="9">
        <v>42973</v>
      </c>
      <c r="C1618" s="1" t="s">
        <v>123</v>
      </c>
      <c r="D1618" s="166" t="s">
        <v>115</v>
      </c>
      <c r="E1618" s="166" t="s">
        <v>116</v>
      </c>
      <c r="F1618" s="2">
        <v>113</v>
      </c>
      <c r="G1618" s="170">
        <v>1</v>
      </c>
      <c r="H1618" s="183" t="str">
        <f t="shared" si="24"/>
        <v>113-1</v>
      </c>
      <c r="I1618" s="175">
        <v>0</v>
      </c>
      <c r="J1618" s="175">
        <v>91</v>
      </c>
      <c r="K1618" s="207" t="b">
        <v>1</v>
      </c>
      <c r="L1618" s="208">
        <v>278.85000000000002</v>
      </c>
      <c r="M1618" s="208">
        <v>279.76000000000005</v>
      </c>
      <c r="N1618" s="11" t="s">
        <v>112</v>
      </c>
      <c r="O1618" s="11" t="s">
        <v>39</v>
      </c>
      <c r="P1618" s="179" t="s">
        <v>1527</v>
      </c>
      <c r="Q1618" s="180">
        <v>4</v>
      </c>
      <c r="R1618" s="11" t="s">
        <v>18</v>
      </c>
      <c r="S1618" s="11"/>
      <c r="T1618" s="17" t="s">
        <v>459</v>
      </c>
      <c r="U1618" s="6" t="s">
        <v>49</v>
      </c>
      <c r="V1618" s="6" t="s">
        <v>14</v>
      </c>
      <c r="W1618" s="6" t="s">
        <v>10</v>
      </c>
      <c r="X1618" s="212">
        <v>2</v>
      </c>
      <c r="Y1618" s="6" t="s">
        <v>40</v>
      </c>
      <c r="AG1618" s="1">
        <v>70</v>
      </c>
      <c r="AJ1618" s="193">
        <v>20</v>
      </c>
      <c r="AU1618" s="1">
        <v>10</v>
      </c>
      <c r="BO1618" s="6"/>
      <c r="BP1618" s="6"/>
      <c r="BQ1618" s="1">
        <v>100</v>
      </c>
      <c r="BR1618" s="6"/>
      <c r="BS1618" s="6"/>
      <c r="BT1618" s="6"/>
      <c r="BU1618" s="6" t="s">
        <v>909</v>
      </c>
      <c r="BV1618" s="6"/>
      <c r="BW1618" s="6"/>
    </row>
    <row r="1619" spans="1:75" ht="15" customHeight="1" x14ac:dyDescent="0.3">
      <c r="A1619" s="1" t="s">
        <v>1489</v>
      </c>
      <c r="B1619" s="9">
        <v>42973</v>
      </c>
      <c r="C1619" s="1" t="s">
        <v>123</v>
      </c>
      <c r="D1619" s="166" t="s">
        <v>115</v>
      </c>
      <c r="E1619" s="166" t="s">
        <v>116</v>
      </c>
      <c r="F1619" s="2">
        <v>113</v>
      </c>
      <c r="G1619" s="170">
        <v>1</v>
      </c>
      <c r="H1619" s="183" t="str">
        <f t="shared" si="24"/>
        <v>113-1</v>
      </c>
      <c r="I1619" s="175">
        <v>0</v>
      </c>
      <c r="J1619" s="175">
        <v>91</v>
      </c>
      <c r="K1619" s="207" t="b">
        <v>1</v>
      </c>
      <c r="L1619" s="208">
        <v>278.85000000000002</v>
      </c>
      <c r="M1619" s="208">
        <v>279.76000000000005</v>
      </c>
      <c r="N1619" s="11" t="s">
        <v>112</v>
      </c>
      <c r="O1619" s="11" t="s">
        <v>32</v>
      </c>
      <c r="P1619" s="179" t="s">
        <v>1495</v>
      </c>
      <c r="Q1619" s="180">
        <v>5</v>
      </c>
      <c r="R1619" s="11" t="s">
        <v>18</v>
      </c>
      <c r="S1619" s="11"/>
      <c r="T1619" s="17" t="s">
        <v>792</v>
      </c>
      <c r="U1619" s="6" t="s">
        <v>49</v>
      </c>
      <c r="V1619" s="6" t="s">
        <v>14</v>
      </c>
      <c r="W1619" s="6" t="s">
        <v>10</v>
      </c>
      <c r="X1619" s="212">
        <v>2</v>
      </c>
      <c r="Y1619" s="6" t="s">
        <v>40</v>
      </c>
      <c r="AG1619" s="1">
        <v>10</v>
      </c>
      <c r="AP1619" s="1">
        <v>90</v>
      </c>
      <c r="BO1619" s="6"/>
      <c r="BP1619" s="6"/>
      <c r="BQ1619" s="1">
        <v>100</v>
      </c>
      <c r="BR1619" s="6"/>
      <c r="BS1619" s="6"/>
      <c r="BT1619" s="6"/>
      <c r="BU1619" s="6" t="s">
        <v>1040</v>
      </c>
      <c r="BV1619" s="6"/>
      <c r="BW1619" s="6"/>
    </row>
    <row r="1620" spans="1:75" ht="15" customHeight="1" x14ac:dyDescent="0.3">
      <c r="A1620" s="1" t="s">
        <v>1489</v>
      </c>
      <c r="B1620" s="9">
        <v>42973</v>
      </c>
      <c r="C1620" s="1" t="s">
        <v>123</v>
      </c>
      <c r="D1620" s="166" t="s">
        <v>115</v>
      </c>
      <c r="E1620" s="166" t="s">
        <v>116</v>
      </c>
      <c r="F1620" s="2">
        <v>113</v>
      </c>
      <c r="G1620" s="170">
        <v>1</v>
      </c>
      <c r="H1620" s="183" t="str">
        <f t="shared" si="24"/>
        <v>113-1</v>
      </c>
      <c r="I1620" s="175">
        <v>0</v>
      </c>
      <c r="J1620" s="175">
        <v>91</v>
      </c>
      <c r="K1620" s="207" t="b">
        <v>1</v>
      </c>
      <c r="L1620" s="208">
        <v>278.85000000000002</v>
      </c>
      <c r="M1620" s="208">
        <v>279.76000000000005</v>
      </c>
      <c r="N1620" s="11"/>
      <c r="O1620" s="11" t="s">
        <v>105</v>
      </c>
      <c r="P1620" s="179" t="s">
        <v>105</v>
      </c>
      <c r="Q1620" s="139" t="s">
        <v>1492</v>
      </c>
      <c r="R1620" s="11"/>
      <c r="S1620" s="11"/>
      <c r="T1620" s="6"/>
      <c r="U1620" s="6"/>
      <c r="V1620" s="6"/>
      <c r="W1620" s="6"/>
      <c r="X1620" s="212" t="e">
        <v>#N/A</v>
      </c>
      <c r="Y1620" s="6"/>
      <c r="Z1620" s="203"/>
      <c r="AA1620" s="203"/>
      <c r="AB1620" s="203"/>
      <c r="AC1620" s="203"/>
      <c r="AD1620" s="204"/>
      <c r="AE1620" s="204"/>
      <c r="AF1620" s="203"/>
      <c r="AG1620" s="204"/>
      <c r="AH1620" s="204"/>
      <c r="AI1620" s="204"/>
      <c r="AJ1620" s="203"/>
      <c r="AK1620" s="203"/>
      <c r="AL1620" s="204"/>
      <c r="AM1620" s="204"/>
      <c r="AN1620" s="204"/>
      <c r="AO1620" s="203"/>
      <c r="AP1620" s="204"/>
      <c r="AQ1620" s="204"/>
      <c r="AR1620" s="204"/>
      <c r="AS1620" s="204"/>
      <c r="AT1620" s="203"/>
      <c r="AU1620" s="204"/>
      <c r="AV1620" s="204"/>
      <c r="AW1620" s="204"/>
      <c r="AX1620" s="203"/>
      <c r="AY1620" s="204"/>
      <c r="AZ1620" s="204"/>
      <c r="BA1620" s="204"/>
      <c r="BB1620" s="203"/>
      <c r="BC1620" s="203"/>
      <c r="BD1620" s="203"/>
      <c r="BE1620" s="204"/>
      <c r="BF1620" s="204"/>
      <c r="BG1620" s="204"/>
      <c r="BH1620" s="204"/>
      <c r="BI1620" s="203"/>
      <c r="BJ1620" s="203"/>
      <c r="BK1620" s="203"/>
      <c r="BL1620" s="203"/>
      <c r="BM1620" s="203"/>
      <c r="BN1620" s="204"/>
      <c r="BO1620" s="6"/>
      <c r="BP1620" s="6"/>
      <c r="BQ1620" s="1">
        <v>0</v>
      </c>
      <c r="BR1620" s="6"/>
      <c r="BS1620" s="6"/>
      <c r="BT1620" s="6"/>
      <c r="BU1620" s="6"/>
      <c r="BV1620" s="6" t="s">
        <v>1045</v>
      </c>
      <c r="BW1620" s="6"/>
    </row>
    <row r="1621" spans="1:75" ht="15" customHeight="1" x14ac:dyDescent="0.3">
      <c r="A1621" s="1" t="s">
        <v>1489</v>
      </c>
      <c r="B1621" s="9">
        <v>42973</v>
      </c>
      <c r="C1621" s="1" t="s">
        <v>123</v>
      </c>
      <c r="D1621" s="166" t="s">
        <v>115</v>
      </c>
      <c r="E1621" s="166" t="s">
        <v>116</v>
      </c>
      <c r="F1621" s="2">
        <v>113</v>
      </c>
      <c r="G1621" s="170">
        <v>2</v>
      </c>
      <c r="H1621" s="183" t="str">
        <f t="shared" si="24"/>
        <v>113-2</v>
      </c>
      <c r="I1621" s="175">
        <v>0</v>
      </c>
      <c r="J1621" s="175">
        <v>29</v>
      </c>
      <c r="K1621" s="207" t="b">
        <v>1</v>
      </c>
      <c r="L1621" s="208">
        <v>279.77000000000004</v>
      </c>
      <c r="M1621" s="208">
        <v>280.06000000000006</v>
      </c>
      <c r="N1621" s="11" t="s">
        <v>112</v>
      </c>
      <c r="O1621" s="11" t="s">
        <v>72</v>
      </c>
      <c r="P1621" s="179" t="s">
        <v>1526</v>
      </c>
      <c r="Q1621" s="180">
        <v>3</v>
      </c>
      <c r="R1621" s="11" t="s">
        <v>44</v>
      </c>
      <c r="S1621" s="11"/>
      <c r="T1621" s="17" t="s">
        <v>795</v>
      </c>
      <c r="U1621" s="6" t="s">
        <v>49</v>
      </c>
      <c r="V1621" s="6" t="s">
        <v>14</v>
      </c>
      <c r="W1621" s="6" t="s">
        <v>11</v>
      </c>
      <c r="X1621" s="212">
        <v>3</v>
      </c>
      <c r="Y1621" s="6" t="s">
        <v>40</v>
      </c>
      <c r="AG1621" s="1">
        <v>10</v>
      </c>
      <c r="AJ1621" s="193">
        <v>70</v>
      </c>
      <c r="AU1621" s="1">
        <v>20</v>
      </c>
      <c r="BO1621" s="6"/>
      <c r="BP1621" s="6"/>
      <c r="BQ1621" s="1">
        <v>100</v>
      </c>
      <c r="BR1621" s="6"/>
      <c r="BS1621" s="6"/>
      <c r="BT1621" s="6"/>
      <c r="BU1621" s="6" t="s">
        <v>1039</v>
      </c>
      <c r="BV1621" s="6"/>
      <c r="BW1621" s="6"/>
    </row>
    <row r="1622" spans="1:75" ht="15" customHeight="1" x14ac:dyDescent="0.3">
      <c r="A1622" s="1" t="s">
        <v>1489</v>
      </c>
      <c r="B1622" s="9">
        <v>42973</v>
      </c>
      <c r="C1622" s="1" t="s">
        <v>123</v>
      </c>
      <c r="D1622" s="166" t="s">
        <v>115</v>
      </c>
      <c r="E1622" s="166" t="s">
        <v>116</v>
      </c>
      <c r="F1622" s="2">
        <v>113</v>
      </c>
      <c r="G1622" s="170">
        <v>2</v>
      </c>
      <c r="H1622" s="183" t="str">
        <f t="shared" si="24"/>
        <v>113-2</v>
      </c>
      <c r="I1622" s="175">
        <v>0</v>
      </c>
      <c r="J1622" s="175">
        <v>29</v>
      </c>
      <c r="K1622" s="207" t="b">
        <v>1</v>
      </c>
      <c r="L1622" s="208">
        <v>279.77000000000004</v>
      </c>
      <c r="M1622" s="208">
        <v>280.06000000000006</v>
      </c>
      <c r="N1622" s="11" t="s">
        <v>112</v>
      </c>
      <c r="O1622" s="11" t="s">
        <v>39</v>
      </c>
      <c r="P1622" s="179" t="s">
        <v>1527</v>
      </c>
      <c r="Q1622" s="180">
        <v>4</v>
      </c>
      <c r="R1622" s="11" t="s">
        <v>18</v>
      </c>
      <c r="S1622" s="11"/>
      <c r="T1622" s="17" t="s">
        <v>459</v>
      </c>
      <c r="U1622" s="6" t="s">
        <v>49</v>
      </c>
      <c r="V1622" s="6" t="s">
        <v>14</v>
      </c>
      <c r="W1622" s="6" t="s">
        <v>10</v>
      </c>
      <c r="X1622" s="212">
        <v>2</v>
      </c>
      <c r="Y1622" s="6" t="s">
        <v>40</v>
      </c>
      <c r="AG1622" s="1">
        <v>70</v>
      </c>
      <c r="AJ1622" s="193">
        <v>20</v>
      </c>
      <c r="AU1622" s="1">
        <v>10</v>
      </c>
      <c r="BO1622" s="6"/>
      <c r="BP1622" s="6"/>
      <c r="BQ1622" s="1">
        <v>100</v>
      </c>
      <c r="BR1622" s="6"/>
      <c r="BS1622" s="6"/>
      <c r="BT1622" s="6"/>
      <c r="BU1622" s="6" t="s">
        <v>897</v>
      </c>
      <c r="BV1622" s="6"/>
      <c r="BW1622" s="6"/>
    </row>
    <row r="1623" spans="1:75" ht="15" customHeight="1" x14ac:dyDescent="0.3">
      <c r="A1623" s="1" t="s">
        <v>1489</v>
      </c>
      <c r="B1623" s="9">
        <v>42973</v>
      </c>
      <c r="C1623" s="1" t="s">
        <v>123</v>
      </c>
      <c r="D1623" s="166" t="s">
        <v>115</v>
      </c>
      <c r="E1623" s="166" t="s">
        <v>116</v>
      </c>
      <c r="F1623" s="2">
        <v>113</v>
      </c>
      <c r="G1623" s="170">
        <v>2</v>
      </c>
      <c r="H1623" s="183" t="str">
        <f t="shared" ref="H1623:H1686" si="25">F1623&amp;"-"&amp;G1623</f>
        <v>113-2</v>
      </c>
      <c r="I1623" s="175">
        <v>0</v>
      </c>
      <c r="J1623" s="175">
        <v>29</v>
      </c>
      <c r="K1623" s="207" t="b">
        <v>1</v>
      </c>
      <c r="L1623" s="208">
        <v>279.77000000000004</v>
      </c>
      <c r="M1623" s="208">
        <v>280.06000000000006</v>
      </c>
      <c r="N1623" s="11"/>
      <c r="O1623" s="11" t="s">
        <v>105</v>
      </c>
      <c r="P1623" s="179" t="s">
        <v>105</v>
      </c>
      <c r="Q1623" s="139" t="s">
        <v>1492</v>
      </c>
      <c r="R1623" s="11"/>
      <c r="S1623" s="11"/>
      <c r="T1623" s="6"/>
      <c r="U1623" s="6"/>
      <c r="V1623" s="6"/>
      <c r="W1623" s="6"/>
      <c r="X1623" s="212" t="e">
        <v>#N/A</v>
      </c>
      <c r="Y1623" s="6"/>
      <c r="Z1623" s="203"/>
      <c r="AA1623" s="203"/>
      <c r="AB1623" s="203"/>
      <c r="AC1623" s="203"/>
      <c r="AD1623" s="204"/>
      <c r="AE1623" s="204"/>
      <c r="AF1623" s="203"/>
      <c r="AG1623" s="204"/>
      <c r="AH1623" s="204"/>
      <c r="AI1623" s="204"/>
      <c r="AJ1623" s="203"/>
      <c r="AK1623" s="203"/>
      <c r="AL1623" s="204"/>
      <c r="AM1623" s="204"/>
      <c r="AN1623" s="204"/>
      <c r="AO1623" s="203"/>
      <c r="AP1623" s="204"/>
      <c r="AQ1623" s="204"/>
      <c r="AR1623" s="204"/>
      <c r="AS1623" s="204"/>
      <c r="AT1623" s="203"/>
      <c r="AU1623" s="204"/>
      <c r="AV1623" s="204"/>
      <c r="AW1623" s="204"/>
      <c r="AX1623" s="203"/>
      <c r="AY1623" s="204"/>
      <c r="AZ1623" s="204"/>
      <c r="BA1623" s="204"/>
      <c r="BB1623" s="203"/>
      <c r="BC1623" s="203"/>
      <c r="BD1623" s="203"/>
      <c r="BE1623" s="204"/>
      <c r="BF1623" s="204"/>
      <c r="BG1623" s="204"/>
      <c r="BH1623" s="204"/>
      <c r="BI1623" s="203"/>
      <c r="BJ1623" s="203"/>
      <c r="BK1623" s="203"/>
      <c r="BL1623" s="203"/>
      <c r="BM1623" s="203"/>
      <c r="BN1623" s="204"/>
      <c r="BO1623" s="6"/>
      <c r="BP1623" s="6"/>
      <c r="BQ1623" s="1">
        <v>0</v>
      </c>
      <c r="BR1623" s="6"/>
      <c r="BS1623" s="6"/>
      <c r="BT1623" s="6"/>
      <c r="BU1623" s="6"/>
      <c r="BV1623" s="6" t="s">
        <v>1046</v>
      </c>
      <c r="BW1623" s="6"/>
    </row>
    <row r="1624" spans="1:75" ht="15" customHeight="1" x14ac:dyDescent="0.3">
      <c r="A1624" s="1" t="s">
        <v>1489</v>
      </c>
      <c r="B1624" s="9">
        <v>42973</v>
      </c>
      <c r="C1624" s="1" t="s">
        <v>123</v>
      </c>
      <c r="D1624" s="61" t="s">
        <v>115</v>
      </c>
      <c r="E1624" s="61" t="s">
        <v>116</v>
      </c>
      <c r="F1624" s="2">
        <v>114</v>
      </c>
      <c r="G1624" s="170">
        <v>1</v>
      </c>
      <c r="H1624" s="183" t="str">
        <f t="shared" si="25"/>
        <v>114-1</v>
      </c>
      <c r="I1624" s="175">
        <v>0</v>
      </c>
      <c r="J1624" s="175">
        <v>76</v>
      </c>
      <c r="K1624" s="207" t="b">
        <v>1</v>
      </c>
      <c r="L1624" s="208">
        <v>279.95</v>
      </c>
      <c r="M1624" s="208">
        <v>280.70999999999998</v>
      </c>
      <c r="N1624" s="2" t="s">
        <v>112</v>
      </c>
      <c r="O1624" s="2" t="s">
        <v>30</v>
      </c>
      <c r="P1624" s="179" t="s">
        <v>1524</v>
      </c>
      <c r="Q1624" s="180">
        <v>1</v>
      </c>
      <c r="R1624" s="2" t="s">
        <v>21</v>
      </c>
      <c r="S1624" s="2"/>
      <c r="T1624" s="40" t="s">
        <v>791</v>
      </c>
      <c r="U1624" s="1" t="s">
        <v>49</v>
      </c>
      <c r="V1624" s="1" t="s">
        <v>92</v>
      </c>
      <c r="W1624" s="1" t="s">
        <v>11</v>
      </c>
      <c r="X1624" s="212">
        <v>3</v>
      </c>
      <c r="Y1624" s="1" t="s">
        <v>111</v>
      </c>
      <c r="AG1624" s="1">
        <v>10</v>
      </c>
      <c r="AJ1624" s="193">
        <v>10</v>
      </c>
      <c r="AU1624" s="1">
        <v>80</v>
      </c>
      <c r="BQ1624" s="1">
        <v>100</v>
      </c>
      <c r="BU1624" s="1" t="s">
        <v>895</v>
      </c>
    </row>
    <row r="1625" spans="1:75" ht="15" customHeight="1" x14ac:dyDescent="0.3">
      <c r="A1625" s="1" t="s">
        <v>1489</v>
      </c>
      <c r="B1625" s="9">
        <v>42973</v>
      </c>
      <c r="C1625" s="1" t="s">
        <v>123</v>
      </c>
      <c r="D1625" s="166" t="s">
        <v>115</v>
      </c>
      <c r="E1625" s="166" t="s">
        <v>116</v>
      </c>
      <c r="F1625" s="2">
        <v>114</v>
      </c>
      <c r="G1625" s="170">
        <v>1</v>
      </c>
      <c r="H1625" s="183" t="str">
        <f t="shared" si="25"/>
        <v>114-1</v>
      </c>
      <c r="I1625" s="175">
        <v>0</v>
      </c>
      <c r="J1625" s="175">
        <v>76</v>
      </c>
      <c r="K1625" s="207" t="b">
        <v>1</v>
      </c>
      <c r="L1625" s="208">
        <v>279.95</v>
      </c>
      <c r="M1625" s="208">
        <v>280.70999999999998</v>
      </c>
      <c r="N1625" s="11" t="s">
        <v>112</v>
      </c>
      <c r="O1625" s="11" t="s">
        <v>72</v>
      </c>
      <c r="P1625" s="179" t="s">
        <v>1526</v>
      </c>
      <c r="Q1625" s="180">
        <v>3</v>
      </c>
      <c r="R1625" s="11" t="s">
        <v>44</v>
      </c>
      <c r="S1625" s="11"/>
      <c r="T1625" s="17" t="s">
        <v>792</v>
      </c>
      <c r="U1625" s="6" t="s">
        <v>49</v>
      </c>
      <c r="V1625" s="6" t="s">
        <v>14</v>
      </c>
      <c r="W1625" s="6" t="s">
        <v>11</v>
      </c>
      <c r="X1625" s="212">
        <v>3</v>
      </c>
      <c r="Y1625" s="6" t="s">
        <v>40</v>
      </c>
      <c r="AG1625" s="1">
        <v>10</v>
      </c>
      <c r="AJ1625" s="193">
        <v>70</v>
      </c>
      <c r="AU1625" s="1">
        <v>20</v>
      </c>
      <c r="BO1625" s="6"/>
      <c r="BP1625" s="6"/>
      <c r="BQ1625" s="1">
        <v>100</v>
      </c>
      <c r="BR1625" s="6"/>
      <c r="BS1625" s="6"/>
      <c r="BT1625" s="6"/>
      <c r="BU1625" s="6" t="s">
        <v>1039</v>
      </c>
      <c r="BV1625" s="6"/>
      <c r="BW1625" s="6"/>
    </row>
    <row r="1626" spans="1:75" ht="15" customHeight="1" x14ac:dyDescent="0.3">
      <c r="A1626" s="1" t="s">
        <v>1489</v>
      </c>
      <c r="B1626" s="9">
        <v>42973</v>
      </c>
      <c r="C1626" s="1" t="s">
        <v>123</v>
      </c>
      <c r="D1626" s="166" t="s">
        <v>115</v>
      </c>
      <c r="E1626" s="166" t="s">
        <v>116</v>
      </c>
      <c r="F1626" s="2">
        <v>114</v>
      </c>
      <c r="G1626" s="170">
        <v>1</v>
      </c>
      <c r="H1626" s="183" t="str">
        <f t="shared" si="25"/>
        <v>114-1</v>
      </c>
      <c r="I1626" s="175">
        <v>0</v>
      </c>
      <c r="J1626" s="175">
        <v>76</v>
      </c>
      <c r="K1626" s="207" t="b">
        <v>1</v>
      </c>
      <c r="L1626" s="208">
        <v>279.95</v>
      </c>
      <c r="M1626" s="208">
        <v>280.70999999999998</v>
      </c>
      <c r="N1626" s="11" t="s">
        <v>112</v>
      </c>
      <c r="O1626" s="11" t="s">
        <v>39</v>
      </c>
      <c r="P1626" s="179" t="s">
        <v>1527</v>
      </c>
      <c r="Q1626" s="180">
        <v>4</v>
      </c>
      <c r="R1626" s="11" t="s">
        <v>18</v>
      </c>
      <c r="S1626" s="11"/>
      <c r="T1626" s="17" t="s">
        <v>459</v>
      </c>
      <c r="U1626" s="6" t="s">
        <v>49</v>
      </c>
      <c r="V1626" s="6" t="s">
        <v>14</v>
      </c>
      <c r="W1626" s="6" t="s">
        <v>10</v>
      </c>
      <c r="X1626" s="212">
        <v>2</v>
      </c>
      <c r="Y1626" s="6" t="s">
        <v>40</v>
      </c>
      <c r="AG1626" s="1">
        <v>70</v>
      </c>
      <c r="AJ1626" s="193">
        <v>20</v>
      </c>
      <c r="AU1626" s="1">
        <v>10</v>
      </c>
      <c r="BO1626" s="6"/>
      <c r="BP1626" s="6"/>
      <c r="BQ1626" s="1">
        <v>100</v>
      </c>
      <c r="BR1626" s="6"/>
      <c r="BS1626" s="6"/>
      <c r="BT1626" s="6"/>
      <c r="BU1626" s="6" t="s">
        <v>909</v>
      </c>
      <c r="BV1626" s="6"/>
      <c r="BW1626" s="6"/>
    </row>
    <row r="1627" spans="1:75" ht="15" customHeight="1" x14ac:dyDescent="0.3">
      <c r="A1627" s="1" t="s">
        <v>1489</v>
      </c>
      <c r="B1627" s="9">
        <v>42973</v>
      </c>
      <c r="C1627" s="1" t="s">
        <v>123</v>
      </c>
      <c r="D1627" s="166" t="s">
        <v>115</v>
      </c>
      <c r="E1627" s="166" t="s">
        <v>116</v>
      </c>
      <c r="F1627" s="2">
        <v>114</v>
      </c>
      <c r="G1627" s="170">
        <v>1</v>
      </c>
      <c r="H1627" s="183" t="str">
        <f t="shared" si="25"/>
        <v>114-1</v>
      </c>
      <c r="I1627" s="175">
        <v>0</v>
      </c>
      <c r="J1627" s="175">
        <v>76</v>
      </c>
      <c r="K1627" s="207" t="b">
        <v>1</v>
      </c>
      <c r="L1627" s="208">
        <v>279.95</v>
      </c>
      <c r="M1627" s="208">
        <v>280.70999999999998</v>
      </c>
      <c r="N1627" s="11" t="s">
        <v>112</v>
      </c>
      <c r="O1627" s="11" t="s">
        <v>32</v>
      </c>
      <c r="P1627" s="179" t="s">
        <v>1495</v>
      </c>
      <c r="Q1627" s="180">
        <v>5</v>
      </c>
      <c r="R1627" s="11" t="s">
        <v>18</v>
      </c>
      <c r="S1627" s="11"/>
      <c r="T1627" s="17" t="s">
        <v>792</v>
      </c>
      <c r="U1627" s="6" t="s">
        <v>49</v>
      </c>
      <c r="V1627" s="6" t="s">
        <v>14</v>
      </c>
      <c r="W1627" s="6" t="s">
        <v>10</v>
      </c>
      <c r="X1627" s="212">
        <v>2</v>
      </c>
      <c r="Y1627" s="6" t="s">
        <v>40</v>
      </c>
      <c r="AG1627" s="1">
        <v>10</v>
      </c>
      <c r="AP1627" s="1">
        <v>90</v>
      </c>
      <c r="BO1627" s="6"/>
      <c r="BP1627" s="6"/>
      <c r="BQ1627" s="1">
        <v>100</v>
      </c>
      <c r="BR1627" s="6"/>
      <c r="BS1627" s="6"/>
      <c r="BT1627" s="6"/>
      <c r="BU1627" s="6" t="s">
        <v>1040</v>
      </c>
      <c r="BV1627" s="6"/>
      <c r="BW1627" s="6"/>
    </row>
    <row r="1628" spans="1:75" ht="15" customHeight="1" x14ac:dyDescent="0.3">
      <c r="A1628" s="1" t="s">
        <v>1489</v>
      </c>
      <c r="B1628" s="9">
        <v>42973</v>
      </c>
      <c r="C1628" s="1" t="s">
        <v>123</v>
      </c>
      <c r="D1628" s="166" t="s">
        <v>115</v>
      </c>
      <c r="E1628" s="166" t="s">
        <v>116</v>
      </c>
      <c r="F1628" s="2">
        <v>114</v>
      </c>
      <c r="G1628" s="170">
        <v>1</v>
      </c>
      <c r="H1628" s="183" t="str">
        <f t="shared" si="25"/>
        <v>114-1</v>
      </c>
      <c r="I1628" s="175">
        <v>0</v>
      </c>
      <c r="J1628" s="175">
        <v>92</v>
      </c>
      <c r="K1628" s="207" t="b">
        <v>1</v>
      </c>
      <c r="L1628" s="208">
        <v>279.95</v>
      </c>
      <c r="M1628" s="208">
        <v>280.87</v>
      </c>
      <c r="N1628" s="11"/>
      <c r="O1628" s="11" t="s">
        <v>105</v>
      </c>
      <c r="P1628" s="179" t="s">
        <v>105</v>
      </c>
      <c r="Q1628" s="139" t="s">
        <v>1492</v>
      </c>
      <c r="R1628" s="11"/>
      <c r="S1628" s="11"/>
      <c r="T1628" s="6"/>
      <c r="U1628" s="6"/>
      <c r="V1628" s="6"/>
      <c r="W1628" s="6"/>
      <c r="X1628" s="212" t="e">
        <v>#N/A</v>
      </c>
      <c r="Y1628" s="6"/>
      <c r="Z1628" s="203"/>
      <c r="AA1628" s="203"/>
      <c r="AB1628" s="203"/>
      <c r="AC1628" s="203"/>
      <c r="AD1628" s="204"/>
      <c r="AE1628" s="204"/>
      <c r="AF1628" s="203"/>
      <c r="AG1628" s="204"/>
      <c r="AH1628" s="204"/>
      <c r="AI1628" s="204"/>
      <c r="AJ1628" s="203"/>
      <c r="AK1628" s="203"/>
      <c r="AL1628" s="204"/>
      <c r="AM1628" s="204"/>
      <c r="AN1628" s="204"/>
      <c r="AO1628" s="203"/>
      <c r="AP1628" s="204"/>
      <c r="AQ1628" s="204"/>
      <c r="AR1628" s="204"/>
      <c r="AS1628" s="204"/>
      <c r="AT1628" s="203"/>
      <c r="AU1628" s="204"/>
      <c r="AV1628" s="204"/>
      <c r="AW1628" s="204"/>
      <c r="AX1628" s="203"/>
      <c r="AY1628" s="204"/>
      <c r="AZ1628" s="204"/>
      <c r="BA1628" s="204"/>
      <c r="BB1628" s="203"/>
      <c r="BC1628" s="203"/>
      <c r="BD1628" s="203"/>
      <c r="BE1628" s="204"/>
      <c r="BF1628" s="204"/>
      <c r="BG1628" s="204"/>
      <c r="BH1628" s="204"/>
      <c r="BI1628" s="203"/>
      <c r="BJ1628" s="203"/>
      <c r="BK1628" s="203"/>
      <c r="BL1628" s="203"/>
      <c r="BM1628" s="203"/>
      <c r="BN1628" s="204"/>
      <c r="BO1628" s="6"/>
      <c r="BP1628" s="6"/>
      <c r="BQ1628" s="1">
        <v>0</v>
      </c>
      <c r="BR1628" s="6"/>
      <c r="BS1628" s="6"/>
      <c r="BT1628" s="6"/>
      <c r="BU1628" s="6"/>
      <c r="BV1628" s="6" t="s">
        <v>1047</v>
      </c>
      <c r="BW1628" s="6"/>
    </row>
    <row r="1629" spans="1:75" ht="15" customHeight="1" x14ac:dyDescent="0.3">
      <c r="A1629" s="1" t="s">
        <v>1489</v>
      </c>
      <c r="B1629" s="9">
        <v>42973</v>
      </c>
      <c r="C1629" s="1" t="s">
        <v>123</v>
      </c>
      <c r="D1629" s="166" t="s">
        <v>115</v>
      </c>
      <c r="E1629" s="166" t="s">
        <v>116</v>
      </c>
      <c r="F1629" s="2">
        <v>115</v>
      </c>
      <c r="G1629" s="170">
        <v>1</v>
      </c>
      <c r="H1629" s="183" t="str">
        <f t="shared" si="25"/>
        <v>115-1</v>
      </c>
      <c r="I1629" s="175">
        <v>0</v>
      </c>
      <c r="J1629" s="175">
        <v>92</v>
      </c>
      <c r="K1629" s="207" t="b">
        <v>1</v>
      </c>
      <c r="L1629" s="208">
        <v>280.85000000000002</v>
      </c>
      <c r="M1629" s="208">
        <v>281.77000000000004</v>
      </c>
      <c r="N1629" s="11" t="s">
        <v>112</v>
      </c>
      <c r="O1629" s="11" t="s">
        <v>72</v>
      </c>
      <c r="P1629" s="179" t="s">
        <v>1526</v>
      </c>
      <c r="Q1629" s="180">
        <v>3</v>
      </c>
      <c r="R1629" s="11" t="s">
        <v>44</v>
      </c>
      <c r="S1629" s="11"/>
      <c r="T1629" s="17" t="s">
        <v>791</v>
      </c>
      <c r="U1629" s="6" t="s">
        <v>49</v>
      </c>
      <c r="V1629" s="6" t="s">
        <v>14</v>
      </c>
      <c r="W1629" s="6" t="s">
        <v>11</v>
      </c>
      <c r="X1629" s="212">
        <v>3</v>
      </c>
      <c r="Y1629" s="6" t="s">
        <v>40</v>
      </c>
      <c r="AG1629" s="1">
        <v>10</v>
      </c>
      <c r="AJ1629" s="193">
        <v>70</v>
      </c>
      <c r="AU1629" s="1">
        <v>20</v>
      </c>
      <c r="BO1629" s="6"/>
      <c r="BP1629" s="6"/>
      <c r="BQ1629" s="1">
        <v>100</v>
      </c>
      <c r="BR1629" s="6"/>
      <c r="BS1629" s="6"/>
      <c r="BT1629" s="6"/>
      <c r="BU1629" s="6" t="s">
        <v>1039</v>
      </c>
      <c r="BV1629" s="6"/>
      <c r="BW1629" s="6"/>
    </row>
    <row r="1630" spans="1:75" ht="15" customHeight="1" x14ac:dyDescent="0.3">
      <c r="A1630" s="1" t="s">
        <v>1489</v>
      </c>
      <c r="B1630" s="9">
        <v>42973</v>
      </c>
      <c r="C1630" s="1" t="s">
        <v>123</v>
      </c>
      <c r="D1630" s="166" t="s">
        <v>115</v>
      </c>
      <c r="E1630" s="166" t="s">
        <v>116</v>
      </c>
      <c r="F1630" s="2">
        <v>115</v>
      </c>
      <c r="G1630" s="170">
        <v>1</v>
      </c>
      <c r="H1630" s="183" t="str">
        <f t="shared" si="25"/>
        <v>115-1</v>
      </c>
      <c r="I1630" s="175">
        <v>0</v>
      </c>
      <c r="J1630" s="175">
        <v>92</v>
      </c>
      <c r="K1630" s="207" t="b">
        <v>1</v>
      </c>
      <c r="L1630" s="208">
        <v>280.85000000000002</v>
      </c>
      <c r="M1630" s="208">
        <v>281.77000000000004</v>
      </c>
      <c r="N1630" s="11" t="s">
        <v>112</v>
      </c>
      <c r="O1630" s="11" t="s">
        <v>39</v>
      </c>
      <c r="P1630" s="179" t="s">
        <v>1527</v>
      </c>
      <c r="Q1630" s="180">
        <v>4</v>
      </c>
      <c r="R1630" s="11" t="s">
        <v>18</v>
      </c>
      <c r="S1630" s="11"/>
      <c r="T1630" s="17" t="s">
        <v>459</v>
      </c>
      <c r="U1630" s="6" t="s">
        <v>49</v>
      </c>
      <c r="V1630" s="6" t="s">
        <v>14</v>
      </c>
      <c r="W1630" s="6" t="s">
        <v>10</v>
      </c>
      <c r="X1630" s="212">
        <v>2</v>
      </c>
      <c r="Y1630" s="6" t="s">
        <v>40</v>
      </c>
      <c r="AG1630" s="1">
        <v>70</v>
      </c>
      <c r="AJ1630" s="193">
        <v>20</v>
      </c>
      <c r="AU1630" s="1">
        <v>10</v>
      </c>
      <c r="BO1630" s="6"/>
      <c r="BP1630" s="6"/>
      <c r="BQ1630" s="1">
        <v>100</v>
      </c>
      <c r="BR1630" s="6"/>
      <c r="BS1630" s="6"/>
      <c r="BT1630" s="6"/>
      <c r="BU1630" s="6" t="s">
        <v>909</v>
      </c>
      <c r="BV1630" s="6"/>
      <c r="BW1630" s="6"/>
    </row>
    <row r="1631" spans="1:75" ht="15" customHeight="1" x14ac:dyDescent="0.3">
      <c r="A1631" s="1" t="s">
        <v>1489</v>
      </c>
      <c r="B1631" s="9">
        <v>42973</v>
      </c>
      <c r="C1631" s="1" t="s">
        <v>123</v>
      </c>
      <c r="D1631" s="166" t="s">
        <v>115</v>
      </c>
      <c r="E1631" s="166" t="s">
        <v>116</v>
      </c>
      <c r="F1631" s="2">
        <v>115</v>
      </c>
      <c r="G1631" s="170">
        <v>1</v>
      </c>
      <c r="H1631" s="183" t="str">
        <f t="shared" si="25"/>
        <v>115-1</v>
      </c>
      <c r="I1631" s="175">
        <v>0</v>
      </c>
      <c r="J1631" s="175">
        <v>92</v>
      </c>
      <c r="K1631" s="207" t="b">
        <v>1</v>
      </c>
      <c r="L1631" s="208">
        <v>280.85000000000002</v>
      </c>
      <c r="M1631" s="208">
        <v>281.77000000000004</v>
      </c>
      <c r="N1631" s="11" t="s">
        <v>112</v>
      </c>
      <c r="O1631" s="11" t="s">
        <v>32</v>
      </c>
      <c r="P1631" s="179" t="s">
        <v>1495</v>
      </c>
      <c r="Q1631" s="180">
        <v>5</v>
      </c>
      <c r="R1631" s="11" t="s">
        <v>18</v>
      </c>
      <c r="S1631" s="11"/>
      <c r="T1631" s="17" t="s">
        <v>796</v>
      </c>
      <c r="U1631" s="6" t="s">
        <v>49</v>
      </c>
      <c r="V1631" s="6" t="s">
        <v>14</v>
      </c>
      <c r="W1631" s="6" t="s">
        <v>10</v>
      </c>
      <c r="X1631" s="212">
        <v>2</v>
      </c>
      <c r="Y1631" s="6" t="s">
        <v>40</v>
      </c>
      <c r="AG1631" s="1">
        <v>10</v>
      </c>
      <c r="AP1631" s="1">
        <v>90</v>
      </c>
      <c r="BO1631" s="6"/>
      <c r="BP1631" s="6"/>
      <c r="BQ1631" s="1">
        <v>100</v>
      </c>
      <c r="BR1631" s="6"/>
      <c r="BS1631" s="6"/>
      <c r="BT1631" s="6"/>
      <c r="BU1631" s="6" t="s">
        <v>1040</v>
      </c>
      <c r="BV1631" s="6"/>
      <c r="BW1631" s="6"/>
    </row>
    <row r="1632" spans="1:75" ht="15" customHeight="1" x14ac:dyDescent="0.3">
      <c r="A1632" s="1" t="s">
        <v>1489</v>
      </c>
      <c r="B1632" s="9">
        <v>42973</v>
      </c>
      <c r="C1632" s="1" t="s">
        <v>123</v>
      </c>
      <c r="D1632" s="166" t="s">
        <v>115</v>
      </c>
      <c r="E1632" s="166" t="s">
        <v>116</v>
      </c>
      <c r="F1632" s="2">
        <v>115</v>
      </c>
      <c r="G1632" s="170">
        <v>1</v>
      </c>
      <c r="H1632" s="183" t="str">
        <f t="shared" si="25"/>
        <v>115-1</v>
      </c>
      <c r="I1632" s="175">
        <v>0</v>
      </c>
      <c r="J1632" s="175">
        <v>92</v>
      </c>
      <c r="K1632" s="207" t="b">
        <v>1</v>
      </c>
      <c r="L1632" s="208">
        <v>280.85000000000002</v>
      </c>
      <c r="M1632" s="208">
        <v>281.77000000000004</v>
      </c>
      <c r="N1632" s="11"/>
      <c r="O1632" s="11" t="s">
        <v>105</v>
      </c>
      <c r="P1632" s="179" t="s">
        <v>105</v>
      </c>
      <c r="Q1632" s="139" t="s">
        <v>1492</v>
      </c>
      <c r="R1632" s="11"/>
      <c r="S1632" s="11"/>
      <c r="T1632" s="6"/>
      <c r="U1632" s="6"/>
      <c r="V1632" s="6"/>
      <c r="W1632" s="6"/>
      <c r="X1632" s="212" t="e">
        <v>#N/A</v>
      </c>
      <c r="Y1632" s="6"/>
      <c r="Z1632" s="203"/>
      <c r="AA1632" s="203"/>
      <c r="AB1632" s="203"/>
      <c r="AC1632" s="203"/>
      <c r="AD1632" s="204"/>
      <c r="AE1632" s="204"/>
      <c r="AF1632" s="203"/>
      <c r="AG1632" s="204"/>
      <c r="AH1632" s="204"/>
      <c r="AI1632" s="204"/>
      <c r="AJ1632" s="203"/>
      <c r="AK1632" s="203"/>
      <c r="AL1632" s="204"/>
      <c r="AM1632" s="204"/>
      <c r="AN1632" s="204"/>
      <c r="AO1632" s="203"/>
      <c r="AP1632" s="204"/>
      <c r="AQ1632" s="204"/>
      <c r="AR1632" s="204"/>
      <c r="AS1632" s="204"/>
      <c r="AT1632" s="203"/>
      <c r="AU1632" s="204"/>
      <c r="AV1632" s="204"/>
      <c r="AW1632" s="204"/>
      <c r="AX1632" s="203"/>
      <c r="AY1632" s="204"/>
      <c r="AZ1632" s="204"/>
      <c r="BA1632" s="204"/>
      <c r="BB1632" s="203"/>
      <c r="BC1632" s="203"/>
      <c r="BD1632" s="203"/>
      <c r="BE1632" s="204"/>
      <c r="BF1632" s="204"/>
      <c r="BG1632" s="204"/>
      <c r="BH1632" s="204"/>
      <c r="BI1632" s="203"/>
      <c r="BJ1632" s="203"/>
      <c r="BK1632" s="203"/>
      <c r="BL1632" s="203"/>
      <c r="BM1632" s="203"/>
      <c r="BN1632" s="204"/>
      <c r="BO1632" s="6"/>
      <c r="BP1632" s="6"/>
      <c r="BQ1632" s="1">
        <v>0</v>
      </c>
      <c r="BR1632" s="6"/>
      <c r="BS1632" s="6"/>
      <c r="BT1632" s="6"/>
      <c r="BU1632" s="6"/>
      <c r="BV1632" s="6" t="s">
        <v>1047</v>
      </c>
      <c r="BW1632" s="6"/>
    </row>
    <row r="1633" spans="1:75" ht="15" customHeight="1" x14ac:dyDescent="0.3">
      <c r="A1633" s="1" t="s">
        <v>1489</v>
      </c>
      <c r="B1633" s="9">
        <v>42973</v>
      </c>
      <c r="C1633" s="1" t="s">
        <v>123</v>
      </c>
      <c r="D1633" s="166" t="s">
        <v>115</v>
      </c>
      <c r="E1633" s="166" t="s">
        <v>116</v>
      </c>
      <c r="F1633" s="2">
        <v>115</v>
      </c>
      <c r="G1633" s="170">
        <v>2</v>
      </c>
      <c r="H1633" s="183" t="str">
        <f t="shared" si="25"/>
        <v>115-2</v>
      </c>
      <c r="I1633" s="175">
        <v>0</v>
      </c>
      <c r="J1633" s="175">
        <v>95</v>
      </c>
      <c r="K1633" s="207" t="b">
        <v>1</v>
      </c>
      <c r="L1633" s="208">
        <v>281.79000000000002</v>
      </c>
      <c r="M1633" s="208">
        <v>282.74</v>
      </c>
      <c r="N1633" s="11" t="s">
        <v>112</v>
      </c>
      <c r="O1633" s="11" t="s">
        <v>72</v>
      </c>
      <c r="P1633" s="179" t="s">
        <v>1526</v>
      </c>
      <c r="Q1633" s="180">
        <v>3</v>
      </c>
      <c r="R1633" s="11" t="s">
        <v>44</v>
      </c>
      <c r="S1633" s="11"/>
      <c r="T1633" s="17" t="s">
        <v>791</v>
      </c>
      <c r="U1633" s="6" t="s">
        <v>49</v>
      </c>
      <c r="V1633" s="6" t="s">
        <v>14</v>
      </c>
      <c r="W1633" s="6" t="s">
        <v>11</v>
      </c>
      <c r="X1633" s="212">
        <v>3</v>
      </c>
      <c r="Y1633" s="6" t="s">
        <v>40</v>
      </c>
      <c r="AG1633" s="1">
        <v>10</v>
      </c>
      <c r="AJ1633" s="193">
        <v>70</v>
      </c>
      <c r="AU1633" s="1">
        <v>20</v>
      </c>
      <c r="BO1633" s="6"/>
      <c r="BP1633" s="6"/>
      <c r="BQ1633" s="1">
        <v>100</v>
      </c>
      <c r="BR1633" s="6"/>
      <c r="BS1633" s="6"/>
      <c r="BT1633" s="6"/>
      <c r="BU1633" s="6" t="s">
        <v>1039</v>
      </c>
      <c r="BV1633" s="6"/>
      <c r="BW1633" s="6"/>
    </row>
    <row r="1634" spans="1:75" ht="15" customHeight="1" x14ac:dyDescent="0.3">
      <c r="A1634" s="1" t="s">
        <v>1489</v>
      </c>
      <c r="B1634" s="9">
        <v>42973</v>
      </c>
      <c r="C1634" s="1" t="s">
        <v>123</v>
      </c>
      <c r="D1634" s="166" t="s">
        <v>115</v>
      </c>
      <c r="E1634" s="166" t="s">
        <v>116</v>
      </c>
      <c r="F1634" s="2">
        <v>115</v>
      </c>
      <c r="G1634" s="170">
        <v>2</v>
      </c>
      <c r="H1634" s="183" t="str">
        <f t="shared" si="25"/>
        <v>115-2</v>
      </c>
      <c r="I1634" s="175">
        <v>0</v>
      </c>
      <c r="J1634" s="175">
        <v>95</v>
      </c>
      <c r="K1634" s="207" t="b">
        <v>1</v>
      </c>
      <c r="L1634" s="208">
        <v>281.79000000000002</v>
      </c>
      <c r="M1634" s="208">
        <v>282.74</v>
      </c>
      <c r="N1634" s="11" t="s">
        <v>112</v>
      </c>
      <c r="O1634" s="11" t="s">
        <v>39</v>
      </c>
      <c r="P1634" s="179" t="s">
        <v>1527</v>
      </c>
      <c r="Q1634" s="180">
        <v>4</v>
      </c>
      <c r="R1634" s="11" t="s">
        <v>18</v>
      </c>
      <c r="S1634" s="11"/>
      <c r="T1634" s="17" t="s">
        <v>792</v>
      </c>
      <c r="U1634" s="6" t="s">
        <v>49</v>
      </c>
      <c r="V1634" s="6" t="s">
        <v>14</v>
      </c>
      <c r="W1634" s="6" t="s">
        <v>10</v>
      </c>
      <c r="X1634" s="212">
        <v>2</v>
      </c>
      <c r="Y1634" s="6" t="s">
        <v>40</v>
      </c>
      <c r="AG1634" s="1">
        <v>70</v>
      </c>
      <c r="AJ1634" s="193">
        <v>20</v>
      </c>
      <c r="AU1634" s="1">
        <v>10</v>
      </c>
      <c r="BO1634" s="6"/>
      <c r="BP1634" s="6"/>
      <c r="BQ1634" s="1">
        <v>100</v>
      </c>
      <c r="BR1634" s="6"/>
      <c r="BS1634" s="6"/>
      <c r="BT1634" s="6"/>
      <c r="BU1634" s="6" t="s">
        <v>909</v>
      </c>
      <c r="BV1634" s="6"/>
      <c r="BW1634" s="6"/>
    </row>
    <row r="1635" spans="1:75" ht="15" customHeight="1" x14ac:dyDescent="0.3">
      <c r="A1635" s="1" t="s">
        <v>1489</v>
      </c>
      <c r="B1635" s="9">
        <v>42973</v>
      </c>
      <c r="C1635" s="1" t="s">
        <v>123</v>
      </c>
      <c r="D1635" s="166" t="s">
        <v>115</v>
      </c>
      <c r="E1635" s="166" t="s">
        <v>116</v>
      </c>
      <c r="F1635" s="2">
        <v>115</v>
      </c>
      <c r="G1635" s="170">
        <v>2</v>
      </c>
      <c r="H1635" s="183" t="str">
        <f t="shared" si="25"/>
        <v>115-2</v>
      </c>
      <c r="I1635" s="175">
        <v>0</v>
      </c>
      <c r="J1635" s="175">
        <v>95</v>
      </c>
      <c r="K1635" s="207" t="b">
        <v>1</v>
      </c>
      <c r="L1635" s="208">
        <v>281.79000000000002</v>
      </c>
      <c r="M1635" s="208">
        <v>282.74</v>
      </c>
      <c r="N1635" s="11" t="s">
        <v>112</v>
      </c>
      <c r="O1635" s="11" t="s">
        <v>32</v>
      </c>
      <c r="P1635" s="179" t="s">
        <v>1495</v>
      </c>
      <c r="Q1635" s="180">
        <v>5</v>
      </c>
      <c r="R1635" s="11" t="s">
        <v>18</v>
      </c>
      <c r="S1635" s="11"/>
      <c r="T1635" s="17" t="s">
        <v>459</v>
      </c>
      <c r="U1635" s="6" t="s">
        <v>49</v>
      </c>
      <c r="V1635" s="6" t="s">
        <v>14</v>
      </c>
      <c r="W1635" s="6" t="s">
        <v>10</v>
      </c>
      <c r="X1635" s="212">
        <v>2</v>
      </c>
      <c r="Y1635" s="6" t="s">
        <v>40</v>
      </c>
      <c r="AG1635" s="1">
        <v>10</v>
      </c>
      <c r="AP1635" s="1">
        <v>90</v>
      </c>
      <c r="BO1635" s="6"/>
      <c r="BP1635" s="6"/>
      <c r="BQ1635" s="1">
        <v>100</v>
      </c>
      <c r="BR1635" s="6"/>
      <c r="BS1635" s="6"/>
      <c r="BT1635" s="6"/>
      <c r="BU1635" s="6" t="s">
        <v>1040</v>
      </c>
      <c r="BV1635" s="6"/>
      <c r="BW1635" s="6"/>
    </row>
    <row r="1636" spans="1:75" ht="15" customHeight="1" x14ac:dyDescent="0.3">
      <c r="A1636" s="1" t="s">
        <v>1489</v>
      </c>
      <c r="B1636" s="9">
        <v>42973</v>
      </c>
      <c r="C1636" s="1" t="s">
        <v>123</v>
      </c>
      <c r="D1636" s="166" t="s">
        <v>115</v>
      </c>
      <c r="E1636" s="166" t="s">
        <v>116</v>
      </c>
      <c r="F1636" s="2">
        <v>115</v>
      </c>
      <c r="G1636" s="170">
        <v>2</v>
      </c>
      <c r="H1636" s="183" t="str">
        <f t="shared" si="25"/>
        <v>115-2</v>
      </c>
      <c r="I1636" s="175">
        <v>0</v>
      </c>
      <c r="J1636" s="175">
        <v>95</v>
      </c>
      <c r="K1636" s="207" t="b">
        <v>1</v>
      </c>
      <c r="L1636" s="208">
        <v>281.79000000000002</v>
      </c>
      <c r="M1636" s="208">
        <v>282.74</v>
      </c>
      <c r="N1636" s="11" t="s">
        <v>112</v>
      </c>
      <c r="O1636" s="11" t="s">
        <v>32</v>
      </c>
      <c r="P1636" s="179" t="s">
        <v>1526</v>
      </c>
      <c r="Q1636" s="180">
        <v>3</v>
      </c>
      <c r="R1636" s="11" t="s">
        <v>18</v>
      </c>
      <c r="S1636" s="11"/>
      <c r="T1636" s="17" t="s">
        <v>795</v>
      </c>
      <c r="U1636" s="6" t="s">
        <v>49</v>
      </c>
      <c r="V1636" s="6" t="s">
        <v>90</v>
      </c>
      <c r="W1636" s="6" t="s">
        <v>10</v>
      </c>
      <c r="X1636" s="212">
        <v>2</v>
      </c>
      <c r="Y1636" s="6" t="s">
        <v>40</v>
      </c>
      <c r="AG1636" s="1">
        <v>10</v>
      </c>
      <c r="AP1636" s="1">
        <v>90</v>
      </c>
      <c r="BO1636" s="6"/>
      <c r="BP1636" s="6"/>
      <c r="BQ1636" s="1">
        <v>100</v>
      </c>
      <c r="BR1636" s="6"/>
      <c r="BS1636" s="6"/>
      <c r="BT1636" s="6"/>
      <c r="BU1636" s="6" t="s">
        <v>1048</v>
      </c>
      <c r="BV1636" s="6"/>
      <c r="BW1636" s="6"/>
    </row>
    <row r="1637" spans="1:75" ht="15" customHeight="1" x14ac:dyDescent="0.3">
      <c r="A1637" s="1" t="s">
        <v>1489</v>
      </c>
      <c r="B1637" s="9">
        <v>42973</v>
      </c>
      <c r="C1637" s="1" t="s">
        <v>123</v>
      </c>
      <c r="D1637" s="166" t="s">
        <v>115</v>
      </c>
      <c r="E1637" s="166" t="s">
        <v>116</v>
      </c>
      <c r="F1637" s="2">
        <v>115</v>
      </c>
      <c r="G1637" s="170">
        <v>2</v>
      </c>
      <c r="H1637" s="183" t="str">
        <f t="shared" si="25"/>
        <v>115-2</v>
      </c>
      <c r="I1637" s="175">
        <v>0</v>
      </c>
      <c r="J1637" s="175">
        <v>95</v>
      </c>
      <c r="K1637" s="207" t="b">
        <v>1</v>
      </c>
      <c r="L1637" s="208">
        <v>281.79000000000002</v>
      </c>
      <c r="M1637" s="208">
        <v>282.74</v>
      </c>
      <c r="N1637" s="11"/>
      <c r="O1637" s="11" t="s">
        <v>105</v>
      </c>
      <c r="P1637" s="179" t="s">
        <v>105</v>
      </c>
      <c r="Q1637" s="139" t="s">
        <v>1492</v>
      </c>
      <c r="R1637" s="11"/>
      <c r="S1637" s="11"/>
      <c r="T1637" s="6"/>
      <c r="U1637" s="6"/>
      <c r="V1637" s="6"/>
      <c r="W1637" s="6"/>
      <c r="X1637" s="212" t="e">
        <v>#N/A</v>
      </c>
      <c r="Y1637" s="6"/>
      <c r="Z1637" s="203"/>
      <c r="AA1637" s="203"/>
      <c r="AB1637" s="203"/>
      <c r="AC1637" s="203"/>
      <c r="AD1637" s="204"/>
      <c r="AE1637" s="204"/>
      <c r="AF1637" s="203"/>
      <c r="AG1637" s="204"/>
      <c r="AH1637" s="204"/>
      <c r="AI1637" s="204"/>
      <c r="AJ1637" s="203"/>
      <c r="AK1637" s="203"/>
      <c r="AL1637" s="204"/>
      <c r="AM1637" s="204"/>
      <c r="AN1637" s="204"/>
      <c r="AO1637" s="203"/>
      <c r="AP1637" s="204"/>
      <c r="AQ1637" s="204"/>
      <c r="AR1637" s="204"/>
      <c r="AS1637" s="204"/>
      <c r="AT1637" s="203"/>
      <c r="AU1637" s="204"/>
      <c r="AV1637" s="204"/>
      <c r="AW1637" s="204"/>
      <c r="AX1637" s="203"/>
      <c r="AY1637" s="204"/>
      <c r="AZ1637" s="204"/>
      <c r="BA1637" s="204"/>
      <c r="BB1637" s="203"/>
      <c r="BC1637" s="203"/>
      <c r="BD1637" s="203"/>
      <c r="BE1637" s="204"/>
      <c r="BF1637" s="204"/>
      <c r="BG1637" s="204"/>
      <c r="BH1637" s="204"/>
      <c r="BI1637" s="203"/>
      <c r="BJ1637" s="203"/>
      <c r="BK1637" s="203"/>
      <c r="BL1637" s="203"/>
      <c r="BM1637" s="203"/>
      <c r="BN1637" s="204"/>
      <c r="BO1637" s="6"/>
      <c r="BP1637" s="6"/>
      <c r="BQ1637" s="1">
        <v>0</v>
      </c>
      <c r="BR1637" s="6"/>
      <c r="BS1637" s="6"/>
      <c r="BT1637" s="6"/>
      <c r="BU1637" s="6"/>
      <c r="BV1637" s="6" t="s">
        <v>1049</v>
      </c>
      <c r="BW1637" s="6"/>
    </row>
    <row r="1638" spans="1:75" ht="15" customHeight="1" x14ac:dyDescent="0.3">
      <c r="A1638" s="1" t="s">
        <v>1489</v>
      </c>
      <c r="B1638" s="9">
        <v>42973</v>
      </c>
      <c r="C1638" s="1" t="s">
        <v>123</v>
      </c>
      <c r="D1638" s="166" t="s">
        <v>115</v>
      </c>
      <c r="E1638" s="166" t="s">
        <v>116</v>
      </c>
      <c r="F1638" s="2">
        <v>115</v>
      </c>
      <c r="G1638" s="170">
        <v>3</v>
      </c>
      <c r="H1638" s="183" t="str">
        <f t="shared" si="25"/>
        <v>115-3</v>
      </c>
      <c r="I1638" s="175">
        <v>0</v>
      </c>
      <c r="J1638" s="175">
        <v>21</v>
      </c>
      <c r="K1638" s="207" t="b">
        <v>1</v>
      </c>
      <c r="L1638" s="208">
        <v>282.755</v>
      </c>
      <c r="M1638" s="208">
        <v>282.96499999999997</v>
      </c>
      <c r="N1638" s="11" t="s">
        <v>112</v>
      </c>
      <c r="O1638" s="11" t="s">
        <v>72</v>
      </c>
      <c r="P1638" s="179" t="s">
        <v>1526</v>
      </c>
      <c r="Q1638" s="180">
        <v>3</v>
      </c>
      <c r="R1638" s="11" t="s">
        <v>44</v>
      </c>
      <c r="S1638" s="11"/>
      <c r="T1638" s="17" t="s">
        <v>791</v>
      </c>
      <c r="U1638" s="6" t="s">
        <v>49</v>
      </c>
      <c r="V1638" s="6" t="s">
        <v>14</v>
      </c>
      <c r="W1638" s="6" t="s">
        <v>11</v>
      </c>
      <c r="X1638" s="212">
        <v>3</v>
      </c>
      <c r="Y1638" s="6" t="s">
        <v>40</v>
      </c>
      <c r="AG1638" s="1">
        <v>10</v>
      </c>
      <c r="AJ1638" s="193">
        <v>70</v>
      </c>
      <c r="AU1638" s="1">
        <v>20</v>
      </c>
      <c r="BO1638" s="6"/>
      <c r="BP1638" s="6"/>
      <c r="BQ1638" s="1">
        <v>100</v>
      </c>
      <c r="BR1638" s="6"/>
      <c r="BS1638" s="6"/>
      <c r="BT1638" s="6"/>
      <c r="BU1638" s="6" t="s">
        <v>1039</v>
      </c>
      <c r="BV1638" s="6"/>
      <c r="BW1638" s="6"/>
    </row>
    <row r="1639" spans="1:75" ht="15" customHeight="1" x14ac:dyDescent="0.3">
      <c r="A1639" s="1" t="s">
        <v>1489</v>
      </c>
      <c r="B1639" s="9">
        <v>42973</v>
      </c>
      <c r="C1639" s="1" t="s">
        <v>123</v>
      </c>
      <c r="D1639" s="166" t="s">
        <v>115</v>
      </c>
      <c r="E1639" s="166" t="s">
        <v>116</v>
      </c>
      <c r="F1639" s="2">
        <v>115</v>
      </c>
      <c r="G1639" s="170">
        <v>3</v>
      </c>
      <c r="H1639" s="183" t="str">
        <f t="shared" si="25"/>
        <v>115-3</v>
      </c>
      <c r="I1639" s="175">
        <v>0</v>
      </c>
      <c r="J1639" s="175">
        <v>21</v>
      </c>
      <c r="K1639" s="207" t="b">
        <v>1</v>
      </c>
      <c r="L1639" s="208">
        <v>282.755</v>
      </c>
      <c r="M1639" s="208">
        <v>282.96499999999997</v>
      </c>
      <c r="N1639" s="11" t="s">
        <v>112</v>
      </c>
      <c r="O1639" s="11" t="s">
        <v>39</v>
      </c>
      <c r="P1639" s="179" t="s">
        <v>1527</v>
      </c>
      <c r="Q1639" s="180">
        <v>4</v>
      </c>
      <c r="R1639" s="11" t="s">
        <v>18</v>
      </c>
      <c r="S1639" s="11"/>
      <c r="T1639" s="17" t="s">
        <v>459</v>
      </c>
      <c r="U1639" s="6" t="s">
        <v>49</v>
      </c>
      <c r="V1639" s="6" t="s">
        <v>14</v>
      </c>
      <c r="W1639" s="6" t="s">
        <v>10</v>
      </c>
      <c r="X1639" s="212">
        <v>2</v>
      </c>
      <c r="Y1639" s="6" t="s">
        <v>40</v>
      </c>
      <c r="AG1639" s="1">
        <v>70</v>
      </c>
      <c r="AJ1639" s="193">
        <v>20</v>
      </c>
      <c r="AU1639" s="1">
        <v>10</v>
      </c>
      <c r="BO1639" s="6"/>
      <c r="BP1639" s="6"/>
      <c r="BQ1639" s="1">
        <v>100</v>
      </c>
      <c r="BR1639" s="6"/>
      <c r="BS1639" s="6"/>
      <c r="BT1639" s="6"/>
      <c r="BU1639" s="6" t="s">
        <v>909</v>
      </c>
      <c r="BV1639" s="6"/>
      <c r="BW1639" s="6"/>
    </row>
    <row r="1640" spans="1:75" ht="15" customHeight="1" x14ac:dyDescent="0.3">
      <c r="A1640" s="1" t="s">
        <v>1489</v>
      </c>
      <c r="B1640" s="9">
        <v>42973</v>
      </c>
      <c r="C1640" s="1" t="s">
        <v>123</v>
      </c>
      <c r="D1640" s="166" t="s">
        <v>115</v>
      </c>
      <c r="E1640" s="166" t="s">
        <v>116</v>
      </c>
      <c r="F1640" s="2">
        <v>115</v>
      </c>
      <c r="G1640" s="170">
        <v>3</v>
      </c>
      <c r="H1640" s="183" t="str">
        <f t="shared" si="25"/>
        <v>115-3</v>
      </c>
      <c r="I1640" s="175">
        <v>0</v>
      </c>
      <c r="J1640" s="175">
        <v>21</v>
      </c>
      <c r="K1640" s="207" t="b">
        <v>1</v>
      </c>
      <c r="L1640" s="208">
        <v>282.755</v>
      </c>
      <c r="M1640" s="208">
        <v>282.96499999999997</v>
      </c>
      <c r="N1640" s="11" t="s">
        <v>112</v>
      </c>
      <c r="O1640" s="11" t="s">
        <v>32</v>
      </c>
      <c r="P1640" s="179" t="s">
        <v>1495</v>
      </c>
      <c r="Q1640" s="180">
        <v>5</v>
      </c>
      <c r="R1640" s="11" t="s">
        <v>18</v>
      </c>
      <c r="S1640" s="11"/>
      <c r="T1640" s="17" t="s">
        <v>459</v>
      </c>
      <c r="U1640" s="6" t="s">
        <v>49</v>
      </c>
      <c r="V1640" s="6" t="s">
        <v>14</v>
      </c>
      <c r="W1640" s="6" t="s">
        <v>10</v>
      </c>
      <c r="X1640" s="212">
        <v>2</v>
      </c>
      <c r="Y1640" s="6" t="s">
        <v>40</v>
      </c>
      <c r="AG1640" s="1">
        <v>10</v>
      </c>
      <c r="AP1640" s="1">
        <v>90</v>
      </c>
      <c r="BO1640" s="6"/>
      <c r="BP1640" s="6"/>
      <c r="BQ1640" s="1">
        <v>100</v>
      </c>
      <c r="BR1640" s="6"/>
      <c r="BS1640" s="6"/>
      <c r="BT1640" s="6"/>
      <c r="BU1640" s="6" t="s">
        <v>1040</v>
      </c>
      <c r="BV1640" s="6"/>
      <c r="BW1640" s="6"/>
    </row>
    <row r="1641" spans="1:75" ht="15" customHeight="1" x14ac:dyDescent="0.3">
      <c r="A1641" s="1" t="s">
        <v>1489</v>
      </c>
      <c r="B1641" s="9">
        <v>42973</v>
      </c>
      <c r="C1641" s="1" t="s">
        <v>123</v>
      </c>
      <c r="D1641" s="166" t="s">
        <v>115</v>
      </c>
      <c r="E1641" s="166" t="s">
        <v>116</v>
      </c>
      <c r="F1641" s="2">
        <v>115</v>
      </c>
      <c r="G1641" s="170">
        <v>3</v>
      </c>
      <c r="H1641" s="183" t="str">
        <f t="shared" si="25"/>
        <v>115-3</v>
      </c>
      <c r="I1641" s="175">
        <v>0</v>
      </c>
      <c r="J1641" s="175">
        <v>21</v>
      </c>
      <c r="K1641" s="207" t="b">
        <v>1</v>
      </c>
      <c r="L1641" s="208">
        <v>282.755</v>
      </c>
      <c r="M1641" s="208">
        <v>282.96499999999997</v>
      </c>
      <c r="N1641" s="11"/>
      <c r="O1641" s="11" t="s">
        <v>105</v>
      </c>
      <c r="P1641" s="179" t="s">
        <v>105</v>
      </c>
      <c r="Q1641" s="139" t="s">
        <v>1492</v>
      </c>
      <c r="R1641" s="11"/>
      <c r="S1641" s="11"/>
      <c r="T1641" s="6"/>
      <c r="U1641" s="6"/>
      <c r="V1641" s="6"/>
      <c r="W1641" s="6"/>
      <c r="X1641" s="212" t="e">
        <v>#N/A</v>
      </c>
      <c r="Y1641" s="6"/>
      <c r="Z1641" s="203"/>
      <c r="AA1641" s="203"/>
      <c r="AB1641" s="203"/>
      <c r="AC1641" s="203"/>
      <c r="AD1641" s="204"/>
      <c r="AE1641" s="204"/>
      <c r="AF1641" s="203"/>
      <c r="AG1641" s="204"/>
      <c r="AH1641" s="204"/>
      <c r="AI1641" s="204"/>
      <c r="AJ1641" s="203"/>
      <c r="AK1641" s="203"/>
      <c r="AL1641" s="204"/>
      <c r="AM1641" s="204"/>
      <c r="AN1641" s="204"/>
      <c r="AO1641" s="203"/>
      <c r="AP1641" s="204"/>
      <c r="AQ1641" s="204"/>
      <c r="AR1641" s="204"/>
      <c r="AS1641" s="204"/>
      <c r="AT1641" s="203"/>
      <c r="AU1641" s="204"/>
      <c r="AV1641" s="204"/>
      <c r="AW1641" s="204"/>
      <c r="AX1641" s="203"/>
      <c r="AY1641" s="204"/>
      <c r="AZ1641" s="204"/>
      <c r="BA1641" s="204"/>
      <c r="BB1641" s="203"/>
      <c r="BC1641" s="203"/>
      <c r="BD1641" s="203"/>
      <c r="BE1641" s="204"/>
      <c r="BF1641" s="204"/>
      <c r="BG1641" s="204"/>
      <c r="BH1641" s="204"/>
      <c r="BI1641" s="203"/>
      <c r="BJ1641" s="203"/>
      <c r="BK1641" s="203"/>
      <c r="BL1641" s="203"/>
      <c r="BM1641" s="203"/>
      <c r="BN1641" s="204"/>
      <c r="BO1641" s="6"/>
      <c r="BP1641" s="6"/>
      <c r="BQ1641" s="1">
        <v>0</v>
      </c>
      <c r="BR1641" s="6"/>
      <c r="BS1641" s="6"/>
      <c r="BT1641" s="6"/>
      <c r="BU1641" s="6"/>
      <c r="BV1641" s="6" t="s">
        <v>1049</v>
      </c>
      <c r="BW1641" s="6"/>
    </row>
    <row r="1642" spans="1:75" ht="15" customHeight="1" x14ac:dyDescent="0.3">
      <c r="A1642" s="1" t="s">
        <v>1489</v>
      </c>
      <c r="B1642" s="9">
        <v>42973</v>
      </c>
      <c r="C1642" s="1" t="s">
        <v>123</v>
      </c>
      <c r="D1642" s="61" t="s">
        <v>115</v>
      </c>
      <c r="E1642" s="61" t="s">
        <v>116</v>
      </c>
      <c r="F1642" s="2">
        <v>116</v>
      </c>
      <c r="G1642" s="170">
        <v>1</v>
      </c>
      <c r="H1642" s="183" t="str">
        <f t="shared" si="25"/>
        <v>116-1</v>
      </c>
      <c r="I1642" s="175">
        <v>0</v>
      </c>
      <c r="J1642" s="175">
        <v>84</v>
      </c>
      <c r="K1642" s="207" t="b">
        <v>1</v>
      </c>
      <c r="L1642" s="208">
        <v>283</v>
      </c>
      <c r="M1642" s="208">
        <v>283.83999999999997</v>
      </c>
      <c r="N1642" s="2" t="s">
        <v>112</v>
      </c>
      <c r="O1642" s="2" t="s">
        <v>30</v>
      </c>
      <c r="P1642" s="179" t="s">
        <v>1524</v>
      </c>
      <c r="Q1642" s="180">
        <v>1</v>
      </c>
      <c r="R1642" s="2" t="s">
        <v>21</v>
      </c>
      <c r="S1642" s="2"/>
      <c r="T1642" s="40" t="s">
        <v>791</v>
      </c>
      <c r="U1642" s="1" t="s">
        <v>49</v>
      </c>
      <c r="V1642" s="1" t="s">
        <v>92</v>
      </c>
      <c r="W1642" s="1" t="s">
        <v>11</v>
      </c>
      <c r="X1642" s="212">
        <v>3</v>
      </c>
      <c r="Y1642" s="1" t="s">
        <v>111</v>
      </c>
      <c r="AG1642" s="1">
        <v>10</v>
      </c>
      <c r="AJ1642" s="193">
        <v>10</v>
      </c>
      <c r="AU1642" s="1">
        <v>80</v>
      </c>
      <c r="BQ1642" s="1">
        <v>100</v>
      </c>
      <c r="BU1642" s="1" t="s">
        <v>895</v>
      </c>
    </row>
    <row r="1643" spans="1:75" ht="15" customHeight="1" x14ac:dyDescent="0.3">
      <c r="A1643" s="1" t="s">
        <v>1489</v>
      </c>
      <c r="B1643" s="9">
        <v>42973</v>
      </c>
      <c r="C1643" s="1" t="s">
        <v>123</v>
      </c>
      <c r="D1643" s="166" t="s">
        <v>115</v>
      </c>
      <c r="E1643" s="166" t="s">
        <v>116</v>
      </c>
      <c r="F1643" s="2">
        <v>116</v>
      </c>
      <c r="G1643" s="170">
        <v>1</v>
      </c>
      <c r="H1643" s="183" t="str">
        <f t="shared" si="25"/>
        <v>116-1</v>
      </c>
      <c r="I1643" s="175">
        <v>0</v>
      </c>
      <c r="J1643" s="175">
        <v>84</v>
      </c>
      <c r="K1643" s="207" t="b">
        <v>1</v>
      </c>
      <c r="L1643" s="208">
        <v>283</v>
      </c>
      <c r="M1643" s="208">
        <v>283.83999999999997</v>
      </c>
      <c r="N1643" s="11" t="s">
        <v>112</v>
      </c>
      <c r="O1643" s="11" t="s">
        <v>72</v>
      </c>
      <c r="P1643" s="179" t="s">
        <v>1526</v>
      </c>
      <c r="Q1643" s="180">
        <v>3</v>
      </c>
      <c r="R1643" s="11" t="s">
        <v>8</v>
      </c>
      <c r="S1643" s="11"/>
      <c r="T1643" s="17" t="s">
        <v>795</v>
      </c>
      <c r="U1643" s="6" t="s">
        <v>49</v>
      </c>
      <c r="V1643" s="6" t="s">
        <v>14</v>
      </c>
      <c r="W1643" s="6" t="s">
        <v>11</v>
      </c>
      <c r="X1643" s="212">
        <v>3</v>
      </c>
      <c r="Y1643" s="6" t="s">
        <v>40</v>
      </c>
      <c r="AG1643" s="1">
        <v>10</v>
      </c>
      <c r="AJ1643" s="193">
        <v>70</v>
      </c>
      <c r="AU1643" s="1">
        <v>20</v>
      </c>
      <c r="BO1643" s="6"/>
      <c r="BP1643" s="6"/>
      <c r="BQ1643" s="1">
        <v>100</v>
      </c>
      <c r="BR1643" s="6"/>
      <c r="BS1643" s="6"/>
      <c r="BT1643" s="6"/>
      <c r="BU1643" s="6" t="s">
        <v>1050</v>
      </c>
      <c r="BV1643" s="6"/>
      <c r="BW1643" s="6"/>
    </row>
    <row r="1644" spans="1:75" ht="15" customHeight="1" x14ac:dyDescent="0.3">
      <c r="A1644" s="1" t="s">
        <v>1489</v>
      </c>
      <c r="B1644" s="9">
        <v>42973</v>
      </c>
      <c r="C1644" s="1" t="s">
        <v>123</v>
      </c>
      <c r="D1644" s="166" t="s">
        <v>115</v>
      </c>
      <c r="E1644" s="166" t="s">
        <v>116</v>
      </c>
      <c r="F1644" s="2">
        <v>116</v>
      </c>
      <c r="G1644" s="170">
        <v>1</v>
      </c>
      <c r="H1644" s="183" t="str">
        <f t="shared" si="25"/>
        <v>116-1</v>
      </c>
      <c r="I1644" s="175">
        <v>0</v>
      </c>
      <c r="J1644" s="175">
        <v>84</v>
      </c>
      <c r="K1644" s="207" t="b">
        <v>1</v>
      </c>
      <c r="L1644" s="208">
        <v>283</v>
      </c>
      <c r="M1644" s="208">
        <v>283.83999999999997</v>
      </c>
      <c r="N1644" s="11" t="s">
        <v>112</v>
      </c>
      <c r="O1644" s="11" t="s">
        <v>39</v>
      </c>
      <c r="P1644" s="179" t="s">
        <v>1527</v>
      </c>
      <c r="Q1644" s="180">
        <v>4</v>
      </c>
      <c r="R1644" s="11" t="s">
        <v>18</v>
      </c>
      <c r="S1644" s="11"/>
      <c r="T1644" s="17" t="s">
        <v>459</v>
      </c>
      <c r="U1644" s="6" t="s">
        <v>49</v>
      </c>
      <c r="V1644" s="6" t="s">
        <v>14</v>
      </c>
      <c r="W1644" s="6" t="s">
        <v>10</v>
      </c>
      <c r="X1644" s="212">
        <v>2</v>
      </c>
      <c r="Y1644" s="6" t="s">
        <v>40</v>
      </c>
      <c r="AG1644" s="1">
        <v>70</v>
      </c>
      <c r="AJ1644" s="193">
        <v>20</v>
      </c>
      <c r="AU1644" s="1">
        <v>10</v>
      </c>
      <c r="BO1644" s="6"/>
      <c r="BP1644" s="6"/>
      <c r="BQ1644" s="1">
        <v>100</v>
      </c>
      <c r="BR1644" s="6"/>
      <c r="BS1644" s="6"/>
      <c r="BT1644" s="6"/>
      <c r="BU1644" s="6" t="s">
        <v>909</v>
      </c>
      <c r="BV1644" s="6"/>
      <c r="BW1644" s="6"/>
    </row>
    <row r="1645" spans="1:75" ht="15" customHeight="1" x14ac:dyDescent="0.3">
      <c r="A1645" s="1" t="s">
        <v>1489</v>
      </c>
      <c r="B1645" s="9">
        <v>42973</v>
      </c>
      <c r="C1645" s="1" t="s">
        <v>123</v>
      </c>
      <c r="D1645" s="166" t="s">
        <v>115</v>
      </c>
      <c r="E1645" s="166" t="s">
        <v>116</v>
      </c>
      <c r="F1645" s="2">
        <v>116</v>
      </c>
      <c r="G1645" s="170">
        <v>1</v>
      </c>
      <c r="H1645" s="183" t="str">
        <f t="shared" si="25"/>
        <v>116-1</v>
      </c>
      <c r="I1645" s="175">
        <v>0</v>
      </c>
      <c r="J1645" s="175">
        <v>84</v>
      </c>
      <c r="K1645" s="207" t="b">
        <v>1</v>
      </c>
      <c r="L1645" s="208">
        <v>283</v>
      </c>
      <c r="M1645" s="208">
        <v>283.83999999999997</v>
      </c>
      <c r="N1645" s="11" t="s">
        <v>112</v>
      </c>
      <c r="O1645" s="11" t="s">
        <v>32</v>
      </c>
      <c r="P1645" s="179" t="s">
        <v>1495</v>
      </c>
      <c r="Q1645" s="180">
        <v>5</v>
      </c>
      <c r="R1645" s="11" t="s">
        <v>18</v>
      </c>
      <c r="S1645" s="11"/>
      <c r="T1645" s="17" t="s">
        <v>459</v>
      </c>
      <c r="U1645" s="6" t="s">
        <v>49</v>
      </c>
      <c r="V1645" s="6" t="s">
        <v>14</v>
      </c>
      <c r="W1645" s="6" t="s">
        <v>10</v>
      </c>
      <c r="X1645" s="212">
        <v>2</v>
      </c>
      <c r="Y1645" s="6" t="s">
        <v>40</v>
      </c>
      <c r="AG1645" s="1">
        <v>10</v>
      </c>
      <c r="AP1645" s="1">
        <v>90</v>
      </c>
      <c r="BO1645" s="6"/>
      <c r="BP1645" s="6"/>
      <c r="BQ1645" s="1">
        <v>100</v>
      </c>
      <c r="BR1645" s="6"/>
      <c r="BS1645" s="6"/>
      <c r="BT1645" s="6"/>
      <c r="BU1645" s="6" t="s">
        <v>1040</v>
      </c>
      <c r="BV1645" s="6"/>
      <c r="BW1645" s="6"/>
    </row>
    <row r="1646" spans="1:75" ht="15" customHeight="1" x14ac:dyDescent="0.3">
      <c r="A1646" s="1" t="s">
        <v>1489</v>
      </c>
      <c r="B1646" s="9">
        <v>42973</v>
      </c>
      <c r="C1646" s="1" t="s">
        <v>123</v>
      </c>
      <c r="D1646" s="166" t="s">
        <v>115</v>
      </c>
      <c r="E1646" s="166" t="s">
        <v>116</v>
      </c>
      <c r="F1646" s="2">
        <v>116</v>
      </c>
      <c r="G1646" s="170">
        <v>1</v>
      </c>
      <c r="H1646" s="183" t="str">
        <f t="shared" si="25"/>
        <v>116-1</v>
      </c>
      <c r="I1646" s="175">
        <v>0</v>
      </c>
      <c r="J1646" s="175">
        <v>84</v>
      </c>
      <c r="K1646" s="207" t="b">
        <v>1</v>
      </c>
      <c r="L1646" s="208">
        <v>283</v>
      </c>
      <c r="M1646" s="208">
        <v>283.83999999999997</v>
      </c>
      <c r="N1646" s="11"/>
      <c r="O1646" s="11" t="s">
        <v>105</v>
      </c>
      <c r="P1646" s="179" t="s">
        <v>105</v>
      </c>
      <c r="Q1646" s="139" t="s">
        <v>1492</v>
      </c>
      <c r="R1646" s="11"/>
      <c r="S1646" s="11"/>
      <c r="T1646" s="6"/>
      <c r="U1646" s="6"/>
      <c r="V1646" s="6"/>
      <c r="W1646" s="6"/>
      <c r="X1646" s="212" t="e">
        <v>#N/A</v>
      </c>
      <c r="Y1646" s="6"/>
      <c r="Z1646" s="203"/>
      <c r="AA1646" s="203"/>
      <c r="AB1646" s="203"/>
      <c r="AC1646" s="203"/>
      <c r="AD1646" s="204"/>
      <c r="AE1646" s="204"/>
      <c r="AF1646" s="203"/>
      <c r="AG1646" s="204"/>
      <c r="AH1646" s="204"/>
      <c r="AI1646" s="204"/>
      <c r="AJ1646" s="203"/>
      <c r="AK1646" s="203"/>
      <c r="AL1646" s="204"/>
      <c r="AM1646" s="204"/>
      <c r="AN1646" s="204"/>
      <c r="AO1646" s="203"/>
      <c r="AP1646" s="204"/>
      <c r="AQ1646" s="204"/>
      <c r="AR1646" s="204"/>
      <c r="AS1646" s="204"/>
      <c r="AT1646" s="203"/>
      <c r="AU1646" s="204"/>
      <c r="AV1646" s="204"/>
      <c r="AW1646" s="204"/>
      <c r="AX1646" s="203"/>
      <c r="AY1646" s="204"/>
      <c r="AZ1646" s="204"/>
      <c r="BA1646" s="204"/>
      <c r="BB1646" s="203"/>
      <c r="BC1646" s="203"/>
      <c r="BD1646" s="203"/>
      <c r="BE1646" s="204"/>
      <c r="BF1646" s="204"/>
      <c r="BG1646" s="204"/>
      <c r="BH1646" s="204"/>
      <c r="BI1646" s="203"/>
      <c r="BJ1646" s="203"/>
      <c r="BK1646" s="203"/>
      <c r="BL1646" s="203"/>
      <c r="BM1646" s="203"/>
      <c r="BN1646" s="204"/>
      <c r="BO1646" s="6"/>
      <c r="BP1646" s="6"/>
      <c r="BQ1646" s="1">
        <v>0</v>
      </c>
      <c r="BR1646" s="6"/>
      <c r="BS1646" s="6"/>
      <c r="BT1646" s="6"/>
      <c r="BU1646" s="6"/>
      <c r="BV1646" s="6" t="s">
        <v>1051</v>
      </c>
      <c r="BW1646" s="6"/>
    </row>
    <row r="1647" spans="1:75" ht="15" customHeight="1" x14ac:dyDescent="0.3">
      <c r="A1647" s="1" t="s">
        <v>1489</v>
      </c>
      <c r="B1647" s="9">
        <v>42973</v>
      </c>
      <c r="C1647" s="1" t="s">
        <v>123</v>
      </c>
      <c r="D1647" s="166" t="s">
        <v>115</v>
      </c>
      <c r="E1647" s="166" t="s">
        <v>116</v>
      </c>
      <c r="F1647" s="2">
        <v>116</v>
      </c>
      <c r="G1647" s="170">
        <v>2</v>
      </c>
      <c r="H1647" s="183" t="str">
        <f t="shared" si="25"/>
        <v>116-2</v>
      </c>
      <c r="I1647" s="175">
        <v>45</v>
      </c>
      <c r="J1647" s="175">
        <v>63</v>
      </c>
      <c r="K1647" s="207" t="b">
        <v>1</v>
      </c>
      <c r="L1647" s="208">
        <v>284.30500000000001</v>
      </c>
      <c r="M1647" s="208">
        <v>284.48500000000001</v>
      </c>
      <c r="N1647" s="11" t="s">
        <v>112</v>
      </c>
      <c r="O1647" s="11" t="s">
        <v>72</v>
      </c>
      <c r="P1647" s="179" t="s">
        <v>1526</v>
      </c>
      <c r="Q1647" s="180">
        <v>3</v>
      </c>
      <c r="R1647" s="11" t="s">
        <v>8</v>
      </c>
      <c r="S1647" s="11" t="s">
        <v>44</v>
      </c>
      <c r="T1647" s="17" t="s">
        <v>792</v>
      </c>
      <c r="U1647" s="6" t="s">
        <v>49</v>
      </c>
      <c r="V1647" s="6" t="s">
        <v>14</v>
      </c>
      <c r="W1647" s="6" t="s">
        <v>11</v>
      </c>
      <c r="X1647" s="212">
        <v>3</v>
      </c>
      <c r="Y1647" s="6" t="s">
        <v>40</v>
      </c>
      <c r="AG1647" s="1">
        <v>10</v>
      </c>
      <c r="AJ1647" s="193">
        <v>70</v>
      </c>
      <c r="AU1647" s="1">
        <v>20</v>
      </c>
      <c r="BO1647" s="6"/>
      <c r="BP1647" s="6"/>
      <c r="BQ1647" s="1">
        <v>100</v>
      </c>
      <c r="BR1647" s="6"/>
      <c r="BS1647" s="6"/>
      <c r="BT1647" s="6"/>
      <c r="BU1647" s="6" t="s">
        <v>1050</v>
      </c>
      <c r="BV1647" s="6"/>
      <c r="BW1647" s="6"/>
    </row>
    <row r="1648" spans="1:75" ht="15" customHeight="1" x14ac:dyDescent="0.3">
      <c r="A1648" s="1" t="s">
        <v>1489</v>
      </c>
      <c r="B1648" s="9">
        <v>42973</v>
      </c>
      <c r="C1648" s="1" t="s">
        <v>123</v>
      </c>
      <c r="D1648" s="166" t="s">
        <v>115</v>
      </c>
      <c r="E1648" s="166" t="s">
        <v>116</v>
      </c>
      <c r="F1648" s="2">
        <v>116</v>
      </c>
      <c r="G1648" s="170">
        <v>2</v>
      </c>
      <c r="H1648" s="183" t="str">
        <f t="shared" si="25"/>
        <v>116-2</v>
      </c>
      <c r="I1648" s="175">
        <v>0</v>
      </c>
      <c r="J1648" s="175">
        <v>77</v>
      </c>
      <c r="K1648" s="207" t="b">
        <v>1</v>
      </c>
      <c r="L1648" s="208">
        <v>283.85500000000002</v>
      </c>
      <c r="M1648" s="208">
        <v>284.625</v>
      </c>
      <c r="N1648" s="11" t="s">
        <v>112</v>
      </c>
      <c r="O1648" s="11" t="s">
        <v>39</v>
      </c>
      <c r="P1648" s="179" t="s">
        <v>1527</v>
      </c>
      <c r="Q1648" s="180">
        <v>4</v>
      </c>
      <c r="R1648" s="11" t="s">
        <v>18</v>
      </c>
      <c r="S1648" s="11"/>
      <c r="T1648" s="17" t="s">
        <v>459</v>
      </c>
      <c r="U1648" s="6" t="s">
        <v>49</v>
      </c>
      <c r="V1648" s="6" t="s">
        <v>14</v>
      </c>
      <c r="W1648" s="6" t="s">
        <v>10</v>
      </c>
      <c r="X1648" s="212">
        <v>2</v>
      </c>
      <c r="Y1648" s="6" t="s">
        <v>40</v>
      </c>
      <c r="AG1648" s="1">
        <v>70</v>
      </c>
      <c r="AJ1648" s="193">
        <v>20</v>
      </c>
      <c r="AU1648" s="1">
        <v>10</v>
      </c>
      <c r="BO1648" s="6"/>
      <c r="BP1648" s="6"/>
      <c r="BQ1648" s="1">
        <v>100</v>
      </c>
      <c r="BR1648" s="6"/>
      <c r="BS1648" s="6"/>
      <c r="BT1648" s="6"/>
      <c r="BU1648" s="6" t="s">
        <v>909</v>
      </c>
      <c r="BV1648" s="6"/>
      <c r="BW1648" s="6"/>
    </row>
    <row r="1649" spans="1:75" ht="15" customHeight="1" x14ac:dyDescent="0.3">
      <c r="A1649" s="1" t="s">
        <v>1489</v>
      </c>
      <c r="B1649" s="9">
        <v>42973</v>
      </c>
      <c r="C1649" s="1" t="s">
        <v>123</v>
      </c>
      <c r="D1649" s="166" t="s">
        <v>115</v>
      </c>
      <c r="E1649" s="166" t="s">
        <v>116</v>
      </c>
      <c r="F1649" s="2">
        <v>116</v>
      </c>
      <c r="G1649" s="170">
        <v>2</v>
      </c>
      <c r="H1649" s="183" t="str">
        <f t="shared" si="25"/>
        <v>116-2</v>
      </c>
      <c r="I1649" s="175">
        <v>0</v>
      </c>
      <c r="J1649" s="175">
        <v>77</v>
      </c>
      <c r="K1649" s="207" t="b">
        <v>1</v>
      </c>
      <c r="L1649" s="208">
        <v>283.85500000000002</v>
      </c>
      <c r="M1649" s="208">
        <v>284.625</v>
      </c>
      <c r="N1649" s="11" t="s">
        <v>112</v>
      </c>
      <c r="O1649" s="11" t="s">
        <v>32</v>
      </c>
      <c r="P1649" s="179" t="s">
        <v>1495</v>
      </c>
      <c r="Q1649" s="180">
        <v>5</v>
      </c>
      <c r="R1649" s="11" t="s">
        <v>18</v>
      </c>
      <c r="S1649" s="11"/>
      <c r="T1649" s="17" t="s">
        <v>795</v>
      </c>
      <c r="U1649" s="6" t="s">
        <v>49</v>
      </c>
      <c r="V1649" s="6" t="s">
        <v>14</v>
      </c>
      <c r="W1649" s="6" t="s">
        <v>10</v>
      </c>
      <c r="X1649" s="212">
        <v>2</v>
      </c>
      <c r="Y1649" s="6" t="s">
        <v>40</v>
      </c>
      <c r="AG1649" s="1">
        <v>10</v>
      </c>
      <c r="AP1649" s="1">
        <v>90</v>
      </c>
      <c r="BO1649" s="6"/>
      <c r="BP1649" s="6"/>
      <c r="BQ1649" s="1">
        <v>100</v>
      </c>
      <c r="BR1649" s="6"/>
      <c r="BS1649" s="6"/>
      <c r="BT1649" s="6"/>
      <c r="BU1649" s="6" t="s">
        <v>1040</v>
      </c>
      <c r="BV1649" s="6"/>
      <c r="BW1649" s="6"/>
    </row>
    <row r="1650" spans="1:75" ht="15" customHeight="1" x14ac:dyDescent="0.3">
      <c r="A1650" s="1" t="s">
        <v>1489</v>
      </c>
      <c r="B1650" s="9">
        <v>42973</v>
      </c>
      <c r="C1650" s="1" t="s">
        <v>123</v>
      </c>
      <c r="D1650" s="166" t="s">
        <v>115</v>
      </c>
      <c r="E1650" s="166" t="s">
        <v>116</v>
      </c>
      <c r="F1650" s="2">
        <v>116</v>
      </c>
      <c r="G1650" s="170">
        <v>2</v>
      </c>
      <c r="H1650" s="183" t="str">
        <f t="shared" si="25"/>
        <v>116-2</v>
      </c>
      <c r="I1650" s="175">
        <v>0</v>
      </c>
      <c r="J1650" s="175">
        <v>77</v>
      </c>
      <c r="K1650" s="207" t="b">
        <v>1</v>
      </c>
      <c r="L1650" s="208">
        <v>283.85500000000002</v>
      </c>
      <c r="M1650" s="208">
        <v>284.625</v>
      </c>
      <c r="N1650" s="11" t="s">
        <v>112</v>
      </c>
      <c r="O1650" s="11" t="s">
        <v>56</v>
      </c>
      <c r="P1650" s="179" t="s">
        <v>1495</v>
      </c>
      <c r="Q1650" s="180">
        <v>5</v>
      </c>
      <c r="R1650" s="11" t="s">
        <v>18</v>
      </c>
      <c r="S1650" s="11" t="s">
        <v>18</v>
      </c>
      <c r="T1650" s="17" t="s">
        <v>795</v>
      </c>
      <c r="U1650" s="6" t="s">
        <v>49</v>
      </c>
      <c r="V1650" s="6" t="s">
        <v>14</v>
      </c>
      <c r="W1650" s="6" t="s">
        <v>10</v>
      </c>
      <c r="X1650" s="212">
        <v>2</v>
      </c>
      <c r="Y1650" s="6" t="s">
        <v>40</v>
      </c>
      <c r="AG1650" s="1">
        <v>10</v>
      </c>
      <c r="AP1650" s="1">
        <v>90</v>
      </c>
      <c r="BO1650" s="6" t="s">
        <v>976</v>
      </c>
      <c r="BP1650" s="6">
        <v>100</v>
      </c>
      <c r="BQ1650" s="1">
        <v>200</v>
      </c>
      <c r="BR1650" s="6"/>
      <c r="BS1650" s="6"/>
      <c r="BT1650" s="6"/>
      <c r="BU1650" s="6" t="s">
        <v>1052</v>
      </c>
      <c r="BV1650" s="6"/>
      <c r="BW1650" s="6"/>
    </row>
    <row r="1651" spans="1:75" ht="15" customHeight="1" x14ac:dyDescent="0.3">
      <c r="A1651" s="1" t="s">
        <v>1489</v>
      </c>
      <c r="B1651" s="9">
        <v>42973</v>
      </c>
      <c r="C1651" s="1" t="s">
        <v>123</v>
      </c>
      <c r="D1651" s="166" t="s">
        <v>115</v>
      </c>
      <c r="E1651" s="166" t="s">
        <v>116</v>
      </c>
      <c r="F1651" s="2">
        <v>116</v>
      </c>
      <c r="G1651" s="170">
        <v>2</v>
      </c>
      <c r="H1651" s="183" t="str">
        <f t="shared" si="25"/>
        <v>116-2</v>
      </c>
      <c r="I1651" s="175">
        <v>0</v>
      </c>
      <c r="J1651" s="175">
        <v>77</v>
      </c>
      <c r="K1651" s="207" t="b">
        <v>1</v>
      </c>
      <c r="L1651" s="208">
        <v>283.85500000000002</v>
      </c>
      <c r="M1651" s="208">
        <v>284.625</v>
      </c>
      <c r="N1651" s="11"/>
      <c r="O1651" s="11" t="s">
        <v>105</v>
      </c>
      <c r="P1651" s="179" t="s">
        <v>105</v>
      </c>
      <c r="Q1651" s="139" t="s">
        <v>1492</v>
      </c>
      <c r="R1651" s="11"/>
      <c r="S1651" s="11"/>
      <c r="T1651" s="6"/>
      <c r="U1651" s="6"/>
      <c r="V1651" s="6"/>
      <c r="W1651" s="6"/>
      <c r="X1651" s="212" t="e">
        <v>#N/A</v>
      </c>
      <c r="Y1651" s="6"/>
      <c r="Z1651" s="203"/>
      <c r="AA1651" s="203"/>
      <c r="AB1651" s="203"/>
      <c r="AC1651" s="203"/>
      <c r="AD1651" s="204"/>
      <c r="AE1651" s="204"/>
      <c r="AF1651" s="203"/>
      <c r="AG1651" s="204"/>
      <c r="AH1651" s="204"/>
      <c r="AI1651" s="204"/>
      <c r="AJ1651" s="203"/>
      <c r="AK1651" s="203"/>
      <c r="AL1651" s="204"/>
      <c r="AM1651" s="204"/>
      <c r="AN1651" s="204"/>
      <c r="AO1651" s="203"/>
      <c r="AP1651" s="204"/>
      <c r="AQ1651" s="204"/>
      <c r="AR1651" s="204"/>
      <c r="AS1651" s="204"/>
      <c r="AT1651" s="203"/>
      <c r="AU1651" s="204"/>
      <c r="AV1651" s="204"/>
      <c r="AW1651" s="204"/>
      <c r="AX1651" s="203"/>
      <c r="AY1651" s="204"/>
      <c r="AZ1651" s="204"/>
      <c r="BA1651" s="204"/>
      <c r="BB1651" s="203"/>
      <c r="BC1651" s="203"/>
      <c r="BD1651" s="203"/>
      <c r="BE1651" s="204"/>
      <c r="BF1651" s="204"/>
      <c r="BG1651" s="204"/>
      <c r="BH1651" s="204"/>
      <c r="BI1651" s="203"/>
      <c r="BJ1651" s="203"/>
      <c r="BK1651" s="203"/>
      <c r="BL1651" s="203"/>
      <c r="BM1651" s="203"/>
      <c r="BN1651" s="204"/>
      <c r="BO1651" s="6"/>
      <c r="BP1651" s="6"/>
      <c r="BQ1651" s="1">
        <v>0</v>
      </c>
      <c r="BR1651" s="6"/>
      <c r="BS1651" s="6"/>
      <c r="BT1651" s="6"/>
      <c r="BU1651" s="6"/>
      <c r="BV1651" s="6" t="s">
        <v>1053</v>
      </c>
      <c r="BW1651" s="6"/>
    </row>
    <row r="1652" spans="1:75" ht="15" customHeight="1" x14ac:dyDescent="0.3">
      <c r="A1652" s="1" t="s">
        <v>1489</v>
      </c>
      <c r="B1652" s="9">
        <v>42973</v>
      </c>
      <c r="C1652" s="1" t="s">
        <v>123</v>
      </c>
      <c r="D1652" s="166" t="s">
        <v>115</v>
      </c>
      <c r="E1652" s="166" t="s">
        <v>116</v>
      </c>
      <c r="F1652" s="2">
        <v>116</v>
      </c>
      <c r="G1652" s="170">
        <v>3</v>
      </c>
      <c r="H1652" s="183" t="str">
        <f t="shared" si="25"/>
        <v>116-3</v>
      </c>
      <c r="I1652" s="175">
        <v>0</v>
      </c>
      <c r="J1652" s="175">
        <v>68</v>
      </c>
      <c r="K1652" s="207" t="b">
        <v>1</v>
      </c>
      <c r="L1652" s="208">
        <v>284.63499999999999</v>
      </c>
      <c r="M1652" s="208">
        <v>285.315</v>
      </c>
      <c r="N1652" s="11" t="s">
        <v>112</v>
      </c>
      <c r="O1652" s="11" t="s">
        <v>72</v>
      </c>
      <c r="P1652" s="179" t="s">
        <v>1526</v>
      </c>
      <c r="Q1652" s="180">
        <v>3</v>
      </c>
      <c r="R1652" s="11" t="s">
        <v>8</v>
      </c>
      <c r="S1652" s="11" t="s">
        <v>44</v>
      </c>
      <c r="T1652" s="17" t="s">
        <v>791</v>
      </c>
      <c r="U1652" s="6" t="s">
        <v>49</v>
      </c>
      <c r="V1652" s="6" t="s">
        <v>14</v>
      </c>
      <c r="W1652" s="6" t="s">
        <v>11</v>
      </c>
      <c r="X1652" s="212">
        <v>3</v>
      </c>
      <c r="Y1652" s="6" t="s">
        <v>40</v>
      </c>
      <c r="AG1652" s="1">
        <v>10</v>
      </c>
      <c r="AJ1652" s="193">
        <v>70</v>
      </c>
      <c r="AU1652" s="1">
        <v>20</v>
      </c>
      <c r="BO1652" s="6"/>
      <c r="BP1652" s="6"/>
      <c r="BQ1652" s="1">
        <v>100</v>
      </c>
      <c r="BR1652" s="6"/>
      <c r="BS1652" s="6"/>
      <c r="BT1652" s="6"/>
      <c r="BU1652" s="6" t="s">
        <v>1054</v>
      </c>
      <c r="BV1652" s="6"/>
      <c r="BW1652" s="6"/>
    </row>
    <row r="1653" spans="1:75" ht="15" customHeight="1" x14ac:dyDescent="0.3">
      <c r="A1653" s="1" t="s">
        <v>1489</v>
      </c>
      <c r="B1653" s="9">
        <v>42973</v>
      </c>
      <c r="C1653" s="1" t="s">
        <v>123</v>
      </c>
      <c r="D1653" s="166" t="s">
        <v>115</v>
      </c>
      <c r="E1653" s="166" t="s">
        <v>116</v>
      </c>
      <c r="F1653" s="2">
        <v>116</v>
      </c>
      <c r="G1653" s="170">
        <v>3</v>
      </c>
      <c r="H1653" s="183" t="str">
        <f t="shared" si="25"/>
        <v>116-3</v>
      </c>
      <c r="I1653" s="175">
        <v>0</v>
      </c>
      <c r="J1653" s="175">
        <v>68</v>
      </c>
      <c r="K1653" s="207" t="b">
        <v>1</v>
      </c>
      <c r="L1653" s="208">
        <v>284.63499999999999</v>
      </c>
      <c r="M1653" s="208">
        <v>285.315</v>
      </c>
      <c r="N1653" s="11" t="s">
        <v>112</v>
      </c>
      <c r="O1653" s="11" t="s">
        <v>39</v>
      </c>
      <c r="P1653" s="179" t="s">
        <v>1527</v>
      </c>
      <c r="Q1653" s="180">
        <v>4</v>
      </c>
      <c r="R1653" s="11" t="s">
        <v>18</v>
      </c>
      <c r="S1653" s="11"/>
      <c r="T1653" s="17" t="s">
        <v>791</v>
      </c>
      <c r="U1653" s="6" t="s">
        <v>49</v>
      </c>
      <c r="V1653" s="6" t="s">
        <v>14</v>
      </c>
      <c r="W1653" s="6" t="s">
        <v>10</v>
      </c>
      <c r="X1653" s="212">
        <v>2</v>
      </c>
      <c r="Y1653" s="6" t="s">
        <v>40</v>
      </c>
      <c r="AG1653" s="1">
        <v>70</v>
      </c>
      <c r="AJ1653" s="193">
        <v>20</v>
      </c>
      <c r="AU1653" s="1">
        <v>10</v>
      </c>
      <c r="BO1653" s="6"/>
      <c r="BP1653" s="6"/>
      <c r="BQ1653" s="1">
        <v>100</v>
      </c>
      <c r="BR1653" s="6"/>
      <c r="BS1653" s="6"/>
      <c r="BT1653" s="6"/>
      <c r="BU1653" s="6" t="s">
        <v>909</v>
      </c>
      <c r="BV1653" s="6"/>
      <c r="BW1653" s="6"/>
    </row>
    <row r="1654" spans="1:75" ht="15" customHeight="1" x14ac:dyDescent="0.3">
      <c r="A1654" s="1" t="s">
        <v>1489</v>
      </c>
      <c r="B1654" s="9">
        <v>42973</v>
      </c>
      <c r="C1654" s="1" t="s">
        <v>123</v>
      </c>
      <c r="D1654" s="166" t="s">
        <v>115</v>
      </c>
      <c r="E1654" s="166" t="s">
        <v>116</v>
      </c>
      <c r="F1654" s="2">
        <v>116</v>
      </c>
      <c r="G1654" s="170">
        <v>3</v>
      </c>
      <c r="H1654" s="183" t="str">
        <f t="shared" si="25"/>
        <v>116-3</v>
      </c>
      <c r="I1654" s="175">
        <v>0</v>
      </c>
      <c r="J1654" s="175">
        <v>68</v>
      </c>
      <c r="K1654" s="207" t="b">
        <v>1</v>
      </c>
      <c r="L1654" s="208">
        <v>284.63499999999999</v>
      </c>
      <c r="M1654" s="208">
        <v>285.315</v>
      </c>
      <c r="N1654" s="11" t="s">
        <v>112</v>
      </c>
      <c r="O1654" s="11" t="s">
        <v>32</v>
      </c>
      <c r="P1654" s="179" t="s">
        <v>1495</v>
      </c>
      <c r="Q1654" s="180">
        <v>5</v>
      </c>
      <c r="R1654" s="11" t="s">
        <v>18</v>
      </c>
      <c r="S1654" s="11"/>
      <c r="T1654" s="17" t="s">
        <v>792</v>
      </c>
      <c r="U1654" s="6" t="s">
        <v>49</v>
      </c>
      <c r="V1654" s="6" t="s">
        <v>14</v>
      </c>
      <c r="W1654" s="6" t="s">
        <v>10</v>
      </c>
      <c r="X1654" s="212">
        <v>2</v>
      </c>
      <c r="Y1654" s="6" t="s">
        <v>40</v>
      </c>
      <c r="AG1654" s="1">
        <v>10</v>
      </c>
      <c r="AP1654" s="1">
        <v>90</v>
      </c>
      <c r="BO1654" s="6"/>
      <c r="BP1654" s="6"/>
      <c r="BQ1654" s="1">
        <v>100</v>
      </c>
      <c r="BR1654" s="6"/>
      <c r="BS1654" s="6"/>
      <c r="BT1654" s="6"/>
      <c r="BU1654" s="6" t="s">
        <v>1040</v>
      </c>
      <c r="BV1654" s="6"/>
      <c r="BW1654" s="6"/>
    </row>
    <row r="1655" spans="1:75" ht="15" customHeight="1" x14ac:dyDescent="0.3">
      <c r="A1655" s="1" t="s">
        <v>1489</v>
      </c>
      <c r="B1655" s="9">
        <v>42973</v>
      </c>
      <c r="C1655" s="1" t="s">
        <v>123</v>
      </c>
      <c r="D1655" s="166" t="s">
        <v>115</v>
      </c>
      <c r="E1655" s="166" t="s">
        <v>116</v>
      </c>
      <c r="F1655" s="2">
        <v>116</v>
      </c>
      <c r="G1655" s="170">
        <v>3</v>
      </c>
      <c r="H1655" s="183" t="str">
        <f t="shared" si="25"/>
        <v>116-3</v>
      </c>
      <c r="I1655" s="175">
        <v>0</v>
      </c>
      <c r="J1655" s="175">
        <v>68</v>
      </c>
      <c r="K1655" s="207" t="b">
        <v>1</v>
      </c>
      <c r="L1655" s="208">
        <v>284.63499999999999</v>
      </c>
      <c r="M1655" s="208">
        <v>285.315</v>
      </c>
      <c r="N1655" s="11"/>
      <c r="O1655" s="11" t="s">
        <v>105</v>
      </c>
      <c r="P1655" s="179" t="s">
        <v>105</v>
      </c>
      <c r="Q1655" s="139" t="s">
        <v>1492</v>
      </c>
      <c r="R1655" s="11"/>
      <c r="S1655" s="11"/>
      <c r="T1655" s="6"/>
      <c r="U1655" s="6"/>
      <c r="V1655" s="6"/>
      <c r="W1655" s="6"/>
      <c r="X1655" s="212" t="e">
        <v>#N/A</v>
      </c>
      <c r="Y1655" s="6"/>
      <c r="Z1655" s="203"/>
      <c r="AA1655" s="203"/>
      <c r="AB1655" s="203"/>
      <c r="AC1655" s="203"/>
      <c r="AD1655" s="204"/>
      <c r="AE1655" s="204"/>
      <c r="AF1655" s="203"/>
      <c r="AG1655" s="204"/>
      <c r="AH1655" s="204"/>
      <c r="AI1655" s="204"/>
      <c r="AJ1655" s="203"/>
      <c r="AK1655" s="203"/>
      <c r="AL1655" s="204"/>
      <c r="AM1655" s="204"/>
      <c r="AN1655" s="204"/>
      <c r="AO1655" s="203"/>
      <c r="AP1655" s="204"/>
      <c r="AQ1655" s="204"/>
      <c r="AR1655" s="204"/>
      <c r="AS1655" s="204"/>
      <c r="AT1655" s="203"/>
      <c r="AU1655" s="204"/>
      <c r="AV1655" s="204"/>
      <c r="AW1655" s="204"/>
      <c r="AX1655" s="203"/>
      <c r="AY1655" s="204"/>
      <c r="AZ1655" s="204"/>
      <c r="BA1655" s="204"/>
      <c r="BB1655" s="203"/>
      <c r="BC1655" s="203"/>
      <c r="BD1655" s="203"/>
      <c r="BE1655" s="204"/>
      <c r="BF1655" s="204"/>
      <c r="BG1655" s="204"/>
      <c r="BH1655" s="204"/>
      <c r="BI1655" s="203"/>
      <c r="BJ1655" s="203"/>
      <c r="BK1655" s="203"/>
      <c r="BL1655" s="203"/>
      <c r="BM1655" s="203"/>
      <c r="BN1655" s="204"/>
      <c r="BO1655" s="6"/>
      <c r="BP1655" s="6"/>
      <c r="BQ1655" s="1">
        <v>0</v>
      </c>
      <c r="BR1655" s="6"/>
      <c r="BS1655" s="6"/>
      <c r="BT1655" s="6"/>
      <c r="BU1655" s="6"/>
      <c r="BV1655" s="6" t="s">
        <v>1055</v>
      </c>
      <c r="BW1655" s="6"/>
    </row>
    <row r="1656" spans="1:75" ht="15" customHeight="1" x14ac:dyDescent="0.3">
      <c r="A1656" s="1" t="s">
        <v>1489</v>
      </c>
      <c r="B1656" s="9">
        <v>42973</v>
      </c>
      <c r="C1656" s="1" t="s">
        <v>123</v>
      </c>
      <c r="D1656" s="61" t="s">
        <v>115</v>
      </c>
      <c r="E1656" s="61" t="s">
        <v>116</v>
      </c>
      <c r="F1656" s="2">
        <v>116</v>
      </c>
      <c r="G1656" s="170">
        <v>4</v>
      </c>
      <c r="H1656" s="183" t="str">
        <f t="shared" si="25"/>
        <v>116-4</v>
      </c>
      <c r="I1656" s="175">
        <v>8</v>
      </c>
      <c r="J1656" s="175">
        <v>40</v>
      </c>
      <c r="K1656" s="207" t="b">
        <v>1</v>
      </c>
      <c r="L1656" s="208">
        <v>285.40499999999997</v>
      </c>
      <c r="M1656" s="208">
        <v>285.72499999999997</v>
      </c>
      <c r="N1656" s="2" t="s">
        <v>112</v>
      </c>
      <c r="O1656" s="2" t="s">
        <v>30</v>
      </c>
      <c r="P1656" s="179" t="s">
        <v>1524</v>
      </c>
      <c r="Q1656" s="180">
        <v>1</v>
      </c>
      <c r="R1656" s="2" t="s">
        <v>21</v>
      </c>
      <c r="S1656" s="2"/>
      <c r="T1656" s="40" t="s">
        <v>676</v>
      </c>
      <c r="U1656" s="1" t="s">
        <v>49</v>
      </c>
      <c r="V1656" s="1" t="s">
        <v>92</v>
      </c>
      <c r="W1656" s="1" t="s">
        <v>11</v>
      </c>
      <c r="X1656" s="212">
        <v>3</v>
      </c>
      <c r="Y1656" s="1" t="s">
        <v>111</v>
      </c>
      <c r="AG1656" s="1">
        <v>10</v>
      </c>
      <c r="AJ1656" s="193">
        <v>10</v>
      </c>
      <c r="AU1656" s="1">
        <v>80</v>
      </c>
      <c r="BQ1656" s="1">
        <v>100</v>
      </c>
      <c r="BU1656" s="1" t="s">
        <v>895</v>
      </c>
    </row>
    <row r="1657" spans="1:75" ht="15" customHeight="1" x14ac:dyDescent="0.3">
      <c r="A1657" s="1" t="s">
        <v>1489</v>
      </c>
      <c r="B1657" s="9">
        <v>42973</v>
      </c>
      <c r="C1657" s="1" t="s">
        <v>123</v>
      </c>
      <c r="D1657" s="166" t="s">
        <v>115</v>
      </c>
      <c r="E1657" s="166" t="s">
        <v>116</v>
      </c>
      <c r="F1657" s="2">
        <v>116</v>
      </c>
      <c r="G1657" s="170">
        <v>4</v>
      </c>
      <c r="H1657" s="183" t="str">
        <f t="shared" si="25"/>
        <v>116-4</v>
      </c>
      <c r="I1657" s="175">
        <v>8</v>
      </c>
      <c r="J1657" s="175">
        <v>40</v>
      </c>
      <c r="K1657" s="207" t="b">
        <v>1</v>
      </c>
      <c r="L1657" s="208">
        <v>285.40499999999997</v>
      </c>
      <c r="M1657" s="208">
        <v>285.72499999999997</v>
      </c>
      <c r="N1657" s="11" t="s">
        <v>112</v>
      </c>
      <c r="O1657" s="11" t="s">
        <v>72</v>
      </c>
      <c r="P1657" s="179" t="s">
        <v>1526</v>
      </c>
      <c r="Q1657" s="180">
        <v>3</v>
      </c>
      <c r="R1657" s="11" t="s">
        <v>8</v>
      </c>
      <c r="S1657" s="11"/>
      <c r="T1657" s="17" t="s">
        <v>792</v>
      </c>
      <c r="U1657" s="6" t="s">
        <v>49</v>
      </c>
      <c r="V1657" s="6" t="s">
        <v>14</v>
      </c>
      <c r="W1657" s="6" t="s">
        <v>11</v>
      </c>
      <c r="X1657" s="212">
        <v>3</v>
      </c>
      <c r="Y1657" s="6" t="s">
        <v>40</v>
      </c>
      <c r="AG1657" s="1">
        <v>10</v>
      </c>
      <c r="AJ1657" s="193">
        <v>70</v>
      </c>
      <c r="AU1657" s="1">
        <v>20</v>
      </c>
      <c r="BO1657" s="6"/>
      <c r="BP1657" s="6"/>
      <c r="BQ1657" s="1">
        <v>100</v>
      </c>
      <c r="BR1657" s="6"/>
      <c r="BS1657" s="6"/>
      <c r="BT1657" s="6"/>
      <c r="BU1657" s="6" t="s">
        <v>1056</v>
      </c>
      <c r="BV1657" s="6"/>
      <c r="BW1657" s="6"/>
    </row>
    <row r="1658" spans="1:75" ht="15" customHeight="1" x14ac:dyDescent="0.3">
      <c r="A1658" s="1" t="s">
        <v>1489</v>
      </c>
      <c r="B1658" s="9">
        <v>42973</v>
      </c>
      <c r="C1658" s="1" t="s">
        <v>123</v>
      </c>
      <c r="D1658" s="166" t="s">
        <v>115</v>
      </c>
      <c r="E1658" s="166" t="s">
        <v>116</v>
      </c>
      <c r="F1658" s="2">
        <v>116</v>
      </c>
      <c r="G1658" s="170">
        <v>4</v>
      </c>
      <c r="H1658" s="183" t="str">
        <f t="shared" si="25"/>
        <v>116-4</v>
      </c>
      <c r="I1658" s="175">
        <v>8</v>
      </c>
      <c r="J1658" s="175">
        <v>40</v>
      </c>
      <c r="K1658" s="207" t="b">
        <v>1</v>
      </c>
      <c r="L1658" s="208">
        <v>285.40499999999997</v>
      </c>
      <c r="M1658" s="208">
        <v>285.72499999999997</v>
      </c>
      <c r="N1658" s="11" t="s">
        <v>112</v>
      </c>
      <c r="O1658" s="11" t="s">
        <v>39</v>
      </c>
      <c r="P1658" s="179" t="s">
        <v>1527</v>
      </c>
      <c r="Q1658" s="180">
        <v>4</v>
      </c>
      <c r="R1658" s="11" t="s">
        <v>18</v>
      </c>
      <c r="S1658" s="11"/>
      <c r="T1658" s="17" t="s">
        <v>459</v>
      </c>
      <c r="U1658" s="6" t="s">
        <v>49</v>
      </c>
      <c r="V1658" s="6" t="s">
        <v>14</v>
      </c>
      <c r="W1658" s="6" t="s">
        <v>10</v>
      </c>
      <c r="X1658" s="212">
        <v>2</v>
      </c>
      <c r="Y1658" s="6" t="s">
        <v>40</v>
      </c>
      <c r="AG1658" s="1">
        <v>70</v>
      </c>
      <c r="AJ1658" s="193">
        <v>20</v>
      </c>
      <c r="AU1658" s="1">
        <v>10</v>
      </c>
      <c r="BO1658" s="6"/>
      <c r="BP1658" s="6"/>
      <c r="BQ1658" s="1">
        <v>100</v>
      </c>
      <c r="BR1658" s="6"/>
      <c r="BS1658" s="6"/>
      <c r="BT1658" s="6"/>
      <c r="BU1658" s="6" t="s">
        <v>909</v>
      </c>
      <c r="BV1658" s="6"/>
      <c r="BW1658" s="6"/>
    </row>
    <row r="1659" spans="1:75" ht="15" customHeight="1" x14ac:dyDescent="0.3">
      <c r="A1659" s="1" t="s">
        <v>1489</v>
      </c>
      <c r="B1659" s="9">
        <v>42973</v>
      </c>
      <c r="C1659" s="1" t="s">
        <v>123</v>
      </c>
      <c r="D1659" s="166" t="s">
        <v>115</v>
      </c>
      <c r="E1659" s="166" t="s">
        <v>116</v>
      </c>
      <c r="F1659" s="2">
        <v>116</v>
      </c>
      <c r="G1659" s="170">
        <v>4</v>
      </c>
      <c r="H1659" s="183" t="str">
        <f t="shared" si="25"/>
        <v>116-4</v>
      </c>
      <c r="I1659" s="175">
        <v>8</v>
      </c>
      <c r="J1659" s="175">
        <v>40</v>
      </c>
      <c r="K1659" s="207" t="b">
        <v>1</v>
      </c>
      <c r="L1659" s="208">
        <v>285.40499999999997</v>
      </c>
      <c r="M1659" s="208">
        <v>285.72499999999997</v>
      </c>
      <c r="N1659" s="11"/>
      <c r="O1659" s="11" t="s">
        <v>105</v>
      </c>
      <c r="P1659" s="179" t="s">
        <v>105</v>
      </c>
      <c r="Q1659" s="139" t="s">
        <v>1492</v>
      </c>
      <c r="R1659" s="11"/>
      <c r="S1659" s="11"/>
      <c r="T1659" s="6"/>
      <c r="U1659" s="6"/>
      <c r="V1659" s="6"/>
      <c r="W1659" s="6"/>
      <c r="X1659" s="212" t="e">
        <v>#N/A</v>
      </c>
      <c r="Y1659" s="6"/>
      <c r="Z1659" s="203"/>
      <c r="AA1659" s="203"/>
      <c r="AB1659" s="203"/>
      <c r="AC1659" s="203"/>
      <c r="AD1659" s="204"/>
      <c r="AE1659" s="204"/>
      <c r="AF1659" s="203"/>
      <c r="AG1659" s="204"/>
      <c r="AH1659" s="204"/>
      <c r="AI1659" s="204"/>
      <c r="AJ1659" s="203"/>
      <c r="AK1659" s="203"/>
      <c r="AL1659" s="204"/>
      <c r="AM1659" s="204"/>
      <c r="AN1659" s="204"/>
      <c r="AO1659" s="203"/>
      <c r="AP1659" s="204"/>
      <c r="AQ1659" s="204"/>
      <c r="AR1659" s="204"/>
      <c r="AS1659" s="204"/>
      <c r="AT1659" s="203"/>
      <c r="AU1659" s="204"/>
      <c r="AV1659" s="204"/>
      <c r="AW1659" s="204"/>
      <c r="AX1659" s="203"/>
      <c r="AY1659" s="204"/>
      <c r="AZ1659" s="204"/>
      <c r="BA1659" s="204"/>
      <c r="BB1659" s="203"/>
      <c r="BC1659" s="203"/>
      <c r="BD1659" s="203"/>
      <c r="BE1659" s="204"/>
      <c r="BF1659" s="204"/>
      <c r="BG1659" s="204"/>
      <c r="BH1659" s="204"/>
      <c r="BI1659" s="203"/>
      <c r="BJ1659" s="203"/>
      <c r="BK1659" s="203"/>
      <c r="BL1659" s="203"/>
      <c r="BM1659" s="203"/>
      <c r="BN1659" s="204"/>
      <c r="BO1659" s="6"/>
      <c r="BP1659" s="6"/>
      <c r="BQ1659" s="1">
        <v>0</v>
      </c>
      <c r="BR1659" s="6"/>
      <c r="BS1659" s="6"/>
      <c r="BT1659" s="6"/>
      <c r="BU1659" s="6"/>
      <c r="BV1659" s="6" t="s">
        <v>1057</v>
      </c>
      <c r="BW1659" s="6"/>
    </row>
    <row r="1660" spans="1:75" ht="15" customHeight="1" x14ac:dyDescent="0.3">
      <c r="A1660" s="1" t="s">
        <v>1489</v>
      </c>
      <c r="B1660" s="9">
        <v>42973</v>
      </c>
      <c r="C1660" s="1" t="s">
        <v>123</v>
      </c>
      <c r="D1660" s="166" t="s">
        <v>115</v>
      </c>
      <c r="E1660" s="166" t="s">
        <v>116</v>
      </c>
      <c r="F1660" s="2">
        <v>117</v>
      </c>
      <c r="G1660" s="170">
        <v>1</v>
      </c>
      <c r="H1660" s="183" t="str">
        <f t="shared" si="25"/>
        <v>117-1</v>
      </c>
      <c r="I1660" s="175">
        <v>0</v>
      </c>
      <c r="J1660" s="175">
        <v>61</v>
      </c>
      <c r="K1660" s="207" t="b">
        <v>1</v>
      </c>
      <c r="L1660" s="208">
        <v>285.5</v>
      </c>
      <c r="M1660" s="208">
        <v>286.11</v>
      </c>
      <c r="N1660" s="11" t="s">
        <v>112</v>
      </c>
      <c r="O1660" s="11" t="s">
        <v>39</v>
      </c>
      <c r="P1660" s="179" t="s">
        <v>1527</v>
      </c>
      <c r="Q1660" s="180">
        <v>4</v>
      </c>
      <c r="R1660" s="11" t="s">
        <v>18</v>
      </c>
      <c r="S1660" s="11"/>
      <c r="T1660" s="17" t="s">
        <v>459</v>
      </c>
      <c r="U1660" s="6" t="s">
        <v>49</v>
      </c>
      <c r="V1660" s="6" t="s">
        <v>14</v>
      </c>
      <c r="W1660" s="6" t="s">
        <v>10</v>
      </c>
      <c r="X1660" s="212">
        <v>2</v>
      </c>
      <c r="Y1660" s="6" t="s">
        <v>40</v>
      </c>
      <c r="AG1660" s="1">
        <v>70</v>
      </c>
      <c r="AJ1660" s="193">
        <v>20</v>
      </c>
      <c r="AU1660" s="1">
        <v>10</v>
      </c>
      <c r="BO1660" s="6"/>
      <c r="BP1660" s="6"/>
      <c r="BQ1660" s="1">
        <v>100</v>
      </c>
      <c r="BR1660" s="6"/>
      <c r="BS1660" s="6"/>
      <c r="BT1660" s="6"/>
      <c r="BU1660" s="6" t="s">
        <v>909</v>
      </c>
      <c r="BV1660" s="6"/>
      <c r="BW1660" s="6"/>
    </row>
    <row r="1661" spans="1:75" ht="15" customHeight="1" x14ac:dyDescent="0.3">
      <c r="A1661" s="1" t="s">
        <v>1489</v>
      </c>
      <c r="B1661" s="9">
        <v>42973</v>
      </c>
      <c r="C1661" s="1" t="s">
        <v>123</v>
      </c>
      <c r="D1661" s="166" t="s">
        <v>115</v>
      </c>
      <c r="E1661" s="166" t="s">
        <v>116</v>
      </c>
      <c r="F1661" s="2">
        <v>117</v>
      </c>
      <c r="G1661" s="170">
        <v>1</v>
      </c>
      <c r="H1661" s="183" t="str">
        <f t="shared" si="25"/>
        <v>117-1</v>
      </c>
      <c r="I1661" s="175">
        <v>0</v>
      </c>
      <c r="J1661" s="175">
        <v>61</v>
      </c>
      <c r="K1661" s="207" t="b">
        <v>1</v>
      </c>
      <c r="L1661" s="208">
        <v>285.5</v>
      </c>
      <c r="M1661" s="208">
        <v>286.11</v>
      </c>
      <c r="N1661" s="11" t="s">
        <v>112</v>
      </c>
      <c r="O1661" s="11" t="s">
        <v>32</v>
      </c>
      <c r="P1661" s="179" t="s">
        <v>1495</v>
      </c>
      <c r="Q1661" s="180">
        <v>5</v>
      </c>
      <c r="R1661" s="11" t="s">
        <v>18</v>
      </c>
      <c r="S1661" s="11"/>
      <c r="T1661" s="17" t="s">
        <v>459</v>
      </c>
      <c r="U1661" s="6" t="s">
        <v>49</v>
      </c>
      <c r="V1661" s="6" t="s">
        <v>14</v>
      </c>
      <c r="W1661" s="6" t="s">
        <v>10</v>
      </c>
      <c r="X1661" s="212">
        <v>2</v>
      </c>
      <c r="Y1661" s="6" t="s">
        <v>40</v>
      </c>
      <c r="AG1661" s="1">
        <v>10</v>
      </c>
      <c r="AP1661" s="1">
        <v>90</v>
      </c>
      <c r="BO1661" s="6"/>
      <c r="BP1661" s="6"/>
      <c r="BQ1661" s="1">
        <v>100</v>
      </c>
      <c r="BR1661" s="6"/>
      <c r="BS1661" s="6"/>
      <c r="BT1661" s="6"/>
      <c r="BU1661" s="6" t="s">
        <v>1040</v>
      </c>
      <c r="BV1661" s="6"/>
      <c r="BW1661" s="6"/>
    </row>
    <row r="1662" spans="1:75" ht="15" customHeight="1" x14ac:dyDescent="0.3">
      <c r="A1662" s="1" t="s">
        <v>1489</v>
      </c>
      <c r="B1662" s="9">
        <v>42973</v>
      </c>
      <c r="C1662" s="1" t="s">
        <v>123</v>
      </c>
      <c r="D1662" s="61" t="s">
        <v>115</v>
      </c>
      <c r="E1662" s="61" t="s">
        <v>116</v>
      </c>
      <c r="F1662" s="2">
        <v>117</v>
      </c>
      <c r="G1662" s="170">
        <v>1</v>
      </c>
      <c r="H1662" s="183" t="str">
        <f t="shared" si="25"/>
        <v>117-1</v>
      </c>
      <c r="I1662" s="175">
        <v>0</v>
      </c>
      <c r="J1662" s="175">
        <v>61</v>
      </c>
      <c r="K1662" s="207" t="b">
        <v>1</v>
      </c>
      <c r="L1662" s="208">
        <v>285.5</v>
      </c>
      <c r="M1662" s="208">
        <v>286.11</v>
      </c>
      <c r="N1662" s="2" t="s">
        <v>112</v>
      </c>
      <c r="O1662" s="2" t="s">
        <v>30</v>
      </c>
      <c r="P1662" s="179" t="s">
        <v>1524</v>
      </c>
      <c r="Q1662" s="180">
        <v>1</v>
      </c>
      <c r="R1662" s="2" t="s">
        <v>21</v>
      </c>
      <c r="S1662" s="2"/>
      <c r="T1662" s="40" t="s">
        <v>791</v>
      </c>
      <c r="U1662" s="1" t="s">
        <v>49</v>
      </c>
      <c r="V1662" s="1" t="s">
        <v>92</v>
      </c>
      <c r="W1662" s="1" t="s">
        <v>11</v>
      </c>
      <c r="X1662" s="212">
        <v>3</v>
      </c>
      <c r="Y1662" s="1" t="s">
        <v>111</v>
      </c>
      <c r="AG1662" s="1">
        <v>10</v>
      </c>
      <c r="AJ1662" s="193">
        <v>10</v>
      </c>
      <c r="AU1662" s="1">
        <v>80</v>
      </c>
      <c r="BQ1662" s="1">
        <v>100</v>
      </c>
      <c r="BU1662" s="1" t="s">
        <v>895</v>
      </c>
    </row>
    <row r="1663" spans="1:75" ht="15" customHeight="1" x14ac:dyDescent="0.3">
      <c r="A1663" s="1" t="s">
        <v>1489</v>
      </c>
      <c r="B1663" s="9">
        <v>42973</v>
      </c>
      <c r="C1663" s="1" t="s">
        <v>123</v>
      </c>
      <c r="D1663" s="166" t="s">
        <v>115</v>
      </c>
      <c r="E1663" s="166" t="s">
        <v>116</v>
      </c>
      <c r="F1663" s="2">
        <v>117</v>
      </c>
      <c r="G1663" s="170">
        <v>1</v>
      </c>
      <c r="H1663" s="183" t="str">
        <f t="shared" si="25"/>
        <v>117-1</v>
      </c>
      <c r="I1663" s="175">
        <v>0</v>
      </c>
      <c r="J1663" s="175">
        <v>61</v>
      </c>
      <c r="K1663" s="207" t="b">
        <v>1</v>
      </c>
      <c r="L1663" s="208">
        <v>285.5</v>
      </c>
      <c r="M1663" s="208">
        <v>286.11</v>
      </c>
      <c r="N1663" s="11"/>
      <c r="O1663" s="11" t="s">
        <v>105</v>
      </c>
      <c r="P1663" s="179" t="s">
        <v>105</v>
      </c>
      <c r="Q1663" s="139" t="s">
        <v>1492</v>
      </c>
      <c r="R1663" s="11"/>
      <c r="S1663" s="11"/>
      <c r="T1663" s="6"/>
      <c r="U1663" s="6"/>
      <c r="V1663" s="6"/>
      <c r="W1663" s="6"/>
      <c r="X1663" s="212" t="e">
        <v>#N/A</v>
      </c>
      <c r="Y1663" s="6"/>
      <c r="Z1663" s="203"/>
      <c r="AA1663" s="203"/>
      <c r="AB1663" s="203"/>
      <c r="AC1663" s="203"/>
      <c r="AD1663" s="204"/>
      <c r="AE1663" s="204"/>
      <c r="AF1663" s="203"/>
      <c r="AG1663" s="204"/>
      <c r="AH1663" s="204"/>
      <c r="AI1663" s="204"/>
      <c r="AJ1663" s="203"/>
      <c r="AK1663" s="203"/>
      <c r="AL1663" s="204"/>
      <c r="AM1663" s="204"/>
      <c r="AN1663" s="204"/>
      <c r="AO1663" s="203"/>
      <c r="AP1663" s="204"/>
      <c r="AQ1663" s="204"/>
      <c r="AR1663" s="204"/>
      <c r="AS1663" s="204"/>
      <c r="AT1663" s="203"/>
      <c r="AU1663" s="204"/>
      <c r="AV1663" s="204"/>
      <c r="AW1663" s="204"/>
      <c r="AX1663" s="203"/>
      <c r="AY1663" s="204"/>
      <c r="AZ1663" s="204"/>
      <c r="BA1663" s="204"/>
      <c r="BB1663" s="203"/>
      <c r="BC1663" s="203"/>
      <c r="BD1663" s="203"/>
      <c r="BE1663" s="204"/>
      <c r="BF1663" s="204"/>
      <c r="BG1663" s="204"/>
      <c r="BH1663" s="204"/>
      <c r="BI1663" s="203"/>
      <c r="BJ1663" s="203"/>
      <c r="BK1663" s="203"/>
      <c r="BL1663" s="203"/>
      <c r="BM1663" s="203"/>
      <c r="BN1663" s="204"/>
      <c r="BO1663" s="6"/>
      <c r="BP1663" s="6"/>
      <c r="BQ1663" s="1">
        <v>0</v>
      </c>
      <c r="BR1663" s="6"/>
      <c r="BS1663" s="6"/>
      <c r="BT1663" s="6"/>
      <c r="BU1663" s="6"/>
      <c r="BV1663" s="6" t="s">
        <v>1058</v>
      </c>
      <c r="BW1663" s="6"/>
    </row>
    <row r="1664" spans="1:75" ht="15" customHeight="1" x14ac:dyDescent="0.3">
      <c r="A1664" s="1" t="s">
        <v>1489</v>
      </c>
      <c r="B1664" s="9">
        <v>42973</v>
      </c>
      <c r="C1664" s="1" t="s">
        <v>123</v>
      </c>
      <c r="D1664" s="61" t="s">
        <v>115</v>
      </c>
      <c r="E1664" s="61" t="s">
        <v>116</v>
      </c>
      <c r="F1664" s="2">
        <v>118</v>
      </c>
      <c r="G1664" s="170">
        <v>1</v>
      </c>
      <c r="H1664" s="183" t="str">
        <f t="shared" si="25"/>
        <v>118-1</v>
      </c>
      <c r="I1664" s="175">
        <v>0</v>
      </c>
      <c r="J1664" s="175">
        <v>92</v>
      </c>
      <c r="K1664" s="207" t="b">
        <v>1</v>
      </c>
      <c r="L1664" s="208">
        <v>286.05</v>
      </c>
      <c r="M1664" s="208">
        <v>286.97000000000003</v>
      </c>
      <c r="N1664" s="2" t="s">
        <v>112</v>
      </c>
      <c r="O1664" s="2" t="s">
        <v>30</v>
      </c>
      <c r="P1664" s="179" t="s">
        <v>1524</v>
      </c>
      <c r="Q1664" s="180">
        <v>1</v>
      </c>
      <c r="R1664" s="2" t="s">
        <v>21</v>
      </c>
      <c r="S1664" s="2"/>
      <c r="T1664" s="40" t="s">
        <v>796</v>
      </c>
      <c r="U1664" s="1" t="s">
        <v>49</v>
      </c>
      <c r="V1664" s="1" t="s">
        <v>92</v>
      </c>
      <c r="W1664" s="1" t="s">
        <v>11</v>
      </c>
      <c r="X1664" s="212">
        <v>3</v>
      </c>
      <c r="Y1664" s="1" t="s">
        <v>111</v>
      </c>
      <c r="AG1664" s="1">
        <v>10</v>
      </c>
      <c r="AJ1664" s="193">
        <v>10</v>
      </c>
      <c r="AU1664" s="1">
        <v>80</v>
      </c>
      <c r="BQ1664" s="1">
        <v>100</v>
      </c>
      <c r="BU1664" s="1" t="s">
        <v>895</v>
      </c>
    </row>
    <row r="1665" spans="1:75" ht="15" customHeight="1" x14ac:dyDescent="0.3">
      <c r="A1665" s="1" t="s">
        <v>1489</v>
      </c>
      <c r="B1665" s="9">
        <v>42973</v>
      </c>
      <c r="C1665" s="1" t="s">
        <v>123</v>
      </c>
      <c r="D1665" s="166" t="s">
        <v>115</v>
      </c>
      <c r="E1665" s="166" t="s">
        <v>116</v>
      </c>
      <c r="F1665" s="2">
        <v>118</v>
      </c>
      <c r="G1665" s="170">
        <v>1</v>
      </c>
      <c r="H1665" s="183" t="str">
        <f t="shared" si="25"/>
        <v>118-1</v>
      </c>
      <c r="I1665" s="175">
        <v>0</v>
      </c>
      <c r="J1665" s="175">
        <v>92</v>
      </c>
      <c r="K1665" s="207" t="b">
        <v>1</v>
      </c>
      <c r="L1665" s="208">
        <v>286.05</v>
      </c>
      <c r="M1665" s="208">
        <v>286.97000000000003</v>
      </c>
      <c r="N1665" s="11" t="s">
        <v>112</v>
      </c>
      <c r="O1665" s="11" t="s">
        <v>39</v>
      </c>
      <c r="P1665" s="179" t="s">
        <v>1527</v>
      </c>
      <c r="Q1665" s="180">
        <v>4</v>
      </c>
      <c r="R1665" s="11" t="s">
        <v>18</v>
      </c>
      <c r="S1665" s="11"/>
      <c r="T1665" s="17" t="s">
        <v>459</v>
      </c>
      <c r="U1665" s="6" t="s">
        <v>49</v>
      </c>
      <c r="V1665" s="6" t="s">
        <v>14</v>
      </c>
      <c r="W1665" s="6" t="s">
        <v>10</v>
      </c>
      <c r="X1665" s="212">
        <v>2</v>
      </c>
      <c r="Y1665" s="6" t="s">
        <v>40</v>
      </c>
      <c r="AG1665" s="1">
        <v>70</v>
      </c>
      <c r="AJ1665" s="193">
        <v>20</v>
      </c>
      <c r="AU1665" s="1">
        <v>10</v>
      </c>
      <c r="BO1665" s="6"/>
      <c r="BP1665" s="6"/>
      <c r="BQ1665" s="1">
        <v>100</v>
      </c>
      <c r="BR1665" s="6"/>
      <c r="BS1665" s="6"/>
      <c r="BT1665" s="6"/>
      <c r="BU1665" s="6" t="s">
        <v>909</v>
      </c>
      <c r="BV1665" s="6"/>
      <c r="BW1665" s="6"/>
    </row>
    <row r="1666" spans="1:75" ht="15" customHeight="1" x14ac:dyDescent="0.3">
      <c r="A1666" s="1" t="s">
        <v>1489</v>
      </c>
      <c r="B1666" s="9">
        <v>42973</v>
      </c>
      <c r="C1666" s="1" t="s">
        <v>123</v>
      </c>
      <c r="D1666" s="166" t="s">
        <v>115</v>
      </c>
      <c r="E1666" s="166" t="s">
        <v>116</v>
      </c>
      <c r="F1666" s="2">
        <v>118</v>
      </c>
      <c r="G1666" s="170">
        <v>1</v>
      </c>
      <c r="H1666" s="183" t="str">
        <f t="shared" si="25"/>
        <v>118-1</v>
      </c>
      <c r="I1666" s="175">
        <v>0</v>
      </c>
      <c r="J1666" s="175">
        <v>92</v>
      </c>
      <c r="K1666" s="207" t="b">
        <v>1</v>
      </c>
      <c r="L1666" s="208">
        <v>286.05</v>
      </c>
      <c r="M1666" s="208">
        <v>286.97000000000003</v>
      </c>
      <c r="N1666" s="11" t="s">
        <v>112</v>
      </c>
      <c r="O1666" s="11" t="s">
        <v>72</v>
      </c>
      <c r="P1666" s="179" t="s">
        <v>1526</v>
      </c>
      <c r="Q1666" s="180">
        <v>3</v>
      </c>
      <c r="R1666" s="11" t="s">
        <v>44</v>
      </c>
      <c r="S1666" s="11"/>
      <c r="T1666" s="17" t="s">
        <v>880</v>
      </c>
      <c r="U1666" s="6" t="s">
        <v>49</v>
      </c>
      <c r="V1666" s="6" t="s">
        <v>14</v>
      </c>
      <c r="W1666" s="6" t="s">
        <v>11</v>
      </c>
      <c r="X1666" s="212">
        <v>3</v>
      </c>
      <c r="Y1666" s="6" t="s">
        <v>40</v>
      </c>
      <c r="AG1666" s="1">
        <v>10</v>
      </c>
      <c r="AJ1666" s="193">
        <v>70</v>
      </c>
      <c r="AU1666" s="1">
        <v>20</v>
      </c>
      <c r="BO1666" s="6"/>
      <c r="BP1666" s="6"/>
      <c r="BQ1666" s="1">
        <v>100</v>
      </c>
      <c r="BR1666" s="6"/>
      <c r="BS1666" s="6"/>
      <c r="BT1666" s="6"/>
      <c r="BU1666" s="6" t="s">
        <v>1059</v>
      </c>
      <c r="BV1666" s="6"/>
      <c r="BW1666" s="6"/>
    </row>
    <row r="1667" spans="1:75" ht="15" customHeight="1" x14ac:dyDescent="0.3">
      <c r="A1667" s="1" t="s">
        <v>1489</v>
      </c>
      <c r="B1667" s="9">
        <v>42973</v>
      </c>
      <c r="C1667" s="1" t="s">
        <v>123</v>
      </c>
      <c r="D1667" s="166" t="s">
        <v>115</v>
      </c>
      <c r="E1667" s="166" t="s">
        <v>116</v>
      </c>
      <c r="F1667" s="2">
        <v>118</v>
      </c>
      <c r="G1667" s="170">
        <v>1</v>
      </c>
      <c r="H1667" s="183" t="str">
        <f t="shared" si="25"/>
        <v>118-1</v>
      </c>
      <c r="I1667" s="175">
        <v>0</v>
      </c>
      <c r="J1667" s="175">
        <v>92</v>
      </c>
      <c r="K1667" s="207" t="b">
        <v>1</v>
      </c>
      <c r="L1667" s="208">
        <v>286.05</v>
      </c>
      <c r="M1667" s="208">
        <v>286.97000000000003</v>
      </c>
      <c r="N1667" s="11" t="s">
        <v>112</v>
      </c>
      <c r="O1667" s="11" t="s">
        <v>32</v>
      </c>
      <c r="P1667" s="179" t="s">
        <v>1495</v>
      </c>
      <c r="Q1667" s="180">
        <v>5</v>
      </c>
      <c r="R1667" s="11" t="s">
        <v>18</v>
      </c>
      <c r="S1667" s="11"/>
      <c r="T1667" s="17" t="s">
        <v>792</v>
      </c>
      <c r="U1667" s="6" t="s">
        <v>49</v>
      </c>
      <c r="V1667" s="6" t="s">
        <v>14</v>
      </c>
      <c r="W1667" s="6" t="s">
        <v>10</v>
      </c>
      <c r="X1667" s="212">
        <v>2</v>
      </c>
      <c r="Y1667" s="6" t="s">
        <v>40</v>
      </c>
      <c r="AG1667" s="1">
        <v>10</v>
      </c>
      <c r="AP1667" s="1">
        <v>90</v>
      </c>
      <c r="BO1667" s="6"/>
      <c r="BP1667" s="6"/>
      <c r="BQ1667" s="1">
        <v>100</v>
      </c>
      <c r="BR1667" s="6"/>
      <c r="BS1667" s="6"/>
      <c r="BT1667" s="6"/>
      <c r="BU1667" s="6" t="s">
        <v>1060</v>
      </c>
      <c r="BV1667" s="6"/>
      <c r="BW1667" s="6"/>
    </row>
    <row r="1668" spans="1:75" ht="15" customHeight="1" x14ac:dyDescent="0.3">
      <c r="A1668" s="1" t="s">
        <v>1489</v>
      </c>
      <c r="B1668" s="9">
        <v>42973</v>
      </c>
      <c r="C1668" s="1" t="s">
        <v>123</v>
      </c>
      <c r="D1668" s="166" t="s">
        <v>115</v>
      </c>
      <c r="E1668" s="166" t="s">
        <v>116</v>
      </c>
      <c r="F1668" s="2">
        <v>118</v>
      </c>
      <c r="G1668" s="170">
        <v>1</v>
      </c>
      <c r="H1668" s="183" t="str">
        <f t="shared" si="25"/>
        <v>118-1</v>
      </c>
      <c r="I1668" s="175">
        <v>0</v>
      </c>
      <c r="J1668" s="175">
        <v>92</v>
      </c>
      <c r="K1668" s="207" t="b">
        <v>1</v>
      </c>
      <c r="L1668" s="208">
        <v>286.05</v>
      </c>
      <c r="M1668" s="208">
        <v>286.97000000000003</v>
      </c>
      <c r="N1668" s="11"/>
      <c r="O1668" s="11" t="s">
        <v>105</v>
      </c>
      <c r="P1668" s="179" t="s">
        <v>105</v>
      </c>
      <c r="Q1668" s="139" t="s">
        <v>1492</v>
      </c>
      <c r="R1668" s="11"/>
      <c r="S1668" s="11"/>
      <c r="T1668" s="6"/>
      <c r="U1668" s="6"/>
      <c r="V1668" s="6"/>
      <c r="W1668" s="6"/>
      <c r="X1668" s="212" t="e">
        <v>#N/A</v>
      </c>
      <c r="Y1668" s="6"/>
      <c r="Z1668" s="203"/>
      <c r="AA1668" s="203"/>
      <c r="AB1668" s="203"/>
      <c r="AC1668" s="203"/>
      <c r="AD1668" s="204"/>
      <c r="AE1668" s="204"/>
      <c r="AF1668" s="203"/>
      <c r="AG1668" s="204"/>
      <c r="AH1668" s="204"/>
      <c r="AI1668" s="204"/>
      <c r="AJ1668" s="203"/>
      <c r="AK1668" s="203"/>
      <c r="AL1668" s="204"/>
      <c r="AM1668" s="204"/>
      <c r="AN1668" s="204"/>
      <c r="AO1668" s="203"/>
      <c r="AP1668" s="204"/>
      <c r="AQ1668" s="204"/>
      <c r="AR1668" s="204"/>
      <c r="AS1668" s="204"/>
      <c r="AT1668" s="203"/>
      <c r="AU1668" s="204"/>
      <c r="AV1668" s="204"/>
      <c r="AW1668" s="204"/>
      <c r="AX1668" s="203"/>
      <c r="AY1668" s="204"/>
      <c r="AZ1668" s="204"/>
      <c r="BA1668" s="204"/>
      <c r="BB1668" s="203"/>
      <c r="BC1668" s="203"/>
      <c r="BD1668" s="203"/>
      <c r="BE1668" s="204"/>
      <c r="BF1668" s="204"/>
      <c r="BG1668" s="204"/>
      <c r="BH1668" s="204"/>
      <c r="BI1668" s="203"/>
      <c r="BJ1668" s="203"/>
      <c r="BK1668" s="203"/>
      <c r="BL1668" s="203"/>
      <c r="BM1668" s="203"/>
      <c r="BN1668" s="204"/>
      <c r="BO1668" s="6"/>
      <c r="BP1668" s="6"/>
      <c r="BQ1668" s="1">
        <v>0</v>
      </c>
      <c r="BR1668" s="6"/>
      <c r="BS1668" s="6"/>
      <c r="BT1668" s="6"/>
      <c r="BU1668" s="6"/>
      <c r="BV1668" s="6" t="s">
        <v>1061</v>
      </c>
      <c r="BW1668" s="6"/>
    </row>
    <row r="1669" spans="1:75" ht="15" customHeight="1" x14ac:dyDescent="0.3">
      <c r="A1669" s="1" t="s">
        <v>1489</v>
      </c>
      <c r="B1669" s="9">
        <v>42973</v>
      </c>
      <c r="C1669" s="1" t="s">
        <v>123</v>
      </c>
      <c r="D1669" s="61" t="s">
        <v>115</v>
      </c>
      <c r="E1669" s="61" t="s">
        <v>116</v>
      </c>
      <c r="F1669" s="2">
        <v>118</v>
      </c>
      <c r="G1669" s="170">
        <v>2</v>
      </c>
      <c r="H1669" s="183" t="str">
        <f t="shared" si="25"/>
        <v>118-2</v>
      </c>
      <c r="I1669" s="175">
        <v>0</v>
      </c>
      <c r="J1669" s="175">
        <v>92</v>
      </c>
      <c r="K1669" s="207" t="b">
        <v>1</v>
      </c>
      <c r="L1669" s="208">
        <v>286.99</v>
      </c>
      <c r="M1669" s="208">
        <v>287.91000000000003</v>
      </c>
      <c r="N1669" s="2" t="s">
        <v>112</v>
      </c>
      <c r="O1669" s="2" t="s">
        <v>30</v>
      </c>
      <c r="P1669" s="179" t="s">
        <v>1524</v>
      </c>
      <c r="Q1669" s="180">
        <v>1</v>
      </c>
      <c r="R1669" s="2" t="s">
        <v>21</v>
      </c>
      <c r="S1669" s="2"/>
      <c r="T1669" s="40" t="s">
        <v>791</v>
      </c>
      <c r="U1669" s="1" t="s">
        <v>49</v>
      </c>
      <c r="V1669" s="1" t="s">
        <v>92</v>
      </c>
      <c r="W1669" s="1" t="s">
        <v>11</v>
      </c>
      <c r="X1669" s="212">
        <v>3</v>
      </c>
      <c r="Y1669" s="1" t="s">
        <v>111</v>
      </c>
      <c r="AG1669" s="1">
        <v>10</v>
      </c>
      <c r="AJ1669" s="193">
        <v>10</v>
      </c>
      <c r="AU1669" s="1">
        <v>80</v>
      </c>
      <c r="BQ1669" s="1">
        <v>100</v>
      </c>
      <c r="BU1669" s="1" t="s">
        <v>895</v>
      </c>
    </row>
    <row r="1670" spans="1:75" ht="15" customHeight="1" x14ac:dyDescent="0.3">
      <c r="A1670" s="1" t="s">
        <v>1489</v>
      </c>
      <c r="B1670" s="9">
        <v>42973</v>
      </c>
      <c r="C1670" s="1" t="s">
        <v>123</v>
      </c>
      <c r="D1670" s="166" t="s">
        <v>115</v>
      </c>
      <c r="E1670" s="166" t="s">
        <v>116</v>
      </c>
      <c r="F1670" s="2">
        <v>118</v>
      </c>
      <c r="G1670" s="170">
        <v>2</v>
      </c>
      <c r="H1670" s="183" t="str">
        <f t="shared" si="25"/>
        <v>118-2</v>
      </c>
      <c r="I1670" s="175">
        <v>0</v>
      </c>
      <c r="J1670" s="175">
        <v>92</v>
      </c>
      <c r="K1670" s="207" t="b">
        <v>1</v>
      </c>
      <c r="L1670" s="208">
        <v>286.99</v>
      </c>
      <c r="M1670" s="208">
        <v>287.91000000000003</v>
      </c>
      <c r="N1670" s="11" t="s">
        <v>112</v>
      </c>
      <c r="O1670" s="11" t="s">
        <v>39</v>
      </c>
      <c r="P1670" s="179" t="s">
        <v>1527</v>
      </c>
      <c r="Q1670" s="180">
        <v>4</v>
      </c>
      <c r="R1670" s="11" t="s">
        <v>18</v>
      </c>
      <c r="S1670" s="11"/>
      <c r="T1670" s="17" t="s">
        <v>459</v>
      </c>
      <c r="U1670" s="6" t="s">
        <v>49</v>
      </c>
      <c r="V1670" s="6" t="s">
        <v>14</v>
      </c>
      <c r="W1670" s="6" t="s">
        <v>10</v>
      </c>
      <c r="X1670" s="212">
        <v>2</v>
      </c>
      <c r="Y1670" s="6" t="s">
        <v>40</v>
      </c>
      <c r="AG1670" s="1">
        <v>70</v>
      </c>
      <c r="AJ1670" s="193">
        <v>20</v>
      </c>
      <c r="AU1670" s="1">
        <v>10</v>
      </c>
      <c r="BO1670" s="6"/>
      <c r="BP1670" s="6"/>
      <c r="BQ1670" s="1">
        <v>100</v>
      </c>
      <c r="BR1670" s="6"/>
      <c r="BS1670" s="6"/>
      <c r="BT1670" s="6"/>
      <c r="BU1670" s="6" t="s">
        <v>909</v>
      </c>
      <c r="BV1670" s="6"/>
      <c r="BW1670" s="6"/>
    </row>
    <row r="1671" spans="1:75" ht="15" customHeight="1" x14ac:dyDescent="0.3">
      <c r="A1671" s="1" t="s">
        <v>1489</v>
      </c>
      <c r="B1671" s="9">
        <v>42973</v>
      </c>
      <c r="C1671" s="1" t="s">
        <v>123</v>
      </c>
      <c r="D1671" s="166" t="s">
        <v>115</v>
      </c>
      <c r="E1671" s="166" t="s">
        <v>116</v>
      </c>
      <c r="F1671" s="2">
        <v>118</v>
      </c>
      <c r="G1671" s="170">
        <v>2</v>
      </c>
      <c r="H1671" s="183" t="str">
        <f t="shared" si="25"/>
        <v>118-2</v>
      </c>
      <c r="I1671" s="175">
        <v>0</v>
      </c>
      <c r="J1671" s="175">
        <v>92</v>
      </c>
      <c r="K1671" s="207" t="b">
        <v>1</v>
      </c>
      <c r="L1671" s="208">
        <v>286.99</v>
      </c>
      <c r="M1671" s="208">
        <v>287.91000000000003</v>
      </c>
      <c r="N1671" s="11" t="s">
        <v>112</v>
      </c>
      <c r="O1671" s="11" t="s">
        <v>72</v>
      </c>
      <c r="P1671" s="179" t="s">
        <v>1526</v>
      </c>
      <c r="Q1671" s="180">
        <v>3</v>
      </c>
      <c r="R1671" s="11" t="s">
        <v>44</v>
      </c>
      <c r="S1671" s="11"/>
      <c r="T1671" s="17" t="s">
        <v>880</v>
      </c>
      <c r="U1671" s="6" t="s">
        <v>49</v>
      </c>
      <c r="V1671" s="6" t="s">
        <v>14</v>
      </c>
      <c r="W1671" s="6" t="s">
        <v>11</v>
      </c>
      <c r="X1671" s="212">
        <v>3</v>
      </c>
      <c r="Y1671" s="6" t="s">
        <v>40</v>
      </c>
      <c r="AG1671" s="1">
        <v>10</v>
      </c>
      <c r="AJ1671" s="193">
        <v>70</v>
      </c>
      <c r="AU1671" s="1">
        <v>20</v>
      </c>
      <c r="BO1671" s="6"/>
      <c r="BP1671" s="6"/>
      <c r="BQ1671" s="1">
        <v>100</v>
      </c>
      <c r="BR1671" s="6"/>
      <c r="BS1671" s="6"/>
      <c r="BT1671" s="6"/>
      <c r="BU1671" s="6" t="s">
        <v>1059</v>
      </c>
      <c r="BV1671" s="6"/>
      <c r="BW1671" s="6"/>
    </row>
    <row r="1672" spans="1:75" ht="15" customHeight="1" x14ac:dyDescent="0.3">
      <c r="A1672" s="1" t="s">
        <v>1489</v>
      </c>
      <c r="B1672" s="9">
        <v>42973</v>
      </c>
      <c r="C1672" s="1" t="s">
        <v>123</v>
      </c>
      <c r="D1672" s="166" t="s">
        <v>115</v>
      </c>
      <c r="E1672" s="166" t="s">
        <v>116</v>
      </c>
      <c r="F1672" s="2">
        <v>118</v>
      </c>
      <c r="G1672" s="170">
        <v>2</v>
      </c>
      <c r="H1672" s="183" t="str">
        <f t="shared" si="25"/>
        <v>118-2</v>
      </c>
      <c r="I1672" s="175">
        <v>0</v>
      </c>
      <c r="J1672" s="175">
        <v>92</v>
      </c>
      <c r="K1672" s="207" t="b">
        <v>1</v>
      </c>
      <c r="L1672" s="208">
        <v>286.99</v>
      </c>
      <c r="M1672" s="208">
        <v>287.91000000000003</v>
      </c>
      <c r="N1672" s="11" t="s">
        <v>112</v>
      </c>
      <c r="O1672" s="11" t="s">
        <v>32</v>
      </c>
      <c r="P1672" s="179" t="s">
        <v>1495</v>
      </c>
      <c r="Q1672" s="180">
        <v>5</v>
      </c>
      <c r="R1672" s="11" t="s">
        <v>18</v>
      </c>
      <c r="S1672" s="11"/>
      <c r="T1672" s="17" t="s">
        <v>790</v>
      </c>
      <c r="U1672" s="6" t="s">
        <v>49</v>
      </c>
      <c r="V1672" s="6" t="s">
        <v>14</v>
      </c>
      <c r="W1672" s="6" t="s">
        <v>10</v>
      </c>
      <c r="X1672" s="212">
        <v>2</v>
      </c>
      <c r="Y1672" s="6" t="s">
        <v>40</v>
      </c>
      <c r="AG1672" s="1">
        <v>10</v>
      </c>
      <c r="AP1672" s="1">
        <v>90</v>
      </c>
      <c r="BO1672" s="6"/>
      <c r="BP1672" s="6"/>
      <c r="BQ1672" s="1">
        <v>100</v>
      </c>
      <c r="BR1672" s="6"/>
      <c r="BS1672" s="6"/>
      <c r="BT1672" s="6"/>
      <c r="BU1672" s="6" t="s">
        <v>1062</v>
      </c>
      <c r="BV1672" s="6"/>
      <c r="BW1672" s="6"/>
    </row>
    <row r="1673" spans="1:75" ht="15" customHeight="1" x14ac:dyDescent="0.3">
      <c r="A1673" s="1" t="s">
        <v>1489</v>
      </c>
      <c r="B1673" s="9">
        <v>42973</v>
      </c>
      <c r="C1673" s="1" t="s">
        <v>123</v>
      </c>
      <c r="D1673" s="166" t="s">
        <v>115</v>
      </c>
      <c r="E1673" s="166" t="s">
        <v>116</v>
      </c>
      <c r="F1673" s="2">
        <v>118</v>
      </c>
      <c r="G1673" s="170">
        <v>2</v>
      </c>
      <c r="H1673" s="183" t="str">
        <f t="shared" si="25"/>
        <v>118-2</v>
      </c>
      <c r="I1673" s="175">
        <v>0</v>
      </c>
      <c r="J1673" s="175">
        <v>92</v>
      </c>
      <c r="K1673" s="207" t="b">
        <v>1</v>
      </c>
      <c r="L1673" s="208">
        <v>286.99</v>
      </c>
      <c r="M1673" s="208">
        <v>287.91000000000003</v>
      </c>
      <c r="N1673" s="11" t="s">
        <v>112</v>
      </c>
      <c r="O1673" s="11" t="s">
        <v>55</v>
      </c>
      <c r="P1673" s="179" t="s">
        <v>1525</v>
      </c>
      <c r="Q1673" s="180">
        <v>2</v>
      </c>
      <c r="R1673" s="11" t="s">
        <v>18</v>
      </c>
      <c r="S1673" s="11"/>
      <c r="T1673" s="17" t="s">
        <v>795</v>
      </c>
      <c r="U1673" s="6" t="s">
        <v>49</v>
      </c>
      <c r="V1673" s="6" t="s">
        <v>14</v>
      </c>
      <c r="W1673" s="6" t="s">
        <v>302</v>
      </c>
      <c r="X1673" s="212">
        <v>2</v>
      </c>
      <c r="Y1673" s="6" t="s">
        <v>40</v>
      </c>
      <c r="AF1673" s="193">
        <v>100</v>
      </c>
      <c r="BO1673" s="6"/>
      <c r="BP1673" s="6"/>
      <c r="BQ1673" s="1">
        <v>100</v>
      </c>
      <c r="BR1673" s="6"/>
      <c r="BS1673" s="6"/>
      <c r="BT1673" s="6"/>
      <c r="BU1673" s="6" t="s">
        <v>1063</v>
      </c>
      <c r="BV1673" s="6"/>
      <c r="BW1673" s="6"/>
    </row>
    <row r="1674" spans="1:75" ht="15" customHeight="1" x14ac:dyDescent="0.3">
      <c r="A1674" s="1" t="s">
        <v>1489</v>
      </c>
      <c r="B1674" s="9">
        <v>42973</v>
      </c>
      <c r="C1674" s="1" t="s">
        <v>123</v>
      </c>
      <c r="D1674" s="166" t="s">
        <v>115</v>
      </c>
      <c r="E1674" s="166" t="s">
        <v>116</v>
      </c>
      <c r="F1674" s="2">
        <v>118</v>
      </c>
      <c r="G1674" s="170">
        <v>2</v>
      </c>
      <c r="H1674" s="183" t="str">
        <f t="shared" si="25"/>
        <v>118-2</v>
      </c>
      <c r="I1674" s="175">
        <v>0</v>
      </c>
      <c r="J1674" s="175">
        <v>92</v>
      </c>
      <c r="K1674" s="207" t="b">
        <v>1</v>
      </c>
      <c r="L1674" s="208">
        <v>286.99</v>
      </c>
      <c r="M1674" s="208">
        <v>287.91000000000003</v>
      </c>
      <c r="N1674" s="11"/>
      <c r="O1674" s="11" t="s">
        <v>105</v>
      </c>
      <c r="P1674" s="179" t="s">
        <v>105</v>
      </c>
      <c r="Q1674" s="139" t="s">
        <v>1492</v>
      </c>
      <c r="R1674" s="11"/>
      <c r="S1674" s="11"/>
      <c r="T1674" s="6"/>
      <c r="U1674" s="6"/>
      <c r="V1674" s="6"/>
      <c r="W1674" s="6"/>
      <c r="X1674" s="212" t="e">
        <v>#N/A</v>
      </c>
      <c r="Y1674" s="6"/>
      <c r="Z1674" s="203"/>
      <c r="AA1674" s="203"/>
      <c r="AB1674" s="203"/>
      <c r="AC1674" s="203"/>
      <c r="AD1674" s="204"/>
      <c r="AE1674" s="204"/>
      <c r="AF1674" s="203"/>
      <c r="AG1674" s="204"/>
      <c r="AH1674" s="204"/>
      <c r="AI1674" s="204"/>
      <c r="AJ1674" s="203"/>
      <c r="AK1674" s="203"/>
      <c r="AL1674" s="204"/>
      <c r="AM1674" s="204"/>
      <c r="AN1674" s="204"/>
      <c r="AO1674" s="203"/>
      <c r="AP1674" s="204"/>
      <c r="AQ1674" s="204"/>
      <c r="AR1674" s="204"/>
      <c r="AS1674" s="204"/>
      <c r="AT1674" s="203"/>
      <c r="AU1674" s="204"/>
      <c r="AV1674" s="204"/>
      <c r="AW1674" s="204"/>
      <c r="AX1674" s="203"/>
      <c r="AY1674" s="204"/>
      <c r="AZ1674" s="204"/>
      <c r="BA1674" s="204"/>
      <c r="BB1674" s="203"/>
      <c r="BC1674" s="203"/>
      <c r="BD1674" s="203"/>
      <c r="BE1674" s="204"/>
      <c r="BF1674" s="204"/>
      <c r="BG1674" s="204"/>
      <c r="BH1674" s="204"/>
      <c r="BI1674" s="203"/>
      <c r="BJ1674" s="203"/>
      <c r="BK1674" s="203"/>
      <c r="BL1674" s="203"/>
      <c r="BM1674" s="203"/>
      <c r="BN1674" s="204"/>
      <c r="BO1674" s="6"/>
      <c r="BP1674" s="6"/>
      <c r="BQ1674" s="1">
        <v>0</v>
      </c>
      <c r="BR1674" s="6"/>
      <c r="BS1674" s="6"/>
      <c r="BT1674" s="6"/>
      <c r="BU1674" s="6"/>
      <c r="BV1674" s="6" t="s">
        <v>1064</v>
      </c>
      <c r="BW1674" s="6"/>
    </row>
    <row r="1675" spans="1:75" ht="15" customHeight="1" x14ac:dyDescent="0.3">
      <c r="A1675" s="1" t="s">
        <v>1489</v>
      </c>
      <c r="B1675" s="9">
        <v>42973</v>
      </c>
      <c r="C1675" s="1" t="s">
        <v>123</v>
      </c>
      <c r="D1675" s="61" t="s">
        <v>115</v>
      </c>
      <c r="E1675" s="61" t="s">
        <v>116</v>
      </c>
      <c r="F1675" s="2">
        <v>118</v>
      </c>
      <c r="G1675" s="170">
        <v>3</v>
      </c>
      <c r="H1675" s="183" t="str">
        <f t="shared" si="25"/>
        <v>118-3</v>
      </c>
      <c r="I1675" s="175">
        <v>0</v>
      </c>
      <c r="J1675" s="175">
        <v>72</v>
      </c>
      <c r="K1675" s="207" t="b">
        <v>1</v>
      </c>
      <c r="L1675" s="208">
        <v>287.92</v>
      </c>
      <c r="M1675" s="208">
        <v>288.64000000000004</v>
      </c>
      <c r="N1675" s="2" t="s">
        <v>112</v>
      </c>
      <c r="O1675" s="2" t="s">
        <v>30</v>
      </c>
      <c r="P1675" s="179" t="s">
        <v>1524</v>
      </c>
      <c r="Q1675" s="180">
        <v>1</v>
      </c>
      <c r="R1675" s="2" t="s">
        <v>21</v>
      </c>
      <c r="S1675" s="2"/>
      <c r="T1675" s="40" t="s">
        <v>795</v>
      </c>
      <c r="U1675" s="1" t="s">
        <v>49</v>
      </c>
      <c r="V1675" s="1" t="s">
        <v>92</v>
      </c>
      <c r="W1675" s="1" t="s">
        <v>11</v>
      </c>
      <c r="X1675" s="212">
        <v>3</v>
      </c>
      <c r="Y1675" s="1" t="s">
        <v>111</v>
      </c>
      <c r="AG1675" s="1">
        <v>10</v>
      </c>
      <c r="AJ1675" s="193">
        <v>10</v>
      </c>
      <c r="AU1675" s="1">
        <v>80</v>
      </c>
      <c r="BQ1675" s="1">
        <v>100</v>
      </c>
      <c r="BU1675" s="1" t="s">
        <v>895</v>
      </c>
    </row>
    <row r="1676" spans="1:75" ht="15" customHeight="1" x14ac:dyDescent="0.3">
      <c r="A1676" s="1" t="s">
        <v>1489</v>
      </c>
      <c r="B1676" s="9">
        <v>42973</v>
      </c>
      <c r="C1676" s="1" t="s">
        <v>123</v>
      </c>
      <c r="D1676" s="166" t="s">
        <v>115</v>
      </c>
      <c r="E1676" s="166" t="s">
        <v>116</v>
      </c>
      <c r="F1676" s="2">
        <v>118</v>
      </c>
      <c r="G1676" s="170">
        <v>3</v>
      </c>
      <c r="H1676" s="183" t="str">
        <f t="shared" si="25"/>
        <v>118-3</v>
      </c>
      <c r="I1676" s="175">
        <v>0</v>
      </c>
      <c r="J1676" s="175">
        <v>72</v>
      </c>
      <c r="K1676" s="207" t="b">
        <v>1</v>
      </c>
      <c r="L1676" s="208">
        <v>287.92</v>
      </c>
      <c r="M1676" s="208">
        <v>288.64000000000004</v>
      </c>
      <c r="N1676" s="11" t="s">
        <v>112</v>
      </c>
      <c r="O1676" s="11" t="s">
        <v>39</v>
      </c>
      <c r="P1676" s="179" t="s">
        <v>1527</v>
      </c>
      <c r="Q1676" s="180">
        <v>4</v>
      </c>
      <c r="R1676" s="11" t="s">
        <v>18</v>
      </c>
      <c r="S1676" s="11"/>
      <c r="T1676" s="17" t="s">
        <v>459</v>
      </c>
      <c r="U1676" s="6" t="s">
        <v>49</v>
      </c>
      <c r="V1676" s="6" t="s">
        <v>14</v>
      </c>
      <c r="W1676" s="6" t="s">
        <v>10</v>
      </c>
      <c r="X1676" s="212">
        <v>2</v>
      </c>
      <c r="Y1676" s="6" t="s">
        <v>40</v>
      </c>
      <c r="AG1676" s="1">
        <v>70</v>
      </c>
      <c r="AJ1676" s="193">
        <v>20</v>
      </c>
      <c r="AU1676" s="1">
        <v>10</v>
      </c>
      <c r="BO1676" s="6"/>
      <c r="BP1676" s="6"/>
      <c r="BQ1676" s="1">
        <v>100</v>
      </c>
      <c r="BR1676" s="6"/>
      <c r="BS1676" s="6"/>
      <c r="BT1676" s="6"/>
      <c r="BU1676" s="6" t="s">
        <v>909</v>
      </c>
      <c r="BV1676" s="6"/>
      <c r="BW1676" s="6"/>
    </row>
    <row r="1677" spans="1:75" ht="15" customHeight="1" x14ac:dyDescent="0.3">
      <c r="A1677" s="1" t="s">
        <v>1489</v>
      </c>
      <c r="B1677" s="9">
        <v>42973</v>
      </c>
      <c r="C1677" s="1" t="s">
        <v>123</v>
      </c>
      <c r="D1677" s="166" t="s">
        <v>115</v>
      </c>
      <c r="E1677" s="166" t="s">
        <v>116</v>
      </c>
      <c r="F1677" s="2">
        <v>118</v>
      </c>
      <c r="G1677" s="170">
        <v>3</v>
      </c>
      <c r="H1677" s="183" t="str">
        <f t="shared" si="25"/>
        <v>118-3</v>
      </c>
      <c r="I1677" s="175">
        <v>0</v>
      </c>
      <c r="J1677" s="175">
        <v>72</v>
      </c>
      <c r="K1677" s="207" t="b">
        <v>1</v>
      </c>
      <c r="L1677" s="208">
        <v>287.92</v>
      </c>
      <c r="M1677" s="208">
        <v>288.64000000000004</v>
      </c>
      <c r="N1677" s="11" t="s">
        <v>112</v>
      </c>
      <c r="O1677" s="11" t="s">
        <v>72</v>
      </c>
      <c r="P1677" s="179" t="s">
        <v>1526</v>
      </c>
      <c r="Q1677" s="180">
        <v>3</v>
      </c>
      <c r="R1677" s="11" t="s">
        <v>44</v>
      </c>
      <c r="S1677" s="11"/>
      <c r="T1677" s="17" t="s">
        <v>796</v>
      </c>
      <c r="U1677" s="6" t="s">
        <v>49</v>
      </c>
      <c r="V1677" s="6" t="s">
        <v>17</v>
      </c>
      <c r="W1677" s="6" t="s">
        <v>11</v>
      </c>
      <c r="X1677" s="212">
        <v>3</v>
      </c>
      <c r="Y1677" s="6" t="s">
        <v>40</v>
      </c>
      <c r="AG1677" s="1">
        <v>10</v>
      </c>
      <c r="AJ1677" s="193">
        <v>70</v>
      </c>
      <c r="AU1677" s="1">
        <v>20</v>
      </c>
      <c r="BO1677" s="6"/>
      <c r="BP1677" s="6"/>
      <c r="BQ1677" s="1">
        <v>100</v>
      </c>
      <c r="BR1677" s="6"/>
      <c r="BS1677" s="6" t="s">
        <v>205</v>
      </c>
      <c r="BT1677" s="6" t="s">
        <v>1065</v>
      </c>
      <c r="BU1677" s="6" t="s">
        <v>1066</v>
      </c>
      <c r="BV1677" s="6"/>
      <c r="BW1677" s="6"/>
    </row>
    <row r="1678" spans="1:75" ht="15" customHeight="1" x14ac:dyDescent="0.3">
      <c r="A1678" s="1" t="s">
        <v>1489</v>
      </c>
      <c r="B1678" s="9">
        <v>42973</v>
      </c>
      <c r="C1678" s="1" t="s">
        <v>123</v>
      </c>
      <c r="D1678" s="166" t="s">
        <v>115</v>
      </c>
      <c r="E1678" s="166" t="s">
        <v>116</v>
      </c>
      <c r="F1678" s="2">
        <v>118</v>
      </c>
      <c r="G1678" s="170">
        <v>3</v>
      </c>
      <c r="H1678" s="183" t="str">
        <f t="shared" si="25"/>
        <v>118-3</v>
      </c>
      <c r="I1678" s="175">
        <v>0</v>
      </c>
      <c r="J1678" s="175">
        <v>72</v>
      </c>
      <c r="K1678" s="207" t="b">
        <v>1</v>
      </c>
      <c r="L1678" s="208">
        <v>287.92</v>
      </c>
      <c r="M1678" s="208">
        <v>288.64000000000004</v>
      </c>
      <c r="N1678" s="11" t="s">
        <v>112</v>
      </c>
      <c r="O1678" s="11" t="s">
        <v>32</v>
      </c>
      <c r="P1678" s="179" t="s">
        <v>1495</v>
      </c>
      <c r="Q1678" s="180">
        <v>5</v>
      </c>
      <c r="R1678" s="11" t="s">
        <v>18</v>
      </c>
      <c r="S1678" s="11"/>
      <c r="T1678" s="17" t="s">
        <v>790</v>
      </c>
      <c r="U1678" s="6" t="s">
        <v>49</v>
      </c>
      <c r="V1678" s="6" t="s">
        <v>14</v>
      </c>
      <c r="W1678" s="6" t="s">
        <v>10</v>
      </c>
      <c r="X1678" s="212">
        <v>2</v>
      </c>
      <c r="Y1678" s="6" t="s">
        <v>40</v>
      </c>
      <c r="AG1678" s="1">
        <v>10</v>
      </c>
      <c r="AP1678" s="1">
        <v>90</v>
      </c>
      <c r="BO1678" s="6"/>
      <c r="BP1678" s="6"/>
      <c r="BQ1678" s="1">
        <v>100</v>
      </c>
      <c r="BR1678" s="6"/>
      <c r="BS1678" s="6"/>
      <c r="BT1678" s="6"/>
      <c r="BU1678" s="6" t="s">
        <v>1040</v>
      </c>
      <c r="BV1678" s="6"/>
      <c r="BW1678" s="6"/>
    </row>
    <row r="1679" spans="1:75" ht="15" customHeight="1" x14ac:dyDescent="0.3">
      <c r="A1679" s="1" t="s">
        <v>1489</v>
      </c>
      <c r="B1679" s="9">
        <v>42973</v>
      </c>
      <c r="C1679" s="1" t="s">
        <v>123</v>
      </c>
      <c r="D1679" s="166" t="s">
        <v>115</v>
      </c>
      <c r="E1679" s="166" t="s">
        <v>116</v>
      </c>
      <c r="F1679" s="2">
        <v>118</v>
      </c>
      <c r="G1679" s="170">
        <v>3</v>
      </c>
      <c r="H1679" s="183" t="str">
        <f t="shared" si="25"/>
        <v>118-3</v>
      </c>
      <c r="I1679" s="175">
        <v>0</v>
      </c>
      <c r="J1679" s="175">
        <v>72</v>
      </c>
      <c r="K1679" s="207" t="b">
        <v>1</v>
      </c>
      <c r="L1679" s="208">
        <v>287.92</v>
      </c>
      <c r="M1679" s="208">
        <v>288.64000000000004</v>
      </c>
      <c r="N1679" s="11"/>
      <c r="O1679" s="11" t="s">
        <v>105</v>
      </c>
      <c r="P1679" s="179" t="s">
        <v>105</v>
      </c>
      <c r="Q1679" s="139" t="s">
        <v>1492</v>
      </c>
      <c r="R1679" s="11"/>
      <c r="S1679" s="11"/>
      <c r="T1679" s="6"/>
      <c r="U1679" s="6"/>
      <c r="V1679" s="6"/>
      <c r="W1679" s="6"/>
      <c r="X1679" s="212" t="e">
        <v>#N/A</v>
      </c>
      <c r="Y1679" s="6"/>
      <c r="Z1679" s="203"/>
      <c r="AA1679" s="203"/>
      <c r="AB1679" s="203"/>
      <c r="AC1679" s="203"/>
      <c r="AD1679" s="204"/>
      <c r="AE1679" s="204"/>
      <c r="AF1679" s="203"/>
      <c r="AG1679" s="204"/>
      <c r="AH1679" s="204"/>
      <c r="AI1679" s="204"/>
      <c r="AJ1679" s="203"/>
      <c r="AK1679" s="203"/>
      <c r="AL1679" s="204"/>
      <c r="AM1679" s="204"/>
      <c r="AN1679" s="204"/>
      <c r="AO1679" s="203"/>
      <c r="AP1679" s="204"/>
      <c r="AQ1679" s="204"/>
      <c r="AR1679" s="204"/>
      <c r="AS1679" s="204"/>
      <c r="AT1679" s="203"/>
      <c r="AU1679" s="204"/>
      <c r="AV1679" s="204"/>
      <c r="AW1679" s="204"/>
      <c r="AX1679" s="203"/>
      <c r="AY1679" s="204"/>
      <c r="AZ1679" s="204"/>
      <c r="BA1679" s="204"/>
      <c r="BB1679" s="203"/>
      <c r="BC1679" s="203"/>
      <c r="BD1679" s="203"/>
      <c r="BE1679" s="204"/>
      <c r="BF1679" s="204"/>
      <c r="BG1679" s="204"/>
      <c r="BH1679" s="204"/>
      <c r="BI1679" s="203"/>
      <c r="BJ1679" s="203"/>
      <c r="BK1679" s="203"/>
      <c r="BL1679" s="203"/>
      <c r="BM1679" s="203"/>
      <c r="BN1679" s="204"/>
      <c r="BO1679" s="6"/>
      <c r="BP1679" s="6"/>
      <c r="BQ1679" s="1">
        <v>0</v>
      </c>
      <c r="BR1679" s="6"/>
      <c r="BS1679" s="6"/>
      <c r="BT1679" s="6"/>
      <c r="BU1679" s="6"/>
      <c r="BV1679" s="6" t="s">
        <v>1067</v>
      </c>
      <c r="BW1679" s="6"/>
    </row>
    <row r="1680" spans="1:75" ht="15" customHeight="1" x14ac:dyDescent="0.3">
      <c r="A1680" s="1" t="s">
        <v>1489</v>
      </c>
      <c r="B1680" s="9">
        <v>42973</v>
      </c>
      <c r="C1680" s="1" t="s">
        <v>123</v>
      </c>
      <c r="D1680" s="166" t="s">
        <v>115</v>
      </c>
      <c r="E1680" s="166" t="s">
        <v>116</v>
      </c>
      <c r="F1680" s="2">
        <v>119</v>
      </c>
      <c r="G1680" s="170">
        <v>1</v>
      </c>
      <c r="H1680" s="183" t="str">
        <f t="shared" si="25"/>
        <v>119-1</v>
      </c>
      <c r="I1680" s="175">
        <v>0</v>
      </c>
      <c r="J1680" s="175">
        <v>53</v>
      </c>
      <c r="K1680" s="207" t="b">
        <v>1</v>
      </c>
      <c r="L1680" s="208">
        <v>288.55</v>
      </c>
      <c r="M1680" s="208">
        <v>289.08</v>
      </c>
      <c r="N1680" s="11" t="s">
        <v>112</v>
      </c>
      <c r="O1680" s="11" t="s">
        <v>39</v>
      </c>
      <c r="P1680" s="179" t="s">
        <v>1527</v>
      </c>
      <c r="Q1680" s="180">
        <v>4</v>
      </c>
      <c r="R1680" s="11" t="s">
        <v>18</v>
      </c>
      <c r="S1680" s="11"/>
      <c r="T1680" s="17" t="s">
        <v>791</v>
      </c>
      <c r="U1680" s="6" t="s">
        <v>49</v>
      </c>
      <c r="V1680" s="6" t="s">
        <v>14</v>
      </c>
      <c r="W1680" s="6" t="s">
        <v>10</v>
      </c>
      <c r="X1680" s="212">
        <v>2</v>
      </c>
      <c r="Y1680" s="6" t="s">
        <v>40</v>
      </c>
      <c r="AG1680" s="1">
        <v>70</v>
      </c>
      <c r="AJ1680" s="193">
        <v>20</v>
      </c>
      <c r="AU1680" s="1">
        <v>10</v>
      </c>
      <c r="BO1680" s="6"/>
      <c r="BP1680" s="6"/>
      <c r="BQ1680" s="1">
        <v>100</v>
      </c>
      <c r="BR1680" s="6"/>
      <c r="BS1680" s="6"/>
      <c r="BT1680" s="6"/>
      <c r="BU1680" s="6" t="s">
        <v>1068</v>
      </c>
      <c r="BV1680" s="6"/>
      <c r="BW1680" s="6"/>
    </row>
    <row r="1681" spans="1:75" ht="15" customHeight="1" x14ac:dyDescent="0.3">
      <c r="A1681" s="1" t="s">
        <v>1489</v>
      </c>
      <c r="B1681" s="9">
        <v>42973</v>
      </c>
      <c r="C1681" s="1" t="s">
        <v>123</v>
      </c>
      <c r="D1681" s="166" t="s">
        <v>115</v>
      </c>
      <c r="E1681" s="166" t="s">
        <v>116</v>
      </c>
      <c r="F1681" s="2">
        <v>119</v>
      </c>
      <c r="G1681" s="170">
        <v>1</v>
      </c>
      <c r="H1681" s="183" t="str">
        <f t="shared" si="25"/>
        <v>119-1</v>
      </c>
      <c r="I1681" s="175">
        <v>0</v>
      </c>
      <c r="J1681" s="175">
        <v>53</v>
      </c>
      <c r="K1681" s="207" t="b">
        <v>1</v>
      </c>
      <c r="L1681" s="208">
        <v>288.55</v>
      </c>
      <c r="M1681" s="208">
        <v>289.08</v>
      </c>
      <c r="N1681" s="11" t="s">
        <v>112</v>
      </c>
      <c r="O1681" s="11" t="s">
        <v>72</v>
      </c>
      <c r="P1681" s="179" t="s">
        <v>1526</v>
      </c>
      <c r="Q1681" s="180">
        <v>3</v>
      </c>
      <c r="R1681" s="11" t="s">
        <v>18</v>
      </c>
      <c r="S1681" s="11"/>
      <c r="T1681" s="17" t="s">
        <v>796</v>
      </c>
      <c r="U1681" s="6" t="s">
        <v>49</v>
      </c>
      <c r="V1681" s="6" t="s">
        <v>15</v>
      </c>
      <c r="W1681" s="6" t="s">
        <v>11</v>
      </c>
      <c r="X1681" s="212">
        <v>3</v>
      </c>
      <c r="Y1681" s="6" t="s">
        <v>40</v>
      </c>
      <c r="AG1681" s="1">
        <v>10</v>
      </c>
      <c r="AJ1681" s="193">
        <v>70</v>
      </c>
      <c r="AU1681" s="1">
        <v>20</v>
      </c>
      <c r="BO1681" s="6"/>
      <c r="BP1681" s="6"/>
      <c r="BQ1681" s="1">
        <v>100</v>
      </c>
      <c r="BR1681" s="6"/>
      <c r="BS1681" s="6" t="s">
        <v>205</v>
      </c>
      <c r="BT1681" s="6" t="s">
        <v>1065</v>
      </c>
      <c r="BU1681" s="6" t="s">
        <v>1069</v>
      </c>
      <c r="BV1681" s="6"/>
      <c r="BW1681" s="6"/>
    </row>
    <row r="1682" spans="1:75" ht="15" customHeight="1" x14ac:dyDescent="0.3">
      <c r="A1682" s="1" t="s">
        <v>1489</v>
      </c>
      <c r="B1682" s="9">
        <v>42973</v>
      </c>
      <c r="C1682" s="1" t="s">
        <v>123</v>
      </c>
      <c r="D1682" s="166" t="s">
        <v>115</v>
      </c>
      <c r="E1682" s="166" t="s">
        <v>116</v>
      </c>
      <c r="F1682" s="2">
        <v>119</v>
      </c>
      <c r="G1682" s="170">
        <v>1</v>
      </c>
      <c r="H1682" s="183" t="str">
        <f t="shared" si="25"/>
        <v>119-1</v>
      </c>
      <c r="I1682" s="175">
        <v>0</v>
      </c>
      <c r="J1682" s="175">
        <v>53</v>
      </c>
      <c r="K1682" s="207" t="b">
        <v>1</v>
      </c>
      <c r="L1682" s="208">
        <v>288.55</v>
      </c>
      <c r="M1682" s="208">
        <v>289.08</v>
      </c>
      <c r="N1682" s="11" t="s">
        <v>112</v>
      </c>
      <c r="O1682" s="11" t="s">
        <v>32</v>
      </c>
      <c r="P1682" s="179" t="s">
        <v>1495</v>
      </c>
      <c r="Q1682" s="180">
        <v>5</v>
      </c>
      <c r="R1682" s="11" t="s">
        <v>18</v>
      </c>
      <c r="S1682" s="11"/>
      <c r="T1682" s="17" t="s">
        <v>791</v>
      </c>
      <c r="U1682" s="6" t="s">
        <v>49</v>
      </c>
      <c r="V1682" s="6" t="s">
        <v>14</v>
      </c>
      <c r="W1682" s="6" t="s">
        <v>10</v>
      </c>
      <c r="X1682" s="212">
        <v>2</v>
      </c>
      <c r="Y1682" s="6" t="s">
        <v>40</v>
      </c>
      <c r="AG1682" s="1">
        <v>10</v>
      </c>
      <c r="AP1682" s="1">
        <v>90</v>
      </c>
      <c r="BO1682" s="6"/>
      <c r="BP1682" s="6"/>
      <c r="BQ1682" s="1">
        <v>100</v>
      </c>
      <c r="BR1682" s="6"/>
      <c r="BS1682" s="6"/>
      <c r="BT1682" s="6"/>
      <c r="BU1682" s="6" t="s">
        <v>1040</v>
      </c>
      <c r="BV1682" s="6"/>
      <c r="BW1682" s="6"/>
    </row>
    <row r="1683" spans="1:75" ht="15" customHeight="1" x14ac:dyDescent="0.3">
      <c r="A1683" s="1" t="s">
        <v>1489</v>
      </c>
      <c r="B1683" s="9">
        <v>42973</v>
      </c>
      <c r="C1683" s="1" t="s">
        <v>123</v>
      </c>
      <c r="D1683" s="166" t="s">
        <v>115</v>
      </c>
      <c r="E1683" s="166" t="s">
        <v>116</v>
      </c>
      <c r="F1683" s="2">
        <v>119</v>
      </c>
      <c r="G1683" s="170">
        <v>1</v>
      </c>
      <c r="H1683" s="183" t="str">
        <f t="shared" si="25"/>
        <v>119-1</v>
      </c>
      <c r="I1683" s="175">
        <v>0</v>
      </c>
      <c r="J1683" s="175">
        <v>53</v>
      </c>
      <c r="K1683" s="207" t="b">
        <v>1</v>
      </c>
      <c r="L1683" s="208">
        <v>288.55</v>
      </c>
      <c r="M1683" s="208">
        <v>289.08</v>
      </c>
      <c r="N1683" s="11"/>
      <c r="O1683" s="11" t="s">
        <v>105</v>
      </c>
      <c r="P1683" s="179" t="s">
        <v>105</v>
      </c>
      <c r="Q1683" s="139" t="s">
        <v>1492</v>
      </c>
      <c r="R1683" s="11"/>
      <c r="S1683" s="11"/>
      <c r="T1683" s="6"/>
      <c r="U1683" s="6"/>
      <c r="V1683" s="6"/>
      <c r="W1683" s="6"/>
      <c r="X1683" s="212" t="e">
        <v>#N/A</v>
      </c>
      <c r="Y1683" s="6"/>
      <c r="Z1683" s="203"/>
      <c r="AA1683" s="203"/>
      <c r="AB1683" s="203"/>
      <c r="AC1683" s="203"/>
      <c r="AD1683" s="204"/>
      <c r="AE1683" s="204"/>
      <c r="AF1683" s="203"/>
      <c r="AG1683" s="204"/>
      <c r="AH1683" s="204"/>
      <c r="AI1683" s="204"/>
      <c r="AJ1683" s="203"/>
      <c r="AK1683" s="203"/>
      <c r="AL1683" s="204"/>
      <c r="AM1683" s="204"/>
      <c r="AN1683" s="204"/>
      <c r="AO1683" s="203"/>
      <c r="AP1683" s="204"/>
      <c r="AQ1683" s="204"/>
      <c r="AR1683" s="204"/>
      <c r="AS1683" s="204"/>
      <c r="AT1683" s="203"/>
      <c r="AU1683" s="204"/>
      <c r="AV1683" s="204"/>
      <c r="AW1683" s="204"/>
      <c r="AX1683" s="203"/>
      <c r="AY1683" s="204"/>
      <c r="AZ1683" s="204"/>
      <c r="BA1683" s="204"/>
      <c r="BB1683" s="203"/>
      <c r="BC1683" s="203"/>
      <c r="BD1683" s="203"/>
      <c r="BE1683" s="204"/>
      <c r="BF1683" s="204"/>
      <c r="BG1683" s="204"/>
      <c r="BH1683" s="204"/>
      <c r="BI1683" s="203"/>
      <c r="BJ1683" s="203"/>
      <c r="BK1683" s="203"/>
      <c r="BL1683" s="203"/>
      <c r="BM1683" s="203"/>
      <c r="BN1683" s="204"/>
      <c r="BO1683" s="6"/>
      <c r="BP1683" s="6"/>
      <c r="BQ1683" s="1">
        <v>0</v>
      </c>
      <c r="BR1683" s="6"/>
      <c r="BS1683" s="6"/>
      <c r="BT1683" s="6"/>
      <c r="BU1683" s="6"/>
      <c r="BV1683" s="6" t="s">
        <v>1070</v>
      </c>
      <c r="BW1683" s="6"/>
    </row>
    <row r="1684" spans="1:75" ht="15" customHeight="1" x14ac:dyDescent="0.3">
      <c r="A1684" s="1" t="s">
        <v>1489</v>
      </c>
      <c r="B1684" s="9">
        <v>42973</v>
      </c>
      <c r="C1684" s="1" t="s">
        <v>123</v>
      </c>
      <c r="D1684" s="166" t="s">
        <v>115</v>
      </c>
      <c r="E1684" s="166" t="s">
        <v>116</v>
      </c>
      <c r="F1684" s="2">
        <v>120</v>
      </c>
      <c r="G1684" s="170">
        <v>1</v>
      </c>
      <c r="H1684" s="183" t="str">
        <f t="shared" si="25"/>
        <v>120-1</v>
      </c>
      <c r="I1684" s="175">
        <v>0</v>
      </c>
      <c r="J1684" s="175">
        <v>67</v>
      </c>
      <c r="K1684" s="207" t="b">
        <v>1</v>
      </c>
      <c r="L1684" s="208">
        <v>289.10000000000002</v>
      </c>
      <c r="M1684" s="208">
        <v>289.77000000000004</v>
      </c>
      <c r="N1684" s="11" t="s">
        <v>112</v>
      </c>
      <c r="O1684" s="11" t="s">
        <v>39</v>
      </c>
      <c r="P1684" s="179" t="s">
        <v>1527</v>
      </c>
      <c r="Q1684" s="180">
        <v>4</v>
      </c>
      <c r="R1684" s="11" t="s">
        <v>18</v>
      </c>
      <c r="S1684" s="11"/>
      <c r="T1684" s="17" t="s">
        <v>792</v>
      </c>
      <c r="U1684" s="6" t="s">
        <v>49</v>
      </c>
      <c r="V1684" s="6" t="s">
        <v>14</v>
      </c>
      <c r="W1684" s="6" t="s">
        <v>10</v>
      </c>
      <c r="X1684" s="212">
        <v>2</v>
      </c>
      <c r="Y1684" s="6" t="s">
        <v>40</v>
      </c>
      <c r="AG1684" s="1">
        <v>70</v>
      </c>
      <c r="AJ1684" s="193">
        <v>20</v>
      </c>
      <c r="AU1684" s="1">
        <v>10</v>
      </c>
      <c r="BO1684" s="6"/>
      <c r="BP1684" s="6"/>
      <c r="BQ1684" s="1">
        <v>100</v>
      </c>
      <c r="BR1684" s="6"/>
      <c r="BS1684" s="6"/>
      <c r="BT1684" s="6"/>
      <c r="BU1684" s="6" t="s">
        <v>909</v>
      </c>
      <c r="BV1684" s="6"/>
      <c r="BW1684" s="6"/>
    </row>
    <row r="1685" spans="1:75" ht="15" customHeight="1" x14ac:dyDescent="0.3">
      <c r="A1685" s="1" t="s">
        <v>1489</v>
      </c>
      <c r="B1685" s="9">
        <v>42973</v>
      </c>
      <c r="C1685" s="1" t="s">
        <v>123</v>
      </c>
      <c r="D1685" s="166" t="s">
        <v>115</v>
      </c>
      <c r="E1685" s="166" t="s">
        <v>116</v>
      </c>
      <c r="F1685" s="2">
        <v>120</v>
      </c>
      <c r="G1685" s="170">
        <v>1</v>
      </c>
      <c r="H1685" s="183" t="str">
        <f t="shared" si="25"/>
        <v>120-1</v>
      </c>
      <c r="I1685" s="175">
        <v>0</v>
      </c>
      <c r="J1685" s="175">
        <v>67</v>
      </c>
      <c r="K1685" s="207" t="b">
        <v>1</v>
      </c>
      <c r="L1685" s="208">
        <v>289.10000000000002</v>
      </c>
      <c r="M1685" s="208">
        <v>289.77000000000004</v>
      </c>
      <c r="N1685" s="11" t="s">
        <v>112</v>
      </c>
      <c r="O1685" s="11" t="s">
        <v>72</v>
      </c>
      <c r="P1685" s="179" t="s">
        <v>1526</v>
      </c>
      <c r="Q1685" s="180">
        <v>3</v>
      </c>
      <c r="R1685" s="11" t="s">
        <v>18</v>
      </c>
      <c r="S1685" s="11"/>
      <c r="T1685" s="17" t="s">
        <v>796</v>
      </c>
      <c r="U1685" s="6" t="s">
        <v>49</v>
      </c>
      <c r="V1685" s="6" t="s">
        <v>17</v>
      </c>
      <c r="W1685" s="6" t="s">
        <v>11</v>
      </c>
      <c r="X1685" s="212">
        <v>3</v>
      </c>
      <c r="Y1685" s="6" t="s">
        <v>40</v>
      </c>
      <c r="AG1685" s="1">
        <v>10</v>
      </c>
      <c r="AJ1685" s="193">
        <v>70</v>
      </c>
      <c r="AU1685" s="1">
        <v>20</v>
      </c>
      <c r="BO1685" s="6"/>
      <c r="BP1685" s="6"/>
      <c r="BQ1685" s="1">
        <v>100</v>
      </c>
      <c r="BR1685" s="6"/>
      <c r="BS1685" s="6" t="s">
        <v>205</v>
      </c>
      <c r="BT1685" s="6" t="s">
        <v>1065</v>
      </c>
      <c r="BU1685" s="6" t="s">
        <v>1071</v>
      </c>
      <c r="BV1685" s="6"/>
      <c r="BW1685" s="6"/>
    </row>
    <row r="1686" spans="1:75" ht="15" customHeight="1" x14ac:dyDescent="0.3">
      <c r="A1686" s="1" t="s">
        <v>1489</v>
      </c>
      <c r="B1686" s="9">
        <v>42973</v>
      </c>
      <c r="C1686" s="1" t="s">
        <v>123</v>
      </c>
      <c r="D1686" s="166" t="s">
        <v>115</v>
      </c>
      <c r="E1686" s="166" t="s">
        <v>116</v>
      </c>
      <c r="F1686" s="2">
        <v>120</v>
      </c>
      <c r="G1686" s="170">
        <v>1</v>
      </c>
      <c r="H1686" s="183" t="str">
        <f t="shared" si="25"/>
        <v>120-1</v>
      </c>
      <c r="I1686" s="175">
        <v>0</v>
      </c>
      <c r="J1686" s="175">
        <v>67</v>
      </c>
      <c r="K1686" s="207" t="b">
        <v>1</v>
      </c>
      <c r="L1686" s="208">
        <v>289.10000000000002</v>
      </c>
      <c r="M1686" s="208">
        <v>289.77000000000004</v>
      </c>
      <c r="N1686" s="11" t="s">
        <v>112</v>
      </c>
      <c r="O1686" s="11" t="s">
        <v>32</v>
      </c>
      <c r="P1686" s="179" t="s">
        <v>1495</v>
      </c>
      <c r="Q1686" s="180">
        <v>5</v>
      </c>
      <c r="R1686" s="11" t="s">
        <v>18</v>
      </c>
      <c r="S1686" s="11"/>
      <c r="T1686" s="17" t="s">
        <v>459</v>
      </c>
      <c r="U1686" s="6" t="s">
        <v>49</v>
      </c>
      <c r="V1686" s="6" t="s">
        <v>14</v>
      </c>
      <c r="W1686" s="6" t="s">
        <v>10</v>
      </c>
      <c r="X1686" s="212">
        <v>2</v>
      </c>
      <c r="Y1686" s="6" t="s">
        <v>40</v>
      </c>
      <c r="AG1686" s="1">
        <v>10</v>
      </c>
      <c r="AP1686" s="1">
        <v>90</v>
      </c>
      <c r="BO1686" s="6"/>
      <c r="BP1686" s="6"/>
      <c r="BQ1686" s="1">
        <v>100</v>
      </c>
      <c r="BR1686" s="6"/>
      <c r="BS1686" s="6"/>
      <c r="BT1686" s="6"/>
      <c r="BU1686" s="6" t="s">
        <v>1040</v>
      </c>
      <c r="BV1686" s="6"/>
      <c r="BW1686" s="6"/>
    </row>
    <row r="1687" spans="1:75" ht="15" customHeight="1" x14ac:dyDescent="0.3">
      <c r="A1687" s="1" t="s">
        <v>1489</v>
      </c>
      <c r="B1687" s="9">
        <v>42973</v>
      </c>
      <c r="C1687" s="1" t="s">
        <v>123</v>
      </c>
      <c r="D1687" s="166" t="s">
        <v>115</v>
      </c>
      <c r="E1687" s="166" t="s">
        <v>116</v>
      </c>
      <c r="F1687" s="2">
        <v>120</v>
      </c>
      <c r="G1687" s="170">
        <v>1</v>
      </c>
      <c r="H1687" s="183" t="str">
        <f t="shared" ref="H1687:H1750" si="26">F1687&amp;"-"&amp;G1687</f>
        <v>120-1</v>
      </c>
      <c r="I1687" s="175">
        <v>0</v>
      </c>
      <c r="J1687" s="175">
        <v>67</v>
      </c>
      <c r="K1687" s="207" t="b">
        <v>1</v>
      </c>
      <c r="L1687" s="208">
        <v>289.10000000000002</v>
      </c>
      <c r="M1687" s="208">
        <v>289.77000000000004</v>
      </c>
      <c r="N1687" s="11" t="s">
        <v>112</v>
      </c>
      <c r="O1687" s="11" t="s">
        <v>55</v>
      </c>
      <c r="P1687" s="179" t="s">
        <v>1525</v>
      </c>
      <c r="Q1687" s="180">
        <v>2</v>
      </c>
      <c r="R1687" s="11" t="s">
        <v>18</v>
      </c>
      <c r="S1687" s="11"/>
      <c r="T1687" s="17" t="s">
        <v>796</v>
      </c>
      <c r="U1687" s="6" t="s">
        <v>49</v>
      </c>
      <c r="V1687" s="6" t="s">
        <v>14</v>
      </c>
      <c r="W1687" s="6" t="s">
        <v>302</v>
      </c>
      <c r="X1687" s="212">
        <v>2</v>
      </c>
      <c r="Y1687" s="6" t="s">
        <v>40</v>
      </c>
      <c r="AF1687" s="193">
        <v>100</v>
      </c>
      <c r="BO1687" s="6"/>
      <c r="BP1687" s="6"/>
      <c r="BQ1687" s="1">
        <v>100</v>
      </c>
      <c r="BR1687" s="6"/>
      <c r="BS1687" s="6"/>
      <c r="BT1687" s="6"/>
      <c r="BU1687" s="6" t="s">
        <v>1072</v>
      </c>
      <c r="BV1687" s="6"/>
      <c r="BW1687" s="6"/>
    </row>
    <row r="1688" spans="1:75" ht="15" customHeight="1" x14ac:dyDescent="0.3">
      <c r="A1688" s="1" t="s">
        <v>1489</v>
      </c>
      <c r="B1688" s="9">
        <v>42973</v>
      </c>
      <c r="C1688" s="1" t="s">
        <v>123</v>
      </c>
      <c r="D1688" s="166" t="s">
        <v>115</v>
      </c>
      <c r="E1688" s="166" t="s">
        <v>116</v>
      </c>
      <c r="F1688" s="2">
        <v>120</v>
      </c>
      <c r="G1688" s="170">
        <v>1</v>
      </c>
      <c r="H1688" s="183" t="str">
        <f t="shared" si="26"/>
        <v>120-1</v>
      </c>
      <c r="I1688" s="175">
        <v>0</v>
      </c>
      <c r="J1688" s="175">
        <v>67</v>
      </c>
      <c r="K1688" s="207" t="b">
        <v>1</v>
      </c>
      <c r="L1688" s="208">
        <v>289.10000000000002</v>
      </c>
      <c r="M1688" s="208">
        <v>289.77000000000004</v>
      </c>
      <c r="N1688" s="11"/>
      <c r="O1688" s="11" t="s">
        <v>105</v>
      </c>
      <c r="P1688" s="179" t="s">
        <v>105</v>
      </c>
      <c r="Q1688" s="139" t="s">
        <v>1492</v>
      </c>
      <c r="R1688" s="11"/>
      <c r="S1688" s="11"/>
      <c r="T1688" s="6"/>
      <c r="U1688" s="6"/>
      <c r="V1688" s="6"/>
      <c r="W1688" s="6"/>
      <c r="X1688" s="212" t="e">
        <v>#N/A</v>
      </c>
      <c r="Y1688" s="6"/>
      <c r="Z1688" s="203"/>
      <c r="AA1688" s="203"/>
      <c r="AB1688" s="203"/>
      <c r="AC1688" s="203"/>
      <c r="AD1688" s="204"/>
      <c r="AE1688" s="204"/>
      <c r="AF1688" s="203"/>
      <c r="AG1688" s="204"/>
      <c r="AH1688" s="204"/>
      <c r="AI1688" s="204"/>
      <c r="AJ1688" s="203"/>
      <c r="AK1688" s="203"/>
      <c r="AL1688" s="204"/>
      <c r="AM1688" s="204"/>
      <c r="AN1688" s="204"/>
      <c r="AO1688" s="203"/>
      <c r="AP1688" s="204"/>
      <c r="AQ1688" s="204"/>
      <c r="AR1688" s="204"/>
      <c r="AS1688" s="204"/>
      <c r="AT1688" s="203"/>
      <c r="AU1688" s="204"/>
      <c r="AV1688" s="204"/>
      <c r="AW1688" s="204"/>
      <c r="AX1688" s="203"/>
      <c r="AY1688" s="204"/>
      <c r="AZ1688" s="204"/>
      <c r="BA1688" s="204"/>
      <c r="BB1688" s="203"/>
      <c r="BC1688" s="203"/>
      <c r="BD1688" s="203"/>
      <c r="BE1688" s="204"/>
      <c r="BF1688" s="204"/>
      <c r="BG1688" s="204"/>
      <c r="BH1688" s="204"/>
      <c r="BI1688" s="203"/>
      <c r="BJ1688" s="203"/>
      <c r="BK1688" s="203"/>
      <c r="BL1688" s="203"/>
      <c r="BM1688" s="203"/>
      <c r="BN1688" s="204"/>
      <c r="BO1688" s="6"/>
      <c r="BP1688" s="6"/>
      <c r="BQ1688" s="1">
        <v>0</v>
      </c>
      <c r="BR1688" s="6"/>
      <c r="BS1688" s="6"/>
      <c r="BT1688" s="6"/>
      <c r="BU1688" s="6"/>
      <c r="BV1688" s="6" t="s">
        <v>1073</v>
      </c>
      <c r="BW1688" s="6"/>
    </row>
    <row r="1689" spans="1:75" ht="15" customHeight="1" x14ac:dyDescent="0.3">
      <c r="A1689" s="1" t="s">
        <v>1489</v>
      </c>
      <c r="B1689" s="9">
        <v>42973</v>
      </c>
      <c r="C1689" s="1" t="s">
        <v>123</v>
      </c>
      <c r="D1689" s="166" t="s">
        <v>115</v>
      </c>
      <c r="E1689" s="166" t="s">
        <v>116</v>
      </c>
      <c r="F1689" s="2">
        <v>120</v>
      </c>
      <c r="G1689" s="170">
        <v>2</v>
      </c>
      <c r="H1689" s="183" t="str">
        <f t="shared" si="26"/>
        <v>120-2</v>
      </c>
      <c r="I1689" s="175">
        <v>0</v>
      </c>
      <c r="J1689" s="175">
        <v>52</v>
      </c>
      <c r="K1689" s="207" t="b">
        <v>1</v>
      </c>
      <c r="L1689" s="208">
        <v>289.77000000000004</v>
      </c>
      <c r="M1689" s="208">
        <v>290.29000000000002</v>
      </c>
      <c r="N1689" s="11" t="s">
        <v>112</v>
      </c>
      <c r="O1689" s="11" t="s">
        <v>39</v>
      </c>
      <c r="P1689" s="179" t="s">
        <v>1527</v>
      </c>
      <c r="Q1689" s="180">
        <v>4</v>
      </c>
      <c r="R1689" s="11" t="s">
        <v>18</v>
      </c>
      <c r="S1689" s="11"/>
      <c r="T1689" s="17" t="s">
        <v>792</v>
      </c>
      <c r="U1689" s="6" t="s">
        <v>49</v>
      </c>
      <c r="V1689" s="6" t="s">
        <v>14</v>
      </c>
      <c r="W1689" s="6" t="s">
        <v>10</v>
      </c>
      <c r="X1689" s="212">
        <v>2</v>
      </c>
      <c r="Y1689" s="6" t="s">
        <v>40</v>
      </c>
      <c r="AG1689" s="1">
        <v>70</v>
      </c>
      <c r="AJ1689" s="193">
        <v>20</v>
      </c>
      <c r="AU1689" s="1">
        <v>10</v>
      </c>
      <c r="BO1689" s="6"/>
      <c r="BP1689" s="6"/>
      <c r="BQ1689" s="1">
        <v>100</v>
      </c>
      <c r="BR1689" s="6"/>
      <c r="BS1689" s="6"/>
      <c r="BT1689" s="6"/>
      <c r="BU1689" s="6" t="s">
        <v>909</v>
      </c>
      <c r="BV1689" s="6"/>
      <c r="BW1689" s="6"/>
    </row>
    <row r="1690" spans="1:75" ht="15" customHeight="1" x14ac:dyDescent="0.3">
      <c r="A1690" s="1" t="s">
        <v>1489</v>
      </c>
      <c r="B1690" s="9">
        <v>42973</v>
      </c>
      <c r="C1690" s="1" t="s">
        <v>123</v>
      </c>
      <c r="D1690" s="166" t="s">
        <v>115</v>
      </c>
      <c r="E1690" s="166" t="s">
        <v>116</v>
      </c>
      <c r="F1690" s="2">
        <v>120</v>
      </c>
      <c r="G1690" s="170">
        <v>2</v>
      </c>
      <c r="H1690" s="183" t="str">
        <f t="shared" si="26"/>
        <v>120-2</v>
      </c>
      <c r="I1690" s="175">
        <v>0</v>
      </c>
      <c r="J1690" s="175">
        <v>52</v>
      </c>
      <c r="K1690" s="207" t="b">
        <v>1</v>
      </c>
      <c r="L1690" s="208">
        <v>289.77000000000004</v>
      </c>
      <c r="M1690" s="208">
        <v>290.29000000000002</v>
      </c>
      <c r="N1690" s="11" t="s">
        <v>112</v>
      </c>
      <c r="O1690" s="11" t="s">
        <v>72</v>
      </c>
      <c r="P1690" s="179" t="s">
        <v>1526</v>
      </c>
      <c r="Q1690" s="180">
        <v>3</v>
      </c>
      <c r="R1690" s="11" t="s">
        <v>18</v>
      </c>
      <c r="S1690" s="11"/>
      <c r="T1690" s="17" t="s">
        <v>796</v>
      </c>
      <c r="U1690" s="6" t="s">
        <v>49</v>
      </c>
      <c r="V1690" s="6" t="s">
        <v>17</v>
      </c>
      <c r="W1690" s="6" t="s">
        <v>11</v>
      </c>
      <c r="X1690" s="212">
        <v>3</v>
      </c>
      <c r="Y1690" s="6" t="s">
        <v>40</v>
      </c>
      <c r="AG1690" s="1">
        <v>10</v>
      </c>
      <c r="AJ1690" s="193">
        <v>70</v>
      </c>
      <c r="AU1690" s="1">
        <v>20</v>
      </c>
      <c r="BO1690" s="6"/>
      <c r="BP1690" s="6"/>
      <c r="BQ1690" s="1">
        <v>100</v>
      </c>
      <c r="BR1690" s="6"/>
      <c r="BS1690" s="6" t="s">
        <v>205</v>
      </c>
      <c r="BT1690" s="6" t="s">
        <v>1065</v>
      </c>
      <c r="BU1690" s="6" t="s">
        <v>1071</v>
      </c>
      <c r="BV1690" s="6"/>
      <c r="BW1690" s="6"/>
    </row>
    <row r="1691" spans="1:75" ht="15" customHeight="1" x14ac:dyDescent="0.3">
      <c r="A1691" s="1" t="s">
        <v>1489</v>
      </c>
      <c r="B1691" s="9">
        <v>42973</v>
      </c>
      <c r="C1691" s="1" t="s">
        <v>123</v>
      </c>
      <c r="D1691" s="166" t="s">
        <v>115</v>
      </c>
      <c r="E1691" s="166" t="s">
        <v>116</v>
      </c>
      <c r="F1691" s="2">
        <v>120</v>
      </c>
      <c r="G1691" s="170">
        <v>2</v>
      </c>
      <c r="H1691" s="183" t="str">
        <f t="shared" si="26"/>
        <v>120-2</v>
      </c>
      <c r="I1691" s="175">
        <v>0</v>
      </c>
      <c r="J1691" s="175">
        <v>52</v>
      </c>
      <c r="K1691" s="207" t="b">
        <v>1</v>
      </c>
      <c r="L1691" s="208">
        <v>289.77000000000004</v>
      </c>
      <c r="M1691" s="208">
        <v>290.29000000000002</v>
      </c>
      <c r="N1691" s="11" t="s">
        <v>112</v>
      </c>
      <c r="O1691" s="11" t="s">
        <v>32</v>
      </c>
      <c r="P1691" s="179" t="s">
        <v>1526</v>
      </c>
      <c r="Q1691" s="180">
        <v>3</v>
      </c>
      <c r="R1691" s="11" t="s">
        <v>18</v>
      </c>
      <c r="S1691" s="11"/>
      <c r="T1691" s="17" t="s">
        <v>795</v>
      </c>
      <c r="U1691" s="6" t="s">
        <v>49</v>
      </c>
      <c r="V1691" s="6" t="s">
        <v>90</v>
      </c>
      <c r="W1691" s="6" t="s">
        <v>10</v>
      </c>
      <c r="X1691" s="212">
        <v>2</v>
      </c>
      <c r="Y1691" s="6" t="s">
        <v>40</v>
      </c>
      <c r="AG1691" s="1">
        <v>10</v>
      </c>
      <c r="AP1691" s="1">
        <v>90</v>
      </c>
      <c r="BO1691" s="6"/>
      <c r="BP1691" s="6"/>
      <c r="BQ1691" s="1">
        <v>100</v>
      </c>
      <c r="BR1691" s="6"/>
      <c r="BS1691" s="6"/>
      <c r="BT1691" s="6"/>
      <c r="BU1691" s="6" t="s">
        <v>1048</v>
      </c>
      <c r="BV1691" s="6"/>
      <c r="BW1691" s="6"/>
    </row>
    <row r="1692" spans="1:75" ht="15" customHeight="1" x14ac:dyDescent="0.3">
      <c r="A1692" s="1" t="s">
        <v>1489</v>
      </c>
      <c r="B1692" s="9">
        <v>42973</v>
      </c>
      <c r="C1692" s="1" t="s">
        <v>123</v>
      </c>
      <c r="D1692" s="166" t="s">
        <v>115</v>
      </c>
      <c r="E1692" s="166" t="s">
        <v>116</v>
      </c>
      <c r="F1692" s="2">
        <v>120</v>
      </c>
      <c r="G1692" s="170">
        <v>2</v>
      </c>
      <c r="H1692" s="183" t="str">
        <f t="shared" si="26"/>
        <v>120-2</v>
      </c>
      <c r="I1692" s="175">
        <v>0</v>
      </c>
      <c r="J1692" s="175">
        <v>52</v>
      </c>
      <c r="K1692" s="207" t="b">
        <v>1</v>
      </c>
      <c r="L1692" s="208">
        <v>289.77000000000004</v>
      </c>
      <c r="M1692" s="208">
        <v>290.29000000000002</v>
      </c>
      <c r="N1692" s="11" t="s">
        <v>112</v>
      </c>
      <c r="O1692" s="11" t="s">
        <v>55</v>
      </c>
      <c r="P1692" s="179" t="s">
        <v>1525</v>
      </c>
      <c r="Q1692" s="180">
        <v>2</v>
      </c>
      <c r="R1692" s="11" t="s">
        <v>18</v>
      </c>
      <c r="S1692" s="11"/>
      <c r="T1692" s="17" t="s">
        <v>796</v>
      </c>
      <c r="U1692" s="6" t="s">
        <v>49</v>
      </c>
      <c r="V1692" s="6" t="s">
        <v>14</v>
      </c>
      <c r="W1692" s="6" t="s">
        <v>302</v>
      </c>
      <c r="X1692" s="212">
        <v>2</v>
      </c>
      <c r="Y1692" s="6" t="s">
        <v>40</v>
      </c>
      <c r="AF1692" s="193">
        <v>100</v>
      </c>
      <c r="BO1692" s="6"/>
      <c r="BP1692" s="6"/>
      <c r="BQ1692" s="1">
        <v>100</v>
      </c>
      <c r="BR1692" s="6"/>
      <c r="BS1692" s="6"/>
      <c r="BT1692" s="6"/>
      <c r="BU1692" s="6" t="s">
        <v>1072</v>
      </c>
      <c r="BV1692" s="6"/>
      <c r="BW1692" s="6"/>
    </row>
    <row r="1693" spans="1:75" ht="15" customHeight="1" x14ac:dyDescent="0.3">
      <c r="A1693" s="1" t="s">
        <v>1489</v>
      </c>
      <c r="B1693" s="9">
        <v>42973</v>
      </c>
      <c r="C1693" s="1" t="s">
        <v>123</v>
      </c>
      <c r="D1693" s="166" t="s">
        <v>115</v>
      </c>
      <c r="E1693" s="166" t="s">
        <v>116</v>
      </c>
      <c r="F1693" s="2">
        <v>120</v>
      </c>
      <c r="G1693" s="170">
        <v>2</v>
      </c>
      <c r="H1693" s="183" t="str">
        <f t="shared" si="26"/>
        <v>120-2</v>
      </c>
      <c r="I1693" s="175">
        <v>0</v>
      </c>
      <c r="J1693" s="175">
        <v>52</v>
      </c>
      <c r="K1693" s="207" t="b">
        <v>1</v>
      </c>
      <c r="L1693" s="208">
        <v>289.77000000000004</v>
      </c>
      <c r="M1693" s="208">
        <v>290.29000000000002</v>
      </c>
      <c r="N1693" s="11"/>
      <c r="O1693" s="11" t="s">
        <v>105</v>
      </c>
      <c r="P1693" s="179" t="s">
        <v>105</v>
      </c>
      <c r="Q1693" s="139" t="s">
        <v>1492</v>
      </c>
      <c r="R1693" s="11"/>
      <c r="S1693" s="11"/>
      <c r="T1693" s="6"/>
      <c r="U1693" s="6"/>
      <c r="V1693" s="6"/>
      <c r="W1693" s="6"/>
      <c r="X1693" s="212" t="e">
        <v>#N/A</v>
      </c>
      <c r="Y1693" s="6"/>
      <c r="Z1693" s="203"/>
      <c r="AA1693" s="203"/>
      <c r="AB1693" s="203"/>
      <c r="AC1693" s="203"/>
      <c r="AD1693" s="204"/>
      <c r="AE1693" s="204"/>
      <c r="AF1693" s="203"/>
      <c r="AG1693" s="204"/>
      <c r="AH1693" s="204"/>
      <c r="AI1693" s="204"/>
      <c r="AJ1693" s="203"/>
      <c r="AK1693" s="203"/>
      <c r="AL1693" s="204"/>
      <c r="AM1693" s="204"/>
      <c r="AN1693" s="204"/>
      <c r="AO1693" s="203"/>
      <c r="AP1693" s="204"/>
      <c r="AQ1693" s="204"/>
      <c r="AR1693" s="204"/>
      <c r="AS1693" s="204"/>
      <c r="AT1693" s="203"/>
      <c r="AU1693" s="204"/>
      <c r="AV1693" s="204"/>
      <c r="AW1693" s="204"/>
      <c r="AX1693" s="203"/>
      <c r="AY1693" s="204"/>
      <c r="AZ1693" s="204"/>
      <c r="BA1693" s="204"/>
      <c r="BB1693" s="203"/>
      <c r="BC1693" s="203"/>
      <c r="BD1693" s="203"/>
      <c r="BE1693" s="204"/>
      <c r="BF1693" s="204"/>
      <c r="BG1693" s="204"/>
      <c r="BH1693" s="204"/>
      <c r="BI1693" s="203"/>
      <c r="BJ1693" s="203"/>
      <c r="BK1693" s="203"/>
      <c r="BL1693" s="203"/>
      <c r="BM1693" s="203"/>
      <c r="BN1693" s="204"/>
      <c r="BO1693" s="6"/>
      <c r="BP1693" s="6"/>
      <c r="BQ1693" s="1">
        <v>0</v>
      </c>
      <c r="BR1693" s="6"/>
      <c r="BS1693" s="6"/>
      <c r="BT1693" s="6"/>
      <c r="BU1693" s="6"/>
      <c r="BV1693" s="6" t="s">
        <v>1074</v>
      </c>
      <c r="BW1693" s="6"/>
    </row>
    <row r="1694" spans="1:75" ht="15" customHeight="1" x14ac:dyDescent="0.3">
      <c r="A1694" s="1" t="s">
        <v>1489</v>
      </c>
      <c r="B1694" s="9">
        <v>42973</v>
      </c>
      <c r="C1694" s="1" t="s">
        <v>123</v>
      </c>
      <c r="D1694" s="61" t="s">
        <v>115</v>
      </c>
      <c r="E1694" s="61" t="s">
        <v>116</v>
      </c>
      <c r="F1694" s="2">
        <v>121</v>
      </c>
      <c r="G1694" s="170">
        <v>1</v>
      </c>
      <c r="H1694" s="183" t="str">
        <f t="shared" si="26"/>
        <v>121-1</v>
      </c>
      <c r="I1694" s="175">
        <v>11</v>
      </c>
      <c r="J1694" s="175">
        <v>13</v>
      </c>
      <c r="K1694" s="207" t="b">
        <v>1</v>
      </c>
      <c r="L1694" s="208">
        <v>290.56</v>
      </c>
      <c r="M1694" s="208">
        <v>290.58</v>
      </c>
      <c r="N1694" s="2" t="s">
        <v>96</v>
      </c>
      <c r="O1694" s="2" t="s">
        <v>30</v>
      </c>
      <c r="P1694" s="179" t="s">
        <v>1524</v>
      </c>
      <c r="Q1694" s="180">
        <v>1</v>
      </c>
      <c r="R1694" s="2" t="s">
        <v>18</v>
      </c>
      <c r="S1694" s="2"/>
      <c r="T1694" s="40" t="s">
        <v>795</v>
      </c>
      <c r="U1694" s="1" t="s">
        <v>49</v>
      </c>
      <c r="V1694" s="1" t="s">
        <v>92</v>
      </c>
      <c r="W1694" s="1" t="s">
        <v>11</v>
      </c>
      <c r="X1694" s="212">
        <v>3</v>
      </c>
      <c r="Y1694" s="1" t="s">
        <v>111</v>
      </c>
      <c r="AJ1694" s="193">
        <v>30</v>
      </c>
      <c r="AU1694" s="1">
        <v>70</v>
      </c>
      <c r="BQ1694" s="1">
        <v>100</v>
      </c>
      <c r="BU1694" s="1" t="s">
        <v>1075</v>
      </c>
    </row>
    <row r="1695" spans="1:75" ht="15" customHeight="1" x14ac:dyDescent="0.3">
      <c r="A1695" s="1" t="s">
        <v>1489</v>
      </c>
      <c r="B1695" s="9">
        <v>42973</v>
      </c>
      <c r="C1695" s="1" t="s">
        <v>123</v>
      </c>
      <c r="D1695" s="166" t="s">
        <v>115</v>
      </c>
      <c r="E1695" s="166" t="s">
        <v>116</v>
      </c>
      <c r="F1695" s="2">
        <v>121</v>
      </c>
      <c r="G1695" s="170">
        <v>1</v>
      </c>
      <c r="H1695" s="183" t="str">
        <f t="shared" si="26"/>
        <v>121-1</v>
      </c>
      <c r="I1695" s="175">
        <v>0</v>
      </c>
      <c r="J1695" s="175">
        <v>74</v>
      </c>
      <c r="K1695" s="207" t="b">
        <v>1</v>
      </c>
      <c r="L1695" s="208">
        <v>290.45</v>
      </c>
      <c r="M1695" s="208">
        <v>291.19</v>
      </c>
      <c r="N1695" s="11" t="s">
        <v>112</v>
      </c>
      <c r="O1695" s="11" t="s">
        <v>39</v>
      </c>
      <c r="P1695" s="179" t="s">
        <v>1527</v>
      </c>
      <c r="Q1695" s="180">
        <v>4</v>
      </c>
      <c r="R1695" s="11" t="s">
        <v>18</v>
      </c>
      <c r="S1695" s="11"/>
      <c r="T1695" s="17" t="s">
        <v>792</v>
      </c>
      <c r="U1695" s="6" t="s">
        <v>49</v>
      </c>
      <c r="V1695" s="6" t="s">
        <v>14</v>
      </c>
      <c r="W1695" s="6" t="s">
        <v>10</v>
      </c>
      <c r="X1695" s="212">
        <v>2</v>
      </c>
      <c r="Y1695" s="6" t="s">
        <v>40</v>
      </c>
      <c r="AG1695" s="1">
        <v>70</v>
      </c>
      <c r="AJ1695" s="193">
        <v>20</v>
      </c>
      <c r="AU1695" s="1">
        <v>10</v>
      </c>
      <c r="BO1695" s="6"/>
      <c r="BP1695" s="6"/>
      <c r="BQ1695" s="1">
        <v>100</v>
      </c>
      <c r="BR1695" s="6"/>
      <c r="BS1695" s="6"/>
      <c r="BT1695" s="6"/>
      <c r="BU1695" s="6" t="s">
        <v>909</v>
      </c>
      <c r="BV1695" s="6"/>
      <c r="BW1695" s="6"/>
    </row>
    <row r="1696" spans="1:75" ht="15" customHeight="1" x14ac:dyDescent="0.3">
      <c r="A1696" s="1" t="s">
        <v>1489</v>
      </c>
      <c r="B1696" s="9">
        <v>42973</v>
      </c>
      <c r="C1696" s="1" t="s">
        <v>123</v>
      </c>
      <c r="D1696" s="166" t="s">
        <v>115</v>
      </c>
      <c r="E1696" s="166" t="s">
        <v>116</v>
      </c>
      <c r="F1696" s="2">
        <v>121</v>
      </c>
      <c r="G1696" s="170">
        <v>1</v>
      </c>
      <c r="H1696" s="183" t="str">
        <f t="shared" si="26"/>
        <v>121-1</v>
      </c>
      <c r="I1696" s="175">
        <v>0</v>
      </c>
      <c r="J1696" s="175">
        <v>74</v>
      </c>
      <c r="K1696" s="207" t="b">
        <v>1</v>
      </c>
      <c r="L1696" s="208">
        <v>290.45</v>
      </c>
      <c r="M1696" s="208">
        <v>291.19</v>
      </c>
      <c r="N1696" s="11" t="s">
        <v>112</v>
      </c>
      <c r="O1696" s="11" t="s">
        <v>55</v>
      </c>
      <c r="P1696" s="179" t="s">
        <v>1525</v>
      </c>
      <c r="Q1696" s="180">
        <v>2</v>
      </c>
      <c r="R1696" s="11" t="s">
        <v>18</v>
      </c>
      <c r="S1696" s="11"/>
      <c r="T1696" s="17" t="s">
        <v>796</v>
      </c>
      <c r="U1696" s="6" t="s">
        <v>49</v>
      </c>
      <c r="V1696" s="6" t="s">
        <v>14</v>
      </c>
      <c r="W1696" s="6" t="s">
        <v>302</v>
      </c>
      <c r="X1696" s="212">
        <v>2</v>
      </c>
      <c r="Y1696" s="6" t="s">
        <v>40</v>
      </c>
      <c r="AF1696" s="193">
        <v>100</v>
      </c>
      <c r="BO1696" s="6"/>
      <c r="BP1696" s="6"/>
      <c r="BQ1696" s="1">
        <v>100</v>
      </c>
      <c r="BR1696" s="6"/>
      <c r="BS1696" s="6"/>
      <c r="BT1696" s="6"/>
      <c r="BU1696" s="6" t="s">
        <v>1072</v>
      </c>
      <c r="BV1696" s="6"/>
      <c r="BW1696" s="6"/>
    </row>
    <row r="1697" spans="1:75" ht="15" customHeight="1" x14ac:dyDescent="0.3">
      <c r="A1697" s="1" t="s">
        <v>1489</v>
      </c>
      <c r="B1697" s="9">
        <v>42973</v>
      </c>
      <c r="C1697" s="1" t="s">
        <v>123</v>
      </c>
      <c r="D1697" s="166" t="s">
        <v>115</v>
      </c>
      <c r="E1697" s="166" t="s">
        <v>116</v>
      </c>
      <c r="F1697" s="2">
        <v>121</v>
      </c>
      <c r="G1697" s="170">
        <v>1</v>
      </c>
      <c r="H1697" s="183" t="str">
        <f t="shared" si="26"/>
        <v>121-1</v>
      </c>
      <c r="I1697" s="175">
        <v>0</v>
      </c>
      <c r="J1697" s="175">
        <v>74</v>
      </c>
      <c r="K1697" s="207" t="b">
        <v>1</v>
      </c>
      <c r="L1697" s="208">
        <v>290.45</v>
      </c>
      <c r="M1697" s="208">
        <v>291.19</v>
      </c>
      <c r="N1697" s="11"/>
      <c r="O1697" s="11" t="s">
        <v>105</v>
      </c>
      <c r="P1697" s="179" t="s">
        <v>105</v>
      </c>
      <c r="Q1697" s="139" t="s">
        <v>1492</v>
      </c>
      <c r="R1697" s="11"/>
      <c r="S1697" s="11"/>
      <c r="T1697" s="6"/>
      <c r="U1697" s="6"/>
      <c r="V1697" s="6"/>
      <c r="W1697" s="6"/>
      <c r="X1697" s="212" t="e">
        <v>#N/A</v>
      </c>
      <c r="Y1697" s="6"/>
      <c r="Z1697" s="203"/>
      <c r="AA1697" s="203"/>
      <c r="AB1697" s="203"/>
      <c r="AC1697" s="203"/>
      <c r="AD1697" s="204"/>
      <c r="AE1697" s="204"/>
      <c r="AF1697" s="203"/>
      <c r="AG1697" s="204"/>
      <c r="AH1697" s="204"/>
      <c r="AI1697" s="204"/>
      <c r="AJ1697" s="203"/>
      <c r="AK1697" s="203"/>
      <c r="AL1697" s="204"/>
      <c r="AM1697" s="204"/>
      <c r="AN1697" s="204"/>
      <c r="AO1697" s="203"/>
      <c r="AP1697" s="204"/>
      <c r="AQ1697" s="204"/>
      <c r="AR1697" s="204"/>
      <c r="AS1697" s="204"/>
      <c r="AT1697" s="203"/>
      <c r="AU1697" s="204"/>
      <c r="AV1697" s="204"/>
      <c r="AW1697" s="204"/>
      <c r="AX1697" s="203"/>
      <c r="AY1697" s="204"/>
      <c r="AZ1697" s="204"/>
      <c r="BA1697" s="204"/>
      <c r="BB1697" s="203"/>
      <c r="BC1697" s="203"/>
      <c r="BD1697" s="203"/>
      <c r="BE1697" s="204"/>
      <c r="BF1697" s="204"/>
      <c r="BG1697" s="204"/>
      <c r="BH1697" s="204"/>
      <c r="BI1697" s="203"/>
      <c r="BJ1697" s="203"/>
      <c r="BK1697" s="203"/>
      <c r="BL1697" s="203"/>
      <c r="BM1697" s="203"/>
      <c r="BN1697" s="204"/>
      <c r="BO1697" s="6"/>
      <c r="BP1697" s="6"/>
      <c r="BQ1697" s="1">
        <v>0</v>
      </c>
      <c r="BR1697" s="6"/>
      <c r="BS1697" s="6"/>
      <c r="BT1697" s="6"/>
      <c r="BU1697" s="6"/>
      <c r="BV1697" s="6" t="s">
        <v>1074</v>
      </c>
      <c r="BW1697" s="6"/>
    </row>
    <row r="1698" spans="1:75" ht="15" customHeight="1" x14ac:dyDescent="0.3">
      <c r="A1698" s="1" t="s">
        <v>1489</v>
      </c>
      <c r="B1698" s="9">
        <v>42973</v>
      </c>
      <c r="C1698" s="1" t="s">
        <v>123</v>
      </c>
      <c r="D1698" s="166" t="s">
        <v>115</v>
      </c>
      <c r="E1698" s="166" t="s">
        <v>116</v>
      </c>
      <c r="F1698" s="2">
        <v>121</v>
      </c>
      <c r="G1698" s="170">
        <v>2</v>
      </c>
      <c r="H1698" s="183" t="str">
        <f t="shared" si="26"/>
        <v>121-2</v>
      </c>
      <c r="I1698" s="175">
        <v>0</v>
      </c>
      <c r="J1698" s="175">
        <v>55</v>
      </c>
      <c r="K1698" s="207" t="b">
        <v>1</v>
      </c>
      <c r="L1698" s="208">
        <v>291.19499999999999</v>
      </c>
      <c r="M1698" s="208">
        <v>291.745</v>
      </c>
      <c r="N1698" s="11" t="s">
        <v>112</v>
      </c>
      <c r="O1698" s="11" t="s">
        <v>39</v>
      </c>
      <c r="P1698" s="179" t="s">
        <v>1527</v>
      </c>
      <c r="Q1698" s="180">
        <v>4</v>
      </c>
      <c r="R1698" s="11" t="s">
        <v>18</v>
      </c>
      <c r="S1698" s="11"/>
      <c r="T1698" s="17" t="s">
        <v>459</v>
      </c>
      <c r="U1698" s="6" t="s">
        <v>49</v>
      </c>
      <c r="V1698" s="6" t="s">
        <v>14</v>
      </c>
      <c r="W1698" s="6" t="s">
        <v>10</v>
      </c>
      <c r="X1698" s="212">
        <v>2</v>
      </c>
      <c r="Y1698" s="6" t="s">
        <v>40</v>
      </c>
      <c r="AG1698" s="1">
        <v>70</v>
      </c>
      <c r="AJ1698" s="193">
        <v>20</v>
      </c>
      <c r="AU1698" s="1">
        <v>10</v>
      </c>
      <c r="BO1698" s="6"/>
      <c r="BP1698" s="6"/>
      <c r="BQ1698" s="1">
        <v>100</v>
      </c>
      <c r="BR1698" s="6"/>
      <c r="BS1698" s="6"/>
      <c r="BT1698" s="6"/>
      <c r="BU1698" s="6" t="s">
        <v>909</v>
      </c>
      <c r="BV1698" s="6"/>
      <c r="BW1698" s="6"/>
    </row>
    <row r="1699" spans="1:75" ht="15" customHeight="1" x14ac:dyDescent="0.3">
      <c r="A1699" s="1" t="s">
        <v>1489</v>
      </c>
      <c r="B1699" s="9">
        <v>42973</v>
      </c>
      <c r="C1699" s="1" t="s">
        <v>123</v>
      </c>
      <c r="D1699" s="166" t="s">
        <v>115</v>
      </c>
      <c r="E1699" s="166" t="s">
        <v>116</v>
      </c>
      <c r="F1699" s="2">
        <v>121</v>
      </c>
      <c r="G1699" s="170">
        <v>2</v>
      </c>
      <c r="H1699" s="183" t="str">
        <f t="shared" si="26"/>
        <v>121-2</v>
      </c>
      <c r="I1699" s="175">
        <v>0</v>
      </c>
      <c r="J1699" s="175">
        <v>55</v>
      </c>
      <c r="K1699" s="207" t="b">
        <v>1</v>
      </c>
      <c r="L1699" s="208">
        <v>291.19499999999999</v>
      </c>
      <c r="M1699" s="208">
        <v>291.745</v>
      </c>
      <c r="N1699" s="11" t="s">
        <v>112</v>
      </c>
      <c r="O1699" s="11" t="s">
        <v>55</v>
      </c>
      <c r="P1699" s="179" t="s">
        <v>1525</v>
      </c>
      <c r="Q1699" s="180">
        <v>2</v>
      </c>
      <c r="R1699" s="11" t="s">
        <v>18</v>
      </c>
      <c r="S1699" s="11"/>
      <c r="T1699" s="17" t="s">
        <v>459</v>
      </c>
      <c r="U1699" s="6" t="s">
        <v>49</v>
      </c>
      <c r="V1699" s="6" t="s">
        <v>14</v>
      </c>
      <c r="W1699" s="6" t="s">
        <v>302</v>
      </c>
      <c r="X1699" s="212">
        <v>2</v>
      </c>
      <c r="Y1699" s="6" t="s">
        <v>40</v>
      </c>
      <c r="AF1699" s="193">
        <v>100</v>
      </c>
      <c r="BO1699" s="6"/>
      <c r="BP1699" s="6"/>
      <c r="BQ1699" s="1">
        <v>100</v>
      </c>
      <c r="BR1699" s="6"/>
      <c r="BS1699" s="6"/>
      <c r="BT1699" s="6"/>
      <c r="BU1699" s="6" t="s">
        <v>1072</v>
      </c>
      <c r="BV1699" s="6"/>
      <c r="BW1699" s="6"/>
    </row>
    <row r="1700" spans="1:75" ht="15" customHeight="1" x14ac:dyDescent="0.3">
      <c r="A1700" s="1" t="s">
        <v>1489</v>
      </c>
      <c r="B1700" s="9">
        <v>42973</v>
      </c>
      <c r="C1700" s="1" t="s">
        <v>123</v>
      </c>
      <c r="D1700" s="166" t="s">
        <v>115</v>
      </c>
      <c r="E1700" s="166" t="s">
        <v>116</v>
      </c>
      <c r="F1700" s="2">
        <v>121</v>
      </c>
      <c r="G1700" s="170">
        <v>2</v>
      </c>
      <c r="H1700" s="183" t="str">
        <f t="shared" si="26"/>
        <v>121-2</v>
      </c>
      <c r="I1700" s="175">
        <v>0</v>
      </c>
      <c r="J1700" s="175">
        <v>55</v>
      </c>
      <c r="K1700" s="207" t="b">
        <v>1</v>
      </c>
      <c r="L1700" s="208">
        <v>291.19499999999999</v>
      </c>
      <c r="M1700" s="208">
        <v>291.745</v>
      </c>
      <c r="N1700" s="11"/>
      <c r="O1700" s="11" t="s">
        <v>105</v>
      </c>
      <c r="P1700" s="179" t="s">
        <v>105</v>
      </c>
      <c r="Q1700" s="139" t="s">
        <v>1492</v>
      </c>
      <c r="R1700" s="11"/>
      <c r="S1700" s="11"/>
      <c r="T1700" s="6"/>
      <c r="U1700" s="6"/>
      <c r="V1700" s="6"/>
      <c r="W1700" s="6"/>
      <c r="X1700" s="212" t="e">
        <v>#N/A</v>
      </c>
      <c r="Y1700" s="6"/>
      <c r="Z1700" s="203"/>
      <c r="AA1700" s="203"/>
      <c r="AB1700" s="203"/>
      <c r="AC1700" s="203"/>
      <c r="AD1700" s="204"/>
      <c r="AE1700" s="204"/>
      <c r="AF1700" s="203"/>
      <c r="AG1700" s="204"/>
      <c r="AH1700" s="204"/>
      <c r="AI1700" s="204"/>
      <c r="AJ1700" s="203"/>
      <c r="AK1700" s="203"/>
      <c r="AL1700" s="204"/>
      <c r="AM1700" s="204"/>
      <c r="AN1700" s="204"/>
      <c r="AO1700" s="203"/>
      <c r="AP1700" s="204"/>
      <c r="AQ1700" s="204"/>
      <c r="AR1700" s="204"/>
      <c r="AS1700" s="204"/>
      <c r="AT1700" s="203"/>
      <c r="AU1700" s="204"/>
      <c r="AV1700" s="204"/>
      <c r="AW1700" s="204"/>
      <c r="AX1700" s="203"/>
      <c r="AY1700" s="204"/>
      <c r="AZ1700" s="204"/>
      <c r="BA1700" s="204"/>
      <c r="BB1700" s="203"/>
      <c r="BC1700" s="203"/>
      <c r="BD1700" s="203"/>
      <c r="BE1700" s="204"/>
      <c r="BF1700" s="204"/>
      <c r="BG1700" s="204"/>
      <c r="BH1700" s="204"/>
      <c r="BI1700" s="203"/>
      <c r="BJ1700" s="203"/>
      <c r="BK1700" s="203"/>
      <c r="BL1700" s="203"/>
      <c r="BM1700" s="203"/>
      <c r="BN1700" s="204"/>
      <c r="BO1700" s="6"/>
      <c r="BP1700" s="6"/>
      <c r="BQ1700" s="1">
        <v>0</v>
      </c>
      <c r="BR1700" s="6"/>
      <c r="BS1700" s="6"/>
      <c r="BT1700" s="6"/>
      <c r="BU1700" s="6"/>
      <c r="BV1700" s="6" t="s">
        <v>1076</v>
      </c>
      <c r="BW1700" s="6"/>
    </row>
    <row r="1701" spans="1:75" ht="15" customHeight="1" x14ac:dyDescent="0.3">
      <c r="A1701" s="1" t="s">
        <v>1489</v>
      </c>
      <c r="B1701" s="9">
        <v>42973</v>
      </c>
      <c r="C1701" s="1" t="s">
        <v>123</v>
      </c>
      <c r="D1701" s="61" t="s">
        <v>115</v>
      </c>
      <c r="E1701" s="61" t="s">
        <v>116</v>
      </c>
      <c r="F1701" s="2">
        <v>122</v>
      </c>
      <c r="G1701" s="170">
        <v>1</v>
      </c>
      <c r="H1701" s="183" t="str">
        <f t="shared" si="26"/>
        <v>122-1</v>
      </c>
      <c r="I1701" s="175">
        <v>11</v>
      </c>
      <c r="J1701" s="175">
        <v>55</v>
      </c>
      <c r="K1701" s="207" t="b">
        <v>1</v>
      </c>
      <c r="L1701" s="208">
        <v>291.81</v>
      </c>
      <c r="M1701" s="208">
        <v>292.25</v>
      </c>
      <c r="N1701" s="2" t="s">
        <v>112</v>
      </c>
      <c r="O1701" s="2" t="s">
        <v>30</v>
      </c>
      <c r="P1701" s="179" t="s">
        <v>1524</v>
      </c>
      <c r="Q1701" s="180">
        <v>1</v>
      </c>
      <c r="R1701" s="2" t="s">
        <v>18</v>
      </c>
      <c r="S1701" s="2"/>
      <c r="T1701" s="40" t="s">
        <v>795</v>
      </c>
      <c r="U1701" s="1" t="s">
        <v>49</v>
      </c>
      <c r="V1701" s="1" t="s">
        <v>92</v>
      </c>
      <c r="W1701" s="1" t="s">
        <v>11</v>
      </c>
      <c r="X1701" s="212">
        <v>3</v>
      </c>
      <c r="Y1701" s="1" t="s">
        <v>111</v>
      </c>
      <c r="AF1701" s="193">
        <v>20</v>
      </c>
      <c r="AU1701" s="1">
        <v>80</v>
      </c>
      <c r="BQ1701" s="1">
        <v>100</v>
      </c>
      <c r="BU1701" s="1" t="s">
        <v>1077</v>
      </c>
    </row>
    <row r="1702" spans="1:75" ht="15" customHeight="1" x14ac:dyDescent="0.3">
      <c r="A1702" s="1" t="s">
        <v>1489</v>
      </c>
      <c r="B1702" s="9">
        <v>42973</v>
      </c>
      <c r="C1702" s="1" t="s">
        <v>123</v>
      </c>
      <c r="D1702" s="166" t="s">
        <v>115</v>
      </c>
      <c r="E1702" s="166" t="s">
        <v>116</v>
      </c>
      <c r="F1702" s="2">
        <v>122</v>
      </c>
      <c r="G1702" s="170">
        <v>1</v>
      </c>
      <c r="H1702" s="183" t="str">
        <f t="shared" si="26"/>
        <v>122-1</v>
      </c>
      <c r="I1702" s="175">
        <v>0</v>
      </c>
      <c r="J1702" s="175">
        <v>55</v>
      </c>
      <c r="K1702" s="207" t="b">
        <v>1</v>
      </c>
      <c r="L1702" s="208">
        <v>291.7</v>
      </c>
      <c r="M1702" s="208">
        <v>292.25</v>
      </c>
      <c r="N1702" s="11" t="s">
        <v>112</v>
      </c>
      <c r="O1702" s="11" t="s">
        <v>39</v>
      </c>
      <c r="P1702" s="179" t="s">
        <v>1527</v>
      </c>
      <c r="Q1702" s="180">
        <v>4</v>
      </c>
      <c r="R1702" s="11" t="s">
        <v>18</v>
      </c>
      <c r="S1702" s="11"/>
      <c r="T1702" s="17" t="s">
        <v>459</v>
      </c>
      <c r="U1702" s="6" t="s">
        <v>49</v>
      </c>
      <c r="V1702" s="6" t="s">
        <v>14</v>
      </c>
      <c r="W1702" s="6" t="s">
        <v>10</v>
      </c>
      <c r="X1702" s="212">
        <v>2</v>
      </c>
      <c r="Y1702" s="6" t="s">
        <v>40</v>
      </c>
      <c r="AG1702" s="1">
        <v>70</v>
      </c>
      <c r="AJ1702" s="193">
        <v>20</v>
      </c>
      <c r="AU1702" s="1">
        <v>10</v>
      </c>
      <c r="BO1702" s="6"/>
      <c r="BP1702" s="6"/>
      <c r="BQ1702" s="1">
        <v>100</v>
      </c>
      <c r="BR1702" s="6"/>
      <c r="BS1702" s="6"/>
      <c r="BT1702" s="6"/>
      <c r="BU1702" s="6" t="s">
        <v>909</v>
      </c>
      <c r="BV1702" s="6"/>
      <c r="BW1702" s="6"/>
    </row>
    <row r="1703" spans="1:75" ht="15" customHeight="1" x14ac:dyDescent="0.3">
      <c r="A1703" s="1" t="s">
        <v>1489</v>
      </c>
      <c r="B1703" s="9">
        <v>42973</v>
      </c>
      <c r="C1703" s="1" t="s">
        <v>123</v>
      </c>
      <c r="D1703" s="166" t="s">
        <v>115</v>
      </c>
      <c r="E1703" s="166" t="s">
        <v>116</v>
      </c>
      <c r="F1703" s="2">
        <v>122</v>
      </c>
      <c r="G1703" s="170">
        <v>1</v>
      </c>
      <c r="H1703" s="183" t="str">
        <f t="shared" si="26"/>
        <v>122-1</v>
      </c>
      <c r="I1703" s="175">
        <v>0</v>
      </c>
      <c r="J1703" s="175">
        <v>55</v>
      </c>
      <c r="K1703" s="207" t="b">
        <v>1</v>
      </c>
      <c r="L1703" s="208">
        <v>291.7</v>
      </c>
      <c r="M1703" s="208">
        <v>292.25</v>
      </c>
      <c r="N1703" s="11" t="s">
        <v>112</v>
      </c>
      <c r="O1703" s="11" t="s">
        <v>32</v>
      </c>
      <c r="P1703" s="179" t="s">
        <v>1526</v>
      </c>
      <c r="Q1703" s="180">
        <v>3</v>
      </c>
      <c r="R1703" s="11" t="s">
        <v>18</v>
      </c>
      <c r="S1703" s="11"/>
      <c r="T1703" s="17" t="s">
        <v>795</v>
      </c>
      <c r="U1703" s="6" t="s">
        <v>49</v>
      </c>
      <c r="V1703" s="6" t="s">
        <v>90</v>
      </c>
      <c r="W1703" s="6" t="s">
        <v>10</v>
      </c>
      <c r="X1703" s="212">
        <v>2</v>
      </c>
      <c r="Y1703" s="6" t="s">
        <v>40</v>
      </c>
      <c r="AG1703" s="1">
        <v>10</v>
      </c>
      <c r="AP1703" s="1">
        <v>90</v>
      </c>
      <c r="BO1703" s="6"/>
      <c r="BP1703" s="6"/>
      <c r="BQ1703" s="1">
        <v>100</v>
      </c>
      <c r="BR1703" s="6"/>
      <c r="BS1703" s="6"/>
      <c r="BT1703" s="6"/>
      <c r="BU1703" s="6" t="s">
        <v>1048</v>
      </c>
      <c r="BV1703" s="6"/>
      <c r="BW1703" s="6"/>
    </row>
    <row r="1704" spans="1:75" ht="15" customHeight="1" x14ac:dyDescent="0.3">
      <c r="A1704" s="1" t="s">
        <v>1489</v>
      </c>
      <c r="B1704" s="9">
        <v>42973</v>
      </c>
      <c r="C1704" s="1" t="s">
        <v>123</v>
      </c>
      <c r="D1704" s="166" t="s">
        <v>115</v>
      </c>
      <c r="E1704" s="166" t="s">
        <v>116</v>
      </c>
      <c r="F1704" s="2">
        <v>122</v>
      </c>
      <c r="G1704" s="170">
        <v>1</v>
      </c>
      <c r="H1704" s="183" t="str">
        <f t="shared" si="26"/>
        <v>122-1</v>
      </c>
      <c r="I1704" s="175">
        <v>0</v>
      </c>
      <c r="J1704" s="175">
        <v>55</v>
      </c>
      <c r="K1704" s="207" t="b">
        <v>1</v>
      </c>
      <c r="L1704" s="208">
        <v>291.7</v>
      </c>
      <c r="M1704" s="208">
        <v>292.25</v>
      </c>
      <c r="N1704" s="11"/>
      <c r="O1704" s="11" t="s">
        <v>105</v>
      </c>
      <c r="P1704" s="179" t="s">
        <v>105</v>
      </c>
      <c r="Q1704" s="139" t="s">
        <v>1492</v>
      </c>
      <c r="R1704" s="11"/>
      <c r="S1704" s="11"/>
      <c r="T1704" s="6"/>
      <c r="U1704" s="6"/>
      <c r="V1704" s="6"/>
      <c r="W1704" s="6"/>
      <c r="X1704" s="212" t="e">
        <v>#N/A</v>
      </c>
      <c r="Y1704" s="6"/>
      <c r="Z1704" s="203"/>
      <c r="AA1704" s="203"/>
      <c r="AB1704" s="203"/>
      <c r="AC1704" s="203"/>
      <c r="AD1704" s="204"/>
      <c r="AE1704" s="204"/>
      <c r="AF1704" s="203"/>
      <c r="AG1704" s="204"/>
      <c r="AH1704" s="204"/>
      <c r="AI1704" s="204"/>
      <c r="AJ1704" s="203"/>
      <c r="AK1704" s="203"/>
      <c r="AL1704" s="204"/>
      <c r="AM1704" s="204"/>
      <c r="AN1704" s="204"/>
      <c r="AO1704" s="203"/>
      <c r="AP1704" s="204"/>
      <c r="AQ1704" s="204"/>
      <c r="AR1704" s="204"/>
      <c r="AS1704" s="204"/>
      <c r="AT1704" s="203"/>
      <c r="AU1704" s="204"/>
      <c r="AV1704" s="204"/>
      <c r="AW1704" s="204"/>
      <c r="AX1704" s="203"/>
      <c r="AY1704" s="204"/>
      <c r="AZ1704" s="204"/>
      <c r="BA1704" s="204"/>
      <c r="BB1704" s="203"/>
      <c r="BC1704" s="203"/>
      <c r="BD1704" s="203"/>
      <c r="BE1704" s="204"/>
      <c r="BF1704" s="204"/>
      <c r="BG1704" s="204"/>
      <c r="BH1704" s="204"/>
      <c r="BI1704" s="203"/>
      <c r="BJ1704" s="203"/>
      <c r="BK1704" s="203"/>
      <c r="BL1704" s="203"/>
      <c r="BM1704" s="203"/>
      <c r="BN1704" s="204"/>
      <c r="BO1704" s="6"/>
      <c r="BP1704" s="6"/>
      <c r="BQ1704" s="1">
        <v>0</v>
      </c>
      <c r="BR1704" s="6"/>
      <c r="BS1704" s="6"/>
      <c r="BT1704" s="6"/>
      <c r="BU1704" s="6"/>
      <c r="BV1704" s="6" t="s">
        <v>1078</v>
      </c>
      <c r="BW1704" s="6"/>
    </row>
    <row r="1705" spans="1:75" ht="15" customHeight="1" x14ac:dyDescent="0.3">
      <c r="A1705" s="1" t="s">
        <v>1489</v>
      </c>
      <c r="B1705" s="9">
        <v>42973</v>
      </c>
      <c r="C1705" s="1" t="s">
        <v>123</v>
      </c>
      <c r="D1705" s="61" t="s">
        <v>115</v>
      </c>
      <c r="E1705" s="61" t="s">
        <v>116</v>
      </c>
      <c r="F1705" s="2">
        <v>123</v>
      </c>
      <c r="G1705" s="170">
        <v>1</v>
      </c>
      <c r="H1705" s="183" t="str">
        <f t="shared" si="26"/>
        <v>123-1</v>
      </c>
      <c r="I1705" s="175">
        <v>0</v>
      </c>
      <c r="J1705" s="175">
        <v>78</v>
      </c>
      <c r="K1705" s="207" t="b">
        <v>1</v>
      </c>
      <c r="L1705" s="208">
        <v>292.14999999999998</v>
      </c>
      <c r="M1705" s="208">
        <v>292.92999999999995</v>
      </c>
      <c r="N1705" s="2" t="s">
        <v>112</v>
      </c>
      <c r="O1705" s="2" t="s">
        <v>30</v>
      </c>
      <c r="P1705" s="179" t="s">
        <v>1524</v>
      </c>
      <c r="Q1705" s="180">
        <v>1</v>
      </c>
      <c r="R1705" s="2" t="s">
        <v>18</v>
      </c>
      <c r="S1705" s="2"/>
      <c r="T1705" s="40" t="s">
        <v>795</v>
      </c>
      <c r="U1705" s="1" t="s">
        <v>49</v>
      </c>
      <c r="V1705" s="1" t="s">
        <v>92</v>
      </c>
      <c r="W1705" s="1" t="s">
        <v>11</v>
      </c>
      <c r="X1705" s="212">
        <v>3</v>
      </c>
      <c r="Y1705" s="1" t="s">
        <v>111</v>
      </c>
      <c r="AF1705" s="193">
        <v>20</v>
      </c>
      <c r="AU1705" s="1">
        <v>80</v>
      </c>
      <c r="BQ1705" s="1">
        <v>100</v>
      </c>
      <c r="BU1705" s="1" t="s">
        <v>1056</v>
      </c>
    </row>
    <row r="1706" spans="1:75" ht="15" customHeight="1" x14ac:dyDescent="0.3">
      <c r="A1706" s="1" t="s">
        <v>1489</v>
      </c>
      <c r="B1706" s="9">
        <v>42973</v>
      </c>
      <c r="C1706" s="1" t="s">
        <v>123</v>
      </c>
      <c r="D1706" s="166" t="s">
        <v>115</v>
      </c>
      <c r="E1706" s="166" t="s">
        <v>116</v>
      </c>
      <c r="F1706" s="2">
        <v>123</v>
      </c>
      <c r="G1706" s="170">
        <v>1</v>
      </c>
      <c r="H1706" s="183" t="str">
        <f t="shared" si="26"/>
        <v>123-1</v>
      </c>
      <c r="I1706" s="175">
        <v>0</v>
      </c>
      <c r="J1706" s="175">
        <v>78</v>
      </c>
      <c r="K1706" s="207" t="b">
        <v>1</v>
      </c>
      <c r="L1706" s="208">
        <v>292.14999999999998</v>
      </c>
      <c r="M1706" s="208">
        <v>292.92999999999995</v>
      </c>
      <c r="N1706" s="11" t="s">
        <v>112</v>
      </c>
      <c r="O1706" s="11" t="s">
        <v>39</v>
      </c>
      <c r="P1706" s="179" t="s">
        <v>1527</v>
      </c>
      <c r="Q1706" s="180">
        <v>4</v>
      </c>
      <c r="R1706" s="11" t="s">
        <v>18</v>
      </c>
      <c r="S1706" s="11"/>
      <c r="T1706" s="17" t="s">
        <v>459</v>
      </c>
      <c r="U1706" s="6" t="s">
        <v>49</v>
      </c>
      <c r="V1706" s="6" t="s">
        <v>14</v>
      </c>
      <c r="W1706" s="6" t="s">
        <v>10</v>
      </c>
      <c r="X1706" s="212">
        <v>2</v>
      </c>
      <c r="Y1706" s="6" t="s">
        <v>40</v>
      </c>
      <c r="AG1706" s="1">
        <v>70</v>
      </c>
      <c r="AJ1706" s="193">
        <v>20</v>
      </c>
      <c r="AU1706" s="1">
        <v>10</v>
      </c>
      <c r="BO1706" s="6"/>
      <c r="BP1706" s="6"/>
      <c r="BQ1706" s="1">
        <v>100</v>
      </c>
      <c r="BR1706" s="6"/>
      <c r="BS1706" s="6"/>
      <c r="BT1706" s="6"/>
      <c r="BU1706" s="6" t="s">
        <v>909</v>
      </c>
      <c r="BV1706" s="6"/>
      <c r="BW1706" s="6"/>
    </row>
    <row r="1707" spans="1:75" ht="15" customHeight="1" x14ac:dyDescent="0.3">
      <c r="A1707" s="1" t="s">
        <v>1489</v>
      </c>
      <c r="B1707" s="9">
        <v>42973</v>
      </c>
      <c r="C1707" s="1" t="s">
        <v>123</v>
      </c>
      <c r="D1707" s="166" t="s">
        <v>115</v>
      </c>
      <c r="E1707" s="166" t="s">
        <v>116</v>
      </c>
      <c r="F1707" s="2">
        <v>123</v>
      </c>
      <c r="G1707" s="170">
        <v>1</v>
      </c>
      <c r="H1707" s="183" t="str">
        <f t="shared" si="26"/>
        <v>123-1</v>
      </c>
      <c r="I1707" s="175">
        <v>0</v>
      </c>
      <c r="J1707" s="175">
        <v>78</v>
      </c>
      <c r="K1707" s="207" t="b">
        <v>1</v>
      </c>
      <c r="L1707" s="208">
        <v>292.14999999999998</v>
      </c>
      <c r="M1707" s="208">
        <v>292.92999999999995</v>
      </c>
      <c r="N1707" s="11" t="s">
        <v>112</v>
      </c>
      <c r="O1707" s="11" t="s">
        <v>72</v>
      </c>
      <c r="P1707" s="179" t="s">
        <v>1526</v>
      </c>
      <c r="Q1707" s="180">
        <v>3</v>
      </c>
      <c r="R1707" s="11" t="s">
        <v>18</v>
      </c>
      <c r="S1707" s="11"/>
      <c r="T1707" s="17" t="s">
        <v>684</v>
      </c>
      <c r="U1707" s="6" t="s">
        <v>49</v>
      </c>
      <c r="V1707" s="6" t="s">
        <v>17</v>
      </c>
      <c r="W1707" s="6" t="s">
        <v>11</v>
      </c>
      <c r="X1707" s="212">
        <v>3</v>
      </c>
      <c r="Y1707" s="6" t="s">
        <v>40</v>
      </c>
      <c r="AG1707" s="1">
        <v>10</v>
      </c>
      <c r="AJ1707" s="193">
        <v>70</v>
      </c>
      <c r="AU1707" s="1">
        <v>20</v>
      </c>
      <c r="BO1707" s="6"/>
      <c r="BP1707" s="6"/>
      <c r="BQ1707" s="1">
        <v>100</v>
      </c>
      <c r="BR1707" s="6"/>
      <c r="BS1707" s="6"/>
      <c r="BT1707" s="6"/>
      <c r="BU1707" s="6" t="s">
        <v>1071</v>
      </c>
      <c r="BV1707" s="6"/>
      <c r="BW1707" s="6"/>
    </row>
    <row r="1708" spans="1:75" ht="15" customHeight="1" x14ac:dyDescent="0.3">
      <c r="A1708" s="1" t="s">
        <v>1489</v>
      </c>
      <c r="B1708" s="9">
        <v>42973</v>
      </c>
      <c r="C1708" s="1" t="s">
        <v>123</v>
      </c>
      <c r="D1708" s="166" t="s">
        <v>115</v>
      </c>
      <c r="E1708" s="166" t="s">
        <v>116</v>
      </c>
      <c r="F1708" s="2">
        <v>123</v>
      </c>
      <c r="G1708" s="170">
        <v>1</v>
      </c>
      <c r="H1708" s="183" t="str">
        <f t="shared" si="26"/>
        <v>123-1</v>
      </c>
      <c r="I1708" s="175">
        <v>0</v>
      </c>
      <c r="J1708" s="175">
        <v>78</v>
      </c>
      <c r="K1708" s="207" t="b">
        <v>1</v>
      </c>
      <c r="L1708" s="208">
        <v>292.14999999999998</v>
      </c>
      <c r="M1708" s="208">
        <v>292.92999999999995</v>
      </c>
      <c r="N1708" s="11" t="s">
        <v>112</v>
      </c>
      <c r="O1708" s="11" t="s">
        <v>32</v>
      </c>
      <c r="P1708" s="179" t="s">
        <v>1495</v>
      </c>
      <c r="Q1708" s="180">
        <v>5</v>
      </c>
      <c r="R1708" s="11" t="s">
        <v>18</v>
      </c>
      <c r="S1708" s="11"/>
      <c r="T1708" s="17" t="s">
        <v>684</v>
      </c>
      <c r="U1708" s="6" t="s">
        <v>49</v>
      </c>
      <c r="V1708" s="6" t="s">
        <v>14</v>
      </c>
      <c r="W1708" s="6" t="s">
        <v>10</v>
      </c>
      <c r="X1708" s="212">
        <v>2</v>
      </c>
      <c r="Y1708" s="6" t="s">
        <v>40</v>
      </c>
      <c r="AG1708" s="1">
        <v>10</v>
      </c>
      <c r="AP1708" s="1">
        <v>90</v>
      </c>
      <c r="BO1708" s="6"/>
      <c r="BP1708" s="6"/>
      <c r="BQ1708" s="1">
        <v>100</v>
      </c>
      <c r="BR1708" s="6"/>
      <c r="BS1708" s="6"/>
      <c r="BT1708" s="6"/>
      <c r="BU1708" s="6" t="s">
        <v>1048</v>
      </c>
      <c r="BV1708" s="6"/>
      <c r="BW1708" s="6"/>
    </row>
    <row r="1709" spans="1:75" ht="15" customHeight="1" x14ac:dyDescent="0.3">
      <c r="A1709" s="1" t="s">
        <v>1489</v>
      </c>
      <c r="B1709" s="9">
        <v>42973</v>
      </c>
      <c r="C1709" s="1" t="s">
        <v>123</v>
      </c>
      <c r="D1709" s="166" t="s">
        <v>115</v>
      </c>
      <c r="E1709" s="166" t="s">
        <v>116</v>
      </c>
      <c r="F1709" s="2">
        <v>123</v>
      </c>
      <c r="G1709" s="170">
        <v>1</v>
      </c>
      <c r="H1709" s="183" t="str">
        <f t="shared" si="26"/>
        <v>123-1</v>
      </c>
      <c r="I1709" s="175">
        <v>0</v>
      </c>
      <c r="J1709" s="175">
        <v>78</v>
      </c>
      <c r="K1709" s="207" t="b">
        <v>1</v>
      </c>
      <c r="L1709" s="208">
        <v>292.14999999999998</v>
      </c>
      <c r="M1709" s="208">
        <v>292.92999999999995</v>
      </c>
      <c r="N1709" s="11"/>
      <c r="O1709" s="11" t="s">
        <v>105</v>
      </c>
      <c r="P1709" s="179" t="s">
        <v>105</v>
      </c>
      <c r="Q1709" s="139" t="s">
        <v>1492</v>
      </c>
      <c r="R1709" s="11"/>
      <c r="S1709" s="11"/>
      <c r="T1709" s="6"/>
      <c r="U1709" s="6"/>
      <c r="V1709" s="6"/>
      <c r="W1709" s="6"/>
      <c r="X1709" s="212" t="e">
        <v>#N/A</v>
      </c>
      <c r="Y1709" s="6"/>
      <c r="Z1709" s="203"/>
      <c r="AA1709" s="203"/>
      <c r="AB1709" s="203"/>
      <c r="AC1709" s="203"/>
      <c r="AD1709" s="204"/>
      <c r="AE1709" s="204"/>
      <c r="AF1709" s="203"/>
      <c r="AG1709" s="204"/>
      <c r="AH1709" s="204"/>
      <c r="AI1709" s="204"/>
      <c r="AJ1709" s="203"/>
      <c r="AK1709" s="203"/>
      <c r="AL1709" s="204"/>
      <c r="AM1709" s="204"/>
      <c r="AN1709" s="204"/>
      <c r="AO1709" s="203"/>
      <c r="AP1709" s="204"/>
      <c r="AQ1709" s="204"/>
      <c r="AR1709" s="204"/>
      <c r="AS1709" s="204"/>
      <c r="AT1709" s="203"/>
      <c r="AU1709" s="204"/>
      <c r="AV1709" s="204"/>
      <c r="AW1709" s="204"/>
      <c r="AX1709" s="203"/>
      <c r="AY1709" s="204"/>
      <c r="AZ1709" s="204"/>
      <c r="BA1709" s="204"/>
      <c r="BB1709" s="203"/>
      <c r="BC1709" s="203"/>
      <c r="BD1709" s="203"/>
      <c r="BE1709" s="204"/>
      <c r="BF1709" s="204"/>
      <c r="BG1709" s="204"/>
      <c r="BH1709" s="204"/>
      <c r="BI1709" s="203"/>
      <c r="BJ1709" s="203"/>
      <c r="BK1709" s="203"/>
      <c r="BL1709" s="203"/>
      <c r="BM1709" s="203"/>
      <c r="BN1709" s="204"/>
      <c r="BO1709" s="6"/>
      <c r="BP1709" s="6"/>
      <c r="BQ1709" s="1">
        <v>0</v>
      </c>
      <c r="BR1709" s="6"/>
      <c r="BS1709" s="6"/>
      <c r="BT1709" s="6"/>
      <c r="BU1709" s="6"/>
      <c r="BV1709" s="6" t="s">
        <v>1079</v>
      </c>
      <c r="BW1709" s="6"/>
    </row>
    <row r="1710" spans="1:75" ht="15" customHeight="1" x14ac:dyDescent="0.3">
      <c r="A1710" s="1" t="s">
        <v>1489</v>
      </c>
      <c r="B1710" s="9">
        <v>42973</v>
      </c>
      <c r="C1710" s="1" t="s">
        <v>123</v>
      </c>
      <c r="D1710" s="61" t="s">
        <v>115</v>
      </c>
      <c r="E1710" s="61" t="s">
        <v>116</v>
      </c>
      <c r="F1710" s="2">
        <v>123</v>
      </c>
      <c r="G1710" s="170">
        <v>2</v>
      </c>
      <c r="H1710" s="183" t="str">
        <f t="shared" si="26"/>
        <v>123-2</v>
      </c>
      <c r="I1710" s="175">
        <v>0</v>
      </c>
      <c r="J1710" s="175">
        <v>77</v>
      </c>
      <c r="K1710" s="207" t="b">
        <v>1</v>
      </c>
      <c r="L1710" s="208">
        <v>293.04999999999995</v>
      </c>
      <c r="M1710" s="208">
        <v>293.81999999999994</v>
      </c>
      <c r="N1710" s="2" t="s">
        <v>112</v>
      </c>
      <c r="O1710" s="2" t="s">
        <v>30</v>
      </c>
      <c r="P1710" s="179" t="s">
        <v>1524</v>
      </c>
      <c r="Q1710" s="180">
        <v>1</v>
      </c>
      <c r="R1710" s="2" t="s">
        <v>18</v>
      </c>
      <c r="S1710" s="2"/>
      <c r="T1710" s="40" t="s">
        <v>792</v>
      </c>
      <c r="U1710" s="1" t="s">
        <v>49</v>
      </c>
      <c r="V1710" s="1" t="s">
        <v>92</v>
      </c>
      <c r="W1710" s="1" t="s">
        <v>11</v>
      </c>
      <c r="X1710" s="212">
        <v>3</v>
      </c>
      <c r="Y1710" s="1" t="s">
        <v>111</v>
      </c>
      <c r="AF1710" s="193">
        <v>20</v>
      </c>
      <c r="AU1710" s="1">
        <v>80</v>
      </c>
      <c r="BQ1710" s="1">
        <v>100</v>
      </c>
      <c r="BU1710" s="1" t="s">
        <v>1056</v>
      </c>
    </row>
    <row r="1711" spans="1:75" ht="15" customHeight="1" x14ac:dyDescent="0.3">
      <c r="A1711" s="1" t="s">
        <v>1489</v>
      </c>
      <c r="B1711" s="9">
        <v>42973</v>
      </c>
      <c r="C1711" s="1" t="s">
        <v>123</v>
      </c>
      <c r="D1711" s="166" t="s">
        <v>115</v>
      </c>
      <c r="E1711" s="166" t="s">
        <v>116</v>
      </c>
      <c r="F1711" s="2">
        <v>123</v>
      </c>
      <c r="G1711" s="170">
        <v>2</v>
      </c>
      <c r="H1711" s="183" t="str">
        <f t="shared" si="26"/>
        <v>123-2</v>
      </c>
      <c r="I1711" s="175">
        <v>0</v>
      </c>
      <c r="J1711" s="175">
        <v>77</v>
      </c>
      <c r="K1711" s="207" t="b">
        <v>1</v>
      </c>
      <c r="L1711" s="208">
        <v>293.04999999999995</v>
      </c>
      <c r="M1711" s="208">
        <v>293.81999999999994</v>
      </c>
      <c r="N1711" s="11" t="s">
        <v>112</v>
      </c>
      <c r="O1711" s="11" t="s">
        <v>39</v>
      </c>
      <c r="P1711" s="179" t="s">
        <v>1527</v>
      </c>
      <c r="Q1711" s="180">
        <v>4</v>
      </c>
      <c r="R1711" s="11" t="s">
        <v>18</v>
      </c>
      <c r="S1711" s="11"/>
      <c r="T1711" s="17" t="s">
        <v>792</v>
      </c>
      <c r="U1711" s="6" t="s">
        <v>49</v>
      </c>
      <c r="V1711" s="6" t="s">
        <v>14</v>
      </c>
      <c r="W1711" s="6" t="s">
        <v>10</v>
      </c>
      <c r="X1711" s="212">
        <v>2</v>
      </c>
      <c r="Y1711" s="6" t="s">
        <v>40</v>
      </c>
      <c r="AG1711" s="1">
        <v>70</v>
      </c>
      <c r="AJ1711" s="193">
        <v>20</v>
      </c>
      <c r="AU1711" s="1">
        <v>10</v>
      </c>
      <c r="BO1711" s="6"/>
      <c r="BP1711" s="6"/>
      <c r="BQ1711" s="1">
        <v>100</v>
      </c>
      <c r="BR1711" s="6"/>
      <c r="BS1711" s="6"/>
      <c r="BT1711" s="6"/>
      <c r="BU1711" s="6" t="s">
        <v>909</v>
      </c>
      <c r="BV1711" s="6"/>
      <c r="BW1711" s="6"/>
    </row>
    <row r="1712" spans="1:75" ht="15" customHeight="1" x14ac:dyDescent="0.3">
      <c r="A1712" s="1" t="s">
        <v>1489</v>
      </c>
      <c r="B1712" s="9">
        <v>42973</v>
      </c>
      <c r="C1712" s="1" t="s">
        <v>123</v>
      </c>
      <c r="D1712" s="166" t="s">
        <v>115</v>
      </c>
      <c r="E1712" s="166" t="s">
        <v>116</v>
      </c>
      <c r="F1712" s="2">
        <v>123</v>
      </c>
      <c r="G1712" s="170">
        <v>2</v>
      </c>
      <c r="H1712" s="183" t="str">
        <f t="shared" si="26"/>
        <v>123-2</v>
      </c>
      <c r="I1712" s="175">
        <v>0</v>
      </c>
      <c r="J1712" s="175">
        <v>77</v>
      </c>
      <c r="K1712" s="207" t="b">
        <v>1</v>
      </c>
      <c r="L1712" s="208">
        <v>293.04999999999995</v>
      </c>
      <c r="M1712" s="208">
        <v>293.81999999999994</v>
      </c>
      <c r="N1712" s="11" t="s">
        <v>112</v>
      </c>
      <c r="O1712" s="11" t="s">
        <v>72</v>
      </c>
      <c r="P1712" s="179" t="s">
        <v>1526</v>
      </c>
      <c r="Q1712" s="180">
        <v>3</v>
      </c>
      <c r="R1712" s="11" t="s">
        <v>18</v>
      </c>
      <c r="S1712" s="11"/>
      <c r="T1712" s="17" t="s">
        <v>795</v>
      </c>
      <c r="U1712" s="6" t="s">
        <v>49</v>
      </c>
      <c r="V1712" s="6" t="s">
        <v>17</v>
      </c>
      <c r="W1712" s="6" t="s">
        <v>11</v>
      </c>
      <c r="X1712" s="212">
        <v>3</v>
      </c>
      <c r="Y1712" s="6" t="s">
        <v>40</v>
      </c>
      <c r="AG1712" s="1">
        <v>10</v>
      </c>
      <c r="AJ1712" s="193">
        <v>70</v>
      </c>
      <c r="AU1712" s="1">
        <v>20</v>
      </c>
      <c r="BO1712" s="6"/>
      <c r="BP1712" s="6"/>
      <c r="BQ1712" s="1">
        <v>100</v>
      </c>
      <c r="BR1712" s="6"/>
      <c r="BS1712" s="6"/>
      <c r="BT1712" s="6"/>
      <c r="BU1712" s="6" t="s">
        <v>1071</v>
      </c>
      <c r="BV1712" s="6"/>
      <c r="BW1712" s="6"/>
    </row>
    <row r="1713" spans="1:75" ht="15" customHeight="1" x14ac:dyDescent="0.3">
      <c r="A1713" s="1" t="s">
        <v>1489</v>
      </c>
      <c r="B1713" s="9">
        <v>42973</v>
      </c>
      <c r="C1713" s="1" t="s">
        <v>123</v>
      </c>
      <c r="D1713" s="166" t="s">
        <v>115</v>
      </c>
      <c r="E1713" s="166" t="s">
        <v>116</v>
      </c>
      <c r="F1713" s="2">
        <v>123</v>
      </c>
      <c r="G1713" s="170">
        <v>2</v>
      </c>
      <c r="H1713" s="183" t="str">
        <f t="shared" si="26"/>
        <v>123-2</v>
      </c>
      <c r="I1713" s="175">
        <v>0</v>
      </c>
      <c r="J1713" s="175">
        <v>77</v>
      </c>
      <c r="K1713" s="207" t="b">
        <v>1</v>
      </c>
      <c r="L1713" s="208">
        <v>293.04999999999995</v>
      </c>
      <c r="M1713" s="208">
        <v>293.81999999999994</v>
      </c>
      <c r="N1713" s="11" t="s">
        <v>112</v>
      </c>
      <c r="O1713" s="11" t="s">
        <v>32</v>
      </c>
      <c r="P1713" s="179" t="s">
        <v>1495</v>
      </c>
      <c r="Q1713" s="180">
        <v>5</v>
      </c>
      <c r="R1713" s="11" t="s">
        <v>18</v>
      </c>
      <c r="S1713" s="11"/>
      <c r="T1713" s="17" t="s">
        <v>459</v>
      </c>
      <c r="U1713" s="6" t="s">
        <v>49</v>
      </c>
      <c r="V1713" s="6" t="s">
        <v>14</v>
      </c>
      <c r="W1713" s="6" t="s">
        <v>10</v>
      </c>
      <c r="X1713" s="212">
        <v>2</v>
      </c>
      <c r="Y1713" s="6" t="s">
        <v>40</v>
      </c>
      <c r="AG1713" s="1">
        <v>10</v>
      </c>
      <c r="AP1713" s="1">
        <v>90</v>
      </c>
      <c r="BO1713" s="6"/>
      <c r="BP1713" s="6"/>
      <c r="BQ1713" s="1">
        <v>100</v>
      </c>
      <c r="BR1713" s="6"/>
      <c r="BS1713" s="6"/>
      <c r="BT1713" s="6"/>
      <c r="BU1713" s="6" t="s">
        <v>1040</v>
      </c>
      <c r="BV1713" s="6"/>
      <c r="BW1713" s="6"/>
    </row>
    <row r="1714" spans="1:75" ht="15" customHeight="1" x14ac:dyDescent="0.3">
      <c r="A1714" s="1" t="s">
        <v>1489</v>
      </c>
      <c r="B1714" s="9">
        <v>42973</v>
      </c>
      <c r="C1714" s="1" t="s">
        <v>123</v>
      </c>
      <c r="D1714" s="166" t="s">
        <v>115</v>
      </c>
      <c r="E1714" s="166" t="s">
        <v>116</v>
      </c>
      <c r="F1714" s="2">
        <v>123</v>
      </c>
      <c r="G1714" s="170">
        <v>2</v>
      </c>
      <c r="H1714" s="183" t="str">
        <f t="shared" si="26"/>
        <v>123-2</v>
      </c>
      <c r="I1714" s="175">
        <v>0</v>
      </c>
      <c r="J1714" s="175">
        <v>77</v>
      </c>
      <c r="K1714" s="207" t="b">
        <v>1</v>
      </c>
      <c r="L1714" s="208">
        <v>293.04999999999995</v>
      </c>
      <c r="M1714" s="208">
        <v>293.81999999999994</v>
      </c>
      <c r="N1714" s="11" t="s">
        <v>112</v>
      </c>
      <c r="O1714" s="11" t="s">
        <v>32</v>
      </c>
      <c r="P1714" s="179" t="s">
        <v>1526</v>
      </c>
      <c r="Q1714" s="180">
        <v>3</v>
      </c>
      <c r="R1714" s="11" t="s">
        <v>18</v>
      </c>
      <c r="S1714" s="11"/>
      <c r="T1714" s="17" t="s">
        <v>792</v>
      </c>
      <c r="U1714" s="6" t="s">
        <v>49</v>
      </c>
      <c r="V1714" s="6" t="s">
        <v>90</v>
      </c>
      <c r="W1714" s="6" t="s">
        <v>10</v>
      </c>
      <c r="X1714" s="212">
        <v>2</v>
      </c>
      <c r="Y1714" s="6" t="s">
        <v>40</v>
      </c>
      <c r="AG1714" s="1">
        <v>10</v>
      </c>
      <c r="AP1714" s="1">
        <v>90</v>
      </c>
      <c r="BO1714" s="6"/>
      <c r="BP1714" s="6"/>
      <c r="BQ1714" s="1">
        <v>100</v>
      </c>
      <c r="BR1714" s="6"/>
      <c r="BS1714" s="6"/>
      <c r="BT1714" s="6"/>
      <c r="BU1714" s="6" t="s">
        <v>1048</v>
      </c>
      <c r="BV1714" s="6"/>
      <c r="BW1714" s="6"/>
    </row>
    <row r="1715" spans="1:75" ht="15" customHeight="1" x14ac:dyDescent="0.3">
      <c r="A1715" s="1" t="s">
        <v>1489</v>
      </c>
      <c r="B1715" s="9">
        <v>42973</v>
      </c>
      <c r="C1715" s="1" t="s">
        <v>123</v>
      </c>
      <c r="D1715" s="166" t="s">
        <v>115</v>
      </c>
      <c r="E1715" s="166" t="s">
        <v>116</v>
      </c>
      <c r="F1715" s="2">
        <v>123</v>
      </c>
      <c r="G1715" s="170">
        <v>2</v>
      </c>
      <c r="H1715" s="183" t="str">
        <f t="shared" si="26"/>
        <v>123-2</v>
      </c>
      <c r="I1715" s="175">
        <v>0</v>
      </c>
      <c r="J1715" s="175">
        <v>77</v>
      </c>
      <c r="K1715" s="207" t="b">
        <v>1</v>
      </c>
      <c r="L1715" s="208">
        <v>293.04999999999995</v>
      </c>
      <c r="M1715" s="208">
        <v>293.81999999999994</v>
      </c>
      <c r="N1715" s="11" t="s">
        <v>112</v>
      </c>
      <c r="O1715" s="11" t="s">
        <v>55</v>
      </c>
      <c r="P1715" s="179" t="s">
        <v>1525</v>
      </c>
      <c r="Q1715" s="180">
        <v>2</v>
      </c>
      <c r="R1715" s="11" t="s">
        <v>18</v>
      </c>
      <c r="S1715" s="11"/>
      <c r="T1715" s="17" t="s">
        <v>676</v>
      </c>
      <c r="U1715" s="6" t="s">
        <v>49</v>
      </c>
      <c r="V1715" s="6" t="s">
        <v>14</v>
      </c>
      <c r="W1715" s="6" t="s">
        <v>302</v>
      </c>
      <c r="X1715" s="212">
        <v>2</v>
      </c>
      <c r="Y1715" s="6" t="s">
        <v>40</v>
      </c>
      <c r="AF1715" s="193">
        <v>90</v>
      </c>
      <c r="AU1715" s="1">
        <v>10</v>
      </c>
      <c r="BO1715" s="6" t="s">
        <v>893</v>
      </c>
      <c r="BP1715" s="6"/>
      <c r="BQ1715" s="1">
        <v>100</v>
      </c>
      <c r="BR1715" s="6"/>
      <c r="BS1715" s="6"/>
      <c r="BT1715" s="6"/>
      <c r="BU1715" s="6" t="s">
        <v>1080</v>
      </c>
      <c r="BV1715" s="6"/>
      <c r="BW1715" s="6"/>
    </row>
    <row r="1716" spans="1:75" ht="15" customHeight="1" x14ac:dyDescent="0.3">
      <c r="A1716" s="1" t="s">
        <v>1489</v>
      </c>
      <c r="B1716" s="9">
        <v>42973</v>
      </c>
      <c r="C1716" s="1" t="s">
        <v>123</v>
      </c>
      <c r="D1716" s="166" t="s">
        <v>115</v>
      </c>
      <c r="E1716" s="166" t="s">
        <v>116</v>
      </c>
      <c r="F1716" s="2">
        <v>123</v>
      </c>
      <c r="G1716" s="170">
        <v>2</v>
      </c>
      <c r="H1716" s="183" t="str">
        <f t="shared" si="26"/>
        <v>123-2</v>
      </c>
      <c r="I1716" s="175">
        <v>0</v>
      </c>
      <c r="J1716" s="175">
        <v>77</v>
      </c>
      <c r="K1716" s="207" t="b">
        <v>1</v>
      </c>
      <c r="L1716" s="208">
        <v>293.04999999999995</v>
      </c>
      <c r="M1716" s="208">
        <v>293.81999999999994</v>
      </c>
      <c r="N1716" s="11"/>
      <c r="O1716" s="11" t="s">
        <v>105</v>
      </c>
      <c r="P1716" s="179" t="s">
        <v>105</v>
      </c>
      <c r="Q1716" s="139" t="s">
        <v>1492</v>
      </c>
      <c r="R1716" s="11"/>
      <c r="S1716" s="11"/>
      <c r="T1716" s="6"/>
      <c r="U1716" s="6"/>
      <c r="V1716" s="6"/>
      <c r="W1716" s="6"/>
      <c r="X1716" s="212" t="e">
        <v>#N/A</v>
      </c>
      <c r="Y1716" s="6"/>
      <c r="Z1716" s="203"/>
      <c r="AA1716" s="203"/>
      <c r="AB1716" s="203"/>
      <c r="AC1716" s="203"/>
      <c r="AD1716" s="204"/>
      <c r="AE1716" s="204"/>
      <c r="AF1716" s="203"/>
      <c r="AG1716" s="204"/>
      <c r="AH1716" s="204"/>
      <c r="AI1716" s="204"/>
      <c r="AJ1716" s="203"/>
      <c r="AK1716" s="203"/>
      <c r="AL1716" s="204"/>
      <c r="AM1716" s="204"/>
      <c r="AN1716" s="204"/>
      <c r="AO1716" s="203"/>
      <c r="AP1716" s="204"/>
      <c r="AQ1716" s="204"/>
      <c r="AR1716" s="204"/>
      <c r="AS1716" s="204"/>
      <c r="AT1716" s="203"/>
      <c r="AU1716" s="204"/>
      <c r="AV1716" s="204"/>
      <c r="AW1716" s="204"/>
      <c r="AX1716" s="203"/>
      <c r="AY1716" s="204"/>
      <c r="AZ1716" s="204"/>
      <c r="BA1716" s="204"/>
      <c r="BB1716" s="203"/>
      <c r="BC1716" s="203"/>
      <c r="BD1716" s="203"/>
      <c r="BE1716" s="204"/>
      <c r="BF1716" s="204"/>
      <c r="BG1716" s="204"/>
      <c r="BH1716" s="204"/>
      <c r="BI1716" s="203"/>
      <c r="BJ1716" s="203"/>
      <c r="BK1716" s="203"/>
      <c r="BL1716" s="203"/>
      <c r="BM1716" s="203"/>
      <c r="BN1716" s="204"/>
      <c r="BO1716" s="6"/>
      <c r="BP1716" s="6"/>
      <c r="BQ1716" s="1">
        <v>0</v>
      </c>
      <c r="BR1716" s="6"/>
      <c r="BS1716" s="6"/>
      <c r="BT1716" s="6"/>
      <c r="BU1716" s="6"/>
      <c r="BV1716" s="6" t="s">
        <v>1081</v>
      </c>
      <c r="BW1716" s="6"/>
    </row>
    <row r="1717" spans="1:75" ht="15" customHeight="1" x14ac:dyDescent="0.3">
      <c r="A1717" s="1" t="s">
        <v>1489</v>
      </c>
      <c r="B1717" s="9">
        <v>42973</v>
      </c>
      <c r="C1717" s="1" t="s">
        <v>123</v>
      </c>
      <c r="D1717" s="166" t="s">
        <v>115</v>
      </c>
      <c r="E1717" s="166" t="s">
        <v>116</v>
      </c>
      <c r="F1717" s="2">
        <v>124</v>
      </c>
      <c r="G1717" s="170">
        <v>1</v>
      </c>
      <c r="H1717" s="183" t="str">
        <f t="shared" si="26"/>
        <v>124-1</v>
      </c>
      <c r="I1717" s="175">
        <v>0</v>
      </c>
      <c r="J1717" s="175">
        <v>69</v>
      </c>
      <c r="K1717" s="207" t="b">
        <v>1</v>
      </c>
      <c r="L1717" s="208">
        <v>293.75</v>
      </c>
      <c r="M1717" s="208">
        <v>294.44</v>
      </c>
      <c r="N1717" s="11" t="s">
        <v>112</v>
      </c>
      <c r="O1717" s="11" t="s">
        <v>39</v>
      </c>
      <c r="P1717" s="179" t="s">
        <v>1527</v>
      </c>
      <c r="Q1717" s="180">
        <v>4</v>
      </c>
      <c r="R1717" s="11" t="s">
        <v>18</v>
      </c>
      <c r="S1717" s="11"/>
      <c r="T1717" s="17" t="s">
        <v>459</v>
      </c>
      <c r="U1717" s="6" t="s">
        <v>49</v>
      </c>
      <c r="V1717" s="6" t="s">
        <v>14</v>
      </c>
      <c r="W1717" s="6" t="s">
        <v>10</v>
      </c>
      <c r="X1717" s="212">
        <v>2</v>
      </c>
      <c r="Y1717" s="6" t="s">
        <v>40</v>
      </c>
      <c r="AG1717" s="1">
        <v>70</v>
      </c>
      <c r="AJ1717" s="193">
        <v>20</v>
      </c>
      <c r="AU1717" s="1">
        <v>10</v>
      </c>
      <c r="BO1717" s="6"/>
      <c r="BP1717" s="6"/>
      <c r="BQ1717" s="1">
        <v>100</v>
      </c>
      <c r="BR1717" s="6"/>
      <c r="BS1717" s="6"/>
      <c r="BT1717" s="6"/>
      <c r="BU1717" s="6" t="s">
        <v>909</v>
      </c>
      <c r="BV1717" s="6"/>
      <c r="BW1717" s="6"/>
    </row>
    <row r="1718" spans="1:75" ht="15" customHeight="1" x14ac:dyDescent="0.3">
      <c r="A1718" s="1" t="s">
        <v>1489</v>
      </c>
      <c r="B1718" s="9">
        <v>42973</v>
      </c>
      <c r="C1718" s="1" t="s">
        <v>123</v>
      </c>
      <c r="D1718" s="166" t="s">
        <v>115</v>
      </c>
      <c r="E1718" s="166" t="s">
        <v>116</v>
      </c>
      <c r="F1718" s="2">
        <v>124</v>
      </c>
      <c r="G1718" s="170">
        <v>1</v>
      </c>
      <c r="H1718" s="183" t="str">
        <f t="shared" si="26"/>
        <v>124-1</v>
      </c>
      <c r="I1718" s="175">
        <v>0</v>
      </c>
      <c r="J1718" s="175">
        <v>69</v>
      </c>
      <c r="K1718" s="207" t="b">
        <v>1</v>
      </c>
      <c r="L1718" s="208">
        <v>293.75</v>
      </c>
      <c r="M1718" s="208">
        <v>294.44</v>
      </c>
      <c r="N1718" s="11" t="s">
        <v>112</v>
      </c>
      <c r="O1718" s="11" t="s">
        <v>72</v>
      </c>
      <c r="P1718" s="179" t="s">
        <v>1526</v>
      </c>
      <c r="Q1718" s="180">
        <v>3</v>
      </c>
      <c r="R1718" s="11" t="s">
        <v>18</v>
      </c>
      <c r="S1718" s="11"/>
      <c r="T1718" s="17" t="s">
        <v>683</v>
      </c>
      <c r="U1718" s="6" t="s">
        <v>49</v>
      </c>
      <c r="V1718" s="6" t="s">
        <v>17</v>
      </c>
      <c r="W1718" s="6" t="s">
        <v>11</v>
      </c>
      <c r="X1718" s="212">
        <v>3</v>
      </c>
      <c r="Y1718" s="6" t="s">
        <v>40</v>
      </c>
      <c r="AG1718" s="1">
        <v>10</v>
      </c>
      <c r="AJ1718" s="193">
        <v>70</v>
      </c>
      <c r="AU1718" s="1">
        <v>20</v>
      </c>
      <c r="BO1718" s="6"/>
      <c r="BP1718" s="6"/>
      <c r="BQ1718" s="1">
        <v>100</v>
      </c>
      <c r="BR1718" s="6"/>
      <c r="BS1718" s="6"/>
      <c r="BT1718" s="6"/>
      <c r="BU1718" s="6" t="s">
        <v>1071</v>
      </c>
      <c r="BV1718" s="6"/>
      <c r="BW1718" s="6"/>
    </row>
    <row r="1719" spans="1:75" ht="15" customHeight="1" x14ac:dyDescent="0.3">
      <c r="A1719" s="1" t="s">
        <v>1489</v>
      </c>
      <c r="B1719" s="9">
        <v>42973</v>
      </c>
      <c r="C1719" s="1" t="s">
        <v>123</v>
      </c>
      <c r="D1719" s="166" t="s">
        <v>115</v>
      </c>
      <c r="E1719" s="166" t="s">
        <v>116</v>
      </c>
      <c r="F1719" s="2">
        <v>124</v>
      </c>
      <c r="G1719" s="170">
        <v>1</v>
      </c>
      <c r="H1719" s="183" t="str">
        <f t="shared" si="26"/>
        <v>124-1</v>
      </c>
      <c r="I1719" s="175">
        <v>0</v>
      </c>
      <c r="J1719" s="175">
        <v>69</v>
      </c>
      <c r="K1719" s="207" t="b">
        <v>1</v>
      </c>
      <c r="L1719" s="208">
        <v>293.75</v>
      </c>
      <c r="M1719" s="208">
        <v>294.44</v>
      </c>
      <c r="N1719" s="11" t="s">
        <v>112</v>
      </c>
      <c r="O1719" s="11" t="s">
        <v>32</v>
      </c>
      <c r="P1719" s="179" t="s">
        <v>1495</v>
      </c>
      <c r="Q1719" s="180">
        <v>5</v>
      </c>
      <c r="R1719" s="11" t="s">
        <v>18</v>
      </c>
      <c r="S1719" s="11"/>
      <c r="T1719" s="17" t="s">
        <v>795</v>
      </c>
      <c r="U1719" s="6" t="s">
        <v>49</v>
      </c>
      <c r="V1719" s="6" t="s">
        <v>14</v>
      </c>
      <c r="W1719" s="6" t="s">
        <v>10</v>
      </c>
      <c r="X1719" s="212">
        <v>2</v>
      </c>
      <c r="Y1719" s="6" t="s">
        <v>40</v>
      </c>
      <c r="AG1719" s="1">
        <v>10</v>
      </c>
      <c r="AP1719" s="1">
        <v>90</v>
      </c>
      <c r="BO1719" s="6"/>
      <c r="BP1719" s="6"/>
      <c r="BQ1719" s="1">
        <v>100</v>
      </c>
      <c r="BR1719" s="6"/>
      <c r="BS1719" s="6"/>
      <c r="BT1719" s="6"/>
      <c r="BU1719" s="6" t="s">
        <v>1048</v>
      </c>
      <c r="BV1719" s="6"/>
      <c r="BW1719" s="6"/>
    </row>
    <row r="1720" spans="1:75" ht="15" customHeight="1" x14ac:dyDescent="0.3">
      <c r="A1720" s="1" t="s">
        <v>1489</v>
      </c>
      <c r="B1720" s="9">
        <v>42973</v>
      </c>
      <c r="C1720" s="1" t="s">
        <v>123</v>
      </c>
      <c r="D1720" s="166" t="s">
        <v>115</v>
      </c>
      <c r="E1720" s="166" t="s">
        <v>116</v>
      </c>
      <c r="F1720" s="2">
        <v>124</v>
      </c>
      <c r="G1720" s="170">
        <v>1</v>
      </c>
      <c r="H1720" s="183" t="str">
        <f t="shared" si="26"/>
        <v>124-1</v>
      </c>
      <c r="I1720" s="175">
        <v>0</v>
      </c>
      <c r="J1720" s="175">
        <v>69</v>
      </c>
      <c r="K1720" s="207" t="b">
        <v>1</v>
      </c>
      <c r="L1720" s="208">
        <v>293.75</v>
      </c>
      <c r="M1720" s="208">
        <v>294.44</v>
      </c>
      <c r="N1720" s="11" t="s">
        <v>112</v>
      </c>
      <c r="O1720" s="11" t="s">
        <v>55</v>
      </c>
      <c r="P1720" s="179" t="s">
        <v>1525</v>
      </c>
      <c r="Q1720" s="180">
        <v>2</v>
      </c>
      <c r="R1720" s="11" t="s">
        <v>18</v>
      </c>
      <c r="S1720" s="11"/>
      <c r="T1720" s="17" t="s">
        <v>795</v>
      </c>
      <c r="U1720" s="6" t="s">
        <v>49</v>
      </c>
      <c r="V1720" s="6" t="s">
        <v>14</v>
      </c>
      <c r="W1720" s="6" t="s">
        <v>302</v>
      </c>
      <c r="X1720" s="212">
        <v>2</v>
      </c>
      <c r="Y1720" s="6" t="s">
        <v>40</v>
      </c>
      <c r="AF1720" s="193">
        <v>90</v>
      </c>
      <c r="AU1720" s="1">
        <v>10</v>
      </c>
      <c r="BO1720" s="6" t="s">
        <v>893</v>
      </c>
      <c r="BP1720" s="6"/>
      <c r="BQ1720" s="1">
        <v>100</v>
      </c>
      <c r="BR1720" s="6"/>
      <c r="BS1720" s="6"/>
      <c r="BT1720" s="6"/>
      <c r="BU1720" s="6" t="s">
        <v>1080</v>
      </c>
      <c r="BV1720" s="6"/>
      <c r="BW1720" s="6"/>
    </row>
    <row r="1721" spans="1:75" ht="15" customHeight="1" x14ac:dyDescent="0.3">
      <c r="A1721" s="1" t="s">
        <v>1489</v>
      </c>
      <c r="B1721" s="9">
        <v>42973</v>
      </c>
      <c r="C1721" s="1" t="s">
        <v>123</v>
      </c>
      <c r="D1721" s="166" t="s">
        <v>115</v>
      </c>
      <c r="E1721" s="166" t="s">
        <v>116</v>
      </c>
      <c r="F1721" s="2">
        <v>124</v>
      </c>
      <c r="G1721" s="170">
        <v>1</v>
      </c>
      <c r="H1721" s="183" t="str">
        <f t="shared" si="26"/>
        <v>124-1</v>
      </c>
      <c r="I1721" s="175">
        <v>0</v>
      </c>
      <c r="J1721" s="175">
        <v>69</v>
      </c>
      <c r="K1721" s="207" t="b">
        <v>1</v>
      </c>
      <c r="L1721" s="208">
        <v>293.75</v>
      </c>
      <c r="M1721" s="208">
        <v>294.44</v>
      </c>
      <c r="N1721" s="11"/>
      <c r="O1721" s="11" t="s">
        <v>105</v>
      </c>
      <c r="P1721" s="179" t="s">
        <v>105</v>
      </c>
      <c r="Q1721" s="139" t="s">
        <v>1492</v>
      </c>
      <c r="R1721" s="11"/>
      <c r="S1721" s="11"/>
      <c r="T1721" s="6"/>
      <c r="U1721" s="6"/>
      <c r="V1721" s="6"/>
      <c r="W1721" s="6"/>
      <c r="X1721" s="212" t="e">
        <v>#N/A</v>
      </c>
      <c r="Y1721" s="6"/>
      <c r="Z1721" s="203"/>
      <c r="AA1721" s="203"/>
      <c r="AB1721" s="203"/>
      <c r="AC1721" s="203"/>
      <c r="AD1721" s="204"/>
      <c r="AE1721" s="204"/>
      <c r="AF1721" s="203"/>
      <c r="AG1721" s="204"/>
      <c r="AH1721" s="204"/>
      <c r="AI1721" s="204"/>
      <c r="AJ1721" s="203"/>
      <c r="AK1721" s="203"/>
      <c r="AL1721" s="204"/>
      <c r="AM1721" s="204"/>
      <c r="AN1721" s="204"/>
      <c r="AO1721" s="203"/>
      <c r="AP1721" s="204"/>
      <c r="AQ1721" s="204"/>
      <c r="AR1721" s="204"/>
      <c r="AS1721" s="204"/>
      <c r="AT1721" s="203"/>
      <c r="AU1721" s="204"/>
      <c r="AV1721" s="204"/>
      <c r="AW1721" s="204"/>
      <c r="AX1721" s="203"/>
      <c r="AY1721" s="204"/>
      <c r="AZ1721" s="204"/>
      <c r="BA1721" s="204"/>
      <c r="BB1721" s="203"/>
      <c r="BC1721" s="203"/>
      <c r="BD1721" s="203"/>
      <c r="BE1721" s="204"/>
      <c r="BF1721" s="204"/>
      <c r="BG1721" s="204"/>
      <c r="BH1721" s="204"/>
      <c r="BI1721" s="203"/>
      <c r="BJ1721" s="203"/>
      <c r="BK1721" s="203"/>
      <c r="BL1721" s="203"/>
      <c r="BM1721" s="203"/>
      <c r="BN1721" s="204"/>
      <c r="BO1721" s="6"/>
      <c r="BP1721" s="6"/>
      <c r="BQ1721" s="1">
        <v>0</v>
      </c>
      <c r="BR1721" s="6"/>
      <c r="BS1721" s="6"/>
      <c r="BT1721" s="6"/>
      <c r="BU1721" s="6"/>
      <c r="BV1721" s="6" t="s">
        <v>1082</v>
      </c>
      <c r="BW1721" s="6"/>
    </row>
    <row r="1722" spans="1:75" ht="15" customHeight="1" x14ac:dyDescent="0.3">
      <c r="A1722" s="1" t="s">
        <v>1489</v>
      </c>
      <c r="B1722" s="9">
        <v>42973</v>
      </c>
      <c r="C1722" s="1" t="s">
        <v>123</v>
      </c>
      <c r="D1722" s="61" t="s">
        <v>115</v>
      </c>
      <c r="E1722" s="61" t="s">
        <v>116</v>
      </c>
      <c r="F1722" s="2">
        <v>124</v>
      </c>
      <c r="G1722" s="170">
        <v>2</v>
      </c>
      <c r="H1722" s="183" t="str">
        <f t="shared" si="26"/>
        <v>124-2</v>
      </c>
      <c r="I1722" s="175">
        <v>0</v>
      </c>
      <c r="J1722" s="175">
        <v>65</v>
      </c>
      <c r="K1722" s="207" t="b">
        <v>1</v>
      </c>
      <c r="L1722" s="208">
        <v>294.44499999999999</v>
      </c>
      <c r="M1722" s="208">
        <v>295.09499999999997</v>
      </c>
      <c r="N1722" s="2" t="s">
        <v>112</v>
      </c>
      <c r="O1722" s="2" t="s">
        <v>30</v>
      </c>
      <c r="P1722" s="179" t="s">
        <v>1524</v>
      </c>
      <c r="Q1722" s="180">
        <v>1</v>
      </c>
      <c r="R1722" s="2" t="s">
        <v>18</v>
      </c>
      <c r="S1722" s="2"/>
      <c r="T1722" s="40" t="s">
        <v>792</v>
      </c>
      <c r="U1722" s="1" t="s">
        <v>49</v>
      </c>
      <c r="V1722" s="1" t="s">
        <v>92</v>
      </c>
      <c r="W1722" s="1" t="s">
        <v>11</v>
      </c>
      <c r="X1722" s="212">
        <v>3</v>
      </c>
      <c r="Y1722" s="1" t="s">
        <v>111</v>
      </c>
      <c r="AF1722" s="193">
        <v>20</v>
      </c>
      <c r="AU1722" s="1">
        <v>80</v>
      </c>
      <c r="BQ1722" s="1">
        <v>100</v>
      </c>
      <c r="BU1722" s="1" t="s">
        <v>1056</v>
      </c>
    </row>
    <row r="1723" spans="1:75" ht="15" customHeight="1" x14ac:dyDescent="0.3">
      <c r="A1723" s="1" t="s">
        <v>1489</v>
      </c>
      <c r="B1723" s="9">
        <v>42973</v>
      </c>
      <c r="C1723" s="1" t="s">
        <v>123</v>
      </c>
      <c r="D1723" s="166" t="s">
        <v>115</v>
      </c>
      <c r="E1723" s="166" t="s">
        <v>116</v>
      </c>
      <c r="F1723" s="2">
        <v>124</v>
      </c>
      <c r="G1723" s="170">
        <v>2</v>
      </c>
      <c r="H1723" s="183" t="str">
        <f t="shared" si="26"/>
        <v>124-2</v>
      </c>
      <c r="I1723" s="175">
        <v>0</v>
      </c>
      <c r="J1723" s="175">
        <v>65</v>
      </c>
      <c r="K1723" s="207" t="b">
        <v>1</v>
      </c>
      <c r="L1723" s="208">
        <v>294.44499999999999</v>
      </c>
      <c r="M1723" s="208">
        <v>295.09499999999997</v>
      </c>
      <c r="N1723" s="11" t="s">
        <v>112</v>
      </c>
      <c r="O1723" s="11" t="s">
        <v>39</v>
      </c>
      <c r="P1723" s="179" t="s">
        <v>1527</v>
      </c>
      <c r="Q1723" s="180">
        <v>4</v>
      </c>
      <c r="R1723" s="11" t="s">
        <v>18</v>
      </c>
      <c r="S1723" s="11"/>
      <c r="T1723" s="17" t="s">
        <v>459</v>
      </c>
      <c r="U1723" s="6" t="s">
        <v>49</v>
      </c>
      <c r="V1723" s="6" t="s">
        <v>14</v>
      </c>
      <c r="W1723" s="6" t="s">
        <v>10</v>
      </c>
      <c r="X1723" s="212">
        <v>2</v>
      </c>
      <c r="Y1723" s="6" t="s">
        <v>40</v>
      </c>
      <c r="AG1723" s="1">
        <v>70</v>
      </c>
      <c r="AJ1723" s="193">
        <v>20</v>
      </c>
      <c r="AU1723" s="1">
        <v>10</v>
      </c>
      <c r="BO1723" s="6"/>
      <c r="BP1723" s="6"/>
      <c r="BQ1723" s="1">
        <v>100</v>
      </c>
      <c r="BR1723" s="6"/>
      <c r="BS1723" s="6"/>
      <c r="BT1723" s="6"/>
      <c r="BU1723" s="6" t="s">
        <v>909</v>
      </c>
      <c r="BV1723" s="6"/>
      <c r="BW1723" s="6"/>
    </row>
    <row r="1724" spans="1:75" ht="15" customHeight="1" x14ac:dyDescent="0.3">
      <c r="A1724" s="1" t="s">
        <v>1489</v>
      </c>
      <c r="B1724" s="9">
        <v>42973</v>
      </c>
      <c r="C1724" s="1" t="s">
        <v>123</v>
      </c>
      <c r="D1724" s="166" t="s">
        <v>115</v>
      </c>
      <c r="E1724" s="166" t="s">
        <v>116</v>
      </c>
      <c r="F1724" s="2">
        <v>124</v>
      </c>
      <c r="G1724" s="170">
        <v>2</v>
      </c>
      <c r="H1724" s="183" t="str">
        <f t="shared" si="26"/>
        <v>124-2</v>
      </c>
      <c r="I1724" s="175">
        <v>0</v>
      </c>
      <c r="J1724" s="175">
        <v>65</v>
      </c>
      <c r="K1724" s="207" t="b">
        <v>1</v>
      </c>
      <c r="L1724" s="208">
        <v>294.44499999999999</v>
      </c>
      <c r="M1724" s="208">
        <v>295.09499999999997</v>
      </c>
      <c r="N1724" s="11" t="s">
        <v>112</v>
      </c>
      <c r="O1724" s="11" t="s">
        <v>72</v>
      </c>
      <c r="P1724" s="179" t="s">
        <v>1526</v>
      </c>
      <c r="Q1724" s="180">
        <v>3</v>
      </c>
      <c r="R1724" s="11" t="s">
        <v>18</v>
      </c>
      <c r="S1724" s="11"/>
      <c r="T1724" s="17" t="s">
        <v>459</v>
      </c>
      <c r="U1724" s="6" t="s">
        <v>49</v>
      </c>
      <c r="V1724" s="6" t="s">
        <v>17</v>
      </c>
      <c r="W1724" s="6" t="s">
        <v>11</v>
      </c>
      <c r="X1724" s="212">
        <v>3</v>
      </c>
      <c r="Y1724" s="6" t="s">
        <v>40</v>
      </c>
      <c r="AG1724" s="1">
        <v>10</v>
      </c>
      <c r="AJ1724" s="193">
        <v>70</v>
      </c>
      <c r="AU1724" s="1">
        <v>20</v>
      </c>
      <c r="BO1724" s="6"/>
      <c r="BP1724" s="6"/>
      <c r="BQ1724" s="1">
        <v>100</v>
      </c>
      <c r="BR1724" s="6"/>
      <c r="BS1724" s="6"/>
      <c r="BT1724" s="6"/>
      <c r="BU1724" s="6" t="s">
        <v>1071</v>
      </c>
      <c r="BV1724" s="6"/>
      <c r="BW1724" s="6"/>
    </row>
    <row r="1725" spans="1:75" ht="15" customHeight="1" x14ac:dyDescent="0.3">
      <c r="A1725" s="1" t="s">
        <v>1489</v>
      </c>
      <c r="B1725" s="9">
        <v>42973</v>
      </c>
      <c r="C1725" s="1" t="s">
        <v>123</v>
      </c>
      <c r="D1725" s="166" t="s">
        <v>115</v>
      </c>
      <c r="E1725" s="166" t="s">
        <v>116</v>
      </c>
      <c r="F1725" s="2">
        <v>124</v>
      </c>
      <c r="G1725" s="170">
        <v>2</v>
      </c>
      <c r="H1725" s="183" t="str">
        <f t="shared" si="26"/>
        <v>124-2</v>
      </c>
      <c r="I1725" s="175">
        <v>0</v>
      </c>
      <c r="J1725" s="175">
        <v>65</v>
      </c>
      <c r="K1725" s="207" t="b">
        <v>1</v>
      </c>
      <c r="L1725" s="208">
        <v>294.44499999999999</v>
      </c>
      <c r="M1725" s="208">
        <v>295.09499999999997</v>
      </c>
      <c r="N1725" s="11" t="s">
        <v>112</v>
      </c>
      <c r="O1725" s="11" t="s">
        <v>32</v>
      </c>
      <c r="P1725" s="179" t="s">
        <v>1495</v>
      </c>
      <c r="Q1725" s="180">
        <v>5</v>
      </c>
      <c r="R1725" s="11" t="s">
        <v>8</v>
      </c>
      <c r="S1725" s="11"/>
      <c r="T1725" s="17" t="s">
        <v>791</v>
      </c>
      <c r="U1725" s="6" t="s">
        <v>49</v>
      </c>
      <c r="V1725" s="6" t="s">
        <v>14</v>
      </c>
      <c r="W1725" s="6" t="s">
        <v>10</v>
      </c>
      <c r="X1725" s="212">
        <v>2</v>
      </c>
      <c r="Y1725" s="6" t="s">
        <v>40</v>
      </c>
      <c r="AG1725" s="1">
        <v>10</v>
      </c>
      <c r="AP1725" s="1">
        <v>90</v>
      </c>
      <c r="BO1725" s="6"/>
      <c r="BP1725" s="6"/>
      <c r="BQ1725" s="1">
        <v>100</v>
      </c>
      <c r="BR1725" s="6"/>
      <c r="BS1725" s="6"/>
      <c r="BT1725" s="6"/>
      <c r="BU1725" s="6" t="s">
        <v>1048</v>
      </c>
      <c r="BV1725" s="6"/>
      <c r="BW1725" s="6"/>
    </row>
    <row r="1726" spans="1:75" ht="15" customHeight="1" x14ac:dyDescent="0.3">
      <c r="A1726" s="1" t="s">
        <v>1489</v>
      </c>
      <c r="B1726" s="9">
        <v>42973</v>
      </c>
      <c r="C1726" s="1" t="s">
        <v>123</v>
      </c>
      <c r="D1726" s="166" t="s">
        <v>115</v>
      </c>
      <c r="E1726" s="166" t="s">
        <v>116</v>
      </c>
      <c r="F1726" s="2">
        <v>124</v>
      </c>
      <c r="G1726" s="170">
        <v>2</v>
      </c>
      <c r="H1726" s="183" t="str">
        <f t="shared" si="26"/>
        <v>124-2</v>
      </c>
      <c r="I1726" s="175">
        <v>0</v>
      </c>
      <c r="J1726" s="175">
        <v>65</v>
      </c>
      <c r="K1726" s="207" t="b">
        <v>1</v>
      </c>
      <c r="L1726" s="208">
        <v>294.44499999999999</v>
      </c>
      <c r="M1726" s="208">
        <v>295.09499999999997</v>
      </c>
      <c r="N1726" s="11"/>
      <c r="O1726" s="11" t="s">
        <v>105</v>
      </c>
      <c r="P1726" s="179" t="s">
        <v>105</v>
      </c>
      <c r="Q1726" s="139" t="s">
        <v>1492</v>
      </c>
      <c r="R1726" s="11"/>
      <c r="S1726" s="11"/>
      <c r="T1726" s="6"/>
      <c r="U1726" s="6"/>
      <c r="V1726" s="6"/>
      <c r="W1726" s="6"/>
      <c r="X1726" s="212" t="e">
        <v>#N/A</v>
      </c>
      <c r="Y1726" s="6"/>
      <c r="Z1726" s="203"/>
      <c r="AA1726" s="203"/>
      <c r="AB1726" s="203"/>
      <c r="AC1726" s="203"/>
      <c r="AD1726" s="204"/>
      <c r="AE1726" s="204"/>
      <c r="AF1726" s="203"/>
      <c r="AG1726" s="204"/>
      <c r="AH1726" s="204"/>
      <c r="AI1726" s="204"/>
      <c r="AJ1726" s="203"/>
      <c r="AK1726" s="203"/>
      <c r="AL1726" s="204"/>
      <c r="AM1726" s="204"/>
      <c r="AN1726" s="204"/>
      <c r="AO1726" s="203"/>
      <c r="AP1726" s="204"/>
      <c r="AQ1726" s="204"/>
      <c r="AR1726" s="204"/>
      <c r="AS1726" s="204"/>
      <c r="AT1726" s="203"/>
      <c r="AU1726" s="204"/>
      <c r="AV1726" s="204"/>
      <c r="AW1726" s="204"/>
      <c r="AX1726" s="203"/>
      <c r="AY1726" s="204"/>
      <c r="AZ1726" s="204"/>
      <c r="BA1726" s="204"/>
      <c r="BB1726" s="203"/>
      <c r="BC1726" s="203"/>
      <c r="BD1726" s="203"/>
      <c r="BE1726" s="204"/>
      <c r="BF1726" s="204"/>
      <c r="BG1726" s="204"/>
      <c r="BH1726" s="204"/>
      <c r="BI1726" s="203"/>
      <c r="BJ1726" s="203"/>
      <c r="BK1726" s="203"/>
      <c r="BL1726" s="203"/>
      <c r="BM1726" s="203"/>
      <c r="BN1726" s="204"/>
      <c r="BO1726" s="6"/>
      <c r="BP1726" s="6"/>
      <c r="BQ1726" s="1">
        <v>0</v>
      </c>
      <c r="BR1726" s="6"/>
      <c r="BS1726" s="6"/>
      <c r="BT1726" s="6"/>
      <c r="BU1726" s="6"/>
      <c r="BV1726" s="6" t="s">
        <v>1083</v>
      </c>
      <c r="BW1726" s="6"/>
    </row>
    <row r="1727" spans="1:75" ht="15" customHeight="1" x14ac:dyDescent="0.3">
      <c r="A1727" s="1" t="s">
        <v>1489</v>
      </c>
      <c r="B1727" s="9">
        <v>42973</v>
      </c>
      <c r="C1727" s="1" t="s">
        <v>123</v>
      </c>
      <c r="D1727" s="61" t="s">
        <v>115</v>
      </c>
      <c r="E1727" s="61" t="s">
        <v>116</v>
      </c>
      <c r="F1727" s="2">
        <v>125</v>
      </c>
      <c r="G1727" s="170">
        <v>1</v>
      </c>
      <c r="H1727" s="183" t="str">
        <f t="shared" si="26"/>
        <v>125-1</v>
      </c>
      <c r="I1727" s="175">
        <v>0</v>
      </c>
      <c r="J1727" s="175">
        <v>96</v>
      </c>
      <c r="K1727" s="207" t="b">
        <v>1</v>
      </c>
      <c r="L1727" s="208">
        <v>295.2</v>
      </c>
      <c r="M1727" s="208">
        <v>296.15999999999997</v>
      </c>
      <c r="N1727" s="2" t="s">
        <v>112</v>
      </c>
      <c r="O1727" s="2" t="s">
        <v>30</v>
      </c>
      <c r="P1727" s="179" t="s">
        <v>1524</v>
      </c>
      <c r="Q1727" s="180">
        <v>1</v>
      </c>
      <c r="R1727" s="2" t="s">
        <v>18</v>
      </c>
      <c r="S1727" s="2"/>
      <c r="T1727" s="40" t="s">
        <v>676</v>
      </c>
      <c r="U1727" s="1" t="s">
        <v>49</v>
      </c>
      <c r="V1727" s="1" t="s">
        <v>92</v>
      </c>
      <c r="W1727" s="1" t="s">
        <v>11</v>
      </c>
      <c r="X1727" s="212">
        <v>3</v>
      </c>
      <c r="Y1727" s="1" t="s">
        <v>111</v>
      </c>
      <c r="AF1727" s="193">
        <v>20</v>
      </c>
      <c r="AU1727" s="1">
        <v>80</v>
      </c>
      <c r="BQ1727" s="1">
        <v>100</v>
      </c>
      <c r="BU1727" s="1" t="s">
        <v>1056</v>
      </c>
    </row>
    <row r="1728" spans="1:75" ht="15" customHeight="1" x14ac:dyDescent="0.3">
      <c r="A1728" s="1" t="s">
        <v>1489</v>
      </c>
      <c r="B1728" s="9">
        <v>42973</v>
      </c>
      <c r="C1728" s="1" t="s">
        <v>123</v>
      </c>
      <c r="D1728" s="166" t="s">
        <v>115</v>
      </c>
      <c r="E1728" s="166" t="s">
        <v>116</v>
      </c>
      <c r="F1728" s="2">
        <v>125</v>
      </c>
      <c r="G1728" s="170">
        <v>1</v>
      </c>
      <c r="H1728" s="183" t="str">
        <f t="shared" si="26"/>
        <v>125-1</v>
      </c>
      <c r="I1728" s="175">
        <v>0</v>
      </c>
      <c r="J1728" s="175">
        <v>96</v>
      </c>
      <c r="K1728" s="207" t="b">
        <v>1</v>
      </c>
      <c r="L1728" s="208">
        <v>295.2</v>
      </c>
      <c r="M1728" s="208">
        <v>296.15999999999997</v>
      </c>
      <c r="N1728" s="11" t="s">
        <v>112</v>
      </c>
      <c r="O1728" s="11" t="s">
        <v>39</v>
      </c>
      <c r="P1728" s="179" t="s">
        <v>1527</v>
      </c>
      <c r="Q1728" s="180">
        <v>4</v>
      </c>
      <c r="R1728" s="11" t="s">
        <v>18</v>
      </c>
      <c r="S1728" s="11"/>
      <c r="T1728" s="17" t="s">
        <v>459</v>
      </c>
      <c r="U1728" s="6" t="s">
        <v>49</v>
      </c>
      <c r="V1728" s="6" t="s">
        <v>14</v>
      </c>
      <c r="W1728" s="6" t="s">
        <v>10</v>
      </c>
      <c r="X1728" s="212">
        <v>2</v>
      </c>
      <c r="Y1728" s="6" t="s">
        <v>40</v>
      </c>
      <c r="AG1728" s="1">
        <v>70</v>
      </c>
      <c r="AJ1728" s="193">
        <v>20</v>
      </c>
      <c r="AU1728" s="1">
        <v>10</v>
      </c>
      <c r="BO1728" s="6"/>
      <c r="BP1728" s="6"/>
      <c r="BQ1728" s="1">
        <v>100</v>
      </c>
      <c r="BR1728" s="6"/>
      <c r="BS1728" s="6"/>
      <c r="BT1728" s="6"/>
      <c r="BU1728" s="6" t="s">
        <v>909</v>
      </c>
      <c r="BV1728" s="6"/>
      <c r="BW1728" s="6"/>
    </row>
    <row r="1729" spans="1:75" ht="15" customHeight="1" x14ac:dyDescent="0.3">
      <c r="A1729" s="1" t="s">
        <v>1489</v>
      </c>
      <c r="B1729" s="9">
        <v>42973</v>
      </c>
      <c r="C1729" s="1" t="s">
        <v>123</v>
      </c>
      <c r="D1729" s="166" t="s">
        <v>115</v>
      </c>
      <c r="E1729" s="166" t="s">
        <v>116</v>
      </c>
      <c r="F1729" s="2">
        <v>125</v>
      </c>
      <c r="G1729" s="170">
        <v>1</v>
      </c>
      <c r="H1729" s="183" t="str">
        <f t="shared" si="26"/>
        <v>125-1</v>
      </c>
      <c r="I1729" s="175">
        <v>11</v>
      </c>
      <c r="J1729" s="175">
        <v>28</v>
      </c>
      <c r="K1729" s="207" t="b">
        <v>1</v>
      </c>
      <c r="L1729" s="208">
        <v>295.31</v>
      </c>
      <c r="M1729" s="208">
        <v>295.47999999999996</v>
      </c>
      <c r="N1729" s="11" t="s">
        <v>96</v>
      </c>
      <c r="O1729" s="11" t="s">
        <v>42</v>
      </c>
      <c r="P1729" s="179" t="s">
        <v>1495</v>
      </c>
      <c r="Q1729" s="180">
        <v>5</v>
      </c>
      <c r="R1729" s="11" t="s">
        <v>18</v>
      </c>
      <c r="S1729" s="11"/>
      <c r="T1729" s="17" t="s">
        <v>684</v>
      </c>
      <c r="U1729" s="6" t="s">
        <v>49</v>
      </c>
      <c r="V1729" s="6" t="s">
        <v>52</v>
      </c>
      <c r="W1729" s="6" t="s">
        <v>11</v>
      </c>
      <c r="X1729" s="212">
        <v>3</v>
      </c>
      <c r="Y1729" s="6" t="s">
        <v>40</v>
      </c>
      <c r="AP1729" s="1">
        <v>80</v>
      </c>
      <c r="AU1729" s="1">
        <v>20</v>
      </c>
      <c r="BO1729" s="6"/>
      <c r="BP1729" s="6"/>
      <c r="BQ1729" s="1">
        <v>100</v>
      </c>
      <c r="BR1729" s="6"/>
      <c r="BS1729" s="6"/>
      <c r="BT1729" s="6"/>
      <c r="BU1729" s="6" t="s">
        <v>1084</v>
      </c>
      <c r="BV1729" s="6"/>
      <c r="BW1729" s="6"/>
    </row>
    <row r="1730" spans="1:75" ht="15" customHeight="1" x14ac:dyDescent="0.3">
      <c r="A1730" s="1" t="s">
        <v>1489</v>
      </c>
      <c r="B1730" s="9">
        <v>42973</v>
      </c>
      <c r="C1730" s="1" t="s">
        <v>123</v>
      </c>
      <c r="D1730" s="166" t="s">
        <v>115</v>
      </c>
      <c r="E1730" s="166" t="s">
        <v>116</v>
      </c>
      <c r="F1730" s="2">
        <v>125</v>
      </c>
      <c r="G1730" s="170">
        <v>1</v>
      </c>
      <c r="H1730" s="183" t="str">
        <f t="shared" si="26"/>
        <v>125-1</v>
      </c>
      <c r="I1730" s="175">
        <v>0</v>
      </c>
      <c r="J1730" s="175">
        <v>96</v>
      </c>
      <c r="K1730" s="207" t="b">
        <v>1</v>
      </c>
      <c r="L1730" s="208">
        <v>295.2</v>
      </c>
      <c r="M1730" s="208">
        <v>296.15999999999997</v>
      </c>
      <c r="N1730" s="11" t="s">
        <v>112</v>
      </c>
      <c r="O1730" s="11" t="s">
        <v>32</v>
      </c>
      <c r="P1730" s="179" t="s">
        <v>1526</v>
      </c>
      <c r="Q1730" s="180">
        <v>3</v>
      </c>
      <c r="R1730" s="11" t="s">
        <v>8</v>
      </c>
      <c r="S1730" s="11"/>
      <c r="T1730" s="17" t="s">
        <v>684</v>
      </c>
      <c r="U1730" s="6" t="s">
        <v>49</v>
      </c>
      <c r="V1730" s="6" t="s">
        <v>90</v>
      </c>
      <c r="W1730" s="6" t="s">
        <v>10</v>
      </c>
      <c r="X1730" s="212">
        <v>2</v>
      </c>
      <c r="Y1730" s="6" t="s">
        <v>40</v>
      </c>
      <c r="AG1730" s="1">
        <v>10</v>
      </c>
      <c r="AP1730" s="1">
        <v>90</v>
      </c>
      <c r="BO1730" s="6"/>
      <c r="BP1730" s="6"/>
      <c r="BQ1730" s="1">
        <v>100</v>
      </c>
      <c r="BR1730" s="6"/>
      <c r="BS1730" s="6"/>
      <c r="BT1730" s="6"/>
      <c r="BU1730" s="6" t="s">
        <v>1048</v>
      </c>
      <c r="BV1730" s="6"/>
      <c r="BW1730" s="6"/>
    </row>
    <row r="1731" spans="1:75" ht="15" customHeight="1" x14ac:dyDescent="0.3">
      <c r="A1731" s="1" t="s">
        <v>1489</v>
      </c>
      <c r="B1731" s="9">
        <v>42973</v>
      </c>
      <c r="C1731" s="1" t="s">
        <v>123</v>
      </c>
      <c r="D1731" s="166" t="s">
        <v>115</v>
      </c>
      <c r="E1731" s="166" t="s">
        <v>116</v>
      </c>
      <c r="F1731" s="2">
        <v>125</v>
      </c>
      <c r="G1731" s="170">
        <v>1</v>
      </c>
      <c r="H1731" s="183" t="str">
        <f t="shared" si="26"/>
        <v>125-1</v>
      </c>
      <c r="I1731" s="175">
        <v>0</v>
      </c>
      <c r="J1731" s="175">
        <v>96</v>
      </c>
      <c r="K1731" s="207" t="b">
        <v>1</v>
      </c>
      <c r="L1731" s="208">
        <v>295.2</v>
      </c>
      <c r="M1731" s="208">
        <v>296.15999999999997</v>
      </c>
      <c r="N1731" s="11" t="s">
        <v>112</v>
      </c>
      <c r="O1731" s="11" t="s">
        <v>55</v>
      </c>
      <c r="P1731" s="179" t="s">
        <v>1525</v>
      </c>
      <c r="Q1731" s="180">
        <v>2</v>
      </c>
      <c r="R1731" s="11" t="s">
        <v>18</v>
      </c>
      <c r="S1731" s="11"/>
      <c r="T1731" s="17" t="s">
        <v>795</v>
      </c>
      <c r="U1731" s="6" t="s">
        <v>49</v>
      </c>
      <c r="V1731" s="6" t="s">
        <v>14</v>
      </c>
      <c r="W1731" s="6" t="s">
        <v>302</v>
      </c>
      <c r="X1731" s="212">
        <v>2</v>
      </c>
      <c r="Y1731" s="6" t="s">
        <v>40</v>
      </c>
      <c r="AF1731" s="193">
        <v>90</v>
      </c>
      <c r="AU1731" s="1">
        <v>10</v>
      </c>
      <c r="BO1731" s="6"/>
      <c r="BP1731" s="6"/>
      <c r="BQ1731" s="1">
        <v>100</v>
      </c>
      <c r="BR1731" s="6"/>
      <c r="BS1731" s="6"/>
      <c r="BT1731" s="6"/>
      <c r="BU1731" s="6" t="s">
        <v>1085</v>
      </c>
      <c r="BV1731" s="6"/>
      <c r="BW1731" s="6"/>
    </row>
    <row r="1732" spans="1:75" ht="15" customHeight="1" x14ac:dyDescent="0.3">
      <c r="A1732" s="1" t="s">
        <v>1489</v>
      </c>
      <c r="B1732" s="9">
        <v>42973</v>
      </c>
      <c r="C1732" s="1" t="s">
        <v>123</v>
      </c>
      <c r="D1732" s="166" t="s">
        <v>115</v>
      </c>
      <c r="E1732" s="166" t="s">
        <v>116</v>
      </c>
      <c r="F1732" s="2">
        <v>125</v>
      </c>
      <c r="G1732" s="170">
        <v>1</v>
      </c>
      <c r="H1732" s="183" t="str">
        <f t="shared" si="26"/>
        <v>125-1</v>
      </c>
      <c r="I1732" s="175">
        <v>0</v>
      </c>
      <c r="J1732" s="175">
        <v>96</v>
      </c>
      <c r="K1732" s="207" t="b">
        <v>1</v>
      </c>
      <c r="L1732" s="208">
        <v>295.2</v>
      </c>
      <c r="M1732" s="208">
        <v>296.15999999999997</v>
      </c>
      <c r="N1732" s="11"/>
      <c r="O1732" s="11" t="s">
        <v>105</v>
      </c>
      <c r="P1732" s="179" t="s">
        <v>105</v>
      </c>
      <c r="Q1732" s="139" t="s">
        <v>1492</v>
      </c>
      <c r="R1732" s="11"/>
      <c r="S1732" s="11"/>
      <c r="T1732" s="6"/>
      <c r="U1732" s="6"/>
      <c r="V1732" s="6"/>
      <c r="W1732" s="6"/>
      <c r="X1732" s="212" t="e">
        <v>#N/A</v>
      </c>
      <c r="Y1732" s="6"/>
      <c r="Z1732" s="203"/>
      <c r="AA1732" s="203"/>
      <c r="AB1732" s="203"/>
      <c r="AC1732" s="203"/>
      <c r="AD1732" s="204"/>
      <c r="AE1732" s="204"/>
      <c r="AF1732" s="203"/>
      <c r="AG1732" s="204"/>
      <c r="AH1732" s="204"/>
      <c r="AI1732" s="204"/>
      <c r="AJ1732" s="203"/>
      <c r="AK1732" s="203"/>
      <c r="AL1732" s="204"/>
      <c r="AM1732" s="204"/>
      <c r="AN1732" s="204"/>
      <c r="AO1732" s="203"/>
      <c r="AP1732" s="204"/>
      <c r="AQ1732" s="204"/>
      <c r="AR1732" s="204"/>
      <c r="AS1732" s="204"/>
      <c r="AT1732" s="203"/>
      <c r="AU1732" s="204"/>
      <c r="AV1732" s="204"/>
      <c r="AW1732" s="204"/>
      <c r="AX1732" s="203"/>
      <c r="AY1732" s="204"/>
      <c r="AZ1732" s="204"/>
      <c r="BA1732" s="204"/>
      <c r="BB1732" s="203"/>
      <c r="BC1732" s="203"/>
      <c r="BD1732" s="203"/>
      <c r="BE1732" s="204"/>
      <c r="BF1732" s="204"/>
      <c r="BG1732" s="204"/>
      <c r="BH1732" s="204"/>
      <c r="BI1732" s="203"/>
      <c r="BJ1732" s="203"/>
      <c r="BK1732" s="203"/>
      <c r="BL1732" s="203"/>
      <c r="BM1732" s="203"/>
      <c r="BN1732" s="204"/>
      <c r="BO1732" s="6"/>
      <c r="BP1732" s="6"/>
      <c r="BQ1732" s="1">
        <v>0</v>
      </c>
      <c r="BR1732" s="6"/>
      <c r="BS1732" s="6"/>
      <c r="BT1732" s="6"/>
      <c r="BU1732" s="6"/>
      <c r="BV1732" s="6" t="s">
        <v>1086</v>
      </c>
      <c r="BW1732" s="6"/>
    </row>
    <row r="1733" spans="1:75" ht="15" customHeight="1" x14ac:dyDescent="0.3">
      <c r="A1733" s="1" t="s">
        <v>1489</v>
      </c>
      <c r="B1733" s="9">
        <v>42973</v>
      </c>
      <c r="C1733" s="1" t="s">
        <v>123</v>
      </c>
      <c r="D1733" s="166" t="s">
        <v>115</v>
      </c>
      <c r="E1733" s="166" t="s">
        <v>116</v>
      </c>
      <c r="F1733" s="2">
        <v>125</v>
      </c>
      <c r="G1733" s="170">
        <v>2</v>
      </c>
      <c r="H1733" s="183" t="str">
        <f t="shared" si="26"/>
        <v>125-2</v>
      </c>
      <c r="I1733" s="175">
        <v>0</v>
      </c>
      <c r="J1733" s="175">
        <v>86</v>
      </c>
      <c r="K1733" s="207" t="b">
        <v>1</v>
      </c>
      <c r="L1733" s="208">
        <v>296.16499999999996</v>
      </c>
      <c r="M1733" s="208">
        <v>297.02499999999998</v>
      </c>
      <c r="N1733" s="11" t="s">
        <v>112</v>
      </c>
      <c r="O1733" s="11" t="s">
        <v>39</v>
      </c>
      <c r="P1733" s="179" t="s">
        <v>1527</v>
      </c>
      <c r="Q1733" s="180">
        <v>4</v>
      </c>
      <c r="R1733" s="11" t="s">
        <v>18</v>
      </c>
      <c r="S1733" s="11"/>
      <c r="T1733" s="17" t="s">
        <v>459</v>
      </c>
      <c r="U1733" s="6" t="s">
        <v>49</v>
      </c>
      <c r="V1733" s="6" t="s">
        <v>14</v>
      </c>
      <c r="W1733" s="6" t="s">
        <v>10</v>
      </c>
      <c r="X1733" s="212">
        <v>2</v>
      </c>
      <c r="Y1733" s="6" t="s">
        <v>40</v>
      </c>
      <c r="AG1733" s="1">
        <v>70</v>
      </c>
      <c r="AJ1733" s="193">
        <v>20</v>
      </c>
      <c r="AU1733" s="1">
        <v>10</v>
      </c>
      <c r="BO1733" s="6"/>
      <c r="BP1733" s="6"/>
      <c r="BQ1733" s="1">
        <v>100</v>
      </c>
      <c r="BR1733" s="6"/>
      <c r="BS1733" s="6"/>
      <c r="BT1733" s="6"/>
      <c r="BU1733" s="6" t="s">
        <v>909</v>
      </c>
      <c r="BV1733" s="6"/>
      <c r="BW1733" s="6"/>
    </row>
    <row r="1734" spans="1:75" ht="15" customHeight="1" x14ac:dyDescent="0.3">
      <c r="A1734" s="1" t="s">
        <v>1489</v>
      </c>
      <c r="B1734" s="9">
        <v>42973</v>
      </c>
      <c r="C1734" s="1" t="s">
        <v>123</v>
      </c>
      <c r="D1734" s="166" t="s">
        <v>115</v>
      </c>
      <c r="E1734" s="166" t="s">
        <v>116</v>
      </c>
      <c r="F1734" s="2">
        <v>125</v>
      </c>
      <c r="G1734" s="170">
        <v>2</v>
      </c>
      <c r="H1734" s="183" t="str">
        <f t="shared" si="26"/>
        <v>125-2</v>
      </c>
      <c r="I1734" s="175">
        <v>0</v>
      </c>
      <c r="J1734" s="175">
        <v>86</v>
      </c>
      <c r="K1734" s="207" t="b">
        <v>1</v>
      </c>
      <c r="L1734" s="208">
        <v>296.16499999999996</v>
      </c>
      <c r="M1734" s="208">
        <v>297.02499999999998</v>
      </c>
      <c r="N1734" s="11" t="s">
        <v>112</v>
      </c>
      <c r="O1734" s="11" t="s">
        <v>42</v>
      </c>
      <c r="P1734" s="179" t="s">
        <v>1495</v>
      </c>
      <c r="Q1734" s="180">
        <v>5</v>
      </c>
      <c r="R1734" s="11" t="s">
        <v>18</v>
      </c>
      <c r="S1734" s="11"/>
      <c r="T1734" s="17" t="s">
        <v>684</v>
      </c>
      <c r="U1734" s="6" t="s">
        <v>49</v>
      </c>
      <c r="V1734" s="6" t="s">
        <v>92</v>
      </c>
      <c r="W1734" s="6" t="s">
        <v>11</v>
      </c>
      <c r="X1734" s="212">
        <v>3</v>
      </c>
      <c r="Y1734" s="6" t="s">
        <v>40</v>
      </c>
      <c r="AP1734" s="1">
        <v>80</v>
      </c>
      <c r="AU1734" s="1">
        <v>20</v>
      </c>
      <c r="BO1734" s="6"/>
      <c r="BP1734" s="6"/>
      <c r="BQ1734" s="1">
        <v>100</v>
      </c>
      <c r="BR1734" s="6"/>
      <c r="BS1734" s="6"/>
      <c r="BT1734" s="6"/>
      <c r="BU1734" s="6" t="s">
        <v>1087</v>
      </c>
      <c r="BV1734" s="6"/>
      <c r="BW1734" s="6"/>
    </row>
    <row r="1735" spans="1:75" ht="15" customHeight="1" x14ac:dyDescent="0.3">
      <c r="A1735" s="1" t="s">
        <v>1489</v>
      </c>
      <c r="B1735" s="9">
        <v>42973</v>
      </c>
      <c r="C1735" s="1" t="s">
        <v>123</v>
      </c>
      <c r="D1735" s="166" t="s">
        <v>115</v>
      </c>
      <c r="E1735" s="166" t="s">
        <v>116</v>
      </c>
      <c r="F1735" s="2">
        <v>125</v>
      </c>
      <c r="G1735" s="170">
        <v>2</v>
      </c>
      <c r="H1735" s="183" t="str">
        <f t="shared" si="26"/>
        <v>125-2</v>
      </c>
      <c r="I1735" s="175">
        <v>0</v>
      </c>
      <c r="J1735" s="175">
        <v>86</v>
      </c>
      <c r="K1735" s="207" t="b">
        <v>1</v>
      </c>
      <c r="L1735" s="208">
        <v>296.16499999999996</v>
      </c>
      <c r="M1735" s="208">
        <v>297.02499999999998</v>
      </c>
      <c r="N1735" s="11" t="s">
        <v>112</v>
      </c>
      <c r="O1735" s="11" t="s">
        <v>55</v>
      </c>
      <c r="P1735" s="179" t="s">
        <v>1525</v>
      </c>
      <c r="Q1735" s="180">
        <v>2</v>
      </c>
      <c r="R1735" s="11" t="s">
        <v>18</v>
      </c>
      <c r="S1735" s="11"/>
      <c r="T1735" s="17" t="s">
        <v>459</v>
      </c>
      <c r="U1735" s="6" t="s">
        <v>49</v>
      </c>
      <c r="V1735" s="6" t="s">
        <v>14</v>
      </c>
      <c r="W1735" s="6" t="s">
        <v>302</v>
      </c>
      <c r="X1735" s="212">
        <v>2</v>
      </c>
      <c r="Y1735" s="6" t="s">
        <v>40</v>
      </c>
      <c r="AF1735" s="193">
        <v>90</v>
      </c>
      <c r="AU1735" s="1">
        <v>10</v>
      </c>
      <c r="BO1735" s="6"/>
      <c r="BP1735" s="6"/>
      <c r="BQ1735" s="1">
        <v>100</v>
      </c>
      <c r="BR1735" s="6"/>
      <c r="BS1735" s="6"/>
      <c r="BT1735" s="6"/>
      <c r="BU1735" s="6" t="s">
        <v>1085</v>
      </c>
      <c r="BV1735" s="6"/>
      <c r="BW1735" s="6"/>
    </row>
    <row r="1736" spans="1:75" ht="15" customHeight="1" x14ac:dyDescent="0.3">
      <c r="A1736" s="1" t="s">
        <v>1489</v>
      </c>
      <c r="B1736" s="9">
        <v>42973</v>
      </c>
      <c r="C1736" s="1" t="s">
        <v>123</v>
      </c>
      <c r="D1736" s="166" t="s">
        <v>115</v>
      </c>
      <c r="E1736" s="166" t="s">
        <v>116</v>
      </c>
      <c r="F1736" s="2">
        <v>125</v>
      </c>
      <c r="G1736" s="170">
        <v>2</v>
      </c>
      <c r="H1736" s="183" t="str">
        <f t="shared" si="26"/>
        <v>125-2</v>
      </c>
      <c r="I1736" s="175">
        <v>0</v>
      </c>
      <c r="J1736" s="175">
        <v>86</v>
      </c>
      <c r="K1736" s="207" t="b">
        <v>1</v>
      </c>
      <c r="L1736" s="208">
        <v>296.16499999999996</v>
      </c>
      <c r="M1736" s="208">
        <v>297.02499999999998</v>
      </c>
      <c r="N1736" s="11"/>
      <c r="O1736" s="11" t="s">
        <v>105</v>
      </c>
      <c r="P1736" s="179" t="s">
        <v>105</v>
      </c>
      <c r="Q1736" s="139" t="s">
        <v>1492</v>
      </c>
      <c r="R1736" s="11"/>
      <c r="S1736" s="11"/>
      <c r="T1736" s="6"/>
      <c r="U1736" s="6"/>
      <c r="V1736" s="6"/>
      <c r="W1736" s="6"/>
      <c r="X1736" s="212" t="e">
        <v>#N/A</v>
      </c>
      <c r="Y1736" s="6"/>
      <c r="Z1736" s="203"/>
      <c r="AA1736" s="203"/>
      <c r="AB1736" s="203"/>
      <c r="AC1736" s="203"/>
      <c r="AD1736" s="204"/>
      <c r="AE1736" s="204"/>
      <c r="AF1736" s="203"/>
      <c r="AG1736" s="204"/>
      <c r="AH1736" s="204"/>
      <c r="AI1736" s="204"/>
      <c r="AJ1736" s="203"/>
      <c r="AK1736" s="203"/>
      <c r="AL1736" s="204"/>
      <c r="AM1736" s="204"/>
      <c r="AN1736" s="204"/>
      <c r="AO1736" s="203"/>
      <c r="AP1736" s="204"/>
      <c r="AQ1736" s="204"/>
      <c r="AR1736" s="204"/>
      <c r="AS1736" s="204"/>
      <c r="AT1736" s="203"/>
      <c r="AU1736" s="204"/>
      <c r="AV1736" s="204"/>
      <c r="AW1736" s="204"/>
      <c r="AX1736" s="203"/>
      <c r="AY1736" s="204"/>
      <c r="AZ1736" s="204"/>
      <c r="BA1736" s="204"/>
      <c r="BB1736" s="203"/>
      <c r="BC1736" s="203"/>
      <c r="BD1736" s="203"/>
      <c r="BE1736" s="204"/>
      <c r="BF1736" s="204"/>
      <c r="BG1736" s="204"/>
      <c r="BH1736" s="204"/>
      <c r="BI1736" s="203"/>
      <c r="BJ1736" s="203"/>
      <c r="BK1736" s="203"/>
      <c r="BL1736" s="203"/>
      <c r="BM1736" s="203"/>
      <c r="BN1736" s="204"/>
      <c r="BO1736" s="6"/>
      <c r="BP1736" s="6"/>
      <c r="BQ1736" s="1">
        <v>0</v>
      </c>
      <c r="BR1736" s="6"/>
      <c r="BS1736" s="6"/>
      <c r="BT1736" s="6"/>
      <c r="BU1736" s="6"/>
      <c r="BV1736" s="6" t="s">
        <v>1088</v>
      </c>
      <c r="BW1736" s="6"/>
    </row>
    <row r="1737" spans="1:75" ht="15" customHeight="1" x14ac:dyDescent="0.3">
      <c r="A1737" s="1" t="s">
        <v>1489</v>
      </c>
      <c r="B1737" s="9">
        <v>42973</v>
      </c>
      <c r="C1737" s="1" t="s">
        <v>123</v>
      </c>
      <c r="D1737" s="61" t="s">
        <v>115</v>
      </c>
      <c r="E1737" s="61" t="s">
        <v>116</v>
      </c>
      <c r="F1737" s="2">
        <v>125</v>
      </c>
      <c r="G1737" s="170">
        <v>3</v>
      </c>
      <c r="H1737" s="183" t="str">
        <f t="shared" si="26"/>
        <v>125-3</v>
      </c>
      <c r="I1737" s="175">
        <v>0</v>
      </c>
      <c r="J1737" s="175">
        <v>70</v>
      </c>
      <c r="K1737" s="207" t="b">
        <v>1</v>
      </c>
      <c r="L1737" s="208">
        <v>297.02999999999997</v>
      </c>
      <c r="M1737" s="208">
        <v>297.72999999999996</v>
      </c>
      <c r="N1737" s="2" t="s">
        <v>112</v>
      </c>
      <c r="O1737" s="2" t="s">
        <v>30</v>
      </c>
      <c r="P1737" s="179" t="s">
        <v>1524</v>
      </c>
      <c r="Q1737" s="180">
        <v>1</v>
      </c>
      <c r="R1737" s="2" t="s">
        <v>23</v>
      </c>
      <c r="S1737" s="2"/>
      <c r="T1737" s="40" t="s">
        <v>676</v>
      </c>
      <c r="U1737" s="1" t="s">
        <v>49</v>
      </c>
      <c r="V1737" s="1" t="s">
        <v>119</v>
      </c>
      <c r="W1737" s="1" t="s">
        <v>11</v>
      </c>
      <c r="X1737" s="212">
        <v>3</v>
      </c>
      <c r="Y1737" s="1" t="s">
        <v>111</v>
      </c>
      <c r="AF1737" s="193">
        <v>20</v>
      </c>
      <c r="AU1737" s="1">
        <v>80</v>
      </c>
      <c r="BQ1737" s="1">
        <v>100</v>
      </c>
      <c r="BU1737" s="1" t="s">
        <v>1056</v>
      </c>
    </row>
    <row r="1738" spans="1:75" ht="15" customHeight="1" x14ac:dyDescent="0.3">
      <c r="A1738" s="1" t="s">
        <v>1489</v>
      </c>
      <c r="B1738" s="9">
        <v>42973</v>
      </c>
      <c r="C1738" s="1" t="s">
        <v>123</v>
      </c>
      <c r="D1738" s="166" t="s">
        <v>115</v>
      </c>
      <c r="E1738" s="166" t="s">
        <v>116</v>
      </c>
      <c r="F1738" s="2">
        <v>125</v>
      </c>
      <c r="G1738" s="170">
        <v>3</v>
      </c>
      <c r="H1738" s="183" t="str">
        <f t="shared" si="26"/>
        <v>125-3</v>
      </c>
      <c r="I1738" s="175">
        <v>0</v>
      </c>
      <c r="J1738" s="175">
        <v>70</v>
      </c>
      <c r="K1738" s="207" t="b">
        <v>1</v>
      </c>
      <c r="L1738" s="208">
        <v>297.02999999999997</v>
      </c>
      <c r="M1738" s="208">
        <v>297.72999999999996</v>
      </c>
      <c r="N1738" s="11" t="s">
        <v>112</v>
      </c>
      <c r="O1738" s="11" t="s">
        <v>39</v>
      </c>
      <c r="P1738" s="179" t="s">
        <v>1527</v>
      </c>
      <c r="Q1738" s="180">
        <v>4</v>
      </c>
      <c r="R1738" s="11" t="s">
        <v>18</v>
      </c>
      <c r="S1738" s="11"/>
      <c r="T1738" s="17" t="s">
        <v>459</v>
      </c>
      <c r="U1738" s="6" t="s">
        <v>49</v>
      </c>
      <c r="V1738" s="6" t="s">
        <v>14</v>
      </c>
      <c r="W1738" s="6" t="s">
        <v>10</v>
      </c>
      <c r="X1738" s="212">
        <v>2</v>
      </c>
      <c r="Y1738" s="6" t="s">
        <v>40</v>
      </c>
      <c r="AG1738" s="1">
        <v>70</v>
      </c>
      <c r="AJ1738" s="193">
        <v>20</v>
      </c>
      <c r="AU1738" s="1">
        <v>10</v>
      </c>
      <c r="BO1738" s="6"/>
      <c r="BP1738" s="6"/>
      <c r="BQ1738" s="1">
        <v>100</v>
      </c>
      <c r="BR1738" s="6"/>
      <c r="BS1738" s="6"/>
      <c r="BT1738" s="6"/>
      <c r="BU1738" s="6" t="s">
        <v>909</v>
      </c>
      <c r="BV1738" s="6"/>
      <c r="BW1738" s="6"/>
    </row>
    <row r="1739" spans="1:75" ht="15" customHeight="1" x14ac:dyDescent="0.3">
      <c r="A1739" s="1" t="s">
        <v>1489</v>
      </c>
      <c r="B1739" s="9">
        <v>42973</v>
      </c>
      <c r="C1739" s="1" t="s">
        <v>123</v>
      </c>
      <c r="D1739" s="166" t="s">
        <v>115</v>
      </c>
      <c r="E1739" s="166" t="s">
        <v>116</v>
      </c>
      <c r="F1739" s="2">
        <v>125</v>
      </c>
      <c r="G1739" s="170">
        <v>3</v>
      </c>
      <c r="H1739" s="183" t="str">
        <f t="shared" si="26"/>
        <v>125-3</v>
      </c>
      <c r="I1739" s="175">
        <v>0</v>
      </c>
      <c r="J1739" s="175">
        <v>70</v>
      </c>
      <c r="K1739" s="207" t="b">
        <v>1</v>
      </c>
      <c r="L1739" s="208">
        <v>297.02999999999997</v>
      </c>
      <c r="M1739" s="208">
        <v>297.72999999999996</v>
      </c>
      <c r="N1739" s="11" t="s">
        <v>112</v>
      </c>
      <c r="O1739" s="11" t="s">
        <v>32</v>
      </c>
      <c r="P1739" s="179" t="s">
        <v>1495</v>
      </c>
      <c r="Q1739" s="180">
        <v>5</v>
      </c>
      <c r="R1739" s="11" t="s">
        <v>8</v>
      </c>
      <c r="S1739" s="11"/>
      <c r="T1739" s="17" t="s">
        <v>792</v>
      </c>
      <c r="U1739" s="6" t="s">
        <v>49</v>
      </c>
      <c r="V1739" s="6" t="s">
        <v>16</v>
      </c>
      <c r="W1739" s="6" t="s">
        <v>10</v>
      </c>
      <c r="X1739" s="212">
        <v>2</v>
      </c>
      <c r="Y1739" s="6" t="s">
        <v>40</v>
      </c>
      <c r="AG1739" s="1">
        <v>10</v>
      </c>
      <c r="AP1739" s="1">
        <v>90</v>
      </c>
      <c r="BO1739" s="6"/>
      <c r="BP1739" s="6"/>
      <c r="BQ1739" s="1">
        <v>100</v>
      </c>
      <c r="BR1739" s="6"/>
      <c r="BS1739" s="6"/>
      <c r="BT1739" s="6"/>
      <c r="BU1739" s="6" t="s">
        <v>1089</v>
      </c>
      <c r="BV1739" s="6"/>
      <c r="BW1739" s="6"/>
    </row>
    <row r="1740" spans="1:75" ht="15" customHeight="1" x14ac:dyDescent="0.3">
      <c r="A1740" s="1" t="s">
        <v>1489</v>
      </c>
      <c r="B1740" s="9">
        <v>42973</v>
      </c>
      <c r="C1740" s="1" t="s">
        <v>123</v>
      </c>
      <c r="D1740" s="166" t="s">
        <v>115</v>
      </c>
      <c r="E1740" s="166" t="s">
        <v>116</v>
      </c>
      <c r="F1740" s="2">
        <v>125</v>
      </c>
      <c r="G1740" s="170">
        <v>3</v>
      </c>
      <c r="H1740" s="183" t="str">
        <f t="shared" si="26"/>
        <v>125-3</v>
      </c>
      <c r="I1740" s="175">
        <v>0</v>
      </c>
      <c r="J1740" s="175">
        <v>70</v>
      </c>
      <c r="K1740" s="207" t="b">
        <v>1</v>
      </c>
      <c r="L1740" s="208">
        <v>297.02999999999997</v>
      </c>
      <c r="M1740" s="208">
        <v>297.72999999999996</v>
      </c>
      <c r="N1740" s="11" t="s">
        <v>112</v>
      </c>
      <c r="O1740" s="11" t="s">
        <v>55</v>
      </c>
      <c r="P1740" s="179" t="s">
        <v>1525</v>
      </c>
      <c r="Q1740" s="180">
        <v>2</v>
      </c>
      <c r="R1740" s="11" t="s">
        <v>18</v>
      </c>
      <c r="S1740" s="11"/>
      <c r="T1740" s="17" t="s">
        <v>201</v>
      </c>
      <c r="U1740" s="6" t="s">
        <v>49</v>
      </c>
      <c r="V1740" s="6" t="s">
        <v>92</v>
      </c>
      <c r="W1740" s="6" t="s">
        <v>302</v>
      </c>
      <c r="X1740" s="212">
        <v>2</v>
      </c>
      <c r="Y1740" s="6" t="s">
        <v>40</v>
      </c>
      <c r="AF1740" s="193">
        <v>90</v>
      </c>
      <c r="AU1740" s="1">
        <v>10</v>
      </c>
      <c r="BO1740" s="6"/>
      <c r="BP1740" s="6"/>
      <c r="BQ1740" s="1">
        <v>100</v>
      </c>
      <c r="BR1740" s="6"/>
      <c r="BS1740" s="6"/>
      <c r="BT1740" s="6"/>
      <c r="BU1740" s="6" t="s">
        <v>1085</v>
      </c>
      <c r="BV1740" s="6"/>
      <c r="BW1740" s="6"/>
    </row>
    <row r="1741" spans="1:75" ht="15" customHeight="1" x14ac:dyDescent="0.3">
      <c r="A1741" s="1" t="s">
        <v>1489</v>
      </c>
      <c r="B1741" s="9">
        <v>42973</v>
      </c>
      <c r="C1741" s="1" t="s">
        <v>123</v>
      </c>
      <c r="D1741" s="166" t="s">
        <v>115</v>
      </c>
      <c r="E1741" s="166" t="s">
        <v>116</v>
      </c>
      <c r="F1741" s="2">
        <v>125</v>
      </c>
      <c r="G1741" s="170">
        <v>3</v>
      </c>
      <c r="H1741" s="183" t="str">
        <f t="shared" si="26"/>
        <v>125-3</v>
      </c>
      <c r="I1741" s="175">
        <v>0</v>
      </c>
      <c r="J1741" s="175">
        <v>70</v>
      </c>
      <c r="K1741" s="207" t="b">
        <v>1</v>
      </c>
      <c r="L1741" s="208">
        <v>297.02999999999997</v>
      </c>
      <c r="M1741" s="208">
        <v>297.72999999999996</v>
      </c>
      <c r="N1741" s="11"/>
      <c r="O1741" s="11" t="s">
        <v>105</v>
      </c>
      <c r="P1741" s="179" t="s">
        <v>105</v>
      </c>
      <c r="Q1741" s="139" t="s">
        <v>1492</v>
      </c>
      <c r="R1741" s="11"/>
      <c r="S1741" s="11"/>
      <c r="T1741" s="6"/>
      <c r="U1741" s="6"/>
      <c r="V1741" s="6"/>
      <c r="W1741" s="6"/>
      <c r="X1741" s="212" t="e">
        <v>#N/A</v>
      </c>
      <c r="Y1741" s="6"/>
      <c r="Z1741" s="203"/>
      <c r="AA1741" s="203"/>
      <c r="AB1741" s="203"/>
      <c r="AC1741" s="203"/>
      <c r="AD1741" s="204"/>
      <c r="AE1741" s="204"/>
      <c r="AF1741" s="203"/>
      <c r="AG1741" s="204"/>
      <c r="AH1741" s="204"/>
      <c r="AI1741" s="204"/>
      <c r="AJ1741" s="203"/>
      <c r="AK1741" s="203"/>
      <c r="AL1741" s="204"/>
      <c r="AM1741" s="204"/>
      <c r="AN1741" s="204"/>
      <c r="AO1741" s="203"/>
      <c r="AP1741" s="204"/>
      <c r="AQ1741" s="204"/>
      <c r="AR1741" s="204"/>
      <c r="AS1741" s="204"/>
      <c r="AT1741" s="203"/>
      <c r="AU1741" s="204"/>
      <c r="AV1741" s="204"/>
      <c r="AW1741" s="204"/>
      <c r="AX1741" s="203"/>
      <c r="AY1741" s="204"/>
      <c r="AZ1741" s="204"/>
      <c r="BA1741" s="204"/>
      <c r="BB1741" s="203"/>
      <c r="BC1741" s="203"/>
      <c r="BD1741" s="203"/>
      <c r="BE1741" s="204"/>
      <c r="BF1741" s="204"/>
      <c r="BG1741" s="204"/>
      <c r="BH1741" s="204"/>
      <c r="BI1741" s="203"/>
      <c r="BJ1741" s="203"/>
      <c r="BK1741" s="203"/>
      <c r="BL1741" s="203"/>
      <c r="BM1741" s="203"/>
      <c r="BN1741" s="204"/>
      <c r="BO1741" s="6"/>
      <c r="BP1741" s="6"/>
      <c r="BQ1741" s="1">
        <v>0</v>
      </c>
      <c r="BR1741" s="6"/>
      <c r="BS1741" s="6"/>
      <c r="BT1741" s="6"/>
      <c r="BU1741" s="6"/>
      <c r="BV1741" s="6" t="s">
        <v>1090</v>
      </c>
      <c r="BW1741" s="6"/>
    </row>
    <row r="1742" spans="1:75" ht="15" customHeight="1" x14ac:dyDescent="0.3">
      <c r="A1742" s="1" t="s">
        <v>1489</v>
      </c>
      <c r="B1742" s="9">
        <v>42973</v>
      </c>
      <c r="C1742" s="1" t="s">
        <v>123</v>
      </c>
      <c r="D1742" s="61" t="s">
        <v>115</v>
      </c>
      <c r="E1742" s="61" t="s">
        <v>116</v>
      </c>
      <c r="F1742" s="2">
        <v>125</v>
      </c>
      <c r="G1742" s="170">
        <v>4</v>
      </c>
      <c r="H1742" s="183" t="str">
        <f t="shared" si="26"/>
        <v>125-4</v>
      </c>
      <c r="I1742" s="175">
        <v>0</v>
      </c>
      <c r="J1742" s="175">
        <v>55</v>
      </c>
      <c r="K1742" s="207" t="b">
        <v>1</v>
      </c>
      <c r="L1742" s="208">
        <v>297.74499999999995</v>
      </c>
      <c r="M1742" s="208">
        <v>298.29499999999996</v>
      </c>
      <c r="N1742" s="2" t="s">
        <v>112</v>
      </c>
      <c r="O1742" s="2" t="s">
        <v>30</v>
      </c>
      <c r="P1742" s="179" t="s">
        <v>1524</v>
      </c>
      <c r="Q1742" s="180">
        <v>1</v>
      </c>
      <c r="R1742" s="2" t="s">
        <v>18</v>
      </c>
      <c r="S1742" s="2"/>
      <c r="T1742" s="40" t="s">
        <v>796</v>
      </c>
      <c r="U1742" s="1" t="s">
        <v>49</v>
      </c>
      <c r="V1742" s="1" t="s">
        <v>92</v>
      </c>
      <c r="W1742" s="1" t="s">
        <v>11</v>
      </c>
      <c r="X1742" s="212">
        <v>3</v>
      </c>
      <c r="Y1742" s="1" t="s">
        <v>111</v>
      </c>
      <c r="AF1742" s="193">
        <v>20</v>
      </c>
      <c r="AU1742" s="1">
        <v>80</v>
      </c>
      <c r="BQ1742" s="1">
        <v>100</v>
      </c>
      <c r="BU1742" s="1" t="s">
        <v>1056</v>
      </c>
    </row>
    <row r="1743" spans="1:75" ht="15" customHeight="1" x14ac:dyDescent="0.3">
      <c r="A1743" s="1" t="s">
        <v>1489</v>
      </c>
      <c r="B1743" s="9">
        <v>42973</v>
      </c>
      <c r="C1743" s="1" t="s">
        <v>123</v>
      </c>
      <c r="D1743" s="166" t="s">
        <v>115</v>
      </c>
      <c r="E1743" s="166" t="s">
        <v>116</v>
      </c>
      <c r="F1743" s="2">
        <v>125</v>
      </c>
      <c r="G1743" s="170">
        <v>4</v>
      </c>
      <c r="H1743" s="183" t="str">
        <f t="shared" si="26"/>
        <v>125-4</v>
      </c>
      <c r="I1743" s="175">
        <v>0</v>
      </c>
      <c r="J1743" s="175">
        <v>55</v>
      </c>
      <c r="K1743" s="207" t="b">
        <v>1</v>
      </c>
      <c r="L1743" s="208">
        <v>297.74499999999995</v>
      </c>
      <c r="M1743" s="208">
        <v>298.29499999999996</v>
      </c>
      <c r="N1743" s="11" t="s">
        <v>112</v>
      </c>
      <c r="O1743" s="11" t="s">
        <v>39</v>
      </c>
      <c r="P1743" s="179" t="s">
        <v>1527</v>
      </c>
      <c r="Q1743" s="180">
        <v>4</v>
      </c>
      <c r="R1743" s="11" t="s">
        <v>18</v>
      </c>
      <c r="S1743" s="11"/>
      <c r="T1743" s="17" t="s">
        <v>459</v>
      </c>
      <c r="U1743" s="6" t="s">
        <v>49</v>
      </c>
      <c r="V1743" s="6" t="s">
        <v>14</v>
      </c>
      <c r="W1743" s="6" t="s">
        <v>10</v>
      </c>
      <c r="X1743" s="212">
        <v>2</v>
      </c>
      <c r="Y1743" s="6" t="s">
        <v>40</v>
      </c>
      <c r="AG1743" s="1">
        <v>70</v>
      </c>
      <c r="AJ1743" s="193">
        <v>20</v>
      </c>
      <c r="AU1743" s="1">
        <v>10</v>
      </c>
      <c r="BO1743" s="6"/>
      <c r="BP1743" s="6"/>
      <c r="BQ1743" s="1">
        <v>100</v>
      </c>
      <c r="BR1743" s="6"/>
      <c r="BS1743" s="6"/>
      <c r="BT1743" s="6"/>
      <c r="BU1743" s="6" t="s">
        <v>909</v>
      </c>
      <c r="BV1743" s="6"/>
      <c r="BW1743" s="6"/>
    </row>
    <row r="1744" spans="1:75" ht="15" customHeight="1" x14ac:dyDescent="0.3">
      <c r="A1744" s="1" t="s">
        <v>1489</v>
      </c>
      <c r="B1744" s="9">
        <v>42973</v>
      </c>
      <c r="C1744" s="1" t="s">
        <v>123</v>
      </c>
      <c r="D1744" s="166" t="s">
        <v>115</v>
      </c>
      <c r="E1744" s="166" t="s">
        <v>116</v>
      </c>
      <c r="F1744" s="2">
        <v>125</v>
      </c>
      <c r="G1744" s="170">
        <v>4</v>
      </c>
      <c r="H1744" s="183" t="str">
        <f t="shared" si="26"/>
        <v>125-4</v>
      </c>
      <c r="I1744" s="175">
        <v>0</v>
      </c>
      <c r="J1744" s="175">
        <v>55</v>
      </c>
      <c r="K1744" s="207" t="b">
        <v>1</v>
      </c>
      <c r="L1744" s="208">
        <v>297.74499999999995</v>
      </c>
      <c r="M1744" s="208">
        <v>298.29499999999996</v>
      </c>
      <c r="N1744" s="11" t="s">
        <v>112</v>
      </c>
      <c r="O1744" s="11" t="s">
        <v>32</v>
      </c>
      <c r="P1744" s="179" t="s">
        <v>1526</v>
      </c>
      <c r="Q1744" s="180">
        <v>3</v>
      </c>
      <c r="R1744" s="11" t="s">
        <v>18</v>
      </c>
      <c r="S1744" s="11"/>
      <c r="T1744" s="17" t="s">
        <v>790</v>
      </c>
      <c r="U1744" s="6" t="s">
        <v>49</v>
      </c>
      <c r="V1744" s="6" t="s">
        <v>90</v>
      </c>
      <c r="W1744" s="6" t="s">
        <v>10</v>
      </c>
      <c r="X1744" s="212">
        <v>2</v>
      </c>
      <c r="Y1744" s="6" t="s">
        <v>40</v>
      </c>
      <c r="AG1744" s="1">
        <v>10</v>
      </c>
      <c r="AP1744" s="1">
        <v>90</v>
      </c>
      <c r="BO1744" s="6"/>
      <c r="BP1744" s="6"/>
      <c r="BQ1744" s="1">
        <v>100</v>
      </c>
      <c r="BR1744" s="6"/>
      <c r="BS1744" s="6"/>
      <c r="BT1744" s="6"/>
      <c r="BU1744" s="6" t="s">
        <v>1048</v>
      </c>
      <c r="BV1744" s="6"/>
      <c r="BW1744" s="6"/>
    </row>
    <row r="1745" spans="1:75" ht="15" customHeight="1" x14ac:dyDescent="0.3">
      <c r="A1745" s="1" t="s">
        <v>1489</v>
      </c>
      <c r="B1745" s="9">
        <v>42973</v>
      </c>
      <c r="C1745" s="1" t="s">
        <v>123</v>
      </c>
      <c r="D1745" s="166" t="s">
        <v>115</v>
      </c>
      <c r="E1745" s="166" t="s">
        <v>116</v>
      </c>
      <c r="F1745" s="2">
        <v>125</v>
      </c>
      <c r="G1745" s="170">
        <v>4</v>
      </c>
      <c r="H1745" s="183" t="str">
        <f t="shared" si="26"/>
        <v>125-4</v>
      </c>
      <c r="I1745" s="175">
        <v>0</v>
      </c>
      <c r="J1745" s="175">
        <v>55</v>
      </c>
      <c r="K1745" s="207" t="b">
        <v>1</v>
      </c>
      <c r="L1745" s="208">
        <v>297.74499999999995</v>
      </c>
      <c r="M1745" s="208">
        <v>298.29499999999996</v>
      </c>
      <c r="N1745" s="11" t="s">
        <v>112</v>
      </c>
      <c r="O1745" s="11" t="s">
        <v>55</v>
      </c>
      <c r="P1745" s="179" t="s">
        <v>1525</v>
      </c>
      <c r="Q1745" s="180">
        <v>2</v>
      </c>
      <c r="R1745" s="11" t="s">
        <v>18</v>
      </c>
      <c r="S1745" s="11"/>
      <c r="T1745" s="17" t="s">
        <v>551</v>
      </c>
      <c r="U1745" s="6" t="s">
        <v>49</v>
      </c>
      <c r="V1745" s="6" t="s">
        <v>92</v>
      </c>
      <c r="W1745" s="6" t="s">
        <v>302</v>
      </c>
      <c r="X1745" s="212">
        <v>2</v>
      </c>
      <c r="Y1745" s="6" t="s">
        <v>40</v>
      </c>
      <c r="AF1745" s="193">
        <v>90</v>
      </c>
      <c r="AU1745" s="1">
        <v>10</v>
      </c>
      <c r="BO1745" s="6"/>
      <c r="BP1745" s="6"/>
      <c r="BQ1745" s="1">
        <v>100</v>
      </c>
      <c r="BR1745" s="6"/>
      <c r="BS1745" s="6"/>
      <c r="BT1745" s="6"/>
      <c r="BU1745" s="6" t="s">
        <v>1085</v>
      </c>
      <c r="BV1745" s="6"/>
      <c r="BW1745" s="6"/>
    </row>
    <row r="1746" spans="1:75" ht="15" customHeight="1" x14ac:dyDescent="0.3">
      <c r="A1746" s="1" t="s">
        <v>1489</v>
      </c>
      <c r="B1746" s="9">
        <v>42973</v>
      </c>
      <c r="C1746" s="1" t="s">
        <v>123</v>
      </c>
      <c r="D1746" s="166" t="s">
        <v>115</v>
      </c>
      <c r="E1746" s="166" t="s">
        <v>116</v>
      </c>
      <c r="F1746" s="2">
        <v>125</v>
      </c>
      <c r="G1746" s="170">
        <v>4</v>
      </c>
      <c r="H1746" s="183" t="str">
        <f t="shared" si="26"/>
        <v>125-4</v>
      </c>
      <c r="I1746" s="175">
        <v>0</v>
      </c>
      <c r="J1746" s="175">
        <v>55</v>
      </c>
      <c r="K1746" s="207" t="b">
        <v>1</v>
      </c>
      <c r="L1746" s="208">
        <v>297.74499999999995</v>
      </c>
      <c r="M1746" s="208">
        <v>298.29499999999996</v>
      </c>
      <c r="N1746" s="11" t="s">
        <v>112</v>
      </c>
      <c r="O1746" s="11" t="s">
        <v>32</v>
      </c>
      <c r="P1746" s="179" t="s">
        <v>1495</v>
      </c>
      <c r="Q1746" s="180">
        <v>5</v>
      </c>
      <c r="R1746" s="11" t="s">
        <v>18</v>
      </c>
      <c r="S1746" s="11"/>
      <c r="T1746" s="17" t="s">
        <v>791</v>
      </c>
      <c r="U1746" s="6" t="s">
        <v>49</v>
      </c>
      <c r="V1746" s="6" t="s">
        <v>15</v>
      </c>
      <c r="W1746" s="6" t="s">
        <v>10</v>
      </c>
      <c r="X1746" s="212">
        <v>2</v>
      </c>
      <c r="Y1746" s="6" t="s">
        <v>40</v>
      </c>
      <c r="AG1746" s="1">
        <v>10</v>
      </c>
      <c r="AP1746" s="1">
        <v>90</v>
      </c>
      <c r="BO1746" s="6"/>
      <c r="BP1746" s="6"/>
      <c r="BQ1746" s="1">
        <v>100</v>
      </c>
      <c r="BR1746" s="6"/>
      <c r="BS1746" s="6"/>
      <c r="BT1746" s="6"/>
      <c r="BU1746" s="6"/>
      <c r="BV1746" s="6"/>
      <c r="BW1746" s="6"/>
    </row>
    <row r="1747" spans="1:75" ht="15" customHeight="1" x14ac:dyDescent="0.3">
      <c r="A1747" s="1" t="s">
        <v>1489</v>
      </c>
      <c r="B1747" s="9">
        <v>42973</v>
      </c>
      <c r="C1747" s="1" t="s">
        <v>123</v>
      </c>
      <c r="D1747" s="166" t="s">
        <v>115</v>
      </c>
      <c r="E1747" s="166" t="s">
        <v>116</v>
      </c>
      <c r="F1747" s="2">
        <v>125</v>
      </c>
      <c r="G1747" s="170">
        <v>4</v>
      </c>
      <c r="H1747" s="183" t="str">
        <f t="shared" si="26"/>
        <v>125-4</v>
      </c>
      <c r="I1747" s="175">
        <v>0</v>
      </c>
      <c r="J1747" s="175">
        <v>55</v>
      </c>
      <c r="K1747" s="207" t="b">
        <v>1</v>
      </c>
      <c r="L1747" s="208">
        <v>297.74499999999995</v>
      </c>
      <c r="M1747" s="208">
        <v>298.29499999999996</v>
      </c>
      <c r="N1747" s="11"/>
      <c r="O1747" s="11" t="s">
        <v>105</v>
      </c>
      <c r="P1747" s="179" t="s">
        <v>105</v>
      </c>
      <c r="Q1747" s="139" t="s">
        <v>1492</v>
      </c>
      <c r="R1747" s="11"/>
      <c r="S1747" s="11"/>
      <c r="T1747" s="6"/>
      <c r="U1747" s="6"/>
      <c r="V1747" s="6"/>
      <c r="W1747" s="6"/>
      <c r="X1747" s="212" t="e">
        <v>#N/A</v>
      </c>
      <c r="Y1747" s="6"/>
      <c r="Z1747" s="203"/>
      <c r="AA1747" s="203"/>
      <c r="AB1747" s="203"/>
      <c r="AC1747" s="203"/>
      <c r="AD1747" s="204"/>
      <c r="AE1747" s="204"/>
      <c r="AF1747" s="203"/>
      <c r="AG1747" s="204"/>
      <c r="AH1747" s="204"/>
      <c r="AI1747" s="204"/>
      <c r="AJ1747" s="203"/>
      <c r="AK1747" s="203"/>
      <c r="AL1747" s="204"/>
      <c r="AM1747" s="204"/>
      <c r="AN1747" s="204"/>
      <c r="AO1747" s="203"/>
      <c r="AP1747" s="204"/>
      <c r="AQ1747" s="204"/>
      <c r="AR1747" s="204"/>
      <c r="AS1747" s="204"/>
      <c r="AT1747" s="203"/>
      <c r="AU1747" s="204"/>
      <c r="AV1747" s="204"/>
      <c r="AW1747" s="204"/>
      <c r="AX1747" s="203"/>
      <c r="AY1747" s="204"/>
      <c r="AZ1747" s="204"/>
      <c r="BA1747" s="204"/>
      <c r="BB1747" s="203"/>
      <c r="BC1747" s="203"/>
      <c r="BD1747" s="203"/>
      <c r="BE1747" s="204"/>
      <c r="BF1747" s="204"/>
      <c r="BG1747" s="204"/>
      <c r="BH1747" s="204"/>
      <c r="BI1747" s="203"/>
      <c r="BJ1747" s="203"/>
      <c r="BK1747" s="203"/>
      <c r="BL1747" s="203"/>
      <c r="BM1747" s="203"/>
      <c r="BN1747" s="204"/>
      <c r="BO1747" s="6"/>
      <c r="BP1747" s="6"/>
      <c r="BQ1747" s="1">
        <v>0</v>
      </c>
      <c r="BR1747" s="6"/>
      <c r="BS1747" s="6"/>
      <c r="BT1747" s="6"/>
      <c r="BU1747" s="6"/>
      <c r="BV1747" s="6" t="s">
        <v>1091</v>
      </c>
      <c r="BW1747" s="6"/>
    </row>
    <row r="1748" spans="1:75" ht="15" customHeight="1" x14ac:dyDescent="0.3">
      <c r="A1748" s="1" t="s">
        <v>1489</v>
      </c>
      <c r="B1748" s="9">
        <v>42973</v>
      </c>
      <c r="C1748" s="1" t="s">
        <v>123</v>
      </c>
      <c r="D1748" s="61" t="s">
        <v>115</v>
      </c>
      <c r="E1748" s="61" t="s">
        <v>116</v>
      </c>
      <c r="F1748" s="2">
        <v>126</v>
      </c>
      <c r="G1748" s="170">
        <v>1</v>
      </c>
      <c r="H1748" s="183" t="str">
        <f t="shared" si="26"/>
        <v>126-1</v>
      </c>
      <c r="I1748" s="175">
        <v>0</v>
      </c>
      <c r="J1748" s="175">
        <v>97</v>
      </c>
      <c r="K1748" s="207" t="b">
        <v>1</v>
      </c>
      <c r="L1748" s="208">
        <v>298.25</v>
      </c>
      <c r="M1748" s="208">
        <v>299.22000000000003</v>
      </c>
      <c r="N1748" s="2" t="s">
        <v>96</v>
      </c>
      <c r="O1748" s="2" t="s">
        <v>30</v>
      </c>
      <c r="P1748" s="179" t="s">
        <v>1524</v>
      </c>
      <c r="Q1748" s="180">
        <v>1</v>
      </c>
      <c r="R1748" s="2" t="s">
        <v>8</v>
      </c>
      <c r="S1748" s="2"/>
      <c r="T1748" s="40" t="s">
        <v>1038</v>
      </c>
      <c r="U1748" s="1" t="s">
        <v>49</v>
      </c>
      <c r="V1748" s="1" t="s">
        <v>119</v>
      </c>
      <c r="W1748" s="1" t="s">
        <v>11</v>
      </c>
      <c r="X1748" s="212">
        <v>3</v>
      </c>
      <c r="Y1748" s="1" t="s">
        <v>111</v>
      </c>
      <c r="AF1748" s="193">
        <v>20</v>
      </c>
      <c r="AU1748" s="1">
        <v>80</v>
      </c>
      <c r="BQ1748" s="1">
        <v>100</v>
      </c>
      <c r="BU1748" s="1" t="s">
        <v>1056</v>
      </c>
    </row>
    <row r="1749" spans="1:75" ht="15" customHeight="1" x14ac:dyDescent="0.3">
      <c r="A1749" s="1" t="s">
        <v>1489</v>
      </c>
      <c r="B1749" s="9">
        <v>42973</v>
      </c>
      <c r="C1749" s="1" t="s">
        <v>123</v>
      </c>
      <c r="D1749" s="166" t="s">
        <v>115</v>
      </c>
      <c r="E1749" s="166" t="s">
        <v>116</v>
      </c>
      <c r="F1749" s="2">
        <v>126</v>
      </c>
      <c r="G1749" s="170">
        <v>1</v>
      </c>
      <c r="H1749" s="183" t="str">
        <f t="shared" si="26"/>
        <v>126-1</v>
      </c>
      <c r="I1749" s="175">
        <v>0</v>
      </c>
      <c r="J1749" s="175">
        <v>97</v>
      </c>
      <c r="K1749" s="207" t="b">
        <v>1</v>
      </c>
      <c r="L1749" s="208">
        <v>298.25</v>
      </c>
      <c r="M1749" s="208">
        <v>299.22000000000003</v>
      </c>
      <c r="N1749" s="11" t="s">
        <v>112</v>
      </c>
      <c r="O1749" s="11" t="s">
        <v>39</v>
      </c>
      <c r="P1749" s="179" t="s">
        <v>1527</v>
      </c>
      <c r="Q1749" s="180">
        <v>4</v>
      </c>
      <c r="R1749" s="11" t="s">
        <v>18</v>
      </c>
      <c r="S1749" s="11"/>
      <c r="T1749" s="17" t="s">
        <v>459</v>
      </c>
      <c r="U1749" s="6" t="s">
        <v>49</v>
      </c>
      <c r="V1749" s="6" t="s">
        <v>14</v>
      </c>
      <c r="W1749" s="6" t="s">
        <v>10</v>
      </c>
      <c r="X1749" s="212">
        <v>2</v>
      </c>
      <c r="Y1749" s="6" t="s">
        <v>40</v>
      </c>
      <c r="AG1749" s="1">
        <v>70</v>
      </c>
      <c r="AJ1749" s="193">
        <v>20</v>
      </c>
      <c r="AU1749" s="1">
        <v>10</v>
      </c>
      <c r="BO1749" s="6"/>
      <c r="BP1749" s="6"/>
      <c r="BQ1749" s="1">
        <v>100</v>
      </c>
      <c r="BR1749" s="6"/>
      <c r="BS1749" s="6"/>
      <c r="BT1749" s="6"/>
      <c r="BU1749" s="6" t="s">
        <v>909</v>
      </c>
      <c r="BV1749" s="6"/>
      <c r="BW1749" s="6"/>
    </row>
    <row r="1750" spans="1:75" ht="15" customHeight="1" x14ac:dyDescent="0.3">
      <c r="A1750" s="1" t="s">
        <v>1489</v>
      </c>
      <c r="B1750" s="9">
        <v>42973</v>
      </c>
      <c r="C1750" s="1" t="s">
        <v>123</v>
      </c>
      <c r="D1750" s="166" t="s">
        <v>115</v>
      </c>
      <c r="E1750" s="166" t="s">
        <v>116</v>
      </c>
      <c r="F1750" s="2">
        <v>126</v>
      </c>
      <c r="G1750" s="170">
        <v>1</v>
      </c>
      <c r="H1750" s="183" t="str">
        <f t="shared" si="26"/>
        <v>126-1</v>
      </c>
      <c r="I1750" s="175">
        <v>0</v>
      </c>
      <c r="J1750" s="175">
        <v>97</v>
      </c>
      <c r="K1750" s="207" t="b">
        <v>1</v>
      </c>
      <c r="L1750" s="208">
        <v>298.25</v>
      </c>
      <c r="M1750" s="208">
        <v>299.22000000000003</v>
      </c>
      <c r="N1750" s="11" t="s">
        <v>112</v>
      </c>
      <c r="O1750" s="11" t="s">
        <v>55</v>
      </c>
      <c r="P1750" s="179" t="s">
        <v>1525</v>
      </c>
      <c r="Q1750" s="180">
        <v>2</v>
      </c>
      <c r="R1750" s="11" t="s">
        <v>18</v>
      </c>
      <c r="S1750" s="11"/>
      <c r="T1750" s="17" t="s">
        <v>880</v>
      </c>
      <c r="U1750" s="6" t="s">
        <v>49</v>
      </c>
      <c r="V1750" s="6" t="s">
        <v>92</v>
      </c>
      <c r="W1750" s="6" t="s">
        <v>302</v>
      </c>
      <c r="X1750" s="212">
        <v>2</v>
      </c>
      <c r="Y1750" s="6" t="s">
        <v>40</v>
      </c>
      <c r="AF1750" s="193">
        <v>80</v>
      </c>
      <c r="AJ1750" s="193">
        <v>10</v>
      </c>
      <c r="AU1750" s="1">
        <v>10</v>
      </c>
      <c r="BO1750" s="6"/>
      <c r="BP1750" s="6"/>
      <c r="BQ1750" s="1">
        <v>100</v>
      </c>
      <c r="BR1750" s="6"/>
      <c r="BS1750" s="6"/>
      <c r="BT1750" s="6"/>
      <c r="BU1750" s="6" t="s">
        <v>1085</v>
      </c>
      <c r="BV1750" s="6"/>
      <c r="BW1750" s="6"/>
    </row>
    <row r="1751" spans="1:75" ht="15" customHeight="1" x14ac:dyDescent="0.3">
      <c r="A1751" s="1" t="s">
        <v>1489</v>
      </c>
      <c r="B1751" s="9">
        <v>42973</v>
      </c>
      <c r="C1751" s="1" t="s">
        <v>123</v>
      </c>
      <c r="D1751" s="166" t="s">
        <v>115</v>
      </c>
      <c r="E1751" s="166" t="s">
        <v>116</v>
      </c>
      <c r="F1751" s="2">
        <v>126</v>
      </c>
      <c r="G1751" s="170">
        <v>1</v>
      </c>
      <c r="H1751" s="183" t="str">
        <f t="shared" ref="H1751:H1758" si="27">F1751&amp;"-"&amp;G1751</f>
        <v>126-1</v>
      </c>
      <c r="I1751" s="175">
        <v>0</v>
      </c>
      <c r="J1751" s="175">
        <v>97</v>
      </c>
      <c r="K1751" s="207" t="b">
        <v>1</v>
      </c>
      <c r="L1751" s="208">
        <v>298.25</v>
      </c>
      <c r="M1751" s="208">
        <v>299.22000000000003</v>
      </c>
      <c r="N1751" s="11" t="s">
        <v>112</v>
      </c>
      <c r="O1751" s="11" t="s">
        <v>32</v>
      </c>
      <c r="P1751" s="179" t="s">
        <v>1495</v>
      </c>
      <c r="Q1751" s="180">
        <v>5</v>
      </c>
      <c r="R1751" s="11" t="s">
        <v>18</v>
      </c>
      <c r="S1751" s="11"/>
      <c r="T1751" s="17" t="s">
        <v>676</v>
      </c>
      <c r="U1751" s="6" t="s">
        <v>49</v>
      </c>
      <c r="V1751" s="6" t="s">
        <v>15</v>
      </c>
      <c r="W1751" s="6" t="s">
        <v>10</v>
      </c>
      <c r="X1751" s="212">
        <v>2</v>
      </c>
      <c r="Y1751" s="6" t="s">
        <v>40</v>
      </c>
      <c r="AG1751" s="1">
        <v>10</v>
      </c>
      <c r="AP1751" s="1">
        <v>90</v>
      </c>
      <c r="BO1751" s="6"/>
      <c r="BP1751" s="6"/>
      <c r="BQ1751" s="1">
        <v>100</v>
      </c>
      <c r="BR1751" s="6"/>
      <c r="BS1751" s="6"/>
      <c r="BT1751" s="6"/>
      <c r="BU1751" s="6"/>
      <c r="BV1751" s="6"/>
      <c r="BW1751" s="6"/>
    </row>
    <row r="1752" spans="1:75" ht="15" customHeight="1" x14ac:dyDescent="0.3">
      <c r="A1752" s="1" t="s">
        <v>1489</v>
      </c>
      <c r="B1752" s="9">
        <v>42973</v>
      </c>
      <c r="C1752" s="1" t="s">
        <v>123</v>
      </c>
      <c r="D1752" s="166" t="s">
        <v>115</v>
      </c>
      <c r="E1752" s="166" t="s">
        <v>116</v>
      </c>
      <c r="F1752" s="2">
        <v>126</v>
      </c>
      <c r="G1752" s="170">
        <v>1</v>
      </c>
      <c r="H1752" s="183" t="str">
        <f t="shared" si="27"/>
        <v>126-1</v>
      </c>
      <c r="I1752" s="175">
        <v>0</v>
      </c>
      <c r="J1752" s="175">
        <v>97</v>
      </c>
      <c r="K1752" s="207" t="b">
        <v>1</v>
      </c>
      <c r="L1752" s="208">
        <v>298.25</v>
      </c>
      <c r="M1752" s="208">
        <v>299.22000000000003</v>
      </c>
      <c r="N1752" s="11"/>
      <c r="O1752" s="11" t="s">
        <v>105</v>
      </c>
      <c r="P1752" s="179" t="s">
        <v>105</v>
      </c>
      <c r="Q1752" s="139" t="s">
        <v>1492</v>
      </c>
      <c r="R1752" s="11"/>
      <c r="S1752" s="11"/>
      <c r="T1752" s="6"/>
      <c r="U1752" s="6"/>
      <c r="V1752" s="6"/>
      <c r="W1752" s="6"/>
      <c r="X1752" s="212" t="e">
        <v>#N/A</v>
      </c>
      <c r="Y1752" s="6"/>
      <c r="Z1752" s="203"/>
      <c r="AA1752" s="203"/>
      <c r="AB1752" s="203"/>
      <c r="AC1752" s="203"/>
      <c r="AD1752" s="204"/>
      <c r="AE1752" s="204"/>
      <c r="AF1752" s="203"/>
      <c r="AG1752" s="204"/>
      <c r="AH1752" s="204"/>
      <c r="AI1752" s="204"/>
      <c r="AJ1752" s="203"/>
      <c r="AK1752" s="203"/>
      <c r="AL1752" s="204"/>
      <c r="AM1752" s="204"/>
      <c r="AN1752" s="204"/>
      <c r="AO1752" s="203"/>
      <c r="AP1752" s="204"/>
      <c r="AQ1752" s="204"/>
      <c r="AR1752" s="204"/>
      <c r="AS1752" s="204"/>
      <c r="AT1752" s="203"/>
      <c r="AU1752" s="204"/>
      <c r="AV1752" s="204"/>
      <c r="AW1752" s="204"/>
      <c r="AX1752" s="203"/>
      <c r="AY1752" s="204"/>
      <c r="AZ1752" s="204"/>
      <c r="BA1752" s="204"/>
      <c r="BB1752" s="203"/>
      <c r="BC1752" s="203"/>
      <c r="BD1752" s="203"/>
      <c r="BE1752" s="204"/>
      <c r="BF1752" s="204"/>
      <c r="BG1752" s="204"/>
      <c r="BH1752" s="204"/>
      <c r="BI1752" s="203"/>
      <c r="BJ1752" s="203"/>
      <c r="BK1752" s="203"/>
      <c r="BL1752" s="203"/>
      <c r="BM1752" s="203"/>
      <c r="BN1752" s="204"/>
      <c r="BO1752" s="6"/>
      <c r="BP1752" s="6"/>
      <c r="BQ1752" s="1">
        <v>0</v>
      </c>
      <c r="BR1752" s="6"/>
      <c r="BS1752" s="6"/>
      <c r="BT1752" s="6"/>
      <c r="BU1752" s="6"/>
      <c r="BV1752" s="6" t="s">
        <v>1092</v>
      </c>
      <c r="BW1752" s="6"/>
    </row>
    <row r="1753" spans="1:75" ht="15" customHeight="1" x14ac:dyDescent="0.3">
      <c r="A1753" s="1" t="s">
        <v>1489</v>
      </c>
      <c r="B1753" s="9">
        <v>42973</v>
      </c>
      <c r="C1753" s="1" t="s">
        <v>123</v>
      </c>
      <c r="D1753" s="61" t="s">
        <v>115</v>
      </c>
      <c r="E1753" s="61" t="s">
        <v>116</v>
      </c>
      <c r="F1753" s="2">
        <v>126</v>
      </c>
      <c r="G1753" s="170">
        <v>2</v>
      </c>
      <c r="H1753" s="183" t="str">
        <f t="shared" si="27"/>
        <v>126-2</v>
      </c>
      <c r="I1753" s="175">
        <v>0</v>
      </c>
      <c r="J1753" s="175">
        <v>91</v>
      </c>
      <c r="K1753" s="207" t="b">
        <v>1</v>
      </c>
      <c r="L1753" s="208">
        <v>299.22000000000003</v>
      </c>
      <c r="M1753" s="208">
        <v>300.13000000000005</v>
      </c>
      <c r="N1753" s="2" t="s">
        <v>96</v>
      </c>
      <c r="O1753" s="2" t="s">
        <v>30</v>
      </c>
      <c r="P1753" s="179" t="s">
        <v>1524</v>
      </c>
      <c r="Q1753" s="180">
        <v>1</v>
      </c>
      <c r="R1753" s="2" t="s">
        <v>8</v>
      </c>
      <c r="S1753" s="2"/>
      <c r="T1753" s="40" t="s">
        <v>790</v>
      </c>
      <c r="U1753" s="1" t="s">
        <v>49</v>
      </c>
      <c r="V1753" s="1" t="s">
        <v>119</v>
      </c>
      <c r="W1753" s="1" t="s">
        <v>11</v>
      </c>
      <c r="X1753" s="212">
        <v>3</v>
      </c>
      <c r="Y1753" s="1" t="s">
        <v>111</v>
      </c>
      <c r="AF1753" s="193">
        <v>20</v>
      </c>
      <c r="AU1753" s="1">
        <v>80</v>
      </c>
      <c r="BQ1753" s="1">
        <v>100</v>
      </c>
      <c r="BU1753" s="1" t="s">
        <v>1056</v>
      </c>
    </row>
    <row r="1754" spans="1:75" ht="15" customHeight="1" x14ac:dyDescent="0.3">
      <c r="A1754" s="1" t="s">
        <v>1489</v>
      </c>
      <c r="B1754" s="9">
        <v>42973</v>
      </c>
      <c r="C1754" s="1" t="s">
        <v>123</v>
      </c>
      <c r="D1754" s="166" t="s">
        <v>115</v>
      </c>
      <c r="E1754" s="166" t="s">
        <v>116</v>
      </c>
      <c r="F1754" s="2">
        <v>126</v>
      </c>
      <c r="G1754" s="170">
        <v>2</v>
      </c>
      <c r="H1754" s="183" t="str">
        <f t="shared" si="27"/>
        <v>126-2</v>
      </c>
      <c r="I1754" s="175">
        <v>0</v>
      </c>
      <c r="J1754" s="175">
        <v>91</v>
      </c>
      <c r="K1754" s="207" t="b">
        <v>1</v>
      </c>
      <c r="L1754" s="208">
        <v>299.22000000000003</v>
      </c>
      <c r="M1754" s="208">
        <v>300.13000000000005</v>
      </c>
      <c r="N1754" s="11" t="s">
        <v>112</v>
      </c>
      <c r="O1754" s="11" t="s">
        <v>39</v>
      </c>
      <c r="P1754" s="179" t="s">
        <v>1527</v>
      </c>
      <c r="Q1754" s="180">
        <v>4</v>
      </c>
      <c r="R1754" s="11" t="s">
        <v>18</v>
      </c>
      <c r="S1754" s="11"/>
      <c r="T1754" s="17" t="s">
        <v>792</v>
      </c>
      <c r="U1754" s="6" t="s">
        <v>49</v>
      </c>
      <c r="V1754" s="6" t="s">
        <v>14</v>
      </c>
      <c r="W1754" s="6" t="s">
        <v>10</v>
      </c>
      <c r="X1754" s="212">
        <v>2</v>
      </c>
      <c r="Y1754" s="6" t="s">
        <v>40</v>
      </c>
      <c r="AG1754" s="1">
        <v>70</v>
      </c>
      <c r="AJ1754" s="193">
        <v>20</v>
      </c>
      <c r="AU1754" s="1">
        <v>10</v>
      </c>
      <c r="BO1754" s="6"/>
      <c r="BP1754" s="6"/>
      <c r="BQ1754" s="1">
        <v>100</v>
      </c>
      <c r="BR1754" s="6"/>
      <c r="BS1754" s="6"/>
      <c r="BT1754" s="6"/>
      <c r="BU1754" s="6" t="s">
        <v>909</v>
      </c>
      <c r="BV1754" s="6"/>
      <c r="BW1754" s="6"/>
    </row>
    <row r="1755" spans="1:75" ht="15" customHeight="1" x14ac:dyDescent="0.3">
      <c r="A1755" s="1" t="s">
        <v>1489</v>
      </c>
      <c r="B1755" s="9">
        <v>42973</v>
      </c>
      <c r="C1755" s="1" t="s">
        <v>123</v>
      </c>
      <c r="D1755" s="166" t="s">
        <v>115</v>
      </c>
      <c r="E1755" s="166" t="s">
        <v>116</v>
      </c>
      <c r="F1755" s="2">
        <v>126</v>
      </c>
      <c r="G1755" s="170">
        <v>2</v>
      </c>
      <c r="H1755" s="183" t="str">
        <f t="shared" si="27"/>
        <v>126-2</v>
      </c>
      <c r="I1755" s="175">
        <v>0</v>
      </c>
      <c r="J1755" s="175">
        <v>91</v>
      </c>
      <c r="K1755" s="207" t="b">
        <v>1</v>
      </c>
      <c r="L1755" s="208">
        <v>299.22000000000003</v>
      </c>
      <c r="M1755" s="208">
        <v>300.13000000000005</v>
      </c>
      <c r="N1755" s="11" t="s">
        <v>112</v>
      </c>
      <c r="O1755" s="11" t="s">
        <v>55</v>
      </c>
      <c r="P1755" s="179" t="s">
        <v>1525</v>
      </c>
      <c r="Q1755" s="180">
        <v>2</v>
      </c>
      <c r="R1755" s="11" t="s">
        <v>18</v>
      </c>
      <c r="S1755" s="11"/>
      <c r="T1755" s="17" t="s">
        <v>880</v>
      </c>
      <c r="U1755" s="6" t="s">
        <v>49</v>
      </c>
      <c r="V1755" s="6" t="s">
        <v>92</v>
      </c>
      <c r="W1755" s="6" t="s">
        <v>302</v>
      </c>
      <c r="X1755" s="212">
        <v>2</v>
      </c>
      <c r="Y1755" s="6" t="s">
        <v>40</v>
      </c>
      <c r="AF1755" s="193">
        <v>80</v>
      </c>
      <c r="AJ1755" s="193">
        <v>10</v>
      </c>
      <c r="AU1755" s="1">
        <v>10</v>
      </c>
      <c r="BO1755" s="6"/>
      <c r="BP1755" s="6"/>
      <c r="BQ1755" s="1">
        <v>100</v>
      </c>
      <c r="BR1755" s="6"/>
      <c r="BS1755" s="6"/>
      <c r="BT1755" s="6"/>
      <c r="BU1755" s="6" t="s">
        <v>1085</v>
      </c>
      <c r="BV1755" s="6"/>
      <c r="BW1755" s="6"/>
    </row>
    <row r="1756" spans="1:75" ht="15" customHeight="1" x14ac:dyDescent="0.3">
      <c r="A1756" s="1" t="s">
        <v>1489</v>
      </c>
      <c r="B1756" s="9">
        <v>42973</v>
      </c>
      <c r="C1756" s="1" t="s">
        <v>123</v>
      </c>
      <c r="D1756" s="166" t="s">
        <v>115</v>
      </c>
      <c r="E1756" s="166" t="s">
        <v>116</v>
      </c>
      <c r="F1756" s="2">
        <v>126</v>
      </c>
      <c r="G1756" s="170">
        <v>2</v>
      </c>
      <c r="H1756" s="183" t="str">
        <f t="shared" si="27"/>
        <v>126-2</v>
      </c>
      <c r="I1756" s="175">
        <v>0</v>
      </c>
      <c r="J1756" s="175">
        <v>91</v>
      </c>
      <c r="K1756" s="207" t="b">
        <v>1</v>
      </c>
      <c r="L1756" s="208">
        <v>299.22000000000003</v>
      </c>
      <c r="M1756" s="208">
        <v>300.13000000000005</v>
      </c>
      <c r="N1756" s="11" t="s">
        <v>112</v>
      </c>
      <c r="O1756" s="11" t="s">
        <v>32</v>
      </c>
      <c r="P1756" s="179" t="s">
        <v>1526</v>
      </c>
      <c r="Q1756" s="180">
        <v>3</v>
      </c>
      <c r="R1756" s="11" t="s">
        <v>8</v>
      </c>
      <c r="S1756" s="11"/>
      <c r="T1756" s="17" t="s">
        <v>796</v>
      </c>
      <c r="U1756" s="6" t="s">
        <v>49</v>
      </c>
      <c r="V1756" s="6" t="s">
        <v>90</v>
      </c>
      <c r="W1756" s="6" t="s">
        <v>10</v>
      </c>
      <c r="X1756" s="212">
        <v>2</v>
      </c>
      <c r="Y1756" s="6" t="s">
        <v>40</v>
      </c>
      <c r="AG1756" s="1">
        <v>10</v>
      </c>
      <c r="AP1756" s="1">
        <v>90</v>
      </c>
      <c r="BO1756" s="6"/>
      <c r="BP1756" s="6"/>
      <c r="BQ1756" s="1">
        <v>100</v>
      </c>
      <c r="BR1756" s="6"/>
      <c r="BS1756" s="6"/>
      <c r="BT1756" s="6"/>
      <c r="BU1756" s="6" t="s">
        <v>1048</v>
      </c>
      <c r="BV1756" s="6"/>
      <c r="BW1756" s="6"/>
    </row>
    <row r="1757" spans="1:75" ht="15" customHeight="1" x14ac:dyDescent="0.3">
      <c r="A1757" s="1" t="s">
        <v>1489</v>
      </c>
      <c r="B1757" s="9">
        <v>42973</v>
      </c>
      <c r="C1757" s="1" t="s">
        <v>123</v>
      </c>
      <c r="D1757" s="166" t="s">
        <v>115</v>
      </c>
      <c r="E1757" s="166" t="s">
        <v>116</v>
      </c>
      <c r="F1757" s="2">
        <v>126</v>
      </c>
      <c r="G1757" s="170">
        <v>2</v>
      </c>
      <c r="H1757" s="183" t="str">
        <f t="shared" si="27"/>
        <v>126-2</v>
      </c>
      <c r="I1757" s="175">
        <v>0</v>
      </c>
      <c r="J1757" s="175">
        <v>69</v>
      </c>
      <c r="K1757" s="207" t="b">
        <v>1</v>
      </c>
      <c r="L1757" s="208">
        <v>299.22000000000003</v>
      </c>
      <c r="M1757" s="208">
        <v>299.91000000000003</v>
      </c>
      <c r="N1757" s="11" t="s">
        <v>112</v>
      </c>
      <c r="O1757" s="11" t="s">
        <v>72</v>
      </c>
      <c r="P1757" s="179" t="s">
        <v>1526</v>
      </c>
      <c r="Q1757" s="180">
        <v>3</v>
      </c>
      <c r="R1757" s="11" t="s">
        <v>18</v>
      </c>
      <c r="S1757" s="11"/>
      <c r="T1757" s="17" t="s">
        <v>795</v>
      </c>
      <c r="U1757" s="6" t="s">
        <v>49</v>
      </c>
      <c r="V1757" s="6" t="s">
        <v>17</v>
      </c>
      <c r="W1757" s="6" t="s">
        <v>11</v>
      </c>
      <c r="X1757" s="212">
        <v>3</v>
      </c>
      <c r="Y1757" s="6" t="s">
        <v>40</v>
      </c>
      <c r="AG1757" s="1">
        <v>10</v>
      </c>
      <c r="AJ1757" s="193">
        <v>70</v>
      </c>
      <c r="AU1757" s="1">
        <v>20</v>
      </c>
      <c r="BO1757" s="6"/>
      <c r="BP1757" s="6"/>
      <c r="BQ1757" s="1">
        <v>100</v>
      </c>
      <c r="BR1757" s="6"/>
      <c r="BS1757" s="6"/>
      <c r="BT1757" s="6"/>
      <c r="BU1757" s="6" t="s">
        <v>1071</v>
      </c>
      <c r="BV1757" s="6"/>
      <c r="BW1757" s="6"/>
    </row>
    <row r="1758" spans="1:75" ht="15" customHeight="1" x14ac:dyDescent="0.3">
      <c r="A1758" s="1" t="s">
        <v>1489</v>
      </c>
      <c r="B1758" s="9">
        <v>42973</v>
      </c>
      <c r="C1758" s="1" t="s">
        <v>123</v>
      </c>
      <c r="D1758" s="166" t="s">
        <v>115</v>
      </c>
      <c r="E1758" s="166" t="s">
        <v>116</v>
      </c>
      <c r="F1758" s="2">
        <v>126</v>
      </c>
      <c r="G1758" s="170">
        <v>2</v>
      </c>
      <c r="H1758" s="183" t="str">
        <f t="shared" si="27"/>
        <v>126-2</v>
      </c>
      <c r="I1758" s="175">
        <v>0</v>
      </c>
      <c r="J1758" s="175">
        <v>91</v>
      </c>
      <c r="K1758" s="207" t="b">
        <v>1</v>
      </c>
      <c r="L1758" s="208">
        <v>299.22000000000003</v>
      </c>
      <c r="M1758" s="208">
        <v>300.13000000000005</v>
      </c>
      <c r="N1758" s="11"/>
      <c r="O1758" s="11" t="s">
        <v>105</v>
      </c>
      <c r="P1758" s="179" t="s">
        <v>105</v>
      </c>
      <c r="Q1758" s="139" t="s">
        <v>1492</v>
      </c>
      <c r="R1758" s="11"/>
      <c r="S1758" s="11"/>
      <c r="T1758" s="6"/>
      <c r="U1758" s="6"/>
      <c r="V1758" s="6"/>
      <c r="W1758" s="6"/>
      <c r="X1758" s="212" t="e">
        <v>#N/A</v>
      </c>
      <c r="Y1758" s="6"/>
      <c r="Z1758" s="203"/>
      <c r="AA1758" s="203"/>
      <c r="AB1758" s="203"/>
      <c r="AC1758" s="203"/>
      <c r="AD1758" s="204"/>
      <c r="AE1758" s="204"/>
      <c r="AF1758" s="203"/>
      <c r="AG1758" s="204"/>
      <c r="AH1758" s="204"/>
      <c r="AI1758" s="204"/>
      <c r="AJ1758" s="203"/>
      <c r="AK1758" s="203"/>
      <c r="AL1758" s="204"/>
      <c r="AM1758" s="204"/>
      <c r="AN1758" s="204"/>
      <c r="AO1758" s="203"/>
      <c r="AP1758" s="204"/>
      <c r="AQ1758" s="204"/>
      <c r="AR1758" s="204"/>
      <c r="AS1758" s="204"/>
      <c r="AT1758" s="203"/>
      <c r="AU1758" s="204"/>
      <c r="AV1758" s="204"/>
      <c r="AW1758" s="204"/>
      <c r="AX1758" s="203"/>
      <c r="AY1758" s="204"/>
      <c r="AZ1758" s="204"/>
      <c r="BA1758" s="204"/>
      <c r="BB1758" s="203"/>
      <c r="BC1758" s="203"/>
      <c r="BD1758" s="203"/>
      <c r="BE1758" s="204"/>
      <c r="BF1758" s="204"/>
      <c r="BG1758" s="204"/>
      <c r="BH1758" s="204"/>
      <c r="BI1758" s="203"/>
      <c r="BJ1758" s="203"/>
      <c r="BK1758" s="203"/>
      <c r="BL1758" s="203"/>
      <c r="BM1758" s="203"/>
      <c r="BN1758" s="204"/>
      <c r="BO1758" s="6"/>
      <c r="BP1758" s="6"/>
      <c r="BQ1758" s="1">
        <v>0</v>
      </c>
      <c r="BR1758" s="6"/>
      <c r="BS1758" s="6"/>
      <c r="BT1758" s="6"/>
      <c r="BU1758" s="6"/>
      <c r="BV1758" s="6" t="s">
        <v>1093</v>
      </c>
      <c r="BW1758" s="6"/>
    </row>
    <row r="1759" spans="1:75" s="228" customFormat="1" ht="15" customHeight="1" x14ac:dyDescent="0.3">
      <c r="D1759" s="229"/>
      <c r="E1759" s="229"/>
      <c r="F1759" s="230"/>
      <c r="G1759" s="231"/>
      <c r="H1759" s="232"/>
      <c r="I1759" s="233"/>
      <c r="J1759" s="233"/>
      <c r="K1759" s="234"/>
      <c r="L1759" s="235"/>
      <c r="M1759" s="235"/>
      <c r="N1759" s="236"/>
      <c r="O1759" s="237"/>
      <c r="P1759" s="179"/>
      <c r="Q1759" s="180"/>
      <c r="R1759" s="237"/>
      <c r="S1759" s="237"/>
      <c r="T1759" s="238"/>
      <c r="U1759" s="238"/>
      <c r="V1759" s="238"/>
      <c r="W1759" s="238"/>
      <c r="X1759" s="239"/>
      <c r="Y1759" s="238"/>
      <c r="Z1759" s="193"/>
      <c r="AA1759" s="193"/>
      <c r="AB1759" s="193"/>
      <c r="AC1759" s="193"/>
      <c r="AF1759" s="193"/>
      <c r="AJ1759" s="193"/>
      <c r="AK1759" s="193"/>
      <c r="AO1759" s="193"/>
      <c r="AT1759" s="193"/>
      <c r="AX1759" s="193"/>
      <c r="BB1759" s="193"/>
      <c r="BC1759" s="193"/>
      <c r="BD1759" s="193"/>
      <c r="BI1759" s="193"/>
      <c r="BJ1759" s="193"/>
      <c r="BK1759" s="193"/>
      <c r="BL1759" s="193"/>
      <c r="BM1759" s="193"/>
      <c r="BT1759" s="238"/>
    </row>
    <row r="1760" spans="1:75" ht="15" customHeight="1" x14ac:dyDescent="0.3">
      <c r="K1760" s="207"/>
      <c r="L1760" s="208"/>
      <c r="M1760" s="208"/>
      <c r="N1760" s="219"/>
      <c r="O1760" s="210"/>
      <c r="P1760" s="179"/>
      <c r="Q1760" s="180"/>
      <c r="R1760" s="210"/>
      <c r="S1760" s="210"/>
      <c r="T1760" s="211"/>
      <c r="U1760" s="211"/>
      <c r="V1760" s="211"/>
      <c r="W1760" s="211"/>
      <c r="X1760" s="212"/>
      <c r="Y1760" s="211"/>
      <c r="BT1760" s="211"/>
    </row>
    <row r="1761" spans="6:72" ht="15" customHeight="1" x14ac:dyDescent="0.3">
      <c r="K1761" s="207"/>
      <c r="L1761" s="208"/>
      <c r="M1761" s="208"/>
      <c r="N1761" s="219"/>
      <c r="O1761" s="210"/>
      <c r="P1761" s="179"/>
      <c r="Q1761" s="180"/>
      <c r="R1761" s="210"/>
      <c r="S1761" s="210"/>
      <c r="T1761" s="211"/>
      <c r="U1761" s="211"/>
      <c r="V1761" s="211"/>
      <c r="W1761" s="211"/>
      <c r="X1761" s="212"/>
      <c r="Y1761" s="211"/>
      <c r="BT1761" s="211"/>
    </row>
    <row r="1762" spans="6:72" ht="15" customHeight="1" x14ac:dyDescent="0.3">
      <c r="K1762" s="207"/>
      <c r="L1762" s="208"/>
      <c r="M1762" s="208"/>
      <c r="N1762" s="219"/>
      <c r="O1762" s="210"/>
      <c r="P1762" s="179"/>
      <c r="Q1762" s="180"/>
      <c r="R1762" s="210"/>
      <c r="S1762" s="210"/>
      <c r="T1762" s="211"/>
      <c r="U1762" s="211"/>
      <c r="V1762" s="211"/>
      <c r="W1762" s="211"/>
      <c r="X1762" s="212"/>
      <c r="Y1762" s="211"/>
      <c r="BT1762" s="211"/>
    </row>
    <row r="1763" spans="6:72" ht="15" customHeight="1" x14ac:dyDescent="0.3">
      <c r="K1763" s="207"/>
      <c r="L1763" s="208"/>
      <c r="M1763" s="208"/>
      <c r="N1763" s="219"/>
      <c r="O1763" s="210"/>
      <c r="P1763" s="179"/>
      <c r="Q1763" s="180"/>
      <c r="R1763" s="210"/>
      <c r="S1763" s="210"/>
      <c r="T1763" s="211"/>
      <c r="U1763" s="211"/>
      <c r="V1763" s="211"/>
      <c r="W1763" s="211"/>
      <c r="X1763" s="212"/>
      <c r="Y1763" s="211"/>
      <c r="BT1763" s="211"/>
    </row>
    <row r="1764" spans="6:72" ht="15" customHeight="1" x14ac:dyDescent="0.3">
      <c r="K1764" s="207"/>
      <c r="L1764" s="208"/>
      <c r="M1764" s="208"/>
      <c r="N1764" s="219"/>
      <c r="O1764" s="210"/>
      <c r="P1764" s="179"/>
      <c r="Q1764" s="180"/>
      <c r="R1764" s="210"/>
      <c r="S1764" s="210"/>
      <c r="T1764" s="211"/>
      <c r="U1764" s="211"/>
      <c r="V1764" s="211"/>
      <c r="W1764" s="211"/>
      <c r="X1764" s="212"/>
      <c r="Y1764" s="211"/>
      <c r="BT1764" s="211"/>
    </row>
    <row r="1765" spans="6:72" ht="15" customHeight="1" x14ac:dyDescent="0.3">
      <c r="K1765" s="207"/>
      <c r="L1765" s="208"/>
      <c r="M1765" s="208"/>
      <c r="N1765" s="219"/>
      <c r="O1765" s="210"/>
      <c r="P1765" s="179"/>
      <c r="Q1765" s="180"/>
      <c r="R1765" s="210"/>
      <c r="S1765" s="210"/>
      <c r="T1765" s="211"/>
      <c r="U1765" s="211"/>
      <c r="V1765" s="211"/>
      <c r="W1765" s="211"/>
      <c r="X1765" s="212"/>
      <c r="Y1765" s="211"/>
      <c r="BT1765" s="211"/>
    </row>
    <row r="1766" spans="6:72" ht="15" customHeight="1" x14ac:dyDescent="0.3">
      <c r="K1766" s="207"/>
      <c r="L1766" s="208"/>
      <c r="M1766" s="208"/>
      <c r="N1766" s="219"/>
      <c r="O1766" s="210"/>
      <c r="P1766" s="179"/>
      <c r="Q1766" s="180"/>
      <c r="R1766" s="210"/>
      <c r="S1766" s="210"/>
      <c r="T1766" s="211"/>
      <c r="U1766" s="211"/>
      <c r="V1766" s="211"/>
      <c r="W1766" s="211"/>
      <c r="X1766" s="212"/>
      <c r="Y1766" s="211"/>
      <c r="BT1766" s="211"/>
    </row>
    <row r="1767" spans="6:72" ht="15" customHeight="1" x14ac:dyDescent="0.3">
      <c r="K1767" s="207"/>
      <c r="L1767" s="208"/>
      <c r="M1767" s="208"/>
      <c r="N1767" s="219"/>
      <c r="O1767" s="210"/>
      <c r="P1767" s="179"/>
      <c r="Q1767" s="180"/>
      <c r="R1767" s="210"/>
      <c r="S1767" s="210"/>
      <c r="T1767" s="211"/>
      <c r="U1767" s="211"/>
      <c r="V1767" s="211"/>
      <c r="W1767" s="211"/>
      <c r="X1767" s="212"/>
      <c r="Y1767" s="211"/>
      <c r="BT1767" s="211"/>
    </row>
    <row r="1768" spans="6:72" ht="15" customHeight="1" x14ac:dyDescent="0.3">
      <c r="K1768" s="207"/>
      <c r="L1768" s="208"/>
      <c r="M1768" s="208"/>
      <c r="N1768" s="219"/>
      <c r="O1768" s="210"/>
      <c r="P1768" s="179"/>
      <c r="Q1768" s="180"/>
      <c r="R1768" s="210"/>
      <c r="S1768" s="210"/>
      <c r="T1768" s="211"/>
      <c r="U1768" s="211"/>
      <c r="V1768" s="211"/>
      <c r="W1768" s="211"/>
      <c r="X1768" s="212"/>
      <c r="Y1768" s="211"/>
      <c r="BT1768" s="211"/>
    </row>
    <row r="1769" spans="6:72" ht="15" customHeight="1" x14ac:dyDescent="0.3">
      <c r="K1769" s="207"/>
      <c r="L1769" s="208"/>
      <c r="M1769" s="208"/>
      <c r="N1769" s="219"/>
      <c r="O1769" s="210"/>
      <c r="P1769" s="179"/>
      <c r="Q1769" s="180"/>
      <c r="R1769" s="210"/>
      <c r="S1769" s="210"/>
      <c r="T1769" s="211"/>
      <c r="U1769" s="211"/>
      <c r="V1769" s="211"/>
      <c r="W1769" s="211"/>
      <c r="X1769" s="212"/>
      <c r="Y1769" s="211"/>
      <c r="BT1769" s="211"/>
    </row>
    <row r="1770" spans="6:72" ht="15" customHeight="1" x14ac:dyDescent="0.3">
      <c r="K1770" s="207"/>
      <c r="L1770" s="208"/>
      <c r="M1770" s="208"/>
      <c r="N1770" s="219"/>
      <c r="O1770" s="210"/>
      <c r="P1770" s="179"/>
      <c r="Q1770" s="180"/>
      <c r="R1770" s="210"/>
      <c r="S1770" s="210"/>
      <c r="T1770" s="211"/>
      <c r="U1770" s="211"/>
      <c r="V1770" s="211"/>
      <c r="W1770" s="211"/>
      <c r="X1770" s="212"/>
      <c r="Y1770" s="211"/>
      <c r="BT1770" s="211"/>
    </row>
    <row r="1771" spans="6:72" ht="15" customHeight="1" x14ac:dyDescent="0.3">
      <c r="K1771" s="207"/>
      <c r="L1771" s="208"/>
      <c r="M1771" s="208"/>
      <c r="N1771" s="219"/>
      <c r="O1771" s="210"/>
      <c r="P1771" s="179"/>
      <c r="Q1771" s="180"/>
      <c r="R1771" s="210"/>
      <c r="S1771" s="210"/>
      <c r="T1771" s="211"/>
      <c r="U1771" s="211"/>
      <c r="V1771" s="211"/>
      <c r="W1771" s="211"/>
      <c r="X1771" s="212"/>
      <c r="Y1771" s="211"/>
      <c r="BT1771" s="211"/>
    </row>
    <row r="1772" spans="6:72" ht="15" customHeight="1" x14ac:dyDescent="0.3">
      <c r="K1772" s="207"/>
      <c r="L1772" s="208"/>
      <c r="M1772" s="208"/>
      <c r="N1772" s="219"/>
      <c r="O1772" s="210"/>
      <c r="P1772" s="179"/>
      <c r="Q1772" s="180"/>
      <c r="R1772" s="210"/>
      <c r="S1772" s="210"/>
      <c r="T1772" s="211"/>
      <c r="U1772" s="211"/>
      <c r="V1772" s="211"/>
      <c r="W1772" s="211"/>
      <c r="X1772" s="212"/>
      <c r="Y1772" s="211"/>
      <c r="BT1772" s="211"/>
    </row>
    <row r="1773" spans="6:72" ht="15" customHeight="1" x14ac:dyDescent="0.3">
      <c r="K1773" s="207"/>
      <c r="L1773" s="208"/>
      <c r="M1773" s="208"/>
      <c r="N1773" s="219"/>
      <c r="O1773" s="210"/>
      <c r="P1773" s="179"/>
      <c r="Q1773" s="180"/>
      <c r="R1773" s="210"/>
      <c r="S1773" s="210"/>
      <c r="T1773" s="211"/>
      <c r="U1773" s="211"/>
      <c r="V1773" s="211"/>
      <c r="W1773" s="211"/>
      <c r="X1773" s="212"/>
      <c r="Y1773" s="211"/>
      <c r="BT1773" s="211"/>
    </row>
    <row r="1774" spans="6:72" ht="15" customHeight="1" x14ac:dyDescent="0.3">
      <c r="F1774" s="1"/>
      <c r="K1774" s="207"/>
      <c r="L1774" s="208"/>
      <c r="M1774" s="208"/>
      <c r="N1774" s="219"/>
      <c r="O1774" s="210"/>
      <c r="P1774" s="179"/>
      <c r="Q1774" s="180"/>
      <c r="R1774" s="210"/>
      <c r="S1774" s="210"/>
      <c r="T1774" s="211"/>
      <c r="U1774" s="211"/>
      <c r="V1774" s="211"/>
      <c r="W1774" s="211"/>
      <c r="X1774" s="212"/>
      <c r="Y1774" s="211"/>
      <c r="BT1774" s="211"/>
    </row>
    <row r="1775" spans="6:72" ht="15" customHeight="1" x14ac:dyDescent="0.3">
      <c r="F1775" s="1"/>
      <c r="K1775" s="207"/>
      <c r="L1775" s="208"/>
      <c r="M1775" s="208"/>
      <c r="N1775" s="219"/>
      <c r="O1775" s="210"/>
      <c r="P1775" s="179"/>
      <c r="Q1775" s="180"/>
      <c r="R1775" s="210"/>
      <c r="S1775" s="210"/>
      <c r="T1775" s="211"/>
      <c r="U1775" s="211"/>
      <c r="V1775" s="211"/>
      <c r="W1775" s="211"/>
      <c r="X1775" s="212"/>
      <c r="Y1775" s="211"/>
      <c r="BT1775" s="211"/>
    </row>
    <row r="1776" spans="6:72" ht="15" customHeight="1" x14ac:dyDescent="0.3">
      <c r="F1776" s="1"/>
      <c r="K1776" s="207"/>
      <c r="L1776" s="208"/>
      <c r="M1776" s="208"/>
      <c r="N1776" s="219"/>
      <c r="O1776" s="210"/>
      <c r="P1776" s="179"/>
      <c r="Q1776" s="180"/>
      <c r="R1776" s="210"/>
      <c r="S1776" s="210"/>
      <c r="T1776" s="211"/>
      <c r="U1776" s="211"/>
      <c r="V1776" s="211"/>
      <c r="W1776" s="211"/>
      <c r="X1776" s="212"/>
      <c r="Y1776" s="211"/>
      <c r="BT1776" s="211"/>
    </row>
    <row r="1777" spans="6:72" ht="15" customHeight="1" x14ac:dyDescent="0.3">
      <c r="F1777" s="1"/>
      <c r="K1777" s="207"/>
      <c r="L1777" s="208"/>
      <c r="M1777" s="208"/>
      <c r="N1777" s="219"/>
      <c r="O1777" s="210"/>
      <c r="P1777" s="179"/>
      <c r="Q1777" s="180"/>
      <c r="R1777" s="210"/>
      <c r="S1777" s="210"/>
      <c r="T1777" s="211"/>
      <c r="U1777" s="211"/>
      <c r="V1777" s="211"/>
      <c r="W1777" s="211"/>
      <c r="X1777" s="212"/>
      <c r="Y1777" s="211"/>
      <c r="BT1777" s="211"/>
    </row>
    <row r="1778" spans="6:72" ht="15" customHeight="1" x14ac:dyDescent="0.3">
      <c r="F1778" s="1"/>
      <c r="K1778" s="207"/>
      <c r="L1778" s="208"/>
      <c r="M1778" s="208"/>
      <c r="N1778" s="219"/>
      <c r="O1778" s="210"/>
      <c r="P1778" s="179"/>
      <c r="Q1778" s="180"/>
      <c r="R1778" s="210"/>
      <c r="S1778" s="210"/>
      <c r="T1778" s="211"/>
      <c r="U1778" s="211"/>
      <c r="V1778" s="211"/>
      <c r="W1778" s="211"/>
      <c r="X1778" s="212"/>
      <c r="Y1778" s="211"/>
      <c r="BT1778" s="211"/>
    </row>
    <row r="1779" spans="6:72" ht="15" customHeight="1" x14ac:dyDescent="0.3">
      <c r="F1779" s="1"/>
      <c r="K1779" s="207"/>
      <c r="L1779" s="208"/>
      <c r="M1779" s="208"/>
      <c r="N1779" s="219"/>
      <c r="O1779" s="210"/>
      <c r="P1779" s="179"/>
      <c r="Q1779" s="180"/>
      <c r="R1779" s="210"/>
      <c r="S1779" s="210"/>
      <c r="T1779" s="211"/>
      <c r="U1779" s="211"/>
      <c r="V1779" s="211"/>
      <c r="W1779" s="211"/>
      <c r="X1779" s="212"/>
      <c r="Y1779" s="211"/>
      <c r="BT1779" s="211"/>
    </row>
    <row r="1780" spans="6:72" ht="15" customHeight="1" x14ac:dyDescent="0.3">
      <c r="F1780" s="1"/>
      <c r="K1780" s="207"/>
      <c r="L1780" s="208"/>
      <c r="M1780" s="208"/>
      <c r="N1780" s="219"/>
      <c r="O1780" s="210"/>
      <c r="P1780" s="179"/>
      <c r="Q1780" s="180"/>
      <c r="R1780" s="210"/>
      <c r="S1780" s="210"/>
      <c r="T1780" s="211"/>
      <c r="U1780" s="211"/>
      <c r="V1780" s="211"/>
      <c r="W1780" s="211"/>
      <c r="X1780" s="212"/>
      <c r="Y1780" s="211"/>
      <c r="BT1780" s="211"/>
    </row>
    <row r="1781" spans="6:72" ht="15" customHeight="1" x14ac:dyDescent="0.3">
      <c r="F1781" s="1"/>
      <c r="K1781" s="207"/>
      <c r="L1781" s="208"/>
      <c r="M1781" s="208"/>
      <c r="N1781" s="219"/>
      <c r="O1781" s="210"/>
      <c r="P1781" s="179"/>
      <c r="Q1781" s="180"/>
      <c r="R1781" s="210"/>
      <c r="S1781" s="210"/>
      <c r="T1781" s="211"/>
      <c r="U1781" s="211"/>
      <c r="V1781" s="211"/>
      <c r="W1781" s="211"/>
      <c r="X1781" s="212"/>
      <c r="Y1781" s="211"/>
      <c r="BT1781" s="211"/>
    </row>
    <row r="1782" spans="6:72" ht="15" customHeight="1" x14ac:dyDescent="0.3">
      <c r="F1782" s="1"/>
      <c r="K1782" s="207"/>
      <c r="L1782" s="208"/>
      <c r="M1782" s="208"/>
      <c r="N1782" s="219"/>
      <c r="O1782" s="210"/>
      <c r="P1782" s="179"/>
      <c r="Q1782" s="180"/>
      <c r="R1782" s="210"/>
      <c r="S1782" s="210"/>
      <c r="T1782" s="211"/>
      <c r="U1782" s="211"/>
      <c r="V1782" s="211"/>
      <c r="W1782" s="211"/>
      <c r="X1782" s="212"/>
      <c r="Y1782" s="211"/>
      <c r="BT1782" s="211"/>
    </row>
    <row r="1783" spans="6:72" ht="15" customHeight="1" x14ac:dyDescent="0.3">
      <c r="F1783" s="1"/>
      <c r="K1783" s="207"/>
      <c r="L1783" s="208"/>
      <c r="M1783" s="208"/>
      <c r="N1783" s="219"/>
      <c r="O1783" s="210"/>
      <c r="P1783" s="179"/>
      <c r="Q1783" s="180"/>
      <c r="R1783" s="210"/>
      <c r="S1783" s="210"/>
      <c r="T1783" s="211"/>
      <c r="U1783" s="211"/>
      <c r="V1783" s="211"/>
      <c r="W1783" s="211"/>
      <c r="X1783" s="212"/>
      <c r="Y1783" s="211"/>
      <c r="BT1783" s="211"/>
    </row>
    <row r="1784" spans="6:72" ht="15" customHeight="1" x14ac:dyDescent="0.3">
      <c r="F1784" s="1"/>
      <c r="K1784" s="207"/>
      <c r="L1784" s="208"/>
      <c r="M1784" s="208"/>
      <c r="N1784" s="219"/>
      <c r="O1784" s="210"/>
      <c r="P1784" s="179"/>
      <c r="Q1784" s="180"/>
      <c r="R1784" s="210"/>
      <c r="S1784" s="210"/>
      <c r="T1784" s="211"/>
      <c r="U1784" s="211"/>
      <c r="V1784" s="211"/>
      <c r="W1784" s="211"/>
      <c r="X1784" s="212"/>
      <c r="Y1784" s="211"/>
      <c r="BT1784" s="211"/>
    </row>
    <row r="1785" spans="6:72" ht="15" customHeight="1" x14ac:dyDescent="0.3">
      <c r="F1785" s="1"/>
      <c r="K1785" s="207"/>
      <c r="L1785" s="208"/>
      <c r="M1785" s="208"/>
      <c r="N1785" s="219"/>
      <c r="O1785" s="210"/>
      <c r="P1785" s="179"/>
      <c r="Q1785" s="180"/>
      <c r="R1785" s="210"/>
      <c r="S1785" s="210"/>
      <c r="T1785" s="211"/>
      <c r="U1785" s="211"/>
      <c r="V1785" s="211"/>
      <c r="W1785" s="211"/>
      <c r="X1785" s="212"/>
      <c r="Y1785" s="211"/>
      <c r="BT1785" s="211"/>
    </row>
    <row r="1786" spans="6:72" ht="15" customHeight="1" x14ac:dyDescent="0.3">
      <c r="F1786" s="1"/>
      <c r="K1786" s="207"/>
      <c r="L1786" s="208"/>
      <c r="M1786" s="208"/>
      <c r="N1786" s="219"/>
      <c r="O1786" s="210"/>
      <c r="P1786" s="179"/>
      <c r="Q1786" s="180"/>
      <c r="R1786" s="210"/>
      <c r="S1786" s="210"/>
      <c r="T1786" s="211"/>
      <c r="U1786" s="211"/>
      <c r="V1786" s="211"/>
      <c r="W1786" s="211"/>
      <c r="X1786" s="212"/>
      <c r="Y1786" s="211"/>
      <c r="BT1786" s="211"/>
    </row>
    <row r="1787" spans="6:72" ht="15" customHeight="1" x14ac:dyDescent="0.3">
      <c r="F1787" s="1"/>
      <c r="K1787" s="207"/>
      <c r="L1787" s="208"/>
      <c r="M1787" s="208"/>
      <c r="N1787" s="219"/>
      <c r="O1787" s="210"/>
      <c r="P1787" s="179"/>
      <c r="Q1787" s="180"/>
      <c r="R1787" s="210"/>
      <c r="S1787" s="210"/>
      <c r="T1787" s="211"/>
      <c r="U1787" s="211"/>
      <c r="V1787" s="211"/>
      <c r="W1787" s="211"/>
      <c r="X1787" s="212"/>
      <c r="Y1787" s="211"/>
      <c r="BT1787" s="211"/>
    </row>
    <row r="1788" spans="6:72" ht="15" customHeight="1" x14ac:dyDescent="0.3">
      <c r="F1788" s="1"/>
      <c r="K1788" s="207"/>
      <c r="L1788" s="208"/>
      <c r="M1788" s="208"/>
      <c r="N1788" s="219"/>
      <c r="O1788" s="210"/>
      <c r="P1788" s="179"/>
      <c r="Q1788" s="180"/>
      <c r="R1788" s="210"/>
      <c r="S1788" s="210"/>
      <c r="T1788" s="211"/>
      <c r="U1788" s="211"/>
      <c r="V1788" s="211"/>
      <c r="W1788" s="211"/>
      <c r="X1788" s="212"/>
      <c r="Y1788" s="211"/>
      <c r="BT1788" s="211"/>
    </row>
    <row r="1789" spans="6:72" ht="15" customHeight="1" x14ac:dyDescent="0.3">
      <c r="F1789" s="1"/>
      <c r="K1789" s="207"/>
      <c r="L1789" s="208"/>
      <c r="M1789" s="208"/>
      <c r="N1789" s="219"/>
      <c r="O1789" s="210"/>
      <c r="P1789" s="179"/>
      <c r="Q1789" s="180"/>
      <c r="R1789" s="210"/>
      <c r="S1789" s="210"/>
      <c r="T1789" s="211"/>
      <c r="U1789" s="211"/>
      <c r="V1789" s="211"/>
      <c r="W1789" s="211"/>
      <c r="X1789" s="212"/>
      <c r="Y1789" s="211"/>
      <c r="BT1789" s="211"/>
    </row>
    <row r="1790" spans="6:72" ht="15" customHeight="1" x14ac:dyDescent="0.3">
      <c r="F1790" s="1"/>
      <c r="K1790" s="207"/>
      <c r="L1790" s="208"/>
      <c r="M1790" s="208"/>
      <c r="N1790" s="219"/>
      <c r="O1790" s="210"/>
      <c r="P1790" s="179"/>
      <c r="Q1790" s="180"/>
      <c r="R1790" s="210"/>
      <c r="S1790" s="210"/>
      <c r="T1790" s="211"/>
      <c r="U1790" s="211"/>
      <c r="V1790" s="211"/>
      <c r="W1790" s="211"/>
      <c r="X1790" s="212"/>
      <c r="Y1790" s="211"/>
      <c r="BT1790" s="211"/>
    </row>
    <row r="1791" spans="6:72" ht="15" customHeight="1" x14ac:dyDescent="0.3">
      <c r="F1791" s="1"/>
      <c r="K1791" s="207"/>
      <c r="L1791" s="208"/>
      <c r="M1791" s="208"/>
      <c r="N1791" s="219"/>
      <c r="O1791" s="210"/>
      <c r="P1791" s="179"/>
      <c r="Q1791" s="180"/>
      <c r="R1791" s="210"/>
      <c r="S1791" s="210"/>
      <c r="T1791" s="211"/>
      <c r="U1791" s="211"/>
      <c r="V1791" s="211"/>
      <c r="W1791" s="211"/>
      <c r="X1791" s="212"/>
      <c r="Y1791" s="211"/>
      <c r="BT1791" s="211"/>
    </row>
    <row r="1792" spans="6:72" ht="15" customHeight="1" x14ac:dyDescent="0.3">
      <c r="F1792" s="1"/>
      <c r="K1792" s="207"/>
      <c r="L1792" s="208"/>
      <c r="M1792" s="208"/>
      <c r="N1792" s="219"/>
      <c r="O1792" s="210"/>
      <c r="P1792" s="179"/>
      <c r="Q1792" s="180"/>
      <c r="R1792" s="210"/>
      <c r="S1792" s="210"/>
      <c r="T1792" s="211"/>
      <c r="U1792" s="211"/>
      <c r="V1792" s="211"/>
      <c r="W1792" s="211"/>
      <c r="X1792" s="212"/>
      <c r="Y1792" s="211"/>
      <c r="BT1792" s="211"/>
    </row>
    <row r="1793" spans="6:72" ht="15" customHeight="1" x14ac:dyDescent="0.3">
      <c r="F1793" s="1"/>
      <c r="K1793" s="207"/>
      <c r="L1793" s="208"/>
      <c r="M1793" s="208"/>
      <c r="N1793" s="219"/>
      <c r="O1793" s="210"/>
      <c r="P1793" s="179"/>
      <c r="Q1793" s="180"/>
      <c r="R1793" s="210"/>
      <c r="S1793" s="210"/>
      <c r="T1793" s="211"/>
      <c r="U1793" s="211"/>
      <c r="V1793" s="211"/>
      <c r="W1793" s="211"/>
      <c r="X1793" s="212"/>
      <c r="Y1793" s="211"/>
      <c r="BT1793" s="211"/>
    </row>
    <row r="1794" spans="6:72" ht="15" customHeight="1" x14ac:dyDescent="0.3">
      <c r="F1794" s="1"/>
      <c r="K1794" s="207"/>
      <c r="L1794" s="208"/>
      <c r="M1794" s="208"/>
      <c r="N1794" s="219"/>
      <c r="O1794" s="210"/>
      <c r="P1794" s="179"/>
      <c r="Q1794" s="180"/>
      <c r="R1794" s="210"/>
      <c r="S1794" s="210"/>
      <c r="T1794" s="211"/>
      <c r="U1794" s="211"/>
      <c r="V1794" s="211"/>
      <c r="W1794" s="211"/>
      <c r="X1794" s="212"/>
      <c r="Y1794" s="211"/>
      <c r="BT1794" s="211"/>
    </row>
    <row r="1795" spans="6:72" ht="15" customHeight="1" x14ac:dyDescent="0.3">
      <c r="F1795" s="1"/>
      <c r="K1795" s="207"/>
      <c r="L1795" s="208"/>
      <c r="M1795" s="208"/>
      <c r="N1795" s="219"/>
      <c r="O1795" s="210"/>
      <c r="P1795" s="179"/>
      <c r="Q1795" s="180"/>
      <c r="R1795" s="210"/>
      <c r="S1795" s="210"/>
      <c r="T1795" s="211"/>
      <c r="U1795" s="211"/>
      <c r="V1795" s="211"/>
      <c r="W1795" s="211"/>
      <c r="X1795" s="212"/>
      <c r="Y1795" s="211"/>
      <c r="BT1795" s="211"/>
    </row>
    <row r="1796" spans="6:72" ht="15" customHeight="1" x14ac:dyDescent="0.3">
      <c r="F1796" s="1"/>
      <c r="K1796" s="207"/>
      <c r="L1796" s="208"/>
      <c r="M1796" s="208"/>
      <c r="N1796" s="219"/>
      <c r="O1796" s="210"/>
      <c r="P1796" s="179"/>
      <c r="Q1796" s="180"/>
      <c r="R1796" s="210"/>
      <c r="S1796" s="210"/>
      <c r="T1796" s="211"/>
      <c r="U1796" s="211"/>
      <c r="V1796" s="211"/>
      <c r="W1796" s="211"/>
      <c r="X1796" s="212"/>
      <c r="Y1796" s="211"/>
      <c r="BT1796" s="211"/>
    </row>
    <row r="1797" spans="6:72" ht="15" customHeight="1" x14ac:dyDescent="0.3">
      <c r="F1797" s="1"/>
      <c r="K1797" s="207"/>
      <c r="L1797" s="208"/>
      <c r="M1797" s="208"/>
      <c r="N1797" s="219"/>
      <c r="O1797" s="210"/>
      <c r="P1797" s="179"/>
      <c r="Q1797" s="180"/>
      <c r="R1797" s="210"/>
      <c r="S1797" s="210"/>
      <c r="T1797" s="211"/>
      <c r="U1797" s="211"/>
      <c r="V1797" s="211"/>
      <c r="W1797" s="211"/>
      <c r="X1797" s="212"/>
      <c r="Y1797" s="211"/>
      <c r="BT1797" s="211"/>
    </row>
    <row r="1798" spans="6:72" ht="15" customHeight="1" x14ac:dyDescent="0.3">
      <c r="F1798" s="1"/>
      <c r="K1798" s="207"/>
      <c r="L1798" s="208"/>
      <c r="M1798" s="208"/>
      <c r="N1798" s="219"/>
      <c r="O1798" s="210"/>
      <c r="P1798" s="179"/>
      <c r="Q1798" s="180"/>
      <c r="R1798" s="210"/>
      <c r="S1798" s="210"/>
      <c r="T1798" s="211"/>
      <c r="U1798" s="211"/>
      <c r="V1798" s="211"/>
      <c r="W1798" s="211"/>
      <c r="X1798" s="212"/>
      <c r="Y1798" s="211"/>
      <c r="BT1798" s="211"/>
    </row>
    <row r="1799" spans="6:72" ht="15" customHeight="1" x14ac:dyDescent="0.3">
      <c r="F1799" s="1"/>
      <c r="K1799" s="207"/>
      <c r="L1799" s="208"/>
      <c r="M1799" s="208"/>
      <c r="N1799" s="219"/>
      <c r="O1799" s="210"/>
      <c r="P1799" s="179"/>
      <c r="Q1799" s="180"/>
      <c r="R1799" s="210"/>
      <c r="S1799" s="210"/>
      <c r="T1799" s="211"/>
      <c r="U1799" s="211"/>
      <c r="V1799" s="211"/>
      <c r="W1799" s="211"/>
      <c r="X1799" s="212"/>
      <c r="Y1799" s="211"/>
      <c r="BT1799" s="211"/>
    </row>
    <row r="1800" spans="6:72" ht="15" customHeight="1" x14ac:dyDescent="0.3">
      <c r="F1800" s="1"/>
      <c r="K1800" s="207"/>
      <c r="L1800" s="208"/>
      <c r="M1800" s="208"/>
      <c r="N1800" s="219"/>
      <c r="O1800" s="210"/>
      <c r="P1800" s="179"/>
      <c r="Q1800" s="180"/>
      <c r="R1800" s="210"/>
      <c r="S1800" s="210"/>
      <c r="T1800" s="211"/>
      <c r="U1800" s="211"/>
      <c r="V1800" s="211"/>
      <c r="W1800" s="211"/>
      <c r="X1800" s="212"/>
      <c r="Y1800" s="211"/>
      <c r="BT1800" s="211"/>
    </row>
    <row r="1801" spans="6:72" ht="15" customHeight="1" x14ac:dyDescent="0.3">
      <c r="F1801" s="1"/>
      <c r="K1801" s="207"/>
      <c r="L1801" s="208"/>
      <c r="M1801" s="208"/>
      <c r="N1801" s="219"/>
      <c r="O1801" s="210"/>
      <c r="P1801" s="179"/>
      <c r="Q1801" s="180"/>
      <c r="R1801" s="210"/>
      <c r="S1801" s="210"/>
      <c r="T1801" s="211"/>
      <c r="U1801" s="211"/>
      <c r="V1801" s="211"/>
      <c r="W1801" s="211"/>
      <c r="X1801" s="212"/>
      <c r="Y1801" s="211"/>
      <c r="BT1801" s="211"/>
    </row>
    <row r="1802" spans="6:72" ht="15" customHeight="1" x14ac:dyDescent="0.3">
      <c r="F1802" s="1"/>
      <c r="K1802" s="207"/>
      <c r="L1802" s="208"/>
      <c r="M1802" s="208"/>
      <c r="N1802" s="219"/>
      <c r="O1802" s="210"/>
      <c r="P1802" s="179"/>
      <c r="Q1802" s="180"/>
      <c r="R1802" s="210"/>
      <c r="S1802" s="210"/>
      <c r="T1802" s="211"/>
      <c r="U1802" s="211"/>
      <c r="V1802" s="211"/>
      <c r="W1802" s="211"/>
      <c r="X1802" s="212"/>
      <c r="Y1802" s="211"/>
      <c r="BT1802" s="211"/>
    </row>
    <row r="1803" spans="6:72" ht="15" customHeight="1" x14ac:dyDescent="0.3">
      <c r="F1803" s="1"/>
      <c r="K1803" s="207"/>
      <c r="L1803" s="208"/>
      <c r="M1803" s="208"/>
      <c r="N1803" s="219"/>
      <c r="O1803" s="210"/>
      <c r="P1803" s="179"/>
      <c r="Q1803" s="180"/>
      <c r="R1803" s="210"/>
      <c r="S1803" s="210"/>
      <c r="T1803" s="211"/>
      <c r="U1803" s="211"/>
      <c r="V1803" s="211"/>
      <c r="W1803" s="211"/>
      <c r="X1803" s="212"/>
      <c r="Y1803" s="211"/>
      <c r="BT1803" s="211"/>
    </row>
    <row r="1804" spans="6:72" ht="15" customHeight="1" x14ac:dyDescent="0.3">
      <c r="F1804" s="1"/>
      <c r="K1804" s="207"/>
      <c r="L1804" s="208"/>
      <c r="M1804" s="208"/>
      <c r="N1804" s="219"/>
      <c r="O1804" s="210"/>
      <c r="P1804" s="179"/>
      <c r="Q1804" s="180"/>
      <c r="R1804" s="210"/>
      <c r="S1804" s="210"/>
      <c r="T1804" s="211"/>
      <c r="U1804" s="211"/>
      <c r="V1804" s="211"/>
      <c r="W1804" s="211"/>
      <c r="X1804" s="212"/>
      <c r="Y1804" s="211"/>
      <c r="BT1804" s="211"/>
    </row>
    <row r="1805" spans="6:72" ht="15" customHeight="1" x14ac:dyDescent="0.3">
      <c r="F1805" s="1"/>
      <c r="K1805" s="207"/>
      <c r="L1805" s="208"/>
      <c r="M1805" s="208"/>
      <c r="N1805" s="219"/>
      <c r="O1805" s="210"/>
      <c r="P1805" s="179"/>
      <c r="Q1805" s="180"/>
      <c r="R1805" s="210"/>
      <c r="S1805" s="210"/>
      <c r="T1805" s="211"/>
      <c r="U1805" s="211"/>
      <c r="V1805" s="211"/>
      <c r="W1805" s="211"/>
      <c r="X1805" s="212"/>
      <c r="Y1805" s="211"/>
      <c r="BT1805" s="211"/>
    </row>
    <row r="1806" spans="6:72" ht="15" customHeight="1" x14ac:dyDescent="0.3">
      <c r="F1806" s="1"/>
      <c r="K1806" s="207"/>
      <c r="L1806" s="208"/>
      <c r="M1806" s="208"/>
      <c r="N1806" s="219"/>
      <c r="O1806" s="210"/>
      <c r="P1806" s="179"/>
      <c r="Q1806" s="180"/>
      <c r="R1806" s="210"/>
      <c r="S1806" s="210"/>
      <c r="T1806" s="211"/>
      <c r="U1806" s="211"/>
      <c r="V1806" s="211"/>
      <c r="W1806" s="211"/>
      <c r="X1806" s="212"/>
      <c r="Y1806" s="211"/>
      <c r="BT1806" s="211"/>
    </row>
    <row r="1807" spans="6:72" ht="15" customHeight="1" x14ac:dyDescent="0.3">
      <c r="F1807" s="1"/>
      <c r="K1807" s="207"/>
      <c r="L1807" s="208"/>
      <c r="M1807" s="208"/>
      <c r="N1807" s="219"/>
      <c r="O1807" s="210"/>
      <c r="P1807" s="179"/>
      <c r="Q1807" s="180"/>
      <c r="R1807" s="210"/>
      <c r="S1807" s="210"/>
      <c r="T1807" s="211"/>
      <c r="U1807" s="211"/>
      <c r="V1807" s="211"/>
      <c r="W1807" s="211"/>
      <c r="X1807" s="212"/>
      <c r="Y1807" s="211"/>
      <c r="BT1807" s="211"/>
    </row>
    <row r="1808" spans="6:72" ht="15" customHeight="1" x14ac:dyDescent="0.3">
      <c r="F1808" s="1"/>
      <c r="K1808" s="207"/>
      <c r="L1808" s="208"/>
      <c r="M1808" s="208"/>
      <c r="N1808" s="219"/>
      <c r="O1808" s="210"/>
      <c r="P1808" s="179"/>
      <c r="Q1808" s="180"/>
      <c r="R1808" s="210"/>
      <c r="S1808" s="210"/>
      <c r="T1808" s="211"/>
      <c r="U1808" s="211"/>
      <c r="V1808" s="211"/>
      <c r="W1808" s="211"/>
      <c r="X1808" s="212"/>
      <c r="Y1808" s="211"/>
      <c r="BT1808" s="211"/>
    </row>
    <row r="1809" spans="6:72" ht="15" customHeight="1" x14ac:dyDescent="0.3">
      <c r="F1809" s="1"/>
      <c r="K1809" s="207"/>
      <c r="L1809" s="208"/>
      <c r="M1809" s="208"/>
      <c r="N1809" s="219"/>
      <c r="O1809" s="210"/>
      <c r="P1809" s="179"/>
      <c r="Q1809" s="180"/>
      <c r="R1809" s="210"/>
      <c r="S1809" s="210"/>
      <c r="T1809" s="211"/>
      <c r="U1809" s="211"/>
      <c r="V1809" s="211"/>
      <c r="W1809" s="211"/>
      <c r="X1809" s="212"/>
      <c r="Y1809" s="211"/>
      <c r="BT1809" s="211"/>
    </row>
    <row r="1810" spans="6:72" ht="15" customHeight="1" x14ac:dyDescent="0.3">
      <c r="F1810" s="1"/>
      <c r="K1810" s="207"/>
      <c r="L1810" s="208"/>
      <c r="M1810" s="208"/>
      <c r="N1810" s="219"/>
      <c r="O1810" s="210"/>
      <c r="P1810" s="179"/>
      <c r="Q1810" s="180"/>
      <c r="R1810" s="210"/>
      <c r="S1810" s="210"/>
      <c r="T1810" s="211"/>
      <c r="U1810" s="211"/>
      <c r="V1810" s="211"/>
      <c r="W1810" s="211"/>
      <c r="X1810" s="212"/>
      <c r="Y1810" s="211"/>
      <c r="BT1810" s="211"/>
    </row>
    <row r="1811" spans="6:72" ht="15" customHeight="1" x14ac:dyDescent="0.3">
      <c r="F1811" s="1"/>
      <c r="K1811" s="207"/>
      <c r="L1811" s="208"/>
      <c r="M1811" s="208"/>
      <c r="N1811" s="219"/>
      <c r="O1811" s="210"/>
      <c r="P1811" s="179"/>
      <c r="Q1811" s="180"/>
      <c r="R1811" s="210"/>
      <c r="S1811" s="210"/>
      <c r="T1811" s="211"/>
      <c r="U1811" s="211"/>
      <c r="V1811" s="211"/>
      <c r="W1811" s="211"/>
      <c r="X1811" s="212"/>
      <c r="Y1811" s="211"/>
      <c r="BT1811" s="211"/>
    </row>
    <row r="1812" spans="6:72" ht="15" customHeight="1" x14ac:dyDescent="0.3">
      <c r="F1812" s="1"/>
      <c r="K1812" s="207"/>
      <c r="L1812" s="208"/>
      <c r="M1812" s="208"/>
      <c r="N1812" s="219"/>
      <c r="O1812" s="210"/>
      <c r="P1812" s="179"/>
      <c r="Q1812" s="180"/>
      <c r="R1812" s="210"/>
      <c r="S1812" s="210"/>
      <c r="T1812" s="211"/>
      <c r="U1812" s="211"/>
      <c r="V1812" s="211"/>
      <c r="W1812" s="211"/>
      <c r="X1812" s="212"/>
      <c r="Y1812" s="211"/>
      <c r="BT1812" s="211"/>
    </row>
    <row r="1813" spans="6:72" ht="15" customHeight="1" x14ac:dyDescent="0.3">
      <c r="F1813" s="1"/>
      <c r="K1813" s="207"/>
      <c r="L1813" s="208"/>
      <c r="M1813" s="208"/>
      <c r="N1813" s="219"/>
      <c r="O1813" s="210"/>
      <c r="P1813" s="179"/>
      <c r="Q1813" s="180"/>
      <c r="R1813" s="210"/>
      <c r="S1813" s="210"/>
      <c r="T1813" s="211"/>
      <c r="U1813" s="211"/>
      <c r="V1813" s="211"/>
      <c r="W1813" s="211"/>
      <c r="X1813" s="212"/>
      <c r="Y1813" s="211"/>
      <c r="BT1813" s="211"/>
    </row>
    <row r="1814" spans="6:72" ht="15" customHeight="1" x14ac:dyDescent="0.3">
      <c r="F1814" s="1"/>
      <c r="K1814" s="207"/>
      <c r="L1814" s="208"/>
      <c r="M1814" s="208"/>
      <c r="N1814" s="219"/>
      <c r="O1814" s="210"/>
      <c r="P1814" s="179"/>
      <c r="Q1814" s="180"/>
      <c r="R1814" s="210"/>
      <c r="S1814" s="210"/>
      <c r="T1814" s="211"/>
      <c r="U1814" s="211"/>
      <c r="V1814" s="211"/>
      <c r="W1814" s="211"/>
      <c r="X1814" s="212"/>
      <c r="Y1814" s="211"/>
      <c r="BT1814" s="211"/>
    </row>
    <row r="1815" spans="6:72" ht="15" customHeight="1" x14ac:dyDescent="0.3">
      <c r="F1815" s="1"/>
      <c r="K1815" s="207"/>
      <c r="L1815" s="208"/>
      <c r="M1815" s="208"/>
      <c r="N1815" s="219"/>
      <c r="O1815" s="210"/>
      <c r="P1815" s="179"/>
      <c r="Q1815" s="180"/>
      <c r="R1815" s="210"/>
      <c r="S1815" s="210"/>
      <c r="T1815" s="211"/>
      <c r="U1815" s="211"/>
      <c r="V1815" s="211"/>
      <c r="W1815" s="211"/>
      <c r="X1815" s="212"/>
      <c r="Y1815" s="211"/>
      <c r="BT1815" s="211"/>
    </row>
    <row r="1816" spans="6:72" ht="15" customHeight="1" x14ac:dyDescent="0.3">
      <c r="F1816" s="1"/>
      <c r="K1816" s="207"/>
      <c r="L1816" s="208"/>
      <c r="M1816" s="208"/>
      <c r="N1816" s="219"/>
      <c r="O1816" s="210"/>
      <c r="P1816" s="179"/>
      <c r="Q1816" s="180"/>
      <c r="R1816" s="210"/>
      <c r="S1816" s="210"/>
      <c r="T1816" s="211"/>
      <c r="U1816" s="211"/>
      <c r="V1816" s="211"/>
      <c r="W1816" s="211"/>
      <c r="X1816" s="212"/>
      <c r="Y1816" s="211"/>
      <c r="BT1816" s="211"/>
    </row>
    <row r="1817" spans="6:72" ht="15" customHeight="1" x14ac:dyDescent="0.3">
      <c r="F1817" s="1"/>
      <c r="K1817" s="207"/>
      <c r="L1817" s="208"/>
      <c r="M1817" s="208"/>
      <c r="N1817" s="219"/>
      <c r="O1817" s="210"/>
      <c r="P1817" s="179"/>
      <c r="Q1817" s="180"/>
      <c r="R1817" s="210"/>
      <c r="S1817" s="210"/>
      <c r="T1817" s="211"/>
      <c r="U1817" s="211"/>
      <c r="V1817" s="211"/>
      <c r="W1817" s="211"/>
      <c r="X1817" s="212"/>
      <c r="Y1817" s="211"/>
      <c r="BT1817" s="211"/>
    </row>
    <row r="1818" spans="6:72" ht="15" customHeight="1" x14ac:dyDescent="0.3">
      <c r="F1818" s="1"/>
      <c r="K1818" s="207"/>
      <c r="L1818" s="208"/>
      <c r="M1818" s="208"/>
      <c r="N1818" s="219"/>
      <c r="O1818" s="210"/>
      <c r="P1818" s="179"/>
      <c r="Q1818" s="180"/>
      <c r="R1818" s="210"/>
      <c r="S1818" s="210"/>
      <c r="T1818" s="211"/>
      <c r="U1818" s="211"/>
      <c r="V1818" s="211"/>
      <c r="W1818" s="211"/>
      <c r="X1818" s="212"/>
      <c r="Y1818" s="211"/>
      <c r="BT1818" s="211"/>
    </row>
    <row r="1819" spans="6:72" ht="15" customHeight="1" x14ac:dyDescent="0.3">
      <c r="F1819" s="1"/>
      <c r="K1819" s="207"/>
      <c r="L1819" s="208"/>
      <c r="M1819" s="208"/>
      <c r="N1819" s="219"/>
      <c r="O1819" s="210"/>
      <c r="P1819" s="179"/>
      <c r="Q1819" s="180"/>
      <c r="R1819" s="210"/>
      <c r="S1819" s="210"/>
      <c r="T1819" s="211"/>
      <c r="U1819" s="211"/>
      <c r="V1819" s="211"/>
      <c r="W1819" s="211"/>
      <c r="X1819" s="212"/>
      <c r="Y1819" s="211"/>
      <c r="BT1819" s="211"/>
    </row>
    <row r="1820" spans="6:72" ht="15" customHeight="1" x14ac:dyDescent="0.3">
      <c r="F1820" s="1"/>
      <c r="K1820" s="207"/>
      <c r="L1820" s="208"/>
      <c r="M1820" s="208"/>
      <c r="N1820" s="219"/>
      <c r="O1820" s="210"/>
      <c r="P1820" s="179"/>
      <c r="Q1820" s="180"/>
      <c r="R1820" s="210"/>
      <c r="S1820" s="210"/>
      <c r="T1820" s="211"/>
      <c r="U1820" s="211"/>
      <c r="V1820" s="211"/>
      <c r="W1820" s="211"/>
      <c r="X1820" s="212"/>
      <c r="Y1820" s="211"/>
      <c r="BT1820" s="211"/>
    </row>
    <row r="1821" spans="6:72" ht="15" customHeight="1" x14ac:dyDescent="0.3">
      <c r="F1821" s="1"/>
      <c r="K1821" s="207"/>
      <c r="L1821" s="208"/>
      <c r="M1821" s="208"/>
      <c r="N1821" s="219"/>
      <c r="O1821" s="210"/>
      <c r="P1821" s="179"/>
      <c r="Q1821" s="180"/>
      <c r="R1821" s="210"/>
      <c r="S1821" s="210"/>
      <c r="T1821" s="211"/>
      <c r="U1821" s="211"/>
      <c r="V1821" s="211"/>
      <c r="W1821" s="211"/>
      <c r="X1821" s="212"/>
      <c r="Y1821" s="211"/>
      <c r="BT1821" s="211"/>
    </row>
    <row r="1822" spans="6:72" ht="15" customHeight="1" x14ac:dyDescent="0.3">
      <c r="F1822" s="1"/>
      <c r="K1822" s="207"/>
      <c r="L1822" s="208"/>
      <c r="M1822" s="208"/>
      <c r="N1822" s="219"/>
      <c r="O1822" s="210"/>
      <c r="P1822" s="179"/>
      <c r="Q1822" s="180"/>
      <c r="R1822" s="210"/>
      <c r="S1822" s="210"/>
      <c r="T1822" s="211"/>
      <c r="U1822" s="211"/>
      <c r="V1822" s="211"/>
      <c r="W1822" s="211"/>
      <c r="X1822" s="212"/>
      <c r="Y1822" s="211"/>
      <c r="BT1822" s="211"/>
    </row>
    <row r="1823" spans="6:72" ht="15" customHeight="1" x14ac:dyDescent="0.3">
      <c r="F1823" s="1"/>
      <c r="K1823" s="207"/>
      <c r="L1823" s="208"/>
      <c r="M1823" s="208"/>
      <c r="N1823" s="219"/>
      <c r="O1823" s="210"/>
      <c r="P1823" s="179"/>
      <c r="Q1823" s="180"/>
      <c r="R1823" s="210"/>
      <c r="S1823" s="210"/>
      <c r="T1823" s="211"/>
      <c r="U1823" s="211"/>
      <c r="V1823" s="211"/>
      <c r="W1823" s="211"/>
      <c r="X1823" s="212"/>
      <c r="Y1823" s="211"/>
      <c r="BT1823" s="211"/>
    </row>
    <row r="1824" spans="6:72" ht="15" customHeight="1" x14ac:dyDescent="0.3">
      <c r="F1824" s="1"/>
      <c r="K1824" s="207"/>
      <c r="L1824" s="208"/>
      <c r="M1824" s="208"/>
      <c r="N1824" s="219"/>
      <c r="O1824" s="210"/>
      <c r="P1824" s="179"/>
      <c r="Q1824" s="180"/>
      <c r="R1824" s="210"/>
      <c r="S1824" s="210"/>
      <c r="T1824" s="211"/>
      <c r="U1824" s="211"/>
      <c r="V1824" s="211"/>
      <c r="W1824" s="211"/>
      <c r="X1824" s="212"/>
      <c r="Y1824" s="211"/>
      <c r="BT1824" s="211"/>
    </row>
    <row r="1825" spans="6:72" ht="15" customHeight="1" x14ac:dyDescent="0.3">
      <c r="F1825" s="1"/>
      <c r="K1825" s="207"/>
      <c r="L1825" s="208"/>
      <c r="M1825" s="208"/>
      <c r="N1825" s="219"/>
      <c r="O1825" s="210"/>
      <c r="P1825" s="179"/>
      <c r="Q1825" s="180"/>
      <c r="R1825" s="210"/>
      <c r="S1825" s="210"/>
      <c r="T1825" s="211"/>
      <c r="U1825" s="211"/>
      <c r="V1825" s="211"/>
      <c r="W1825" s="211"/>
      <c r="X1825" s="212"/>
      <c r="Y1825" s="211"/>
      <c r="BT1825" s="211"/>
    </row>
    <row r="1826" spans="6:72" ht="15" customHeight="1" x14ac:dyDescent="0.3">
      <c r="F1826" s="1"/>
      <c r="K1826" s="207"/>
      <c r="L1826" s="208"/>
      <c r="M1826" s="208"/>
      <c r="N1826" s="219"/>
      <c r="O1826" s="210"/>
      <c r="P1826" s="179"/>
      <c r="Q1826" s="180"/>
      <c r="R1826" s="210"/>
      <c r="S1826" s="210"/>
      <c r="T1826" s="211"/>
      <c r="U1826" s="211"/>
      <c r="V1826" s="211"/>
      <c r="W1826" s="211"/>
      <c r="X1826" s="212"/>
      <c r="Y1826" s="211"/>
      <c r="BT1826" s="211"/>
    </row>
    <row r="1827" spans="6:72" ht="15" customHeight="1" x14ac:dyDescent="0.3">
      <c r="F1827" s="1"/>
      <c r="K1827" s="207"/>
      <c r="L1827" s="208"/>
      <c r="M1827" s="208"/>
      <c r="N1827" s="219"/>
      <c r="O1827" s="210"/>
      <c r="P1827" s="179"/>
      <c r="Q1827" s="180"/>
      <c r="R1827" s="210"/>
      <c r="S1827" s="210"/>
      <c r="T1827" s="211"/>
      <c r="U1827" s="211"/>
      <c r="V1827" s="211"/>
      <c r="W1827" s="211"/>
      <c r="X1827" s="212"/>
      <c r="Y1827" s="211"/>
      <c r="BT1827" s="211"/>
    </row>
    <row r="1828" spans="6:72" ht="15" customHeight="1" x14ac:dyDescent="0.3">
      <c r="F1828" s="1"/>
      <c r="K1828" s="207"/>
      <c r="L1828" s="208"/>
      <c r="M1828" s="208"/>
      <c r="N1828" s="219"/>
      <c r="O1828" s="210"/>
      <c r="P1828" s="179"/>
      <c r="Q1828" s="180"/>
      <c r="R1828" s="210"/>
      <c r="S1828" s="210"/>
      <c r="T1828" s="211"/>
      <c r="U1828" s="211"/>
      <c r="V1828" s="211"/>
      <c r="W1828" s="211"/>
      <c r="X1828" s="212"/>
      <c r="Y1828" s="211"/>
      <c r="BT1828" s="211"/>
    </row>
    <row r="1829" spans="6:72" ht="15" customHeight="1" x14ac:dyDescent="0.3">
      <c r="F1829" s="1"/>
      <c r="K1829" s="207"/>
      <c r="L1829" s="208"/>
      <c r="M1829" s="208"/>
      <c r="N1829" s="219"/>
      <c r="O1829" s="210"/>
      <c r="P1829" s="179"/>
      <c r="Q1829" s="180"/>
      <c r="R1829" s="210"/>
      <c r="S1829" s="210"/>
      <c r="T1829" s="211"/>
      <c r="U1829" s="211"/>
      <c r="V1829" s="211"/>
      <c r="W1829" s="211"/>
      <c r="X1829" s="212"/>
      <c r="Y1829" s="211"/>
      <c r="BT1829" s="211"/>
    </row>
    <row r="1830" spans="6:72" ht="15" customHeight="1" x14ac:dyDescent="0.3">
      <c r="F1830" s="1"/>
      <c r="K1830" s="207"/>
      <c r="L1830" s="208"/>
      <c r="M1830" s="208"/>
      <c r="N1830" s="219"/>
      <c r="O1830" s="210"/>
      <c r="P1830" s="179"/>
      <c r="Q1830" s="180"/>
      <c r="R1830" s="210"/>
      <c r="S1830" s="210"/>
      <c r="T1830" s="211"/>
      <c r="U1830" s="211"/>
      <c r="V1830" s="211"/>
      <c r="W1830" s="211"/>
      <c r="X1830" s="212"/>
      <c r="Y1830" s="211"/>
      <c r="BT1830" s="211"/>
    </row>
    <row r="1831" spans="6:72" ht="15" customHeight="1" x14ac:dyDescent="0.3">
      <c r="F1831" s="1"/>
      <c r="K1831" s="207"/>
      <c r="L1831" s="208"/>
      <c r="M1831" s="208"/>
      <c r="N1831" s="219"/>
      <c r="O1831" s="210"/>
      <c r="P1831" s="179"/>
      <c r="Q1831" s="180"/>
      <c r="R1831" s="210"/>
      <c r="S1831" s="210"/>
      <c r="T1831" s="211"/>
      <c r="U1831" s="211"/>
      <c r="V1831" s="211"/>
      <c r="W1831" s="211"/>
      <c r="X1831" s="212"/>
      <c r="Y1831" s="211"/>
      <c r="BT1831" s="211"/>
    </row>
    <row r="1832" spans="6:72" ht="15" customHeight="1" x14ac:dyDescent="0.3">
      <c r="F1832" s="1"/>
      <c r="K1832" s="207"/>
      <c r="L1832" s="208"/>
      <c r="M1832" s="208"/>
      <c r="N1832" s="219"/>
      <c r="O1832" s="210"/>
      <c r="P1832" s="179"/>
      <c r="Q1832" s="180"/>
      <c r="R1832" s="210"/>
      <c r="S1832" s="210"/>
      <c r="T1832" s="211"/>
      <c r="U1832" s="211"/>
      <c r="V1832" s="211"/>
      <c r="W1832" s="211"/>
      <c r="X1832" s="212"/>
      <c r="Y1832" s="211"/>
      <c r="BT1832" s="211"/>
    </row>
    <row r="1833" spans="6:72" ht="15" customHeight="1" x14ac:dyDescent="0.3">
      <c r="F1833" s="1"/>
      <c r="K1833" s="207"/>
      <c r="L1833" s="208"/>
      <c r="M1833" s="208"/>
      <c r="N1833" s="219"/>
      <c r="O1833" s="210"/>
      <c r="P1833" s="179"/>
      <c r="Q1833" s="180"/>
      <c r="R1833" s="210"/>
      <c r="S1833" s="210"/>
      <c r="T1833" s="211"/>
      <c r="U1833" s="211"/>
      <c r="V1833" s="211"/>
      <c r="W1833" s="211"/>
      <c r="X1833" s="212"/>
      <c r="Y1833" s="211"/>
      <c r="BT1833" s="211"/>
    </row>
    <row r="1834" spans="6:72" ht="15" customHeight="1" x14ac:dyDescent="0.3">
      <c r="F1834" s="1"/>
      <c r="K1834" s="207"/>
      <c r="L1834" s="208"/>
      <c r="M1834" s="208"/>
      <c r="N1834" s="219"/>
      <c r="O1834" s="210"/>
      <c r="P1834" s="179"/>
      <c r="Q1834" s="180"/>
      <c r="R1834" s="210"/>
      <c r="S1834" s="210"/>
      <c r="T1834" s="211"/>
      <c r="U1834" s="211"/>
      <c r="V1834" s="211"/>
      <c r="W1834" s="211"/>
      <c r="X1834" s="212"/>
      <c r="Y1834" s="211"/>
      <c r="BT1834" s="211"/>
    </row>
    <row r="1835" spans="6:72" ht="15" customHeight="1" x14ac:dyDescent="0.3">
      <c r="F1835" s="1"/>
      <c r="K1835" s="207"/>
      <c r="L1835" s="208"/>
      <c r="M1835" s="208"/>
      <c r="N1835" s="219"/>
      <c r="O1835" s="210"/>
      <c r="P1835" s="179"/>
      <c r="Q1835" s="180"/>
      <c r="R1835" s="210"/>
      <c r="S1835" s="210"/>
      <c r="T1835" s="211"/>
      <c r="U1835" s="211"/>
      <c r="V1835" s="211"/>
      <c r="W1835" s="211"/>
      <c r="X1835" s="212"/>
      <c r="Y1835" s="211"/>
      <c r="BT1835" s="211"/>
    </row>
    <row r="1836" spans="6:72" ht="15" customHeight="1" x14ac:dyDescent="0.3">
      <c r="F1836" s="1"/>
      <c r="K1836" s="207"/>
      <c r="L1836" s="208"/>
      <c r="M1836" s="208"/>
      <c r="N1836" s="219"/>
      <c r="O1836" s="210"/>
      <c r="P1836" s="179"/>
      <c r="Q1836" s="180"/>
      <c r="R1836" s="210"/>
      <c r="S1836" s="210"/>
      <c r="T1836" s="211"/>
      <c r="U1836" s="211"/>
      <c r="V1836" s="211"/>
      <c r="W1836" s="211"/>
      <c r="X1836" s="212"/>
      <c r="Y1836" s="211"/>
      <c r="BT1836" s="211"/>
    </row>
    <row r="1837" spans="6:72" ht="15" customHeight="1" x14ac:dyDescent="0.3">
      <c r="F1837" s="1"/>
      <c r="K1837" s="207"/>
      <c r="L1837" s="208"/>
      <c r="M1837" s="208"/>
      <c r="N1837" s="219"/>
      <c r="O1837" s="210"/>
      <c r="P1837" s="179"/>
      <c r="Q1837" s="180"/>
      <c r="R1837" s="210"/>
      <c r="S1837" s="210"/>
      <c r="T1837" s="211"/>
      <c r="U1837" s="211"/>
      <c r="V1837" s="211"/>
      <c r="W1837" s="211"/>
      <c r="X1837" s="212"/>
      <c r="Y1837" s="211"/>
      <c r="BT1837" s="211"/>
    </row>
    <row r="1838" spans="6:72" ht="15" customHeight="1" x14ac:dyDescent="0.3">
      <c r="F1838" s="1"/>
      <c r="K1838" s="207"/>
      <c r="L1838" s="208"/>
      <c r="M1838" s="208"/>
      <c r="N1838" s="219"/>
      <c r="O1838" s="210"/>
      <c r="P1838" s="179"/>
      <c r="Q1838" s="180"/>
      <c r="R1838" s="210"/>
      <c r="S1838" s="210"/>
      <c r="T1838" s="211"/>
      <c r="U1838" s="211"/>
      <c r="V1838" s="211"/>
      <c r="W1838" s="211"/>
      <c r="X1838" s="212"/>
      <c r="Y1838" s="211"/>
      <c r="BT1838" s="211"/>
    </row>
    <row r="1839" spans="6:72" ht="15" customHeight="1" x14ac:dyDescent="0.3">
      <c r="F1839" s="1"/>
      <c r="K1839" s="207"/>
      <c r="L1839" s="208"/>
      <c r="M1839" s="208"/>
      <c r="N1839" s="219"/>
      <c r="O1839" s="210"/>
      <c r="P1839" s="179"/>
      <c r="Q1839" s="180"/>
      <c r="R1839" s="210"/>
      <c r="S1839" s="210"/>
      <c r="T1839" s="211"/>
      <c r="U1839" s="211"/>
      <c r="V1839" s="211"/>
      <c r="W1839" s="211"/>
      <c r="X1839" s="212"/>
      <c r="Y1839" s="211"/>
      <c r="BT1839" s="211"/>
    </row>
    <row r="1840" spans="6:72" ht="15" customHeight="1" x14ac:dyDescent="0.3">
      <c r="F1840" s="1"/>
      <c r="K1840" s="207"/>
      <c r="L1840" s="208"/>
      <c r="M1840" s="208"/>
      <c r="N1840" s="219"/>
      <c r="O1840" s="210"/>
      <c r="P1840" s="179"/>
      <c r="Q1840" s="180"/>
      <c r="R1840" s="210"/>
      <c r="S1840" s="210"/>
      <c r="T1840" s="211"/>
      <c r="U1840" s="211"/>
      <c r="V1840" s="211"/>
      <c r="W1840" s="211"/>
      <c r="X1840" s="212"/>
      <c r="Y1840" s="211"/>
      <c r="BT1840" s="211"/>
    </row>
    <row r="1841" spans="6:72" ht="15" customHeight="1" x14ac:dyDescent="0.3">
      <c r="F1841" s="1"/>
      <c r="K1841" s="207"/>
      <c r="L1841" s="208"/>
      <c r="M1841" s="208"/>
      <c r="N1841" s="219"/>
      <c r="O1841" s="210"/>
      <c r="P1841" s="179"/>
      <c r="Q1841" s="180"/>
      <c r="R1841" s="210"/>
      <c r="S1841" s="210"/>
      <c r="T1841" s="211"/>
      <c r="U1841" s="211"/>
      <c r="V1841" s="211"/>
      <c r="W1841" s="211"/>
      <c r="X1841" s="212"/>
      <c r="Y1841" s="211"/>
      <c r="BT1841" s="211"/>
    </row>
    <row r="1842" spans="6:72" ht="15" customHeight="1" x14ac:dyDescent="0.3">
      <c r="F1842" s="1"/>
      <c r="K1842" s="207"/>
      <c r="L1842" s="208"/>
      <c r="M1842" s="208"/>
      <c r="N1842" s="219"/>
      <c r="O1842" s="210"/>
      <c r="P1842" s="179"/>
      <c r="Q1842" s="180"/>
      <c r="R1842" s="210"/>
      <c r="S1842" s="210"/>
      <c r="T1842" s="211"/>
      <c r="U1842" s="211"/>
      <c r="V1842" s="211"/>
      <c r="W1842" s="211"/>
      <c r="X1842" s="212"/>
      <c r="Y1842" s="211"/>
      <c r="BT1842" s="211"/>
    </row>
    <row r="1843" spans="6:72" ht="15" customHeight="1" x14ac:dyDescent="0.3">
      <c r="F1843" s="1"/>
      <c r="K1843" s="207"/>
      <c r="L1843" s="208"/>
      <c r="M1843" s="208"/>
      <c r="N1843" s="219"/>
      <c r="O1843" s="210"/>
      <c r="P1843" s="179"/>
      <c r="Q1843" s="180"/>
      <c r="R1843" s="210"/>
      <c r="S1843" s="210"/>
      <c r="T1843" s="211"/>
      <c r="U1843" s="211"/>
      <c r="V1843" s="211"/>
      <c r="W1843" s="211"/>
      <c r="X1843" s="212"/>
      <c r="Y1843" s="211"/>
      <c r="BT1843" s="211"/>
    </row>
    <row r="1844" spans="6:72" ht="15" customHeight="1" x14ac:dyDescent="0.3">
      <c r="F1844" s="1"/>
      <c r="K1844" s="207"/>
      <c r="L1844" s="208"/>
      <c r="M1844" s="208"/>
      <c r="N1844" s="219"/>
      <c r="O1844" s="210"/>
      <c r="P1844" s="179"/>
      <c r="Q1844" s="180"/>
      <c r="R1844" s="210"/>
      <c r="S1844" s="210"/>
      <c r="T1844" s="211"/>
      <c r="U1844" s="211"/>
      <c r="V1844" s="211"/>
      <c r="W1844" s="211"/>
      <c r="X1844" s="212"/>
      <c r="Y1844" s="211"/>
      <c r="BT1844" s="211"/>
    </row>
    <row r="1845" spans="6:72" ht="15" customHeight="1" x14ac:dyDescent="0.3">
      <c r="F1845" s="1"/>
      <c r="K1845" s="207"/>
      <c r="L1845" s="208"/>
      <c r="M1845" s="208"/>
      <c r="N1845" s="219"/>
      <c r="O1845" s="210"/>
      <c r="P1845" s="179"/>
      <c r="Q1845" s="180"/>
      <c r="R1845" s="210"/>
      <c r="S1845" s="210"/>
      <c r="T1845" s="211"/>
      <c r="U1845" s="211"/>
      <c r="V1845" s="211"/>
      <c r="W1845" s="211"/>
      <c r="X1845" s="212"/>
      <c r="Y1845" s="211"/>
      <c r="BT1845" s="211"/>
    </row>
    <row r="1846" spans="6:72" ht="15" customHeight="1" x14ac:dyDescent="0.3">
      <c r="F1846" s="1"/>
      <c r="K1846" s="207"/>
      <c r="L1846" s="208"/>
      <c r="M1846" s="208"/>
      <c r="N1846" s="219"/>
      <c r="O1846" s="210"/>
      <c r="P1846" s="179"/>
      <c r="Q1846" s="180"/>
      <c r="R1846" s="210"/>
      <c r="S1846" s="210"/>
      <c r="T1846" s="211"/>
      <c r="U1846" s="211"/>
      <c r="V1846" s="211"/>
      <c r="W1846" s="211"/>
      <c r="X1846" s="212"/>
      <c r="Y1846" s="211"/>
      <c r="BT1846" s="211"/>
    </row>
    <row r="1847" spans="6:72" ht="15" customHeight="1" x14ac:dyDescent="0.3">
      <c r="F1847" s="1"/>
      <c r="K1847" s="207"/>
      <c r="L1847" s="208"/>
      <c r="M1847" s="208"/>
      <c r="N1847" s="219"/>
      <c r="O1847" s="210"/>
      <c r="P1847" s="179"/>
      <c r="Q1847" s="180"/>
      <c r="R1847" s="210"/>
      <c r="S1847" s="210"/>
      <c r="T1847" s="211"/>
      <c r="U1847" s="211"/>
      <c r="V1847" s="211"/>
      <c r="W1847" s="211"/>
      <c r="X1847" s="212"/>
      <c r="Y1847" s="211"/>
      <c r="BT1847" s="211"/>
    </row>
    <row r="1848" spans="6:72" ht="15" customHeight="1" x14ac:dyDescent="0.3">
      <c r="F1848" s="1"/>
      <c r="K1848" s="207"/>
      <c r="L1848" s="208"/>
      <c r="M1848" s="208"/>
      <c r="N1848" s="219"/>
      <c r="O1848" s="210"/>
      <c r="P1848" s="179"/>
      <c r="Q1848" s="180"/>
      <c r="R1848" s="210"/>
      <c r="S1848" s="210"/>
      <c r="T1848" s="211"/>
      <c r="U1848" s="211"/>
      <c r="V1848" s="211"/>
      <c r="W1848" s="211"/>
      <c r="X1848" s="212"/>
      <c r="Y1848" s="211"/>
      <c r="BT1848" s="211"/>
    </row>
    <row r="1849" spans="6:72" ht="15" customHeight="1" x14ac:dyDescent="0.3">
      <c r="F1849" s="1"/>
      <c r="K1849" s="207"/>
      <c r="L1849" s="208"/>
      <c r="M1849" s="208"/>
      <c r="N1849" s="219"/>
      <c r="O1849" s="210"/>
      <c r="P1849" s="179"/>
      <c r="Q1849" s="180"/>
      <c r="R1849" s="210"/>
      <c r="S1849" s="210"/>
      <c r="T1849" s="211"/>
      <c r="U1849" s="211"/>
      <c r="V1849" s="211"/>
      <c r="W1849" s="211"/>
      <c r="X1849" s="212"/>
      <c r="Y1849" s="211"/>
      <c r="BT1849" s="211"/>
    </row>
    <row r="1850" spans="6:72" ht="15" customHeight="1" x14ac:dyDescent="0.3">
      <c r="F1850" s="1"/>
      <c r="K1850" s="207"/>
      <c r="L1850" s="208"/>
      <c r="M1850" s="208"/>
      <c r="N1850" s="219"/>
      <c r="O1850" s="210"/>
      <c r="P1850" s="179"/>
      <c r="Q1850" s="180"/>
      <c r="R1850" s="210"/>
      <c r="S1850" s="210"/>
      <c r="T1850" s="211"/>
      <c r="U1850" s="211"/>
      <c r="V1850" s="211"/>
      <c r="W1850" s="211"/>
      <c r="X1850" s="212"/>
      <c r="Y1850" s="211"/>
      <c r="BT1850" s="211"/>
    </row>
    <row r="1851" spans="6:72" ht="15" customHeight="1" x14ac:dyDescent="0.3">
      <c r="F1851" s="1"/>
      <c r="K1851" s="207"/>
      <c r="L1851" s="208"/>
      <c r="M1851" s="208"/>
      <c r="N1851" s="219"/>
      <c r="O1851" s="210"/>
      <c r="P1851" s="179"/>
      <c r="Q1851" s="180"/>
      <c r="R1851" s="210"/>
      <c r="S1851" s="210"/>
      <c r="T1851" s="211"/>
      <c r="U1851" s="211"/>
      <c r="V1851" s="211"/>
      <c r="W1851" s="211"/>
      <c r="X1851" s="212"/>
      <c r="Y1851" s="211"/>
      <c r="BT1851" s="211"/>
    </row>
    <row r="1852" spans="6:72" ht="15" customHeight="1" x14ac:dyDescent="0.3">
      <c r="F1852" s="1"/>
      <c r="K1852" s="207"/>
      <c r="L1852" s="208"/>
      <c r="M1852" s="208"/>
      <c r="N1852" s="219"/>
      <c r="O1852" s="210"/>
      <c r="P1852" s="179"/>
      <c r="Q1852" s="180"/>
      <c r="R1852" s="210"/>
      <c r="S1852" s="210"/>
      <c r="T1852" s="211"/>
      <c r="U1852" s="211"/>
      <c r="V1852" s="211"/>
      <c r="W1852" s="211"/>
      <c r="X1852" s="212"/>
      <c r="Y1852" s="211"/>
      <c r="BT1852" s="211"/>
    </row>
    <row r="1853" spans="6:72" ht="15" customHeight="1" x14ac:dyDescent="0.3">
      <c r="F1853" s="1"/>
      <c r="K1853" s="207"/>
      <c r="L1853" s="208"/>
      <c r="M1853" s="208"/>
      <c r="N1853" s="219"/>
      <c r="O1853" s="210"/>
      <c r="P1853" s="179"/>
      <c r="Q1853" s="180"/>
      <c r="R1853" s="210"/>
      <c r="S1853" s="210"/>
      <c r="T1853" s="211"/>
      <c r="U1853" s="211"/>
      <c r="V1853" s="211"/>
      <c r="W1853" s="211"/>
      <c r="X1853" s="212"/>
      <c r="Y1853" s="211"/>
      <c r="BT1853" s="211"/>
    </row>
    <row r="1854" spans="6:72" ht="15" customHeight="1" x14ac:dyDescent="0.3">
      <c r="F1854" s="1"/>
      <c r="K1854" s="207"/>
      <c r="L1854" s="208"/>
      <c r="M1854" s="208"/>
      <c r="N1854" s="219"/>
      <c r="O1854" s="210"/>
      <c r="P1854" s="179"/>
      <c r="Q1854" s="180"/>
      <c r="R1854" s="210"/>
      <c r="S1854" s="210"/>
      <c r="T1854" s="211"/>
      <c r="U1854" s="211"/>
      <c r="V1854" s="211"/>
      <c r="W1854" s="211"/>
      <c r="X1854" s="212"/>
      <c r="Y1854" s="211"/>
      <c r="BT1854" s="211"/>
    </row>
    <row r="1855" spans="6:72" ht="15" customHeight="1" x14ac:dyDescent="0.3">
      <c r="F1855" s="1"/>
      <c r="K1855" s="207"/>
      <c r="L1855" s="208"/>
      <c r="M1855" s="208"/>
      <c r="N1855" s="219"/>
      <c r="O1855" s="210"/>
      <c r="P1855" s="179"/>
      <c r="Q1855" s="180"/>
      <c r="R1855" s="210"/>
      <c r="S1855" s="210"/>
      <c r="T1855" s="211"/>
      <c r="U1855" s="211"/>
      <c r="V1855" s="211"/>
      <c r="W1855" s="211"/>
      <c r="X1855" s="212"/>
      <c r="Y1855" s="211"/>
      <c r="BT1855" s="211"/>
    </row>
    <row r="1856" spans="6:72" ht="15" customHeight="1" x14ac:dyDescent="0.3">
      <c r="F1856" s="1"/>
      <c r="K1856" s="207"/>
      <c r="L1856" s="208"/>
      <c r="M1856" s="208"/>
      <c r="N1856" s="219"/>
      <c r="O1856" s="210"/>
      <c r="P1856" s="179"/>
      <c r="Q1856" s="180"/>
      <c r="R1856" s="210"/>
      <c r="S1856" s="210"/>
      <c r="T1856" s="211"/>
      <c r="U1856" s="211"/>
      <c r="V1856" s="211"/>
      <c r="W1856" s="211"/>
      <c r="X1856" s="212"/>
      <c r="Y1856" s="211"/>
      <c r="BT1856" s="211"/>
    </row>
    <row r="1857" spans="6:72" ht="15" customHeight="1" x14ac:dyDescent="0.3">
      <c r="F1857" s="1"/>
      <c r="K1857" s="207"/>
      <c r="L1857" s="208"/>
      <c r="M1857" s="208"/>
      <c r="N1857" s="219"/>
      <c r="O1857" s="210"/>
      <c r="P1857" s="179"/>
      <c r="Q1857" s="180"/>
      <c r="R1857" s="210"/>
      <c r="S1857" s="210"/>
      <c r="T1857" s="211"/>
      <c r="U1857" s="211"/>
      <c r="V1857" s="211"/>
      <c r="W1857" s="211"/>
      <c r="X1857" s="212"/>
      <c r="Y1857" s="211"/>
      <c r="BT1857" s="211"/>
    </row>
    <row r="1858" spans="6:72" ht="15" customHeight="1" x14ac:dyDescent="0.3">
      <c r="F1858" s="1"/>
      <c r="K1858" s="207"/>
      <c r="L1858" s="208"/>
      <c r="M1858" s="208"/>
      <c r="N1858" s="219"/>
      <c r="O1858" s="210"/>
      <c r="P1858" s="179"/>
      <c r="Q1858" s="180"/>
      <c r="R1858" s="210"/>
      <c r="S1858" s="210"/>
      <c r="T1858" s="211"/>
      <c r="U1858" s="211"/>
      <c r="V1858" s="211"/>
      <c r="W1858" s="211"/>
      <c r="X1858" s="212"/>
      <c r="Y1858" s="211"/>
      <c r="BT1858" s="211"/>
    </row>
    <row r="1859" spans="6:72" ht="15" customHeight="1" x14ac:dyDescent="0.3">
      <c r="F1859" s="1"/>
      <c r="K1859" s="207"/>
      <c r="L1859" s="208"/>
      <c r="M1859" s="208"/>
      <c r="N1859" s="219"/>
      <c r="O1859" s="210"/>
      <c r="P1859" s="179"/>
      <c r="Q1859" s="180"/>
      <c r="R1859" s="210"/>
      <c r="S1859" s="210"/>
      <c r="T1859" s="211"/>
      <c r="U1859" s="211"/>
      <c r="V1859" s="211"/>
      <c r="W1859" s="211"/>
      <c r="X1859" s="212"/>
      <c r="Y1859" s="211"/>
      <c r="BT1859" s="211"/>
    </row>
    <row r="1860" spans="6:72" ht="15" customHeight="1" x14ac:dyDescent="0.3">
      <c r="F1860" s="1"/>
      <c r="K1860" s="207"/>
      <c r="L1860" s="208"/>
      <c r="M1860" s="208"/>
      <c r="N1860" s="219"/>
      <c r="O1860" s="210"/>
      <c r="P1860" s="179"/>
      <c r="Q1860" s="180"/>
      <c r="R1860" s="210"/>
      <c r="S1860" s="210"/>
      <c r="T1860" s="211"/>
      <c r="U1860" s="211"/>
      <c r="V1860" s="211"/>
      <c r="W1860" s="211"/>
      <c r="X1860" s="212"/>
      <c r="Y1860" s="211"/>
      <c r="BT1860" s="211"/>
    </row>
    <row r="1861" spans="6:72" ht="15" customHeight="1" x14ac:dyDescent="0.3">
      <c r="F1861" s="1"/>
      <c r="K1861" s="207"/>
      <c r="L1861" s="208"/>
      <c r="M1861" s="208"/>
      <c r="N1861" s="219"/>
      <c r="O1861" s="210"/>
      <c r="P1861" s="179"/>
      <c r="Q1861" s="180"/>
      <c r="R1861" s="210"/>
      <c r="S1861" s="210"/>
      <c r="T1861" s="211"/>
      <c r="U1861" s="211"/>
      <c r="V1861" s="211"/>
      <c r="W1861" s="211"/>
      <c r="X1861" s="212"/>
      <c r="Y1861" s="211"/>
      <c r="BT1861" s="211"/>
    </row>
    <row r="1862" spans="6:72" ht="15" customHeight="1" x14ac:dyDescent="0.3">
      <c r="F1862" s="1"/>
      <c r="K1862" s="207"/>
      <c r="L1862" s="208"/>
      <c r="M1862" s="208"/>
      <c r="N1862" s="219"/>
      <c r="O1862" s="210"/>
      <c r="P1862" s="179"/>
      <c r="Q1862" s="180"/>
      <c r="R1862" s="210"/>
      <c r="S1862" s="210"/>
      <c r="T1862" s="211"/>
      <c r="U1862" s="211"/>
      <c r="V1862" s="211"/>
      <c r="W1862" s="211"/>
      <c r="X1862" s="212"/>
      <c r="Y1862" s="211"/>
      <c r="BT1862" s="211"/>
    </row>
    <row r="1863" spans="6:72" ht="15" customHeight="1" x14ac:dyDescent="0.3">
      <c r="F1863" s="1"/>
      <c r="K1863" s="207"/>
      <c r="L1863" s="208"/>
      <c r="M1863" s="208"/>
      <c r="N1863" s="219"/>
      <c r="O1863" s="210"/>
      <c r="P1863" s="179"/>
      <c r="Q1863" s="180"/>
      <c r="R1863" s="210"/>
      <c r="S1863" s="210"/>
      <c r="T1863" s="211"/>
      <c r="U1863" s="211"/>
      <c r="V1863" s="211"/>
      <c r="W1863" s="211"/>
      <c r="X1863" s="212"/>
      <c r="Y1863" s="211"/>
      <c r="BT1863" s="211"/>
    </row>
    <row r="1864" spans="6:72" ht="15" customHeight="1" x14ac:dyDescent="0.3">
      <c r="F1864" s="1"/>
      <c r="K1864" s="207"/>
      <c r="L1864" s="208"/>
      <c r="M1864" s="208"/>
      <c r="N1864" s="219"/>
      <c r="O1864" s="210"/>
      <c r="P1864" s="179"/>
      <c r="Q1864" s="180"/>
      <c r="R1864" s="210"/>
      <c r="S1864" s="210"/>
      <c r="T1864" s="211"/>
      <c r="U1864" s="211"/>
      <c r="V1864" s="211"/>
      <c r="W1864" s="211"/>
      <c r="X1864" s="212"/>
      <c r="Y1864" s="211"/>
      <c r="BT1864" s="211"/>
    </row>
    <row r="1865" spans="6:72" ht="15" customHeight="1" x14ac:dyDescent="0.3">
      <c r="F1865" s="1"/>
      <c r="K1865" s="207"/>
      <c r="L1865" s="208"/>
      <c r="M1865" s="208"/>
      <c r="N1865" s="219"/>
      <c r="O1865" s="210"/>
      <c r="P1865" s="179"/>
      <c r="Q1865" s="180"/>
      <c r="R1865" s="210"/>
      <c r="S1865" s="210"/>
      <c r="T1865" s="211"/>
      <c r="U1865" s="211"/>
      <c r="V1865" s="211"/>
      <c r="W1865" s="211"/>
      <c r="X1865" s="212"/>
      <c r="Y1865" s="211"/>
      <c r="BT1865" s="211"/>
    </row>
    <row r="1866" spans="6:72" ht="15" customHeight="1" x14ac:dyDescent="0.3">
      <c r="F1866" s="1"/>
      <c r="K1866" s="207"/>
      <c r="L1866" s="208"/>
      <c r="M1866" s="208"/>
      <c r="N1866" s="219"/>
      <c r="O1866" s="210"/>
      <c r="P1866" s="179"/>
      <c r="Q1866" s="180"/>
      <c r="R1866" s="210"/>
      <c r="S1866" s="210"/>
      <c r="T1866" s="211"/>
      <c r="U1866" s="211"/>
      <c r="V1866" s="211"/>
      <c r="W1866" s="211"/>
      <c r="X1866" s="212"/>
      <c r="Y1866" s="211"/>
      <c r="BT1866" s="211"/>
    </row>
    <row r="1867" spans="6:72" ht="15" customHeight="1" x14ac:dyDescent="0.3">
      <c r="F1867" s="1"/>
      <c r="K1867" s="207"/>
      <c r="L1867" s="208"/>
      <c r="M1867" s="208"/>
      <c r="N1867" s="219"/>
      <c r="O1867" s="210"/>
      <c r="P1867" s="179"/>
      <c r="Q1867" s="180"/>
      <c r="R1867" s="210"/>
      <c r="S1867" s="210"/>
      <c r="T1867" s="211"/>
      <c r="U1867" s="211"/>
      <c r="V1867" s="211"/>
      <c r="W1867" s="211"/>
      <c r="X1867" s="212"/>
      <c r="Y1867" s="211"/>
      <c r="BT1867" s="211"/>
    </row>
    <row r="1868" spans="6:72" ht="15" customHeight="1" x14ac:dyDescent="0.3">
      <c r="F1868" s="1"/>
      <c r="K1868" s="207"/>
      <c r="L1868" s="208"/>
      <c r="M1868" s="208"/>
      <c r="N1868" s="219"/>
      <c r="O1868" s="210"/>
      <c r="P1868" s="179"/>
      <c r="Q1868" s="180"/>
      <c r="R1868" s="210"/>
      <c r="S1868" s="210"/>
      <c r="T1868" s="211"/>
      <c r="U1868" s="211"/>
      <c r="V1868" s="211"/>
      <c r="W1868" s="211"/>
      <c r="X1868" s="212"/>
      <c r="Y1868" s="211"/>
      <c r="BT1868" s="211"/>
    </row>
    <row r="1869" spans="6:72" ht="15" customHeight="1" x14ac:dyDescent="0.3">
      <c r="F1869" s="1"/>
      <c r="K1869" s="207"/>
      <c r="L1869" s="208"/>
      <c r="M1869" s="208"/>
      <c r="N1869" s="219"/>
      <c r="O1869" s="210"/>
      <c r="P1869" s="179"/>
      <c r="Q1869" s="180"/>
      <c r="R1869" s="210"/>
      <c r="S1869" s="210"/>
      <c r="T1869" s="211"/>
      <c r="U1869" s="211"/>
      <c r="V1869" s="211"/>
      <c r="W1869" s="211"/>
      <c r="X1869" s="212"/>
      <c r="Y1869" s="211"/>
      <c r="BT1869" s="211"/>
    </row>
    <row r="1870" spans="6:72" ht="15" customHeight="1" x14ac:dyDescent="0.3">
      <c r="F1870" s="1"/>
      <c r="K1870" s="207"/>
      <c r="L1870" s="208"/>
      <c r="M1870" s="208"/>
      <c r="N1870" s="219"/>
      <c r="O1870" s="210"/>
      <c r="P1870" s="179"/>
      <c r="Q1870" s="180"/>
      <c r="R1870" s="210"/>
      <c r="S1870" s="210"/>
      <c r="T1870" s="211"/>
      <c r="U1870" s="211"/>
      <c r="V1870" s="211"/>
      <c r="W1870" s="211"/>
      <c r="X1870" s="212"/>
      <c r="Y1870" s="211"/>
      <c r="BT1870" s="211"/>
    </row>
    <row r="1871" spans="6:72" ht="15" customHeight="1" x14ac:dyDescent="0.3">
      <c r="F1871" s="1"/>
      <c r="K1871" s="207"/>
      <c r="L1871" s="208"/>
      <c r="M1871" s="208"/>
      <c r="N1871" s="219"/>
      <c r="O1871" s="210"/>
      <c r="P1871" s="179"/>
      <c r="Q1871" s="180"/>
      <c r="R1871" s="210"/>
      <c r="S1871" s="210"/>
      <c r="T1871" s="211"/>
      <c r="U1871" s="211"/>
      <c r="V1871" s="211"/>
      <c r="W1871" s="211"/>
      <c r="X1871" s="212"/>
      <c r="Y1871" s="211"/>
      <c r="BT1871" s="211"/>
    </row>
    <row r="1872" spans="6:72" ht="15" customHeight="1" x14ac:dyDescent="0.3">
      <c r="F1872" s="1"/>
      <c r="K1872" s="207"/>
      <c r="L1872" s="208"/>
      <c r="M1872" s="208"/>
      <c r="N1872" s="219"/>
      <c r="O1872" s="210"/>
      <c r="P1872" s="179"/>
      <c r="Q1872" s="180"/>
      <c r="R1872" s="210"/>
      <c r="S1872" s="210"/>
      <c r="T1872" s="211"/>
      <c r="U1872" s="211"/>
      <c r="V1872" s="211"/>
      <c r="W1872" s="211"/>
      <c r="X1872" s="212"/>
      <c r="Y1872" s="211"/>
      <c r="BT1872" s="211"/>
    </row>
    <row r="1873" spans="6:72" ht="15" customHeight="1" x14ac:dyDescent="0.3">
      <c r="F1873" s="1"/>
      <c r="K1873" s="207"/>
      <c r="L1873" s="208"/>
      <c r="M1873" s="208"/>
      <c r="N1873" s="219"/>
      <c r="O1873" s="210"/>
      <c r="P1873" s="179"/>
      <c r="Q1873" s="180"/>
      <c r="R1873" s="210"/>
      <c r="S1873" s="210"/>
      <c r="T1873" s="211"/>
      <c r="U1873" s="211"/>
      <c r="V1873" s="211"/>
      <c r="W1873" s="211"/>
      <c r="X1873" s="212"/>
      <c r="Y1873" s="211"/>
      <c r="BT1873" s="211"/>
    </row>
    <row r="1874" spans="6:72" ht="15" customHeight="1" x14ac:dyDescent="0.3">
      <c r="F1874" s="1"/>
      <c r="K1874" s="207"/>
      <c r="L1874" s="208"/>
      <c r="M1874" s="208"/>
      <c r="N1874" s="219"/>
      <c r="O1874" s="210"/>
      <c r="P1874" s="179"/>
      <c r="Q1874" s="180"/>
      <c r="R1874" s="210"/>
      <c r="S1874" s="210"/>
      <c r="T1874" s="211"/>
      <c r="U1874" s="211"/>
      <c r="V1874" s="211"/>
      <c r="W1874" s="211"/>
      <c r="X1874" s="212"/>
      <c r="Y1874" s="211"/>
      <c r="BT1874" s="211"/>
    </row>
    <row r="1875" spans="6:72" ht="15" customHeight="1" x14ac:dyDescent="0.3">
      <c r="F1875" s="1"/>
      <c r="K1875" s="207"/>
      <c r="L1875" s="208"/>
      <c r="M1875" s="208"/>
      <c r="N1875" s="219"/>
      <c r="O1875" s="210"/>
      <c r="P1875" s="179"/>
      <c r="Q1875" s="180"/>
      <c r="R1875" s="210"/>
      <c r="S1875" s="210"/>
      <c r="T1875" s="211"/>
      <c r="U1875" s="211"/>
      <c r="V1875" s="211"/>
      <c r="W1875" s="211"/>
      <c r="X1875" s="212"/>
      <c r="Y1875" s="211"/>
      <c r="BT1875" s="211"/>
    </row>
    <row r="1876" spans="6:72" ht="15" customHeight="1" x14ac:dyDescent="0.3">
      <c r="F1876" s="1"/>
      <c r="K1876" s="207"/>
      <c r="L1876" s="208"/>
      <c r="M1876" s="208"/>
      <c r="N1876" s="219"/>
      <c r="O1876" s="210"/>
      <c r="P1876" s="179"/>
      <c r="Q1876" s="180"/>
      <c r="R1876" s="210"/>
      <c r="S1876" s="210"/>
      <c r="T1876" s="211"/>
      <c r="U1876" s="211"/>
      <c r="V1876" s="211"/>
      <c r="W1876" s="211"/>
      <c r="X1876" s="212"/>
      <c r="Y1876" s="211"/>
      <c r="BT1876" s="211"/>
    </row>
    <row r="1877" spans="6:72" ht="15" customHeight="1" x14ac:dyDescent="0.3">
      <c r="F1877" s="1"/>
      <c r="K1877" s="207"/>
      <c r="L1877" s="208"/>
      <c r="M1877" s="208"/>
      <c r="N1877" s="219"/>
      <c r="O1877" s="210"/>
      <c r="P1877" s="179"/>
      <c r="Q1877" s="180"/>
      <c r="R1877" s="210"/>
      <c r="S1877" s="210"/>
      <c r="T1877" s="211"/>
      <c r="U1877" s="211"/>
      <c r="V1877" s="211"/>
      <c r="W1877" s="211"/>
      <c r="X1877" s="212"/>
      <c r="Y1877" s="211"/>
      <c r="BT1877" s="211"/>
    </row>
    <row r="1878" spans="6:72" ht="15" customHeight="1" x14ac:dyDescent="0.3">
      <c r="F1878" s="1"/>
      <c r="K1878" s="207"/>
      <c r="L1878" s="208"/>
      <c r="M1878" s="208"/>
      <c r="N1878" s="219"/>
      <c r="O1878" s="210"/>
      <c r="P1878" s="179"/>
      <c r="Q1878" s="180"/>
      <c r="R1878" s="210"/>
      <c r="S1878" s="210"/>
      <c r="T1878" s="211"/>
      <c r="U1878" s="211"/>
      <c r="V1878" s="211"/>
      <c r="W1878" s="211"/>
      <c r="X1878" s="212"/>
      <c r="Y1878" s="211"/>
      <c r="BT1878" s="211"/>
    </row>
    <row r="1879" spans="6:72" ht="15" customHeight="1" x14ac:dyDescent="0.3">
      <c r="F1879" s="1"/>
      <c r="K1879" s="207"/>
      <c r="L1879" s="208"/>
      <c r="M1879" s="208"/>
      <c r="N1879" s="219"/>
      <c r="O1879" s="210"/>
      <c r="P1879" s="179"/>
      <c r="Q1879" s="180"/>
      <c r="R1879" s="210"/>
      <c r="S1879" s="210"/>
      <c r="T1879" s="211"/>
      <c r="U1879" s="211"/>
      <c r="V1879" s="211"/>
      <c r="W1879" s="211"/>
      <c r="X1879" s="212"/>
      <c r="Y1879" s="211"/>
      <c r="BT1879" s="211"/>
    </row>
    <row r="1880" spans="6:72" ht="15" customHeight="1" x14ac:dyDescent="0.3">
      <c r="F1880" s="1"/>
      <c r="K1880" s="207"/>
      <c r="L1880" s="208"/>
      <c r="M1880" s="208"/>
      <c r="N1880" s="219"/>
      <c r="O1880" s="210"/>
      <c r="P1880" s="179"/>
      <c r="Q1880" s="180"/>
      <c r="R1880" s="210"/>
      <c r="S1880" s="210"/>
      <c r="T1880" s="211"/>
      <c r="U1880" s="211"/>
      <c r="V1880" s="211"/>
      <c r="W1880" s="211"/>
      <c r="X1880" s="212"/>
      <c r="Y1880" s="211"/>
      <c r="BT1880" s="211"/>
    </row>
    <row r="1881" spans="6:72" ht="15" customHeight="1" x14ac:dyDescent="0.3">
      <c r="F1881" s="1"/>
      <c r="K1881" s="207"/>
      <c r="L1881" s="208"/>
      <c r="M1881" s="208"/>
      <c r="N1881" s="219"/>
      <c r="O1881" s="210"/>
      <c r="P1881" s="179"/>
      <c r="Q1881" s="180"/>
      <c r="R1881" s="210"/>
      <c r="S1881" s="210"/>
      <c r="T1881" s="211"/>
      <c r="U1881" s="211"/>
      <c r="V1881" s="211"/>
      <c r="W1881" s="211"/>
      <c r="X1881" s="212"/>
      <c r="Y1881" s="211"/>
      <c r="BT1881" s="211"/>
    </row>
    <row r="1882" spans="6:72" ht="15" customHeight="1" x14ac:dyDescent="0.3">
      <c r="F1882" s="1"/>
      <c r="K1882" s="207"/>
      <c r="L1882" s="208"/>
      <c r="M1882" s="208"/>
      <c r="N1882" s="219"/>
      <c r="O1882" s="210"/>
      <c r="P1882" s="179"/>
      <c r="Q1882" s="180"/>
      <c r="R1882" s="210"/>
      <c r="S1882" s="210"/>
      <c r="T1882" s="211"/>
      <c r="U1882" s="211"/>
      <c r="V1882" s="211"/>
      <c r="W1882" s="211"/>
      <c r="X1882" s="212"/>
      <c r="Y1882" s="211"/>
      <c r="BT1882" s="211"/>
    </row>
    <row r="1883" spans="6:72" ht="15" customHeight="1" x14ac:dyDescent="0.3">
      <c r="F1883" s="1"/>
      <c r="K1883" s="207"/>
      <c r="L1883" s="208"/>
      <c r="M1883" s="208"/>
      <c r="N1883" s="219"/>
      <c r="O1883" s="210"/>
      <c r="P1883" s="179"/>
      <c r="Q1883" s="180"/>
      <c r="R1883" s="210"/>
      <c r="S1883" s="210"/>
      <c r="T1883" s="211"/>
      <c r="U1883" s="211"/>
      <c r="V1883" s="211"/>
      <c r="W1883" s="211"/>
      <c r="X1883" s="212"/>
      <c r="Y1883" s="211"/>
      <c r="BT1883" s="211"/>
    </row>
    <row r="1884" spans="6:72" ht="15" customHeight="1" x14ac:dyDescent="0.3">
      <c r="F1884" s="1"/>
      <c r="K1884" s="207"/>
      <c r="L1884" s="208"/>
      <c r="M1884" s="208"/>
      <c r="N1884" s="219"/>
      <c r="O1884" s="210"/>
      <c r="P1884" s="179"/>
      <c r="Q1884" s="180"/>
      <c r="R1884" s="210"/>
      <c r="S1884" s="210"/>
      <c r="T1884" s="211"/>
      <c r="U1884" s="211"/>
      <c r="V1884" s="211"/>
      <c r="W1884" s="211"/>
      <c r="X1884" s="212"/>
      <c r="Y1884" s="211"/>
      <c r="BT1884" s="211"/>
    </row>
    <row r="1885" spans="6:72" ht="15" customHeight="1" x14ac:dyDescent="0.3">
      <c r="F1885" s="1"/>
      <c r="K1885" s="207"/>
      <c r="L1885" s="208"/>
      <c r="M1885" s="208"/>
      <c r="N1885" s="219"/>
      <c r="O1885" s="210"/>
      <c r="P1885" s="179"/>
      <c r="Q1885" s="180"/>
      <c r="R1885" s="210"/>
      <c r="S1885" s="210"/>
      <c r="T1885" s="211"/>
      <c r="U1885" s="211"/>
      <c r="V1885" s="211"/>
      <c r="W1885" s="211"/>
      <c r="X1885" s="212"/>
      <c r="Y1885" s="211"/>
      <c r="BT1885" s="211"/>
    </row>
    <row r="1886" spans="6:72" ht="15" customHeight="1" x14ac:dyDescent="0.3">
      <c r="F1886" s="1"/>
      <c r="K1886" s="207"/>
      <c r="L1886" s="208"/>
      <c r="M1886" s="208"/>
      <c r="N1886" s="219"/>
      <c r="O1886" s="210"/>
      <c r="P1886" s="179"/>
      <c r="Q1886" s="180"/>
      <c r="R1886" s="210"/>
      <c r="S1886" s="210"/>
      <c r="T1886" s="211"/>
      <c r="U1886" s="211"/>
      <c r="V1886" s="211"/>
      <c r="W1886" s="211"/>
      <c r="X1886" s="212"/>
      <c r="Y1886" s="211"/>
      <c r="BT1886" s="211"/>
    </row>
    <row r="1887" spans="6:72" ht="15" customHeight="1" x14ac:dyDescent="0.3">
      <c r="F1887" s="1"/>
      <c r="K1887" s="207"/>
      <c r="L1887" s="208"/>
      <c r="M1887" s="208"/>
      <c r="N1887" s="219"/>
      <c r="O1887" s="210"/>
      <c r="P1887" s="179"/>
      <c r="Q1887" s="180"/>
      <c r="R1887" s="210"/>
      <c r="S1887" s="210"/>
      <c r="T1887" s="211"/>
      <c r="U1887" s="211"/>
      <c r="V1887" s="211"/>
      <c r="W1887" s="211"/>
      <c r="X1887" s="212"/>
      <c r="Y1887" s="211"/>
      <c r="BT1887" s="211"/>
    </row>
    <row r="1888" spans="6:72" ht="15" customHeight="1" x14ac:dyDescent="0.3">
      <c r="F1888" s="1"/>
      <c r="K1888" s="207"/>
      <c r="L1888" s="208"/>
      <c r="M1888" s="208"/>
      <c r="N1888" s="219"/>
      <c r="O1888" s="210"/>
      <c r="P1888" s="179"/>
      <c r="Q1888" s="180"/>
      <c r="R1888" s="210"/>
      <c r="S1888" s="210"/>
      <c r="T1888" s="211"/>
      <c r="U1888" s="211"/>
      <c r="V1888" s="211"/>
      <c r="W1888" s="211"/>
      <c r="X1888" s="212"/>
      <c r="Y1888" s="211"/>
      <c r="BT1888" s="211"/>
    </row>
    <row r="1889" spans="6:72" ht="15" customHeight="1" x14ac:dyDescent="0.3">
      <c r="F1889" s="1"/>
      <c r="K1889" s="207"/>
      <c r="L1889" s="208"/>
      <c r="M1889" s="208"/>
      <c r="N1889" s="219"/>
      <c r="O1889" s="210"/>
      <c r="P1889" s="179"/>
      <c r="Q1889" s="180"/>
      <c r="R1889" s="210"/>
      <c r="S1889" s="210"/>
      <c r="T1889" s="211"/>
      <c r="U1889" s="211"/>
      <c r="V1889" s="211"/>
      <c r="W1889" s="211"/>
      <c r="X1889" s="212"/>
      <c r="Y1889" s="211"/>
      <c r="BT1889" s="211"/>
    </row>
    <row r="1890" spans="6:72" ht="15" customHeight="1" x14ac:dyDescent="0.3">
      <c r="F1890" s="1"/>
      <c r="K1890" s="207"/>
      <c r="L1890" s="208"/>
      <c r="M1890" s="208"/>
      <c r="N1890" s="219"/>
      <c r="O1890" s="210"/>
      <c r="P1890" s="179"/>
      <c r="Q1890" s="180"/>
      <c r="R1890" s="210"/>
      <c r="S1890" s="210"/>
      <c r="T1890" s="211"/>
      <c r="U1890" s="211"/>
      <c r="V1890" s="211"/>
      <c r="W1890" s="211"/>
      <c r="X1890" s="212"/>
      <c r="Y1890" s="211"/>
      <c r="BT1890" s="211"/>
    </row>
    <row r="1891" spans="6:72" ht="15" customHeight="1" x14ac:dyDescent="0.3">
      <c r="F1891" s="1"/>
      <c r="K1891" s="207"/>
      <c r="L1891" s="208"/>
      <c r="M1891" s="208"/>
      <c r="N1891" s="219"/>
      <c r="O1891" s="210"/>
      <c r="P1891" s="179"/>
      <c r="Q1891" s="180"/>
      <c r="R1891" s="210"/>
      <c r="S1891" s="210"/>
      <c r="T1891" s="211"/>
      <c r="U1891" s="211"/>
      <c r="V1891" s="211"/>
      <c r="W1891" s="211"/>
      <c r="X1891" s="212"/>
      <c r="Y1891" s="211"/>
      <c r="BT1891" s="211"/>
    </row>
    <row r="1892" spans="6:72" ht="15" customHeight="1" x14ac:dyDescent="0.3">
      <c r="F1892" s="1"/>
      <c r="K1892" s="207"/>
      <c r="L1892" s="208"/>
      <c r="M1892" s="208"/>
      <c r="N1892" s="219"/>
      <c r="O1892" s="210"/>
      <c r="P1892" s="179"/>
      <c r="Q1892" s="180"/>
      <c r="R1892" s="210"/>
      <c r="S1892" s="210"/>
      <c r="T1892" s="211"/>
      <c r="U1892" s="211"/>
      <c r="V1892" s="211"/>
      <c r="W1892" s="211"/>
      <c r="X1892" s="212"/>
      <c r="Y1892" s="211"/>
      <c r="BT1892" s="211"/>
    </row>
    <row r="1893" spans="6:72" ht="15" customHeight="1" x14ac:dyDescent="0.3">
      <c r="F1893" s="1"/>
      <c r="K1893" s="207"/>
      <c r="L1893" s="208"/>
      <c r="M1893" s="208"/>
      <c r="N1893" s="219"/>
      <c r="O1893" s="210"/>
      <c r="P1893" s="179"/>
      <c r="Q1893" s="180"/>
      <c r="R1893" s="210"/>
      <c r="S1893" s="210"/>
      <c r="T1893" s="211"/>
      <c r="U1893" s="211"/>
      <c r="V1893" s="211"/>
      <c r="W1893" s="211"/>
      <c r="X1893" s="212"/>
      <c r="Y1893" s="211"/>
      <c r="BT1893" s="211"/>
    </row>
    <row r="1894" spans="6:72" ht="15" customHeight="1" x14ac:dyDescent="0.3">
      <c r="F1894" s="1"/>
      <c r="K1894" s="207"/>
      <c r="L1894" s="208"/>
      <c r="M1894" s="208"/>
      <c r="N1894" s="219"/>
      <c r="O1894" s="210"/>
      <c r="P1894" s="179"/>
      <c r="Q1894" s="180"/>
      <c r="R1894" s="210"/>
      <c r="S1894" s="210"/>
      <c r="T1894" s="211"/>
      <c r="U1894" s="211"/>
      <c r="V1894" s="211"/>
      <c r="W1894" s="211"/>
      <c r="X1894" s="212"/>
      <c r="Y1894" s="211"/>
      <c r="BT1894" s="211"/>
    </row>
    <row r="1895" spans="6:72" ht="15" customHeight="1" x14ac:dyDescent="0.3">
      <c r="F1895" s="1"/>
      <c r="K1895" s="207"/>
      <c r="L1895" s="208"/>
      <c r="M1895" s="208"/>
      <c r="N1895" s="219"/>
      <c r="O1895" s="210"/>
      <c r="P1895" s="179"/>
      <c r="Q1895" s="180"/>
      <c r="R1895" s="210"/>
      <c r="S1895" s="210"/>
      <c r="T1895" s="211"/>
      <c r="U1895" s="211"/>
      <c r="V1895" s="211"/>
      <c r="W1895" s="211"/>
      <c r="X1895" s="212"/>
      <c r="Y1895" s="211"/>
      <c r="BT1895" s="211"/>
    </row>
    <row r="1896" spans="6:72" ht="15" customHeight="1" x14ac:dyDescent="0.3">
      <c r="F1896" s="1"/>
      <c r="K1896" s="207"/>
      <c r="L1896" s="208"/>
      <c r="M1896" s="208"/>
      <c r="N1896" s="219"/>
      <c r="O1896" s="210"/>
      <c r="P1896" s="179"/>
      <c r="Q1896" s="180"/>
      <c r="R1896" s="210"/>
      <c r="S1896" s="210"/>
      <c r="T1896" s="211"/>
      <c r="U1896" s="211"/>
      <c r="V1896" s="211"/>
      <c r="W1896" s="211"/>
      <c r="X1896" s="212"/>
      <c r="Y1896" s="211"/>
      <c r="BT1896" s="211"/>
    </row>
    <row r="1897" spans="6:72" ht="15" customHeight="1" x14ac:dyDescent="0.3">
      <c r="F1897" s="1"/>
      <c r="K1897" s="207"/>
      <c r="L1897" s="208"/>
      <c r="M1897" s="208"/>
      <c r="N1897" s="219"/>
      <c r="O1897" s="210"/>
      <c r="P1897" s="179"/>
      <c r="Q1897" s="180"/>
      <c r="R1897" s="210"/>
      <c r="S1897" s="210"/>
      <c r="T1897" s="211"/>
      <c r="U1897" s="211"/>
      <c r="V1897" s="211"/>
      <c r="W1897" s="211"/>
      <c r="X1897" s="212"/>
      <c r="Y1897" s="211"/>
      <c r="BT1897" s="211"/>
    </row>
    <row r="1898" spans="6:72" ht="15" customHeight="1" x14ac:dyDescent="0.3">
      <c r="F1898" s="1"/>
      <c r="K1898" s="207"/>
      <c r="L1898" s="208"/>
      <c r="M1898" s="208"/>
      <c r="N1898" s="219"/>
      <c r="O1898" s="210"/>
      <c r="P1898" s="179"/>
      <c r="Q1898" s="180"/>
      <c r="R1898" s="210"/>
      <c r="S1898" s="210"/>
      <c r="T1898" s="211"/>
      <c r="U1898" s="211"/>
      <c r="V1898" s="211"/>
      <c r="W1898" s="211"/>
      <c r="X1898" s="212"/>
      <c r="Y1898" s="211"/>
      <c r="BT1898" s="211"/>
    </row>
    <row r="1899" spans="6:72" ht="15" customHeight="1" x14ac:dyDescent="0.3">
      <c r="F1899" s="1"/>
      <c r="K1899" s="207"/>
      <c r="L1899" s="208"/>
      <c r="M1899" s="208"/>
      <c r="N1899" s="219"/>
      <c r="O1899" s="210"/>
      <c r="P1899" s="179"/>
      <c r="Q1899" s="180"/>
      <c r="R1899" s="210"/>
      <c r="S1899" s="210"/>
      <c r="T1899" s="211"/>
      <c r="U1899" s="211"/>
      <c r="V1899" s="211"/>
      <c r="W1899" s="211"/>
      <c r="X1899" s="212"/>
      <c r="Y1899" s="211"/>
      <c r="BT1899" s="211"/>
    </row>
    <row r="1900" spans="6:72" ht="15" customHeight="1" x14ac:dyDescent="0.3">
      <c r="F1900" s="1"/>
      <c r="K1900" s="207"/>
      <c r="L1900" s="208"/>
      <c r="M1900" s="208"/>
      <c r="N1900" s="219"/>
      <c r="O1900" s="210"/>
      <c r="P1900" s="179"/>
      <c r="Q1900" s="180"/>
      <c r="R1900" s="210"/>
      <c r="S1900" s="210"/>
      <c r="T1900" s="211"/>
      <c r="U1900" s="211"/>
      <c r="V1900" s="211"/>
      <c r="W1900" s="211"/>
      <c r="X1900" s="212"/>
      <c r="Y1900" s="211"/>
      <c r="BT1900" s="211"/>
    </row>
    <row r="1901" spans="6:72" ht="15" customHeight="1" x14ac:dyDescent="0.3">
      <c r="F1901" s="1"/>
      <c r="K1901" s="207"/>
      <c r="L1901" s="208"/>
      <c r="M1901" s="208"/>
      <c r="N1901" s="219"/>
      <c r="O1901" s="210"/>
      <c r="P1901" s="179"/>
      <c r="Q1901" s="180"/>
      <c r="R1901" s="210"/>
      <c r="S1901" s="210"/>
      <c r="T1901" s="211"/>
      <c r="U1901" s="211"/>
      <c r="V1901" s="211"/>
      <c r="W1901" s="211"/>
      <c r="X1901" s="212"/>
      <c r="Y1901" s="211"/>
      <c r="BT1901" s="211"/>
    </row>
    <row r="1902" spans="6:72" ht="15" customHeight="1" x14ac:dyDescent="0.3">
      <c r="F1902" s="1"/>
      <c r="K1902" s="207"/>
      <c r="L1902" s="208"/>
      <c r="M1902" s="208"/>
      <c r="N1902" s="219"/>
      <c r="O1902" s="210"/>
      <c r="P1902" s="179"/>
      <c r="Q1902" s="180"/>
      <c r="R1902" s="210"/>
      <c r="S1902" s="210"/>
      <c r="T1902" s="211"/>
      <c r="U1902" s="211"/>
      <c r="V1902" s="211"/>
      <c r="W1902" s="211"/>
      <c r="X1902" s="212"/>
      <c r="Y1902" s="211"/>
      <c r="BT1902" s="211"/>
    </row>
    <row r="1903" spans="6:72" ht="15" customHeight="1" x14ac:dyDescent="0.3">
      <c r="F1903" s="1"/>
      <c r="K1903" s="207"/>
      <c r="L1903" s="208"/>
      <c r="M1903" s="208"/>
      <c r="N1903" s="219"/>
      <c r="O1903" s="210"/>
      <c r="P1903" s="179"/>
      <c r="Q1903" s="180"/>
      <c r="R1903" s="210"/>
      <c r="S1903" s="210"/>
      <c r="T1903" s="211"/>
      <c r="U1903" s="211"/>
      <c r="V1903" s="211"/>
      <c r="W1903" s="211"/>
      <c r="X1903" s="212"/>
      <c r="Y1903" s="211"/>
      <c r="BT1903" s="211"/>
    </row>
    <row r="1904" spans="6:72" ht="15" customHeight="1" x14ac:dyDescent="0.3">
      <c r="F1904" s="1"/>
      <c r="K1904" s="207"/>
      <c r="L1904" s="208"/>
      <c r="M1904" s="208"/>
      <c r="N1904" s="219"/>
      <c r="O1904" s="210"/>
      <c r="P1904" s="179"/>
      <c r="Q1904" s="180"/>
      <c r="R1904" s="210"/>
      <c r="S1904" s="210"/>
      <c r="T1904" s="211"/>
      <c r="U1904" s="211"/>
      <c r="V1904" s="211"/>
      <c r="W1904" s="211"/>
      <c r="X1904" s="212"/>
      <c r="Y1904" s="211"/>
      <c r="BT1904" s="211"/>
    </row>
    <row r="1905" spans="6:72" ht="15" customHeight="1" x14ac:dyDescent="0.3">
      <c r="F1905" s="1"/>
      <c r="K1905" s="207"/>
      <c r="L1905" s="208"/>
      <c r="M1905" s="208"/>
      <c r="N1905" s="219"/>
      <c r="O1905" s="210"/>
      <c r="P1905" s="179"/>
      <c r="Q1905" s="180"/>
      <c r="R1905" s="210"/>
      <c r="S1905" s="210"/>
      <c r="T1905" s="211"/>
      <c r="U1905" s="211"/>
      <c r="V1905" s="211"/>
      <c r="W1905" s="211"/>
      <c r="X1905" s="212"/>
      <c r="Y1905" s="211"/>
      <c r="BT1905" s="211"/>
    </row>
    <row r="1906" spans="6:72" ht="15" customHeight="1" x14ac:dyDescent="0.3">
      <c r="F1906" s="1"/>
      <c r="K1906" s="207"/>
      <c r="L1906" s="208"/>
      <c r="M1906" s="208"/>
      <c r="N1906" s="219"/>
      <c r="O1906" s="210"/>
      <c r="P1906" s="179"/>
      <c r="Q1906" s="180"/>
      <c r="R1906" s="210"/>
      <c r="S1906" s="210"/>
      <c r="T1906" s="211"/>
      <c r="U1906" s="211"/>
      <c r="V1906" s="211"/>
      <c r="W1906" s="211"/>
      <c r="X1906" s="212"/>
      <c r="Y1906" s="211"/>
      <c r="BT1906" s="211"/>
    </row>
    <row r="1907" spans="6:72" ht="15" customHeight="1" x14ac:dyDescent="0.3">
      <c r="F1907" s="1"/>
      <c r="K1907" s="207"/>
      <c r="L1907" s="208"/>
      <c r="M1907" s="208"/>
      <c r="N1907" s="219"/>
      <c r="O1907" s="210"/>
      <c r="P1907" s="179"/>
      <c r="Q1907" s="180"/>
      <c r="R1907" s="210"/>
      <c r="S1907" s="210"/>
      <c r="T1907" s="211"/>
      <c r="U1907" s="211"/>
      <c r="V1907" s="211"/>
      <c r="W1907" s="211"/>
      <c r="X1907" s="212"/>
      <c r="Y1907" s="211"/>
      <c r="BT1907" s="211"/>
    </row>
    <row r="1908" spans="6:72" ht="15" customHeight="1" x14ac:dyDescent="0.3">
      <c r="F1908" s="1"/>
      <c r="K1908" s="207"/>
      <c r="L1908" s="208"/>
      <c r="M1908" s="208"/>
      <c r="N1908" s="219"/>
      <c r="O1908" s="210"/>
      <c r="P1908" s="179"/>
      <c r="Q1908" s="180"/>
      <c r="R1908" s="210"/>
      <c r="S1908" s="210"/>
      <c r="T1908" s="211"/>
      <c r="U1908" s="211"/>
      <c r="V1908" s="211"/>
      <c r="W1908" s="211"/>
      <c r="X1908" s="212"/>
      <c r="Y1908" s="211"/>
      <c r="BT1908" s="211"/>
    </row>
    <row r="1909" spans="6:72" ht="15" customHeight="1" x14ac:dyDescent="0.3">
      <c r="F1909" s="1"/>
      <c r="K1909" s="207"/>
      <c r="L1909" s="208"/>
      <c r="M1909" s="208"/>
      <c r="N1909" s="219"/>
      <c r="O1909" s="210"/>
      <c r="P1909" s="179"/>
      <c r="Q1909" s="180"/>
      <c r="R1909" s="210"/>
      <c r="S1909" s="210"/>
      <c r="T1909" s="211"/>
      <c r="U1909" s="211"/>
      <c r="V1909" s="211"/>
      <c r="W1909" s="211"/>
      <c r="X1909" s="212"/>
      <c r="Y1909" s="211"/>
      <c r="BT1909" s="211"/>
    </row>
    <row r="1910" spans="6:72" ht="15" customHeight="1" x14ac:dyDescent="0.3">
      <c r="F1910" s="1"/>
      <c r="K1910" s="207"/>
      <c r="L1910" s="208"/>
      <c r="M1910" s="208"/>
      <c r="N1910" s="219"/>
      <c r="O1910" s="210"/>
      <c r="P1910" s="179"/>
      <c r="Q1910" s="180"/>
      <c r="R1910" s="210"/>
      <c r="S1910" s="210"/>
      <c r="T1910" s="211"/>
      <c r="U1910" s="211"/>
      <c r="V1910" s="211"/>
      <c r="W1910" s="211"/>
      <c r="X1910" s="212"/>
      <c r="Y1910" s="211"/>
      <c r="BT1910" s="211"/>
    </row>
    <row r="1911" spans="6:72" ht="15" customHeight="1" x14ac:dyDescent="0.3">
      <c r="F1911" s="1"/>
      <c r="K1911" s="207"/>
      <c r="L1911" s="208"/>
      <c r="M1911" s="208"/>
      <c r="N1911" s="219"/>
      <c r="O1911" s="210"/>
      <c r="P1911" s="179"/>
      <c r="Q1911" s="180"/>
      <c r="R1911" s="210"/>
      <c r="S1911" s="210"/>
      <c r="T1911" s="211"/>
      <c r="U1911" s="211"/>
      <c r="V1911" s="211"/>
      <c r="W1911" s="211"/>
      <c r="X1911" s="212"/>
      <c r="Y1911" s="211"/>
      <c r="BT1911" s="211"/>
    </row>
    <row r="1912" spans="6:72" ht="15" customHeight="1" x14ac:dyDescent="0.3">
      <c r="F1912" s="1"/>
      <c r="K1912" s="207"/>
      <c r="L1912" s="208"/>
      <c r="M1912" s="208"/>
      <c r="N1912" s="219"/>
      <c r="O1912" s="210"/>
      <c r="P1912" s="179"/>
      <c r="Q1912" s="180"/>
      <c r="R1912" s="210"/>
      <c r="S1912" s="210"/>
      <c r="T1912" s="211"/>
      <c r="U1912" s="211"/>
      <c r="V1912" s="211"/>
      <c r="W1912" s="211"/>
      <c r="X1912" s="212"/>
      <c r="Y1912" s="211"/>
      <c r="BT1912" s="211"/>
    </row>
    <row r="1913" spans="6:72" ht="15" customHeight="1" x14ac:dyDescent="0.3">
      <c r="F1913" s="1"/>
      <c r="K1913" s="207"/>
      <c r="L1913" s="208"/>
      <c r="M1913" s="208"/>
      <c r="N1913" s="219"/>
      <c r="O1913" s="210"/>
      <c r="P1913" s="179"/>
      <c r="Q1913" s="180"/>
      <c r="R1913" s="210"/>
      <c r="S1913" s="210"/>
      <c r="T1913" s="211"/>
      <c r="U1913" s="211"/>
      <c r="V1913" s="211"/>
      <c r="W1913" s="211"/>
      <c r="X1913" s="212"/>
      <c r="Y1913" s="211"/>
      <c r="BT1913" s="211"/>
    </row>
    <row r="1914" spans="6:72" ht="15" customHeight="1" x14ac:dyDescent="0.3">
      <c r="F1914" s="1"/>
      <c r="K1914" s="207"/>
      <c r="L1914" s="208"/>
      <c r="M1914" s="208"/>
      <c r="N1914" s="219"/>
      <c r="O1914" s="210"/>
      <c r="P1914" s="179"/>
      <c r="Q1914" s="180"/>
      <c r="R1914" s="210"/>
      <c r="S1914" s="210"/>
      <c r="T1914" s="211"/>
      <c r="U1914" s="211"/>
      <c r="V1914" s="211"/>
      <c r="W1914" s="211"/>
      <c r="X1914" s="212"/>
      <c r="Y1914" s="211"/>
      <c r="BT1914" s="211"/>
    </row>
    <row r="1915" spans="6:72" ht="15" customHeight="1" x14ac:dyDescent="0.3">
      <c r="F1915" s="1"/>
      <c r="K1915" s="207"/>
      <c r="L1915" s="208"/>
      <c r="M1915" s="208"/>
      <c r="N1915" s="219"/>
      <c r="O1915" s="210"/>
      <c r="P1915" s="179"/>
      <c r="Q1915" s="180"/>
      <c r="R1915" s="210"/>
      <c r="S1915" s="210"/>
      <c r="T1915" s="211"/>
      <c r="U1915" s="211"/>
      <c r="V1915" s="211"/>
      <c r="W1915" s="211"/>
      <c r="X1915" s="212"/>
      <c r="Y1915" s="211"/>
      <c r="BT1915" s="211"/>
    </row>
    <row r="1916" spans="6:72" ht="15" customHeight="1" x14ac:dyDescent="0.3">
      <c r="F1916" s="1"/>
      <c r="K1916" s="207"/>
      <c r="L1916" s="208"/>
      <c r="M1916" s="208"/>
      <c r="N1916" s="219"/>
      <c r="O1916" s="210"/>
      <c r="P1916" s="179"/>
      <c r="Q1916" s="180"/>
      <c r="R1916" s="210"/>
      <c r="S1916" s="210"/>
      <c r="T1916" s="211"/>
      <c r="U1916" s="211"/>
      <c r="V1916" s="211"/>
      <c r="W1916" s="211"/>
      <c r="X1916" s="212"/>
      <c r="Y1916" s="211"/>
      <c r="BT1916" s="211"/>
    </row>
    <row r="1917" spans="6:72" ht="15" customHeight="1" x14ac:dyDescent="0.3">
      <c r="F1917" s="1"/>
      <c r="K1917" s="207"/>
      <c r="L1917" s="208"/>
      <c r="M1917" s="208"/>
      <c r="N1917" s="219"/>
      <c r="O1917" s="210"/>
      <c r="P1917" s="179"/>
      <c r="Q1917" s="180"/>
      <c r="R1917" s="210"/>
      <c r="S1917" s="210"/>
      <c r="T1917" s="211"/>
      <c r="U1917" s="211"/>
      <c r="V1917" s="211"/>
      <c r="W1917" s="211"/>
      <c r="X1917" s="212"/>
      <c r="Y1917" s="211"/>
      <c r="BT1917" s="211"/>
    </row>
    <row r="1918" spans="6:72" ht="15" customHeight="1" x14ac:dyDescent="0.3">
      <c r="F1918" s="1"/>
      <c r="K1918" s="207"/>
      <c r="L1918" s="208"/>
      <c r="M1918" s="208"/>
      <c r="N1918" s="219"/>
      <c r="O1918" s="210"/>
      <c r="P1918" s="179"/>
      <c r="Q1918" s="180"/>
      <c r="R1918" s="210"/>
      <c r="S1918" s="210"/>
      <c r="T1918" s="211"/>
      <c r="U1918" s="211"/>
      <c r="V1918" s="211"/>
      <c r="W1918" s="211"/>
      <c r="X1918" s="212"/>
      <c r="Y1918" s="211"/>
      <c r="BT1918" s="211"/>
    </row>
    <row r="1919" spans="6:72" ht="15" customHeight="1" x14ac:dyDescent="0.3">
      <c r="F1919" s="1"/>
      <c r="K1919" s="207"/>
      <c r="L1919" s="208"/>
      <c r="M1919" s="208"/>
      <c r="N1919" s="219"/>
      <c r="O1919" s="210"/>
      <c r="P1919" s="179"/>
      <c r="Q1919" s="180"/>
      <c r="R1919" s="210"/>
      <c r="S1919" s="210"/>
      <c r="T1919" s="211"/>
      <c r="U1919" s="211"/>
      <c r="V1919" s="211"/>
      <c r="W1919" s="211"/>
      <c r="X1919" s="212"/>
      <c r="Y1919" s="211"/>
      <c r="BT1919" s="211"/>
    </row>
    <row r="1920" spans="6:72" ht="15" customHeight="1" x14ac:dyDescent="0.3">
      <c r="F1920" s="1"/>
      <c r="K1920" s="207"/>
      <c r="L1920" s="208"/>
      <c r="M1920" s="208"/>
      <c r="N1920" s="219"/>
      <c r="O1920" s="210"/>
      <c r="P1920" s="179"/>
      <c r="Q1920" s="180"/>
      <c r="R1920" s="210"/>
      <c r="S1920" s="210"/>
      <c r="T1920" s="211"/>
      <c r="U1920" s="211"/>
      <c r="V1920" s="211"/>
      <c r="W1920" s="211"/>
      <c r="X1920" s="212"/>
      <c r="Y1920" s="211"/>
      <c r="BT1920" s="211"/>
    </row>
    <row r="1921" spans="6:72" ht="15" customHeight="1" x14ac:dyDescent="0.3">
      <c r="F1921" s="1"/>
      <c r="K1921" s="207"/>
      <c r="L1921" s="208"/>
      <c r="M1921" s="208"/>
      <c r="N1921" s="219"/>
      <c r="O1921" s="210"/>
      <c r="P1921" s="179"/>
      <c r="Q1921" s="180"/>
      <c r="R1921" s="210"/>
      <c r="S1921" s="210"/>
      <c r="T1921" s="211"/>
      <c r="U1921" s="211"/>
      <c r="V1921" s="211"/>
      <c r="W1921" s="211"/>
      <c r="X1921" s="212"/>
      <c r="Y1921" s="211"/>
      <c r="BT1921" s="211"/>
    </row>
    <row r="1922" spans="6:72" ht="15" customHeight="1" x14ac:dyDescent="0.3">
      <c r="F1922" s="1"/>
      <c r="K1922" s="207"/>
      <c r="L1922" s="208"/>
      <c r="M1922" s="208"/>
      <c r="N1922" s="219"/>
      <c r="O1922" s="210"/>
      <c r="P1922" s="179"/>
      <c r="Q1922" s="180"/>
      <c r="R1922" s="210"/>
      <c r="S1922" s="210"/>
      <c r="T1922" s="211"/>
      <c r="U1922" s="211"/>
      <c r="V1922" s="211"/>
      <c r="W1922" s="211"/>
      <c r="X1922" s="212"/>
      <c r="Y1922" s="211"/>
      <c r="BT1922" s="211"/>
    </row>
    <row r="1923" spans="6:72" ht="15" customHeight="1" x14ac:dyDescent="0.3">
      <c r="F1923" s="1"/>
      <c r="K1923" s="207"/>
      <c r="L1923" s="208"/>
      <c r="M1923" s="208"/>
      <c r="N1923" s="219"/>
      <c r="O1923" s="210"/>
      <c r="P1923" s="179"/>
      <c r="Q1923" s="180"/>
      <c r="R1923" s="210"/>
      <c r="S1923" s="210"/>
      <c r="T1923" s="211"/>
      <c r="U1923" s="211"/>
      <c r="V1923" s="211"/>
      <c r="W1923" s="211"/>
      <c r="X1923" s="212"/>
      <c r="Y1923" s="211"/>
      <c r="BT1923" s="211"/>
    </row>
    <row r="1924" spans="6:72" ht="15" customHeight="1" x14ac:dyDescent="0.3">
      <c r="F1924" s="1"/>
      <c r="K1924" s="207"/>
      <c r="L1924" s="208"/>
      <c r="M1924" s="208"/>
      <c r="N1924" s="219"/>
      <c r="O1924" s="210"/>
      <c r="P1924" s="179"/>
      <c r="Q1924" s="180"/>
      <c r="R1924" s="210"/>
      <c r="S1924" s="210"/>
      <c r="T1924" s="211"/>
      <c r="U1924" s="211"/>
      <c r="V1924" s="211"/>
      <c r="W1924" s="211"/>
      <c r="X1924" s="212"/>
      <c r="Y1924" s="211"/>
      <c r="BT1924" s="211"/>
    </row>
    <row r="1925" spans="6:72" ht="15" customHeight="1" x14ac:dyDescent="0.3">
      <c r="F1925" s="1"/>
      <c r="K1925" s="207"/>
      <c r="L1925" s="208"/>
      <c r="M1925" s="208"/>
      <c r="N1925" s="219"/>
      <c r="O1925" s="210"/>
      <c r="P1925" s="179"/>
      <c r="Q1925" s="180"/>
      <c r="R1925" s="210"/>
      <c r="S1925" s="210"/>
      <c r="T1925" s="211"/>
      <c r="U1925" s="211"/>
      <c r="V1925" s="211"/>
      <c r="W1925" s="211"/>
      <c r="X1925" s="212"/>
      <c r="Y1925" s="211"/>
      <c r="BT1925" s="211"/>
    </row>
    <row r="1926" spans="6:72" ht="15" customHeight="1" x14ac:dyDescent="0.3">
      <c r="F1926" s="1"/>
      <c r="K1926" s="207"/>
      <c r="L1926" s="208"/>
      <c r="M1926" s="208"/>
      <c r="N1926" s="219"/>
      <c r="O1926" s="210"/>
      <c r="P1926" s="179"/>
      <c r="Q1926" s="180"/>
      <c r="R1926" s="210"/>
      <c r="S1926" s="210"/>
      <c r="T1926" s="211"/>
      <c r="U1926" s="211"/>
      <c r="V1926" s="211"/>
      <c r="W1926" s="211"/>
      <c r="X1926" s="212"/>
      <c r="Y1926" s="211"/>
      <c r="BT1926" s="211"/>
    </row>
    <row r="1927" spans="6:72" ht="15" customHeight="1" x14ac:dyDescent="0.3">
      <c r="F1927" s="1"/>
      <c r="K1927" s="207"/>
      <c r="L1927" s="208"/>
      <c r="M1927" s="208"/>
      <c r="N1927" s="219"/>
      <c r="O1927" s="210"/>
      <c r="P1927" s="179"/>
      <c r="Q1927" s="180"/>
      <c r="R1927" s="210"/>
      <c r="S1927" s="210"/>
      <c r="T1927" s="211"/>
      <c r="U1927" s="211"/>
      <c r="V1927" s="211"/>
      <c r="W1927" s="211"/>
      <c r="X1927" s="212"/>
      <c r="Y1927" s="211"/>
      <c r="BT1927" s="211"/>
    </row>
    <row r="1928" spans="6:72" ht="15" customHeight="1" x14ac:dyDescent="0.3">
      <c r="F1928" s="1"/>
      <c r="K1928" s="207"/>
      <c r="L1928" s="208"/>
      <c r="M1928" s="208"/>
      <c r="N1928" s="219"/>
      <c r="O1928" s="210"/>
      <c r="P1928" s="179"/>
      <c r="Q1928" s="180"/>
      <c r="R1928" s="210"/>
      <c r="S1928" s="210"/>
      <c r="T1928" s="211"/>
      <c r="U1928" s="211"/>
      <c r="V1928" s="211"/>
      <c r="W1928" s="211"/>
      <c r="X1928" s="212"/>
      <c r="Y1928" s="211"/>
      <c r="BT1928" s="211"/>
    </row>
    <row r="1929" spans="6:72" ht="15" customHeight="1" x14ac:dyDescent="0.3">
      <c r="F1929" s="1"/>
      <c r="K1929" s="207"/>
      <c r="L1929" s="208"/>
      <c r="M1929" s="208"/>
      <c r="N1929" s="219"/>
      <c r="O1929" s="210"/>
      <c r="P1929" s="179"/>
      <c r="Q1929" s="180"/>
      <c r="R1929" s="210"/>
      <c r="S1929" s="210"/>
      <c r="T1929" s="211"/>
      <c r="U1929" s="211"/>
      <c r="V1929" s="211"/>
      <c r="W1929" s="211"/>
      <c r="X1929" s="212"/>
      <c r="Y1929" s="211"/>
      <c r="BT1929" s="211"/>
    </row>
    <row r="1930" spans="6:72" ht="15" customHeight="1" x14ac:dyDescent="0.3">
      <c r="F1930" s="1"/>
      <c r="K1930" s="207"/>
      <c r="L1930" s="208"/>
      <c r="M1930" s="208"/>
      <c r="N1930" s="219"/>
      <c r="O1930" s="210"/>
      <c r="P1930" s="179"/>
      <c r="Q1930" s="180"/>
      <c r="R1930" s="210"/>
      <c r="S1930" s="210"/>
      <c r="T1930" s="211"/>
      <c r="U1930" s="211"/>
      <c r="V1930" s="211"/>
      <c r="W1930" s="211"/>
      <c r="X1930" s="212"/>
      <c r="Y1930" s="211"/>
      <c r="BT1930" s="211"/>
    </row>
    <row r="1931" spans="6:72" ht="15" customHeight="1" x14ac:dyDescent="0.3">
      <c r="F1931" s="1"/>
      <c r="K1931" s="207"/>
      <c r="L1931" s="208"/>
      <c r="M1931" s="208"/>
      <c r="N1931" s="219"/>
      <c r="O1931" s="210"/>
      <c r="P1931" s="179"/>
      <c r="Q1931" s="180"/>
      <c r="R1931" s="210"/>
      <c r="S1931" s="210"/>
      <c r="T1931" s="211"/>
      <c r="U1931" s="211"/>
      <c r="V1931" s="211"/>
      <c r="W1931" s="211"/>
      <c r="X1931" s="212"/>
      <c r="Y1931" s="211"/>
      <c r="BT1931" s="211"/>
    </row>
    <row r="1932" spans="6:72" ht="15" customHeight="1" x14ac:dyDescent="0.3">
      <c r="F1932" s="1"/>
      <c r="K1932" s="207"/>
      <c r="L1932" s="208"/>
      <c r="M1932" s="208"/>
      <c r="N1932" s="219"/>
      <c r="O1932" s="210"/>
      <c r="P1932" s="179"/>
      <c r="Q1932" s="180"/>
      <c r="R1932" s="210"/>
      <c r="S1932" s="210"/>
      <c r="T1932" s="211"/>
      <c r="U1932" s="211"/>
      <c r="V1932" s="211"/>
      <c r="W1932" s="211"/>
      <c r="X1932" s="212"/>
      <c r="Y1932" s="211"/>
      <c r="BT1932" s="211"/>
    </row>
    <row r="1933" spans="6:72" ht="15" customHeight="1" x14ac:dyDescent="0.3">
      <c r="F1933" s="1"/>
      <c r="K1933" s="207"/>
      <c r="L1933" s="208"/>
      <c r="M1933" s="208"/>
      <c r="N1933" s="219"/>
      <c r="O1933" s="210"/>
      <c r="P1933" s="179"/>
      <c r="Q1933" s="180"/>
      <c r="R1933" s="210"/>
      <c r="S1933" s="210"/>
      <c r="T1933" s="211"/>
      <c r="U1933" s="211"/>
      <c r="V1933" s="211"/>
      <c r="W1933" s="211"/>
      <c r="X1933" s="212"/>
      <c r="Y1933" s="211"/>
      <c r="BT1933" s="211"/>
    </row>
    <row r="1934" spans="6:72" ht="15" customHeight="1" x14ac:dyDescent="0.3">
      <c r="F1934" s="1"/>
      <c r="K1934" s="207"/>
      <c r="L1934" s="208"/>
      <c r="M1934" s="208"/>
      <c r="N1934" s="219"/>
      <c r="O1934" s="210"/>
      <c r="P1934" s="179"/>
      <c r="Q1934" s="180"/>
      <c r="R1934" s="210"/>
      <c r="S1934" s="210"/>
      <c r="T1934" s="211"/>
      <c r="U1934" s="211"/>
      <c r="V1934" s="211"/>
      <c r="W1934" s="211"/>
      <c r="X1934" s="212"/>
      <c r="Y1934" s="211"/>
      <c r="BT1934" s="211"/>
    </row>
    <row r="1935" spans="6:72" ht="15" customHeight="1" x14ac:dyDescent="0.3">
      <c r="F1935" s="1"/>
      <c r="K1935" s="207"/>
      <c r="L1935" s="208"/>
      <c r="M1935" s="208"/>
      <c r="N1935" s="219"/>
      <c r="O1935" s="210"/>
      <c r="P1935" s="179"/>
      <c r="Q1935" s="180"/>
      <c r="R1935" s="210"/>
      <c r="S1935" s="210"/>
      <c r="T1935" s="211"/>
      <c r="U1935" s="211"/>
      <c r="V1935" s="211"/>
      <c r="W1935" s="211"/>
      <c r="X1935" s="212"/>
      <c r="Y1935" s="211"/>
      <c r="BT1935" s="211"/>
    </row>
    <row r="1936" spans="6:72" ht="15" customHeight="1" x14ac:dyDescent="0.3">
      <c r="F1936" s="1"/>
      <c r="K1936" s="207"/>
      <c r="L1936" s="208"/>
      <c r="M1936" s="208"/>
      <c r="N1936" s="219"/>
      <c r="O1936" s="210"/>
      <c r="P1936" s="179"/>
      <c r="Q1936" s="180"/>
      <c r="R1936" s="210"/>
      <c r="S1936" s="210"/>
      <c r="T1936" s="211"/>
      <c r="U1936" s="211"/>
      <c r="V1936" s="211"/>
      <c r="W1936" s="211"/>
      <c r="X1936" s="212"/>
      <c r="Y1936" s="211"/>
      <c r="BT1936" s="211"/>
    </row>
    <row r="1937" spans="6:72" ht="15" customHeight="1" x14ac:dyDescent="0.3">
      <c r="F1937" s="1"/>
      <c r="K1937" s="207"/>
      <c r="L1937" s="208"/>
      <c r="M1937" s="208"/>
      <c r="N1937" s="219"/>
      <c r="O1937" s="210"/>
      <c r="P1937" s="179"/>
      <c r="Q1937" s="180"/>
      <c r="R1937" s="210"/>
      <c r="S1937" s="210"/>
      <c r="T1937" s="211"/>
      <c r="U1937" s="211"/>
      <c r="V1937" s="211"/>
      <c r="W1937" s="211"/>
      <c r="X1937" s="212"/>
      <c r="Y1937" s="211"/>
      <c r="BT1937" s="211"/>
    </row>
    <row r="1938" spans="6:72" ht="15" customHeight="1" x14ac:dyDescent="0.3">
      <c r="F1938" s="1"/>
      <c r="K1938" s="207"/>
      <c r="L1938" s="208"/>
      <c r="M1938" s="208"/>
      <c r="N1938" s="219"/>
      <c r="O1938" s="210"/>
      <c r="P1938" s="179"/>
      <c r="Q1938" s="180"/>
      <c r="R1938" s="210"/>
      <c r="S1938" s="210"/>
      <c r="T1938" s="211"/>
      <c r="U1938" s="211"/>
      <c r="V1938" s="211"/>
      <c r="W1938" s="211"/>
      <c r="X1938" s="212"/>
      <c r="Y1938" s="211"/>
      <c r="BT1938" s="211"/>
    </row>
    <row r="1939" spans="6:72" ht="15" customHeight="1" x14ac:dyDescent="0.3">
      <c r="F1939" s="1"/>
      <c r="K1939" s="207"/>
      <c r="L1939" s="208"/>
      <c r="M1939" s="208"/>
      <c r="N1939" s="219"/>
      <c r="O1939" s="210"/>
      <c r="P1939" s="179"/>
      <c r="Q1939" s="180"/>
      <c r="R1939" s="210"/>
      <c r="S1939" s="210"/>
      <c r="T1939" s="211"/>
      <c r="U1939" s="211"/>
      <c r="V1939" s="211"/>
      <c r="W1939" s="211"/>
      <c r="X1939" s="212"/>
      <c r="Y1939" s="211"/>
      <c r="BT1939" s="211"/>
    </row>
    <row r="1940" spans="6:72" ht="15" customHeight="1" x14ac:dyDescent="0.3">
      <c r="F1940" s="1"/>
      <c r="K1940" s="207"/>
      <c r="L1940" s="208"/>
      <c r="M1940" s="208"/>
      <c r="N1940" s="219"/>
      <c r="O1940" s="210"/>
      <c r="P1940" s="179"/>
      <c r="Q1940" s="180"/>
      <c r="R1940" s="210"/>
      <c r="S1940" s="210"/>
      <c r="T1940" s="211"/>
      <c r="U1940" s="211"/>
      <c r="V1940" s="211"/>
      <c r="W1940" s="211"/>
      <c r="X1940" s="212"/>
      <c r="Y1940" s="211"/>
      <c r="BT1940" s="211"/>
    </row>
    <row r="1941" spans="6:72" ht="15" customHeight="1" x14ac:dyDescent="0.3">
      <c r="F1941" s="1"/>
      <c r="K1941" s="207"/>
      <c r="L1941" s="208"/>
      <c r="M1941" s="208"/>
      <c r="N1941" s="219"/>
      <c r="O1941" s="210"/>
      <c r="P1941" s="179"/>
      <c r="Q1941" s="180"/>
      <c r="R1941" s="210"/>
      <c r="S1941" s="210"/>
      <c r="T1941" s="211"/>
      <c r="U1941" s="211"/>
      <c r="V1941" s="211"/>
      <c r="W1941" s="211"/>
      <c r="X1941" s="212"/>
      <c r="Y1941" s="211"/>
      <c r="BT1941" s="211"/>
    </row>
    <row r="1942" spans="6:72" ht="15" customHeight="1" x14ac:dyDescent="0.3">
      <c r="F1942" s="1"/>
      <c r="K1942" s="207"/>
      <c r="L1942" s="208"/>
      <c r="M1942" s="208"/>
      <c r="N1942" s="219"/>
      <c r="O1942" s="210"/>
      <c r="P1942" s="179"/>
      <c r="Q1942" s="180"/>
      <c r="R1942" s="210"/>
      <c r="S1942" s="210"/>
      <c r="T1942" s="211"/>
      <c r="U1942" s="211"/>
      <c r="V1942" s="211"/>
      <c r="W1942" s="211"/>
      <c r="X1942" s="212"/>
      <c r="Y1942" s="211"/>
      <c r="BT1942" s="211"/>
    </row>
    <row r="1943" spans="6:72" ht="15" customHeight="1" x14ac:dyDescent="0.3">
      <c r="F1943" s="1"/>
      <c r="K1943" s="207"/>
      <c r="L1943" s="208"/>
      <c r="M1943" s="208"/>
      <c r="N1943" s="219"/>
      <c r="O1943" s="210"/>
      <c r="P1943" s="179"/>
      <c r="Q1943" s="180"/>
      <c r="R1943" s="210"/>
      <c r="S1943" s="210"/>
      <c r="T1943" s="211"/>
      <c r="U1943" s="211"/>
      <c r="V1943" s="211"/>
      <c r="W1943" s="211"/>
      <c r="X1943" s="212"/>
      <c r="Y1943" s="211"/>
      <c r="BT1943" s="211"/>
    </row>
    <row r="1944" spans="6:72" ht="15" customHeight="1" x14ac:dyDescent="0.3">
      <c r="F1944" s="1"/>
      <c r="K1944" s="207"/>
      <c r="L1944" s="208"/>
      <c r="M1944" s="208"/>
      <c r="N1944" s="219"/>
      <c r="O1944" s="210"/>
      <c r="P1944" s="179"/>
      <c r="Q1944" s="180"/>
      <c r="R1944" s="210"/>
      <c r="S1944" s="210"/>
      <c r="T1944" s="211"/>
      <c r="U1944" s="211"/>
      <c r="V1944" s="211"/>
      <c r="W1944" s="211"/>
      <c r="X1944" s="212"/>
      <c r="Y1944" s="211"/>
      <c r="BT1944" s="211"/>
    </row>
    <row r="1945" spans="6:72" ht="15" customHeight="1" x14ac:dyDescent="0.3">
      <c r="F1945" s="1"/>
      <c r="K1945" s="207"/>
      <c r="L1945" s="208"/>
      <c r="M1945" s="208"/>
      <c r="N1945" s="219"/>
      <c r="O1945" s="210"/>
      <c r="P1945" s="179"/>
      <c r="Q1945" s="180"/>
      <c r="R1945" s="210"/>
      <c r="S1945" s="210"/>
      <c r="T1945" s="211"/>
      <c r="U1945" s="211"/>
      <c r="V1945" s="211"/>
      <c r="W1945" s="211"/>
      <c r="X1945" s="212"/>
      <c r="Y1945" s="211"/>
      <c r="BT1945" s="211"/>
    </row>
    <row r="1946" spans="6:72" ht="15" customHeight="1" x14ac:dyDescent="0.3">
      <c r="F1946" s="1"/>
      <c r="K1946" s="207"/>
      <c r="L1946" s="208"/>
      <c r="M1946" s="208"/>
      <c r="N1946" s="219"/>
      <c r="O1946" s="210"/>
      <c r="P1946" s="179"/>
      <c r="Q1946" s="180"/>
      <c r="R1946" s="210"/>
      <c r="S1946" s="210"/>
      <c r="T1946" s="211"/>
      <c r="U1946" s="211"/>
      <c r="V1946" s="211"/>
      <c r="W1946" s="211"/>
      <c r="X1946" s="212"/>
      <c r="Y1946" s="211"/>
      <c r="BT1946" s="211"/>
    </row>
    <row r="1947" spans="6:72" ht="15" customHeight="1" x14ac:dyDescent="0.3">
      <c r="F1947" s="1"/>
      <c r="K1947" s="207"/>
      <c r="L1947" s="208"/>
      <c r="M1947" s="208"/>
      <c r="N1947" s="219"/>
      <c r="O1947" s="210"/>
      <c r="P1947" s="179"/>
      <c r="Q1947" s="180"/>
      <c r="R1947" s="210"/>
      <c r="S1947" s="210"/>
      <c r="T1947" s="211"/>
      <c r="U1947" s="211"/>
      <c r="V1947" s="211"/>
      <c r="W1947" s="211"/>
      <c r="X1947" s="212"/>
      <c r="Y1947" s="211"/>
      <c r="BT1947" s="211"/>
    </row>
    <row r="1948" spans="6:72" ht="15" customHeight="1" x14ac:dyDescent="0.3">
      <c r="F1948" s="1"/>
      <c r="K1948" s="207"/>
      <c r="L1948" s="208"/>
      <c r="M1948" s="208"/>
      <c r="N1948" s="219"/>
      <c r="O1948" s="210"/>
      <c r="P1948" s="179"/>
      <c r="Q1948" s="180"/>
      <c r="R1948" s="210"/>
      <c r="S1948" s="210"/>
      <c r="T1948" s="211"/>
      <c r="U1948" s="211"/>
      <c r="V1948" s="211"/>
      <c r="W1948" s="211"/>
      <c r="X1948" s="212"/>
      <c r="Y1948" s="211"/>
      <c r="BT1948" s="211"/>
    </row>
    <row r="1949" spans="6:72" ht="15" customHeight="1" x14ac:dyDescent="0.3">
      <c r="F1949" s="1"/>
      <c r="K1949" s="207"/>
      <c r="L1949" s="208"/>
      <c r="M1949" s="208"/>
      <c r="N1949" s="219"/>
      <c r="O1949" s="210"/>
      <c r="P1949" s="179"/>
      <c r="Q1949" s="180"/>
      <c r="R1949" s="210"/>
      <c r="S1949" s="210"/>
      <c r="T1949" s="211"/>
      <c r="U1949" s="211"/>
      <c r="V1949" s="211"/>
      <c r="W1949" s="211"/>
      <c r="X1949" s="212"/>
      <c r="Y1949" s="211"/>
      <c r="BT1949" s="211"/>
    </row>
    <row r="1950" spans="6:72" ht="15" customHeight="1" x14ac:dyDescent="0.3">
      <c r="F1950" s="1"/>
      <c r="K1950" s="207"/>
      <c r="L1950" s="208"/>
      <c r="M1950" s="208"/>
      <c r="N1950" s="219"/>
      <c r="O1950" s="210"/>
      <c r="P1950" s="179"/>
      <c r="Q1950" s="180"/>
      <c r="R1950" s="210"/>
      <c r="S1950" s="210"/>
      <c r="T1950" s="211"/>
      <c r="U1950" s="211"/>
      <c r="V1950" s="211"/>
      <c r="W1950" s="211"/>
      <c r="X1950" s="212"/>
      <c r="Y1950" s="211"/>
      <c r="BT1950" s="211"/>
    </row>
    <row r="1951" spans="6:72" ht="15" customHeight="1" x14ac:dyDescent="0.3">
      <c r="F1951" s="1"/>
      <c r="K1951" s="207"/>
      <c r="L1951" s="208"/>
      <c r="M1951" s="208"/>
      <c r="N1951" s="219"/>
      <c r="O1951" s="210"/>
      <c r="P1951" s="179"/>
      <c r="Q1951" s="180"/>
      <c r="R1951" s="210"/>
      <c r="S1951" s="210"/>
      <c r="T1951" s="211"/>
      <c r="U1951" s="211"/>
      <c r="V1951" s="211"/>
      <c r="W1951" s="211"/>
      <c r="X1951" s="212"/>
      <c r="Y1951" s="211"/>
      <c r="BT1951" s="211"/>
    </row>
    <row r="1952" spans="6:72" ht="15" customHeight="1" x14ac:dyDescent="0.3">
      <c r="F1952" s="1"/>
      <c r="K1952" s="207"/>
      <c r="L1952" s="208"/>
      <c r="M1952" s="208"/>
      <c r="N1952" s="219"/>
      <c r="O1952" s="210"/>
      <c r="P1952" s="179"/>
      <c r="Q1952" s="180"/>
      <c r="R1952" s="210"/>
      <c r="S1952" s="210"/>
      <c r="T1952" s="211"/>
      <c r="U1952" s="211"/>
      <c r="V1952" s="211"/>
      <c r="W1952" s="211"/>
      <c r="X1952" s="212"/>
      <c r="Y1952" s="211"/>
      <c r="BT1952" s="211"/>
    </row>
    <row r="1953" spans="6:72" ht="15" customHeight="1" x14ac:dyDescent="0.3">
      <c r="F1953" s="1"/>
      <c r="K1953" s="207"/>
      <c r="L1953" s="208"/>
      <c r="M1953" s="208"/>
      <c r="N1953" s="219"/>
      <c r="O1953" s="210"/>
      <c r="P1953" s="179"/>
      <c r="Q1953" s="180"/>
      <c r="R1953" s="210"/>
      <c r="S1953" s="210"/>
      <c r="T1953" s="211"/>
      <c r="U1953" s="211"/>
      <c r="V1953" s="211"/>
      <c r="W1953" s="211"/>
      <c r="X1953" s="212"/>
      <c r="Y1953" s="211"/>
      <c r="BT1953" s="211"/>
    </row>
    <row r="1954" spans="6:72" ht="15" customHeight="1" x14ac:dyDescent="0.3">
      <c r="F1954" s="1"/>
      <c r="K1954" s="207"/>
      <c r="L1954" s="208"/>
      <c r="M1954" s="208"/>
      <c r="N1954" s="219"/>
      <c r="O1954" s="210"/>
      <c r="P1954" s="179"/>
      <c r="Q1954" s="180"/>
      <c r="R1954" s="210"/>
      <c r="S1954" s="210"/>
      <c r="T1954" s="211"/>
      <c r="U1954" s="211"/>
      <c r="V1954" s="211"/>
      <c r="W1954" s="211"/>
      <c r="X1954" s="212"/>
      <c r="Y1954" s="211"/>
      <c r="BT1954" s="211"/>
    </row>
    <row r="1955" spans="6:72" ht="15" customHeight="1" x14ac:dyDescent="0.3">
      <c r="F1955" s="1"/>
      <c r="K1955" s="207"/>
      <c r="L1955" s="208"/>
      <c r="M1955" s="208"/>
      <c r="N1955" s="219"/>
      <c r="O1955" s="210"/>
      <c r="P1955" s="179"/>
      <c r="Q1955" s="180"/>
      <c r="R1955" s="210"/>
      <c r="S1955" s="210"/>
      <c r="T1955" s="211"/>
      <c r="U1955" s="211"/>
      <c r="V1955" s="211"/>
      <c r="W1955" s="211"/>
      <c r="X1955" s="212"/>
      <c r="Y1955" s="211"/>
      <c r="BT1955" s="211"/>
    </row>
    <row r="1956" spans="6:72" ht="15" customHeight="1" x14ac:dyDescent="0.3">
      <c r="F1956" s="1"/>
      <c r="K1956" s="207"/>
      <c r="L1956" s="208"/>
      <c r="M1956" s="208"/>
      <c r="N1956" s="219"/>
      <c r="O1956" s="210"/>
      <c r="P1956" s="179"/>
      <c r="Q1956" s="180"/>
      <c r="R1956" s="210"/>
      <c r="S1956" s="210"/>
      <c r="T1956" s="211"/>
      <c r="U1956" s="211"/>
      <c r="V1956" s="211"/>
      <c r="W1956" s="211"/>
      <c r="X1956" s="212"/>
      <c r="Y1956" s="211"/>
      <c r="BT1956" s="211"/>
    </row>
    <row r="1957" spans="6:72" ht="15" customHeight="1" x14ac:dyDescent="0.3">
      <c r="F1957" s="1"/>
      <c r="K1957" s="207"/>
      <c r="L1957" s="208"/>
      <c r="M1957" s="208"/>
      <c r="N1957" s="219"/>
      <c r="O1957" s="210"/>
      <c r="P1957" s="179"/>
      <c r="Q1957" s="180"/>
      <c r="R1957" s="210"/>
      <c r="S1957" s="210"/>
      <c r="T1957" s="211"/>
      <c r="U1957" s="211"/>
      <c r="V1957" s="211"/>
      <c r="W1957" s="211"/>
      <c r="X1957" s="212"/>
      <c r="Y1957" s="211"/>
      <c r="BT1957" s="211"/>
    </row>
    <row r="1958" spans="6:72" ht="15" customHeight="1" x14ac:dyDescent="0.3">
      <c r="F1958" s="1"/>
      <c r="K1958" s="207"/>
      <c r="L1958" s="208"/>
      <c r="M1958" s="208"/>
      <c r="N1958" s="219"/>
      <c r="O1958" s="210"/>
      <c r="P1958" s="179"/>
      <c r="Q1958" s="180"/>
      <c r="R1958" s="210"/>
      <c r="S1958" s="210"/>
      <c r="T1958" s="211"/>
      <c r="U1958" s="211"/>
      <c r="V1958" s="211"/>
      <c r="W1958" s="211"/>
      <c r="X1958" s="212"/>
      <c r="Y1958" s="211"/>
      <c r="BT1958" s="211"/>
    </row>
    <row r="1959" spans="6:72" ht="15" customHeight="1" x14ac:dyDescent="0.3">
      <c r="F1959" s="1"/>
      <c r="K1959" s="207"/>
      <c r="L1959" s="208"/>
      <c r="M1959" s="208"/>
      <c r="N1959" s="219"/>
      <c r="O1959" s="210"/>
      <c r="P1959" s="179"/>
      <c r="Q1959" s="180"/>
      <c r="R1959" s="210"/>
      <c r="S1959" s="210"/>
      <c r="T1959" s="211"/>
      <c r="U1959" s="211"/>
      <c r="V1959" s="211"/>
      <c r="W1959" s="211"/>
      <c r="X1959" s="212"/>
      <c r="Y1959" s="211"/>
      <c r="BT1959" s="211"/>
    </row>
    <row r="1960" spans="6:72" ht="15" customHeight="1" x14ac:dyDescent="0.3">
      <c r="F1960" s="1"/>
      <c r="K1960" s="207"/>
      <c r="L1960" s="208"/>
      <c r="M1960" s="208"/>
      <c r="N1960" s="219"/>
      <c r="O1960" s="210"/>
      <c r="P1960" s="179"/>
      <c r="Q1960" s="180"/>
      <c r="R1960" s="210"/>
      <c r="S1960" s="210"/>
      <c r="T1960" s="211"/>
      <c r="U1960" s="211"/>
      <c r="V1960" s="211"/>
      <c r="W1960" s="211"/>
      <c r="X1960" s="212"/>
      <c r="Y1960" s="211"/>
      <c r="BT1960" s="211"/>
    </row>
    <row r="1961" spans="6:72" ht="15" customHeight="1" x14ac:dyDescent="0.3">
      <c r="F1961" s="1"/>
      <c r="K1961" s="207"/>
      <c r="L1961" s="208"/>
      <c r="M1961" s="208"/>
      <c r="N1961" s="219"/>
      <c r="O1961" s="210"/>
      <c r="P1961" s="179"/>
      <c r="Q1961" s="180"/>
      <c r="R1961" s="210"/>
      <c r="S1961" s="210"/>
      <c r="T1961" s="211"/>
      <c r="U1961" s="211"/>
      <c r="V1961" s="211"/>
      <c r="W1961" s="211"/>
      <c r="X1961" s="212"/>
      <c r="Y1961" s="211"/>
      <c r="BT1961" s="211"/>
    </row>
    <row r="1962" spans="6:72" ht="15" customHeight="1" x14ac:dyDescent="0.3">
      <c r="F1962" s="1"/>
      <c r="K1962" s="207"/>
      <c r="L1962" s="208"/>
      <c r="M1962" s="208"/>
      <c r="N1962" s="219"/>
      <c r="O1962" s="210"/>
      <c r="P1962" s="179"/>
      <c r="Q1962" s="180"/>
      <c r="R1962" s="210"/>
      <c r="S1962" s="210"/>
      <c r="T1962" s="211"/>
      <c r="U1962" s="211"/>
      <c r="V1962" s="211"/>
      <c r="W1962" s="211"/>
      <c r="X1962" s="212"/>
      <c r="Y1962" s="211"/>
      <c r="BT1962" s="211"/>
    </row>
    <row r="1963" spans="6:72" ht="15" customHeight="1" x14ac:dyDescent="0.3">
      <c r="F1963" s="1"/>
      <c r="K1963" s="207"/>
      <c r="L1963" s="208"/>
      <c r="M1963" s="208"/>
      <c r="N1963" s="219"/>
      <c r="O1963" s="210"/>
      <c r="P1963" s="179"/>
      <c r="Q1963" s="180"/>
      <c r="R1963" s="210"/>
      <c r="S1963" s="210"/>
      <c r="T1963" s="211"/>
      <c r="U1963" s="211"/>
      <c r="V1963" s="211"/>
      <c r="W1963" s="211"/>
      <c r="X1963" s="212"/>
      <c r="Y1963" s="211"/>
      <c r="BT1963" s="211"/>
    </row>
    <row r="1964" spans="6:72" ht="15" customHeight="1" x14ac:dyDescent="0.3">
      <c r="F1964" s="1"/>
      <c r="K1964" s="207"/>
      <c r="L1964" s="208"/>
      <c r="M1964" s="208"/>
      <c r="N1964" s="219"/>
      <c r="O1964" s="210"/>
      <c r="P1964" s="179"/>
      <c r="Q1964" s="180"/>
      <c r="R1964" s="210"/>
      <c r="S1964" s="210"/>
      <c r="T1964" s="211"/>
      <c r="U1964" s="211"/>
      <c r="V1964" s="211"/>
      <c r="W1964" s="211"/>
      <c r="X1964" s="212"/>
      <c r="Y1964" s="211"/>
      <c r="BT1964" s="211"/>
    </row>
    <row r="1965" spans="6:72" ht="15" customHeight="1" x14ac:dyDescent="0.3">
      <c r="F1965" s="1"/>
      <c r="K1965" s="207"/>
      <c r="L1965" s="208"/>
      <c r="M1965" s="208"/>
      <c r="N1965" s="219"/>
      <c r="O1965" s="210"/>
      <c r="P1965" s="179"/>
      <c r="Q1965" s="180"/>
      <c r="R1965" s="210"/>
      <c r="S1965" s="210"/>
      <c r="T1965" s="211"/>
      <c r="U1965" s="211"/>
      <c r="V1965" s="211"/>
      <c r="W1965" s="211"/>
      <c r="X1965" s="212"/>
      <c r="Y1965" s="211"/>
      <c r="BT1965" s="211"/>
    </row>
    <row r="1966" spans="6:72" ht="15" customHeight="1" x14ac:dyDescent="0.3">
      <c r="F1966" s="1"/>
      <c r="K1966" s="207"/>
      <c r="L1966" s="208"/>
      <c r="M1966" s="208"/>
      <c r="N1966" s="219"/>
      <c r="O1966" s="210"/>
      <c r="P1966" s="179"/>
      <c r="Q1966" s="180"/>
      <c r="R1966" s="210"/>
      <c r="S1966" s="210"/>
      <c r="T1966" s="211"/>
      <c r="U1966" s="211"/>
      <c r="V1966" s="211"/>
      <c r="W1966" s="211"/>
      <c r="X1966" s="212"/>
      <c r="Y1966" s="211"/>
      <c r="BT1966" s="211"/>
    </row>
    <row r="1967" spans="6:72" ht="15" customHeight="1" x14ac:dyDescent="0.3">
      <c r="F1967" s="1"/>
      <c r="K1967" s="207"/>
      <c r="L1967" s="208"/>
      <c r="M1967" s="208"/>
      <c r="N1967" s="219"/>
      <c r="O1967" s="210"/>
      <c r="P1967" s="179"/>
      <c r="Q1967" s="180"/>
      <c r="R1967" s="210"/>
      <c r="S1967" s="210"/>
      <c r="T1967" s="211"/>
      <c r="U1967" s="211"/>
      <c r="V1967" s="211"/>
      <c r="W1967" s="211"/>
      <c r="X1967" s="212"/>
      <c r="Y1967" s="211"/>
      <c r="BT1967" s="211"/>
    </row>
    <row r="1968" spans="6:72" ht="15" customHeight="1" x14ac:dyDescent="0.3">
      <c r="F1968" s="1"/>
      <c r="K1968" s="207"/>
      <c r="L1968" s="208"/>
      <c r="M1968" s="208"/>
      <c r="N1968" s="219"/>
      <c r="O1968" s="210"/>
      <c r="P1968" s="179"/>
      <c r="Q1968" s="180"/>
      <c r="R1968" s="210"/>
      <c r="S1968" s="210"/>
      <c r="T1968" s="211"/>
      <c r="U1968" s="211"/>
      <c r="V1968" s="211"/>
      <c r="W1968" s="211"/>
      <c r="X1968" s="212"/>
      <c r="Y1968" s="211"/>
      <c r="BT1968" s="211"/>
    </row>
    <row r="1969" spans="6:72" ht="15" customHeight="1" x14ac:dyDescent="0.3">
      <c r="F1969" s="1"/>
      <c r="K1969" s="207"/>
      <c r="L1969" s="208"/>
      <c r="M1969" s="208"/>
      <c r="N1969" s="219"/>
      <c r="O1969" s="210"/>
      <c r="P1969" s="179"/>
      <c r="Q1969" s="180"/>
      <c r="R1969" s="210"/>
      <c r="S1969" s="210"/>
      <c r="T1969" s="211"/>
      <c r="U1969" s="211"/>
      <c r="V1969" s="211"/>
      <c r="W1969" s="211"/>
      <c r="X1969" s="212"/>
      <c r="Y1969" s="211"/>
      <c r="BT1969" s="211"/>
    </row>
    <row r="1970" spans="6:72" ht="15" customHeight="1" x14ac:dyDescent="0.3">
      <c r="F1970" s="1"/>
      <c r="K1970" s="207"/>
      <c r="L1970" s="208"/>
      <c r="M1970" s="208"/>
      <c r="N1970" s="219"/>
      <c r="O1970" s="210"/>
      <c r="P1970" s="179"/>
      <c r="Q1970" s="180"/>
      <c r="R1970" s="210"/>
      <c r="S1970" s="210"/>
      <c r="T1970" s="211"/>
      <c r="U1970" s="211"/>
      <c r="V1970" s="211"/>
      <c r="W1970" s="211"/>
      <c r="X1970" s="212"/>
      <c r="Y1970" s="211"/>
      <c r="BT1970" s="211"/>
    </row>
    <row r="1971" spans="6:72" ht="15" customHeight="1" x14ac:dyDescent="0.3">
      <c r="F1971" s="1"/>
      <c r="K1971" s="207"/>
      <c r="L1971" s="208"/>
      <c r="M1971" s="208"/>
      <c r="N1971" s="219"/>
      <c r="O1971" s="210"/>
      <c r="P1971" s="179"/>
      <c r="Q1971" s="180"/>
      <c r="R1971" s="210"/>
      <c r="S1971" s="210"/>
      <c r="T1971" s="211"/>
      <c r="U1971" s="211"/>
      <c r="V1971" s="211"/>
      <c r="W1971" s="211"/>
      <c r="X1971" s="212"/>
      <c r="Y1971" s="211"/>
      <c r="BT1971" s="211"/>
    </row>
    <row r="1972" spans="6:72" ht="15" customHeight="1" x14ac:dyDescent="0.3">
      <c r="F1972" s="1"/>
      <c r="K1972" s="207"/>
      <c r="L1972" s="208"/>
      <c r="M1972" s="208"/>
      <c r="N1972" s="219"/>
      <c r="O1972" s="210"/>
      <c r="P1972" s="179"/>
      <c r="Q1972" s="180"/>
      <c r="R1972" s="210"/>
      <c r="S1972" s="210"/>
      <c r="T1972" s="211"/>
      <c r="U1972" s="211"/>
      <c r="V1972" s="211"/>
      <c r="W1972" s="211"/>
      <c r="X1972" s="212"/>
      <c r="Y1972" s="211"/>
      <c r="BT1972" s="211"/>
    </row>
    <row r="1973" spans="6:72" ht="15" customHeight="1" x14ac:dyDescent="0.3">
      <c r="F1973" s="1"/>
      <c r="K1973" s="207"/>
      <c r="L1973" s="208"/>
      <c r="M1973" s="208"/>
      <c r="N1973" s="219"/>
      <c r="O1973" s="210"/>
      <c r="P1973" s="179"/>
      <c r="Q1973" s="180"/>
      <c r="R1973" s="210"/>
      <c r="S1973" s="210"/>
      <c r="T1973" s="211"/>
      <c r="U1973" s="211"/>
      <c r="V1973" s="211"/>
      <c r="W1973" s="211"/>
      <c r="X1973" s="212"/>
      <c r="Y1973" s="211"/>
      <c r="BT1973" s="211"/>
    </row>
    <row r="1974" spans="6:72" ht="15" customHeight="1" x14ac:dyDescent="0.3">
      <c r="F1974" s="1"/>
      <c r="K1974" s="207"/>
      <c r="L1974" s="208"/>
      <c r="M1974" s="208"/>
      <c r="N1974" s="219"/>
      <c r="O1974" s="210"/>
      <c r="P1974" s="179"/>
      <c r="Q1974" s="180"/>
      <c r="R1974" s="210"/>
      <c r="S1974" s="210"/>
      <c r="T1974" s="211"/>
      <c r="U1974" s="211"/>
      <c r="V1974" s="211"/>
      <c r="W1974" s="211"/>
      <c r="X1974" s="212"/>
      <c r="Y1974" s="211"/>
      <c r="BT1974" s="211"/>
    </row>
    <row r="1975" spans="6:72" ht="15" customHeight="1" x14ac:dyDescent="0.3">
      <c r="F1975" s="1"/>
      <c r="K1975" s="207"/>
      <c r="L1975" s="208"/>
      <c r="M1975" s="208"/>
      <c r="N1975" s="219"/>
      <c r="O1975" s="210"/>
      <c r="P1975" s="179"/>
      <c r="Q1975" s="180"/>
      <c r="R1975" s="210"/>
      <c r="S1975" s="210"/>
      <c r="T1975" s="211"/>
      <c r="U1975" s="211"/>
      <c r="V1975" s="211"/>
      <c r="W1975" s="211"/>
      <c r="X1975" s="212"/>
      <c r="Y1975" s="211"/>
      <c r="BT1975" s="211"/>
    </row>
    <row r="1976" spans="6:72" ht="15" customHeight="1" x14ac:dyDescent="0.3">
      <c r="F1976" s="1"/>
      <c r="K1976" s="207"/>
      <c r="L1976" s="208"/>
      <c r="M1976" s="208"/>
      <c r="N1976" s="219"/>
      <c r="O1976" s="210"/>
      <c r="P1976" s="179"/>
      <c r="Q1976" s="180"/>
      <c r="R1976" s="210"/>
      <c r="S1976" s="210"/>
      <c r="T1976" s="211"/>
      <c r="U1976" s="211"/>
      <c r="V1976" s="211"/>
      <c r="W1976" s="211"/>
      <c r="X1976" s="212"/>
      <c r="Y1976" s="211"/>
      <c r="BT1976" s="211"/>
    </row>
    <row r="1977" spans="6:72" ht="15" customHeight="1" x14ac:dyDescent="0.3">
      <c r="F1977" s="1"/>
      <c r="K1977" s="207"/>
      <c r="L1977" s="208"/>
      <c r="M1977" s="208"/>
      <c r="N1977" s="219"/>
      <c r="O1977" s="210"/>
      <c r="P1977" s="179"/>
      <c r="Q1977" s="180"/>
      <c r="R1977" s="210"/>
      <c r="S1977" s="210"/>
      <c r="T1977" s="211"/>
      <c r="U1977" s="211"/>
      <c r="V1977" s="211"/>
      <c r="W1977" s="211"/>
      <c r="X1977" s="212"/>
      <c r="Y1977" s="211"/>
      <c r="BT1977" s="211"/>
    </row>
    <row r="1978" spans="6:72" ht="15" customHeight="1" x14ac:dyDescent="0.3">
      <c r="F1978" s="1"/>
      <c r="K1978" s="207"/>
      <c r="L1978" s="208"/>
      <c r="M1978" s="208"/>
      <c r="N1978" s="219"/>
      <c r="O1978" s="210"/>
      <c r="P1978" s="179"/>
      <c r="Q1978" s="180"/>
      <c r="R1978" s="210"/>
      <c r="S1978" s="210"/>
      <c r="T1978" s="211"/>
      <c r="U1978" s="211"/>
      <c r="V1978" s="211"/>
      <c r="W1978" s="211"/>
      <c r="X1978" s="212"/>
      <c r="Y1978" s="211"/>
      <c r="BT1978" s="211"/>
    </row>
    <row r="1979" spans="6:72" ht="15" customHeight="1" x14ac:dyDescent="0.3">
      <c r="F1979" s="1"/>
      <c r="K1979" s="207"/>
      <c r="L1979" s="208"/>
      <c r="M1979" s="208"/>
      <c r="N1979" s="219"/>
      <c r="O1979" s="210"/>
      <c r="P1979" s="179"/>
      <c r="Q1979" s="180"/>
      <c r="R1979" s="210"/>
      <c r="S1979" s="210"/>
      <c r="T1979" s="211"/>
      <c r="U1979" s="211"/>
      <c r="V1979" s="211"/>
      <c r="W1979" s="211"/>
      <c r="X1979" s="212"/>
      <c r="Y1979" s="211"/>
      <c r="BT1979" s="211"/>
    </row>
    <row r="1980" spans="6:72" ht="15" customHeight="1" x14ac:dyDescent="0.3">
      <c r="F1980" s="1"/>
      <c r="K1980" s="207"/>
      <c r="L1980" s="208"/>
      <c r="M1980" s="208"/>
      <c r="N1980" s="219"/>
      <c r="O1980" s="210"/>
      <c r="P1980" s="179"/>
      <c r="Q1980" s="180"/>
      <c r="R1980" s="210"/>
      <c r="S1980" s="210"/>
      <c r="T1980" s="211"/>
      <c r="U1980" s="211"/>
      <c r="V1980" s="211"/>
      <c r="W1980" s="211"/>
      <c r="X1980" s="212"/>
      <c r="Y1980" s="211"/>
      <c r="BT1980" s="211"/>
    </row>
    <row r="1981" spans="6:72" ht="15" customHeight="1" x14ac:dyDescent="0.3">
      <c r="F1981" s="1"/>
      <c r="K1981" s="207"/>
      <c r="L1981" s="208"/>
      <c r="M1981" s="208"/>
      <c r="N1981" s="219"/>
      <c r="O1981" s="210"/>
      <c r="P1981" s="179"/>
      <c r="Q1981" s="180"/>
      <c r="R1981" s="210"/>
      <c r="S1981" s="210"/>
      <c r="T1981" s="211"/>
      <c r="U1981" s="211"/>
      <c r="V1981" s="211"/>
      <c r="W1981" s="211"/>
      <c r="X1981" s="212"/>
      <c r="Y1981" s="211"/>
      <c r="BT1981" s="211"/>
    </row>
    <row r="1982" spans="6:72" ht="15" customHeight="1" x14ac:dyDescent="0.3">
      <c r="F1982" s="1"/>
      <c r="K1982" s="207"/>
      <c r="L1982" s="208"/>
      <c r="M1982" s="208"/>
      <c r="N1982" s="219"/>
      <c r="O1982" s="210"/>
      <c r="P1982" s="179"/>
      <c r="Q1982" s="180"/>
      <c r="R1982" s="210"/>
      <c r="S1982" s="210"/>
      <c r="T1982" s="211"/>
      <c r="U1982" s="211"/>
      <c r="V1982" s="211"/>
      <c r="W1982" s="211"/>
      <c r="X1982" s="212"/>
      <c r="Y1982" s="211"/>
      <c r="BT1982" s="211"/>
    </row>
    <row r="1983" spans="6:72" ht="15" customHeight="1" x14ac:dyDescent="0.3">
      <c r="F1983" s="1"/>
      <c r="K1983" s="207"/>
      <c r="L1983" s="208"/>
      <c r="M1983" s="208"/>
      <c r="N1983" s="219"/>
      <c r="O1983" s="210"/>
      <c r="P1983" s="179"/>
      <c r="Q1983" s="180"/>
      <c r="R1983" s="210"/>
      <c r="S1983" s="210"/>
      <c r="T1983" s="211"/>
      <c r="U1983" s="211"/>
      <c r="V1983" s="211"/>
      <c r="W1983" s="211"/>
      <c r="X1983" s="212"/>
      <c r="Y1983" s="211"/>
      <c r="BT1983" s="211"/>
    </row>
    <row r="1984" spans="6:72" ht="15" customHeight="1" x14ac:dyDescent="0.3">
      <c r="F1984" s="1"/>
      <c r="K1984" s="207"/>
      <c r="L1984" s="208"/>
      <c r="M1984" s="208"/>
      <c r="N1984" s="219"/>
      <c r="O1984" s="210"/>
      <c r="P1984" s="179"/>
      <c r="Q1984" s="180"/>
      <c r="R1984" s="210"/>
      <c r="S1984" s="210"/>
      <c r="T1984" s="211"/>
      <c r="U1984" s="211"/>
      <c r="V1984" s="211"/>
      <c r="W1984" s="211"/>
      <c r="X1984" s="212"/>
      <c r="Y1984" s="211"/>
      <c r="BT1984" s="211"/>
    </row>
    <row r="1985" spans="6:72" ht="15" customHeight="1" x14ac:dyDescent="0.3">
      <c r="F1985" s="1"/>
      <c r="K1985" s="207"/>
      <c r="L1985" s="208"/>
      <c r="M1985" s="208"/>
      <c r="N1985" s="219"/>
      <c r="O1985" s="210"/>
      <c r="P1985" s="179"/>
      <c r="Q1985" s="180"/>
      <c r="R1985" s="210"/>
      <c r="S1985" s="210"/>
      <c r="T1985" s="211"/>
      <c r="U1985" s="211"/>
      <c r="V1985" s="211"/>
      <c r="W1985" s="211"/>
      <c r="X1985" s="212"/>
      <c r="Y1985" s="211"/>
      <c r="BT1985" s="211"/>
    </row>
    <row r="1986" spans="6:72" ht="15" customHeight="1" x14ac:dyDescent="0.3">
      <c r="F1986" s="1"/>
      <c r="K1986" s="207"/>
      <c r="L1986" s="208"/>
      <c r="M1986" s="208"/>
      <c r="N1986" s="219"/>
      <c r="O1986" s="210"/>
      <c r="P1986" s="179"/>
      <c r="Q1986" s="180"/>
      <c r="R1986" s="210"/>
      <c r="S1986" s="210"/>
      <c r="T1986" s="211"/>
      <c r="U1986" s="211"/>
      <c r="V1986" s="211"/>
      <c r="W1986" s="211"/>
      <c r="X1986" s="212"/>
      <c r="Y1986" s="211"/>
      <c r="BT1986" s="211"/>
    </row>
    <row r="1987" spans="6:72" ht="15" customHeight="1" x14ac:dyDescent="0.3">
      <c r="F1987" s="1"/>
      <c r="K1987" s="207"/>
      <c r="L1987" s="208"/>
      <c r="M1987" s="208"/>
      <c r="N1987" s="219"/>
      <c r="O1987" s="210"/>
      <c r="P1987" s="179"/>
      <c r="Q1987" s="180"/>
      <c r="R1987" s="210"/>
      <c r="S1987" s="210"/>
      <c r="T1987" s="211"/>
      <c r="U1987" s="211"/>
      <c r="V1987" s="211"/>
      <c r="W1987" s="211"/>
      <c r="X1987" s="212"/>
      <c r="Y1987" s="211"/>
      <c r="BT1987" s="211"/>
    </row>
    <row r="1988" spans="6:72" ht="15" customHeight="1" x14ac:dyDescent="0.3">
      <c r="F1988" s="1"/>
      <c r="K1988" s="207"/>
      <c r="L1988" s="208"/>
      <c r="M1988" s="208"/>
      <c r="N1988" s="219"/>
      <c r="O1988" s="210"/>
      <c r="P1988" s="179"/>
      <c r="Q1988" s="180"/>
      <c r="R1988" s="210"/>
      <c r="S1988" s="210"/>
      <c r="T1988" s="211"/>
      <c r="U1988" s="211"/>
      <c r="V1988" s="211"/>
      <c r="W1988" s="211"/>
      <c r="X1988" s="212"/>
      <c r="Y1988" s="211"/>
      <c r="BT1988" s="211"/>
    </row>
    <row r="1989" spans="6:72" ht="15" customHeight="1" x14ac:dyDescent="0.3">
      <c r="F1989" s="1"/>
      <c r="K1989" s="207"/>
      <c r="L1989" s="208"/>
      <c r="M1989" s="208"/>
      <c r="N1989" s="219"/>
      <c r="O1989" s="210"/>
      <c r="P1989" s="179"/>
      <c r="Q1989" s="180"/>
      <c r="R1989" s="210"/>
      <c r="S1989" s="210"/>
      <c r="T1989" s="211"/>
      <c r="U1989" s="211"/>
      <c r="V1989" s="211"/>
      <c r="W1989" s="211"/>
      <c r="X1989" s="212"/>
      <c r="Y1989" s="211"/>
      <c r="BT1989" s="211"/>
    </row>
    <row r="1990" spans="6:72" ht="15" customHeight="1" x14ac:dyDescent="0.3">
      <c r="F1990" s="1"/>
      <c r="K1990" s="207"/>
      <c r="L1990" s="208"/>
      <c r="M1990" s="208"/>
      <c r="N1990" s="219"/>
      <c r="O1990" s="210"/>
      <c r="P1990" s="179"/>
      <c r="Q1990" s="180"/>
      <c r="R1990" s="210"/>
      <c r="S1990" s="210"/>
      <c r="T1990" s="211"/>
      <c r="U1990" s="211"/>
      <c r="V1990" s="211"/>
      <c r="W1990" s="211"/>
      <c r="X1990" s="212"/>
      <c r="Y1990" s="211"/>
      <c r="BT1990" s="211"/>
    </row>
    <row r="1991" spans="6:72" ht="15" customHeight="1" x14ac:dyDescent="0.3">
      <c r="F1991" s="1"/>
      <c r="K1991" s="207"/>
      <c r="L1991" s="208"/>
      <c r="M1991" s="208"/>
      <c r="N1991" s="219"/>
      <c r="O1991" s="210"/>
      <c r="P1991" s="179"/>
      <c r="Q1991" s="180"/>
      <c r="R1991" s="210"/>
      <c r="S1991" s="210"/>
      <c r="T1991" s="211"/>
      <c r="U1991" s="211"/>
      <c r="V1991" s="211"/>
      <c r="W1991" s="211"/>
      <c r="X1991" s="212"/>
      <c r="Y1991" s="211"/>
      <c r="BT1991" s="211"/>
    </row>
    <row r="1992" spans="6:72" ht="15" customHeight="1" x14ac:dyDescent="0.3">
      <c r="F1992" s="1"/>
      <c r="K1992" s="207"/>
      <c r="L1992" s="208"/>
      <c r="M1992" s="208"/>
      <c r="N1992" s="219"/>
      <c r="O1992" s="210"/>
      <c r="P1992" s="179"/>
      <c r="Q1992" s="180"/>
      <c r="R1992" s="210"/>
      <c r="S1992" s="210"/>
      <c r="T1992" s="211"/>
      <c r="U1992" s="211"/>
      <c r="V1992" s="211"/>
      <c r="W1992" s="211"/>
      <c r="X1992" s="212"/>
      <c r="Y1992" s="211"/>
      <c r="BT1992" s="211"/>
    </row>
    <row r="1993" spans="6:72" ht="15" customHeight="1" x14ac:dyDescent="0.3">
      <c r="F1993" s="1"/>
      <c r="K1993" s="207"/>
      <c r="L1993" s="208"/>
      <c r="M1993" s="208"/>
      <c r="N1993" s="219"/>
      <c r="O1993" s="210"/>
      <c r="P1993" s="179"/>
      <c r="Q1993" s="180"/>
      <c r="R1993" s="210"/>
      <c r="S1993" s="210"/>
      <c r="T1993" s="211"/>
      <c r="U1993" s="211"/>
      <c r="V1993" s="211"/>
      <c r="W1993" s="211"/>
      <c r="X1993" s="212"/>
      <c r="Y1993" s="211"/>
      <c r="BT1993" s="211"/>
    </row>
    <row r="1994" spans="6:72" ht="15" customHeight="1" x14ac:dyDescent="0.3">
      <c r="F1994" s="1"/>
      <c r="K1994" s="207"/>
      <c r="L1994" s="208"/>
      <c r="M1994" s="208"/>
      <c r="N1994" s="219"/>
      <c r="O1994" s="210"/>
      <c r="P1994" s="179"/>
      <c r="Q1994" s="180"/>
      <c r="R1994" s="210"/>
      <c r="S1994" s="210"/>
      <c r="T1994" s="211"/>
      <c r="U1994" s="211"/>
      <c r="V1994" s="211"/>
      <c r="W1994" s="211"/>
      <c r="X1994" s="212"/>
      <c r="Y1994" s="211"/>
      <c r="BT1994" s="211"/>
    </row>
    <row r="1995" spans="6:72" ht="15" customHeight="1" x14ac:dyDescent="0.3">
      <c r="F1995" s="1"/>
      <c r="K1995" s="207"/>
      <c r="L1995" s="208"/>
      <c r="M1995" s="208"/>
      <c r="N1995" s="219"/>
      <c r="O1995" s="210"/>
      <c r="P1995" s="179"/>
      <c r="Q1995" s="180"/>
      <c r="R1995" s="210"/>
      <c r="S1995" s="210"/>
      <c r="T1995" s="211"/>
      <c r="U1995" s="211"/>
      <c r="V1995" s="211"/>
      <c r="W1995" s="211"/>
      <c r="X1995" s="212"/>
      <c r="Y1995" s="211"/>
      <c r="BT1995" s="211"/>
    </row>
    <row r="1996" spans="6:72" ht="15" customHeight="1" x14ac:dyDescent="0.3">
      <c r="F1996" s="1"/>
      <c r="K1996" s="207"/>
      <c r="L1996" s="208"/>
      <c r="M1996" s="208"/>
      <c r="N1996" s="219"/>
      <c r="O1996" s="210"/>
      <c r="P1996" s="179"/>
      <c r="Q1996" s="180"/>
      <c r="R1996" s="210"/>
      <c r="S1996" s="210"/>
      <c r="T1996" s="211"/>
      <c r="U1996" s="211"/>
      <c r="V1996" s="211"/>
      <c r="W1996" s="211"/>
      <c r="X1996" s="212"/>
      <c r="Y1996" s="211"/>
      <c r="BT1996" s="211"/>
    </row>
    <row r="1997" spans="6:72" ht="15" customHeight="1" x14ac:dyDescent="0.3">
      <c r="F1997" s="1"/>
      <c r="K1997" s="207"/>
      <c r="L1997" s="208"/>
      <c r="M1997" s="208"/>
      <c r="N1997" s="219"/>
      <c r="O1997" s="210"/>
      <c r="P1997" s="179"/>
      <c r="Q1997" s="180"/>
      <c r="R1997" s="210"/>
      <c r="S1997" s="210"/>
      <c r="T1997" s="211"/>
      <c r="U1997" s="211"/>
      <c r="V1997" s="211"/>
      <c r="W1997" s="211"/>
      <c r="X1997" s="212"/>
      <c r="Y1997" s="211"/>
      <c r="BT1997" s="211"/>
    </row>
    <row r="1998" spans="6:72" ht="15" customHeight="1" x14ac:dyDescent="0.3">
      <c r="F1998" s="1"/>
      <c r="K1998" s="207"/>
      <c r="L1998" s="208"/>
      <c r="M1998" s="208"/>
      <c r="N1998" s="219"/>
      <c r="O1998" s="210"/>
      <c r="P1998" s="179"/>
      <c r="Q1998" s="180"/>
      <c r="R1998" s="210"/>
      <c r="S1998" s="210"/>
      <c r="T1998" s="211"/>
      <c r="U1998" s="211"/>
      <c r="V1998" s="211"/>
      <c r="W1998" s="211"/>
      <c r="X1998" s="212"/>
      <c r="Y1998" s="211"/>
      <c r="BT1998" s="211"/>
    </row>
    <row r="1999" spans="6:72" ht="15" customHeight="1" x14ac:dyDescent="0.3">
      <c r="F1999" s="1"/>
      <c r="K1999" s="207"/>
      <c r="L1999" s="208"/>
      <c r="M1999" s="208"/>
      <c r="N1999" s="219"/>
      <c r="O1999" s="210"/>
      <c r="P1999" s="179"/>
      <c r="Q1999" s="180"/>
      <c r="R1999" s="210"/>
      <c r="S1999" s="210"/>
      <c r="T1999" s="211"/>
      <c r="U1999" s="211"/>
      <c r="V1999" s="211"/>
      <c r="W1999" s="211"/>
      <c r="X1999" s="212"/>
      <c r="Y1999" s="211"/>
      <c r="BT1999" s="211"/>
    </row>
    <row r="2000" spans="6:72" ht="15" customHeight="1" x14ac:dyDescent="0.3">
      <c r="F2000" s="1"/>
      <c r="K2000" s="207"/>
      <c r="L2000" s="208"/>
      <c r="M2000" s="208"/>
      <c r="N2000" s="219"/>
      <c r="O2000" s="210"/>
      <c r="P2000" s="179"/>
      <c r="Q2000" s="180"/>
      <c r="R2000" s="210"/>
      <c r="S2000" s="210"/>
      <c r="T2000" s="211"/>
      <c r="U2000" s="211"/>
      <c r="V2000" s="211"/>
      <c r="W2000" s="211"/>
      <c r="X2000" s="212"/>
      <c r="Y2000" s="211"/>
      <c r="BT2000" s="211"/>
    </row>
    <row r="2001" spans="6:72" ht="15" customHeight="1" x14ac:dyDescent="0.3">
      <c r="F2001" s="1"/>
      <c r="K2001" s="207"/>
      <c r="L2001" s="208"/>
      <c r="M2001" s="208"/>
      <c r="N2001" s="219"/>
      <c r="O2001" s="210"/>
      <c r="P2001" s="179"/>
      <c r="Q2001" s="180"/>
      <c r="R2001" s="210"/>
      <c r="S2001" s="210"/>
      <c r="T2001" s="211"/>
      <c r="U2001" s="211"/>
      <c r="V2001" s="211"/>
      <c r="W2001" s="211"/>
      <c r="X2001" s="212"/>
      <c r="Y2001" s="211"/>
      <c r="BT2001" s="211"/>
    </row>
    <row r="2002" spans="6:72" ht="15" customHeight="1" x14ac:dyDescent="0.3">
      <c r="F2002" s="1"/>
      <c r="K2002" s="207"/>
      <c r="L2002" s="208"/>
      <c r="M2002" s="208"/>
      <c r="N2002" s="219"/>
      <c r="O2002" s="210"/>
      <c r="P2002" s="179"/>
      <c r="Q2002" s="180"/>
      <c r="R2002" s="210"/>
      <c r="S2002" s="210"/>
      <c r="T2002" s="211"/>
      <c r="U2002" s="211"/>
      <c r="V2002" s="211"/>
      <c r="W2002" s="211"/>
      <c r="X2002" s="212"/>
      <c r="Y2002" s="211"/>
      <c r="BT2002" s="211"/>
    </row>
    <row r="2003" spans="6:72" ht="15" customHeight="1" x14ac:dyDescent="0.3">
      <c r="F2003" s="1"/>
      <c r="K2003" s="207"/>
      <c r="L2003" s="208"/>
      <c r="M2003" s="208"/>
      <c r="N2003" s="219"/>
      <c r="O2003" s="210"/>
      <c r="P2003" s="179"/>
      <c r="Q2003" s="180"/>
      <c r="R2003" s="210"/>
      <c r="S2003" s="210"/>
      <c r="T2003" s="211"/>
      <c r="U2003" s="211"/>
      <c r="V2003" s="211"/>
      <c r="W2003" s="211"/>
      <c r="X2003" s="212"/>
      <c r="Y2003" s="211"/>
      <c r="BT2003" s="211"/>
    </row>
    <row r="2004" spans="6:72" ht="15" customHeight="1" x14ac:dyDescent="0.3">
      <c r="F2004" s="1"/>
      <c r="K2004" s="207"/>
      <c r="L2004" s="208"/>
      <c r="M2004" s="208"/>
      <c r="N2004" s="219"/>
      <c r="O2004" s="210"/>
      <c r="P2004" s="179"/>
      <c r="Q2004" s="180"/>
      <c r="R2004" s="210"/>
      <c r="S2004" s="210"/>
      <c r="T2004" s="211"/>
      <c r="U2004" s="211"/>
      <c r="V2004" s="211"/>
      <c r="W2004" s="211"/>
      <c r="X2004" s="212"/>
      <c r="Y2004" s="211"/>
      <c r="BT2004" s="211"/>
    </row>
    <row r="2005" spans="6:72" ht="15" customHeight="1" x14ac:dyDescent="0.3">
      <c r="F2005" s="1"/>
      <c r="K2005" s="207"/>
      <c r="L2005" s="208"/>
      <c r="M2005" s="208"/>
      <c r="N2005" s="219"/>
      <c r="O2005" s="210"/>
      <c r="P2005" s="179"/>
      <c r="Q2005" s="180"/>
      <c r="R2005" s="210"/>
      <c r="S2005" s="210"/>
      <c r="T2005" s="211"/>
      <c r="U2005" s="211"/>
      <c r="V2005" s="211"/>
      <c r="W2005" s="211"/>
      <c r="X2005" s="212"/>
      <c r="Y2005" s="211"/>
      <c r="BT2005" s="211"/>
    </row>
    <row r="2006" spans="6:72" ht="15" customHeight="1" x14ac:dyDescent="0.3">
      <c r="F2006" s="1"/>
      <c r="K2006" s="207"/>
      <c r="L2006" s="208"/>
      <c r="M2006" s="208"/>
      <c r="N2006" s="219"/>
      <c r="O2006" s="210"/>
      <c r="P2006" s="179"/>
      <c r="Q2006" s="180"/>
      <c r="R2006" s="210"/>
      <c r="S2006" s="210"/>
      <c r="T2006" s="211"/>
      <c r="U2006" s="211"/>
      <c r="V2006" s="211"/>
      <c r="W2006" s="211"/>
      <c r="X2006" s="212"/>
      <c r="Y2006" s="211"/>
      <c r="BT2006" s="211"/>
    </row>
    <row r="2007" spans="6:72" ht="15" customHeight="1" x14ac:dyDescent="0.3">
      <c r="F2007" s="1"/>
      <c r="K2007" s="207"/>
      <c r="L2007" s="208"/>
      <c r="M2007" s="208"/>
      <c r="N2007" s="219"/>
      <c r="O2007" s="210"/>
      <c r="P2007" s="179"/>
      <c r="Q2007" s="180"/>
      <c r="R2007" s="210"/>
      <c r="S2007" s="210"/>
      <c r="T2007" s="211"/>
      <c r="U2007" s="211"/>
      <c r="V2007" s="211"/>
      <c r="W2007" s="211"/>
      <c r="X2007" s="212"/>
      <c r="Y2007" s="211"/>
      <c r="BT2007" s="211"/>
    </row>
    <row r="2008" spans="6:72" ht="15" customHeight="1" x14ac:dyDescent="0.3">
      <c r="F2008" s="1"/>
      <c r="K2008" s="207"/>
      <c r="L2008" s="208"/>
      <c r="M2008" s="208"/>
      <c r="N2008" s="219"/>
      <c r="O2008" s="210"/>
      <c r="P2008" s="179"/>
      <c r="Q2008" s="180"/>
      <c r="R2008" s="210"/>
      <c r="S2008" s="210"/>
      <c r="T2008" s="211"/>
      <c r="U2008" s="211"/>
      <c r="V2008" s="211"/>
      <c r="W2008" s="211"/>
      <c r="X2008" s="212"/>
      <c r="Y2008" s="211"/>
      <c r="BT2008" s="211"/>
    </row>
    <row r="2009" spans="6:72" ht="15" customHeight="1" x14ac:dyDescent="0.3">
      <c r="F2009" s="1"/>
      <c r="K2009" s="207"/>
      <c r="L2009" s="208"/>
      <c r="M2009" s="208"/>
      <c r="N2009" s="219"/>
      <c r="O2009" s="210"/>
      <c r="P2009" s="179"/>
      <c r="Q2009" s="180"/>
      <c r="R2009" s="210"/>
      <c r="S2009" s="210"/>
      <c r="T2009" s="211"/>
      <c r="U2009" s="211"/>
      <c r="V2009" s="211"/>
      <c r="W2009" s="211"/>
      <c r="X2009" s="212"/>
      <c r="Y2009" s="211"/>
      <c r="BT2009" s="211"/>
    </row>
    <row r="2010" spans="6:72" ht="15" customHeight="1" x14ac:dyDescent="0.3">
      <c r="F2010" s="1"/>
      <c r="K2010" s="207"/>
      <c r="L2010" s="208"/>
      <c r="M2010" s="208"/>
      <c r="N2010" s="219"/>
      <c r="O2010" s="210"/>
      <c r="P2010" s="179"/>
      <c r="Q2010" s="180"/>
      <c r="R2010" s="210"/>
      <c r="S2010" s="210"/>
      <c r="T2010" s="211"/>
      <c r="U2010" s="211"/>
      <c r="V2010" s="211"/>
      <c r="W2010" s="211"/>
      <c r="X2010" s="212"/>
      <c r="Y2010" s="211"/>
      <c r="BT2010" s="211"/>
    </row>
    <row r="2011" spans="6:72" ht="15" customHeight="1" x14ac:dyDescent="0.3">
      <c r="F2011" s="1"/>
      <c r="K2011" s="207"/>
      <c r="L2011" s="208"/>
      <c r="M2011" s="208"/>
      <c r="N2011" s="219"/>
      <c r="O2011" s="210"/>
      <c r="P2011" s="179"/>
      <c r="Q2011" s="180"/>
      <c r="R2011" s="210"/>
      <c r="S2011" s="210"/>
      <c r="T2011" s="211"/>
      <c r="U2011" s="211"/>
      <c r="V2011" s="211"/>
      <c r="W2011" s="211"/>
      <c r="X2011" s="212"/>
      <c r="Y2011" s="211"/>
      <c r="BT2011" s="211"/>
    </row>
    <row r="2012" spans="6:72" ht="15" customHeight="1" x14ac:dyDescent="0.3">
      <c r="F2012" s="1"/>
      <c r="K2012" s="207"/>
      <c r="L2012" s="208"/>
      <c r="M2012" s="208"/>
      <c r="N2012" s="219"/>
      <c r="O2012" s="210"/>
      <c r="P2012" s="179"/>
      <c r="Q2012" s="180"/>
      <c r="R2012" s="210"/>
      <c r="S2012" s="210"/>
      <c r="T2012" s="211"/>
      <c r="U2012" s="211"/>
      <c r="V2012" s="211"/>
      <c r="W2012" s="211"/>
      <c r="X2012" s="212"/>
      <c r="Y2012" s="211"/>
      <c r="BT2012" s="211"/>
    </row>
    <row r="2013" spans="6:72" ht="15" customHeight="1" x14ac:dyDescent="0.3">
      <c r="F2013" s="1"/>
      <c r="K2013" s="207"/>
      <c r="L2013" s="208"/>
      <c r="M2013" s="208"/>
      <c r="N2013" s="219"/>
      <c r="O2013" s="210"/>
      <c r="P2013" s="179"/>
      <c r="Q2013" s="180"/>
      <c r="R2013" s="210"/>
      <c r="S2013" s="210"/>
      <c r="T2013" s="211"/>
      <c r="U2013" s="211"/>
      <c r="V2013" s="211"/>
      <c r="W2013" s="211"/>
      <c r="X2013" s="212"/>
      <c r="Y2013" s="211"/>
      <c r="BT2013" s="211"/>
    </row>
    <row r="2014" spans="6:72" ht="15" customHeight="1" x14ac:dyDescent="0.3">
      <c r="F2014" s="1"/>
      <c r="K2014" s="207"/>
      <c r="L2014" s="208"/>
      <c r="M2014" s="208"/>
      <c r="N2014" s="219"/>
      <c r="O2014" s="210"/>
      <c r="P2014" s="179"/>
      <c r="Q2014" s="180"/>
      <c r="R2014" s="210"/>
      <c r="S2014" s="210"/>
      <c r="T2014" s="211"/>
      <c r="U2014" s="211"/>
      <c r="V2014" s="211"/>
      <c r="W2014" s="211"/>
      <c r="X2014" s="212"/>
      <c r="Y2014" s="211"/>
      <c r="BT2014" s="211"/>
    </row>
    <row r="2015" spans="6:72" ht="15" customHeight="1" x14ac:dyDescent="0.3">
      <c r="F2015" s="1"/>
      <c r="K2015" s="207"/>
      <c r="L2015" s="208"/>
      <c r="M2015" s="208"/>
      <c r="N2015" s="219"/>
      <c r="O2015" s="210"/>
      <c r="P2015" s="179"/>
      <c r="Q2015" s="180"/>
      <c r="R2015" s="210"/>
      <c r="S2015" s="210"/>
      <c r="T2015" s="211"/>
      <c r="U2015" s="211"/>
      <c r="V2015" s="211"/>
      <c r="W2015" s="211"/>
      <c r="X2015" s="212"/>
      <c r="Y2015" s="211"/>
      <c r="BT2015" s="211"/>
    </row>
    <row r="2016" spans="6:72" ht="15" customHeight="1" x14ac:dyDescent="0.3">
      <c r="F2016" s="1"/>
      <c r="K2016" s="207"/>
      <c r="L2016" s="208"/>
      <c r="M2016" s="208"/>
      <c r="N2016" s="219"/>
      <c r="O2016" s="210"/>
      <c r="P2016" s="179"/>
      <c r="Q2016" s="180"/>
      <c r="R2016" s="210"/>
      <c r="S2016" s="210"/>
      <c r="T2016" s="211"/>
      <c r="U2016" s="211"/>
      <c r="V2016" s="211"/>
      <c r="W2016" s="211"/>
      <c r="X2016" s="212"/>
      <c r="Y2016" s="211"/>
      <c r="BT2016" s="211"/>
    </row>
    <row r="2017" spans="6:72" ht="15" customHeight="1" x14ac:dyDescent="0.3">
      <c r="F2017" s="1"/>
      <c r="K2017" s="207"/>
      <c r="L2017" s="208"/>
      <c r="M2017" s="208"/>
      <c r="N2017" s="219"/>
      <c r="O2017" s="210"/>
      <c r="P2017" s="179"/>
      <c r="Q2017" s="180"/>
      <c r="R2017" s="210"/>
      <c r="S2017" s="210"/>
      <c r="T2017" s="211"/>
      <c r="U2017" s="211"/>
      <c r="V2017" s="211"/>
      <c r="W2017" s="211"/>
      <c r="X2017" s="212"/>
      <c r="Y2017" s="211"/>
      <c r="BT2017" s="211"/>
    </row>
    <row r="2018" spans="6:72" ht="15" customHeight="1" x14ac:dyDescent="0.3">
      <c r="F2018" s="1"/>
      <c r="K2018" s="207"/>
      <c r="L2018" s="208"/>
      <c r="M2018" s="208"/>
      <c r="N2018" s="219"/>
      <c r="O2018" s="210"/>
      <c r="P2018" s="179"/>
      <c r="Q2018" s="180"/>
      <c r="R2018" s="210"/>
      <c r="S2018" s="210"/>
      <c r="T2018" s="211"/>
      <c r="U2018" s="211"/>
      <c r="V2018" s="211"/>
      <c r="W2018" s="211"/>
      <c r="X2018" s="212"/>
      <c r="Y2018" s="211"/>
      <c r="BT2018" s="211"/>
    </row>
    <row r="2019" spans="6:72" ht="15" customHeight="1" x14ac:dyDescent="0.3">
      <c r="F2019" s="1"/>
      <c r="K2019" s="207"/>
      <c r="L2019" s="208"/>
      <c r="M2019" s="208"/>
      <c r="N2019" s="219"/>
      <c r="O2019" s="210"/>
      <c r="P2019" s="179"/>
      <c r="Q2019" s="180"/>
      <c r="R2019" s="210"/>
      <c r="S2019" s="210"/>
      <c r="T2019" s="211"/>
      <c r="U2019" s="211"/>
      <c r="V2019" s="211"/>
      <c r="W2019" s="211"/>
      <c r="X2019" s="212"/>
      <c r="Y2019" s="211"/>
      <c r="BT2019" s="211"/>
    </row>
    <row r="2020" spans="6:72" ht="15" customHeight="1" x14ac:dyDescent="0.3">
      <c r="F2020" s="1"/>
      <c r="K2020" s="207"/>
      <c r="L2020" s="208"/>
      <c r="M2020" s="208"/>
      <c r="N2020" s="219"/>
      <c r="O2020" s="210"/>
      <c r="P2020" s="179"/>
      <c r="Q2020" s="180"/>
      <c r="R2020" s="210"/>
      <c r="S2020" s="210"/>
      <c r="T2020" s="211"/>
      <c r="U2020" s="211"/>
      <c r="V2020" s="211"/>
      <c r="W2020" s="211"/>
      <c r="X2020" s="212"/>
      <c r="Y2020" s="211"/>
      <c r="BT2020" s="211"/>
    </row>
    <row r="2021" spans="6:72" ht="15" customHeight="1" x14ac:dyDescent="0.3">
      <c r="F2021" s="1"/>
      <c r="K2021" s="207"/>
      <c r="L2021" s="208"/>
      <c r="M2021" s="208"/>
      <c r="N2021" s="219"/>
      <c r="O2021" s="210"/>
      <c r="P2021" s="179"/>
      <c r="Q2021" s="180"/>
      <c r="R2021" s="210"/>
      <c r="S2021" s="210"/>
      <c r="T2021" s="211"/>
      <c r="U2021" s="211"/>
      <c r="V2021" s="211"/>
      <c r="W2021" s="211"/>
      <c r="X2021" s="212"/>
      <c r="Y2021" s="211"/>
      <c r="BT2021" s="211"/>
    </row>
    <row r="2022" spans="6:72" ht="15" customHeight="1" x14ac:dyDescent="0.3">
      <c r="F2022" s="1"/>
      <c r="K2022" s="207"/>
      <c r="L2022" s="208"/>
      <c r="M2022" s="208"/>
      <c r="N2022" s="219"/>
      <c r="O2022" s="210"/>
      <c r="P2022" s="179"/>
      <c r="Q2022" s="180"/>
      <c r="R2022" s="210"/>
      <c r="S2022" s="210"/>
      <c r="T2022" s="211"/>
      <c r="U2022" s="211"/>
      <c r="V2022" s="211"/>
      <c r="W2022" s="211"/>
      <c r="X2022" s="212"/>
      <c r="Y2022" s="211"/>
      <c r="BT2022" s="211"/>
    </row>
    <row r="2023" spans="6:72" ht="15" customHeight="1" x14ac:dyDescent="0.3">
      <c r="F2023" s="1"/>
      <c r="K2023" s="207"/>
      <c r="L2023" s="208"/>
      <c r="M2023" s="208"/>
      <c r="N2023" s="219"/>
      <c r="O2023" s="210"/>
      <c r="P2023" s="179"/>
      <c r="Q2023" s="180"/>
      <c r="R2023" s="210"/>
      <c r="S2023" s="210"/>
      <c r="T2023" s="211"/>
      <c r="U2023" s="211"/>
      <c r="V2023" s="211"/>
      <c r="W2023" s="211"/>
      <c r="X2023" s="212"/>
      <c r="Y2023" s="211"/>
      <c r="BT2023" s="211"/>
    </row>
    <row r="2024" spans="6:72" ht="15" customHeight="1" x14ac:dyDescent="0.3">
      <c r="F2024" s="1"/>
      <c r="K2024" s="207"/>
      <c r="L2024" s="208"/>
      <c r="M2024" s="208"/>
      <c r="N2024" s="219"/>
      <c r="O2024" s="210"/>
      <c r="P2024" s="179"/>
      <c r="Q2024" s="180"/>
      <c r="R2024" s="210"/>
      <c r="S2024" s="210"/>
      <c r="T2024" s="211"/>
      <c r="U2024" s="211"/>
      <c r="V2024" s="211"/>
      <c r="W2024" s="211"/>
      <c r="X2024" s="212"/>
      <c r="Y2024" s="211"/>
      <c r="BT2024" s="211"/>
    </row>
    <row r="2025" spans="6:72" ht="15" customHeight="1" x14ac:dyDescent="0.3">
      <c r="F2025" s="1"/>
      <c r="K2025" s="207"/>
      <c r="L2025" s="208"/>
      <c r="M2025" s="208"/>
      <c r="N2025" s="219"/>
      <c r="O2025" s="210"/>
      <c r="P2025" s="179"/>
      <c r="Q2025" s="180"/>
      <c r="R2025" s="210"/>
      <c r="S2025" s="210"/>
      <c r="T2025" s="211"/>
      <c r="U2025" s="211"/>
      <c r="V2025" s="211"/>
      <c r="W2025" s="211"/>
      <c r="X2025" s="212"/>
      <c r="Y2025" s="211"/>
      <c r="BT2025" s="211"/>
    </row>
    <row r="2026" spans="6:72" ht="15" customHeight="1" x14ac:dyDescent="0.3">
      <c r="F2026" s="1"/>
      <c r="K2026" s="207"/>
      <c r="L2026" s="208"/>
      <c r="M2026" s="208"/>
      <c r="N2026" s="219"/>
      <c r="O2026" s="210"/>
      <c r="P2026" s="179"/>
      <c r="Q2026" s="180"/>
      <c r="R2026" s="210"/>
      <c r="S2026" s="210"/>
      <c r="T2026" s="211"/>
      <c r="U2026" s="211"/>
      <c r="V2026" s="211"/>
      <c r="W2026" s="211"/>
      <c r="X2026" s="212"/>
      <c r="Y2026" s="211"/>
      <c r="BT2026" s="211"/>
    </row>
    <row r="2027" spans="6:72" ht="15" customHeight="1" x14ac:dyDescent="0.3">
      <c r="F2027" s="1"/>
      <c r="K2027" s="207"/>
      <c r="L2027" s="208"/>
      <c r="M2027" s="208"/>
      <c r="N2027" s="219"/>
      <c r="O2027" s="210"/>
      <c r="P2027" s="179"/>
      <c r="Q2027" s="180"/>
      <c r="R2027" s="210"/>
      <c r="S2027" s="210"/>
      <c r="T2027" s="211"/>
      <c r="U2027" s="211"/>
      <c r="V2027" s="211"/>
      <c r="W2027" s="211"/>
      <c r="X2027" s="212"/>
      <c r="Y2027" s="211"/>
      <c r="BT2027" s="211"/>
    </row>
    <row r="2028" spans="6:72" ht="15" customHeight="1" x14ac:dyDescent="0.3">
      <c r="F2028" s="1"/>
      <c r="K2028" s="207"/>
      <c r="L2028" s="208"/>
      <c r="M2028" s="208"/>
      <c r="N2028" s="219"/>
      <c r="O2028" s="210"/>
      <c r="P2028" s="179"/>
      <c r="Q2028" s="180"/>
      <c r="R2028" s="210"/>
      <c r="S2028" s="210"/>
      <c r="T2028" s="211"/>
      <c r="U2028" s="211"/>
      <c r="V2028" s="211"/>
      <c r="W2028" s="211"/>
      <c r="X2028" s="212"/>
      <c r="Y2028" s="211"/>
      <c r="BT2028" s="211"/>
    </row>
    <row r="2029" spans="6:72" ht="15" customHeight="1" x14ac:dyDescent="0.3">
      <c r="F2029" s="1"/>
      <c r="K2029" s="207"/>
      <c r="L2029" s="208"/>
      <c r="M2029" s="208"/>
      <c r="N2029" s="219"/>
      <c r="O2029" s="210"/>
      <c r="P2029" s="179"/>
      <c r="Q2029" s="180"/>
      <c r="R2029" s="210"/>
      <c r="S2029" s="210"/>
      <c r="T2029" s="211"/>
      <c r="U2029" s="211"/>
      <c r="V2029" s="211"/>
      <c r="W2029" s="211"/>
      <c r="X2029" s="212"/>
      <c r="Y2029" s="211"/>
      <c r="BT2029" s="211"/>
    </row>
    <row r="2030" spans="6:72" ht="15" customHeight="1" x14ac:dyDescent="0.3">
      <c r="F2030" s="1"/>
      <c r="K2030" s="207"/>
      <c r="L2030" s="208"/>
      <c r="M2030" s="208"/>
      <c r="N2030" s="219"/>
      <c r="O2030" s="210"/>
      <c r="P2030" s="179"/>
      <c r="Q2030" s="180"/>
      <c r="R2030" s="210"/>
      <c r="S2030" s="210"/>
      <c r="T2030" s="211"/>
      <c r="U2030" s="211"/>
      <c r="V2030" s="211"/>
      <c r="W2030" s="211"/>
      <c r="X2030" s="212"/>
      <c r="Y2030" s="211"/>
      <c r="BT2030" s="211"/>
    </row>
    <row r="2031" spans="6:72" ht="15" customHeight="1" x14ac:dyDescent="0.3">
      <c r="F2031" s="1"/>
      <c r="K2031" s="207"/>
      <c r="L2031" s="208"/>
      <c r="M2031" s="208"/>
      <c r="N2031" s="219"/>
      <c r="O2031" s="210"/>
      <c r="P2031" s="179"/>
      <c r="Q2031" s="180"/>
      <c r="R2031" s="210"/>
      <c r="S2031" s="210"/>
      <c r="T2031" s="211"/>
      <c r="U2031" s="211"/>
      <c r="V2031" s="211"/>
      <c r="W2031" s="211"/>
      <c r="X2031" s="212"/>
      <c r="Y2031" s="211"/>
      <c r="BT2031" s="211"/>
    </row>
    <row r="2032" spans="6:72" ht="15" customHeight="1" x14ac:dyDescent="0.3">
      <c r="F2032" s="1"/>
      <c r="K2032" s="207"/>
      <c r="L2032" s="208"/>
      <c r="M2032" s="208"/>
      <c r="N2032" s="219"/>
      <c r="O2032" s="210"/>
      <c r="P2032" s="179"/>
      <c r="Q2032" s="180"/>
      <c r="R2032" s="210"/>
      <c r="S2032" s="210"/>
      <c r="T2032" s="211"/>
      <c r="U2032" s="211"/>
      <c r="V2032" s="211"/>
      <c r="W2032" s="211"/>
      <c r="X2032" s="212"/>
      <c r="Y2032" s="211"/>
      <c r="BT2032" s="211"/>
    </row>
    <row r="2033" spans="6:72" ht="15" customHeight="1" x14ac:dyDescent="0.3">
      <c r="F2033" s="1"/>
      <c r="K2033" s="207"/>
      <c r="L2033" s="208"/>
      <c r="M2033" s="208"/>
      <c r="N2033" s="219"/>
      <c r="O2033" s="210"/>
      <c r="P2033" s="179"/>
      <c r="Q2033" s="180"/>
      <c r="R2033" s="210"/>
      <c r="S2033" s="210"/>
      <c r="T2033" s="211"/>
      <c r="U2033" s="211"/>
      <c r="V2033" s="211"/>
      <c r="W2033" s="211"/>
      <c r="X2033" s="212"/>
      <c r="Y2033" s="211"/>
      <c r="BT2033" s="211"/>
    </row>
    <row r="2034" spans="6:72" ht="15" customHeight="1" x14ac:dyDescent="0.3">
      <c r="F2034" s="1"/>
      <c r="K2034" s="207"/>
      <c r="L2034" s="208"/>
      <c r="M2034" s="208"/>
      <c r="N2034" s="219"/>
      <c r="O2034" s="210"/>
      <c r="P2034" s="179"/>
      <c r="Q2034" s="180"/>
      <c r="R2034" s="210"/>
      <c r="S2034" s="210"/>
      <c r="T2034" s="211"/>
      <c r="U2034" s="211"/>
      <c r="V2034" s="211"/>
      <c r="W2034" s="211"/>
      <c r="X2034" s="212"/>
      <c r="Y2034" s="211"/>
      <c r="BT2034" s="211"/>
    </row>
    <row r="2035" spans="6:72" ht="15" customHeight="1" x14ac:dyDescent="0.3">
      <c r="F2035" s="1"/>
      <c r="K2035" s="207"/>
      <c r="L2035" s="208"/>
      <c r="M2035" s="208"/>
      <c r="N2035" s="219"/>
      <c r="O2035" s="210"/>
      <c r="P2035" s="179"/>
      <c r="Q2035" s="180"/>
      <c r="R2035" s="210"/>
      <c r="S2035" s="210"/>
      <c r="T2035" s="211"/>
      <c r="U2035" s="211"/>
      <c r="V2035" s="211"/>
      <c r="W2035" s="211"/>
      <c r="X2035" s="212"/>
      <c r="Y2035" s="211"/>
      <c r="BT2035" s="211"/>
    </row>
    <row r="2036" spans="6:72" ht="15" customHeight="1" x14ac:dyDescent="0.3">
      <c r="F2036" s="1"/>
      <c r="K2036" s="207"/>
      <c r="L2036" s="208"/>
      <c r="M2036" s="208"/>
      <c r="N2036" s="219"/>
      <c r="O2036" s="210"/>
      <c r="P2036" s="179"/>
      <c r="Q2036" s="180"/>
      <c r="R2036" s="210"/>
      <c r="S2036" s="210"/>
      <c r="T2036" s="211"/>
      <c r="U2036" s="211"/>
      <c r="V2036" s="211"/>
      <c r="W2036" s="211"/>
      <c r="X2036" s="212"/>
      <c r="Y2036" s="211"/>
      <c r="BT2036" s="211"/>
    </row>
    <row r="2037" spans="6:72" ht="15" customHeight="1" x14ac:dyDescent="0.3">
      <c r="F2037" s="1"/>
      <c r="K2037" s="207"/>
      <c r="L2037" s="208"/>
      <c r="M2037" s="208"/>
      <c r="N2037" s="219"/>
      <c r="O2037" s="210"/>
      <c r="P2037" s="179"/>
      <c r="Q2037" s="180"/>
      <c r="R2037" s="210"/>
      <c r="S2037" s="210"/>
      <c r="T2037" s="211"/>
      <c r="U2037" s="211"/>
      <c r="V2037" s="211"/>
      <c r="W2037" s="211"/>
      <c r="X2037" s="212"/>
      <c r="Y2037" s="211"/>
      <c r="BT2037" s="211"/>
    </row>
    <row r="2038" spans="6:72" ht="15" customHeight="1" x14ac:dyDescent="0.3">
      <c r="F2038" s="1"/>
      <c r="K2038" s="207"/>
      <c r="L2038" s="208"/>
      <c r="M2038" s="208"/>
      <c r="N2038" s="219"/>
      <c r="O2038" s="210"/>
      <c r="P2038" s="179"/>
      <c r="Q2038" s="180"/>
      <c r="R2038" s="210"/>
      <c r="S2038" s="210"/>
      <c r="T2038" s="211"/>
      <c r="U2038" s="211"/>
      <c r="V2038" s="211"/>
      <c r="W2038" s="211"/>
      <c r="X2038" s="212"/>
      <c r="Y2038" s="211"/>
      <c r="BT2038" s="211"/>
    </row>
    <row r="2039" spans="6:72" ht="15" customHeight="1" x14ac:dyDescent="0.3">
      <c r="F2039" s="1"/>
      <c r="K2039" s="207"/>
      <c r="L2039" s="208"/>
      <c r="M2039" s="208"/>
      <c r="N2039" s="219"/>
      <c r="O2039" s="210"/>
      <c r="P2039" s="179"/>
      <c r="Q2039" s="180"/>
      <c r="R2039" s="210"/>
      <c r="S2039" s="210"/>
      <c r="T2039" s="211"/>
      <c r="U2039" s="211"/>
      <c r="V2039" s="211"/>
      <c r="W2039" s="211"/>
      <c r="X2039" s="212"/>
      <c r="Y2039" s="211"/>
      <c r="BT2039" s="211"/>
    </row>
    <row r="2040" spans="6:72" ht="15" customHeight="1" x14ac:dyDescent="0.3">
      <c r="F2040" s="1"/>
      <c r="K2040" s="207"/>
      <c r="L2040" s="208"/>
      <c r="M2040" s="208"/>
      <c r="N2040" s="219"/>
      <c r="O2040" s="210"/>
      <c r="P2040" s="179"/>
      <c r="Q2040" s="180"/>
      <c r="R2040" s="210"/>
      <c r="S2040" s="210"/>
      <c r="T2040" s="211"/>
      <c r="U2040" s="211"/>
      <c r="V2040" s="211"/>
      <c r="W2040" s="211"/>
      <c r="X2040" s="212"/>
      <c r="Y2040" s="211"/>
      <c r="BT2040" s="211"/>
    </row>
    <row r="2041" spans="6:72" ht="15" customHeight="1" x14ac:dyDescent="0.3">
      <c r="F2041" s="1"/>
      <c r="K2041" s="207"/>
      <c r="L2041" s="208"/>
      <c r="M2041" s="208"/>
      <c r="N2041" s="219"/>
      <c r="O2041" s="210"/>
      <c r="P2041" s="179"/>
      <c r="Q2041" s="180"/>
      <c r="R2041" s="210"/>
      <c r="S2041" s="210"/>
      <c r="T2041" s="211"/>
      <c r="U2041" s="211"/>
      <c r="V2041" s="211"/>
      <c r="W2041" s="211"/>
      <c r="X2041" s="212"/>
      <c r="Y2041" s="211"/>
      <c r="BT2041" s="211"/>
    </row>
    <row r="2042" spans="6:72" ht="15" customHeight="1" x14ac:dyDescent="0.3">
      <c r="F2042" s="1"/>
      <c r="K2042" s="207"/>
      <c r="L2042" s="208"/>
      <c r="M2042" s="208"/>
      <c r="N2042" s="219"/>
      <c r="O2042" s="210"/>
      <c r="P2042" s="179"/>
      <c r="Q2042" s="180"/>
      <c r="R2042" s="210"/>
      <c r="S2042" s="210"/>
      <c r="T2042" s="211"/>
      <c r="U2042" s="211"/>
      <c r="V2042" s="211"/>
      <c r="W2042" s="211"/>
      <c r="X2042" s="212"/>
      <c r="Y2042" s="211"/>
      <c r="BT2042" s="211"/>
    </row>
    <row r="2043" spans="6:72" ht="15" customHeight="1" x14ac:dyDescent="0.3">
      <c r="F2043" s="1"/>
      <c r="K2043" s="207"/>
      <c r="L2043" s="208"/>
      <c r="M2043" s="208"/>
      <c r="N2043" s="219"/>
      <c r="O2043" s="210"/>
      <c r="P2043" s="179"/>
      <c r="Q2043" s="180"/>
      <c r="R2043" s="210"/>
      <c r="S2043" s="210"/>
      <c r="T2043" s="211"/>
      <c r="U2043" s="211"/>
      <c r="V2043" s="211"/>
      <c r="W2043" s="211"/>
      <c r="X2043" s="212"/>
      <c r="Y2043" s="211"/>
      <c r="BT2043" s="211"/>
    </row>
    <row r="2044" spans="6:72" ht="15" customHeight="1" x14ac:dyDescent="0.3">
      <c r="F2044" s="1"/>
      <c r="K2044" s="207"/>
      <c r="L2044" s="208"/>
      <c r="M2044" s="208"/>
      <c r="N2044" s="219"/>
      <c r="O2044" s="210"/>
      <c r="P2044" s="179"/>
      <c r="Q2044" s="180"/>
      <c r="R2044" s="210"/>
      <c r="S2044" s="210"/>
      <c r="T2044" s="211"/>
      <c r="U2044" s="211"/>
      <c r="V2044" s="211"/>
      <c r="W2044" s="211"/>
      <c r="X2044" s="212"/>
      <c r="Y2044" s="211"/>
      <c r="BT2044" s="211"/>
    </row>
    <row r="2045" spans="6:72" ht="15" customHeight="1" x14ac:dyDescent="0.3">
      <c r="F2045" s="1"/>
      <c r="K2045" s="207"/>
      <c r="L2045" s="208"/>
      <c r="M2045" s="208"/>
      <c r="N2045" s="219"/>
      <c r="O2045" s="210"/>
      <c r="P2045" s="179"/>
      <c r="Q2045" s="180"/>
      <c r="R2045" s="210"/>
      <c r="S2045" s="210"/>
      <c r="T2045" s="211"/>
      <c r="U2045" s="211"/>
      <c r="V2045" s="211"/>
      <c r="W2045" s="211"/>
      <c r="X2045" s="212"/>
      <c r="Y2045" s="211"/>
      <c r="BT2045" s="211"/>
    </row>
    <row r="2046" spans="6:72" ht="15" customHeight="1" x14ac:dyDescent="0.3">
      <c r="F2046" s="1"/>
      <c r="K2046" s="207"/>
      <c r="L2046" s="208"/>
      <c r="M2046" s="208"/>
      <c r="N2046" s="219"/>
      <c r="O2046" s="210"/>
      <c r="P2046" s="179"/>
      <c r="Q2046" s="180"/>
      <c r="R2046" s="210"/>
      <c r="S2046" s="210"/>
      <c r="T2046" s="211"/>
      <c r="U2046" s="211"/>
      <c r="V2046" s="211"/>
      <c r="W2046" s="211"/>
      <c r="X2046" s="212"/>
      <c r="Y2046" s="211"/>
      <c r="BT2046" s="211"/>
    </row>
    <row r="2047" spans="6:72" ht="15" customHeight="1" x14ac:dyDescent="0.3">
      <c r="F2047" s="1"/>
      <c r="K2047" s="207"/>
      <c r="L2047" s="208"/>
      <c r="M2047" s="208"/>
      <c r="N2047" s="219"/>
      <c r="O2047" s="210"/>
      <c r="P2047" s="179"/>
      <c r="Q2047" s="180"/>
      <c r="R2047" s="210"/>
      <c r="S2047" s="210"/>
      <c r="T2047" s="211"/>
      <c r="U2047" s="211"/>
      <c r="V2047" s="211"/>
      <c r="W2047" s="211"/>
      <c r="X2047" s="212"/>
      <c r="Y2047" s="211"/>
      <c r="BT2047" s="211"/>
    </row>
    <row r="2048" spans="6:72" ht="15" customHeight="1" x14ac:dyDescent="0.3">
      <c r="F2048" s="1"/>
      <c r="K2048" s="207"/>
      <c r="L2048" s="208"/>
      <c r="M2048" s="208"/>
      <c r="N2048" s="219"/>
      <c r="O2048" s="210"/>
      <c r="P2048" s="179"/>
      <c r="Q2048" s="180"/>
      <c r="R2048" s="210"/>
      <c r="S2048" s="210"/>
      <c r="T2048" s="211"/>
      <c r="U2048" s="211"/>
      <c r="V2048" s="211"/>
      <c r="W2048" s="211"/>
      <c r="X2048" s="212"/>
      <c r="Y2048" s="211"/>
      <c r="BT2048" s="211"/>
    </row>
    <row r="2049" spans="6:72" ht="15" customHeight="1" x14ac:dyDescent="0.3">
      <c r="F2049" s="1"/>
      <c r="K2049" s="207"/>
      <c r="L2049" s="208"/>
      <c r="M2049" s="208"/>
      <c r="N2049" s="219"/>
      <c r="O2049" s="210"/>
      <c r="P2049" s="179"/>
      <c r="Q2049" s="180"/>
      <c r="R2049" s="210"/>
      <c r="S2049" s="210"/>
      <c r="T2049" s="211"/>
      <c r="U2049" s="211"/>
      <c r="V2049" s="211"/>
      <c r="W2049" s="211"/>
      <c r="X2049" s="212"/>
      <c r="Y2049" s="211"/>
      <c r="BT2049" s="211"/>
    </row>
    <row r="2050" spans="6:72" ht="15" customHeight="1" x14ac:dyDescent="0.3">
      <c r="F2050" s="1"/>
      <c r="K2050" s="207"/>
      <c r="L2050" s="208"/>
      <c r="M2050" s="208"/>
      <c r="N2050" s="219"/>
      <c r="O2050" s="210"/>
      <c r="P2050" s="179"/>
      <c r="Q2050" s="180"/>
      <c r="R2050" s="210"/>
      <c r="S2050" s="210"/>
      <c r="T2050" s="211"/>
      <c r="U2050" s="211"/>
      <c r="V2050" s="211"/>
      <c r="W2050" s="211"/>
      <c r="X2050" s="212"/>
      <c r="Y2050" s="211"/>
      <c r="BT2050" s="211"/>
    </row>
    <row r="2051" spans="6:72" ht="15" customHeight="1" x14ac:dyDescent="0.3">
      <c r="F2051" s="1"/>
      <c r="K2051" s="207"/>
      <c r="L2051" s="208"/>
      <c r="M2051" s="208"/>
      <c r="N2051" s="219"/>
      <c r="O2051" s="210"/>
      <c r="P2051" s="179"/>
      <c r="Q2051" s="180"/>
      <c r="R2051" s="210"/>
      <c r="S2051" s="210"/>
      <c r="T2051" s="211"/>
      <c r="U2051" s="211"/>
      <c r="V2051" s="211"/>
      <c r="W2051" s="211"/>
      <c r="X2051" s="212"/>
      <c r="Y2051" s="211"/>
      <c r="BT2051" s="211"/>
    </row>
    <row r="2052" spans="6:72" ht="15" customHeight="1" x14ac:dyDescent="0.3">
      <c r="F2052" s="1"/>
      <c r="K2052" s="207"/>
      <c r="L2052" s="208"/>
      <c r="M2052" s="208"/>
      <c r="N2052" s="219"/>
      <c r="O2052" s="210"/>
      <c r="P2052" s="179"/>
      <c r="Q2052" s="180"/>
      <c r="R2052" s="210"/>
      <c r="S2052" s="210"/>
      <c r="T2052" s="211"/>
      <c r="U2052" s="211"/>
      <c r="V2052" s="211"/>
      <c r="W2052" s="211"/>
      <c r="X2052" s="212"/>
      <c r="Y2052" s="211"/>
      <c r="BT2052" s="211"/>
    </row>
    <row r="2053" spans="6:72" ht="15" customHeight="1" x14ac:dyDescent="0.3">
      <c r="F2053" s="1"/>
      <c r="K2053" s="207"/>
      <c r="L2053" s="208"/>
      <c r="M2053" s="208"/>
      <c r="N2053" s="219"/>
      <c r="O2053" s="210"/>
      <c r="P2053" s="179"/>
      <c r="Q2053" s="180"/>
      <c r="R2053" s="210"/>
      <c r="S2053" s="210"/>
      <c r="T2053" s="211"/>
      <c r="U2053" s="211"/>
      <c r="V2053" s="211"/>
      <c r="W2053" s="211"/>
      <c r="X2053" s="212"/>
      <c r="Y2053" s="211"/>
      <c r="BT2053" s="211"/>
    </row>
    <row r="2054" spans="6:72" ht="15" customHeight="1" x14ac:dyDescent="0.3">
      <c r="F2054" s="1"/>
      <c r="K2054" s="207"/>
      <c r="L2054" s="208"/>
      <c r="M2054" s="208"/>
      <c r="N2054" s="219"/>
      <c r="O2054" s="210"/>
      <c r="P2054" s="179"/>
      <c r="Q2054" s="180"/>
      <c r="R2054" s="210"/>
      <c r="S2054" s="210"/>
      <c r="T2054" s="211"/>
      <c r="U2054" s="211"/>
      <c r="V2054" s="211"/>
      <c r="W2054" s="211"/>
      <c r="X2054" s="212"/>
      <c r="Y2054" s="211"/>
      <c r="BT2054" s="211"/>
    </row>
    <row r="2055" spans="6:72" ht="15" customHeight="1" x14ac:dyDescent="0.3">
      <c r="F2055" s="1"/>
      <c r="K2055" s="207"/>
      <c r="L2055" s="208"/>
      <c r="M2055" s="208"/>
      <c r="N2055" s="219"/>
      <c r="O2055" s="210"/>
      <c r="P2055" s="179"/>
      <c r="Q2055" s="180"/>
      <c r="R2055" s="210"/>
      <c r="S2055" s="210"/>
      <c r="T2055" s="211"/>
      <c r="U2055" s="211"/>
      <c r="V2055" s="211"/>
      <c r="W2055" s="211"/>
      <c r="X2055" s="212"/>
      <c r="Y2055" s="211"/>
      <c r="BT2055" s="211"/>
    </row>
    <row r="2056" spans="6:72" ht="15" customHeight="1" x14ac:dyDescent="0.3">
      <c r="F2056" s="1"/>
      <c r="K2056" s="207"/>
      <c r="L2056" s="208"/>
      <c r="M2056" s="208"/>
      <c r="N2056" s="219"/>
      <c r="O2056" s="210"/>
      <c r="P2056" s="179"/>
      <c r="Q2056" s="180"/>
      <c r="R2056" s="210"/>
      <c r="S2056" s="210"/>
      <c r="T2056" s="211"/>
      <c r="U2056" s="211"/>
      <c r="V2056" s="211"/>
      <c r="W2056" s="211"/>
      <c r="X2056" s="212"/>
      <c r="Y2056" s="211"/>
      <c r="BT2056" s="211"/>
    </row>
    <row r="2057" spans="6:72" ht="15" customHeight="1" x14ac:dyDescent="0.3">
      <c r="F2057" s="1"/>
      <c r="K2057" s="207"/>
      <c r="L2057" s="208"/>
      <c r="M2057" s="208"/>
      <c r="N2057" s="219"/>
      <c r="O2057" s="210"/>
      <c r="P2057" s="179"/>
      <c r="Q2057" s="180"/>
      <c r="R2057" s="210"/>
      <c r="S2057" s="210"/>
      <c r="T2057" s="211"/>
      <c r="U2057" s="211"/>
      <c r="V2057" s="211"/>
      <c r="W2057" s="211"/>
      <c r="X2057" s="212"/>
      <c r="Y2057" s="211"/>
      <c r="BT2057" s="211"/>
    </row>
    <row r="2058" spans="6:72" ht="15" customHeight="1" x14ac:dyDescent="0.3">
      <c r="F2058" s="1"/>
      <c r="K2058" s="207"/>
      <c r="L2058" s="208"/>
      <c r="M2058" s="208"/>
      <c r="N2058" s="219"/>
      <c r="O2058" s="210"/>
      <c r="P2058" s="179"/>
      <c r="Q2058" s="180"/>
      <c r="R2058" s="210"/>
      <c r="S2058" s="210"/>
      <c r="T2058" s="211"/>
      <c r="U2058" s="211"/>
      <c r="V2058" s="211"/>
      <c r="W2058" s="211"/>
      <c r="X2058" s="212"/>
      <c r="Y2058" s="211"/>
      <c r="BT2058" s="211"/>
    </row>
    <row r="2059" spans="6:72" ht="15" customHeight="1" x14ac:dyDescent="0.3">
      <c r="F2059" s="1"/>
      <c r="K2059" s="207"/>
      <c r="L2059" s="208"/>
      <c r="M2059" s="208"/>
      <c r="N2059" s="219"/>
      <c r="O2059" s="210"/>
      <c r="P2059" s="179"/>
      <c r="Q2059" s="180"/>
      <c r="R2059" s="210"/>
      <c r="S2059" s="210"/>
      <c r="T2059" s="211"/>
      <c r="U2059" s="211"/>
      <c r="V2059" s="211"/>
      <c r="W2059" s="211"/>
      <c r="X2059" s="212"/>
      <c r="Y2059" s="211"/>
      <c r="BT2059" s="211"/>
    </row>
    <row r="2060" spans="6:72" ht="15" customHeight="1" x14ac:dyDescent="0.3">
      <c r="F2060" s="1"/>
      <c r="K2060" s="207"/>
      <c r="L2060" s="208"/>
      <c r="M2060" s="208"/>
      <c r="N2060" s="219"/>
      <c r="O2060" s="210"/>
      <c r="P2060" s="179"/>
      <c r="Q2060" s="180"/>
      <c r="R2060" s="210"/>
      <c r="S2060" s="210"/>
      <c r="T2060" s="211"/>
      <c r="U2060" s="211"/>
      <c r="V2060" s="211"/>
      <c r="W2060" s="211"/>
      <c r="X2060" s="212"/>
      <c r="Y2060" s="211"/>
      <c r="BT2060" s="211"/>
    </row>
    <row r="2061" spans="6:72" ht="15" customHeight="1" x14ac:dyDescent="0.3">
      <c r="F2061" s="1"/>
      <c r="K2061" s="207"/>
      <c r="L2061" s="208"/>
      <c r="M2061" s="208"/>
      <c r="N2061" s="219"/>
      <c r="O2061" s="210"/>
      <c r="P2061" s="179"/>
      <c r="Q2061" s="180"/>
      <c r="R2061" s="210"/>
      <c r="S2061" s="210"/>
      <c r="T2061" s="211"/>
      <c r="U2061" s="211"/>
      <c r="V2061" s="211"/>
      <c r="W2061" s="211"/>
      <c r="X2061" s="212"/>
      <c r="Y2061" s="211"/>
      <c r="BT2061" s="211"/>
    </row>
    <row r="2062" spans="6:72" ht="15" customHeight="1" x14ac:dyDescent="0.3">
      <c r="F2062" s="1"/>
      <c r="K2062" s="207"/>
      <c r="L2062" s="208"/>
      <c r="M2062" s="208"/>
      <c r="N2062" s="219"/>
      <c r="O2062" s="210"/>
      <c r="P2062" s="179"/>
      <c r="Q2062" s="180"/>
      <c r="R2062" s="210"/>
      <c r="S2062" s="210"/>
      <c r="T2062" s="211"/>
      <c r="U2062" s="211"/>
      <c r="V2062" s="211"/>
      <c r="W2062" s="211"/>
      <c r="X2062" s="212"/>
      <c r="Y2062" s="211"/>
      <c r="BT2062" s="211"/>
    </row>
    <row r="2063" spans="6:72" ht="15" customHeight="1" x14ac:dyDescent="0.3">
      <c r="F2063" s="1"/>
      <c r="K2063" s="207"/>
      <c r="L2063" s="208"/>
      <c r="M2063" s="208"/>
      <c r="N2063" s="219"/>
      <c r="O2063" s="210"/>
      <c r="P2063" s="179"/>
      <c r="Q2063" s="180"/>
      <c r="R2063" s="210"/>
      <c r="S2063" s="210"/>
      <c r="T2063" s="211"/>
      <c r="U2063" s="211"/>
      <c r="V2063" s="211"/>
      <c r="W2063" s="211"/>
      <c r="X2063" s="212"/>
      <c r="Y2063" s="211"/>
      <c r="BT2063" s="211"/>
    </row>
    <row r="2064" spans="6:72" ht="15" customHeight="1" x14ac:dyDescent="0.3">
      <c r="F2064" s="1"/>
      <c r="K2064" s="207"/>
      <c r="L2064" s="208"/>
      <c r="M2064" s="208"/>
      <c r="N2064" s="219"/>
      <c r="O2064" s="210"/>
      <c r="P2064" s="179"/>
      <c r="Q2064" s="180"/>
      <c r="R2064" s="210"/>
      <c r="S2064" s="210"/>
      <c r="T2064" s="211"/>
      <c r="U2064" s="211"/>
      <c r="V2064" s="211"/>
      <c r="W2064" s="211"/>
      <c r="X2064" s="212"/>
      <c r="Y2064" s="211"/>
      <c r="BT2064" s="211"/>
    </row>
    <row r="2065" spans="6:72" ht="15" customHeight="1" x14ac:dyDescent="0.3">
      <c r="F2065" s="1"/>
      <c r="K2065" s="207"/>
      <c r="L2065" s="208"/>
      <c r="M2065" s="208"/>
      <c r="N2065" s="219"/>
      <c r="O2065" s="210"/>
      <c r="P2065" s="179"/>
      <c r="Q2065" s="180"/>
      <c r="R2065" s="210"/>
      <c r="S2065" s="210"/>
      <c r="T2065" s="211"/>
      <c r="U2065" s="211"/>
      <c r="V2065" s="211"/>
      <c r="W2065" s="211"/>
      <c r="X2065" s="212"/>
      <c r="Y2065" s="211"/>
      <c r="BT2065" s="211"/>
    </row>
    <row r="2066" spans="6:72" ht="15" customHeight="1" x14ac:dyDescent="0.3">
      <c r="F2066" s="1"/>
      <c r="K2066" s="207"/>
      <c r="L2066" s="208"/>
      <c r="M2066" s="208"/>
      <c r="N2066" s="219"/>
      <c r="O2066" s="210"/>
      <c r="P2066" s="179"/>
      <c r="Q2066" s="180"/>
      <c r="R2066" s="210"/>
      <c r="S2066" s="210"/>
      <c r="T2066" s="211"/>
      <c r="U2066" s="211"/>
      <c r="V2066" s="211"/>
      <c r="W2066" s="211"/>
      <c r="X2066" s="212"/>
      <c r="Y2066" s="211"/>
      <c r="BT2066" s="211"/>
    </row>
    <row r="2067" spans="6:72" ht="15" customHeight="1" x14ac:dyDescent="0.3">
      <c r="F2067" s="1"/>
      <c r="K2067" s="207"/>
      <c r="L2067" s="208"/>
      <c r="M2067" s="208"/>
      <c r="N2067" s="219"/>
      <c r="O2067" s="210"/>
      <c r="P2067" s="179"/>
      <c r="Q2067" s="180"/>
      <c r="R2067" s="210"/>
      <c r="S2067" s="210"/>
      <c r="T2067" s="211"/>
      <c r="U2067" s="211"/>
      <c r="V2067" s="211"/>
      <c r="W2067" s="211"/>
      <c r="X2067" s="212"/>
      <c r="Y2067" s="211"/>
      <c r="BT2067" s="211"/>
    </row>
    <row r="2068" spans="6:72" ht="15" customHeight="1" x14ac:dyDescent="0.3">
      <c r="F2068" s="1"/>
      <c r="K2068" s="207"/>
      <c r="L2068" s="208"/>
      <c r="M2068" s="208"/>
      <c r="N2068" s="219"/>
      <c r="O2068" s="210"/>
      <c r="P2068" s="179"/>
      <c r="Q2068" s="180"/>
      <c r="R2068" s="210"/>
      <c r="S2068" s="210"/>
      <c r="T2068" s="211"/>
      <c r="U2068" s="211"/>
      <c r="V2068" s="211"/>
      <c r="W2068" s="211"/>
      <c r="X2068" s="212"/>
      <c r="Y2068" s="211"/>
      <c r="BT2068" s="211"/>
    </row>
    <row r="2069" spans="6:72" ht="15" customHeight="1" x14ac:dyDescent="0.3">
      <c r="F2069" s="1"/>
      <c r="K2069" s="207"/>
      <c r="L2069" s="208"/>
      <c r="M2069" s="208"/>
      <c r="N2069" s="219"/>
      <c r="O2069" s="210"/>
      <c r="P2069" s="179"/>
      <c r="Q2069" s="180"/>
      <c r="R2069" s="210"/>
      <c r="S2069" s="210"/>
      <c r="T2069" s="211"/>
      <c r="U2069" s="211"/>
      <c r="V2069" s="211"/>
      <c r="W2069" s="211"/>
      <c r="X2069" s="212"/>
      <c r="Y2069" s="211"/>
      <c r="BT2069" s="211"/>
    </row>
    <row r="2070" spans="6:72" ht="15" customHeight="1" x14ac:dyDescent="0.3">
      <c r="F2070" s="1"/>
      <c r="K2070" s="207"/>
      <c r="L2070" s="208"/>
      <c r="M2070" s="208"/>
      <c r="N2070" s="219"/>
      <c r="O2070" s="210"/>
      <c r="P2070" s="179"/>
      <c r="Q2070" s="180"/>
      <c r="R2070" s="210"/>
      <c r="S2070" s="210"/>
      <c r="T2070" s="211"/>
      <c r="U2070" s="211"/>
      <c r="V2070" s="211"/>
      <c r="W2070" s="211"/>
      <c r="X2070" s="212"/>
      <c r="Y2070" s="211"/>
      <c r="BT2070" s="211"/>
    </row>
    <row r="2071" spans="6:72" ht="15" customHeight="1" x14ac:dyDescent="0.3">
      <c r="F2071" s="1"/>
      <c r="K2071" s="207"/>
      <c r="L2071" s="208"/>
      <c r="M2071" s="208"/>
      <c r="N2071" s="219"/>
      <c r="O2071" s="210"/>
      <c r="P2071" s="179"/>
      <c r="Q2071" s="180"/>
      <c r="R2071" s="210"/>
      <c r="S2071" s="210"/>
      <c r="T2071" s="211"/>
      <c r="U2071" s="211"/>
      <c r="V2071" s="211"/>
      <c r="W2071" s="211"/>
      <c r="X2071" s="212"/>
      <c r="Y2071" s="211"/>
      <c r="BT2071" s="211"/>
    </row>
    <row r="2072" spans="6:72" ht="15" customHeight="1" x14ac:dyDescent="0.3">
      <c r="F2072" s="1"/>
      <c r="K2072" s="207"/>
      <c r="L2072" s="208"/>
      <c r="M2072" s="208"/>
      <c r="N2072" s="219"/>
      <c r="O2072" s="210"/>
      <c r="P2072" s="179"/>
      <c r="Q2072" s="180"/>
      <c r="R2072" s="210"/>
      <c r="S2072" s="210"/>
      <c r="T2072" s="211"/>
      <c r="U2072" s="211"/>
      <c r="V2072" s="211"/>
      <c r="W2072" s="211"/>
      <c r="X2072" s="212"/>
      <c r="Y2072" s="211"/>
      <c r="BT2072" s="211"/>
    </row>
    <row r="2073" spans="6:72" ht="15" customHeight="1" x14ac:dyDescent="0.3">
      <c r="F2073" s="1"/>
      <c r="K2073" s="207"/>
      <c r="L2073" s="208"/>
      <c r="M2073" s="208"/>
      <c r="N2073" s="219"/>
      <c r="O2073" s="210"/>
      <c r="P2073" s="179"/>
      <c r="Q2073" s="180"/>
      <c r="R2073" s="210"/>
      <c r="S2073" s="210"/>
      <c r="T2073" s="211"/>
      <c r="U2073" s="211"/>
      <c r="V2073" s="211"/>
      <c r="W2073" s="211"/>
      <c r="X2073" s="212"/>
      <c r="Y2073" s="211"/>
      <c r="BT2073" s="211"/>
    </row>
    <row r="2074" spans="6:72" ht="15" customHeight="1" x14ac:dyDescent="0.3">
      <c r="F2074" s="1"/>
      <c r="K2074" s="207"/>
      <c r="L2074" s="208"/>
      <c r="M2074" s="208"/>
      <c r="N2074" s="219"/>
      <c r="O2074" s="210"/>
      <c r="P2074" s="179"/>
      <c r="Q2074" s="180"/>
      <c r="R2074" s="210"/>
      <c r="S2074" s="210"/>
      <c r="T2074" s="211"/>
      <c r="U2074" s="211"/>
      <c r="V2074" s="211"/>
      <c r="W2074" s="211"/>
      <c r="X2074" s="212"/>
      <c r="Y2074" s="211"/>
      <c r="BT2074" s="211"/>
    </row>
    <row r="2075" spans="6:72" ht="15" customHeight="1" x14ac:dyDescent="0.3">
      <c r="F2075" s="1"/>
      <c r="K2075" s="207"/>
      <c r="L2075" s="208"/>
      <c r="M2075" s="208"/>
      <c r="N2075" s="219"/>
      <c r="O2075" s="210"/>
      <c r="P2075" s="179"/>
      <c r="Q2075" s="180"/>
      <c r="R2075" s="210"/>
      <c r="S2075" s="210"/>
      <c r="T2075" s="211"/>
      <c r="U2075" s="211"/>
      <c r="V2075" s="211"/>
      <c r="W2075" s="211"/>
      <c r="X2075" s="212"/>
      <c r="Y2075" s="211"/>
      <c r="BT2075" s="211"/>
    </row>
    <row r="2076" spans="6:72" ht="15" customHeight="1" x14ac:dyDescent="0.3">
      <c r="F2076" s="1"/>
      <c r="K2076" s="207"/>
      <c r="L2076" s="208"/>
      <c r="M2076" s="208"/>
      <c r="N2076" s="219"/>
      <c r="O2076" s="210"/>
      <c r="P2076" s="179"/>
      <c r="Q2076" s="180"/>
      <c r="R2076" s="210"/>
      <c r="S2076" s="210"/>
      <c r="T2076" s="211"/>
      <c r="U2076" s="211"/>
      <c r="V2076" s="211"/>
      <c r="W2076" s="211"/>
      <c r="X2076" s="212"/>
      <c r="Y2076" s="211"/>
      <c r="BT2076" s="211"/>
    </row>
    <row r="2077" spans="6:72" ht="15" customHeight="1" x14ac:dyDescent="0.3">
      <c r="F2077" s="1"/>
      <c r="K2077" s="207"/>
      <c r="L2077" s="208"/>
      <c r="M2077" s="208"/>
      <c r="N2077" s="219"/>
      <c r="O2077" s="210"/>
      <c r="P2077" s="179"/>
      <c r="Q2077" s="180"/>
      <c r="R2077" s="210"/>
      <c r="S2077" s="210"/>
      <c r="T2077" s="211"/>
      <c r="U2077" s="211"/>
      <c r="V2077" s="211"/>
      <c r="W2077" s="211"/>
      <c r="X2077" s="212"/>
      <c r="Y2077" s="211"/>
      <c r="BT2077" s="211"/>
    </row>
    <row r="2078" spans="6:72" ht="15" customHeight="1" x14ac:dyDescent="0.3">
      <c r="F2078" s="1"/>
      <c r="K2078" s="207"/>
      <c r="L2078" s="208"/>
      <c r="M2078" s="208"/>
      <c r="N2078" s="219"/>
      <c r="O2078" s="210"/>
      <c r="P2078" s="179"/>
      <c r="Q2078" s="180"/>
      <c r="R2078" s="210"/>
      <c r="S2078" s="210"/>
      <c r="T2078" s="211"/>
      <c r="U2078" s="211"/>
      <c r="V2078" s="211"/>
      <c r="W2078" s="211"/>
      <c r="X2078" s="212"/>
      <c r="Y2078" s="211"/>
      <c r="BT2078" s="211"/>
    </row>
    <row r="2079" spans="6:72" ht="15" customHeight="1" x14ac:dyDescent="0.3">
      <c r="F2079" s="1"/>
      <c r="K2079" s="207"/>
      <c r="L2079" s="208"/>
      <c r="M2079" s="208"/>
      <c r="N2079" s="219"/>
      <c r="O2079" s="210"/>
      <c r="P2079" s="179"/>
      <c r="Q2079" s="180"/>
      <c r="R2079" s="210"/>
      <c r="S2079" s="210"/>
      <c r="T2079" s="211"/>
      <c r="U2079" s="211"/>
      <c r="V2079" s="211"/>
      <c r="W2079" s="211"/>
      <c r="X2079" s="212"/>
      <c r="Y2079" s="211"/>
      <c r="BT2079" s="211"/>
    </row>
    <row r="2080" spans="6:72" ht="15" customHeight="1" x14ac:dyDescent="0.3">
      <c r="F2080" s="1"/>
      <c r="K2080" s="207"/>
      <c r="L2080" s="208"/>
      <c r="M2080" s="208"/>
      <c r="N2080" s="219"/>
      <c r="O2080" s="210"/>
      <c r="P2080" s="179"/>
      <c r="Q2080" s="180"/>
      <c r="R2080" s="210"/>
      <c r="S2080" s="210"/>
      <c r="T2080" s="211"/>
      <c r="U2080" s="211"/>
      <c r="V2080" s="211"/>
      <c r="W2080" s="211"/>
      <c r="X2080" s="212"/>
      <c r="Y2080" s="211"/>
      <c r="BT2080" s="211"/>
    </row>
    <row r="2081" spans="6:72" ht="15" customHeight="1" x14ac:dyDescent="0.3">
      <c r="F2081" s="1"/>
      <c r="K2081" s="207"/>
      <c r="L2081" s="208"/>
      <c r="M2081" s="208"/>
      <c r="N2081" s="219"/>
      <c r="O2081" s="210"/>
      <c r="P2081" s="179"/>
      <c r="Q2081" s="180"/>
      <c r="R2081" s="210"/>
      <c r="S2081" s="210"/>
      <c r="T2081" s="211"/>
      <c r="U2081" s="211"/>
      <c r="V2081" s="211"/>
      <c r="W2081" s="211"/>
      <c r="X2081" s="212"/>
      <c r="Y2081" s="211"/>
      <c r="BT2081" s="211"/>
    </row>
    <row r="2082" spans="6:72" ht="15" customHeight="1" x14ac:dyDescent="0.3">
      <c r="F2082" s="1"/>
      <c r="K2082" s="207"/>
      <c r="L2082" s="208"/>
      <c r="M2082" s="208"/>
      <c r="N2082" s="219"/>
      <c r="O2082" s="210"/>
      <c r="P2082" s="179"/>
      <c r="Q2082" s="180"/>
      <c r="R2082" s="210"/>
      <c r="S2082" s="210"/>
      <c r="T2082" s="211"/>
      <c r="U2082" s="211"/>
      <c r="V2082" s="211"/>
      <c r="W2082" s="211"/>
      <c r="X2082" s="212"/>
      <c r="Y2082" s="211"/>
      <c r="BT2082" s="211"/>
    </row>
    <row r="2083" spans="6:72" ht="15" customHeight="1" x14ac:dyDescent="0.3">
      <c r="F2083" s="1"/>
      <c r="K2083" s="207"/>
      <c r="L2083" s="208"/>
      <c r="M2083" s="208"/>
      <c r="N2083" s="219"/>
      <c r="O2083" s="210"/>
      <c r="P2083" s="179"/>
      <c r="Q2083" s="180"/>
      <c r="R2083" s="210"/>
      <c r="S2083" s="210"/>
      <c r="T2083" s="211"/>
      <c r="U2083" s="211"/>
      <c r="V2083" s="211"/>
      <c r="W2083" s="211"/>
      <c r="X2083" s="212"/>
      <c r="Y2083" s="211"/>
      <c r="BT2083" s="211"/>
    </row>
    <row r="2084" spans="6:72" ht="15" customHeight="1" x14ac:dyDescent="0.3">
      <c r="F2084" s="1"/>
      <c r="K2084" s="207"/>
      <c r="L2084" s="208"/>
      <c r="M2084" s="208"/>
      <c r="N2084" s="219"/>
      <c r="O2084" s="210"/>
      <c r="P2084" s="179"/>
      <c r="Q2084" s="180"/>
      <c r="R2084" s="210"/>
      <c r="S2084" s="210"/>
      <c r="T2084" s="211"/>
      <c r="U2084" s="211"/>
      <c r="V2084" s="211"/>
      <c r="W2084" s="211"/>
      <c r="X2084" s="212"/>
      <c r="Y2084" s="211"/>
      <c r="BT2084" s="211"/>
    </row>
    <row r="2085" spans="6:72" ht="15" customHeight="1" x14ac:dyDescent="0.3">
      <c r="F2085" s="1"/>
      <c r="K2085" s="207"/>
      <c r="L2085" s="208"/>
      <c r="M2085" s="208"/>
      <c r="N2085" s="219"/>
      <c r="O2085" s="210"/>
      <c r="P2085" s="179"/>
      <c r="Q2085" s="180"/>
      <c r="R2085" s="210"/>
      <c r="S2085" s="210"/>
      <c r="T2085" s="211"/>
      <c r="U2085" s="211"/>
      <c r="V2085" s="211"/>
      <c r="W2085" s="211"/>
      <c r="X2085" s="212"/>
      <c r="Y2085" s="211"/>
      <c r="BT2085" s="211"/>
    </row>
    <row r="2086" spans="6:72" ht="15" customHeight="1" x14ac:dyDescent="0.3">
      <c r="F2086" s="1"/>
      <c r="K2086" s="207"/>
      <c r="L2086" s="208"/>
      <c r="M2086" s="208"/>
      <c r="N2086" s="219"/>
      <c r="O2086" s="210"/>
      <c r="P2086" s="179"/>
      <c r="Q2086" s="180"/>
      <c r="R2086" s="210"/>
      <c r="S2086" s="210"/>
      <c r="T2086" s="211"/>
      <c r="U2086" s="211"/>
      <c r="V2086" s="211"/>
      <c r="W2086" s="211"/>
      <c r="X2086" s="212"/>
      <c r="Y2086" s="211"/>
      <c r="BT2086" s="211"/>
    </row>
    <row r="2087" spans="6:72" ht="15" customHeight="1" x14ac:dyDescent="0.3">
      <c r="F2087" s="1"/>
      <c r="K2087" s="207"/>
      <c r="L2087" s="208"/>
      <c r="M2087" s="208"/>
      <c r="N2087" s="219"/>
      <c r="O2087" s="210"/>
      <c r="P2087" s="179"/>
      <c r="Q2087" s="180"/>
      <c r="R2087" s="210"/>
      <c r="S2087" s="210"/>
      <c r="T2087" s="211"/>
      <c r="U2087" s="211"/>
      <c r="V2087" s="211"/>
      <c r="W2087" s="211"/>
      <c r="X2087" s="212"/>
      <c r="Y2087" s="211"/>
      <c r="BT2087" s="211"/>
    </row>
    <row r="2088" spans="6:72" ht="15" customHeight="1" x14ac:dyDescent="0.3">
      <c r="F2088" s="1"/>
      <c r="K2088" s="207"/>
      <c r="L2088" s="208"/>
      <c r="M2088" s="208"/>
      <c r="N2088" s="219"/>
      <c r="O2088" s="210"/>
      <c r="P2088" s="179"/>
      <c r="Q2088" s="180"/>
      <c r="R2088" s="210"/>
      <c r="S2088" s="210"/>
      <c r="T2088" s="211"/>
      <c r="U2088" s="211"/>
      <c r="V2088" s="211"/>
      <c r="W2088" s="211"/>
      <c r="X2088" s="212"/>
      <c r="Y2088" s="211"/>
      <c r="BT2088" s="211"/>
    </row>
    <row r="2089" spans="6:72" ht="15" customHeight="1" x14ac:dyDescent="0.3">
      <c r="F2089" s="1"/>
      <c r="K2089" s="207"/>
      <c r="L2089" s="208"/>
      <c r="M2089" s="208"/>
      <c r="N2089" s="219"/>
      <c r="O2089" s="210"/>
      <c r="P2089" s="179"/>
      <c r="Q2089" s="180"/>
      <c r="R2089" s="210"/>
      <c r="S2089" s="210"/>
      <c r="T2089" s="211"/>
      <c r="U2089" s="211"/>
      <c r="V2089" s="211"/>
      <c r="W2089" s="211"/>
      <c r="X2089" s="212"/>
      <c r="Y2089" s="211"/>
      <c r="BT2089" s="211"/>
    </row>
    <row r="2090" spans="6:72" ht="15" customHeight="1" x14ac:dyDescent="0.3">
      <c r="F2090" s="1"/>
      <c r="K2090" s="207"/>
      <c r="L2090" s="208"/>
      <c r="M2090" s="208"/>
      <c r="N2090" s="219"/>
      <c r="O2090" s="210"/>
      <c r="P2090" s="179"/>
      <c r="Q2090" s="180"/>
      <c r="R2090" s="210"/>
      <c r="S2090" s="210"/>
      <c r="T2090" s="211"/>
      <c r="U2090" s="211"/>
      <c r="V2090" s="211"/>
      <c r="W2090" s="211"/>
      <c r="X2090" s="212"/>
      <c r="Y2090" s="211"/>
      <c r="BT2090" s="211"/>
    </row>
    <row r="2091" spans="6:72" ht="15" customHeight="1" x14ac:dyDescent="0.3">
      <c r="F2091" s="1"/>
      <c r="K2091" s="207"/>
      <c r="L2091" s="208"/>
      <c r="M2091" s="208"/>
      <c r="N2091" s="219"/>
      <c r="O2091" s="210"/>
      <c r="P2091" s="179"/>
      <c r="Q2091" s="180"/>
      <c r="R2091" s="210"/>
      <c r="S2091" s="210"/>
      <c r="T2091" s="211"/>
      <c r="U2091" s="211"/>
      <c r="V2091" s="211"/>
      <c r="W2091" s="211"/>
      <c r="X2091" s="212"/>
      <c r="Y2091" s="211"/>
      <c r="BT2091" s="211"/>
    </row>
    <row r="2092" spans="6:72" ht="15" customHeight="1" x14ac:dyDescent="0.3">
      <c r="F2092" s="1"/>
      <c r="K2092" s="207"/>
      <c r="L2092" s="208"/>
      <c r="M2092" s="208"/>
      <c r="N2092" s="219"/>
      <c r="O2092" s="210"/>
      <c r="P2092" s="179"/>
      <c r="Q2092" s="180"/>
      <c r="R2092" s="210"/>
      <c r="S2092" s="210"/>
      <c r="T2092" s="211"/>
      <c r="U2092" s="211"/>
      <c r="V2092" s="211"/>
      <c r="W2092" s="211"/>
      <c r="X2092" s="212"/>
      <c r="Y2092" s="211"/>
      <c r="BT2092" s="211"/>
    </row>
    <row r="2093" spans="6:72" ht="15" customHeight="1" x14ac:dyDescent="0.3">
      <c r="F2093" s="1"/>
      <c r="K2093" s="207"/>
      <c r="L2093" s="208"/>
      <c r="M2093" s="208"/>
      <c r="N2093" s="219"/>
      <c r="O2093" s="210"/>
      <c r="P2093" s="179"/>
      <c r="Q2093" s="180"/>
      <c r="R2093" s="210"/>
      <c r="S2093" s="210"/>
      <c r="T2093" s="211"/>
      <c r="U2093" s="211"/>
      <c r="V2093" s="211"/>
      <c r="W2093" s="211"/>
      <c r="X2093" s="212"/>
      <c r="Y2093" s="211"/>
      <c r="BT2093" s="211"/>
    </row>
    <row r="2094" spans="6:72" ht="15" customHeight="1" x14ac:dyDescent="0.3">
      <c r="F2094" s="1"/>
      <c r="K2094" s="207"/>
      <c r="L2094" s="208"/>
      <c r="M2094" s="208"/>
      <c r="N2094" s="219"/>
      <c r="O2094" s="210"/>
      <c r="P2094" s="179"/>
      <c r="Q2094" s="180"/>
      <c r="R2094" s="210"/>
      <c r="S2094" s="210"/>
      <c r="T2094" s="211"/>
      <c r="U2094" s="211"/>
      <c r="V2094" s="211"/>
      <c r="W2094" s="211"/>
      <c r="X2094" s="212"/>
      <c r="Y2094" s="211"/>
      <c r="BT2094" s="211"/>
    </row>
    <row r="2095" spans="6:72" ht="15" customHeight="1" x14ac:dyDescent="0.3">
      <c r="F2095" s="1"/>
      <c r="K2095" s="207"/>
      <c r="L2095" s="208"/>
      <c r="M2095" s="208"/>
      <c r="N2095" s="219"/>
      <c r="O2095" s="210"/>
      <c r="P2095" s="179"/>
      <c r="Q2095" s="180"/>
      <c r="R2095" s="210"/>
      <c r="S2095" s="210"/>
      <c r="T2095" s="211"/>
      <c r="U2095" s="211"/>
      <c r="V2095" s="211"/>
      <c r="W2095" s="211"/>
      <c r="X2095" s="212"/>
      <c r="Y2095" s="211"/>
      <c r="BT2095" s="211"/>
    </row>
    <row r="2096" spans="6:72" ht="15" customHeight="1" x14ac:dyDescent="0.3">
      <c r="F2096" s="1"/>
      <c r="K2096" s="207"/>
      <c r="L2096" s="208"/>
      <c r="M2096" s="208"/>
      <c r="N2096" s="219"/>
      <c r="O2096" s="210"/>
      <c r="P2096" s="179"/>
      <c r="Q2096" s="180"/>
      <c r="R2096" s="210"/>
      <c r="S2096" s="210"/>
      <c r="T2096" s="211"/>
      <c r="U2096" s="211"/>
      <c r="V2096" s="211"/>
      <c r="W2096" s="211"/>
      <c r="X2096" s="212"/>
      <c r="Y2096" s="211"/>
      <c r="BT2096" s="211"/>
    </row>
    <row r="2097" spans="6:72" ht="15" customHeight="1" x14ac:dyDescent="0.3">
      <c r="F2097" s="1"/>
      <c r="K2097" s="207"/>
      <c r="L2097" s="208"/>
      <c r="M2097" s="208"/>
      <c r="N2097" s="219"/>
      <c r="O2097" s="210"/>
      <c r="P2097" s="179"/>
      <c r="Q2097" s="180"/>
      <c r="R2097" s="210"/>
      <c r="S2097" s="210"/>
      <c r="T2097" s="211"/>
      <c r="U2097" s="211"/>
      <c r="V2097" s="211"/>
      <c r="W2097" s="211"/>
      <c r="X2097" s="212"/>
      <c r="Y2097" s="211"/>
      <c r="BT2097" s="211"/>
    </row>
    <row r="2098" spans="6:72" ht="15" customHeight="1" x14ac:dyDescent="0.3">
      <c r="F2098" s="1"/>
      <c r="K2098" s="207"/>
      <c r="L2098" s="208"/>
      <c r="M2098" s="208"/>
      <c r="N2098" s="219"/>
      <c r="O2098" s="210"/>
      <c r="P2098" s="179"/>
      <c r="Q2098" s="180"/>
      <c r="R2098" s="210"/>
      <c r="S2098" s="210"/>
      <c r="T2098" s="211"/>
      <c r="U2098" s="211"/>
      <c r="V2098" s="211"/>
      <c r="W2098" s="211"/>
      <c r="X2098" s="212"/>
      <c r="Y2098" s="211"/>
      <c r="BT2098" s="211"/>
    </row>
    <row r="2099" spans="6:72" ht="15" customHeight="1" x14ac:dyDescent="0.3">
      <c r="F2099" s="1"/>
      <c r="K2099" s="207"/>
      <c r="L2099" s="208"/>
      <c r="M2099" s="208"/>
      <c r="N2099" s="219"/>
      <c r="O2099" s="210"/>
      <c r="P2099" s="179"/>
      <c r="Q2099" s="180"/>
      <c r="R2099" s="210"/>
      <c r="S2099" s="210"/>
      <c r="T2099" s="211"/>
      <c r="U2099" s="211"/>
      <c r="V2099" s="211"/>
      <c r="W2099" s="211"/>
      <c r="X2099" s="212"/>
      <c r="Y2099" s="211"/>
      <c r="BT2099" s="211"/>
    </row>
    <row r="2100" spans="6:72" ht="15" customHeight="1" x14ac:dyDescent="0.3">
      <c r="F2100" s="1"/>
      <c r="K2100" s="207"/>
      <c r="L2100" s="208"/>
      <c r="M2100" s="208"/>
      <c r="N2100" s="219"/>
      <c r="O2100" s="210"/>
      <c r="P2100" s="179"/>
      <c r="Q2100" s="180"/>
      <c r="R2100" s="210"/>
      <c r="S2100" s="210"/>
      <c r="T2100" s="211"/>
      <c r="U2100" s="211"/>
      <c r="V2100" s="211"/>
      <c r="W2100" s="211"/>
      <c r="X2100" s="212"/>
      <c r="Y2100" s="211"/>
      <c r="BT2100" s="211"/>
    </row>
    <row r="2101" spans="6:72" ht="15" customHeight="1" x14ac:dyDescent="0.3">
      <c r="F2101" s="1"/>
      <c r="K2101" s="207"/>
      <c r="L2101" s="208"/>
      <c r="M2101" s="208"/>
      <c r="N2101" s="219"/>
      <c r="O2101" s="210"/>
      <c r="P2101" s="179"/>
      <c r="Q2101" s="180"/>
      <c r="R2101" s="210"/>
      <c r="S2101" s="210"/>
      <c r="T2101" s="211"/>
      <c r="U2101" s="211"/>
      <c r="V2101" s="211"/>
      <c r="W2101" s="211"/>
      <c r="X2101" s="212"/>
      <c r="Y2101" s="211"/>
      <c r="BT2101" s="211"/>
    </row>
    <row r="2102" spans="6:72" ht="15" customHeight="1" x14ac:dyDescent="0.3">
      <c r="F2102" s="1"/>
      <c r="K2102" s="207"/>
      <c r="L2102" s="208"/>
      <c r="M2102" s="208"/>
      <c r="N2102" s="219"/>
      <c r="O2102" s="210"/>
      <c r="P2102" s="179"/>
      <c r="Q2102" s="180"/>
      <c r="R2102" s="210"/>
      <c r="S2102" s="210"/>
      <c r="T2102" s="211"/>
      <c r="U2102" s="211"/>
      <c r="V2102" s="211"/>
      <c r="W2102" s="211"/>
      <c r="X2102" s="212"/>
      <c r="Y2102" s="211"/>
      <c r="BT2102" s="211"/>
    </row>
    <row r="2103" spans="6:72" ht="15" customHeight="1" x14ac:dyDescent="0.3">
      <c r="F2103" s="1"/>
      <c r="K2103" s="207"/>
      <c r="L2103" s="208"/>
      <c r="M2103" s="208"/>
      <c r="N2103" s="219"/>
      <c r="O2103" s="210"/>
      <c r="P2103" s="179"/>
      <c r="Q2103" s="180"/>
      <c r="R2103" s="210"/>
      <c r="S2103" s="210"/>
      <c r="T2103" s="211"/>
      <c r="U2103" s="211"/>
      <c r="V2103" s="211"/>
      <c r="W2103" s="211"/>
      <c r="X2103" s="212"/>
      <c r="Y2103" s="211"/>
      <c r="BT2103" s="211"/>
    </row>
    <row r="2104" spans="6:72" ht="15" customHeight="1" x14ac:dyDescent="0.3">
      <c r="F2104" s="1"/>
      <c r="K2104" s="207"/>
      <c r="L2104" s="208"/>
      <c r="M2104" s="208"/>
      <c r="N2104" s="219"/>
      <c r="O2104" s="210"/>
      <c r="P2104" s="179"/>
      <c r="Q2104" s="180"/>
      <c r="R2104" s="210"/>
      <c r="S2104" s="210"/>
      <c r="T2104" s="211"/>
      <c r="U2104" s="211"/>
      <c r="V2104" s="211"/>
      <c r="W2104" s="211"/>
      <c r="X2104" s="212"/>
      <c r="Y2104" s="211"/>
      <c r="BT2104" s="211"/>
    </row>
    <row r="2105" spans="6:72" ht="15" customHeight="1" x14ac:dyDescent="0.3">
      <c r="F2105" s="1"/>
      <c r="K2105" s="207"/>
      <c r="L2105" s="208"/>
      <c r="M2105" s="208"/>
      <c r="N2105" s="219"/>
      <c r="O2105" s="210"/>
      <c r="P2105" s="179"/>
      <c r="Q2105" s="180"/>
      <c r="R2105" s="210"/>
      <c r="S2105" s="210"/>
      <c r="T2105" s="211"/>
      <c r="U2105" s="211"/>
      <c r="V2105" s="211"/>
      <c r="W2105" s="211"/>
      <c r="X2105" s="212"/>
      <c r="Y2105" s="211"/>
      <c r="BT2105" s="211"/>
    </row>
    <row r="2106" spans="6:72" ht="15" customHeight="1" x14ac:dyDescent="0.3">
      <c r="F2106" s="1"/>
      <c r="K2106" s="207"/>
      <c r="L2106" s="208"/>
      <c r="M2106" s="208"/>
      <c r="N2106" s="219"/>
      <c r="O2106" s="210"/>
      <c r="P2106" s="179"/>
      <c r="Q2106" s="180"/>
      <c r="R2106" s="210"/>
      <c r="S2106" s="210"/>
      <c r="T2106" s="211"/>
      <c r="U2106" s="211"/>
      <c r="V2106" s="211"/>
      <c r="W2106" s="211"/>
      <c r="X2106" s="212"/>
      <c r="Y2106" s="211"/>
      <c r="BT2106" s="211"/>
    </row>
    <row r="2107" spans="6:72" ht="15" customHeight="1" x14ac:dyDescent="0.3">
      <c r="F2107" s="1"/>
      <c r="K2107" s="207"/>
      <c r="L2107" s="208"/>
      <c r="M2107" s="208"/>
      <c r="N2107" s="219"/>
      <c r="O2107" s="210"/>
      <c r="P2107" s="179"/>
      <c r="Q2107" s="180"/>
      <c r="R2107" s="210"/>
      <c r="S2107" s="210"/>
      <c r="T2107" s="211"/>
      <c r="U2107" s="211"/>
      <c r="V2107" s="211"/>
      <c r="W2107" s="211"/>
      <c r="X2107" s="212"/>
      <c r="Y2107" s="211"/>
      <c r="BT2107" s="211"/>
    </row>
    <row r="2108" spans="6:72" ht="15" customHeight="1" x14ac:dyDescent="0.3">
      <c r="F2108" s="1"/>
      <c r="K2108" s="207"/>
      <c r="L2108" s="208"/>
      <c r="M2108" s="208"/>
      <c r="N2108" s="219"/>
      <c r="O2108" s="210"/>
      <c r="P2108" s="179"/>
      <c r="Q2108" s="180"/>
      <c r="R2108" s="210"/>
      <c r="S2108" s="210"/>
      <c r="T2108" s="211"/>
      <c r="U2108" s="211"/>
      <c r="V2108" s="211"/>
      <c r="W2108" s="211"/>
      <c r="X2108" s="212"/>
      <c r="Y2108" s="211"/>
      <c r="BT2108" s="211"/>
    </row>
    <row r="2109" spans="6:72" ht="15" customHeight="1" x14ac:dyDescent="0.3">
      <c r="F2109" s="1"/>
      <c r="K2109" s="207"/>
      <c r="L2109" s="208"/>
      <c r="M2109" s="208"/>
      <c r="N2109" s="219"/>
      <c r="O2109" s="210"/>
      <c r="P2109" s="179"/>
      <c r="Q2109" s="180"/>
      <c r="R2109" s="210"/>
      <c r="S2109" s="210"/>
      <c r="T2109" s="211"/>
      <c r="U2109" s="211"/>
      <c r="V2109" s="211"/>
      <c r="W2109" s="211"/>
      <c r="X2109" s="212"/>
      <c r="Y2109" s="211"/>
      <c r="BT2109" s="211"/>
    </row>
    <row r="2110" spans="6:72" ht="15" customHeight="1" x14ac:dyDescent="0.3">
      <c r="F2110" s="1"/>
      <c r="K2110" s="207"/>
      <c r="L2110" s="208"/>
      <c r="M2110" s="208"/>
      <c r="N2110" s="219"/>
      <c r="O2110" s="210"/>
      <c r="P2110" s="179"/>
      <c r="Q2110" s="180"/>
      <c r="R2110" s="210"/>
      <c r="S2110" s="210"/>
      <c r="T2110" s="211"/>
      <c r="U2110" s="211"/>
      <c r="V2110" s="211"/>
      <c r="W2110" s="211"/>
      <c r="X2110" s="212"/>
      <c r="Y2110" s="211"/>
      <c r="BT2110" s="211"/>
    </row>
    <row r="2111" spans="6:72" ht="15" customHeight="1" x14ac:dyDescent="0.3">
      <c r="F2111" s="1"/>
      <c r="K2111" s="207"/>
      <c r="L2111" s="208"/>
      <c r="M2111" s="208"/>
      <c r="N2111" s="219"/>
      <c r="O2111" s="210"/>
      <c r="P2111" s="179"/>
      <c r="Q2111" s="180"/>
      <c r="R2111" s="210"/>
      <c r="S2111" s="210"/>
      <c r="T2111" s="211"/>
      <c r="U2111" s="211"/>
      <c r="V2111" s="211"/>
      <c r="W2111" s="211"/>
      <c r="X2111" s="212"/>
      <c r="Y2111" s="211"/>
      <c r="BT2111" s="211"/>
    </row>
    <row r="2112" spans="6:72" ht="15" customHeight="1" x14ac:dyDescent="0.3">
      <c r="F2112" s="1"/>
      <c r="K2112" s="207"/>
      <c r="L2112" s="208"/>
      <c r="M2112" s="208"/>
      <c r="N2112" s="219"/>
      <c r="O2112" s="210"/>
      <c r="P2112" s="179"/>
      <c r="Q2112" s="180"/>
      <c r="R2112" s="210"/>
      <c r="S2112" s="210"/>
      <c r="T2112" s="211"/>
      <c r="U2112" s="211"/>
      <c r="V2112" s="211"/>
      <c r="W2112" s="211"/>
      <c r="X2112" s="212"/>
      <c r="Y2112" s="211"/>
      <c r="BT2112" s="211"/>
    </row>
    <row r="2113" spans="6:72" ht="15" customHeight="1" x14ac:dyDescent="0.3">
      <c r="F2113" s="1"/>
      <c r="K2113" s="207"/>
      <c r="L2113" s="208"/>
      <c r="M2113" s="208"/>
      <c r="N2113" s="219"/>
      <c r="O2113" s="210"/>
      <c r="P2113" s="179"/>
      <c r="Q2113" s="180"/>
      <c r="R2113" s="210"/>
      <c r="S2113" s="210"/>
      <c r="T2113" s="211"/>
      <c r="U2113" s="211"/>
      <c r="V2113" s="211"/>
      <c r="W2113" s="211"/>
      <c r="X2113" s="212"/>
      <c r="Y2113" s="211"/>
      <c r="BT2113" s="211"/>
    </row>
    <row r="2114" spans="6:72" ht="15" customHeight="1" x14ac:dyDescent="0.3">
      <c r="F2114" s="1"/>
      <c r="K2114" s="207"/>
      <c r="L2114" s="208"/>
      <c r="M2114" s="208"/>
      <c r="N2114" s="219"/>
      <c r="O2114" s="210"/>
      <c r="P2114" s="179"/>
      <c r="Q2114" s="180"/>
      <c r="R2114" s="210"/>
      <c r="S2114" s="210"/>
      <c r="T2114" s="211"/>
      <c r="U2114" s="211"/>
      <c r="V2114" s="211"/>
      <c r="W2114" s="211"/>
      <c r="X2114" s="212"/>
      <c r="Y2114" s="211"/>
      <c r="BT2114" s="211"/>
    </row>
    <row r="2115" spans="6:72" ht="15" customHeight="1" x14ac:dyDescent="0.3">
      <c r="F2115" s="1"/>
      <c r="K2115" s="207"/>
      <c r="L2115" s="208"/>
      <c r="M2115" s="208"/>
      <c r="N2115" s="219"/>
      <c r="O2115" s="210"/>
      <c r="P2115" s="179"/>
      <c r="Q2115" s="180"/>
      <c r="R2115" s="210"/>
      <c r="S2115" s="210"/>
      <c r="T2115" s="211"/>
      <c r="U2115" s="211"/>
      <c r="V2115" s="211"/>
      <c r="W2115" s="211"/>
      <c r="X2115" s="212"/>
      <c r="Y2115" s="211"/>
      <c r="BT2115" s="211"/>
    </row>
    <row r="2116" spans="6:72" ht="15" customHeight="1" x14ac:dyDescent="0.3">
      <c r="F2116" s="1"/>
      <c r="K2116" s="207"/>
      <c r="L2116" s="208"/>
      <c r="M2116" s="208"/>
      <c r="N2116" s="219"/>
      <c r="O2116" s="210"/>
      <c r="P2116" s="179"/>
      <c r="Q2116" s="180"/>
      <c r="R2116" s="210"/>
      <c r="S2116" s="210"/>
      <c r="T2116" s="211"/>
      <c r="U2116" s="211"/>
      <c r="V2116" s="211"/>
      <c r="W2116" s="211"/>
      <c r="X2116" s="212"/>
      <c r="Y2116" s="211"/>
      <c r="BT2116" s="211"/>
    </row>
    <row r="2117" spans="6:72" ht="15" customHeight="1" x14ac:dyDescent="0.3">
      <c r="F2117" s="1"/>
      <c r="K2117" s="207"/>
      <c r="L2117" s="208"/>
      <c r="M2117" s="208"/>
      <c r="N2117" s="219"/>
      <c r="O2117" s="210"/>
      <c r="P2117" s="179"/>
      <c r="Q2117" s="180"/>
      <c r="R2117" s="210"/>
      <c r="S2117" s="210"/>
      <c r="T2117" s="211"/>
      <c r="U2117" s="211"/>
      <c r="V2117" s="211"/>
      <c r="W2117" s="211"/>
      <c r="X2117" s="212"/>
      <c r="Y2117" s="211"/>
      <c r="BT2117" s="211"/>
    </row>
    <row r="2118" spans="6:72" ht="15" customHeight="1" x14ac:dyDescent="0.3">
      <c r="F2118" s="1"/>
      <c r="K2118" s="207"/>
      <c r="L2118" s="208"/>
      <c r="M2118" s="208"/>
      <c r="N2118" s="219"/>
      <c r="O2118" s="210"/>
      <c r="P2118" s="179"/>
      <c r="Q2118" s="180"/>
      <c r="R2118" s="210"/>
      <c r="S2118" s="210"/>
      <c r="T2118" s="211"/>
      <c r="U2118" s="211"/>
      <c r="V2118" s="211"/>
      <c r="W2118" s="211"/>
      <c r="X2118" s="212"/>
      <c r="Y2118" s="211"/>
      <c r="BT2118" s="211"/>
    </row>
    <row r="2119" spans="6:72" ht="15" customHeight="1" x14ac:dyDescent="0.3">
      <c r="F2119" s="1"/>
      <c r="K2119" s="207"/>
      <c r="L2119" s="208"/>
      <c r="M2119" s="208"/>
      <c r="N2119" s="219"/>
      <c r="O2119" s="210"/>
      <c r="P2119" s="179"/>
      <c r="Q2119" s="180"/>
      <c r="R2119" s="210"/>
      <c r="S2119" s="210"/>
      <c r="T2119" s="211"/>
      <c r="U2119" s="211"/>
      <c r="V2119" s="211"/>
      <c r="W2119" s="211"/>
      <c r="X2119" s="212"/>
      <c r="Y2119" s="211"/>
      <c r="BT2119" s="211"/>
    </row>
    <row r="2120" spans="6:72" ht="15" customHeight="1" x14ac:dyDescent="0.3">
      <c r="F2120" s="1"/>
      <c r="K2120" s="207"/>
      <c r="L2120" s="208"/>
      <c r="M2120" s="208"/>
      <c r="N2120" s="219"/>
      <c r="O2120" s="210"/>
      <c r="P2120" s="179"/>
      <c r="Q2120" s="180"/>
      <c r="R2120" s="210"/>
      <c r="S2120" s="210"/>
      <c r="T2120" s="211"/>
      <c r="U2120" s="211"/>
      <c r="V2120" s="211"/>
      <c r="W2120" s="211"/>
      <c r="X2120" s="212"/>
      <c r="Y2120" s="211"/>
      <c r="BT2120" s="211"/>
    </row>
    <row r="2121" spans="6:72" ht="15" customHeight="1" x14ac:dyDescent="0.3">
      <c r="F2121" s="1"/>
      <c r="K2121" s="207"/>
      <c r="L2121" s="208"/>
      <c r="M2121" s="208"/>
      <c r="N2121" s="219"/>
      <c r="O2121" s="210"/>
      <c r="P2121" s="179"/>
      <c r="Q2121" s="180"/>
      <c r="R2121" s="210"/>
      <c r="S2121" s="210"/>
      <c r="T2121" s="211"/>
      <c r="U2121" s="211"/>
      <c r="V2121" s="211"/>
      <c r="W2121" s="211"/>
      <c r="X2121" s="212"/>
      <c r="Y2121" s="211"/>
      <c r="BT2121" s="211"/>
    </row>
    <row r="2122" spans="6:72" ht="15" customHeight="1" x14ac:dyDescent="0.3">
      <c r="F2122" s="1"/>
      <c r="K2122" s="207"/>
      <c r="L2122" s="208"/>
      <c r="M2122" s="208"/>
      <c r="N2122" s="219"/>
      <c r="O2122" s="210"/>
      <c r="P2122" s="179"/>
      <c r="Q2122" s="180"/>
      <c r="R2122" s="210"/>
      <c r="S2122" s="210"/>
      <c r="T2122" s="211"/>
      <c r="U2122" s="211"/>
      <c r="V2122" s="211"/>
      <c r="W2122" s="211"/>
      <c r="X2122" s="212"/>
      <c r="Y2122" s="211"/>
      <c r="BT2122" s="211"/>
    </row>
    <row r="2123" spans="6:72" ht="15" customHeight="1" x14ac:dyDescent="0.3">
      <c r="F2123" s="1"/>
      <c r="K2123" s="207"/>
      <c r="L2123" s="208"/>
      <c r="M2123" s="208"/>
      <c r="N2123" s="219"/>
      <c r="O2123" s="210"/>
      <c r="P2123" s="179"/>
      <c r="Q2123" s="180"/>
      <c r="R2123" s="210"/>
      <c r="S2123" s="210"/>
      <c r="T2123" s="211"/>
      <c r="U2123" s="211"/>
      <c r="V2123" s="211"/>
      <c r="W2123" s="211"/>
      <c r="X2123" s="212"/>
      <c r="Y2123" s="211"/>
      <c r="BT2123" s="211"/>
    </row>
    <row r="2124" spans="6:72" ht="15" customHeight="1" x14ac:dyDescent="0.3">
      <c r="F2124" s="1"/>
      <c r="K2124" s="207"/>
      <c r="L2124" s="208"/>
      <c r="M2124" s="208"/>
      <c r="N2124" s="219"/>
      <c r="O2124" s="210"/>
      <c r="P2124" s="179"/>
      <c r="Q2124" s="180"/>
      <c r="R2124" s="210"/>
      <c r="S2124" s="210"/>
      <c r="T2124" s="211"/>
      <c r="U2124" s="211"/>
      <c r="V2124" s="211"/>
      <c r="W2124" s="211"/>
      <c r="X2124" s="212"/>
      <c r="Y2124" s="211"/>
      <c r="BT2124" s="211"/>
    </row>
    <row r="2125" spans="6:72" ht="15" customHeight="1" x14ac:dyDescent="0.3">
      <c r="F2125" s="1"/>
      <c r="K2125" s="207"/>
      <c r="L2125" s="208"/>
      <c r="M2125" s="208"/>
      <c r="N2125" s="219"/>
      <c r="O2125" s="210"/>
      <c r="P2125" s="179"/>
      <c r="Q2125" s="180"/>
      <c r="R2125" s="210"/>
      <c r="S2125" s="210"/>
      <c r="T2125" s="211"/>
      <c r="U2125" s="211"/>
      <c r="V2125" s="211"/>
      <c r="W2125" s="211"/>
      <c r="X2125" s="212"/>
      <c r="Y2125" s="211"/>
      <c r="BT2125" s="211"/>
    </row>
    <row r="2126" spans="6:72" ht="15" customHeight="1" x14ac:dyDescent="0.3">
      <c r="F2126" s="1"/>
      <c r="K2126" s="207"/>
      <c r="L2126" s="208"/>
      <c r="M2126" s="208"/>
      <c r="N2126" s="219"/>
      <c r="O2126" s="210"/>
      <c r="P2126" s="179"/>
      <c r="Q2126" s="180"/>
      <c r="R2126" s="210"/>
      <c r="S2126" s="210"/>
      <c r="T2126" s="211"/>
      <c r="U2126" s="211"/>
      <c r="V2126" s="211"/>
      <c r="W2126" s="211"/>
      <c r="X2126" s="212"/>
      <c r="Y2126" s="211"/>
      <c r="BT2126" s="211"/>
    </row>
    <row r="2127" spans="6:72" ht="15" customHeight="1" x14ac:dyDescent="0.3">
      <c r="F2127" s="1"/>
      <c r="K2127" s="207"/>
      <c r="L2127" s="208"/>
      <c r="M2127" s="208"/>
      <c r="N2127" s="219"/>
      <c r="O2127" s="210"/>
      <c r="P2127" s="179"/>
      <c r="Q2127" s="180"/>
      <c r="R2127" s="210"/>
      <c r="S2127" s="210"/>
      <c r="T2127" s="211"/>
      <c r="U2127" s="211"/>
      <c r="V2127" s="211"/>
      <c r="W2127" s="211"/>
      <c r="X2127" s="212"/>
      <c r="Y2127" s="211"/>
      <c r="BT2127" s="211"/>
    </row>
    <row r="2128" spans="6:72" ht="15" customHeight="1" x14ac:dyDescent="0.3">
      <c r="F2128" s="1"/>
      <c r="K2128" s="207"/>
      <c r="L2128" s="208"/>
      <c r="M2128" s="208"/>
      <c r="N2128" s="219"/>
      <c r="O2128" s="210"/>
      <c r="P2128" s="179"/>
      <c r="Q2128" s="180"/>
      <c r="R2128" s="210"/>
      <c r="S2128" s="210"/>
      <c r="T2128" s="211"/>
      <c r="U2128" s="211"/>
      <c r="V2128" s="211"/>
      <c r="W2128" s="211"/>
      <c r="X2128" s="212"/>
      <c r="Y2128" s="211"/>
      <c r="BT2128" s="211"/>
    </row>
    <row r="2129" spans="6:72" ht="15" customHeight="1" x14ac:dyDescent="0.3">
      <c r="F2129" s="1"/>
      <c r="K2129" s="207"/>
      <c r="L2129" s="208"/>
      <c r="M2129" s="208"/>
      <c r="N2129" s="219"/>
      <c r="O2129" s="210"/>
      <c r="P2129" s="179"/>
      <c r="Q2129" s="180"/>
      <c r="R2129" s="210"/>
      <c r="S2129" s="210"/>
      <c r="T2129" s="211"/>
      <c r="U2129" s="211"/>
      <c r="V2129" s="211"/>
      <c r="W2129" s="211"/>
      <c r="X2129" s="212"/>
      <c r="Y2129" s="211"/>
      <c r="BT2129" s="211"/>
    </row>
    <row r="2130" spans="6:72" ht="15" customHeight="1" x14ac:dyDescent="0.3">
      <c r="F2130" s="1"/>
      <c r="K2130" s="207"/>
      <c r="L2130" s="208"/>
      <c r="M2130" s="208"/>
      <c r="N2130" s="219"/>
      <c r="O2130" s="210"/>
      <c r="P2130" s="179"/>
      <c r="Q2130" s="180"/>
      <c r="R2130" s="210"/>
      <c r="S2130" s="210"/>
      <c r="T2130" s="211"/>
      <c r="U2130" s="211"/>
      <c r="V2130" s="211"/>
      <c r="W2130" s="211"/>
      <c r="X2130" s="212"/>
      <c r="Y2130" s="211"/>
      <c r="BT2130" s="211"/>
    </row>
    <row r="2131" spans="6:72" ht="15" customHeight="1" x14ac:dyDescent="0.3">
      <c r="F2131" s="1"/>
      <c r="K2131" s="207"/>
      <c r="L2131" s="208"/>
      <c r="M2131" s="208"/>
      <c r="N2131" s="219"/>
      <c r="O2131" s="210"/>
      <c r="P2131" s="179"/>
      <c r="Q2131" s="180"/>
      <c r="R2131" s="210"/>
      <c r="S2131" s="210"/>
      <c r="T2131" s="211"/>
      <c r="U2131" s="211"/>
      <c r="V2131" s="211"/>
      <c r="W2131" s="211"/>
      <c r="X2131" s="212"/>
      <c r="Y2131" s="211"/>
      <c r="BT2131" s="211"/>
    </row>
    <row r="2132" spans="6:72" ht="15" customHeight="1" x14ac:dyDescent="0.3">
      <c r="F2132" s="1"/>
      <c r="K2132" s="207"/>
      <c r="L2132" s="208"/>
      <c r="M2132" s="208"/>
      <c r="N2132" s="219"/>
      <c r="O2132" s="210"/>
      <c r="P2132" s="179"/>
      <c r="Q2132" s="180"/>
      <c r="R2132" s="210"/>
      <c r="S2132" s="210"/>
      <c r="T2132" s="211"/>
      <c r="U2132" s="211"/>
      <c r="V2132" s="211"/>
      <c r="W2132" s="211"/>
      <c r="X2132" s="212"/>
      <c r="Y2132" s="211"/>
      <c r="BT2132" s="211"/>
    </row>
    <row r="2133" spans="6:72" ht="15" customHeight="1" x14ac:dyDescent="0.3">
      <c r="F2133" s="1"/>
      <c r="K2133" s="207"/>
      <c r="L2133" s="208"/>
      <c r="M2133" s="208"/>
      <c r="N2133" s="219"/>
      <c r="O2133" s="210"/>
      <c r="P2133" s="179"/>
      <c r="Q2133" s="180"/>
      <c r="R2133" s="210"/>
      <c r="S2133" s="210"/>
      <c r="T2133" s="211"/>
      <c r="U2133" s="211"/>
      <c r="V2133" s="211"/>
      <c r="W2133" s="211"/>
      <c r="X2133" s="212"/>
      <c r="Y2133" s="211"/>
      <c r="BT2133" s="211"/>
    </row>
    <row r="2134" spans="6:72" ht="15" customHeight="1" x14ac:dyDescent="0.3">
      <c r="F2134" s="1"/>
      <c r="K2134" s="207"/>
      <c r="L2134" s="208"/>
      <c r="M2134" s="208"/>
      <c r="N2134" s="219"/>
      <c r="O2134" s="210"/>
      <c r="P2134" s="179"/>
      <c r="Q2134" s="180"/>
      <c r="R2134" s="210"/>
      <c r="S2134" s="210"/>
      <c r="T2134" s="211"/>
      <c r="U2134" s="211"/>
      <c r="V2134" s="211"/>
      <c r="W2134" s="211"/>
      <c r="X2134" s="212"/>
      <c r="Y2134" s="211"/>
      <c r="BT2134" s="211"/>
    </row>
    <row r="2135" spans="6:72" ht="15" customHeight="1" x14ac:dyDescent="0.3">
      <c r="F2135" s="1"/>
      <c r="K2135" s="207"/>
      <c r="L2135" s="208"/>
      <c r="M2135" s="208"/>
      <c r="N2135" s="219"/>
      <c r="O2135" s="210"/>
      <c r="P2135" s="179"/>
      <c r="Q2135" s="180"/>
      <c r="R2135" s="210"/>
      <c r="S2135" s="210"/>
      <c r="T2135" s="211"/>
      <c r="U2135" s="211"/>
      <c r="V2135" s="211"/>
      <c r="W2135" s="211"/>
      <c r="X2135" s="212"/>
      <c r="Y2135" s="211"/>
      <c r="BT2135" s="211"/>
    </row>
    <row r="2136" spans="6:72" ht="15" customHeight="1" x14ac:dyDescent="0.3">
      <c r="F2136" s="1"/>
      <c r="K2136" s="207"/>
      <c r="L2136" s="208"/>
      <c r="M2136" s="208"/>
      <c r="N2136" s="219"/>
      <c r="O2136" s="210"/>
      <c r="P2136" s="179"/>
      <c r="Q2136" s="180"/>
      <c r="R2136" s="210"/>
      <c r="S2136" s="210"/>
      <c r="T2136" s="211"/>
      <c r="U2136" s="211"/>
      <c r="V2136" s="211"/>
      <c r="W2136" s="211"/>
      <c r="X2136" s="212"/>
      <c r="Y2136" s="211"/>
      <c r="BT2136" s="211"/>
    </row>
    <row r="2137" spans="6:72" ht="15" customHeight="1" x14ac:dyDescent="0.3">
      <c r="F2137" s="1"/>
      <c r="K2137" s="207"/>
      <c r="L2137" s="208"/>
      <c r="M2137" s="208"/>
      <c r="N2137" s="219"/>
      <c r="O2137" s="210"/>
      <c r="P2137" s="179"/>
      <c r="Q2137" s="180"/>
      <c r="R2137" s="210"/>
      <c r="S2137" s="210"/>
      <c r="T2137" s="211"/>
      <c r="U2137" s="211"/>
      <c r="V2137" s="211"/>
      <c r="W2137" s="211"/>
      <c r="X2137" s="212"/>
      <c r="Y2137" s="211"/>
      <c r="BT2137" s="211"/>
    </row>
    <row r="2138" spans="6:72" ht="15" customHeight="1" x14ac:dyDescent="0.3">
      <c r="F2138" s="1"/>
      <c r="K2138" s="207"/>
      <c r="L2138" s="208"/>
      <c r="M2138" s="208"/>
      <c r="N2138" s="219"/>
      <c r="O2138" s="210"/>
      <c r="P2138" s="179"/>
      <c r="Q2138" s="180"/>
      <c r="R2138" s="210"/>
      <c r="S2138" s="210"/>
      <c r="T2138" s="211"/>
      <c r="U2138" s="211"/>
      <c r="V2138" s="211"/>
      <c r="W2138" s="211"/>
      <c r="X2138" s="212"/>
      <c r="Y2138" s="211"/>
      <c r="BT2138" s="211"/>
    </row>
    <row r="2139" spans="6:72" ht="15" customHeight="1" x14ac:dyDescent="0.3">
      <c r="F2139" s="1"/>
      <c r="K2139" s="207"/>
      <c r="L2139" s="208"/>
      <c r="M2139" s="208"/>
      <c r="N2139" s="219"/>
      <c r="O2139" s="210"/>
      <c r="P2139" s="179"/>
      <c r="Q2139" s="180"/>
      <c r="R2139" s="210"/>
      <c r="S2139" s="210"/>
      <c r="T2139" s="211"/>
      <c r="U2139" s="211"/>
      <c r="V2139" s="211"/>
      <c r="W2139" s="211"/>
      <c r="X2139" s="212"/>
      <c r="Y2139" s="211"/>
      <c r="BT2139" s="211"/>
    </row>
    <row r="2140" spans="6:72" ht="15" customHeight="1" x14ac:dyDescent="0.3">
      <c r="F2140" s="1"/>
      <c r="K2140" s="207"/>
      <c r="L2140" s="208"/>
      <c r="M2140" s="208"/>
      <c r="N2140" s="219"/>
      <c r="O2140" s="210"/>
      <c r="P2140" s="179"/>
      <c r="Q2140" s="180"/>
      <c r="R2140" s="210"/>
      <c r="S2140" s="210"/>
      <c r="T2140" s="211"/>
      <c r="U2140" s="211"/>
      <c r="V2140" s="211"/>
      <c r="W2140" s="211"/>
      <c r="X2140" s="212"/>
      <c r="Y2140" s="211"/>
      <c r="BT2140" s="211"/>
    </row>
    <row r="2141" spans="6:72" ht="15" customHeight="1" x14ac:dyDescent="0.3">
      <c r="F2141" s="1"/>
      <c r="K2141" s="207"/>
      <c r="L2141" s="208"/>
      <c r="M2141" s="208"/>
      <c r="N2141" s="219"/>
      <c r="O2141" s="210"/>
      <c r="P2141" s="179"/>
      <c r="Q2141" s="180"/>
      <c r="R2141" s="210"/>
      <c r="S2141" s="210"/>
      <c r="T2141" s="211"/>
      <c r="U2141" s="211"/>
      <c r="V2141" s="211"/>
      <c r="W2141" s="211"/>
      <c r="X2141" s="212"/>
      <c r="Y2141" s="211"/>
      <c r="BT2141" s="211"/>
    </row>
    <row r="2142" spans="6:72" ht="15" customHeight="1" x14ac:dyDescent="0.3">
      <c r="F2142" s="1"/>
      <c r="K2142" s="207"/>
      <c r="L2142" s="208"/>
      <c r="M2142" s="208"/>
      <c r="N2142" s="219"/>
      <c r="O2142" s="210"/>
      <c r="P2142" s="179"/>
      <c r="Q2142" s="180"/>
      <c r="R2142" s="210"/>
      <c r="S2142" s="210"/>
      <c r="T2142" s="211"/>
      <c r="U2142" s="211"/>
      <c r="V2142" s="211"/>
      <c r="W2142" s="211"/>
      <c r="X2142" s="212"/>
      <c r="Y2142" s="211"/>
      <c r="BT2142" s="211"/>
    </row>
    <row r="2143" spans="6:72" ht="15" customHeight="1" x14ac:dyDescent="0.3">
      <c r="F2143" s="1"/>
      <c r="K2143" s="207"/>
      <c r="L2143" s="208"/>
      <c r="M2143" s="208"/>
      <c r="N2143" s="219"/>
      <c r="O2143" s="210"/>
      <c r="P2143" s="179"/>
      <c r="Q2143" s="180"/>
      <c r="R2143" s="210"/>
      <c r="S2143" s="210"/>
      <c r="T2143" s="211"/>
      <c r="U2143" s="211"/>
      <c r="V2143" s="211"/>
      <c r="W2143" s="211"/>
      <c r="X2143" s="212"/>
      <c r="Y2143" s="211"/>
      <c r="BT2143" s="211"/>
    </row>
    <row r="2144" spans="6:72" ht="15" customHeight="1" x14ac:dyDescent="0.3">
      <c r="F2144" s="1"/>
      <c r="K2144" s="207"/>
      <c r="L2144" s="208"/>
      <c r="M2144" s="208"/>
      <c r="N2144" s="219"/>
      <c r="O2144" s="210"/>
      <c r="P2144" s="179"/>
      <c r="Q2144" s="180"/>
      <c r="R2144" s="210"/>
      <c r="S2144" s="210"/>
      <c r="T2144" s="211"/>
      <c r="U2144" s="211"/>
      <c r="V2144" s="211"/>
      <c r="W2144" s="211"/>
      <c r="X2144" s="212"/>
      <c r="Y2144" s="211"/>
      <c r="BT2144" s="211"/>
    </row>
    <row r="2145" spans="6:72" ht="15" customHeight="1" x14ac:dyDescent="0.3">
      <c r="F2145" s="1"/>
      <c r="K2145" s="207"/>
      <c r="L2145" s="208"/>
      <c r="M2145" s="208"/>
      <c r="N2145" s="219"/>
      <c r="O2145" s="210"/>
      <c r="P2145" s="179"/>
      <c r="Q2145" s="180"/>
      <c r="R2145" s="210"/>
      <c r="S2145" s="210"/>
      <c r="T2145" s="211"/>
      <c r="U2145" s="211"/>
      <c r="V2145" s="211"/>
      <c r="W2145" s="211"/>
      <c r="X2145" s="212"/>
      <c r="Y2145" s="211"/>
      <c r="BT2145" s="211"/>
    </row>
    <row r="2146" spans="6:72" ht="15" customHeight="1" x14ac:dyDescent="0.3">
      <c r="F2146" s="1"/>
      <c r="K2146" s="207"/>
      <c r="L2146" s="208"/>
      <c r="M2146" s="208"/>
      <c r="N2146" s="219"/>
      <c r="O2146" s="210"/>
      <c r="P2146" s="179"/>
      <c r="Q2146" s="180"/>
      <c r="R2146" s="210"/>
      <c r="S2146" s="210"/>
      <c r="T2146" s="211"/>
      <c r="U2146" s="211"/>
      <c r="V2146" s="211"/>
      <c r="W2146" s="211"/>
      <c r="X2146" s="212"/>
      <c r="Y2146" s="211"/>
      <c r="BT2146" s="211"/>
    </row>
    <row r="2147" spans="6:72" ht="15" customHeight="1" x14ac:dyDescent="0.3">
      <c r="F2147" s="1"/>
      <c r="K2147" s="207"/>
      <c r="L2147" s="208"/>
      <c r="M2147" s="208"/>
      <c r="N2147" s="219"/>
      <c r="O2147" s="210"/>
      <c r="P2147" s="179"/>
      <c r="Q2147" s="180"/>
      <c r="R2147" s="210"/>
      <c r="S2147" s="210"/>
      <c r="T2147" s="211"/>
      <c r="U2147" s="211"/>
      <c r="V2147" s="211"/>
      <c r="W2147" s="211"/>
      <c r="X2147" s="212"/>
      <c r="Y2147" s="211"/>
      <c r="BT2147" s="211"/>
    </row>
    <row r="2148" spans="6:72" ht="15" customHeight="1" x14ac:dyDescent="0.3">
      <c r="F2148" s="1"/>
      <c r="K2148" s="207"/>
      <c r="L2148" s="208"/>
      <c r="M2148" s="208"/>
      <c r="N2148" s="219"/>
      <c r="O2148" s="210"/>
      <c r="P2148" s="179"/>
      <c r="Q2148" s="180"/>
      <c r="R2148" s="210"/>
      <c r="S2148" s="210"/>
      <c r="T2148" s="211"/>
      <c r="U2148" s="211"/>
      <c r="V2148" s="211"/>
      <c r="W2148" s="211"/>
      <c r="X2148" s="212"/>
      <c r="Y2148" s="211"/>
      <c r="BT2148" s="211"/>
    </row>
    <row r="2149" spans="6:72" ht="15" customHeight="1" x14ac:dyDescent="0.3">
      <c r="F2149" s="1"/>
      <c r="K2149" s="207"/>
      <c r="L2149" s="208"/>
      <c r="M2149" s="208"/>
      <c r="N2149" s="219"/>
      <c r="O2149" s="210"/>
      <c r="P2149" s="179"/>
      <c r="Q2149" s="180"/>
      <c r="R2149" s="210"/>
      <c r="S2149" s="210"/>
      <c r="T2149" s="211"/>
      <c r="U2149" s="211"/>
      <c r="V2149" s="211"/>
      <c r="W2149" s="211"/>
      <c r="X2149" s="212"/>
      <c r="Y2149" s="211"/>
      <c r="BT2149" s="211"/>
    </row>
    <row r="2150" spans="6:72" ht="15" customHeight="1" x14ac:dyDescent="0.3">
      <c r="F2150" s="1"/>
      <c r="K2150" s="207"/>
      <c r="L2150" s="208"/>
      <c r="M2150" s="208"/>
      <c r="N2150" s="219"/>
      <c r="O2150" s="210"/>
      <c r="P2150" s="179"/>
      <c r="Q2150" s="180"/>
      <c r="R2150" s="210"/>
      <c r="S2150" s="210"/>
      <c r="T2150" s="211"/>
      <c r="U2150" s="211"/>
      <c r="V2150" s="211"/>
      <c r="W2150" s="211"/>
      <c r="X2150" s="212"/>
      <c r="Y2150" s="211"/>
      <c r="BT2150" s="211"/>
    </row>
    <row r="2151" spans="6:72" ht="15" customHeight="1" x14ac:dyDescent="0.3">
      <c r="F2151" s="1"/>
      <c r="K2151" s="207"/>
      <c r="L2151" s="208"/>
      <c r="M2151" s="208"/>
      <c r="N2151" s="219"/>
      <c r="O2151" s="210"/>
      <c r="P2151" s="179"/>
      <c r="Q2151" s="180"/>
      <c r="R2151" s="210"/>
      <c r="S2151" s="210"/>
      <c r="T2151" s="211"/>
      <c r="U2151" s="211"/>
      <c r="V2151" s="211"/>
      <c r="W2151" s="211"/>
      <c r="X2151" s="212"/>
      <c r="Y2151" s="211"/>
      <c r="BT2151" s="211"/>
    </row>
    <row r="2152" spans="6:72" ht="15" customHeight="1" x14ac:dyDescent="0.3">
      <c r="F2152" s="1"/>
      <c r="K2152" s="207"/>
      <c r="L2152" s="208"/>
      <c r="M2152" s="208"/>
      <c r="N2152" s="219"/>
      <c r="O2152" s="210"/>
      <c r="P2152" s="179"/>
      <c r="Q2152" s="180"/>
      <c r="R2152" s="210"/>
      <c r="S2152" s="210"/>
      <c r="T2152" s="211"/>
      <c r="U2152" s="211"/>
      <c r="V2152" s="211"/>
      <c r="W2152" s="211"/>
      <c r="X2152" s="212"/>
      <c r="Y2152" s="211"/>
      <c r="BT2152" s="211"/>
    </row>
    <row r="2153" spans="6:72" ht="15" customHeight="1" x14ac:dyDescent="0.3">
      <c r="F2153" s="1"/>
      <c r="K2153" s="207"/>
      <c r="L2153" s="208"/>
      <c r="M2153" s="208"/>
      <c r="N2153" s="219"/>
      <c r="O2153" s="210"/>
      <c r="P2153" s="179"/>
      <c r="Q2153" s="180"/>
      <c r="R2153" s="210"/>
      <c r="S2153" s="210"/>
      <c r="T2153" s="211"/>
      <c r="U2153" s="211"/>
      <c r="V2153" s="211"/>
      <c r="W2153" s="211"/>
      <c r="X2153" s="212"/>
      <c r="Y2153" s="211"/>
      <c r="BT2153" s="211"/>
    </row>
    <row r="2154" spans="6:72" ht="15" customHeight="1" x14ac:dyDescent="0.3">
      <c r="F2154" s="1"/>
      <c r="K2154" s="207"/>
      <c r="L2154" s="208"/>
      <c r="M2154" s="208"/>
      <c r="N2154" s="219"/>
      <c r="O2154" s="210"/>
      <c r="P2154" s="179"/>
      <c r="Q2154" s="180"/>
      <c r="R2154" s="210"/>
      <c r="S2154" s="210"/>
      <c r="T2154" s="211"/>
      <c r="U2154" s="211"/>
      <c r="V2154" s="211"/>
      <c r="W2154" s="211"/>
      <c r="X2154" s="212"/>
      <c r="Y2154" s="211"/>
      <c r="BT2154" s="211"/>
    </row>
    <row r="2155" spans="6:72" ht="15" customHeight="1" x14ac:dyDescent="0.3">
      <c r="F2155" s="1"/>
      <c r="K2155" s="207"/>
      <c r="L2155" s="208"/>
      <c r="M2155" s="208"/>
      <c r="N2155" s="219"/>
      <c r="O2155" s="210"/>
      <c r="P2155" s="179"/>
      <c r="Q2155" s="180"/>
      <c r="R2155" s="210"/>
      <c r="S2155" s="210"/>
      <c r="T2155" s="211"/>
      <c r="U2155" s="211"/>
      <c r="V2155" s="211"/>
      <c r="W2155" s="211"/>
      <c r="X2155" s="212"/>
      <c r="Y2155" s="211"/>
      <c r="BT2155" s="211"/>
    </row>
    <row r="2156" spans="6:72" ht="15" customHeight="1" x14ac:dyDescent="0.3">
      <c r="F2156" s="1"/>
      <c r="K2156" s="207"/>
      <c r="L2156" s="208"/>
      <c r="M2156" s="208"/>
      <c r="N2156" s="219"/>
      <c r="O2156" s="210"/>
      <c r="P2156" s="179"/>
      <c r="Q2156" s="180"/>
      <c r="R2156" s="210"/>
      <c r="S2156" s="210"/>
      <c r="T2156" s="211"/>
      <c r="U2156" s="211"/>
      <c r="V2156" s="211"/>
      <c r="W2156" s="211"/>
      <c r="X2156" s="212"/>
      <c r="Y2156" s="211"/>
      <c r="BT2156" s="211"/>
    </row>
    <row r="2157" spans="6:72" ht="15" customHeight="1" x14ac:dyDescent="0.3">
      <c r="F2157" s="1"/>
      <c r="K2157" s="207"/>
      <c r="L2157" s="208"/>
      <c r="M2157" s="208"/>
      <c r="N2157" s="219"/>
      <c r="O2157" s="210"/>
      <c r="P2157" s="179"/>
      <c r="Q2157" s="180"/>
      <c r="R2157" s="210"/>
      <c r="S2157" s="210"/>
      <c r="T2157" s="211"/>
      <c r="U2157" s="211"/>
      <c r="V2157" s="211"/>
      <c r="W2157" s="211"/>
      <c r="X2157" s="212"/>
      <c r="Y2157" s="211"/>
      <c r="BT2157" s="211"/>
    </row>
    <row r="2158" spans="6:72" ht="15" customHeight="1" x14ac:dyDescent="0.3">
      <c r="F2158" s="1"/>
      <c r="K2158" s="207"/>
      <c r="L2158" s="208"/>
      <c r="M2158" s="208"/>
      <c r="N2158" s="219"/>
      <c r="O2158" s="210"/>
      <c r="P2158" s="179"/>
      <c r="Q2158" s="180"/>
      <c r="R2158" s="210"/>
      <c r="S2158" s="210"/>
      <c r="T2158" s="211"/>
      <c r="U2158" s="211"/>
      <c r="V2158" s="211"/>
      <c r="W2158" s="211"/>
      <c r="X2158" s="212"/>
      <c r="Y2158" s="211"/>
      <c r="BT2158" s="211"/>
    </row>
    <row r="2159" spans="6:72" ht="15" customHeight="1" x14ac:dyDescent="0.3">
      <c r="F2159" s="1"/>
      <c r="K2159" s="207"/>
      <c r="L2159" s="208"/>
      <c r="M2159" s="208"/>
      <c r="N2159" s="219"/>
      <c r="O2159" s="210"/>
      <c r="P2159" s="179"/>
      <c r="Q2159" s="180"/>
      <c r="R2159" s="210"/>
      <c r="S2159" s="210"/>
      <c r="T2159" s="211"/>
      <c r="U2159" s="211"/>
      <c r="V2159" s="211"/>
      <c r="W2159" s="211"/>
      <c r="X2159" s="212"/>
      <c r="Y2159" s="211"/>
      <c r="BT2159" s="211"/>
    </row>
    <row r="2160" spans="6:72" ht="15" customHeight="1" x14ac:dyDescent="0.3">
      <c r="F2160" s="1"/>
      <c r="K2160" s="207"/>
      <c r="L2160" s="208"/>
      <c r="M2160" s="208"/>
      <c r="N2160" s="219"/>
      <c r="O2160" s="210"/>
      <c r="P2160" s="179"/>
      <c r="Q2160" s="180"/>
      <c r="R2160" s="210"/>
      <c r="S2160" s="210"/>
      <c r="T2160" s="211"/>
      <c r="U2160" s="211"/>
      <c r="V2160" s="211"/>
      <c r="W2160" s="211"/>
      <c r="X2160" s="212"/>
      <c r="Y2160" s="211"/>
      <c r="BT2160" s="211"/>
    </row>
    <row r="2161" spans="6:72" ht="15" customHeight="1" x14ac:dyDescent="0.3">
      <c r="F2161" s="1"/>
      <c r="K2161" s="207"/>
      <c r="L2161" s="208"/>
      <c r="M2161" s="208"/>
      <c r="N2161" s="219"/>
      <c r="O2161" s="210"/>
      <c r="P2161" s="179"/>
      <c r="Q2161" s="180"/>
      <c r="R2161" s="210"/>
      <c r="S2161" s="210"/>
      <c r="T2161" s="211"/>
      <c r="U2161" s="211"/>
      <c r="V2161" s="211"/>
      <c r="W2161" s="211"/>
      <c r="X2161" s="212"/>
      <c r="Y2161" s="211"/>
      <c r="BT2161" s="211"/>
    </row>
    <row r="2162" spans="6:72" ht="15" customHeight="1" x14ac:dyDescent="0.3">
      <c r="F2162" s="1"/>
      <c r="K2162" s="207"/>
      <c r="L2162" s="208"/>
      <c r="M2162" s="208"/>
      <c r="N2162" s="219"/>
      <c r="O2162" s="210"/>
      <c r="P2162" s="179"/>
      <c r="Q2162" s="180"/>
      <c r="R2162" s="210"/>
      <c r="S2162" s="210"/>
      <c r="T2162" s="211"/>
      <c r="U2162" s="211"/>
      <c r="V2162" s="211"/>
      <c r="W2162" s="211"/>
      <c r="X2162" s="212"/>
      <c r="Y2162" s="211"/>
      <c r="BT2162" s="211"/>
    </row>
    <row r="2163" spans="6:72" ht="15" customHeight="1" x14ac:dyDescent="0.3">
      <c r="F2163" s="1"/>
      <c r="K2163" s="207"/>
      <c r="L2163" s="208"/>
      <c r="M2163" s="208"/>
      <c r="N2163" s="219"/>
      <c r="O2163" s="210"/>
      <c r="P2163" s="179"/>
      <c r="Q2163" s="180"/>
      <c r="R2163" s="210"/>
      <c r="S2163" s="210"/>
      <c r="T2163" s="211"/>
      <c r="U2163" s="211"/>
      <c r="V2163" s="211"/>
      <c r="W2163" s="211"/>
      <c r="X2163" s="212"/>
      <c r="Y2163" s="211"/>
      <c r="BT2163" s="211"/>
    </row>
    <row r="2164" spans="6:72" ht="15" customHeight="1" x14ac:dyDescent="0.3">
      <c r="F2164" s="1"/>
      <c r="K2164" s="207"/>
      <c r="L2164" s="208"/>
      <c r="M2164" s="208"/>
      <c r="N2164" s="219"/>
      <c r="O2164" s="210"/>
      <c r="P2164" s="179"/>
      <c r="Q2164" s="180"/>
      <c r="R2164" s="210"/>
      <c r="S2164" s="210"/>
      <c r="T2164" s="211"/>
      <c r="U2164" s="211"/>
      <c r="V2164" s="211"/>
      <c r="W2164" s="211"/>
      <c r="X2164" s="212"/>
      <c r="Y2164" s="211"/>
      <c r="BT2164" s="211"/>
    </row>
    <row r="2165" spans="6:72" ht="15" customHeight="1" x14ac:dyDescent="0.3">
      <c r="F2165" s="1"/>
      <c r="K2165" s="207"/>
      <c r="L2165" s="208"/>
      <c r="M2165" s="208"/>
      <c r="N2165" s="219"/>
      <c r="O2165" s="210"/>
      <c r="P2165" s="179"/>
      <c r="Q2165" s="180"/>
      <c r="R2165" s="210"/>
      <c r="S2165" s="210"/>
      <c r="T2165" s="211"/>
      <c r="U2165" s="211"/>
      <c r="V2165" s="211"/>
      <c r="W2165" s="211"/>
      <c r="X2165" s="212"/>
      <c r="Y2165" s="211"/>
      <c r="BT2165" s="211"/>
    </row>
    <row r="2166" spans="6:72" ht="15" customHeight="1" x14ac:dyDescent="0.3">
      <c r="F2166" s="1"/>
      <c r="K2166" s="207"/>
      <c r="L2166" s="208"/>
      <c r="M2166" s="208"/>
      <c r="N2166" s="219"/>
      <c r="O2166" s="210"/>
      <c r="P2166" s="179"/>
      <c r="Q2166" s="180"/>
      <c r="R2166" s="210"/>
      <c r="S2166" s="210"/>
      <c r="T2166" s="211"/>
      <c r="U2166" s="211"/>
      <c r="V2166" s="211"/>
      <c r="W2166" s="211"/>
      <c r="X2166" s="212"/>
      <c r="Y2166" s="211"/>
      <c r="BT2166" s="211"/>
    </row>
    <row r="2167" spans="6:72" ht="15" customHeight="1" x14ac:dyDescent="0.3">
      <c r="F2167" s="1"/>
      <c r="K2167" s="207"/>
      <c r="L2167" s="208"/>
      <c r="M2167" s="208"/>
      <c r="N2167" s="219"/>
      <c r="O2167" s="210"/>
      <c r="P2167" s="179"/>
      <c r="Q2167" s="180"/>
      <c r="R2167" s="210"/>
      <c r="S2167" s="210"/>
      <c r="T2167" s="211"/>
      <c r="U2167" s="211"/>
      <c r="V2167" s="211"/>
      <c r="W2167" s="211"/>
      <c r="X2167" s="212"/>
      <c r="Y2167" s="211"/>
      <c r="BT2167" s="211"/>
    </row>
    <row r="2168" spans="6:72" ht="15" customHeight="1" x14ac:dyDescent="0.3">
      <c r="F2168" s="1"/>
      <c r="K2168" s="207"/>
      <c r="L2168" s="208"/>
      <c r="M2168" s="208"/>
      <c r="N2168" s="219"/>
      <c r="O2168" s="210"/>
      <c r="P2168" s="179"/>
      <c r="Q2168" s="180"/>
      <c r="R2168" s="210"/>
      <c r="S2168" s="210"/>
      <c r="T2168" s="211"/>
      <c r="U2168" s="211"/>
      <c r="V2168" s="211"/>
      <c r="W2168" s="211"/>
      <c r="X2168" s="212"/>
      <c r="Y2168" s="211"/>
      <c r="BT2168" s="211"/>
    </row>
    <row r="2169" spans="6:72" ht="15" customHeight="1" x14ac:dyDescent="0.3">
      <c r="F2169" s="1"/>
      <c r="K2169" s="207"/>
      <c r="L2169" s="208"/>
      <c r="M2169" s="208"/>
      <c r="N2169" s="219"/>
      <c r="O2169" s="210"/>
      <c r="P2169" s="179"/>
      <c r="Q2169" s="180"/>
      <c r="R2169" s="210"/>
      <c r="S2169" s="210"/>
      <c r="T2169" s="211"/>
      <c r="U2169" s="211"/>
      <c r="V2169" s="211"/>
      <c r="W2169" s="211"/>
      <c r="X2169" s="212"/>
      <c r="Y2169" s="211"/>
      <c r="BT2169" s="211"/>
    </row>
    <row r="2170" spans="6:72" ht="15" customHeight="1" x14ac:dyDescent="0.3">
      <c r="F2170" s="1"/>
      <c r="K2170" s="207"/>
      <c r="L2170" s="208"/>
      <c r="M2170" s="208"/>
      <c r="N2170" s="219"/>
      <c r="O2170" s="210"/>
      <c r="P2170" s="179"/>
      <c r="Q2170" s="180"/>
      <c r="R2170" s="210"/>
      <c r="S2170" s="210"/>
      <c r="T2170" s="211"/>
      <c r="U2170" s="211"/>
      <c r="V2170" s="211"/>
      <c r="W2170" s="211"/>
      <c r="X2170" s="212"/>
      <c r="Y2170" s="211"/>
      <c r="BT2170" s="211"/>
    </row>
    <row r="2171" spans="6:72" ht="15" customHeight="1" x14ac:dyDescent="0.3">
      <c r="F2171" s="1"/>
      <c r="K2171" s="207"/>
      <c r="L2171" s="208"/>
      <c r="M2171" s="208"/>
      <c r="N2171" s="219"/>
      <c r="O2171" s="210"/>
      <c r="P2171" s="179"/>
      <c r="Q2171" s="180"/>
      <c r="R2171" s="210"/>
      <c r="S2171" s="210"/>
      <c r="T2171" s="211"/>
      <c r="U2171" s="211"/>
      <c r="V2171" s="211"/>
      <c r="W2171" s="211"/>
      <c r="X2171" s="212"/>
      <c r="Y2171" s="211"/>
      <c r="BT2171" s="211"/>
    </row>
    <row r="2172" spans="6:72" ht="15" customHeight="1" x14ac:dyDescent="0.3">
      <c r="F2172" s="1"/>
      <c r="K2172" s="207"/>
      <c r="L2172" s="208"/>
      <c r="M2172" s="208"/>
      <c r="N2172" s="219"/>
      <c r="O2172" s="210"/>
      <c r="P2172" s="179"/>
      <c r="Q2172" s="180"/>
      <c r="R2172" s="210"/>
      <c r="S2172" s="210"/>
      <c r="T2172" s="211"/>
      <c r="U2172" s="211"/>
      <c r="V2172" s="211"/>
      <c r="W2172" s="211"/>
      <c r="X2172" s="212"/>
      <c r="Y2172" s="211"/>
      <c r="BT2172" s="211"/>
    </row>
    <row r="2173" spans="6:72" ht="15" customHeight="1" x14ac:dyDescent="0.3">
      <c r="F2173" s="1"/>
      <c r="K2173" s="207"/>
      <c r="L2173" s="208"/>
      <c r="M2173" s="208"/>
      <c r="N2173" s="219"/>
      <c r="O2173" s="210"/>
      <c r="P2173" s="179"/>
      <c r="Q2173" s="180"/>
      <c r="R2173" s="210"/>
      <c r="S2173" s="210"/>
      <c r="T2173" s="211"/>
      <c r="U2173" s="211"/>
      <c r="V2173" s="211"/>
      <c r="W2173" s="211"/>
      <c r="X2173" s="212"/>
      <c r="Y2173" s="211"/>
      <c r="BT2173" s="211"/>
    </row>
    <row r="2174" spans="6:72" ht="15" customHeight="1" x14ac:dyDescent="0.3">
      <c r="F2174" s="1"/>
      <c r="K2174" s="207"/>
      <c r="L2174" s="208"/>
      <c r="M2174" s="208"/>
      <c r="N2174" s="219"/>
      <c r="O2174" s="210"/>
      <c r="P2174" s="179"/>
      <c r="Q2174" s="180"/>
      <c r="R2174" s="210"/>
      <c r="S2174" s="210"/>
      <c r="T2174" s="211"/>
      <c r="U2174" s="211"/>
      <c r="V2174" s="211"/>
      <c r="W2174" s="211"/>
      <c r="X2174" s="212"/>
      <c r="Y2174" s="211"/>
      <c r="BT2174" s="211"/>
    </row>
    <row r="2175" spans="6:72" ht="15" customHeight="1" x14ac:dyDescent="0.3">
      <c r="F2175" s="1"/>
      <c r="K2175" s="207"/>
      <c r="L2175" s="208"/>
      <c r="M2175" s="208"/>
      <c r="N2175" s="219"/>
      <c r="O2175" s="210"/>
      <c r="P2175" s="179"/>
      <c r="Q2175" s="180"/>
      <c r="R2175" s="210"/>
      <c r="S2175" s="210"/>
      <c r="T2175" s="211"/>
      <c r="U2175" s="211"/>
      <c r="V2175" s="211"/>
      <c r="W2175" s="211"/>
      <c r="X2175" s="212"/>
      <c r="Y2175" s="211"/>
      <c r="BT2175" s="211"/>
    </row>
    <row r="2176" spans="6:72" ht="15" customHeight="1" x14ac:dyDescent="0.3">
      <c r="F2176" s="1"/>
      <c r="K2176" s="207"/>
      <c r="L2176" s="208"/>
      <c r="M2176" s="208"/>
      <c r="N2176" s="219"/>
      <c r="O2176" s="210"/>
      <c r="P2176" s="179"/>
      <c r="Q2176" s="180"/>
      <c r="R2176" s="210"/>
      <c r="S2176" s="210"/>
      <c r="T2176" s="211"/>
      <c r="U2176" s="211"/>
      <c r="V2176" s="211"/>
      <c r="W2176" s="211"/>
      <c r="X2176" s="212"/>
      <c r="Y2176" s="211"/>
      <c r="BT2176" s="211"/>
    </row>
    <row r="2177" spans="6:72" ht="15" customHeight="1" x14ac:dyDescent="0.3">
      <c r="F2177" s="1"/>
      <c r="K2177" s="207"/>
      <c r="L2177" s="208"/>
      <c r="M2177" s="208"/>
      <c r="N2177" s="219"/>
      <c r="O2177" s="210"/>
      <c r="P2177" s="179"/>
      <c r="Q2177" s="180"/>
      <c r="R2177" s="210"/>
      <c r="S2177" s="210"/>
      <c r="T2177" s="211"/>
      <c r="U2177" s="211"/>
      <c r="V2177" s="211"/>
      <c r="W2177" s="211"/>
      <c r="X2177" s="212"/>
      <c r="Y2177" s="211"/>
      <c r="BT2177" s="211"/>
    </row>
    <row r="2178" spans="6:72" ht="15" customHeight="1" x14ac:dyDescent="0.3">
      <c r="F2178" s="1"/>
      <c r="K2178" s="207"/>
      <c r="L2178" s="208"/>
      <c r="M2178" s="208"/>
      <c r="N2178" s="219"/>
      <c r="O2178" s="210"/>
      <c r="P2178" s="179"/>
      <c r="Q2178" s="180"/>
      <c r="R2178" s="210"/>
      <c r="S2178" s="210"/>
      <c r="T2178" s="211"/>
      <c r="U2178" s="211"/>
      <c r="V2178" s="211"/>
      <c r="W2178" s="211"/>
      <c r="X2178" s="212"/>
      <c r="Y2178" s="211"/>
      <c r="BT2178" s="211"/>
    </row>
    <row r="2179" spans="6:72" ht="15" customHeight="1" x14ac:dyDescent="0.3">
      <c r="F2179" s="1"/>
      <c r="K2179" s="207"/>
      <c r="L2179" s="208"/>
      <c r="M2179" s="208"/>
      <c r="N2179" s="219"/>
      <c r="O2179" s="210"/>
      <c r="P2179" s="179"/>
      <c r="Q2179" s="180"/>
      <c r="R2179" s="210"/>
      <c r="S2179" s="210"/>
      <c r="T2179" s="211"/>
      <c r="U2179" s="211"/>
      <c r="V2179" s="211"/>
      <c r="W2179" s="211"/>
      <c r="X2179" s="212"/>
      <c r="Y2179" s="211"/>
      <c r="BT2179" s="211"/>
    </row>
    <row r="2180" spans="6:72" ht="15" customHeight="1" x14ac:dyDescent="0.3">
      <c r="F2180" s="1"/>
      <c r="K2180" s="207"/>
      <c r="L2180" s="208"/>
      <c r="M2180" s="208"/>
      <c r="N2180" s="219"/>
      <c r="O2180" s="210"/>
      <c r="P2180" s="179"/>
      <c r="Q2180" s="180"/>
      <c r="R2180" s="210"/>
      <c r="S2180" s="210"/>
      <c r="T2180" s="211"/>
      <c r="U2180" s="211"/>
      <c r="V2180" s="211"/>
      <c r="W2180" s="211"/>
      <c r="X2180" s="212"/>
      <c r="Y2180" s="211"/>
      <c r="BT2180" s="211"/>
    </row>
    <row r="2181" spans="6:72" ht="15" customHeight="1" x14ac:dyDescent="0.3">
      <c r="F2181" s="1"/>
      <c r="K2181" s="207"/>
      <c r="L2181" s="208"/>
      <c r="M2181" s="208"/>
      <c r="N2181" s="219"/>
      <c r="O2181" s="210"/>
      <c r="P2181" s="179"/>
      <c r="Q2181" s="180"/>
      <c r="R2181" s="210"/>
      <c r="S2181" s="210"/>
      <c r="T2181" s="211"/>
      <c r="U2181" s="211"/>
      <c r="V2181" s="211"/>
      <c r="W2181" s="211"/>
      <c r="X2181" s="212"/>
      <c r="Y2181" s="211"/>
      <c r="BT2181" s="211"/>
    </row>
    <row r="2182" spans="6:72" ht="15" customHeight="1" x14ac:dyDescent="0.3">
      <c r="F2182" s="1"/>
      <c r="K2182" s="207"/>
      <c r="L2182" s="208"/>
      <c r="M2182" s="208"/>
      <c r="N2182" s="219"/>
      <c r="O2182" s="210"/>
      <c r="P2182" s="179"/>
      <c r="Q2182" s="180"/>
      <c r="R2182" s="210"/>
      <c r="S2182" s="210"/>
      <c r="T2182" s="211"/>
      <c r="U2182" s="211"/>
      <c r="V2182" s="211"/>
      <c r="W2182" s="211"/>
      <c r="X2182" s="212"/>
      <c r="Y2182" s="211"/>
      <c r="BT2182" s="211"/>
    </row>
    <row r="2183" spans="6:72" ht="15" customHeight="1" x14ac:dyDescent="0.3">
      <c r="F2183" s="1"/>
      <c r="K2183" s="207"/>
      <c r="L2183" s="208"/>
      <c r="M2183" s="208"/>
      <c r="N2183" s="219"/>
      <c r="O2183" s="210"/>
      <c r="P2183" s="179"/>
      <c r="Q2183" s="180"/>
      <c r="R2183" s="210"/>
      <c r="S2183" s="210"/>
      <c r="T2183" s="211"/>
      <c r="U2183" s="211"/>
      <c r="V2183" s="211"/>
      <c r="W2183" s="211"/>
      <c r="X2183" s="212"/>
      <c r="Y2183" s="211"/>
      <c r="BT2183" s="211"/>
    </row>
    <row r="2184" spans="6:72" ht="15" customHeight="1" x14ac:dyDescent="0.3">
      <c r="F2184" s="1"/>
      <c r="K2184" s="207"/>
      <c r="L2184" s="208"/>
      <c r="M2184" s="208"/>
      <c r="N2184" s="219"/>
      <c r="O2184" s="210"/>
      <c r="P2184" s="179"/>
      <c r="Q2184" s="180"/>
      <c r="R2184" s="210"/>
      <c r="S2184" s="210"/>
      <c r="T2184" s="211"/>
      <c r="U2184" s="211"/>
      <c r="V2184" s="211"/>
      <c r="W2184" s="211"/>
      <c r="X2184" s="212"/>
      <c r="Y2184" s="211"/>
      <c r="BT2184" s="211"/>
    </row>
    <row r="2185" spans="6:72" ht="15" customHeight="1" x14ac:dyDescent="0.3">
      <c r="F2185" s="1"/>
      <c r="K2185" s="207"/>
      <c r="L2185" s="208"/>
      <c r="M2185" s="208"/>
      <c r="N2185" s="219"/>
      <c r="O2185" s="210"/>
      <c r="P2185" s="179"/>
      <c r="Q2185" s="180"/>
      <c r="R2185" s="210"/>
      <c r="S2185" s="210"/>
      <c r="T2185" s="211"/>
      <c r="U2185" s="211"/>
      <c r="V2185" s="211"/>
      <c r="W2185" s="211"/>
      <c r="X2185" s="212"/>
      <c r="Y2185" s="211"/>
      <c r="BT2185" s="211"/>
    </row>
    <row r="2186" spans="6:72" ht="15" customHeight="1" x14ac:dyDescent="0.3">
      <c r="F2186" s="1"/>
      <c r="K2186" s="207"/>
      <c r="L2186" s="208"/>
      <c r="M2186" s="208"/>
      <c r="N2186" s="219"/>
      <c r="O2186" s="210"/>
      <c r="P2186" s="179"/>
      <c r="Q2186" s="180"/>
      <c r="R2186" s="210"/>
      <c r="S2186" s="210"/>
      <c r="T2186" s="211"/>
      <c r="U2186" s="211"/>
      <c r="V2186" s="211"/>
      <c r="W2186" s="211"/>
      <c r="X2186" s="212"/>
      <c r="Y2186" s="211"/>
      <c r="BT2186" s="211"/>
    </row>
    <row r="2187" spans="6:72" ht="15" customHeight="1" x14ac:dyDescent="0.3">
      <c r="F2187" s="1"/>
      <c r="K2187" s="207"/>
      <c r="L2187" s="208"/>
      <c r="M2187" s="208"/>
      <c r="N2187" s="219"/>
      <c r="O2187" s="210"/>
      <c r="P2187" s="179"/>
      <c r="Q2187" s="180"/>
      <c r="R2187" s="210"/>
      <c r="S2187" s="210"/>
      <c r="T2187" s="211"/>
      <c r="U2187" s="211"/>
      <c r="V2187" s="211"/>
      <c r="W2187" s="211"/>
      <c r="X2187" s="212"/>
      <c r="Y2187" s="211"/>
      <c r="BT2187" s="211"/>
    </row>
    <row r="2188" spans="6:72" ht="15" customHeight="1" x14ac:dyDescent="0.3">
      <c r="F2188" s="1"/>
      <c r="K2188" s="207"/>
      <c r="L2188" s="208"/>
      <c r="M2188" s="208"/>
      <c r="N2188" s="219"/>
      <c r="O2188" s="210"/>
      <c r="P2188" s="179"/>
      <c r="Q2188" s="180"/>
      <c r="R2188" s="210"/>
      <c r="S2188" s="210"/>
      <c r="T2188" s="211"/>
      <c r="U2188" s="211"/>
      <c r="V2188" s="211"/>
      <c r="W2188" s="211"/>
      <c r="X2188" s="212"/>
      <c r="Y2188" s="211"/>
      <c r="BT2188" s="211"/>
    </row>
    <row r="2189" spans="6:72" ht="15" customHeight="1" x14ac:dyDescent="0.3">
      <c r="F2189" s="1"/>
      <c r="K2189" s="207"/>
      <c r="L2189" s="208"/>
      <c r="M2189" s="208"/>
      <c r="N2189" s="219"/>
      <c r="O2189" s="210"/>
      <c r="P2189" s="179"/>
      <c r="Q2189" s="180"/>
      <c r="R2189" s="210"/>
      <c r="S2189" s="210"/>
      <c r="T2189" s="211"/>
      <c r="U2189" s="211"/>
      <c r="V2189" s="211"/>
      <c r="W2189" s="211"/>
      <c r="X2189" s="212"/>
      <c r="Y2189" s="211"/>
      <c r="BT2189" s="211"/>
    </row>
    <row r="2190" spans="6:72" ht="15" customHeight="1" x14ac:dyDescent="0.3">
      <c r="F2190" s="1"/>
      <c r="K2190" s="207"/>
      <c r="L2190" s="208"/>
      <c r="M2190" s="208"/>
      <c r="N2190" s="219"/>
      <c r="O2190" s="210"/>
      <c r="P2190" s="179"/>
      <c r="Q2190" s="180"/>
      <c r="R2190" s="210"/>
      <c r="S2190" s="210"/>
      <c r="T2190" s="211"/>
      <c r="U2190" s="211"/>
      <c r="V2190" s="211"/>
      <c r="W2190" s="211"/>
      <c r="X2190" s="212"/>
      <c r="Y2190" s="211"/>
      <c r="BT2190" s="211"/>
    </row>
    <row r="2191" spans="6:72" ht="15" customHeight="1" x14ac:dyDescent="0.3">
      <c r="F2191" s="1"/>
      <c r="K2191" s="207"/>
      <c r="L2191" s="208"/>
      <c r="M2191" s="208"/>
      <c r="N2191" s="219"/>
      <c r="O2191" s="210"/>
      <c r="P2191" s="179"/>
      <c r="Q2191" s="180"/>
      <c r="R2191" s="210"/>
      <c r="S2191" s="210"/>
      <c r="T2191" s="211"/>
      <c r="U2191" s="211"/>
      <c r="V2191" s="211"/>
      <c r="W2191" s="211"/>
      <c r="X2191" s="212"/>
      <c r="Y2191" s="211"/>
      <c r="BT2191" s="211"/>
    </row>
    <row r="2192" spans="6:72" ht="15" customHeight="1" x14ac:dyDescent="0.3">
      <c r="F2192" s="1"/>
      <c r="K2192" s="207"/>
      <c r="L2192" s="208"/>
      <c r="M2192" s="208"/>
      <c r="N2192" s="219"/>
      <c r="O2192" s="210"/>
      <c r="P2192" s="179"/>
      <c r="Q2192" s="180"/>
      <c r="R2192" s="210"/>
      <c r="S2192" s="210"/>
      <c r="T2192" s="211"/>
      <c r="U2192" s="211"/>
      <c r="V2192" s="211"/>
      <c r="W2192" s="211"/>
      <c r="X2192" s="212"/>
      <c r="Y2192" s="211"/>
      <c r="BT2192" s="211"/>
    </row>
    <row r="2193" spans="6:72" ht="15" customHeight="1" x14ac:dyDescent="0.3">
      <c r="F2193" s="1"/>
      <c r="K2193" s="207"/>
      <c r="L2193" s="208"/>
      <c r="M2193" s="208"/>
      <c r="N2193" s="219"/>
      <c r="O2193" s="210"/>
      <c r="P2193" s="179"/>
      <c r="Q2193" s="180"/>
      <c r="R2193" s="210"/>
      <c r="S2193" s="210"/>
      <c r="T2193" s="211"/>
      <c r="U2193" s="211"/>
      <c r="V2193" s="211"/>
      <c r="W2193" s="211"/>
      <c r="X2193" s="212"/>
      <c r="Y2193" s="211"/>
      <c r="BT2193" s="211"/>
    </row>
    <row r="2194" spans="6:72" ht="15" customHeight="1" x14ac:dyDescent="0.3">
      <c r="F2194" s="1"/>
      <c r="K2194" s="207"/>
      <c r="L2194" s="208"/>
      <c r="M2194" s="208"/>
      <c r="N2194" s="219"/>
      <c r="O2194" s="210"/>
      <c r="P2194" s="179"/>
      <c r="Q2194" s="180"/>
      <c r="R2194" s="210"/>
      <c r="S2194" s="210"/>
      <c r="T2194" s="211"/>
      <c r="U2194" s="211"/>
      <c r="V2194" s="211"/>
      <c r="W2194" s="211"/>
      <c r="X2194" s="212"/>
      <c r="Y2194" s="211"/>
      <c r="BT2194" s="211"/>
    </row>
    <row r="2195" spans="6:72" ht="15" customHeight="1" x14ac:dyDescent="0.3">
      <c r="F2195" s="1"/>
      <c r="K2195" s="207"/>
      <c r="L2195" s="208"/>
      <c r="M2195" s="208"/>
      <c r="N2195" s="219"/>
      <c r="O2195" s="210"/>
      <c r="P2195" s="179"/>
      <c r="Q2195" s="180"/>
      <c r="R2195" s="210"/>
      <c r="S2195" s="210"/>
      <c r="T2195" s="211"/>
      <c r="U2195" s="211"/>
      <c r="V2195" s="211"/>
      <c r="W2195" s="211"/>
      <c r="X2195" s="212"/>
      <c r="Y2195" s="211"/>
      <c r="BT2195" s="211"/>
    </row>
    <row r="2196" spans="6:72" ht="15" customHeight="1" x14ac:dyDescent="0.3">
      <c r="F2196" s="1"/>
      <c r="K2196" s="207"/>
      <c r="L2196" s="208"/>
      <c r="M2196" s="208"/>
      <c r="N2196" s="219"/>
      <c r="O2196" s="210"/>
      <c r="P2196" s="179"/>
      <c r="Q2196" s="180"/>
      <c r="R2196" s="210"/>
      <c r="S2196" s="210"/>
      <c r="T2196" s="211"/>
      <c r="U2196" s="211"/>
      <c r="V2196" s="211"/>
      <c r="W2196" s="211"/>
      <c r="X2196" s="212"/>
      <c r="Y2196" s="211"/>
      <c r="BT2196" s="211"/>
    </row>
    <row r="2197" spans="6:72" ht="15" customHeight="1" x14ac:dyDescent="0.3">
      <c r="F2197" s="1"/>
      <c r="K2197" s="207"/>
      <c r="L2197" s="208"/>
      <c r="M2197" s="208"/>
      <c r="N2197" s="219"/>
      <c r="O2197" s="210"/>
      <c r="P2197" s="179"/>
      <c r="Q2197" s="180"/>
      <c r="R2197" s="210"/>
      <c r="S2197" s="210"/>
      <c r="T2197" s="211"/>
      <c r="U2197" s="211"/>
      <c r="V2197" s="211"/>
      <c r="W2197" s="211"/>
      <c r="X2197" s="212"/>
      <c r="Y2197" s="211"/>
      <c r="BT2197" s="211"/>
    </row>
    <row r="2198" spans="6:72" ht="15" customHeight="1" x14ac:dyDescent="0.3">
      <c r="F2198" s="1"/>
      <c r="K2198" s="207"/>
      <c r="L2198" s="208"/>
      <c r="M2198" s="208"/>
      <c r="N2198" s="219"/>
      <c r="O2198" s="210"/>
      <c r="P2198" s="179"/>
      <c r="Q2198" s="180"/>
      <c r="R2198" s="210"/>
      <c r="S2198" s="210"/>
      <c r="T2198" s="211"/>
      <c r="U2198" s="211"/>
      <c r="V2198" s="211"/>
      <c r="W2198" s="211"/>
      <c r="X2198" s="212"/>
      <c r="Y2198" s="211"/>
      <c r="BT2198" s="211"/>
    </row>
    <row r="2199" spans="6:72" ht="15" customHeight="1" x14ac:dyDescent="0.3">
      <c r="F2199" s="1"/>
      <c r="K2199" s="207"/>
      <c r="L2199" s="208"/>
      <c r="M2199" s="208"/>
      <c r="N2199" s="219"/>
      <c r="O2199" s="210"/>
      <c r="P2199" s="179"/>
      <c r="Q2199" s="180"/>
      <c r="R2199" s="210"/>
      <c r="S2199" s="210"/>
      <c r="T2199" s="211"/>
      <c r="U2199" s="211"/>
      <c r="V2199" s="211"/>
      <c r="W2199" s="211"/>
      <c r="X2199" s="212"/>
      <c r="Y2199" s="211"/>
      <c r="BT2199" s="211"/>
    </row>
    <row r="2200" spans="6:72" ht="15" customHeight="1" x14ac:dyDescent="0.3">
      <c r="F2200" s="1"/>
      <c r="K2200" s="207"/>
      <c r="L2200" s="208"/>
      <c r="M2200" s="208"/>
      <c r="N2200" s="219"/>
      <c r="O2200" s="210"/>
      <c r="P2200" s="179"/>
      <c r="Q2200" s="180"/>
      <c r="R2200" s="210"/>
      <c r="S2200" s="210"/>
      <c r="T2200" s="211"/>
      <c r="U2200" s="211"/>
      <c r="V2200" s="211"/>
      <c r="W2200" s="211"/>
      <c r="X2200" s="212"/>
      <c r="Y2200" s="211"/>
      <c r="BT2200" s="211"/>
    </row>
    <row r="2201" spans="6:72" ht="15" customHeight="1" x14ac:dyDescent="0.3">
      <c r="F2201" s="1"/>
      <c r="K2201" s="207"/>
      <c r="L2201" s="208"/>
      <c r="M2201" s="208"/>
      <c r="N2201" s="219"/>
      <c r="O2201" s="210"/>
      <c r="P2201" s="179"/>
      <c r="Q2201" s="180"/>
      <c r="R2201" s="210"/>
      <c r="S2201" s="210"/>
      <c r="T2201" s="211"/>
      <c r="U2201" s="211"/>
      <c r="V2201" s="211"/>
      <c r="W2201" s="211"/>
      <c r="X2201" s="212"/>
      <c r="Y2201" s="211"/>
      <c r="BT2201" s="211"/>
    </row>
    <row r="2202" spans="6:72" ht="15" customHeight="1" x14ac:dyDescent="0.3">
      <c r="F2202" s="1"/>
      <c r="K2202" s="207"/>
      <c r="L2202" s="208"/>
      <c r="M2202" s="208"/>
      <c r="N2202" s="219"/>
      <c r="O2202" s="210"/>
      <c r="P2202" s="179"/>
      <c r="Q2202" s="180"/>
      <c r="R2202" s="210"/>
      <c r="S2202" s="210"/>
      <c r="T2202" s="211"/>
      <c r="U2202" s="211"/>
      <c r="V2202" s="211"/>
      <c r="W2202" s="211"/>
      <c r="X2202" s="212"/>
      <c r="Y2202" s="211"/>
      <c r="BT2202" s="211"/>
    </row>
    <row r="2203" spans="6:72" ht="15" customHeight="1" x14ac:dyDescent="0.3">
      <c r="F2203" s="1"/>
      <c r="K2203" s="207"/>
      <c r="L2203" s="208"/>
      <c r="M2203" s="208"/>
      <c r="N2203" s="219"/>
      <c r="O2203" s="210"/>
      <c r="P2203" s="179"/>
      <c r="Q2203" s="180"/>
      <c r="R2203" s="210"/>
      <c r="S2203" s="210"/>
      <c r="T2203" s="211"/>
      <c r="U2203" s="211"/>
      <c r="V2203" s="211"/>
      <c r="W2203" s="211"/>
      <c r="X2203" s="212"/>
      <c r="Y2203" s="211"/>
      <c r="BT2203" s="211"/>
    </row>
    <row r="2204" spans="6:72" ht="15" customHeight="1" x14ac:dyDescent="0.3">
      <c r="F2204" s="1"/>
      <c r="K2204" s="207"/>
      <c r="L2204" s="208"/>
      <c r="M2204" s="208"/>
      <c r="N2204" s="219"/>
      <c r="O2204" s="210"/>
      <c r="P2204" s="179"/>
      <c r="Q2204" s="180"/>
      <c r="R2204" s="210"/>
      <c r="S2204" s="210"/>
      <c r="T2204" s="211"/>
      <c r="U2204" s="211"/>
      <c r="V2204" s="211"/>
      <c r="W2204" s="211"/>
      <c r="X2204" s="212"/>
      <c r="Y2204" s="211"/>
      <c r="BT2204" s="211"/>
    </row>
    <row r="2205" spans="6:72" ht="15" customHeight="1" x14ac:dyDescent="0.3">
      <c r="F2205" s="1"/>
      <c r="K2205" s="207"/>
      <c r="L2205" s="208"/>
      <c r="M2205" s="208"/>
      <c r="N2205" s="219"/>
      <c r="O2205" s="210"/>
      <c r="P2205" s="179"/>
      <c r="Q2205" s="180"/>
      <c r="R2205" s="210"/>
      <c r="S2205" s="210"/>
      <c r="T2205" s="211"/>
      <c r="U2205" s="211"/>
      <c r="V2205" s="211"/>
      <c r="W2205" s="211"/>
      <c r="X2205" s="212"/>
      <c r="Y2205" s="211"/>
      <c r="BT2205" s="211"/>
    </row>
    <row r="2206" spans="6:72" ht="15" customHeight="1" x14ac:dyDescent="0.3">
      <c r="F2206" s="1"/>
      <c r="K2206" s="207"/>
      <c r="L2206" s="208"/>
      <c r="M2206" s="208"/>
      <c r="N2206" s="219"/>
      <c r="O2206" s="210"/>
      <c r="P2206" s="179"/>
      <c r="Q2206" s="180"/>
      <c r="R2206" s="210"/>
      <c r="S2206" s="210"/>
      <c r="T2206" s="211"/>
      <c r="U2206" s="211"/>
      <c r="V2206" s="211"/>
      <c r="W2206" s="211"/>
      <c r="X2206" s="212"/>
      <c r="Y2206" s="211"/>
      <c r="BT2206" s="211"/>
    </row>
    <row r="2207" spans="6:72" ht="15" customHeight="1" x14ac:dyDescent="0.3">
      <c r="F2207" s="1"/>
      <c r="K2207" s="207"/>
      <c r="L2207" s="208"/>
      <c r="M2207" s="208"/>
      <c r="N2207" s="219"/>
      <c r="O2207" s="210"/>
      <c r="P2207" s="179"/>
      <c r="Q2207" s="180"/>
      <c r="R2207" s="210"/>
      <c r="S2207" s="210"/>
      <c r="T2207" s="211"/>
      <c r="U2207" s="211"/>
      <c r="V2207" s="211"/>
      <c r="W2207" s="211"/>
      <c r="X2207" s="212"/>
      <c r="Y2207" s="211"/>
      <c r="BT2207" s="211"/>
    </row>
    <row r="2208" spans="6:72" ht="15" customHeight="1" x14ac:dyDescent="0.3">
      <c r="F2208" s="1"/>
      <c r="K2208" s="207"/>
      <c r="L2208" s="208"/>
      <c r="M2208" s="208"/>
      <c r="N2208" s="219"/>
      <c r="O2208" s="210"/>
      <c r="P2208" s="179"/>
      <c r="Q2208" s="180"/>
      <c r="R2208" s="210"/>
      <c r="S2208" s="210"/>
      <c r="T2208" s="211"/>
      <c r="U2208" s="211"/>
      <c r="V2208" s="211"/>
      <c r="W2208" s="211"/>
      <c r="X2208" s="212"/>
      <c r="Y2208" s="211"/>
      <c r="BT2208" s="211"/>
    </row>
    <row r="2209" spans="6:72" ht="15" customHeight="1" x14ac:dyDescent="0.3">
      <c r="F2209" s="1"/>
      <c r="K2209" s="207"/>
      <c r="L2209" s="208"/>
      <c r="M2209" s="208"/>
      <c r="N2209" s="219"/>
      <c r="O2209" s="210"/>
      <c r="P2209" s="179"/>
      <c r="Q2209" s="180"/>
      <c r="R2209" s="210"/>
      <c r="S2209" s="210"/>
      <c r="T2209" s="211"/>
      <c r="U2209" s="211"/>
      <c r="V2209" s="211"/>
      <c r="W2209" s="211"/>
      <c r="X2209" s="212"/>
      <c r="Y2209" s="211"/>
      <c r="BT2209" s="211"/>
    </row>
    <row r="2210" spans="6:72" ht="15" customHeight="1" x14ac:dyDescent="0.3">
      <c r="F2210" s="1"/>
      <c r="K2210" s="207"/>
      <c r="L2210" s="208"/>
      <c r="M2210" s="208"/>
      <c r="N2210" s="219"/>
      <c r="O2210" s="210"/>
      <c r="P2210" s="179"/>
      <c r="Q2210" s="180"/>
      <c r="R2210" s="210"/>
      <c r="S2210" s="210"/>
      <c r="T2210" s="211"/>
      <c r="U2210" s="211"/>
      <c r="V2210" s="211"/>
      <c r="W2210" s="211"/>
      <c r="X2210" s="212"/>
      <c r="Y2210" s="211"/>
      <c r="BT2210" s="211"/>
    </row>
    <row r="2211" spans="6:72" ht="15" customHeight="1" x14ac:dyDescent="0.3">
      <c r="F2211" s="1"/>
      <c r="K2211" s="207"/>
      <c r="L2211" s="208"/>
      <c r="M2211" s="208"/>
      <c r="N2211" s="219"/>
      <c r="O2211" s="210"/>
      <c r="P2211" s="179"/>
      <c r="Q2211" s="180"/>
      <c r="R2211" s="210"/>
      <c r="S2211" s="210"/>
      <c r="T2211" s="211"/>
      <c r="U2211" s="211"/>
      <c r="V2211" s="211"/>
      <c r="W2211" s="211"/>
      <c r="X2211" s="212"/>
      <c r="Y2211" s="211"/>
      <c r="BT2211" s="211"/>
    </row>
    <row r="2212" spans="6:72" ht="15" customHeight="1" x14ac:dyDescent="0.3">
      <c r="F2212" s="1"/>
      <c r="K2212" s="207"/>
      <c r="L2212" s="208"/>
      <c r="M2212" s="208"/>
      <c r="N2212" s="219"/>
      <c r="O2212" s="210"/>
      <c r="P2212" s="179"/>
      <c r="Q2212" s="180"/>
      <c r="R2212" s="210"/>
      <c r="S2212" s="210"/>
      <c r="T2212" s="211"/>
      <c r="U2212" s="211"/>
      <c r="V2212" s="211"/>
      <c r="W2212" s="211"/>
      <c r="X2212" s="212"/>
      <c r="Y2212" s="211"/>
      <c r="BT2212" s="211"/>
    </row>
    <row r="2213" spans="6:72" ht="15" customHeight="1" x14ac:dyDescent="0.3">
      <c r="F2213" s="1"/>
      <c r="K2213" s="207"/>
      <c r="L2213" s="208"/>
      <c r="M2213" s="208"/>
      <c r="N2213" s="219"/>
      <c r="O2213" s="210"/>
      <c r="P2213" s="179"/>
      <c r="Q2213" s="180"/>
      <c r="R2213" s="210"/>
      <c r="S2213" s="210"/>
      <c r="T2213" s="211"/>
      <c r="U2213" s="211"/>
      <c r="V2213" s="211"/>
      <c r="W2213" s="211"/>
      <c r="X2213" s="212"/>
      <c r="Y2213" s="211"/>
      <c r="BT2213" s="211"/>
    </row>
    <row r="2214" spans="6:72" ht="15" customHeight="1" x14ac:dyDescent="0.3">
      <c r="F2214" s="1"/>
      <c r="K2214" s="207"/>
      <c r="L2214" s="208"/>
      <c r="M2214" s="208"/>
      <c r="N2214" s="219"/>
      <c r="O2214" s="210"/>
      <c r="P2214" s="179"/>
      <c r="Q2214" s="180"/>
      <c r="R2214" s="210"/>
      <c r="S2214" s="210"/>
      <c r="T2214" s="211"/>
      <c r="U2214" s="211"/>
      <c r="V2214" s="211"/>
      <c r="W2214" s="211"/>
      <c r="X2214" s="212"/>
      <c r="Y2214" s="211"/>
      <c r="BT2214" s="211"/>
    </row>
    <row r="2215" spans="6:72" ht="15" customHeight="1" x14ac:dyDescent="0.3">
      <c r="F2215" s="1"/>
      <c r="K2215" s="207"/>
      <c r="L2215" s="208"/>
      <c r="M2215" s="208"/>
      <c r="N2215" s="219"/>
      <c r="O2215" s="210"/>
      <c r="P2215" s="179"/>
      <c r="Q2215" s="180"/>
      <c r="R2215" s="210"/>
      <c r="S2215" s="210"/>
      <c r="T2215" s="211"/>
      <c r="U2215" s="211"/>
      <c r="V2215" s="211"/>
      <c r="W2215" s="211"/>
      <c r="X2215" s="212"/>
      <c r="Y2215" s="211"/>
      <c r="BT2215" s="211"/>
    </row>
    <row r="2216" spans="6:72" ht="15" customHeight="1" x14ac:dyDescent="0.3">
      <c r="F2216" s="1"/>
      <c r="K2216" s="207"/>
      <c r="L2216" s="208"/>
      <c r="M2216" s="208"/>
      <c r="N2216" s="219"/>
      <c r="O2216" s="210"/>
      <c r="P2216" s="179"/>
      <c r="Q2216" s="180"/>
      <c r="R2216" s="210"/>
      <c r="S2216" s="210"/>
      <c r="T2216" s="211"/>
      <c r="U2216" s="211"/>
      <c r="V2216" s="211"/>
      <c r="W2216" s="211"/>
      <c r="X2216" s="212"/>
      <c r="Y2216" s="211"/>
      <c r="BT2216" s="211"/>
    </row>
    <row r="2217" spans="6:72" ht="15" customHeight="1" x14ac:dyDescent="0.3">
      <c r="F2217" s="1"/>
      <c r="K2217" s="207"/>
      <c r="L2217" s="208"/>
      <c r="M2217" s="208"/>
      <c r="N2217" s="219"/>
      <c r="O2217" s="210"/>
      <c r="P2217" s="179"/>
      <c r="Q2217" s="180"/>
      <c r="R2217" s="210"/>
      <c r="S2217" s="210"/>
      <c r="T2217" s="211"/>
      <c r="U2217" s="211"/>
      <c r="V2217" s="211"/>
      <c r="W2217" s="211"/>
      <c r="X2217" s="212"/>
      <c r="Y2217" s="211"/>
      <c r="BT2217" s="211"/>
    </row>
    <row r="2218" spans="6:72" ht="15" customHeight="1" x14ac:dyDescent="0.3">
      <c r="F2218" s="1"/>
      <c r="K2218" s="207"/>
      <c r="L2218" s="208"/>
      <c r="M2218" s="208"/>
      <c r="N2218" s="219"/>
      <c r="O2218" s="210"/>
      <c r="P2218" s="179"/>
      <c r="Q2218" s="180"/>
      <c r="R2218" s="210"/>
      <c r="S2218" s="210"/>
      <c r="T2218" s="211"/>
      <c r="U2218" s="211"/>
      <c r="V2218" s="211"/>
      <c r="W2218" s="211"/>
      <c r="X2218" s="212"/>
      <c r="Y2218" s="211"/>
      <c r="BT2218" s="211"/>
    </row>
    <row r="2219" spans="6:72" ht="15" customHeight="1" x14ac:dyDescent="0.3">
      <c r="F2219" s="1"/>
      <c r="K2219" s="207"/>
      <c r="L2219" s="208"/>
      <c r="M2219" s="208"/>
      <c r="N2219" s="219"/>
      <c r="O2219" s="210"/>
      <c r="P2219" s="179"/>
      <c r="Q2219" s="180"/>
      <c r="R2219" s="210"/>
      <c r="S2219" s="210"/>
      <c r="T2219" s="211"/>
      <c r="U2219" s="211"/>
      <c r="V2219" s="211"/>
      <c r="W2219" s="211"/>
      <c r="X2219" s="212"/>
      <c r="Y2219" s="211"/>
      <c r="BT2219" s="211"/>
    </row>
    <row r="2220" spans="6:72" ht="15" customHeight="1" x14ac:dyDescent="0.3">
      <c r="F2220" s="1"/>
      <c r="K2220" s="207"/>
      <c r="L2220" s="208"/>
      <c r="M2220" s="208"/>
      <c r="N2220" s="219"/>
      <c r="O2220" s="210"/>
      <c r="P2220" s="179"/>
      <c r="Q2220" s="180"/>
      <c r="R2220" s="210"/>
      <c r="S2220" s="210"/>
      <c r="T2220" s="211"/>
      <c r="U2220" s="211"/>
      <c r="V2220" s="211"/>
      <c r="W2220" s="211"/>
      <c r="X2220" s="212"/>
      <c r="Y2220" s="211"/>
      <c r="BT2220" s="211"/>
    </row>
    <row r="2221" spans="6:72" ht="15" customHeight="1" x14ac:dyDescent="0.3">
      <c r="F2221" s="1"/>
      <c r="K2221" s="207"/>
      <c r="L2221" s="208"/>
      <c r="M2221" s="208"/>
      <c r="N2221" s="219"/>
      <c r="O2221" s="210"/>
      <c r="P2221" s="179"/>
      <c r="Q2221" s="180"/>
      <c r="R2221" s="210"/>
      <c r="S2221" s="210"/>
      <c r="T2221" s="211"/>
      <c r="U2221" s="211"/>
      <c r="V2221" s="211"/>
      <c r="W2221" s="211"/>
      <c r="X2221" s="212"/>
      <c r="Y2221" s="211"/>
      <c r="BT2221" s="211"/>
    </row>
    <row r="2222" spans="6:72" ht="15" customHeight="1" x14ac:dyDescent="0.3">
      <c r="F2222" s="1"/>
      <c r="K2222" s="207"/>
      <c r="L2222" s="208"/>
      <c r="M2222" s="208"/>
      <c r="N2222" s="219"/>
      <c r="O2222" s="210"/>
      <c r="P2222" s="179"/>
      <c r="Q2222" s="180"/>
      <c r="R2222" s="210"/>
      <c r="S2222" s="210"/>
      <c r="T2222" s="211"/>
      <c r="U2222" s="211"/>
      <c r="V2222" s="211"/>
      <c r="W2222" s="211"/>
      <c r="X2222" s="212"/>
      <c r="Y2222" s="211"/>
      <c r="BT2222" s="211"/>
    </row>
    <row r="2223" spans="6:72" ht="15" customHeight="1" x14ac:dyDescent="0.3">
      <c r="F2223" s="1"/>
      <c r="K2223" s="207"/>
      <c r="L2223" s="208"/>
      <c r="M2223" s="208"/>
      <c r="N2223" s="219"/>
      <c r="O2223" s="210"/>
      <c r="P2223" s="179"/>
      <c r="Q2223" s="180"/>
      <c r="R2223" s="210"/>
      <c r="S2223" s="210"/>
      <c r="T2223" s="211"/>
      <c r="U2223" s="211"/>
      <c r="V2223" s="211"/>
      <c r="W2223" s="211"/>
      <c r="X2223" s="212"/>
      <c r="Y2223" s="211"/>
      <c r="BT2223" s="211"/>
    </row>
    <row r="2224" spans="6:72" ht="15" customHeight="1" x14ac:dyDescent="0.3">
      <c r="F2224" s="1"/>
      <c r="K2224" s="207"/>
      <c r="L2224" s="208"/>
      <c r="M2224" s="208"/>
      <c r="N2224" s="219"/>
      <c r="O2224" s="210"/>
      <c r="P2224" s="179"/>
      <c r="Q2224" s="180"/>
      <c r="R2224" s="210"/>
      <c r="S2224" s="210"/>
      <c r="T2224" s="211"/>
      <c r="U2224" s="211"/>
      <c r="V2224" s="211"/>
      <c r="W2224" s="211"/>
      <c r="X2224" s="212"/>
      <c r="Y2224" s="211"/>
      <c r="BT2224" s="211"/>
    </row>
    <row r="2225" spans="6:72" ht="15" customHeight="1" x14ac:dyDescent="0.3">
      <c r="F2225" s="1"/>
      <c r="K2225" s="207"/>
      <c r="L2225" s="208"/>
      <c r="M2225" s="208"/>
      <c r="N2225" s="219"/>
      <c r="O2225" s="210"/>
      <c r="P2225" s="179"/>
      <c r="Q2225" s="180"/>
      <c r="R2225" s="210"/>
      <c r="S2225" s="210"/>
      <c r="T2225" s="211"/>
      <c r="U2225" s="211"/>
      <c r="V2225" s="211"/>
      <c r="W2225" s="211"/>
      <c r="X2225" s="212"/>
      <c r="Y2225" s="211"/>
      <c r="BT2225" s="211"/>
    </row>
    <row r="2226" spans="6:72" ht="15" customHeight="1" x14ac:dyDescent="0.3">
      <c r="F2226" s="1"/>
      <c r="K2226" s="207"/>
      <c r="L2226" s="208"/>
      <c r="M2226" s="208"/>
      <c r="N2226" s="219"/>
      <c r="O2226" s="210"/>
      <c r="P2226" s="179"/>
      <c r="Q2226" s="180"/>
      <c r="R2226" s="210"/>
      <c r="S2226" s="210"/>
      <c r="T2226" s="211"/>
      <c r="U2226" s="211"/>
      <c r="V2226" s="211"/>
      <c r="W2226" s="211"/>
      <c r="X2226" s="212"/>
      <c r="Y2226" s="211"/>
      <c r="BT2226" s="211"/>
    </row>
    <row r="2227" spans="6:72" ht="15" customHeight="1" x14ac:dyDescent="0.3">
      <c r="F2227" s="1"/>
      <c r="K2227" s="207"/>
      <c r="L2227" s="208"/>
      <c r="M2227" s="208"/>
      <c r="N2227" s="219"/>
      <c r="O2227" s="210"/>
      <c r="P2227" s="179"/>
      <c r="Q2227" s="180"/>
      <c r="R2227" s="210"/>
      <c r="S2227" s="210"/>
      <c r="T2227" s="211"/>
      <c r="U2227" s="211"/>
      <c r="V2227" s="211"/>
      <c r="W2227" s="211"/>
      <c r="X2227" s="212"/>
      <c r="Y2227" s="211"/>
      <c r="BT2227" s="211"/>
    </row>
    <row r="2228" spans="6:72" ht="15" customHeight="1" x14ac:dyDescent="0.3">
      <c r="F2228" s="1"/>
      <c r="K2228" s="207"/>
      <c r="L2228" s="208"/>
      <c r="M2228" s="208"/>
      <c r="N2228" s="219"/>
      <c r="O2228" s="210"/>
      <c r="P2228" s="179"/>
      <c r="Q2228" s="180"/>
      <c r="R2228" s="210"/>
      <c r="S2228" s="210"/>
      <c r="T2228" s="211"/>
      <c r="U2228" s="211"/>
      <c r="V2228" s="211"/>
      <c r="W2228" s="211"/>
      <c r="X2228" s="212"/>
      <c r="Y2228" s="211"/>
      <c r="BT2228" s="211"/>
    </row>
    <row r="2229" spans="6:72" ht="15" customHeight="1" x14ac:dyDescent="0.3">
      <c r="F2229" s="1"/>
      <c r="K2229" s="207"/>
      <c r="L2229" s="208"/>
      <c r="M2229" s="208"/>
      <c r="N2229" s="219"/>
      <c r="O2229" s="210"/>
      <c r="P2229" s="179"/>
      <c r="Q2229" s="180"/>
      <c r="R2229" s="210"/>
      <c r="S2229" s="210"/>
      <c r="T2229" s="211"/>
      <c r="U2229" s="211"/>
      <c r="V2229" s="211"/>
      <c r="W2229" s="211"/>
      <c r="X2229" s="212"/>
      <c r="Y2229" s="211"/>
      <c r="BT2229" s="211"/>
    </row>
    <row r="2230" spans="6:72" ht="15" customHeight="1" x14ac:dyDescent="0.3">
      <c r="F2230" s="1"/>
      <c r="K2230" s="207"/>
      <c r="L2230" s="208"/>
      <c r="M2230" s="208"/>
      <c r="N2230" s="219"/>
      <c r="O2230" s="210"/>
      <c r="P2230" s="179"/>
      <c r="Q2230" s="180"/>
      <c r="R2230" s="210"/>
      <c r="S2230" s="210"/>
      <c r="T2230" s="211"/>
      <c r="U2230" s="211"/>
      <c r="V2230" s="211"/>
      <c r="W2230" s="211"/>
      <c r="X2230" s="212"/>
      <c r="Y2230" s="211"/>
      <c r="BT2230" s="211"/>
    </row>
    <row r="2231" spans="6:72" ht="15" customHeight="1" x14ac:dyDescent="0.3">
      <c r="F2231" s="1"/>
      <c r="K2231" s="207"/>
      <c r="L2231" s="208"/>
      <c r="M2231" s="208"/>
      <c r="N2231" s="219"/>
      <c r="O2231" s="210"/>
      <c r="P2231" s="179"/>
      <c r="Q2231" s="180"/>
      <c r="R2231" s="210"/>
      <c r="S2231" s="210"/>
      <c r="T2231" s="211"/>
      <c r="U2231" s="211"/>
      <c r="V2231" s="211"/>
      <c r="W2231" s="211"/>
      <c r="X2231" s="212"/>
      <c r="Y2231" s="211"/>
      <c r="BT2231" s="211"/>
    </row>
    <row r="2232" spans="6:72" ht="15" customHeight="1" x14ac:dyDescent="0.3">
      <c r="F2232" s="1"/>
      <c r="K2232" s="207"/>
      <c r="L2232" s="208"/>
      <c r="M2232" s="208"/>
      <c r="N2232" s="219"/>
      <c r="O2232" s="210"/>
      <c r="P2232" s="179"/>
      <c r="Q2232" s="180"/>
      <c r="R2232" s="210"/>
      <c r="S2232" s="210"/>
      <c r="T2232" s="211"/>
      <c r="U2232" s="211"/>
      <c r="V2232" s="211"/>
      <c r="W2232" s="211"/>
      <c r="X2232" s="212"/>
      <c r="Y2232" s="211"/>
      <c r="BT2232" s="211"/>
    </row>
    <row r="2233" spans="6:72" ht="15" customHeight="1" x14ac:dyDescent="0.3">
      <c r="F2233" s="1"/>
      <c r="K2233" s="207"/>
      <c r="L2233" s="208"/>
      <c r="M2233" s="208"/>
      <c r="N2233" s="219"/>
      <c r="O2233" s="210"/>
      <c r="P2233" s="179"/>
      <c r="Q2233" s="180"/>
      <c r="R2233" s="210"/>
      <c r="S2233" s="210"/>
      <c r="T2233" s="211"/>
      <c r="U2233" s="211"/>
      <c r="V2233" s="211"/>
      <c r="W2233" s="211"/>
      <c r="X2233" s="212"/>
      <c r="Y2233" s="211"/>
      <c r="BT2233" s="211"/>
    </row>
    <row r="2234" spans="6:72" ht="15" customHeight="1" x14ac:dyDescent="0.3">
      <c r="F2234" s="1"/>
      <c r="K2234" s="207"/>
      <c r="L2234" s="208"/>
      <c r="M2234" s="208"/>
      <c r="N2234" s="219"/>
      <c r="O2234" s="210"/>
      <c r="P2234" s="179"/>
      <c r="Q2234" s="180"/>
      <c r="R2234" s="210"/>
      <c r="S2234" s="210"/>
      <c r="T2234" s="211"/>
      <c r="U2234" s="211"/>
      <c r="V2234" s="211"/>
      <c r="W2234" s="211"/>
      <c r="X2234" s="212"/>
      <c r="Y2234" s="211"/>
      <c r="BT2234" s="211"/>
    </row>
    <row r="2235" spans="6:72" ht="15" customHeight="1" x14ac:dyDescent="0.3">
      <c r="F2235" s="1"/>
      <c r="K2235" s="207"/>
      <c r="L2235" s="208"/>
      <c r="M2235" s="208"/>
      <c r="N2235" s="219"/>
      <c r="O2235" s="210"/>
      <c r="P2235" s="179"/>
      <c r="Q2235" s="180"/>
      <c r="R2235" s="210"/>
      <c r="S2235" s="210"/>
      <c r="T2235" s="211"/>
      <c r="U2235" s="211"/>
      <c r="V2235" s="211"/>
      <c r="W2235" s="211"/>
      <c r="X2235" s="212"/>
      <c r="Y2235" s="211"/>
      <c r="BT2235" s="211"/>
    </row>
    <row r="2236" spans="6:72" ht="15" customHeight="1" x14ac:dyDescent="0.3">
      <c r="F2236" s="1"/>
      <c r="K2236" s="207"/>
      <c r="L2236" s="208"/>
      <c r="M2236" s="208"/>
      <c r="N2236" s="219"/>
      <c r="O2236" s="210"/>
      <c r="P2236" s="179"/>
      <c r="Q2236" s="180"/>
      <c r="R2236" s="210"/>
      <c r="S2236" s="210"/>
      <c r="T2236" s="211"/>
      <c r="U2236" s="211"/>
      <c r="V2236" s="211"/>
      <c r="W2236" s="211"/>
      <c r="X2236" s="212"/>
      <c r="Y2236" s="211"/>
      <c r="BT2236" s="211"/>
    </row>
    <row r="2237" spans="6:72" ht="15" customHeight="1" x14ac:dyDescent="0.3">
      <c r="F2237" s="1"/>
      <c r="K2237" s="207"/>
      <c r="L2237" s="208"/>
      <c r="M2237" s="208"/>
      <c r="N2237" s="219"/>
      <c r="O2237" s="210"/>
      <c r="P2237" s="179"/>
      <c r="Q2237" s="180"/>
      <c r="R2237" s="210"/>
      <c r="S2237" s="210"/>
      <c r="T2237" s="211"/>
      <c r="U2237" s="211"/>
      <c r="V2237" s="211"/>
      <c r="W2237" s="211"/>
      <c r="X2237" s="212"/>
      <c r="Y2237" s="211"/>
      <c r="BT2237" s="211"/>
    </row>
    <row r="2238" spans="6:72" ht="15" customHeight="1" x14ac:dyDescent="0.3">
      <c r="F2238" s="1"/>
      <c r="K2238" s="207"/>
      <c r="L2238" s="208"/>
      <c r="M2238" s="208"/>
      <c r="N2238" s="219"/>
      <c r="O2238" s="210"/>
      <c r="P2238" s="179"/>
      <c r="Q2238" s="180"/>
      <c r="R2238" s="210"/>
      <c r="S2238" s="210"/>
      <c r="T2238" s="211"/>
      <c r="U2238" s="211"/>
      <c r="V2238" s="211"/>
      <c r="W2238" s="211"/>
      <c r="X2238" s="212"/>
      <c r="Y2238" s="211"/>
      <c r="BT2238" s="211"/>
    </row>
    <row r="2239" spans="6:72" ht="15" customHeight="1" x14ac:dyDescent="0.3">
      <c r="F2239" s="1"/>
      <c r="K2239" s="207"/>
      <c r="L2239" s="208"/>
      <c r="M2239" s="208"/>
      <c r="N2239" s="219"/>
      <c r="O2239" s="210"/>
      <c r="P2239" s="179"/>
      <c r="Q2239" s="180"/>
      <c r="R2239" s="210"/>
      <c r="S2239" s="210"/>
      <c r="T2239" s="211"/>
      <c r="U2239" s="211"/>
      <c r="V2239" s="211"/>
      <c r="W2239" s="211"/>
      <c r="X2239" s="212"/>
      <c r="Y2239" s="211"/>
      <c r="BT2239" s="211"/>
    </row>
    <row r="2240" spans="6:72" ht="15" customHeight="1" x14ac:dyDescent="0.3">
      <c r="F2240" s="1"/>
      <c r="K2240" s="207"/>
      <c r="L2240" s="208"/>
      <c r="M2240" s="208"/>
      <c r="N2240" s="219"/>
      <c r="O2240" s="210"/>
      <c r="P2240" s="179"/>
      <c r="Q2240" s="180"/>
      <c r="R2240" s="210"/>
      <c r="S2240" s="210"/>
      <c r="T2240" s="211"/>
      <c r="U2240" s="211"/>
      <c r="V2240" s="211"/>
      <c r="W2240" s="211"/>
      <c r="X2240" s="212"/>
      <c r="Y2240" s="211"/>
      <c r="BT2240" s="211"/>
    </row>
    <row r="2241" spans="6:72" ht="15" customHeight="1" x14ac:dyDescent="0.3">
      <c r="F2241" s="1"/>
      <c r="K2241" s="207"/>
      <c r="L2241" s="208"/>
      <c r="M2241" s="208"/>
      <c r="N2241" s="219"/>
      <c r="O2241" s="210"/>
      <c r="P2241" s="179"/>
      <c r="Q2241" s="180"/>
      <c r="R2241" s="210"/>
      <c r="S2241" s="210"/>
      <c r="T2241" s="211"/>
      <c r="U2241" s="211"/>
      <c r="V2241" s="211"/>
      <c r="W2241" s="211"/>
      <c r="X2241" s="212"/>
      <c r="Y2241" s="211"/>
      <c r="BT2241" s="211"/>
    </row>
    <row r="2242" spans="6:72" ht="15" customHeight="1" x14ac:dyDescent="0.3">
      <c r="F2242" s="1"/>
      <c r="K2242" s="207"/>
      <c r="L2242" s="208"/>
      <c r="M2242" s="208"/>
      <c r="N2242" s="219"/>
      <c r="O2242" s="210"/>
      <c r="P2242" s="179"/>
      <c r="Q2242" s="180"/>
      <c r="R2242" s="210"/>
      <c r="S2242" s="210"/>
      <c r="T2242" s="211"/>
      <c r="U2242" s="211"/>
      <c r="V2242" s="211"/>
      <c r="W2242" s="211"/>
      <c r="X2242" s="212"/>
      <c r="Y2242" s="211"/>
      <c r="BT2242" s="211"/>
    </row>
    <row r="2243" spans="6:72" ht="15" customHeight="1" x14ac:dyDescent="0.3">
      <c r="F2243" s="1"/>
      <c r="K2243" s="207"/>
      <c r="L2243" s="208"/>
      <c r="M2243" s="208"/>
      <c r="N2243" s="219"/>
      <c r="O2243" s="210"/>
      <c r="P2243" s="179"/>
      <c r="Q2243" s="180"/>
      <c r="R2243" s="210"/>
      <c r="S2243" s="210"/>
      <c r="T2243" s="211"/>
      <c r="U2243" s="211"/>
      <c r="V2243" s="211"/>
      <c r="W2243" s="211"/>
      <c r="X2243" s="212"/>
      <c r="Y2243" s="211"/>
      <c r="BT2243" s="211"/>
    </row>
    <row r="2244" spans="6:72" ht="15" customHeight="1" x14ac:dyDescent="0.3">
      <c r="F2244" s="1"/>
      <c r="K2244" s="207"/>
      <c r="L2244" s="208"/>
      <c r="M2244" s="208"/>
      <c r="N2244" s="219"/>
      <c r="O2244" s="210"/>
      <c r="P2244" s="179"/>
      <c r="Q2244" s="180"/>
      <c r="R2244" s="210"/>
      <c r="S2244" s="210"/>
      <c r="T2244" s="211"/>
      <c r="U2244" s="211"/>
      <c r="V2244" s="211"/>
      <c r="W2244" s="211"/>
      <c r="X2244" s="212"/>
      <c r="Y2244" s="211"/>
      <c r="BT2244" s="211"/>
    </row>
    <row r="2245" spans="6:72" ht="15" customHeight="1" x14ac:dyDescent="0.3">
      <c r="F2245" s="1"/>
      <c r="K2245" s="207"/>
      <c r="L2245" s="208"/>
      <c r="M2245" s="208"/>
      <c r="N2245" s="219"/>
      <c r="O2245" s="210"/>
      <c r="P2245" s="179"/>
      <c r="Q2245" s="180"/>
      <c r="R2245" s="210"/>
      <c r="S2245" s="210"/>
      <c r="T2245" s="211"/>
      <c r="U2245" s="211"/>
      <c r="V2245" s="211"/>
      <c r="W2245" s="211"/>
      <c r="X2245" s="212"/>
      <c r="Y2245" s="211"/>
      <c r="BT2245" s="211"/>
    </row>
    <row r="2246" spans="6:72" ht="15" customHeight="1" x14ac:dyDescent="0.3">
      <c r="F2246" s="1"/>
      <c r="K2246" s="207"/>
      <c r="L2246" s="208"/>
      <c r="M2246" s="208"/>
      <c r="N2246" s="219"/>
      <c r="O2246" s="210"/>
      <c r="P2246" s="179"/>
      <c r="Q2246" s="180"/>
      <c r="R2246" s="210"/>
      <c r="S2246" s="210"/>
      <c r="T2246" s="211"/>
      <c r="U2246" s="211"/>
      <c r="V2246" s="211"/>
      <c r="W2246" s="211"/>
      <c r="X2246" s="212"/>
      <c r="Y2246" s="211"/>
      <c r="BT2246" s="211"/>
    </row>
    <row r="2247" spans="6:72" ht="15" customHeight="1" x14ac:dyDescent="0.3">
      <c r="F2247" s="1"/>
      <c r="K2247" s="207"/>
      <c r="L2247" s="208"/>
      <c r="M2247" s="208"/>
      <c r="N2247" s="219"/>
      <c r="O2247" s="210"/>
      <c r="P2247" s="179"/>
      <c r="Q2247" s="180"/>
      <c r="R2247" s="210"/>
      <c r="S2247" s="210"/>
      <c r="T2247" s="211"/>
      <c r="U2247" s="211"/>
      <c r="V2247" s="211"/>
      <c r="W2247" s="211"/>
      <c r="X2247" s="212"/>
      <c r="Y2247" s="211"/>
      <c r="BT2247" s="211"/>
    </row>
    <row r="2248" spans="6:72" ht="15" customHeight="1" x14ac:dyDescent="0.3">
      <c r="F2248" s="1"/>
      <c r="K2248" s="207"/>
      <c r="L2248" s="208"/>
      <c r="M2248" s="208"/>
      <c r="N2248" s="219"/>
      <c r="O2248" s="210"/>
      <c r="P2248" s="179"/>
      <c r="Q2248" s="180"/>
      <c r="R2248" s="210"/>
      <c r="S2248" s="210"/>
      <c r="T2248" s="211"/>
      <c r="U2248" s="211"/>
      <c r="V2248" s="211"/>
      <c r="W2248" s="211"/>
      <c r="X2248" s="212"/>
      <c r="Y2248" s="211"/>
      <c r="BT2248" s="211"/>
    </row>
    <row r="2249" spans="6:72" ht="15" customHeight="1" x14ac:dyDescent="0.3">
      <c r="F2249" s="1"/>
      <c r="K2249" s="207"/>
      <c r="L2249" s="208"/>
      <c r="M2249" s="208"/>
      <c r="N2249" s="219"/>
      <c r="O2249" s="210"/>
      <c r="P2249" s="179"/>
      <c r="Q2249" s="180"/>
      <c r="R2249" s="210"/>
      <c r="S2249" s="210"/>
      <c r="T2249" s="211"/>
      <c r="U2249" s="211"/>
      <c r="V2249" s="211"/>
      <c r="W2249" s="211"/>
      <c r="X2249" s="212"/>
      <c r="Y2249" s="211"/>
      <c r="BT2249" s="211"/>
    </row>
    <row r="2250" spans="6:72" ht="15" customHeight="1" x14ac:dyDescent="0.3">
      <c r="F2250" s="1"/>
      <c r="K2250" s="207"/>
      <c r="L2250" s="208"/>
      <c r="M2250" s="208"/>
      <c r="N2250" s="219"/>
      <c r="O2250" s="210"/>
      <c r="P2250" s="179"/>
      <c r="Q2250" s="180"/>
      <c r="R2250" s="210"/>
      <c r="S2250" s="210"/>
      <c r="T2250" s="211"/>
      <c r="U2250" s="211"/>
      <c r="V2250" s="211"/>
      <c r="W2250" s="211"/>
      <c r="X2250" s="212"/>
      <c r="Y2250" s="211"/>
      <c r="BT2250" s="211"/>
    </row>
    <row r="2251" spans="6:72" ht="15" customHeight="1" x14ac:dyDescent="0.3">
      <c r="F2251" s="1"/>
      <c r="K2251" s="207"/>
      <c r="L2251" s="208"/>
      <c r="M2251" s="208"/>
      <c r="N2251" s="219"/>
      <c r="O2251" s="210"/>
      <c r="P2251" s="179"/>
      <c r="Q2251" s="180"/>
      <c r="R2251" s="210"/>
      <c r="S2251" s="210"/>
      <c r="T2251" s="211"/>
      <c r="U2251" s="211"/>
      <c r="V2251" s="211"/>
      <c r="W2251" s="211"/>
      <c r="X2251" s="212"/>
      <c r="Y2251" s="211"/>
      <c r="BT2251" s="211"/>
    </row>
    <row r="2252" spans="6:72" ht="15" customHeight="1" x14ac:dyDescent="0.3">
      <c r="F2252" s="1"/>
      <c r="K2252" s="207"/>
      <c r="L2252" s="208"/>
      <c r="M2252" s="208"/>
      <c r="N2252" s="219"/>
      <c r="O2252" s="210"/>
      <c r="P2252" s="179"/>
      <c r="Q2252" s="180"/>
      <c r="R2252" s="210"/>
      <c r="S2252" s="210"/>
      <c r="T2252" s="211"/>
      <c r="U2252" s="211"/>
      <c r="V2252" s="211"/>
      <c r="W2252" s="211"/>
      <c r="X2252" s="212"/>
      <c r="Y2252" s="211"/>
      <c r="BT2252" s="211"/>
    </row>
    <row r="2253" spans="6:72" ht="15" customHeight="1" x14ac:dyDescent="0.3">
      <c r="F2253" s="1"/>
      <c r="K2253" s="207"/>
      <c r="L2253" s="208"/>
      <c r="M2253" s="208"/>
      <c r="N2253" s="219"/>
      <c r="O2253" s="210"/>
      <c r="P2253" s="179"/>
      <c r="Q2253" s="180"/>
      <c r="R2253" s="210"/>
      <c r="S2253" s="210"/>
      <c r="T2253" s="211"/>
      <c r="U2253" s="211"/>
      <c r="V2253" s="211"/>
      <c r="W2253" s="211"/>
      <c r="X2253" s="212"/>
      <c r="Y2253" s="211"/>
      <c r="BT2253" s="211"/>
    </row>
    <row r="2254" spans="6:72" ht="15" customHeight="1" x14ac:dyDescent="0.3">
      <c r="F2254" s="1"/>
      <c r="K2254" s="207"/>
      <c r="L2254" s="208"/>
      <c r="M2254" s="208"/>
      <c r="N2254" s="219"/>
      <c r="O2254" s="210"/>
      <c r="P2254" s="179"/>
      <c r="Q2254" s="180"/>
      <c r="R2254" s="210"/>
      <c r="S2254" s="210"/>
      <c r="T2254" s="211"/>
      <c r="U2254" s="211"/>
      <c r="V2254" s="211"/>
      <c r="W2254" s="211"/>
      <c r="X2254" s="212"/>
      <c r="Y2254" s="211"/>
      <c r="BT2254" s="211"/>
    </row>
    <row r="2255" spans="6:72" ht="15" customHeight="1" x14ac:dyDescent="0.3">
      <c r="F2255" s="1"/>
      <c r="K2255" s="207"/>
      <c r="L2255" s="208"/>
      <c r="M2255" s="208"/>
      <c r="N2255" s="219"/>
      <c r="O2255" s="210"/>
      <c r="P2255" s="179"/>
      <c r="Q2255" s="180"/>
      <c r="R2255" s="210"/>
      <c r="S2255" s="210"/>
      <c r="T2255" s="211"/>
      <c r="U2255" s="211"/>
      <c r="V2255" s="211"/>
      <c r="W2255" s="211"/>
      <c r="X2255" s="212"/>
      <c r="Y2255" s="211"/>
      <c r="BT2255" s="211"/>
    </row>
    <row r="2256" spans="6:72" ht="15" customHeight="1" x14ac:dyDescent="0.3">
      <c r="F2256" s="1"/>
      <c r="K2256" s="207"/>
      <c r="L2256" s="208"/>
      <c r="M2256" s="208"/>
      <c r="N2256" s="219"/>
      <c r="O2256" s="210"/>
      <c r="P2256" s="179"/>
      <c r="Q2256" s="180"/>
      <c r="R2256" s="210"/>
      <c r="S2256" s="210"/>
      <c r="T2256" s="211"/>
      <c r="U2256" s="211"/>
      <c r="V2256" s="211"/>
      <c r="W2256" s="211"/>
      <c r="X2256" s="212"/>
      <c r="Y2256" s="211"/>
      <c r="BT2256" s="211"/>
    </row>
    <row r="2257" spans="6:72" ht="15" customHeight="1" x14ac:dyDescent="0.3">
      <c r="F2257" s="1"/>
      <c r="K2257" s="207"/>
      <c r="L2257" s="208"/>
      <c r="M2257" s="208"/>
      <c r="N2257" s="219"/>
      <c r="O2257" s="210"/>
      <c r="P2257" s="179"/>
      <c r="Q2257" s="180"/>
      <c r="R2257" s="210"/>
      <c r="S2257" s="210"/>
      <c r="T2257" s="211"/>
      <c r="U2257" s="211"/>
      <c r="V2257" s="211"/>
      <c r="W2257" s="211"/>
      <c r="X2257" s="212"/>
      <c r="Y2257" s="211"/>
      <c r="BT2257" s="211"/>
    </row>
    <row r="2258" spans="6:72" ht="15" customHeight="1" x14ac:dyDescent="0.3">
      <c r="F2258" s="1"/>
      <c r="K2258" s="207"/>
      <c r="L2258" s="208"/>
      <c r="M2258" s="208"/>
      <c r="N2258" s="219"/>
      <c r="O2258" s="210"/>
      <c r="P2258" s="179"/>
      <c r="Q2258" s="180"/>
      <c r="R2258" s="210"/>
      <c r="S2258" s="210"/>
      <c r="T2258" s="211"/>
      <c r="U2258" s="211"/>
      <c r="V2258" s="211"/>
      <c r="W2258" s="211"/>
      <c r="X2258" s="212"/>
      <c r="Y2258" s="211"/>
      <c r="BT2258" s="211"/>
    </row>
    <row r="2259" spans="6:72" ht="15" customHeight="1" x14ac:dyDescent="0.3">
      <c r="F2259" s="1"/>
      <c r="K2259" s="207"/>
      <c r="L2259" s="208"/>
      <c r="M2259" s="208"/>
      <c r="N2259" s="219"/>
      <c r="O2259" s="210"/>
      <c r="P2259" s="179"/>
      <c r="Q2259" s="180"/>
      <c r="R2259" s="210"/>
      <c r="S2259" s="210"/>
      <c r="T2259" s="211"/>
      <c r="U2259" s="211"/>
      <c r="V2259" s="211"/>
      <c r="W2259" s="211"/>
      <c r="X2259" s="212"/>
      <c r="Y2259" s="211"/>
      <c r="BT2259" s="211"/>
    </row>
    <row r="2260" spans="6:72" ht="15" customHeight="1" x14ac:dyDescent="0.3">
      <c r="F2260" s="1"/>
      <c r="K2260" s="207"/>
      <c r="L2260" s="208"/>
      <c r="M2260" s="208"/>
      <c r="N2260" s="219"/>
      <c r="O2260" s="210"/>
      <c r="P2260" s="179"/>
      <c r="Q2260" s="180"/>
      <c r="R2260" s="210"/>
      <c r="S2260" s="210"/>
      <c r="T2260" s="211"/>
      <c r="U2260" s="211"/>
      <c r="V2260" s="211"/>
      <c r="W2260" s="211"/>
      <c r="X2260" s="212"/>
      <c r="Y2260" s="211"/>
      <c r="BT2260" s="211"/>
    </row>
    <row r="2261" spans="6:72" ht="15" customHeight="1" x14ac:dyDescent="0.3">
      <c r="F2261" s="1"/>
      <c r="K2261" s="207"/>
      <c r="L2261" s="208"/>
      <c r="M2261" s="208"/>
      <c r="N2261" s="219"/>
      <c r="O2261" s="210"/>
      <c r="P2261" s="179"/>
      <c r="Q2261" s="180"/>
      <c r="R2261" s="210"/>
      <c r="S2261" s="210"/>
      <c r="T2261" s="211"/>
      <c r="U2261" s="211"/>
      <c r="V2261" s="211"/>
      <c r="W2261" s="211"/>
      <c r="X2261" s="212"/>
      <c r="Y2261" s="211"/>
      <c r="BT2261" s="211"/>
    </row>
    <row r="2262" spans="6:72" ht="15" customHeight="1" x14ac:dyDescent="0.3">
      <c r="F2262" s="1"/>
      <c r="K2262" s="207"/>
      <c r="L2262" s="208"/>
      <c r="M2262" s="208"/>
      <c r="N2262" s="219"/>
      <c r="O2262" s="210"/>
      <c r="P2262" s="179"/>
      <c r="Q2262" s="180"/>
      <c r="R2262" s="210"/>
      <c r="S2262" s="210"/>
      <c r="T2262" s="211"/>
      <c r="U2262" s="211"/>
      <c r="V2262" s="211"/>
      <c r="W2262" s="211"/>
      <c r="X2262" s="212"/>
      <c r="Y2262" s="211"/>
      <c r="BT2262" s="211"/>
    </row>
    <row r="2263" spans="6:72" ht="15" customHeight="1" x14ac:dyDescent="0.3">
      <c r="F2263" s="1"/>
      <c r="K2263" s="207"/>
      <c r="L2263" s="208"/>
      <c r="M2263" s="208"/>
      <c r="N2263" s="219"/>
      <c r="O2263" s="210"/>
      <c r="P2263" s="179"/>
      <c r="Q2263" s="180"/>
      <c r="R2263" s="210"/>
      <c r="S2263" s="210"/>
      <c r="T2263" s="211"/>
      <c r="U2263" s="211"/>
      <c r="V2263" s="211"/>
      <c r="W2263" s="211"/>
      <c r="X2263" s="212"/>
      <c r="Y2263" s="211"/>
      <c r="BT2263" s="211"/>
    </row>
    <row r="2264" spans="6:72" ht="15" customHeight="1" x14ac:dyDescent="0.3">
      <c r="F2264" s="1"/>
      <c r="K2264" s="207"/>
      <c r="L2264" s="208"/>
      <c r="M2264" s="208"/>
      <c r="N2264" s="219"/>
      <c r="O2264" s="210"/>
      <c r="P2264" s="179"/>
      <c r="Q2264" s="180"/>
      <c r="R2264" s="210"/>
      <c r="S2264" s="210"/>
      <c r="T2264" s="211"/>
      <c r="U2264" s="211"/>
      <c r="V2264" s="211"/>
      <c r="W2264" s="211"/>
      <c r="X2264" s="212"/>
      <c r="Y2264" s="211"/>
      <c r="BT2264" s="211"/>
    </row>
    <row r="2265" spans="6:72" ht="15" customHeight="1" x14ac:dyDescent="0.3">
      <c r="F2265" s="1"/>
      <c r="K2265" s="207"/>
      <c r="L2265" s="208"/>
      <c r="M2265" s="208"/>
      <c r="N2265" s="219"/>
      <c r="O2265" s="210"/>
      <c r="P2265" s="179"/>
      <c r="Q2265" s="180"/>
      <c r="R2265" s="210"/>
      <c r="S2265" s="210"/>
      <c r="T2265" s="211"/>
      <c r="U2265" s="211"/>
      <c r="V2265" s="211"/>
      <c r="W2265" s="211"/>
      <c r="X2265" s="212"/>
      <c r="Y2265" s="211"/>
      <c r="BT2265" s="211"/>
    </row>
    <row r="2266" spans="6:72" ht="15" customHeight="1" x14ac:dyDescent="0.3">
      <c r="F2266" s="1"/>
      <c r="K2266" s="207"/>
      <c r="L2266" s="208"/>
      <c r="M2266" s="208"/>
      <c r="N2266" s="219"/>
      <c r="O2266" s="210"/>
      <c r="P2266" s="179"/>
      <c r="Q2266" s="180"/>
      <c r="R2266" s="210"/>
      <c r="S2266" s="210"/>
      <c r="T2266" s="211"/>
      <c r="U2266" s="211"/>
      <c r="V2266" s="211"/>
      <c r="W2266" s="211"/>
      <c r="X2266" s="212"/>
      <c r="Y2266" s="211"/>
      <c r="BT2266" s="211"/>
    </row>
    <row r="2267" spans="6:72" ht="15" customHeight="1" x14ac:dyDescent="0.3">
      <c r="F2267" s="1"/>
      <c r="K2267" s="207"/>
      <c r="L2267" s="208"/>
      <c r="M2267" s="208"/>
      <c r="N2267" s="219"/>
      <c r="O2267" s="210"/>
      <c r="P2267" s="179"/>
      <c r="Q2267" s="180"/>
      <c r="R2267" s="210"/>
      <c r="S2267" s="210"/>
      <c r="T2267" s="211"/>
      <c r="U2267" s="211"/>
      <c r="V2267" s="211"/>
      <c r="W2267" s="211"/>
      <c r="X2267" s="212"/>
      <c r="Y2267" s="211"/>
      <c r="BT2267" s="211"/>
    </row>
    <row r="2268" spans="6:72" ht="15" customHeight="1" x14ac:dyDescent="0.3">
      <c r="F2268" s="1"/>
      <c r="K2268" s="207"/>
      <c r="L2268" s="208"/>
      <c r="M2268" s="208"/>
      <c r="N2268" s="219"/>
      <c r="O2268" s="210"/>
      <c r="P2268" s="179"/>
      <c r="Q2268" s="180"/>
      <c r="R2268" s="210"/>
      <c r="S2268" s="210"/>
      <c r="T2268" s="211"/>
      <c r="U2268" s="211"/>
      <c r="V2268" s="211"/>
      <c r="W2268" s="211"/>
      <c r="X2268" s="212"/>
      <c r="Y2268" s="211"/>
      <c r="BT2268" s="211"/>
    </row>
    <row r="2269" spans="6:72" ht="15" customHeight="1" x14ac:dyDescent="0.3">
      <c r="F2269" s="1"/>
      <c r="K2269" s="207"/>
      <c r="L2269" s="208"/>
      <c r="M2269" s="208"/>
      <c r="N2269" s="219"/>
      <c r="O2269" s="210"/>
      <c r="P2269" s="179"/>
      <c r="Q2269" s="180"/>
      <c r="R2269" s="210"/>
      <c r="S2269" s="210"/>
      <c r="T2269" s="211"/>
      <c r="U2269" s="211"/>
      <c r="V2269" s="211"/>
      <c r="W2269" s="211"/>
      <c r="X2269" s="212"/>
      <c r="Y2269" s="211"/>
      <c r="BT2269" s="211"/>
    </row>
    <row r="2270" spans="6:72" ht="15" customHeight="1" x14ac:dyDescent="0.3">
      <c r="F2270" s="1"/>
      <c r="K2270" s="207"/>
      <c r="L2270" s="208"/>
      <c r="M2270" s="208"/>
      <c r="N2270" s="219"/>
      <c r="O2270" s="210"/>
      <c r="P2270" s="179"/>
      <c r="Q2270" s="180"/>
      <c r="R2270" s="210"/>
      <c r="S2270" s="210"/>
      <c r="T2270" s="211"/>
      <c r="U2270" s="211"/>
      <c r="V2270" s="211"/>
      <c r="W2270" s="211"/>
      <c r="X2270" s="212"/>
      <c r="Y2270" s="211"/>
      <c r="BT2270" s="211"/>
    </row>
    <row r="2271" spans="6:72" ht="15" customHeight="1" x14ac:dyDescent="0.3">
      <c r="F2271" s="1"/>
      <c r="K2271" s="207"/>
      <c r="L2271" s="208"/>
      <c r="M2271" s="208"/>
      <c r="N2271" s="219"/>
      <c r="O2271" s="210"/>
      <c r="P2271" s="179"/>
      <c r="Q2271" s="180"/>
      <c r="R2271" s="210"/>
      <c r="S2271" s="210"/>
      <c r="T2271" s="211"/>
      <c r="U2271" s="211"/>
      <c r="V2271" s="211"/>
      <c r="W2271" s="211"/>
      <c r="X2271" s="212"/>
      <c r="Y2271" s="211"/>
      <c r="BT2271" s="211"/>
    </row>
    <row r="2272" spans="6:72" ht="15" customHeight="1" x14ac:dyDescent="0.3">
      <c r="F2272" s="1"/>
      <c r="K2272" s="207"/>
      <c r="L2272" s="208"/>
      <c r="M2272" s="208"/>
      <c r="N2272" s="219"/>
      <c r="O2272" s="210"/>
      <c r="P2272" s="179"/>
      <c r="Q2272" s="180"/>
      <c r="R2272" s="210"/>
      <c r="S2272" s="210"/>
      <c r="T2272" s="211"/>
      <c r="U2272" s="211"/>
      <c r="V2272" s="211"/>
      <c r="W2272" s="211"/>
      <c r="X2272" s="212"/>
      <c r="Y2272" s="211"/>
      <c r="BT2272" s="211"/>
    </row>
    <row r="2273" spans="6:72" ht="15" customHeight="1" x14ac:dyDescent="0.3">
      <c r="F2273" s="1"/>
      <c r="K2273" s="207"/>
      <c r="L2273" s="208"/>
      <c r="M2273" s="208"/>
      <c r="N2273" s="219"/>
      <c r="O2273" s="210"/>
      <c r="P2273" s="179"/>
      <c r="Q2273" s="180"/>
      <c r="R2273" s="210"/>
      <c r="S2273" s="210"/>
      <c r="T2273" s="211"/>
      <c r="U2273" s="211"/>
      <c r="V2273" s="211"/>
      <c r="W2273" s="211"/>
      <c r="X2273" s="212"/>
      <c r="Y2273" s="211"/>
      <c r="BT2273" s="211"/>
    </row>
    <row r="2274" spans="6:72" ht="15" customHeight="1" x14ac:dyDescent="0.3">
      <c r="F2274" s="1"/>
      <c r="K2274" s="207"/>
      <c r="L2274" s="208"/>
      <c r="M2274" s="208"/>
      <c r="N2274" s="219"/>
      <c r="O2274" s="210"/>
      <c r="P2274" s="179"/>
      <c r="Q2274" s="180"/>
      <c r="R2274" s="210"/>
      <c r="S2274" s="210"/>
      <c r="T2274" s="211"/>
      <c r="U2274" s="211"/>
      <c r="V2274" s="211"/>
      <c r="W2274" s="211"/>
      <c r="X2274" s="212"/>
      <c r="Y2274" s="211"/>
      <c r="BT2274" s="211"/>
    </row>
    <row r="2275" spans="6:72" ht="15" customHeight="1" x14ac:dyDescent="0.3">
      <c r="F2275" s="1"/>
      <c r="K2275" s="207"/>
      <c r="L2275" s="208"/>
      <c r="M2275" s="208"/>
      <c r="N2275" s="219"/>
      <c r="O2275" s="210"/>
      <c r="P2275" s="179"/>
      <c r="Q2275" s="180"/>
      <c r="R2275" s="210"/>
      <c r="S2275" s="210"/>
      <c r="T2275" s="211"/>
      <c r="U2275" s="211"/>
      <c r="V2275" s="211"/>
      <c r="W2275" s="211"/>
      <c r="X2275" s="212"/>
      <c r="Y2275" s="211"/>
      <c r="BT2275" s="211"/>
    </row>
    <row r="2276" spans="6:72" ht="15" customHeight="1" x14ac:dyDescent="0.3">
      <c r="F2276" s="1"/>
      <c r="K2276" s="207"/>
      <c r="L2276" s="208"/>
      <c r="M2276" s="208"/>
      <c r="N2276" s="219"/>
      <c r="O2276" s="210"/>
      <c r="P2276" s="179"/>
      <c r="Q2276" s="180"/>
      <c r="R2276" s="210"/>
      <c r="S2276" s="210"/>
      <c r="T2276" s="211"/>
      <c r="U2276" s="211"/>
      <c r="V2276" s="211"/>
      <c r="W2276" s="211"/>
      <c r="X2276" s="212"/>
      <c r="Y2276" s="211"/>
      <c r="BT2276" s="211"/>
    </row>
    <row r="2277" spans="6:72" ht="15" customHeight="1" x14ac:dyDescent="0.3">
      <c r="F2277" s="1"/>
      <c r="K2277" s="207"/>
      <c r="L2277" s="208"/>
      <c r="M2277" s="208"/>
      <c r="N2277" s="219"/>
      <c r="O2277" s="210"/>
      <c r="P2277" s="179"/>
      <c r="Q2277" s="180"/>
      <c r="R2277" s="210"/>
      <c r="S2277" s="210"/>
      <c r="T2277" s="211"/>
      <c r="U2277" s="211"/>
      <c r="V2277" s="211"/>
      <c r="W2277" s="211"/>
      <c r="X2277" s="212"/>
      <c r="Y2277" s="211"/>
      <c r="BT2277" s="211"/>
    </row>
    <row r="2278" spans="6:72" ht="15" customHeight="1" x14ac:dyDescent="0.3">
      <c r="F2278" s="1"/>
      <c r="K2278" s="207"/>
      <c r="L2278" s="208"/>
      <c r="M2278" s="208"/>
      <c r="N2278" s="219"/>
      <c r="O2278" s="210"/>
      <c r="P2278" s="179"/>
      <c r="Q2278" s="180"/>
      <c r="R2278" s="210"/>
      <c r="S2278" s="210"/>
      <c r="T2278" s="211"/>
      <c r="U2278" s="211"/>
      <c r="V2278" s="211"/>
      <c r="W2278" s="211"/>
      <c r="X2278" s="212"/>
      <c r="Y2278" s="211"/>
      <c r="BT2278" s="211"/>
    </row>
    <row r="2279" spans="6:72" ht="15" customHeight="1" x14ac:dyDescent="0.3">
      <c r="F2279" s="1"/>
      <c r="K2279" s="207"/>
      <c r="L2279" s="208"/>
      <c r="M2279" s="208"/>
      <c r="N2279" s="219"/>
      <c r="O2279" s="210"/>
      <c r="P2279" s="179"/>
      <c r="Q2279" s="180"/>
      <c r="R2279" s="210"/>
      <c r="S2279" s="210"/>
      <c r="T2279" s="211"/>
      <c r="U2279" s="211"/>
      <c r="V2279" s="211"/>
      <c r="W2279" s="211"/>
      <c r="X2279" s="212"/>
      <c r="Y2279" s="211"/>
      <c r="BT2279" s="211"/>
    </row>
    <row r="2280" spans="6:72" ht="15" customHeight="1" x14ac:dyDescent="0.3">
      <c r="F2280" s="1"/>
      <c r="K2280" s="207"/>
      <c r="L2280" s="208"/>
      <c r="M2280" s="208"/>
      <c r="N2280" s="219"/>
      <c r="O2280" s="210"/>
      <c r="P2280" s="179"/>
      <c r="Q2280" s="180"/>
      <c r="R2280" s="210"/>
      <c r="S2280" s="210"/>
      <c r="T2280" s="211"/>
      <c r="U2280" s="211"/>
      <c r="V2280" s="211"/>
      <c r="W2280" s="211"/>
      <c r="X2280" s="212"/>
      <c r="Y2280" s="211"/>
      <c r="BT2280" s="211"/>
    </row>
    <row r="2281" spans="6:72" ht="15" customHeight="1" x14ac:dyDescent="0.3">
      <c r="F2281" s="1"/>
      <c r="K2281" s="207"/>
      <c r="L2281" s="208"/>
      <c r="M2281" s="208"/>
      <c r="N2281" s="219"/>
      <c r="O2281" s="210"/>
      <c r="P2281" s="179"/>
      <c r="Q2281" s="180"/>
      <c r="R2281" s="210"/>
      <c r="S2281" s="210"/>
      <c r="T2281" s="211"/>
      <c r="U2281" s="211"/>
      <c r="V2281" s="211"/>
      <c r="W2281" s="211"/>
      <c r="X2281" s="212"/>
      <c r="Y2281" s="211"/>
      <c r="BT2281" s="211"/>
    </row>
    <row r="2282" spans="6:72" ht="15" customHeight="1" x14ac:dyDescent="0.3">
      <c r="F2282" s="1"/>
      <c r="K2282" s="207"/>
      <c r="L2282" s="208"/>
      <c r="M2282" s="208"/>
      <c r="N2282" s="219"/>
      <c r="O2282" s="210"/>
      <c r="P2282" s="179"/>
      <c r="Q2282" s="180"/>
      <c r="R2282" s="210"/>
      <c r="S2282" s="210"/>
      <c r="T2282" s="211"/>
      <c r="U2282" s="211"/>
      <c r="V2282" s="211"/>
      <c r="W2282" s="211"/>
      <c r="X2282" s="212"/>
      <c r="Y2282" s="211"/>
      <c r="BT2282" s="211"/>
    </row>
    <row r="2283" spans="6:72" ht="15" customHeight="1" x14ac:dyDescent="0.3">
      <c r="F2283" s="1"/>
      <c r="K2283" s="207"/>
      <c r="L2283" s="208"/>
      <c r="M2283" s="208"/>
      <c r="N2283" s="219"/>
      <c r="O2283" s="210"/>
      <c r="P2283" s="179"/>
      <c r="Q2283" s="180"/>
      <c r="R2283" s="210"/>
      <c r="S2283" s="210"/>
      <c r="T2283" s="211"/>
      <c r="U2283" s="211"/>
      <c r="V2283" s="211"/>
      <c r="W2283" s="211"/>
      <c r="X2283" s="212"/>
      <c r="Y2283" s="211"/>
      <c r="BT2283" s="211"/>
    </row>
    <row r="2284" spans="6:72" ht="15" customHeight="1" x14ac:dyDescent="0.3">
      <c r="F2284" s="1"/>
      <c r="K2284" s="207"/>
      <c r="L2284" s="208"/>
      <c r="M2284" s="208"/>
      <c r="N2284" s="219"/>
      <c r="O2284" s="210"/>
      <c r="P2284" s="179"/>
      <c r="Q2284" s="180"/>
      <c r="R2284" s="210"/>
      <c r="S2284" s="210"/>
      <c r="T2284" s="211"/>
      <c r="U2284" s="211"/>
      <c r="V2284" s="211"/>
      <c r="W2284" s="211"/>
      <c r="X2284" s="212"/>
      <c r="Y2284" s="211"/>
      <c r="BT2284" s="211"/>
    </row>
    <row r="2285" spans="6:72" ht="15" customHeight="1" x14ac:dyDescent="0.3">
      <c r="F2285" s="1"/>
      <c r="K2285" s="207"/>
      <c r="L2285" s="208"/>
      <c r="M2285" s="208"/>
      <c r="N2285" s="219"/>
      <c r="O2285" s="210"/>
      <c r="P2285" s="179"/>
      <c r="Q2285" s="180"/>
      <c r="R2285" s="210"/>
      <c r="S2285" s="210"/>
      <c r="T2285" s="211"/>
      <c r="U2285" s="211"/>
      <c r="V2285" s="211"/>
      <c r="W2285" s="211"/>
      <c r="X2285" s="212"/>
      <c r="Y2285" s="211"/>
      <c r="BT2285" s="211"/>
    </row>
    <row r="2286" spans="6:72" ht="15" customHeight="1" x14ac:dyDescent="0.3">
      <c r="F2286" s="1"/>
      <c r="K2286" s="207"/>
      <c r="L2286" s="208"/>
      <c r="M2286" s="208"/>
      <c r="N2286" s="219"/>
      <c r="O2286" s="210"/>
      <c r="P2286" s="179"/>
      <c r="Q2286" s="180"/>
      <c r="R2286" s="210"/>
      <c r="S2286" s="210"/>
      <c r="T2286" s="211"/>
      <c r="U2286" s="211"/>
      <c r="V2286" s="211"/>
      <c r="W2286" s="211"/>
      <c r="X2286" s="212"/>
      <c r="Y2286" s="211"/>
      <c r="BT2286" s="211"/>
    </row>
    <row r="2287" spans="6:72" ht="15" customHeight="1" x14ac:dyDescent="0.3">
      <c r="F2287" s="1"/>
      <c r="K2287" s="207"/>
      <c r="L2287" s="208"/>
      <c r="M2287" s="208"/>
      <c r="N2287" s="219"/>
      <c r="O2287" s="210"/>
      <c r="P2287" s="179"/>
      <c r="Q2287" s="180"/>
      <c r="R2287" s="210"/>
      <c r="S2287" s="210"/>
      <c r="T2287" s="211"/>
      <c r="U2287" s="211"/>
      <c r="V2287" s="211"/>
      <c r="W2287" s="211"/>
      <c r="X2287" s="212"/>
      <c r="Y2287" s="211"/>
      <c r="BT2287" s="211"/>
    </row>
    <row r="2288" spans="6:72" ht="15" customHeight="1" x14ac:dyDescent="0.3">
      <c r="F2288" s="1"/>
      <c r="K2288" s="207"/>
      <c r="L2288" s="208"/>
      <c r="M2288" s="208"/>
      <c r="N2288" s="219"/>
      <c r="O2288" s="210"/>
      <c r="P2288" s="179"/>
      <c r="Q2288" s="180"/>
      <c r="R2288" s="210"/>
      <c r="S2288" s="210"/>
      <c r="T2288" s="211"/>
      <c r="U2288" s="211"/>
      <c r="V2288" s="211"/>
      <c r="W2288" s="211"/>
      <c r="X2288" s="212"/>
      <c r="Y2288" s="211"/>
      <c r="BT2288" s="211"/>
    </row>
    <row r="2289" spans="6:72" ht="15" customHeight="1" x14ac:dyDescent="0.3">
      <c r="F2289" s="1"/>
      <c r="K2289" s="207"/>
      <c r="L2289" s="208"/>
      <c r="M2289" s="208"/>
      <c r="N2289" s="219"/>
      <c r="O2289" s="210"/>
      <c r="P2289" s="179"/>
      <c r="Q2289" s="180"/>
      <c r="R2289" s="210"/>
      <c r="S2289" s="210"/>
      <c r="T2289" s="211"/>
      <c r="U2289" s="211"/>
      <c r="V2289" s="211"/>
      <c r="W2289" s="211"/>
      <c r="X2289" s="212"/>
      <c r="Y2289" s="211"/>
      <c r="BT2289" s="211"/>
    </row>
    <row r="2290" spans="6:72" ht="15" customHeight="1" x14ac:dyDescent="0.3">
      <c r="F2290" s="1"/>
      <c r="K2290" s="207"/>
      <c r="L2290" s="208"/>
      <c r="M2290" s="208"/>
      <c r="N2290" s="219"/>
      <c r="O2290" s="210"/>
      <c r="P2290" s="179"/>
      <c r="Q2290" s="180"/>
      <c r="R2290" s="210"/>
      <c r="S2290" s="210"/>
      <c r="T2290" s="211"/>
      <c r="U2290" s="211"/>
      <c r="V2290" s="211"/>
      <c r="W2290" s="211"/>
      <c r="X2290" s="212"/>
      <c r="Y2290" s="211"/>
      <c r="BT2290" s="211"/>
    </row>
    <row r="2291" spans="6:72" ht="15" customHeight="1" x14ac:dyDescent="0.3">
      <c r="F2291" s="1"/>
      <c r="K2291" s="207"/>
      <c r="L2291" s="208"/>
      <c r="M2291" s="208"/>
      <c r="N2291" s="219"/>
      <c r="O2291" s="210"/>
      <c r="P2291" s="179"/>
      <c r="Q2291" s="180"/>
      <c r="R2291" s="210"/>
      <c r="S2291" s="210"/>
      <c r="T2291" s="211"/>
      <c r="U2291" s="211"/>
      <c r="V2291" s="211"/>
      <c r="W2291" s="211"/>
      <c r="X2291" s="212"/>
      <c r="Y2291" s="211"/>
      <c r="BT2291" s="211"/>
    </row>
    <row r="2292" spans="6:72" ht="15" customHeight="1" x14ac:dyDescent="0.3">
      <c r="F2292" s="1"/>
      <c r="K2292" s="207"/>
      <c r="L2292" s="208"/>
      <c r="M2292" s="208"/>
      <c r="N2292" s="219"/>
      <c r="O2292" s="210"/>
      <c r="P2292" s="179"/>
      <c r="Q2292" s="180"/>
      <c r="R2292" s="210"/>
      <c r="S2292" s="210"/>
      <c r="T2292" s="211"/>
      <c r="U2292" s="211"/>
      <c r="V2292" s="211"/>
      <c r="W2292" s="211"/>
      <c r="X2292" s="212"/>
      <c r="Y2292" s="211"/>
      <c r="BT2292" s="211"/>
    </row>
    <row r="2293" spans="6:72" ht="15" customHeight="1" x14ac:dyDescent="0.3">
      <c r="F2293" s="1"/>
      <c r="K2293" s="207"/>
      <c r="L2293" s="208"/>
      <c r="M2293" s="208"/>
      <c r="N2293" s="219"/>
      <c r="O2293" s="210"/>
      <c r="P2293" s="179"/>
      <c r="Q2293" s="180"/>
      <c r="R2293" s="210"/>
      <c r="S2293" s="210"/>
      <c r="T2293" s="211"/>
      <c r="U2293" s="211"/>
      <c r="V2293" s="211"/>
      <c r="W2293" s="211"/>
      <c r="X2293" s="212"/>
      <c r="Y2293" s="211"/>
      <c r="BT2293" s="211"/>
    </row>
    <row r="2294" spans="6:72" ht="15" customHeight="1" x14ac:dyDescent="0.3">
      <c r="F2294" s="1"/>
      <c r="K2294" s="207"/>
      <c r="L2294" s="208"/>
      <c r="M2294" s="208"/>
      <c r="N2294" s="219"/>
      <c r="O2294" s="210"/>
      <c r="P2294" s="179"/>
      <c r="Q2294" s="180"/>
      <c r="R2294" s="210"/>
      <c r="S2294" s="210"/>
      <c r="T2294" s="211"/>
      <c r="U2294" s="211"/>
      <c r="V2294" s="211"/>
      <c r="W2294" s="211"/>
      <c r="X2294" s="212"/>
      <c r="Y2294" s="211"/>
      <c r="BT2294" s="211"/>
    </row>
    <row r="2295" spans="6:72" ht="15" customHeight="1" x14ac:dyDescent="0.3">
      <c r="F2295" s="1"/>
      <c r="K2295" s="207"/>
      <c r="L2295" s="208"/>
      <c r="M2295" s="208"/>
      <c r="N2295" s="219"/>
      <c r="O2295" s="210"/>
      <c r="P2295" s="179"/>
      <c r="Q2295" s="180"/>
      <c r="R2295" s="210"/>
      <c r="S2295" s="210"/>
      <c r="T2295" s="211"/>
      <c r="U2295" s="211"/>
      <c r="V2295" s="211"/>
      <c r="W2295" s="211"/>
      <c r="X2295" s="212"/>
      <c r="Y2295" s="211"/>
      <c r="BT2295" s="211"/>
    </row>
    <row r="2296" spans="6:72" ht="15" customHeight="1" x14ac:dyDescent="0.3">
      <c r="F2296" s="1"/>
      <c r="K2296" s="207"/>
      <c r="L2296" s="208"/>
      <c r="M2296" s="208"/>
      <c r="N2296" s="219"/>
      <c r="O2296" s="210"/>
      <c r="P2296" s="179"/>
      <c r="Q2296" s="180"/>
      <c r="R2296" s="210"/>
      <c r="S2296" s="210"/>
      <c r="T2296" s="211"/>
      <c r="U2296" s="211"/>
      <c r="V2296" s="211"/>
      <c r="W2296" s="211"/>
      <c r="X2296" s="212"/>
      <c r="Y2296" s="211"/>
      <c r="BT2296" s="211"/>
    </row>
    <row r="2297" spans="6:72" ht="15" customHeight="1" x14ac:dyDescent="0.3">
      <c r="F2297" s="1"/>
      <c r="K2297" s="207"/>
      <c r="L2297" s="208"/>
      <c r="M2297" s="208"/>
      <c r="N2297" s="219"/>
      <c r="O2297" s="210"/>
      <c r="P2297" s="179"/>
      <c r="Q2297" s="180"/>
      <c r="R2297" s="210"/>
      <c r="S2297" s="210"/>
      <c r="T2297" s="211"/>
      <c r="U2297" s="211"/>
      <c r="V2297" s="211"/>
      <c r="W2297" s="211"/>
      <c r="X2297" s="212"/>
      <c r="Y2297" s="211"/>
      <c r="BT2297" s="211"/>
    </row>
    <row r="2298" spans="6:72" ht="15" customHeight="1" x14ac:dyDescent="0.3">
      <c r="F2298" s="1"/>
      <c r="K2298" s="207"/>
      <c r="L2298" s="208"/>
      <c r="M2298" s="208"/>
      <c r="N2298" s="219"/>
      <c r="O2298" s="210"/>
      <c r="P2298" s="179"/>
      <c r="Q2298" s="180"/>
      <c r="R2298" s="210"/>
      <c r="S2298" s="210"/>
      <c r="T2298" s="211"/>
      <c r="U2298" s="211"/>
      <c r="V2298" s="211"/>
      <c r="W2298" s="211"/>
      <c r="X2298" s="212"/>
      <c r="Y2298" s="211"/>
      <c r="BT2298" s="211"/>
    </row>
    <row r="2299" spans="6:72" ht="15" customHeight="1" x14ac:dyDescent="0.3">
      <c r="F2299" s="1"/>
      <c r="K2299" s="207"/>
      <c r="L2299" s="208"/>
      <c r="M2299" s="208"/>
      <c r="N2299" s="219"/>
      <c r="O2299" s="210"/>
      <c r="P2299" s="179"/>
      <c r="Q2299" s="180"/>
      <c r="R2299" s="210"/>
      <c r="S2299" s="210"/>
      <c r="T2299" s="211"/>
      <c r="U2299" s="211"/>
      <c r="V2299" s="211"/>
      <c r="W2299" s="211"/>
      <c r="X2299" s="212"/>
      <c r="Y2299" s="211"/>
      <c r="BT2299" s="211"/>
    </row>
    <row r="2300" spans="6:72" ht="15" customHeight="1" x14ac:dyDescent="0.3">
      <c r="F2300" s="1"/>
      <c r="K2300" s="207"/>
      <c r="L2300" s="208"/>
      <c r="M2300" s="208"/>
      <c r="N2300" s="219"/>
      <c r="O2300" s="210"/>
      <c r="P2300" s="179"/>
      <c r="Q2300" s="180"/>
      <c r="R2300" s="210"/>
      <c r="S2300" s="210"/>
      <c r="T2300" s="211"/>
      <c r="U2300" s="211"/>
      <c r="V2300" s="211"/>
      <c r="W2300" s="211"/>
      <c r="X2300" s="212"/>
      <c r="Y2300" s="211"/>
      <c r="BT2300" s="211"/>
    </row>
    <row r="2301" spans="6:72" ht="15" customHeight="1" x14ac:dyDescent="0.3">
      <c r="F2301" s="1"/>
      <c r="K2301" s="207"/>
      <c r="L2301" s="208"/>
      <c r="M2301" s="208"/>
      <c r="N2301" s="219"/>
      <c r="O2301" s="210"/>
      <c r="P2301" s="179"/>
      <c r="Q2301" s="180"/>
      <c r="R2301" s="210"/>
      <c r="S2301" s="210"/>
      <c r="T2301" s="211"/>
      <c r="U2301" s="211"/>
      <c r="V2301" s="211"/>
      <c r="W2301" s="211"/>
      <c r="X2301" s="212"/>
      <c r="Y2301" s="211"/>
      <c r="BT2301" s="211"/>
    </row>
    <row r="2302" spans="6:72" ht="15" customHeight="1" x14ac:dyDescent="0.3">
      <c r="F2302" s="1"/>
      <c r="K2302" s="207"/>
      <c r="L2302" s="208"/>
      <c r="M2302" s="208"/>
      <c r="N2302" s="219"/>
      <c r="O2302" s="210"/>
      <c r="P2302" s="179"/>
      <c r="Q2302" s="180"/>
      <c r="R2302" s="210"/>
      <c r="S2302" s="210"/>
      <c r="T2302" s="211"/>
      <c r="U2302" s="211"/>
      <c r="V2302" s="211"/>
      <c r="W2302" s="211"/>
      <c r="X2302" s="212"/>
      <c r="Y2302" s="211"/>
      <c r="BT2302" s="211"/>
    </row>
    <row r="2303" spans="6:72" ht="15" customHeight="1" x14ac:dyDescent="0.3">
      <c r="F2303" s="1"/>
      <c r="K2303" s="207"/>
      <c r="L2303" s="208"/>
      <c r="M2303" s="208"/>
      <c r="N2303" s="219"/>
      <c r="O2303" s="210"/>
      <c r="P2303" s="179"/>
      <c r="Q2303" s="180"/>
      <c r="R2303" s="210"/>
      <c r="S2303" s="210"/>
      <c r="T2303" s="211"/>
      <c r="U2303" s="211"/>
      <c r="V2303" s="211"/>
      <c r="W2303" s="211"/>
      <c r="X2303" s="212"/>
      <c r="Y2303" s="211"/>
      <c r="BT2303" s="211"/>
    </row>
    <row r="2304" spans="6:72" ht="15" customHeight="1" x14ac:dyDescent="0.3">
      <c r="F2304" s="1"/>
      <c r="K2304" s="207"/>
      <c r="L2304" s="208"/>
      <c r="M2304" s="208"/>
      <c r="N2304" s="219"/>
      <c r="O2304" s="210"/>
      <c r="P2304" s="179"/>
      <c r="Q2304" s="180"/>
      <c r="R2304" s="210"/>
      <c r="S2304" s="210"/>
      <c r="T2304" s="211"/>
      <c r="U2304" s="211"/>
      <c r="V2304" s="211"/>
      <c r="W2304" s="211"/>
      <c r="X2304" s="212"/>
      <c r="Y2304" s="211"/>
      <c r="BT2304" s="211"/>
    </row>
    <row r="2305" spans="6:72" ht="15" customHeight="1" x14ac:dyDescent="0.3">
      <c r="F2305" s="1"/>
      <c r="K2305" s="207"/>
      <c r="L2305" s="208"/>
      <c r="M2305" s="208"/>
      <c r="N2305" s="219"/>
      <c r="O2305" s="210"/>
      <c r="P2305" s="179"/>
      <c r="Q2305" s="180"/>
      <c r="R2305" s="210"/>
      <c r="S2305" s="210"/>
      <c r="T2305" s="211"/>
      <c r="U2305" s="211"/>
      <c r="V2305" s="211"/>
      <c r="W2305" s="211"/>
      <c r="X2305" s="212"/>
      <c r="Y2305" s="211"/>
      <c r="BT2305" s="211"/>
    </row>
    <row r="2306" spans="6:72" ht="15" customHeight="1" x14ac:dyDescent="0.3">
      <c r="F2306" s="1"/>
      <c r="K2306" s="207"/>
      <c r="L2306" s="208"/>
      <c r="M2306" s="208"/>
      <c r="N2306" s="219"/>
      <c r="O2306" s="210"/>
      <c r="P2306" s="179"/>
      <c r="Q2306" s="180"/>
      <c r="R2306" s="210"/>
      <c r="S2306" s="210"/>
      <c r="T2306" s="211"/>
      <c r="U2306" s="211"/>
      <c r="V2306" s="211"/>
      <c r="W2306" s="211"/>
      <c r="X2306" s="212"/>
      <c r="Y2306" s="211"/>
      <c r="BT2306" s="211"/>
    </row>
    <row r="2307" spans="6:72" ht="15" customHeight="1" x14ac:dyDescent="0.3">
      <c r="F2307" s="1"/>
      <c r="K2307" s="207"/>
      <c r="L2307" s="208"/>
      <c r="M2307" s="208"/>
      <c r="N2307" s="219"/>
      <c r="O2307" s="210"/>
      <c r="P2307" s="179"/>
      <c r="Q2307" s="180"/>
      <c r="R2307" s="210"/>
      <c r="S2307" s="210"/>
      <c r="T2307" s="211"/>
      <c r="U2307" s="211"/>
      <c r="V2307" s="211"/>
      <c r="W2307" s="211"/>
      <c r="X2307" s="212"/>
      <c r="Y2307" s="211"/>
      <c r="BT2307" s="211"/>
    </row>
    <row r="2308" spans="6:72" ht="15" customHeight="1" x14ac:dyDescent="0.3">
      <c r="F2308" s="1"/>
      <c r="K2308" s="207"/>
      <c r="L2308" s="208"/>
      <c r="M2308" s="208"/>
      <c r="N2308" s="219"/>
      <c r="O2308" s="210"/>
      <c r="P2308" s="179"/>
      <c r="Q2308" s="180"/>
      <c r="R2308" s="210"/>
      <c r="S2308" s="210"/>
      <c r="T2308" s="211"/>
      <c r="U2308" s="211"/>
      <c r="V2308" s="211"/>
      <c r="W2308" s="211"/>
      <c r="X2308" s="212"/>
      <c r="Y2308" s="211"/>
      <c r="BT2308" s="211"/>
    </row>
    <row r="2309" spans="6:72" ht="15" customHeight="1" x14ac:dyDescent="0.3">
      <c r="F2309" s="1"/>
      <c r="K2309" s="207"/>
      <c r="L2309" s="208"/>
      <c r="M2309" s="208"/>
      <c r="N2309" s="219"/>
      <c r="O2309" s="210"/>
      <c r="P2309" s="179"/>
      <c r="Q2309" s="180"/>
      <c r="R2309" s="210"/>
      <c r="S2309" s="210"/>
      <c r="T2309" s="211"/>
      <c r="U2309" s="211"/>
      <c r="V2309" s="211"/>
      <c r="W2309" s="211"/>
      <c r="X2309" s="212"/>
      <c r="Y2309" s="211"/>
      <c r="BT2309" s="211"/>
    </row>
    <row r="2310" spans="6:72" ht="15" customHeight="1" x14ac:dyDescent="0.3">
      <c r="F2310" s="1"/>
      <c r="K2310" s="207"/>
      <c r="L2310" s="208"/>
      <c r="M2310" s="208"/>
      <c r="N2310" s="219"/>
      <c r="O2310" s="210"/>
      <c r="P2310" s="179"/>
      <c r="Q2310" s="180"/>
      <c r="R2310" s="210"/>
      <c r="S2310" s="210"/>
      <c r="T2310" s="211"/>
      <c r="U2310" s="211"/>
      <c r="V2310" s="211"/>
      <c r="W2310" s="211"/>
      <c r="X2310" s="212"/>
      <c r="Y2310" s="211"/>
      <c r="BT2310" s="211"/>
    </row>
    <row r="2311" spans="6:72" ht="15" customHeight="1" x14ac:dyDescent="0.3">
      <c r="F2311" s="1"/>
      <c r="K2311" s="207"/>
      <c r="L2311" s="208"/>
      <c r="M2311" s="208"/>
      <c r="N2311" s="219"/>
      <c r="O2311" s="210"/>
      <c r="P2311" s="179"/>
      <c r="Q2311" s="180"/>
      <c r="R2311" s="210"/>
      <c r="S2311" s="210"/>
      <c r="T2311" s="211"/>
      <c r="U2311" s="211"/>
      <c r="V2311" s="211"/>
      <c r="W2311" s="211"/>
      <c r="X2311" s="212"/>
      <c r="Y2311" s="211"/>
      <c r="BT2311" s="211"/>
    </row>
    <row r="2312" spans="6:72" ht="15" customHeight="1" x14ac:dyDescent="0.3">
      <c r="F2312" s="1"/>
      <c r="K2312" s="207"/>
      <c r="L2312" s="208"/>
      <c r="M2312" s="208"/>
      <c r="N2312" s="219"/>
      <c r="O2312" s="210"/>
      <c r="P2312" s="179"/>
      <c r="Q2312" s="180"/>
      <c r="R2312" s="210"/>
      <c r="S2312" s="210"/>
      <c r="T2312" s="211"/>
      <c r="U2312" s="211"/>
      <c r="V2312" s="211"/>
      <c r="W2312" s="211"/>
      <c r="X2312" s="212"/>
      <c r="Y2312" s="211"/>
      <c r="BT2312" s="211"/>
    </row>
    <row r="2313" spans="6:72" ht="15" customHeight="1" x14ac:dyDescent="0.3">
      <c r="F2313" s="1"/>
      <c r="K2313" s="207"/>
      <c r="L2313" s="208"/>
      <c r="M2313" s="208"/>
      <c r="N2313" s="219"/>
      <c r="O2313" s="210"/>
      <c r="P2313" s="179"/>
      <c r="Q2313" s="180"/>
      <c r="R2313" s="210"/>
      <c r="S2313" s="210"/>
      <c r="T2313" s="211"/>
      <c r="U2313" s="211"/>
      <c r="V2313" s="211"/>
      <c r="W2313" s="211"/>
      <c r="X2313" s="212"/>
      <c r="Y2313" s="211"/>
      <c r="BT2313" s="211"/>
    </row>
    <row r="2314" spans="6:72" ht="15" customHeight="1" x14ac:dyDescent="0.3">
      <c r="F2314" s="1"/>
      <c r="K2314" s="207"/>
      <c r="L2314" s="208"/>
      <c r="M2314" s="208"/>
      <c r="N2314" s="219"/>
      <c r="O2314" s="210"/>
      <c r="P2314" s="179"/>
      <c r="Q2314" s="180"/>
      <c r="R2314" s="210"/>
      <c r="S2314" s="210"/>
      <c r="T2314" s="211"/>
      <c r="U2314" s="211"/>
      <c r="V2314" s="211"/>
      <c r="W2314" s="211"/>
      <c r="X2314" s="212"/>
      <c r="Y2314" s="211"/>
      <c r="BT2314" s="211"/>
    </row>
    <row r="2315" spans="6:72" ht="15" customHeight="1" x14ac:dyDescent="0.3">
      <c r="F2315" s="1"/>
      <c r="K2315" s="207"/>
      <c r="L2315" s="208"/>
      <c r="M2315" s="208"/>
      <c r="N2315" s="219"/>
      <c r="O2315" s="210"/>
      <c r="P2315" s="179"/>
      <c r="Q2315" s="180"/>
      <c r="R2315" s="210"/>
      <c r="S2315" s="210"/>
      <c r="T2315" s="211"/>
      <c r="U2315" s="211"/>
      <c r="V2315" s="211"/>
      <c r="W2315" s="211"/>
      <c r="X2315" s="212"/>
      <c r="Y2315" s="211"/>
      <c r="BT2315" s="211"/>
    </row>
    <row r="2316" spans="6:72" ht="15" customHeight="1" x14ac:dyDescent="0.3">
      <c r="F2316" s="1"/>
      <c r="K2316" s="207"/>
      <c r="L2316" s="208"/>
      <c r="M2316" s="208"/>
      <c r="N2316" s="219"/>
      <c r="O2316" s="210"/>
      <c r="P2316" s="179"/>
      <c r="Q2316" s="180"/>
      <c r="R2316" s="210"/>
      <c r="S2316" s="210"/>
      <c r="T2316" s="211"/>
      <c r="U2316" s="211"/>
      <c r="V2316" s="211"/>
      <c r="W2316" s="211"/>
      <c r="X2316" s="212"/>
      <c r="Y2316" s="211"/>
      <c r="BT2316" s="211"/>
    </row>
    <row r="2317" spans="6:72" ht="15" customHeight="1" x14ac:dyDescent="0.3">
      <c r="F2317" s="1"/>
      <c r="K2317" s="207"/>
      <c r="L2317" s="208"/>
      <c r="M2317" s="208"/>
      <c r="N2317" s="219"/>
      <c r="O2317" s="210"/>
      <c r="P2317" s="179"/>
      <c r="Q2317" s="180"/>
      <c r="R2317" s="210"/>
      <c r="S2317" s="210"/>
      <c r="T2317" s="211"/>
      <c r="U2317" s="211"/>
      <c r="V2317" s="211"/>
      <c r="W2317" s="211"/>
      <c r="X2317" s="212"/>
      <c r="Y2317" s="211"/>
      <c r="BT2317" s="211"/>
    </row>
    <row r="2318" spans="6:72" ht="15" customHeight="1" x14ac:dyDescent="0.3">
      <c r="F2318" s="1"/>
      <c r="K2318" s="207"/>
      <c r="L2318" s="208"/>
      <c r="M2318" s="208"/>
      <c r="N2318" s="219"/>
      <c r="O2318" s="210"/>
      <c r="P2318" s="179"/>
      <c r="Q2318" s="180"/>
      <c r="R2318" s="210"/>
      <c r="S2318" s="210"/>
      <c r="T2318" s="211"/>
      <c r="U2318" s="211"/>
      <c r="V2318" s="211"/>
      <c r="W2318" s="211"/>
      <c r="X2318" s="212"/>
      <c r="Y2318" s="211"/>
      <c r="BT2318" s="211"/>
    </row>
    <row r="2319" spans="6:72" ht="15" customHeight="1" x14ac:dyDescent="0.3">
      <c r="F2319" s="1"/>
      <c r="K2319" s="207"/>
      <c r="L2319" s="208"/>
      <c r="M2319" s="208"/>
      <c r="N2319" s="219"/>
      <c r="O2319" s="210"/>
      <c r="P2319" s="179"/>
      <c r="Q2319" s="180"/>
      <c r="R2319" s="210"/>
      <c r="S2319" s="210"/>
      <c r="T2319" s="211"/>
      <c r="U2319" s="211"/>
      <c r="V2319" s="211"/>
      <c r="W2319" s="211"/>
      <c r="X2319" s="212"/>
      <c r="Y2319" s="211"/>
      <c r="BT2319" s="211"/>
    </row>
    <row r="2320" spans="6:72" ht="15" customHeight="1" x14ac:dyDescent="0.3">
      <c r="F2320" s="1"/>
      <c r="K2320" s="207"/>
      <c r="L2320" s="208"/>
      <c r="M2320" s="208"/>
      <c r="N2320" s="219"/>
      <c r="O2320" s="210"/>
      <c r="P2320" s="179"/>
      <c r="Q2320" s="180"/>
      <c r="R2320" s="210"/>
      <c r="S2320" s="210"/>
      <c r="T2320" s="211"/>
      <c r="U2320" s="211"/>
      <c r="V2320" s="211"/>
      <c r="W2320" s="211"/>
      <c r="X2320" s="212"/>
      <c r="Y2320" s="211"/>
      <c r="BT2320" s="211"/>
    </row>
    <row r="2321" spans="6:72" ht="15" customHeight="1" x14ac:dyDescent="0.3">
      <c r="F2321" s="1"/>
      <c r="K2321" s="207"/>
      <c r="L2321" s="208"/>
      <c r="M2321" s="208"/>
      <c r="N2321" s="219"/>
      <c r="O2321" s="210"/>
      <c r="P2321" s="179"/>
      <c r="Q2321" s="180"/>
      <c r="R2321" s="210"/>
      <c r="S2321" s="210"/>
      <c r="T2321" s="211"/>
      <c r="U2321" s="211"/>
      <c r="V2321" s="211"/>
      <c r="W2321" s="211"/>
      <c r="X2321" s="212"/>
      <c r="Y2321" s="211"/>
      <c r="BT2321" s="211"/>
    </row>
    <row r="2322" spans="6:72" ht="15" customHeight="1" x14ac:dyDescent="0.3">
      <c r="F2322" s="1"/>
      <c r="K2322" s="207"/>
      <c r="L2322" s="208"/>
      <c r="M2322" s="208"/>
      <c r="N2322" s="219"/>
      <c r="O2322" s="210"/>
      <c r="P2322" s="179"/>
      <c r="Q2322" s="180"/>
      <c r="R2322" s="210"/>
      <c r="S2322" s="210"/>
      <c r="T2322" s="211"/>
      <c r="U2322" s="211"/>
      <c r="V2322" s="211"/>
      <c r="W2322" s="211"/>
      <c r="X2322" s="212"/>
      <c r="Y2322" s="211"/>
      <c r="BT2322" s="211"/>
    </row>
    <row r="2323" spans="6:72" ht="15" customHeight="1" x14ac:dyDescent="0.3">
      <c r="F2323" s="1"/>
      <c r="K2323" s="207"/>
      <c r="L2323" s="208"/>
      <c r="M2323" s="208"/>
      <c r="N2323" s="219"/>
      <c r="O2323" s="210"/>
      <c r="P2323" s="179"/>
      <c r="Q2323" s="180"/>
      <c r="R2323" s="210"/>
      <c r="S2323" s="210"/>
      <c r="T2323" s="211"/>
      <c r="U2323" s="211"/>
      <c r="V2323" s="211"/>
      <c r="W2323" s="211"/>
      <c r="X2323" s="212"/>
      <c r="Y2323" s="211"/>
      <c r="BT2323" s="211"/>
    </row>
    <row r="2324" spans="6:72" ht="15" customHeight="1" x14ac:dyDescent="0.3">
      <c r="F2324" s="1"/>
      <c r="K2324" s="207"/>
      <c r="L2324" s="208"/>
      <c r="M2324" s="208"/>
      <c r="N2324" s="219"/>
      <c r="O2324" s="210"/>
      <c r="P2324" s="179"/>
      <c r="Q2324" s="180"/>
      <c r="R2324" s="210"/>
      <c r="S2324" s="210"/>
      <c r="T2324" s="211"/>
      <c r="U2324" s="211"/>
      <c r="V2324" s="211"/>
      <c r="W2324" s="211"/>
      <c r="X2324" s="212"/>
      <c r="Y2324" s="211"/>
      <c r="BT2324" s="211"/>
    </row>
    <row r="2325" spans="6:72" ht="15" customHeight="1" x14ac:dyDescent="0.3">
      <c r="F2325" s="1"/>
      <c r="K2325" s="207"/>
      <c r="L2325" s="208"/>
      <c r="M2325" s="208"/>
      <c r="N2325" s="219"/>
      <c r="O2325" s="210"/>
      <c r="P2325" s="179"/>
      <c r="Q2325" s="180"/>
      <c r="R2325" s="210"/>
      <c r="S2325" s="210"/>
      <c r="T2325" s="211"/>
      <c r="U2325" s="211"/>
      <c r="V2325" s="211"/>
      <c r="W2325" s="211"/>
      <c r="X2325" s="212"/>
      <c r="Y2325" s="211"/>
      <c r="BT2325" s="211"/>
    </row>
    <row r="2326" spans="6:72" ht="15" customHeight="1" x14ac:dyDescent="0.3">
      <c r="F2326" s="1"/>
      <c r="K2326" s="207"/>
      <c r="L2326" s="208"/>
      <c r="M2326" s="208"/>
      <c r="N2326" s="219"/>
      <c r="O2326" s="210"/>
      <c r="P2326" s="179"/>
      <c r="Q2326" s="180"/>
      <c r="R2326" s="210"/>
      <c r="S2326" s="210"/>
      <c r="T2326" s="211"/>
      <c r="U2326" s="211"/>
      <c r="V2326" s="211"/>
      <c r="W2326" s="211"/>
      <c r="X2326" s="212"/>
      <c r="Y2326" s="211"/>
      <c r="BT2326" s="211"/>
    </row>
    <row r="2327" spans="6:72" ht="15" customHeight="1" x14ac:dyDescent="0.3">
      <c r="F2327" s="1"/>
      <c r="K2327" s="207"/>
      <c r="L2327" s="208"/>
      <c r="M2327" s="208"/>
      <c r="N2327" s="219"/>
      <c r="O2327" s="210"/>
      <c r="P2327" s="179"/>
      <c r="Q2327" s="180"/>
      <c r="R2327" s="210"/>
      <c r="S2327" s="210"/>
      <c r="T2327" s="211"/>
      <c r="U2327" s="211"/>
      <c r="V2327" s="211"/>
      <c r="W2327" s="211"/>
      <c r="X2327" s="212"/>
      <c r="Y2327" s="211"/>
      <c r="BT2327" s="211"/>
    </row>
    <row r="2328" spans="6:72" ht="15" customHeight="1" x14ac:dyDescent="0.3">
      <c r="F2328" s="1"/>
      <c r="K2328" s="207"/>
      <c r="L2328" s="208"/>
      <c r="M2328" s="208"/>
      <c r="N2328" s="219"/>
      <c r="O2328" s="210"/>
      <c r="P2328" s="179"/>
      <c r="Q2328" s="180"/>
      <c r="R2328" s="210"/>
      <c r="S2328" s="210"/>
      <c r="T2328" s="211"/>
      <c r="U2328" s="211"/>
      <c r="V2328" s="211"/>
      <c r="W2328" s="211"/>
      <c r="X2328" s="212"/>
      <c r="Y2328" s="211"/>
      <c r="BT2328" s="211"/>
    </row>
    <row r="2329" spans="6:72" ht="15" customHeight="1" x14ac:dyDescent="0.3">
      <c r="F2329" s="1"/>
      <c r="K2329" s="207"/>
      <c r="L2329" s="208"/>
      <c r="M2329" s="208"/>
      <c r="N2329" s="219"/>
      <c r="O2329" s="210"/>
      <c r="P2329" s="179"/>
      <c r="Q2329" s="180"/>
      <c r="R2329" s="210"/>
      <c r="S2329" s="210"/>
      <c r="T2329" s="211"/>
      <c r="U2329" s="211"/>
      <c r="V2329" s="211"/>
      <c r="W2329" s="211"/>
      <c r="X2329" s="212"/>
      <c r="Y2329" s="211"/>
      <c r="BT2329" s="211"/>
    </row>
    <row r="2330" spans="6:72" ht="15" customHeight="1" x14ac:dyDescent="0.3">
      <c r="F2330" s="1"/>
      <c r="K2330" s="207"/>
      <c r="L2330" s="208"/>
      <c r="M2330" s="208"/>
      <c r="N2330" s="219"/>
      <c r="O2330" s="210"/>
      <c r="P2330" s="179"/>
      <c r="Q2330" s="180"/>
      <c r="R2330" s="210"/>
      <c r="S2330" s="210"/>
      <c r="T2330" s="211"/>
      <c r="U2330" s="211"/>
      <c r="V2330" s="211"/>
      <c r="W2330" s="211"/>
      <c r="X2330" s="212"/>
      <c r="Y2330" s="211"/>
      <c r="BT2330" s="211"/>
    </row>
    <row r="2331" spans="6:72" ht="15" customHeight="1" x14ac:dyDescent="0.3">
      <c r="F2331" s="1"/>
      <c r="K2331" s="207"/>
      <c r="L2331" s="208"/>
      <c r="M2331" s="208"/>
      <c r="N2331" s="219"/>
      <c r="O2331" s="210"/>
      <c r="P2331" s="179"/>
      <c r="Q2331" s="180"/>
      <c r="R2331" s="210"/>
      <c r="S2331" s="210"/>
      <c r="T2331" s="211"/>
      <c r="U2331" s="211"/>
      <c r="V2331" s="211"/>
      <c r="W2331" s="211"/>
      <c r="X2331" s="212"/>
      <c r="Y2331" s="211"/>
      <c r="BT2331" s="211"/>
    </row>
    <row r="2332" spans="6:72" ht="15" customHeight="1" x14ac:dyDescent="0.3">
      <c r="F2332" s="1"/>
      <c r="K2332" s="207"/>
      <c r="L2332" s="208"/>
      <c r="M2332" s="208"/>
      <c r="N2332" s="219"/>
      <c r="O2332" s="210"/>
      <c r="P2332" s="179"/>
      <c r="Q2332" s="180"/>
      <c r="R2332" s="210"/>
      <c r="S2332" s="210"/>
      <c r="T2332" s="211"/>
      <c r="U2332" s="211"/>
      <c r="V2332" s="211"/>
      <c r="W2332" s="211"/>
      <c r="X2332" s="212"/>
      <c r="Y2332" s="211"/>
      <c r="BT2332" s="211"/>
    </row>
    <row r="2333" spans="6:72" ht="15" customHeight="1" x14ac:dyDescent="0.3">
      <c r="F2333" s="1"/>
      <c r="K2333" s="207"/>
      <c r="L2333" s="208"/>
      <c r="M2333" s="208"/>
      <c r="N2333" s="219"/>
      <c r="O2333" s="210"/>
      <c r="P2333" s="179"/>
      <c r="Q2333" s="180"/>
      <c r="R2333" s="210"/>
      <c r="S2333" s="210"/>
      <c r="T2333" s="211"/>
      <c r="U2333" s="211"/>
      <c r="V2333" s="211"/>
      <c r="W2333" s="211"/>
      <c r="X2333" s="212"/>
      <c r="Y2333" s="211"/>
      <c r="BT2333" s="211"/>
    </row>
    <row r="2334" spans="6:72" ht="15" customHeight="1" x14ac:dyDescent="0.3">
      <c r="F2334" s="1"/>
      <c r="K2334" s="207"/>
      <c r="L2334" s="208"/>
      <c r="M2334" s="208"/>
      <c r="N2334" s="219"/>
      <c r="O2334" s="210"/>
      <c r="P2334" s="179"/>
      <c r="Q2334" s="180"/>
      <c r="R2334" s="210"/>
      <c r="S2334" s="210"/>
      <c r="T2334" s="211"/>
      <c r="U2334" s="211"/>
      <c r="V2334" s="211"/>
      <c r="W2334" s="211"/>
      <c r="X2334" s="212"/>
      <c r="Y2334" s="211"/>
      <c r="BT2334" s="211"/>
    </row>
    <row r="2335" spans="6:72" ht="15" customHeight="1" x14ac:dyDescent="0.3">
      <c r="F2335" s="1"/>
      <c r="K2335" s="207"/>
      <c r="L2335" s="208"/>
      <c r="M2335" s="208"/>
      <c r="N2335" s="219"/>
      <c r="O2335" s="210"/>
      <c r="P2335" s="179"/>
      <c r="Q2335" s="180"/>
      <c r="R2335" s="210"/>
      <c r="S2335" s="210"/>
      <c r="T2335" s="211"/>
      <c r="U2335" s="211"/>
      <c r="V2335" s="211"/>
      <c r="W2335" s="211"/>
      <c r="X2335" s="212"/>
      <c r="Y2335" s="211"/>
      <c r="BT2335" s="211"/>
    </row>
    <row r="2336" spans="6:72" ht="15" customHeight="1" x14ac:dyDescent="0.3">
      <c r="F2336" s="1"/>
      <c r="K2336" s="207"/>
      <c r="L2336" s="208"/>
      <c r="M2336" s="208"/>
      <c r="N2336" s="219"/>
      <c r="O2336" s="210"/>
      <c r="P2336" s="179"/>
      <c r="Q2336" s="180"/>
      <c r="R2336" s="210"/>
      <c r="S2336" s="210"/>
      <c r="T2336" s="211"/>
      <c r="U2336" s="211"/>
      <c r="V2336" s="211"/>
      <c r="W2336" s="211"/>
      <c r="X2336" s="212"/>
      <c r="Y2336" s="211"/>
      <c r="BT2336" s="211"/>
    </row>
    <row r="2337" spans="6:72" ht="15" customHeight="1" x14ac:dyDescent="0.3">
      <c r="F2337" s="1"/>
      <c r="K2337" s="207"/>
      <c r="L2337" s="208"/>
      <c r="M2337" s="208"/>
      <c r="N2337" s="219"/>
      <c r="O2337" s="210"/>
      <c r="P2337" s="179"/>
      <c r="Q2337" s="180"/>
      <c r="R2337" s="210"/>
      <c r="S2337" s="210"/>
      <c r="T2337" s="211"/>
      <c r="U2337" s="211"/>
      <c r="V2337" s="211"/>
      <c r="W2337" s="211"/>
      <c r="X2337" s="212"/>
      <c r="Y2337" s="211"/>
      <c r="BT2337" s="211"/>
    </row>
    <row r="2338" spans="6:72" ht="15" customHeight="1" x14ac:dyDescent="0.3">
      <c r="F2338" s="1"/>
      <c r="K2338" s="207"/>
      <c r="L2338" s="208"/>
      <c r="M2338" s="208"/>
      <c r="N2338" s="219"/>
      <c r="O2338" s="210"/>
      <c r="P2338" s="179"/>
      <c r="Q2338" s="180"/>
      <c r="R2338" s="210"/>
      <c r="S2338" s="210"/>
      <c r="T2338" s="211"/>
      <c r="U2338" s="211"/>
      <c r="V2338" s="211"/>
      <c r="W2338" s="211"/>
      <c r="X2338" s="212"/>
      <c r="Y2338" s="211"/>
      <c r="BT2338" s="211"/>
    </row>
    <row r="2339" spans="6:72" ht="15" customHeight="1" x14ac:dyDescent="0.3">
      <c r="F2339" s="1"/>
      <c r="K2339" s="207"/>
      <c r="L2339" s="208"/>
      <c r="M2339" s="208"/>
      <c r="N2339" s="219"/>
      <c r="O2339" s="210"/>
      <c r="P2339" s="179"/>
      <c r="Q2339" s="180"/>
      <c r="R2339" s="210"/>
      <c r="S2339" s="210"/>
      <c r="T2339" s="211"/>
      <c r="U2339" s="211"/>
      <c r="V2339" s="211"/>
      <c r="W2339" s="211"/>
      <c r="X2339" s="212"/>
      <c r="Y2339" s="211"/>
      <c r="BT2339" s="211"/>
    </row>
    <row r="2340" spans="6:72" ht="15" customHeight="1" x14ac:dyDescent="0.3">
      <c r="F2340" s="1"/>
      <c r="K2340" s="207"/>
      <c r="L2340" s="208"/>
      <c r="M2340" s="208"/>
      <c r="N2340" s="219"/>
      <c r="O2340" s="210"/>
      <c r="P2340" s="179"/>
      <c r="Q2340" s="180"/>
      <c r="R2340" s="210"/>
      <c r="S2340" s="210"/>
      <c r="T2340" s="211"/>
      <c r="U2340" s="211"/>
      <c r="V2340" s="211"/>
      <c r="W2340" s="211"/>
      <c r="X2340" s="212"/>
      <c r="Y2340" s="211"/>
      <c r="BT2340" s="211"/>
    </row>
    <row r="2341" spans="6:72" ht="15" customHeight="1" x14ac:dyDescent="0.3">
      <c r="F2341" s="1"/>
      <c r="K2341" s="207"/>
      <c r="L2341" s="208"/>
      <c r="M2341" s="208"/>
      <c r="N2341" s="219"/>
      <c r="O2341" s="210"/>
      <c r="P2341" s="179"/>
      <c r="Q2341" s="180"/>
      <c r="R2341" s="210"/>
      <c r="S2341" s="210"/>
      <c r="T2341" s="211"/>
      <c r="U2341" s="211"/>
      <c r="V2341" s="211"/>
      <c r="W2341" s="211"/>
      <c r="X2341" s="212"/>
      <c r="Y2341" s="211"/>
      <c r="BT2341" s="211"/>
    </row>
    <row r="2342" spans="6:72" ht="15" customHeight="1" x14ac:dyDescent="0.3">
      <c r="F2342" s="1"/>
      <c r="K2342" s="207"/>
      <c r="L2342" s="208"/>
      <c r="M2342" s="208"/>
      <c r="N2342" s="219"/>
      <c r="O2342" s="210"/>
      <c r="P2342" s="179"/>
      <c r="Q2342" s="180"/>
      <c r="R2342" s="210"/>
      <c r="S2342" s="210"/>
      <c r="T2342" s="211"/>
      <c r="U2342" s="211"/>
      <c r="V2342" s="211"/>
      <c r="W2342" s="211"/>
      <c r="X2342" s="212"/>
      <c r="Y2342" s="211"/>
      <c r="BT2342" s="211"/>
    </row>
    <row r="2343" spans="6:72" ht="15" customHeight="1" x14ac:dyDescent="0.3">
      <c r="F2343" s="1"/>
      <c r="K2343" s="207"/>
      <c r="L2343" s="208"/>
      <c r="M2343" s="208"/>
      <c r="N2343" s="219"/>
      <c r="O2343" s="210"/>
      <c r="P2343" s="179"/>
      <c r="Q2343" s="180"/>
      <c r="R2343" s="210"/>
      <c r="S2343" s="210"/>
      <c r="T2343" s="211"/>
      <c r="U2343" s="211"/>
      <c r="V2343" s="211"/>
      <c r="W2343" s="211"/>
      <c r="X2343" s="212"/>
      <c r="Y2343" s="211"/>
      <c r="BT2343" s="211"/>
    </row>
    <row r="2344" spans="6:72" ht="15" customHeight="1" x14ac:dyDescent="0.3">
      <c r="F2344" s="1"/>
      <c r="K2344" s="207"/>
      <c r="L2344" s="208"/>
      <c r="M2344" s="208"/>
      <c r="N2344" s="219"/>
      <c r="O2344" s="210"/>
      <c r="P2344" s="179"/>
      <c r="Q2344" s="180"/>
      <c r="R2344" s="210"/>
      <c r="S2344" s="210"/>
      <c r="T2344" s="211"/>
      <c r="U2344" s="211"/>
      <c r="V2344" s="211"/>
      <c r="W2344" s="211"/>
      <c r="X2344" s="212"/>
      <c r="Y2344" s="211"/>
      <c r="BT2344" s="211"/>
    </row>
    <row r="2345" spans="6:72" ht="15" customHeight="1" x14ac:dyDescent="0.3">
      <c r="F2345" s="1"/>
      <c r="K2345" s="207"/>
      <c r="L2345" s="208"/>
      <c r="M2345" s="208"/>
      <c r="N2345" s="219"/>
      <c r="O2345" s="210"/>
      <c r="P2345" s="179"/>
      <c r="Q2345" s="180"/>
      <c r="R2345" s="210"/>
      <c r="S2345" s="210"/>
      <c r="T2345" s="211"/>
      <c r="U2345" s="211"/>
      <c r="V2345" s="211"/>
      <c r="W2345" s="211"/>
      <c r="X2345" s="212"/>
      <c r="Y2345" s="211"/>
      <c r="BT2345" s="211"/>
    </row>
    <row r="2346" spans="6:72" ht="15" customHeight="1" x14ac:dyDescent="0.3">
      <c r="F2346" s="1"/>
      <c r="K2346" s="207"/>
      <c r="L2346" s="208"/>
      <c r="M2346" s="208"/>
      <c r="N2346" s="219"/>
      <c r="O2346" s="210"/>
      <c r="P2346" s="179"/>
      <c r="Q2346" s="180"/>
      <c r="R2346" s="210"/>
      <c r="S2346" s="210"/>
      <c r="T2346" s="211"/>
      <c r="U2346" s="211"/>
      <c r="V2346" s="211"/>
      <c r="W2346" s="211"/>
      <c r="X2346" s="212"/>
      <c r="Y2346" s="211"/>
      <c r="BT2346" s="211"/>
    </row>
    <row r="2347" spans="6:72" ht="15" customHeight="1" x14ac:dyDescent="0.3">
      <c r="F2347" s="1"/>
      <c r="K2347" s="207"/>
      <c r="L2347" s="208"/>
      <c r="M2347" s="208"/>
      <c r="N2347" s="219"/>
      <c r="O2347" s="210"/>
      <c r="P2347" s="179"/>
      <c r="Q2347" s="180"/>
      <c r="R2347" s="210"/>
      <c r="S2347" s="210"/>
      <c r="T2347" s="211"/>
      <c r="U2347" s="211"/>
      <c r="V2347" s="211"/>
      <c r="W2347" s="211"/>
      <c r="X2347" s="212"/>
      <c r="Y2347" s="211"/>
      <c r="BT2347" s="211"/>
    </row>
    <row r="2348" spans="6:72" ht="15" customHeight="1" x14ac:dyDescent="0.3">
      <c r="F2348" s="1"/>
      <c r="K2348" s="207"/>
      <c r="L2348" s="208"/>
      <c r="M2348" s="208"/>
      <c r="N2348" s="219"/>
      <c r="O2348" s="210"/>
      <c r="P2348" s="179"/>
      <c r="Q2348" s="180"/>
      <c r="R2348" s="210"/>
      <c r="S2348" s="210"/>
      <c r="T2348" s="211"/>
      <c r="U2348" s="211"/>
      <c r="V2348" s="211"/>
      <c r="W2348" s="211"/>
      <c r="X2348" s="212"/>
      <c r="Y2348" s="211"/>
      <c r="BT2348" s="211"/>
    </row>
    <row r="2349" spans="6:72" ht="15" customHeight="1" x14ac:dyDescent="0.3">
      <c r="F2349" s="1"/>
      <c r="K2349" s="207"/>
      <c r="L2349" s="208"/>
      <c r="M2349" s="208"/>
      <c r="N2349" s="219"/>
      <c r="O2349" s="210"/>
      <c r="P2349" s="179"/>
      <c r="Q2349" s="180"/>
      <c r="R2349" s="210"/>
      <c r="S2349" s="210"/>
      <c r="T2349" s="211"/>
      <c r="U2349" s="211"/>
      <c r="V2349" s="211"/>
      <c r="W2349" s="211"/>
      <c r="X2349" s="212"/>
      <c r="Y2349" s="211"/>
      <c r="BT2349" s="211"/>
    </row>
    <row r="2350" spans="6:72" ht="15" customHeight="1" x14ac:dyDescent="0.3">
      <c r="F2350" s="1"/>
      <c r="K2350" s="207"/>
      <c r="L2350" s="208"/>
      <c r="M2350" s="208"/>
      <c r="N2350" s="219"/>
      <c r="O2350" s="210"/>
      <c r="P2350" s="179"/>
      <c r="Q2350" s="180"/>
      <c r="R2350" s="210"/>
      <c r="S2350" s="210"/>
      <c r="T2350" s="211"/>
      <c r="U2350" s="211"/>
      <c r="V2350" s="211"/>
      <c r="W2350" s="211"/>
      <c r="X2350" s="212"/>
      <c r="Y2350" s="211"/>
      <c r="BT2350" s="211"/>
    </row>
    <row r="2351" spans="6:72" ht="15" customHeight="1" x14ac:dyDescent="0.3">
      <c r="F2351" s="1"/>
      <c r="K2351" s="207"/>
      <c r="L2351" s="208"/>
      <c r="M2351" s="208"/>
      <c r="N2351" s="219"/>
      <c r="O2351" s="210"/>
      <c r="P2351" s="179"/>
      <c r="Q2351" s="180"/>
      <c r="R2351" s="210"/>
      <c r="S2351" s="210"/>
      <c r="T2351" s="211"/>
      <c r="U2351" s="211"/>
      <c r="V2351" s="211"/>
      <c r="W2351" s="211"/>
      <c r="X2351" s="212"/>
      <c r="Y2351" s="211"/>
      <c r="BT2351" s="211"/>
    </row>
    <row r="2352" spans="6:72" ht="15" customHeight="1" x14ac:dyDescent="0.3">
      <c r="F2352" s="1"/>
      <c r="K2352" s="207"/>
      <c r="L2352" s="208"/>
      <c r="M2352" s="208"/>
      <c r="N2352" s="219"/>
      <c r="O2352" s="210"/>
      <c r="P2352" s="179"/>
      <c r="Q2352" s="180"/>
      <c r="R2352" s="210"/>
      <c r="S2352" s="210"/>
      <c r="T2352" s="211"/>
      <c r="U2352" s="211"/>
      <c r="V2352" s="211"/>
      <c r="W2352" s="211"/>
      <c r="X2352" s="212"/>
      <c r="Y2352" s="211"/>
      <c r="BT2352" s="211"/>
    </row>
    <row r="2353" spans="6:72" ht="15" customHeight="1" x14ac:dyDescent="0.3">
      <c r="F2353" s="1"/>
      <c r="K2353" s="207"/>
      <c r="L2353" s="208"/>
      <c r="M2353" s="208"/>
      <c r="N2353" s="219"/>
      <c r="O2353" s="210"/>
      <c r="P2353" s="179"/>
      <c r="Q2353" s="180"/>
      <c r="R2353" s="210"/>
      <c r="S2353" s="210"/>
      <c r="T2353" s="211"/>
      <c r="U2353" s="211"/>
      <c r="V2353" s="211"/>
      <c r="W2353" s="211"/>
      <c r="X2353" s="212"/>
      <c r="Y2353" s="211"/>
      <c r="BT2353" s="211"/>
    </row>
    <row r="2354" spans="6:72" ht="15" customHeight="1" x14ac:dyDescent="0.3">
      <c r="F2354" s="1"/>
      <c r="K2354" s="207"/>
      <c r="L2354" s="208"/>
      <c r="M2354" s="208"/>
      <c r="N2354" s="219"/>
      <c r="O2354" s="210"/>
      <c r="P2354" s="179"/>
      <c r="Q2354" s="180"/>
      <c r="R2354" s="210"/>
      <c r="S2354" s="210"/>
      <c r="T2354" s="211"/>
      <c r="U2354" s="211"/>
      <c r="V2354" s="211"/>
      <c r="W2354" s="211"/>
      <c r="X2354" s="212"/>
      <c r="Y2354" s="211"/>
      <c r="BT2354" s="211"/>
    </row>
    <row r="2355" spans="6:72" ht="15" customHeight="1" x14ac:dyDescent="0.3">
      <c r="F2355" s="1"/>
      <c r="K2355" s="207"/>
      <c r="L2355" s="208"/>
      <c r="M2355" s="208"/>
      <c r="N2355" s="219"/>
      <c r="O2355" s="210"/>
      <c r="P2355" s="179"/>
      <c r="Q2355" s="180"/>
      <c r="R2355" s="210"/>
      <c r="S2355" s="210"/>
      <c r="T2355" s="211"/>
      <c r="U2355" s="211"/>
      <c r="V2355" s="211"/>
      <c r="W2355" s="211"/>
      <c r="X2355" s="212"/>
      <c r="Y2355" s="211"/>
      <c r="BT2355" s="211"/>
    </row>
    <row r="2356" spans="6:72" ht="15" customHeight="1" x14ac:dyDescent="0.3">
      <c r="F2356" s="1"/>
      <c r="K2356" s="207"/>
      <c r="L2356" s="208"/>
      <c r="M2356" s="208"/>
      <c r="N2356" s="219"/>
      <c r="O2356" s="210"/>
      <c r="P2356" s="179"/>
      <c r="Q2356" s="180"/>
      <c r="R2356" s="210"/>
      <c r="S2356" s="210"/>
      <c r="T2356" s="211"/>
      <c r="U2356" s="211"/>
      <c r="V2356" s="211"/>
      <c r="W2356" s="211"/>
      <c r="X2356" s="212"/>
      <c r="Y2356" s="211"/>
      <c r="BT2356" s="211"/>
    </row>
    <row r="2357" spans="6:72" ht="15" customHeight="1" x14ac:dyDescent="0.3">
      <c r="F2357" s="1"/>
      <c r="K2357" s="207"/>
      <c r="L2357" s="208"/>
      <c r="M2357" s="208"/>
      <c r="N2357" s="219"/>
      <c r="O2357" s="210"/>
      <c r="P2357" s="179"/>
      <c r="Q2357" s="180"/>
      <c r="R2357" s="210"/>
      <c r="S2357" s="210"/>
      <c r="T2357" s="211"/>
      <c r="U2357" s="211"/>
      <c r="V2357" s="211"/>
      <c r="W2357" s="211"/>
      <c r="X2357" s="212"/>
      <c r="Y2357" s="211"/>
      <c r="BT2357" s="211"/>
    </row>
    <row r="2358" spans="6:72" ht="15" customHeight="1" x14ac:dyDescent="0.3">
      <c r="F2358" s="1"/>
      <c r="K2358" s="207"/>
      <c r="L2358" s="208"/>
      <c r="M2358" s="208"/>
      <c r="N2358" s="219"/>
      <c r="O2358" s="210"/>
      <c r="P2358" s="179"/>
      <c r="Q2358" s="180"/>
      <c r="R2358" s="210"/>
      <c r="S2358" s="210"/>
      <c r="T2358" s="211"/>
      <c r="U2358" s="211"/>
      <c r="V2358" s="211"/>
      <c r="W2358" s="211"/>
      <c r="X2358" s="212"/>
      <c r="Y2358" s="211"/>
      <c r="BT2358" s="211"/>
    </row>
    <row r="2359" spans="6:72" ht="15" customHeight="1" x14ac:dyDescent="0.3">
      <c r="F2359" s="1"/>
      <c r="K2359" s="207"/>
      <c r="L2359" s="208"/>
      <c r="M2359" s="208"/>
      <c r="N2359" s="219"/>
      <c r="O2359" s="210"/>
      <c r="P2359" s="179"/>
      <c r="Q2359" s="180"/>
      <c r="R2359" s="210"/>
      <c r="S2359" s="210"/>
      <c r="T2359" s="211"/>
      <c r="U2359" s="211"/>
      <c r="V2359" s="211"/>
      <c r="W2359" s="211"/>
      <c r="X2359" s="212"/>
      <c r="Y2359" s="211"/>
      <c r="BT2359" s="211"/>
    </row>
    <row r="2360" spans="6:72" ht="15" customHeight="1" x14ac:dyDescent="0.3">
      <c r="F2360" s="1"/>
      <c r="K2360" s="207"/>
      <c r="L2360" s="208"/>
      <c r="M2360" s="208"/>
      <c r="N2360" s="219"/>
      <c r="O2360" s="210"/>
      <c r="P2360" s="179"/>
      <c r="Q2360" s="180"/>
      <c r="R2360" s="210"/>
      <c r="S2360" s="210"/>
      <c r="T2360" s="211"/>
      <c r="U2360" s="211"/>
      <c r="V2360" s="211"/>
      <c r="W2360" s="211"/>
      <c r="X2360" s="212"/>
      <c r="Y2360" s="211"/>
      <c r="BT2360" s="211"/>
    </row>
    <row r="2361" spans="6:72" ht="15" customHeight="1" x14ac:dyDescent="0.3">
      <c r="F2361" s="1"/>
      <c r="K2361" s="207"/>
      <c r="L2361" s="208"/>
      <c r="M2361" s="208"/>
      <c r="N2361" s="219"/>
      <c r="O2361" s="210"/>
      <c r="P2361" s="179"/>
      <c r="Q2361" s="180"/>
      <c r="R2361" s="210"/>
      <c r="S2361" s="210"/>
      <c r="T2361" s="211"/>
      <c r="U2361" s="211"/>
      <c r="V2361" s="211"/>
      <c r="W2361" s="211"/>
      <c r="X2361" s="212"/>
      <c r="Y2361" s="211"/>
      <c r="BT2361" s="211"/>
    </row>
    <row r="2362" spans="6:72" ht="15" customHeight="1" x14ac:dyDescent="0.3">
      <c r="F2362" s="1"/>
      <c r="K2362" s="207"/>
      <c r="L2362" s="208"/>
      <c r="M2362" s="208"/>
      <c r="N2362" s="219"/>
      <c r="O2362" s="210"/>
      <c r="P2362" s="179"/>
      <c r="Q2362" s="180"/>
      <c r="R2362" s="210"/>
      <c r="S2362" s="210"/>
      <c r="T2362" s="211"/>
      <c r="U2362" s="211"/>
      <c r="V2362" s="211"/>
      <c r="W2362" s="211"/>
      <c r="X2362" s="212"/>
      <c r="Y2362" s="211"/>
      <c r="BT2362" s="211"/>
    </row>
    <row r="2363" spans="6:72" ht="15" customHeight="1" x14ac:dyDescent="0.3">
      <c r="F2363" s="1"/>
      <c r="K2363" s="207"/>
      <c r="L2363" s="208"/>
      <c r="M2363" s="208"/>
      <c r="N2363" s="219"/>
      <c r="O2363" s="210"/>
      <c r="P2363" s="179"/>
      <c r="Q2363" s="180"/>
      <c r="R2363" s="210"/>
      <c r="S2363" s="210"/>
      <c r="T2363" s="211"/>
      <c r="U2363" s="211"/>
      <c r="V2363" s="211"/>
      <c r="W2363" s="211"/>
      <c r="X2363" s="212"/>
      <c r="Y2363" s="211"/>
      <c r="BT2363" s="211"/>
    </row>
    <row r="2364" spans="6:72" ht="15" customHeight="1" x14ac:dyDescent="0.3">
      <c r="F2364" s="1"/>
      <c r="K2364" s="207"/>
      <c r="L2364" s="208"/>
      <c r="M2364" s="208"/>
      <c r="N2364" s="219"/>
      <c r="O2364" s="210"/>
      <c r="P2364" s="179"/>
      <c r="Q2364" s="180"/>
      <c r="R2364" s="210"/>
      <c r="S2364" s="210"/>
      <c r="T2364" s="211"/>
      <c r="U2364" s="211"/>
      <c r="V2364" s="211"/>
      <c r="W2364" s="211"/>
      <c r="X2364" s="212"/>
      <c r="Y2364" s="211"/>
      <c r="BT2364" s="211"/>
    </row>
    <row r="2365" spans="6:72" ht="15" customHeight="1" x14ac:dyDescent="0.3">
      <c r="F2365" s="1"/>
      <c r="K2365" s="207"/>
      <c r="L2365" s="208"/>
      <c r="M2365" s="208"/>
      <c r="N2365" s="219"/>
      <c r="O2365" s="210"/>
      <c r="P2365" s="179"/>
      <c r="Q2365" s="180"/>
      <c r="R2365" s="210"/>
      <c r="S2365" s="210"/>
      <c r="T2365" s="211"/>
      <c r="U2365" s="211"/>
      <c r="V2365" s="211"/>
      <c r="W2365" s="211"/>
      <c r="X2365" s="212"/>
      <c r="Y2365" s="211"/>
      <c r="BT2365" s="211"/>
    </row>
    <row r="2366" spans="6:72" ht="15" customHeight="1" x14ac:dyDescent="0.3">
      <c r="F2366" s="1"/>
      <c r="K2366" s="207"/>
      <c r="L2366" s="208"/>
      <c r="M2366" s="208"/>
      <c r="N2366" s="219"/>
      <c r="O2366" s="210"/>
      <c r="P2366" s="179"/>
      <c r="Q2366" s="180"/>
      <c r="R2366" s="210"/>
      <c r="S2366" s="210"/>
      <c r="T2366" s="211"/>
      <c r="U2366" s="211"/>
      <c r="V2366" s="211"/>
      <c r="W2366" s="211"/>
      <c r="X2366" s="212"/>
      <c r="Y2366" s="211"/>
      <c r="BT2366" s="211"/>
    </row>
    <row r="2367" spans="6:72" ht="15" customHeight="1" x14ac:dyDescent="0.3">
      <c r="F2367" s="1"/>
      <c r="K2367" s="207"/>
      <c r="L2367" s="208"/>
      <c r="M2367" s="208"/>
      <c r="N2367" s="219"/>
      <c r="O2367" s="210"/>
      <c r="P2367" s="179"/>
      <c r="Q2367" s="180"/>
      <c r="R2367" s="210"/>
      <c r="S2367" s="210"/>
      <c r="T2367" s="211"/>
      <c r="U2367" s="211"/>
      <c r="V2367" s="211"/>
      <c r="W2367" s="211"/>
      <c r="X2367" s="212"/>
      <c r="Y2367" s="211"/>
      <c r="BT2367" s="211"/>
    </row>
    <row r="2368" spans="6:72" ht="15" customHeight="1" x14ac:dyDescent="0.3">
      <c r="F2368" s="1"/>
      <c r="K2368" s="207"/>
      <c r="L2368" s="208"/>
      <c r="M2368" s="208"/>
      <c r="N2368" s="219"/>
      <c r="O2368" s="210"/>
      <c r="P2368" s="179"/>
      <c r="Q2368" s="180"/>
      <c r="R2368" s="210"/>
      <c r="S2368" s="210"/>
      <c r="T2368" s="211"/>
      <c r="U2368" s="211"/>
      <c r="V2368" s="211"/>
      <c r="W2368" s="211"/>
      <c r="X2368" s="212"/>
      <c r="Y2368" s="211"/>
      <c r="BT2368" s="211"/>
    </row>
    <row r="2369" spans="6:72" ht="15" customHeight="1" x14ac:dyDescent="0.3">
      <c r="F2369" s="1"/>
      <c r="K2369" s="207"/>
      <c r="L2369" s="208"/>
      <c r="M2369" s="208"/>
      <c r="N2369" s="219"/>
      <c r="O2369" s="210"/>
      <c r="P2369" s="179"/>
      <c r="Q2369" s="180"/>
      <c r="R2369" s="210"/>
      <c r="S2369" s="210"/>
      <c r="T2369" s="211"/>
      <c r="U2369" s="211"/>
      <c r="V2369" s="211"/>
      <c r="W2369" s="211"/>
      <c r="X2369" s="212"/>
      <c r="Y2369" s="211"/>
      <c r="BT2369" s="211"/>
    </row>
    <row r="2370" spans="6:72" ht="15" customHeight="1" x14ac:dyDescent="0.3">
      <c r="F2370" s="1"/>
      <c r="K2370" s="207"/>
      <c r="L2370" s="208"/>
      <c r="M2370" s="208"/>
      <c r="N2370" s="219"/>
      <c r="O2370" s="210"/>
      <c r="P2370" s="179"/>
      <c r="Q2370" s="180"/>
      <c r="R2370" s="210"/>
      <c r="S2370" s="210"/>
      <c r="T2370" s="211"/>
      <c r="U2370" s="211"/>
      <c r="V2370" s="211"/>
      <c r="W2370" s="211"/>
      <c r="X2370" s="212"/>
      <c r="Y2370" s="211"/>
      <c r="BT2370" s="211"/>
    </row>
    <row r="2371" spans="6:72" ht="15" customHeight="1" x14ac:dyDescent="0.3">
      <c r="F2371" s="1"/>
      <c r="K2371" s="207"/>
      <c r="L2371" s="208"/>
      <c r="M2371" s="208"/>
      <c r="N2371" s="219"/>
      <c r="O2371" s="210"/>
      <c r="P2371" s="179"/>
      <c r="Q2371" s="180"/>
      <c r="R2371" s="210"/>
      <c r="S2371" s="210"/>
      <c r="T2371" s="211"/>
      <c r="U2371" s="211"/>
      <c r="V2371" s="211"/>
      <c r="W2371" s="211"/>
      <c r="X2371" s="212"/>
      <c r="Y2371" s="211"/>
      <c r="BT2371" s="211"/>
    </row>
    <row r="2372" spans="6:72" ht="15" customHeight="1" x14ac:dyDescent="0.3">
      <c r="F2372" s="1"/>
      <c r="K2372" s="207"/>
      <c r="L2372" s="208"/>
      <c r="M2372" s="208"/>
      <c r="N2372" s="219"/>
      <c r="O2372" s="210"/>
      <c r="P2372" s="179"/>
      <c r="Q2372" s="180"/>
      <c r="R2372" s="210"/>
      <c r="S2372" s="210"/>
      <c r="T2372" s="211"/>
      <c r="U2372" s="211"/>
      <c r="V2372" s="211"/>
      <c r="W2372" s="211"/>
      <c r="X2372" s="212"/>
      <c r="Y2372" s="211"/>
      <c r="BT2372" s="211"/>
    </row>
    <row r="2373" spans="6:72" ht="15" customHeight="1" x14ac:dyDescent="0.3">
      <c r="F2373" s="1"/>
      <c r="K2373" s="207"/>
      <c r="L2373" s="208"/>
      <c r="M2373" s="208"/>
      <c r="N2373" s="219"/>
      <c r="O2373" s="210"/>
      <c r="P2373" s="179"/>
      <c r="Q2373" s="180"/>
      <c r="R2373" s="210"/>
      <c r="S2373" s="210"/>
      <c r="T2373" s="211"/>
      <c r="U2373" s="211"/>
      <c r="V2373" s="211"/>
      <c r="W2373" s="211"/>
      <c r="X2373" s="212"/>
      <c r="Y2373" s="211"/>
      <c r="BT2373" s="211"/>
    </row>
    <row r="2374" spans="6:72" ht="15" customHeight="1" x14ac:dyDescent="0.3">
      <c r="F2374" s="1"/>
      <c r="K2374" s="207"/>
      <c r="L2374" s="208"/>
      <c r="M2374" s="208"/>
      <c r="N2374" s="219"/>
      <c r="O2374" s="210"/>
      <c r="P2374" s="179"/>
      <c r="Q2374" s="180"/>
      <c r="R2374" s="210"/>
      <c r="S2374" s="210"/>
      <c r="T2374" s="211"/>
      <c r="U2374" s="211"/>
      <c r="V2374" s="211"/>
      <c r="W2374" s="211"/>
      <c r="X2374" s="212"/>
      <c r="Y2374" s="211"/>
      <c r="BT2374" s="211"/>
    </row>
    <row r="2375" spans="6:72" ht="15" customHeight="1" x14ac:dyDescent="0.3">
      <c r="F2375" s="1"/>
      <c r="K2375" s="207"/>
      <c r="L2375" s="208"/>
      <c r="M2375" s="208"/>
      <c r="N2375" s="219"/>
      <c r="O2375" s="210"/>
      <c r="P2375" s="179"/>
      <c r="Q2375" s="180"/>
      <c r="R2375" s="210"/>
      <c r="S2375" s="210"/>
      <c r="T2375" s="211"/>
      <c r="U2375" s="211"/>
      <c r="V2375" s="211"/>
      <c r="W2375" s="211"/>
      <c r="X2375" s="212"/>
      <c r="Y2375" s="211"/>
      <c r="BT2375" s="211"/>
    </row>
    <row r="2376" spans="6:72" ht="15" customHeight="1" x14ac:dyDescent="0.3">
      <c r="F2376" s="1"/>
      <c r="K2376" s="207"/>
      <c r="L2376" s="208"/>
      <c r="M2376" s="208"/>
      <c r="N2376" s="219"/>
      <c r="O2376" s="210"/>
      <c r="P2376" s="179"/>
      <c r="Q2376" s="180"/>
      <c r="R2376" s="210"/>
      <c r="S2376" s="210"/>
      <c r="T2376" s="211"/>
      <c r="U2376" s="211"/>
      <c r="V2376" s="211"/>
      <c r="W2376" s="211"/>
      <c r="X2376" s="212"/>
      <c r="Y2376" s="211"/>
      <c r="BT2376" s="211"/>
    </row>
    <row r="2377" spans="6:72" ht="15" customHeight="1" x14ac:dyDescent="0.3">
      <c r="F2377" s="1"/>
      <c r="K2377" s="207"/>
      <c r="L2377" s="208"/>
      <c r="M2377" s="208"/>
      <c r="N2377" s="219"/>
      <c r="O2377" s="210"/>
      <c r="P2377" s="179"/>
      <c r="Q2377" s="180"/>
      <c r="R2377" s="210"/>
      <c r="S2377" s="210"/>
      <c r="T2377" s="211"/>
      <c r="U2377" s="211"/>
      <c r="V2377" s="211"/>
      <c r="W2377" s="211"/>
      <c r="X2377" s="212"/>
      <c r="Y2377" s="211"/>
      <c r="BT2377" s="211"/>
    </row>
    <row r="2378" spans="6:72" ht="15" customHeight="1" x14ac:dyDescent="0.3">
      <c r="F2378" s="1"/>
      <c r="K2378" s="207"/>
      <c r="L2378" s="208"/>
      <c r="M2378" s="208"/>
      <c r="N2378" s="219"/>
      <c r="O2378" s="210"/>
      <c r="P2378" s="179"/>
      <c r="Q2378" s="180"/>
      <c r="R2378" s="210"/>
      <c r="S2378" s="210"/>
      <c r="T2378" s="211"/>
      <c r="U2378" s="211"/>
      <c r="V2378" s="211"/>
      <c r="W2378" s="211"/>
      <c r="X2378" s="212"/>
      <c r="Y2378" s="211"/>
      <c r="BT2378" s="211"/>
    </row>
    <row r="2379" spans="6:72" ht="15" customHeight="1" x14ac:dyDescent="0.3">
      <c r="F2379" s="1"/>
      <c r="K2379" s="207"/>
      <c r="L2379" s="208"/>
      <c r="M2379" s="208"/>
      <c r="N2379" s="219"/>
      <c r="O2379" s="210"/>
      <c r="P2379" s="179"/>
      <c r="Q2379" s="180"/>
      <c r="R2379" s="210"/>
      <c r="S2379" s="210"/>
      <c r="T2379" s="211"/>
      <c r="U2379" s="211"/>
      <c r="V2379" s="211"/>
      <c r="W2379" s="211"/>
      <c r="X2379" s="212"/>
      <c r="Y2379" s="211"/>
      <c r="BT2379" s="211"/>
    </row>
    <row r="2380" spans="6:72" ht="15" customHeight="1" x14ac:dyDescent="0.3">
      <c r="F2380" s="1"/>
      <c r="K2380" s="207"/>
      <c r="L2380" s="208"/>
      <c r="M2380" s="208"/>
      <c r="N2380" s="219"/>
      <c r="O2380" s="210"/>
      <c r="P2380" s="179"/>
      <c r="Q2380" s="180"/>
      <c r="R2380" s="210"/>
      <c r="S2380" s="210"/>
      <c r="T2380" s="211"/>
      <c r="U2380" s="211"/>
      <c r="V2380" s="211"/>
      <c r="W2380" s="211"/>
      <c r="X2380" s="212"/>
      <c r="Y2380" s="211"/>
      <c r="BT2380" s="211"/>
    </row>
    <row r="2381" spans="6:72" ht="15" customHeight="1" x14ac:dyDescent="0.3">
      <c r="F2381" s="1"/>
      <c r="K2381" s="207"/>
      <c r="L2381" s="208"/>
      <c r="M2381" s="208"/>
      <c r="N2381" s="219"/>
      <c r="O2381" s="210"/>
      <c r="P2381" s="179"/>
      <c r="Q2381" s="180"/>
      <c r="R2381" s="210"/>
      <c r="S2381" s="210"/>
      <c r="T2381" s="211"/>
      <c r="U2381" s="211"/>
      <c r="V2381" s="211"/>
      <c r="W2381" s="211"/>
      <c r="X2381" s="212"/>
      <c r="Y2381" s="211"/>
      <c r="BT2381" s="211"/>
    </row>
    <row r="2382" spans="6:72" ht="15" customHeight="1" x14ac:dyDescent="0.3">
      <c r="F2382" s="1"/>
      <c r="K2382" s="207"/>
      <c r="L2382" s="208"/>
      <c r="M2382" s="208"/>
      <c r="N2382" s="219"/>
      <c r="O2382" s="210"/>
      <c r="P2382" s="179"/>
      <c r="Q2382" s="180"/>
      <c r="R2382" s="210"/>
      <c r="S2382" s="210"/>
      <c r="T2382" s="211"/>
      <c r="U2382" s="211"/>
      <c r="V2382" s="211"/>
      <c r="W2382" s="211"/>
      <c r="X2382" s="212"/>
      <c r="Y2382" s="211"/>
      <c r="BT2382" s="211"/>
    </row>
    <row r="2383" spans="6:72" ht="15" customHeight="1" x14ac:dyDescent="0.3">
      <c r="F2383" s="1"/>
      <c r="K2383" s="207"/>
      <c r="L2383" s="208"/>
      <c r="M2383" s="208"/>
      <c r="N2383" s="219"/>
      <c r="O2383" s="210"/>
      <c r="P2383" s="179"/>
      <c r="Q2383" s="180"/>
      <c r="R2383" s="210"/>
      <c r="S2383" s="210"/>
      <c r="T2383" s="211"/>
      <c r="U2383" s="211"/>
      <c r="V2383" s="211"/>
      <c r="W2383" s="211"/>
      <c r="X2383" s="212"/>
      <c r="Y2383" s="211"/>
      <c r="BT2383" s="211"/>
    </row>
    <row r="2384" spans="6:72" ht="15" customHeight="1" x14ac:dyDescent="0.3">
      <c r="F2384" s="1"/>
      <c r="K2384" s="207"/>
      <c r="L2384" s="208"/>
      <c r="M2384" s="208"/>
      <c r="N2384" s="219"/>
      <c r="O2384" s="210"/>
      <c r="P2384" s="179"/>
      <c r="Q2384" s="180"/>
      <c r="R2384" s="210"/>
      <c r="S2384" s="210"/>
      <c r="T2384" s="211"/>
      <c r="U2384" s="211"/>
      <c r="V2384" s="211"/>
      <c r="W2384" s="211"/>
      <c r="X2384" s="212"/>
      <c r="Y2384" s="211"/>
      <c r="BT2384" s="211"/>
    </row>
    <row r="2385" spans="6:72" ht="15" customHeight="1" x14ac:dyDescent="0.3">
      <c r="F2385" s="1"/>
      <c r="K2385" s="207"/>
      <c r="L2385" s="208"/>
      <c r="M2385" s="208"/>
      <c r="N2385" s="219"/>
      <c r="O2385" s="210"/>
      <c r="P2385" s="179"/>
      <c r="Q2385" s="180"/>
      <c r="R2385" s="210"/>
      <c r="S2385" s="210"/>
      <c r="T2385" s="211"/>
      <c r="U2385" s="211"/>
      <c r="V2385" s="211"/>
      <c r="W2385" s="211"/>
      <c r="X2385" s="212"/>
      <c r="Y2385" s="211"/>
      <c r="BT2385" s="211"/>
    </row>
    <row r="2386" spans="6:72" ht="15" customHeight="1" x14ac:dyDescent="0.3">
      <c r="F2386" s="1"/>
      <c r="K2386" s="207"/>
      <c r="L2386" s="208"/>
      <c r="M2386" s="208"/>
      <c r="N2386" s="219"/>
      <c r="O2386" s="210"/>
      <c r="P2386" s="179"/>
      <c r="Q2386" s="180"/>
      <c r="R2386" s="210"/>
      <c r="S2386" s="210"/>
      <c r="T2386" s="211"/>
      <c r="U2386" s="211"/>
      <c r="V2386" s="211"/>
      <c r="W2386" s="211"/>
      <c r="X2386" s="212"/>
      <c r="Y2386" s="211"/>
      <c r="BT2386" s="211"/>
    </row>
    <row r="2387" spans="6:72" ht="15" customHeight="1" x14ac:dyDescent="0.3">
      <c r="F2387" s="1"/>
      <c r="K2387" s="207"/>
      <c r="L2387" s="208"/>
      <c r="M2387" s="208"/>
      <c r="N2387" s="219"/>
      <c r="O2387" s="210"/>
      <c r="P2387" s="179"/>
      <c r="Q2387" s="180"/>
      <c r="R2387" s="210"/>
      <c r="S2387" s="210"/>
      <c r="T2387" s="211"/>
      <c r="U2387" s="211"/>
      <c r="V2387" s="211"/>
      <c r="W2387" s="211"/>
      <c r="X2387" s="212"/>
      <c r="Y2387" s="211"/>
      <c r="BT2387" s="211"/>
    </row>
    <row r="2388" spans="6:72" ht="15" customHeight="1" x14ac:dyDescent="0.3">
      <c r="F2388" s="1"/>
      <c r="K2388" s="207"/>
      <c r="L2388" s="208"/>
      <c r="M2388" s="208"/>
      <c r="N2388" s="219"/>
      <c r="O2388" s="210"/>
      <c r="P2388" s="179"/>
      <c r="Q2388" s="180"/>
      <c r="R2388" s="210"/>
      <c r="S2388" s="210"/>
      <c r="T2388" s="211"/>
      <c r="U2388" s="211"/>
      <c r="V2388" s="211"/>
      <c r="W2388" s="211"/>
      <c r="X2388" s="212"/>
      <c r="Y2388" s="211"/>
      <c r="BT2388" s="211"/>
    </row>
    <row r="2389" spans="6:72" ht="15" customHeight="1" x14ac:dyDescent="0.3">
      <c r="F2389" s="1"/>
      <c r="K2389" s="207"/>
      <c r="L2389" s="208"/>
      <c r="M2389" s="208"/>
      <c r="N2389" s="219"/>
      <c r="O2389" s="210"/>
      <c r="P2389" s="179"/>
      <c r="Q2389" s="180"/>
      <c r="R2389" s="210"/>
      <c r="S2389" s="210"/>
      <c r="T2389" s="211"/>
      <c r="U2389" s="211"/>
      <c r="V2389" s="211"/>
      <c r="W2389" s="211"/>
      <c r="X2389" s="212"/>
      <c r="Y2389" s="211"/>
      <c r="BT2389" s="211"/>
    </row>
    <row r="2390" spans="6:72" ht="15" customHeight="1" x14ac:dyDescent="0.3">
      <c r="F2390" s="1"/>
      <c r="K2390" s="207"/>
      <c r="L2390" s="208"/>
      <c r="M2390" s="208"/>
      <c r="N2390" s="219"/>
      <c r="O2390" s="210"/>
      <c r="P2390" s="179"/>
      <c r="Q2390" s="180"/>
      <c r="R2390" s="210"/>
      <c r="S2390" s="210"/>
      <c r="T2390" s="211"/>
      <c r="U2390" s="211"/>
      <c r="V2390" s="211"/>
      <c r="W2390" s="211"/>
      <c r="X2390" s="212"/>
      <c r="Y2390" s="211"/>
      <c r="BT2390" s="211"/>
    </row>
    <row r="2391" spans="6:72" ht="15" customHeight="1" x14ac:dyDescent="0.3">
      <c r="F2391" s="1"/>
      <c r="K2391" s="207"/>
      <c r="L2391" s="208"/>
      <c r="M2391" s="208"/>
      <c r="N2391" s="219"/>
      <c r="O2391" s="210"/>
      <c r="P2391" s="179"/>
      <c r="Q2391" s="180"/>
      <c r="R2391" s="210"/>
      <c r="S2391" s="210"/>
      <c r="T2391" s="211"/>
      <c r="U2391" s="211"/>
      <c r="V2391" s="211"/>
      <c r="W2391" s="211"/>
      <c r="X2391" s="212"/>
      <c r="Y2391" s="211"/>
      <c r="BT2391" s="211"/>
    </row>
    <row r="2392" spans="6:72" ht="15" customHeight="1" x14ac:dyDescent="0.3">
      <c r="F2392" s="1"/>
      <c r="K2392" s="207"/>
      <c r="L2392" s="208"/>
      <c r="M2392" s="208"/>
      <c r="N2392" s="219"/>
      <c r="O2392" s="210"/>
      <c r="P2392" s="179"/>
      <c r="Q2392" s="180"/>
      <c r="R2392" s="210"/>
      <c r="S2392" s="210"/>
      <c r="T2392" s="211"/>
      <c r="U2392" s="211"/>
      <c r="V2392" s="211"/>
      <c r="W2392" s="211"/>
      <c r="X2392" s="212"/>
      <c r="Y2392" s="211"/>
      <c r="BT2392" s="211"/>
    </row>
    <row r="2393" spans="6:72" ht="15" customHeight="1" x14ac:dyDescent="0.3">
      <c r="F2393" s="1"/>
      <c r="K2393" s="207"/>
      <c r="L2393" s="208"/>
      <c r="M2393" s="208"/>
      <c r="N2393" s="219"/>
      <c r="O2393" s="210"/>
      <c r="P2393" s="179"/>
      <c r="Q2393" s="180"/>
      <c r="R2393" s="210"/>
      <c r="S2393" s="210"/>
      <c r="T2393" s="211"/>
      <c r="U2393" s="211"/>
      <c r="V2393" s="211"/>
      <c r="W2393" s="211"/>
      <c r="X2393" s="212"/>
      <c r="Y2393" s="211"/>
      <c r="BT2393" s="211"/>
    </row>
    <row r="2394" spans="6:72" ht="15" customHeight="1" x14ac:dyDescent="0.3">
      <c r="F2394" s="1"/>
      <c r="K2394" s="207"/>
      <c r="L2394" s="208"/>
      <c r="M2394" s="208"/>
      <c r="N2394" s="219"/>
      <c r="O2394" s="210"/>
      <c r="P2394" s="179"/>
      <c r="Q2394" s="180"/>
      <c r="R2394" s="210"/>
      <c r="S2394" s="210"/>
      <c r="T2394" s="211"/>
      <c r="U2394" s="211"/>
      <c r="V2394" s="211"/>
      <c r="W2394" s="211"/>
      <c r="X2394" s="212"/>
      <c r="Y2394" s="211"/>
      <c r="BT2394" s="211"/>
    </row>
    <row r="2395" spans="6:72" ht="15" customHeight="1" x14ac:dyDescent="0.3">
      <c r="F2395" s="1"/>
      <c r="K2395" s="207"/>
      <c r="L2395" s="208"/>
      <c r="M2395" s="208"/>
      <c r="N2395" s="219"/>
      <c r="O2395" s="210"/>
      <c r="P2395" s="179"/>
      <c r="Q2395" s="180"/>
      <c r="R2395" s="210"/>
      <c r="S2395" s="210"/>
      <c r="T2395" s="211"/>
      <c r="U2395" s="211"/>
      <c r="V2395" s="211"/>
      <c r="W2395" s="211"/>
      <c r="X2395" s="212"/>
      <c r="Y2395" s="211"/>
      <c r="BT2395" s="211"/>
    </row>
    <row r="2396" spans="6:72" ht="15" customHeight="1" x14ac:dyDescent="0.3">
      <c r="F2396" s="1"/>
      <c r="K2396" s="207"/>
      <c r="L2396" s="208"/>
      <c r="M2396" s="208"/>
      <c r="N2396" s="219"/>
      <c r="O2396" s="210"/>
      <c r="P2396" s="179"/>
      <c r="Q2396" s="180"/>
      <c r="R2396" s="210"/>
      <c r="S2396" s="210"/>
      <c r="T2396" s="211"/>
      <c r="U2396" s="211"/>
      <c r="V2396" s="211"/>
      <c r="W2396" s="211"/>
      <c r="X2396" s="212"/>
      <c r="Y2396" s="211"/>
      <c r="BT2396" s="211"/>
    </row>
    <row r="2397" spans="6:72" ht="15" customHeight="1" x14ac:dyDescent="0.3">
      <c r="F2397" s="1"/>
      <c r="K2397" s="207"/>
      <c r="L2397" s="208"/>
      <c r="M2397" s="208"/>
      <c r="N2397" s="219"/>
      <c r="O2397" s="210"/>
      <c r="P2397" s="179"/>
      <c r="Q2397" s="180"/>
      <c r="R2397" s="210"/>
      <c r="S2397" s="210"/>
      <c r="T2397" s="211"/>
      <c r="U2397" s="211"/>
      <c r="V2397" s="211"/>
      <c r="W2397" s="211"/>
      <c r="X2397" s="212"/>
      <c r="Y2397" s="211"/>
      <c r="BT2397" s="211"/>
    </row>
    <row r="2398" spans="6:72" ht="15" customHeight="1" x14ac:dyDescent="0.3">
      <c r="F2398" s="1"/>
      <c r="K2398" s="207"/>
      <c r="L2398" s="208"/>
      <c r="M2398" s="208"/>
      <c r="N2398" s="219"/>
      <c r="O2398" s="210"/>
      <c r="P2398" s="179"/>
      <c r="Q2398" s="180"/>
      <c r="R2398" s="210"/>
      <c r="S2398" s="210"/>
      <c r="T2398" s="211"/>
      <c r="U2398" s="211"/>
      <c r="V2398" s="211"/>
      <c r="W2398" s="211"/>
      <c r="X2398" s="212"/>
      <c r="Y2398" s="211"/>
      <c r="BT2398" s="211"/>
    </row>
    <row r="2399" spans="6:72" ht="15" customHeight="1" x14ac:dyDescent="0.3">
      <c r="F2399" s="1"/>
      <c r="K2399" s="207"/>
      <c r="L2399" s="208"/>
      <c r="M2399" s="208"/>
      <c r="N2399" s="219"/>
      <c r="O2399" s="210"/>
      <c r="P2399" s="179"/>
      <c r="Q2399" s="180"/>
      <c r="R2399" s="210"/>
      <c r="S2399" s="210"/>
      <c r="T2399" s="211"/>
      <c r="U2399" s="211"/>
      <c r="V2399" s="211"/>
      <c r="W2399" s="211"/>
      <c r="X2399" s="212"/>
      <c r="Y2399" s="211"/>
      <c r="BT2399" s="211"/>
    </row>
    <row r="2400" spans="6:72" ht="15" customHeight="1" x14ac:dyDescent="0.3">
      <c r="F2400" s="1"/>
      <c r="K2400" s="207"/>
      <c r="L2400" s="208"/>
      <c r="M2400" s="208"/>
      <c r="N2400" s="219"/>
      <c r="O2400" s="210"/>
      <c r="P2400" s="179"/>
      <c r="Q2400" s="180"/>
      <c r="R2400" s="210"/>
      <c r="S2400" s="210"/>
      <c r="T2400" s="211"/>
      <c r="U2400" s="211"/>
      <c r="V2400" s="211"/>
      <c r="W2400" s="211"/>
      <c r="X2400" s="212"/>
      <c r="Y2400" s="211"/>
      <c r="BT2400" s="211"/>
    </row>
    <row r="2401" spans="6:72" ht="15" customHeight="1" x14ac:dyDescent="0.3">
      <c r="F2401" s="1"/>
      <c r="K2401" s="207"/>
      <c r="L2401" s="208"/>
      <c r="M2401" s="208"/>
      <c r="N2401" s="219"/>
      <c r="O2401" s="210"/>
      <c r="P2401" s="179"/>
      <c r="Q2401" s="180"/>
      <c r="R2401" s="210"/>
      <c r="S2401" s="210"/>
      <c r="T2401" s="211"/>
      <c r="U2401" s="211"/>
      <c r="V2401" s="211"/>
      <c r="W2401" s="211"/>
      <c r="X2401" s="212"/>
      <c r="Y2401" s="211"/>
      <c r="BT2401" s="211"/>
    </row>
    <row r="2402" spans="6:72" ht="15" customHeight="1" x14ac:dyDescent="0.3">
      <c r="F2402" s="1"/>
      <c r="K2402" s="207"/>
      <c r="L2402" s="208"/>
      <c r="M2402" s="208"/>
      <c r="N2402" s="219"/>
      <c r="O2402" s="210"/>
      <c r="P2402" s="179"/>
      <c r="Q2402" s="180"/>
      <c r="R2402" s="210"/>
      <c r="S2402" s="210"/>
      <c r="T2402" s="211"/>
      <c r="U2402" s="211"/>
      <c r="V2402" s="211"/>
      <c r="W2402" s="211"/>
      <c r="X2402" s="212"/>
      <c r="Y2402" s="211"/>
      <c r="BT2402" s="211"/>
    </row>
    <row r="2403" spans="6:72" ht="15" customHeight="1" x14ac:dyDescent="0.3">
      <c r="F2403" s="1"/>
      <c r="K2403" s="207"/>
      <c r="L2403" s="208"/>
      <c r="M2403" s="208"/>
      <c r="N2403" s="219"/>
      <c r="O2403" s="210"/>
      <c r="P2403" s="179"/>
      <c r="Q2403" s="180"/>
      <c r="R2403" s="210"/>
      <c r="S2403" s="210"/>
      <c r="T2403" s="211"/>
      <c r="U2403" s="211"/>
      <c r="V2403" s="211"/>
      <c r="W2403" s="211"/>
      <c r="X2403" s="212"/>
      <c r="Y2403" s="211"/>
      <c r="BT2403" s="211"/>
    </row>
    <row r="2404" spans="6:72" ht="15" customHeight="1" x14ac:dyDescent="0.3">
      <c r="F2404" s="1"/>
      <c r="K2404" s="207"/>
      <c r="L2404" s="208"/>
      <c r="M2404" s="208"/>
      <c r="N2404" s="219"/>
      <c r="O2404" s="210"/>
      <c r="P2404" s="179"/>
      <c r="Q2404" s="180"/>
      <c r="R2404" s="210"/>
      <c r="S2404" s="210"/>
      <c r="T2404" s="211"/>
      <c r="U2404" s="211"/>
      <c r="V2404" s="211"/>
      <c r="W2404" s="211"/>
      <c r="X2404" s="212"/>
      <c r="Y2404" s="211"/>
      <c r="BT2404" s="211"/>
    </row>
    <row r="2405" spans="6:72" ht="15" customHeight="1" x14ac:dyDescent="0.3">
      <c r="F2405" s="1"/>
      <c r="K2405" s="207"/>
      <c r="L2405" s="208"/>
      <c r="M2405" s="208"/>
      <c r="N2405" s="219"/>
      <c r="O2405" s="210"/>
      <c r="P2405" s="179"/>
      <c r="Q2405" s="180"/>
      <c r="R2405" s="210"/>
      <c r="S2405" s="210"/>
      <c r="T2405" s="211"/>
      <c r="U2405" s="211"/>
      <c r="V2405" s="211"/>
      <c r="W2405" s="211"/>
      <c r="X2405" s="212"/>
      <c r="Y2405" s="211"/>
      <c r="BT2405" s="211"/>
    </row>
    <row r="2406" spans="6:72" ht="15" customHeight="1" x14ac:dyDescent="0.3">
      <c r="F2406" s="1"/>
      <c r="K2406" s="207"/>
      <c r="L2406" s="208"/>
      <c r="M2406" s="208"/>
      <c r="N2406" s="219"/>
      <c r="O2406" s="210"/>
      <c r="P2406" s="179"/>
      <c r="Q2406" s="180"/>
      <c r="R2406" s="210"/>
      <c r="S2406" s="210"/>
      <c r="T2406" s="211"/>
      <c r="U2406" s="211"/>
      <c r="V2406" s="211"/>
      <c r="W2406" s="211"/>
      <c r="X2406" s="212"/>
      <c r="Y2406" s="211"/>
      <c r="BT2406" s="211"/>
    </row>
  </sheetData>
  <autoFilter ref="A4:CE1758" xr:uid="{00000000-0009-0000-0000-000000000000}"/>
  <mergeCells count="1">
    <mergeCell ref="Z3:BM3"/>
  </mergeCells>
  <conditionalFormatting sqref="BQ5:BQ419 BQ421:BQ422 BQ424:BQ426 BQ428:BQ430 BQ432:BQ434 BQ436:BQ438 BQ440:BQ441 BQ443:BQ444 BQ446:BQ448 BQ1532:BQ2406 BQ964:BQ1022 BQ450:BQ670 BQ679:BQ958">
    <cfRule type="cellIs" dxfId="132" priority="66" operator="lessThan">
      <formula>100</formula>
    </cfRule>
  </conditionalFormatting>
  <conditionalFormatting sqref="BR154">
    <cfRule type="cellIs" dxfId="131" priority="65" operator="lessThan">
      <formula>100</formula>
    </cfRule>
  </conditionalFormatting>
  <conditionalFormatting sqref="BR158">
    <cfRule type="cellIs" dxfId="130" priority="64" operator="lessThan">
      <formula>100</formula>
    </cfRule>
  </conditionalFormatting>
  <conditionalFormatting sqref="BR163">
    <cfRule type="cellIs" dxfId="129" priority="63" operator="lessThan">
      <formula>100</formula>
    </cfRule>
  </conditionalFormatting>
  <conditionalFormatting sqref="BR165">
    <cfRule type="cellIs" dxfId="128" priority="62" operator="lessThan">
      <formula>100</formula>
    </cfRule>
  </conditionalFormatting>
  <conditionalFormatting sqref="BR167">
    <cfRule type="cellIs" dxfId="127" priority="61" operator="lessThan">
      <formula>100</formula>
    </cfRule>
  </conditionalFormatting>
  <conditionalFormatting sqref="BR169">
    <cfRule type="cellIs" dxfId="126" priority="60" operator="lessThan">
      <formula>100</formula>
    </cfRule>
  </conditionalFormatting>
  <conditionalFormatting sqref="BR171">
    <cfRule type="cellIs" dxfId="125" priority="59" operator="lessThan">
      <formula>100</formula>
    </cfRule>
  </conditionalFormatting>
  <conditionalFormatting sqref="BR175">
    <cfRule type="cellIs" dxfId="124" priority="58" operator="lessThan">
      <formula>100</formula>
    </cfRule>
  </conditionalFormatting>
  <conditionalFormatting sqref="BR188">
    <cfRule type="cellIs" dxfId="123" priority="55" operator="lessThan">
      <formula>100</formula>
    </cfRule>
  </conditionalFormatting>
  <conditionalFormatting sqref="BR179">
    <cfRule type="cellIs" dxfId="122" priority="57" operator="lessThan">
      <formula>100</formula>
    </cfRule>
  </conditionalFormatting>
  <conditionalFormatting sqref="BR184">
    <cfRule type="cellIs" dxfId="121" priority="56" operator="lessThan">
      <formula>100</formula>
    </cfRule>
  </conditionalFormatting>
  <conditionalFormatting sqref="BR191">
    <cfRule type="cellIs" dxfId="120" priority="54" operator="lessThan">
      <formula>100</formula>
    </cfRule>
  </conditionalFormatting>
  <conditionalFormatting sqref="BR193">
    <cfRule type="cellIs" dxfId="119" priority="53" operator="lessThan">
      <formula>100</formula>
    </cfRule>
  </conditionalFormatting>
  <conditionalFormatting sqref="BR195">
    <cfRule type="cellIs" dxfId="118" priority="52" operator="lessThan">
      <formula>100</formula>
    </cfRule>
  </conditionalFormatting>
  <conditionalFormatting sqref="BR198">
    <cfRule type="cellIs" dxfId="117" priority="51" operator="lessThan">
      <formula>100</formula>
    </cfRule>
  </conditionalFormatting>
  <conditionalFormatting sqref="BR202">
    <cfRule type="cellIs" dxfId="116" priority="50" operator="lessThan">
      <formula>100</formula>
    </cfRule>
  </conditionalFormatting>
  <conditionalFormatting sqref="BR204">
    <cfRule type="cellIs" dxfId="115" priority="49" operator="lessThan">
      <formula>100</formula>
    </cfRule>
  </conditionalFormatting>
  <conditionalFormatting sqref="BR206">
    <cfRule type="cellIs" dxfId="114" priority="48" operator="lessThan">
      <formula>100</formula>
    </cfRule>
  </conditionalFormatting>
  <conditionalFormatting sqref="BR209">
    <cfRule type="cellIs" dxfId="113" priority="47" operator="lessThan">
      <formula>100</formula>
    </cfRule>
  </conditionalFormatting>
  <conditionalFormatting sqref="BR212">
    <cfRule type="cellIs" dxfId="112" priority="46" operator="lessThan">
      <formula>100</formula>
    </cfRule>
  </conditionalFormatting>
  <conditionalFormatting sqref="BR215">
    <cfRule type="cellIs" dxfId="111" priority="45" operator="lessThan">
      <formula>100</formula>
    </cfRule>
  </conditionalFormatting>
  <conditionalFormatting sqref="BR218">
    <cfRule type="cellIs" dxfId="110" priority="44" operator="lessThan">
      <formula>100</formula>
    </cfRule>
  </conditionalFormatting>
  <conditionalFormatting sqref="BR222">
    <cfRule type="cellIs" dxfId="109" priority="43" operator="lessThan">
      <formula>100</formula>
    </cfRule>
  </conditionalFormatting>
  <conditionalFormatting sqref="BR225">
    <cfRule type="cellIs" dxfId="108" priority="42" operator="lessThan">
      <formula>100</formula>
    </cfRule>
  </conditionalFormatting>
  <conditionalFormatting sqref="BR229">
    <cfRule type="cellIs" dxfId="107" priority="41" operator="lessThan">
      <formula>100</formula>
    </cfRule>
  </conditionalFormatting>
  <conditionalFormatting sqref="BR233">
    <cfRule type="cellIs" dxfId="106" priority="40" operator="lessThan">
      <formula>100</formula>
    </cfRule>
  </conditionalFormatting>
  <conditionalFormatting sqref="BR236">
    <cfRule type="cellIs" dxfId="105" priority="39" operator="lessThan">
      <formula>100</formula>
    </cfRule>
  </conditionalFormatting>
  <conditionalFormatting sqref="BR239">
    <cfRule type="cellIs" dxfId="104" priority="38" operator="lessThan">
      <formula>100</formula>
    </cfRule>
  </conditionalFormatting>
  <conditionalFormatting sqref="BR242">
    <cfRule type="cellIs" dxfId="103" priority="37" operator="lessThan">
      <formula>100</formula>
    </cfRule>
  </conditionalFormatting>
  <conditionalFormatting sqref="BR245">
    <cfRule type="cellIs" dxfId="102" priority="36" operator="lessThan">
      <formula>100</formula>
    </cfRule>
  </conditionalFormatting>
  <conditionalFormatting sqref="BR248">
    <cfRule type="cellIs" dxfId="101" priority="35" operator="lessThan">
      <formula>100</formula>
    </cfRule>
  </conditionalFormatting>
  <conditionalFormatting sqref="BR251">
    <cfRule type="cellIs" dxfId="100" priority="34" operator="lessThan">
      <formula>100</formula>
    </cfRule>
  </conditionalFormatting>
  <conditionalFormatting sqref="BR254">
    <cfRule type="cellIs" dxfId="99" priority="33" operator="lessThan">
      <formula>100</formula>
    </cfRule>
  </conditionalFormatting>
  <conditionalFormatting sqref="BR257">
    <cfRule type="cellIs" dxfId="98" priority="32" operator="lessThan">
      <formula>100</formula>
    </cfRule>
  </conditionalFormatting>
  <conditionalFormatting sqref="BR261">
    <cfRule type="cellIs" dxfId="97" priority="31" operator="lessThan">
      <formula>100</formula>
    </cfRule>
  </conditionalFormatting>
  <conditionalFormatting sqref="BR264">
    <cfRule type="cellIs" dxfId="96" priority="30" operator="lessThan">
      <formula>100</formula>
    </cfRule>
  </conditionalFormatting>
  <conditionalFormatting sqref="BR268">
    <cfRule type="cellIs" dxfId="95" priority="29" operator="lessThan">
      <formula>100</formula>
    </cfRule>
  </conditionalFormatting>
  <conditionalFormatting sqref="BR270">
    <cfRule type="cellIs" dxfId="94" priority="28" operator="lessThan">
      <formula>100</formula>
    </cfRule>
  </conditionalFormatting>
  <conditionalFormatting sqref="BR271">
    <cfRule type="cellIs" dxfId="93" priority="27" operator="lessThan">
      <formula>100</formula>
    </cfRule>
  </conditionalFormatting>
  <conditionalFormatting sqref="BR275">
    <cfRule type="cellIs" dxfId="92" priority="26" operator="lessThan">
      <formula>100</formula>
    </cfRule>
  </conditionalFormatting>
  <conditionalFormatting sqref="BR278">
    <cfRule type="cellIs" dxfId="91" priority="25" operator="lessThan">
      <formula>100</formula>
    </cfRule>
  </conditionalFormatting>
  <conditionalFormatting sqref="BR281">
    <cfRule type="cellIs" dxfId="90" priority="24" operator="lessThan">
      <formula>100</formula>
    </cfRule>
  </conditionalFormatting>
  <conditionalFormatting sqref="BR283">
    <cfRule type="cellIs" dxfId="89" priority="23" operator="lessThan">
      <formula>100</formula>
    </cfRule>
  </conditionalFormatting>
  <conditionalFormatting sqref="BR285">
    <cfRule type="cellIs" dxfId="88" priority="22" operator="lessThan">
      <formula>100</formula>
    </cfRule>
  </conditionalFormatting>
  <conditionalFormatting sqref="BR288">
    <cfRule type="cellIs" dxfId="87" priority="21" operator="lessThan">
      <formula>100</formula>
    </cfRule>
  </conditionalFormatting>
  <conditionalFormatting sqref="BR291">
    <cfRule type="cellIs" dxfId="86" priority="20" operator="lessThan">
      <formula>100</formula>
    </cfRule>
  </conditionalFormatting>
  <conditionalFormatting sqref="BR295">
    <cfRule type="cellIs" dxfId="85" priority="19" operator="lessThan">
      <formula>100</formula>
    </cfRule>
  </conditionalFormatting>
  <conditionalFormatting sqref="BR298">
    <cfRule type="cellIs" dxfId="84" priority="18" operator="lessThan">
      <formula>100</formula>
    </cfRule>
  </conditionalFormatting>
  <conditionalFormatting sqref="BR302">
    <cfRule type="cellIs" dxfId="83" priority="17" operator="lessThan">
      <formula>100</formula>
    </cfRule>
  </conditionalFormatting>
  <conditionalFormatting sqref="BR304">
    <cfRule type="cellIs" dxfId="82" priority="16" operator="lessThan">
      <formula>100</formula>
    </cfRule>
  </conditionalFormatting>
  <conditionalFormatting sqref="BR308">
    <cfRule type="cellIs" dxfId="81" priority="15" operator="lessThan">
      <formula>100</formula>
    </cfRule>
  </conditionalFormatting>
  <conditionalFormatting sqref="BQ1023:BQ1527">
    <cfRule type="cellIs" dxfId="80" priority="14" operator="lessThan">
      <formula>100</formula>
    </cfRule>
  </conditionalFormatting>
  <conditionalFormatting sqref="BQ420">
    <cfRule type="cellIs" dxfId="79" priority="13" operator="lessThan">
      <formula>100</formula>
    </cfRule>
  </conditionalFormatting>
  <conditionalFormatting sqref="BQ423">
    <cfRule type="cellIs" dxfId="78" priority="12" operator="lessThan">
      <formula>100</formula>
    </cfRule>
  </conditionalFormatting>
  <conditionalFormatting sqref="BQ427">
    <cfRule type="cellIs" dxfId="77" priority="11" operator="lessThan">
      <formula>100</formula>
    </cfRule>
  </conditionalFormatting>
  <conditionalFormatting sqref="BQ431">
    <cfRule type="cellIs" dxfId="76" priority="10" operator="lessThan">
      <formula>100</formula>
    </cfRule>
  </conditionalFormatting>
  <conditionalFormatting sqref="BQ435">
    <cfRule type="cellIs" dxfId="75" priority="9" operator="lessThan">
      <formula>100</formula>
    </cfRule>
  </conditionalFormatting>
  <conditionalFormatting sqref="BQ439">
    <cfRule type="cellIs" dxfId="74" priority="8" operator="lessThan">
      <formula>100</formula>
    </cfRule>
  </conditionalFormatting>
  <conditionalFormatting sqref="BQ442">
    <cfRule type="cellIs" dxfId="73" priority="7" operator="lessThan">
      <formula>100</formula>
    </cfRule>
  </conditionalFormatting>
  <conditionalFormatting sqref="BQ445">
    <cfRule type="cellIs" dxfId="72" priority="6" operator="lessThan">
      <formula>100</formula>
    </cfRule>
  </conditionalFormatting>
  <conditionalFormatting sqref="BQ449">
    <cfRule type="cellIs" dxfId="71" priority="5" operator="lessThan">
      <formula>100</formula>
    </cfRule>
  </conditionalFormatting>
  <conditionalFormatting sqref="BQ1528:BQ1531">
    <cfRule type="cellIs" dxfId="70" priority="4" operator="lessThan">
      <formula>100</formula>
    </cfRule>
  </conditionalFormatting>
  <conditionalFormatting sqref="BQ959:BQ961">
    <cfRule type="cellIs" dxfId="69" priority="3" operator="lessThan">
      <formula>100</formula>
    </cfRule>
  </conditionalFormatting>
  <conditionalFormatting sqref="BQ962:BQ963">
    <cfRule type="cellIs" dxfId="68" priority="2" operator="lessThan">
      <formula>100</formula>
    </cfRule>
  </conditionalFormatting>
  <conditionalFormatting sqref="BQ671:BQ678">
    <cfRule type="cellIs" dxfId="67" priority="1" operator="lessThan">
      <formula>100</formula>
    </cfRule>
  </conditionalFormatting>
  <dataValidations count="7">
    <dataValidation type="list" allowBlank="1" showInputMessage="1" showErrorMessage="1" sqref="O1691:O1706 O518:O519 O521:O524 O526:O528 O530:O532 O539:O544 O534:O537 O546:O548 O555:O557 O550:O553 O559:O561 O563:O566 O568:O572 O574:O578 O580:O583 O585:O587 O589:O591 O593:O595 O597:O599 O601:O604 O606:O608 O610:O614 O616:O620 O622:O624 O626:O627 O629:O630 O632:O634 O636:O637 O1708:O1711 O1713:O1717 O1719:O1723 O1725:O1756 O1200:O1203 O1034 O1037 O1041 O1115:O1117 O1126:O1128 O1119:O1124 O1044:O1113 O1130:O1132 O1134:O1135 O1137:O1139 O1141:O1143 O1145:O1148 O1150:O1156 O1158:O1160 O1162:O1165 O1167:O1170 O1172:O1175 O1186:O1189 O1177:O1184 O1191:O1198 O1205:O1208 O1391:O1393 O1235:O1238 O1240:O1243 O1245:O1247 O1249:O1251 O1253:O1256 O1258:O1261 O1263:O1265 O1267:O1270 O1272:O1274 O1276:O1278 O1280:O1283 O1285:O1288 O1210:O1213 O1215:O1218 O1220:O1223 O1225:O1228 O1230:O1233 O1290:O1294 O1296:O1299 O1301:O1304 O1306:O1313 O1315:O1317 O1319:O1322 O1324:O1327 O1334:O1337 O1339:O1342 O1329:O1332 O1344:O1347 O1349:O1352 O1354:O1357 O1359:O1361 O1363:O1365 O1367:O1370 O1372:O1375 O1377:O1380 O1382:O1385 O1387:O1389 O1395:O1397 O1529:O1532 O1416:O1421 O1423:O1428 O1430:O1434 O1436:O1440 O1442:O1444 O1446:O1450 O1452:O1455 O1404:O1408 O1463:O1466 O1457:O1461 O1410:O1414 O1473:O1477 O1479:O1482 O1484:O1486 O1488:O1491 O1497:O1499 O1501:O1503 O1510:O1512 O1518:O1520 O1522:O1524 O1514:O1516 O1534:O1537 O1539:O1542 O1544:O1546 O1548:O1550 O1552:O1557 O1559:O1562 O1564:O1566 O1568:O1571 O1577:O1579 O1573:O1575 O1581:O1585 O1587:O1591 O1399:O1402 O1468:O1471 O1493:O1495 O1505:O1508 O1593:O1596 O1758:O2406 O1598:O1601 O1603:O1606 O1608:O1611 O1613:O1616 O1618:O1620 O1622:O1624 O1626:O1628 O1630:O1632 O1634:O1637 O1639:O1642 O1644:O1646 O1648:O1651 O1653:O1656 O1658:O1665 O1667:O1670 O1672:O1676 O1678:O1680 O1682:O1684 O1686:O1689 O5:O497 O1526:O1527 O639:O1030" xr:uid="{00000000-0002-0000-0000-000000000000}">
      <formula1>overall_vein_lithology</formula1>
    </dataValidation>
    <dataValidation type="list" allowBlank="1" showInputMessage="1" showErrorMessage="1" sqref="R1208:S2406 R663:S665 R518:S519 R521:S524 R526:S528 R530:S532 R539:S544 R534:S537 R546:S548 R555:S557 R550:S553 R559:S561 R563:S566 R568:S572 R580:S583 R574:S578 R585:S587 R589:S591 R593:S595 R597:S599 R601:S604 R606:S608 R610:S614 R616:S620 R622:S624 R626:S627 R629:S630 R632:S634 R636:S637 R639:S640 R642:S643 R645:S648 R650:S652 R654:S656 R658:S661 S1044:S1207 R1034:S1034 R1037:S1037 R1041:S1041 R1047 R1052 R1057 R1061 R1066 R1071 R1076 R1081 R1086 R1091 R1096 R1099 R1104 R1109 R1112:R1207 R5:S497 R667:S670 R679:S1030" xr:uid="{00000000-0002-0000-0000-000001000000}">
      <formula1>vein_texture_characteristics</formula1>
    </dataValidation>
    <dataValidation type="list" allowBlank="1" showInputMessage="1" showErrorMessage="1" sqref="U1044:U2406 U663:U665 U518:U519 U521:U524 U526:U528 U530:U532 U539:U544 U534:U537 U546:U548 U555:U557 U550:U553 U559:U561 U563:U566 U568:U572 U580:U583 U574:U578 U585:U587 U589:U591 U593:U595 U597:U599 U601:U604 U606:U608 U610:U614 U616:U620 U622:U624 U626:U627 U629:U630 U632:U634 U636:U637 U639:U640 U642:U643 U645:U648 U650:U652 U654:U656 U658:U661 U5:U497 U1041 U1034 U1037 S671:S678 U667:U670 U679:U1030" xr:uid="{00000000-0002-0000-0000-000002000000}">
      <formula1>contact_type</formula1>
    </dataValidation>
    <dataValidation type="list" allowBlank="1" showInputMessage="1" showErrorMessage="1" sqref="V1749:V1752 V663:V665 V518:V519 V521:V524 V526:V528 V530:V532 V539:V544 V534:V537 V546:V548 V555:V557 V550:V553 V559:V561 V563:V566 V568:V572 V580:V583 V574:V578 V585:V587 V589:V591 V593:V595 V597:V599 V601:V604 V606:V608 V610:V614 V616:V620 V622:V624 V626:V627 V629:V630 V632:V634 V636:V637 V639:V640 V642:V643 V645:V648 V650:V652 V654:V656 V658:V661 V5:V497 V1200:V1202 V1034 V1037 V1041 V1045:V1047 V1049:V1052 V1054:V1057 V1059:V1061 V1063:V1066 V1068:V1071 V1073:V1076 V1078:V1081 V1083:V1086 V1088:V1091 V1093:V1096 V1098:V1099 V1101:V1104 V1106:V1109 V1111:V1135 V1138:V1139 V1141:V1142 V1145:V1147 V1150:V1152 V1154:V1156 V1158:V1160 V1162:V1164 V1167:V1169 V1172:V1174 V1177:V1183 V1186:V1188 V1191:V1193 V1195:V1197 V1205:V1207 V1391:V1392 V1240:V1242 V1245:V1246 V1249:V1250 V1253:V1255 V1258:V1260 V1263:V1264 V1267:V1269 V1272:V1273 V1276:V1277 V1280:V1282 V1285:V1287 V1235:V1237 V1210:V1212 V1215:V1216 V1220:V1221 V1225:V1226 V1230:V1232 V1290:V1293 V1296:V1298 V1301:V1303 V1306:V1308 V1310:V1312 V1315:V1316 V1319:V1321 V1324:V1326 V1334:V1336 V1339:V1341 V1329:V1331 V1344:V1346 V1349:V1351 V1354:V1356 V1359:V1360 V1363:V1364 V1367:V1369 V1372:V1374 V1377:V1379 V1382:V1384 V1387:V1388 V1395:V1396 V1521:V1522 V1423:V1427 V1430:V1433 V1436:V1439 V1442:V1443 V1445:V1449 V1451:V1453 V1404:V1407 V1462:V1465 V1456:V1460 V1416:V1420 V1410:V1413 V1472:V1476 V1478:V1481 V1483:V1485 V1487:V1490 V1492:V1494 V1496:V1498 V1500:V1502 V1509:V1510 V1517:V1518 V1525:V1526 V1513:V1514 V1533:V1535 V1538:V1540 V1543:V1544 V1547:V1548 V1551:V1555 V1558:V1560 V1563:V1564 V1567:V1570 V1572:V1584 V1586:V1590 V1399:V1400 V1467:V1470 V1504:V1507 V1592:V1595 V1754:V2406 V1597:V1600 V1602:V1605 V1607:V1610 V1612:V1615 V1617:V1623 V1625:V1641 V1643:V1655 V1657:V1661 V1663 V1665:V1668 V1670:V1674 V1676:V1693 V1695:V1700 V1702:V1704 V1706:V1709 V1711:V1721 V1723:V1726 V1728:V1736 V1738:V1741 V1743:V1747 V1528:V1530 T671:T678 V667:V670 V679:V1030" xr:uid="{00000000-0002-0000-0000-000003000000}">
      <formula1>contact_geometry</formula1>
    </dataValidation>
    <dataValidation type="list" allowBlank="1" showInputMessage="1" showErrorMessage="1" sqref="W1044:W2406 W663:W665 W518:W519 W521:W524 W526:W528 W530:W532 W539:W544 W534:W537 W546:W548 W555:W557 W550:W553 W559:W561 W563:W566 W568:W572 W580:W583 W574:W578 W585:W587 W589:W591 W593:W595 W597:W599 W601:W604 W606:W608 W610:W614 W616:W620 W622:W624 W626:W627 W629:W630 W632:W634 W636:W637 W639:W640 W642:W643 W645:W648 W650:W652 W654:W656 W658:W661 W5:W497 W1041 U671:U678 W667:W670 W679:W1039" xr:uid="{00000000-0002-0000-0000-000004000000}">
      <formula1>grain_size</formula1>
    </dataValidation>
    <dataValidation type="list" allowBlank="1" showInputMessage="1" showErrorMessage="1" sqref="Y5:Y405 Z407:AN407 Y407:Y497 Y667:Y669 Y518:Y519 Y521:Y524 Y526:Y528 Y530:Y532 Y539:Y544 Y534:Y537 Y546:Y548 Y555:Y557 Y550:Y553 Y559:Y561 Y563:Y566 Y568:Y572 Y580:Y583 Y574:Y578 Y585:Y587 Y589:Y591 Y593:Y595 Y597:Y599 Y601:Y604 Y606:Y608 Y610:Y614 Y616:Y620 Y622:Y624 Y626:Y627 Y629:Y630 Y632:Y634 Y636:Y637 Y639:Y640 Y642:Y643 Y645:Y648 Y650:Y652 Y654:Y656 Y658:Y661 Y663:Y665 Y679:Y2406" xr:uid="{00000000-0002-0000-0000-000005000000}">
      <formula1>grain_size_variability</formula1>
    </dataValidation>
    <dataValidation type="list" allowBlank="1" showInputMessage="1" showErrorMessage="1" sqref="N663:N665 N518:N519 N521:N524 N526:N528 N530:N532 N539:N544 N534:N537 N546:N548 N555:N557 N550:N553 N559:N561 N563:N566 N568:N572 N580:N583 N574:N578 N585:N587 N589:N591 N593:N595 N597:N599 N601:N604 N606:N608 N610:N614 N616:N620 N622:N624 N626:N627 N629:N630 N632:N634 N636:N637 N639:N640 N642:N643 N645:N648 N650:N652 N654:N656 N658:N661 N5:N497 N667:N2406" xr:uid="{00000000-0002-0000-0000-000006000000}">
      <formula1>vein_type</formula1>
    </dataValidation>
  </dataValidation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67"/>
  <sheetViews>
    <sheetView topLeftCell="A10" zoomScale="133" workbookViewId="0">
      <selection activeCell="D19" sqref="D19"/>
    </sheetView>
  </sheetViews>
  <sheetFormatPr defaultColWidth="10.77734375" defaultRowHeight="14.4" x14ac:dyDescent="0.3"/>
  <cols>
    <col min="1" max="3" width="10.77734375" style="55"/>
    <col min="4" max="4" width="47" style="55" bestFit="1" customWidth="1"/>
    <col min="5" max="5" width="66.33203125" style="55" bestFit="1" customWidth="1"/>
    <col min="6" max="6" width="17.33203125" style="55" bestFit="1" customWidth="1"/>
    <col min="7" max="7" width="17" style="55" customWidth="1"/>
    <col min="8" max="16384" width="10.77734375" style="55"/>
  </cols>
  <sheetData>
    <row r="1" spans="1:7" s="59" customFormat="1" ht="31.95" customHeight="1" x14ac:dyDescent="0.3">
      <c r="A1" s="71" t="s">
        <v>1506</v>
      </c>
      <c r="B1" s="71" t="s">
        <v>1499</v>
      </c>
      <c r="C1" s="71" t="s">
        <v>1498</v>
      </c>
      <c r="D1" s="71" t="s">
        <v>1603</v>
      </c>
      <c r="E1" s="71" t="s">
        <v>1505</v>
      </c>
      <c r="F1" s="71" t="s">
        <v>1500</v>
      </c>
      <c r="G1" s="62" t="s">
        <v>1569</v>
      </c>
    </row>
    <row r="2" spans="1:7" x14ac:dyDescent="0.3">
      <c r="A2" s="57" t="s">
        <v>1487</v>
      </c>
      <c r="B2" s="58">
        <v>1</v>
      </c>
      <c r="C2" s="57" t="s">
        <v>1493</v>
      </c>
      <c r="D2" s="55" t="s">
        <v>1504</v>
      </c>
      <c r="E2" s="55" t="s">
        <v>1570</v>
      </c>
      <c r="G2" s="55" t="s">
        <v>1577</v>
      </c>
    </row>
    <row r="3" spans="1:7" s="78" customFormat="1" ht="16.05" customHeight="1" x14ac:dyDescent="0.3">
      <c r="A3" s="93" t="s">
        <v>1487</v>
      </c>
      <c r="B3" s="94">
        <v>2</v>
      </c>
      <c r="C3" s="93" t="s">
        <v>1501</v>
      </c>
      <c r="D3" s="104" t="s">
        <v>27</v>
      </c>
      <c r="E3" s="93"/>
      <c r="F3" s="93"/>
      <c r="G3" s="93"/>
    </row>
    <row r="4" spans="1:7" s="78" customFormat="1" x14ac:dyDescent="0.3">
      <c r="A4" s="76" t="s">
        <v>1487</v>
      </c>
      <c r="B4" s="77">
        <v>2</v>
      </c>
      <c r="C4" s="76" t="s">
        <v>1501</v>
      </c>
      <c r="D4" s="76" t="s">
        <v>1519</v>
      </c>
      <c r="E4" s="76" t="s">
        <v>1517</v>
      </c>
      <c r="F4" s="76"/>
      <c r="G4" s="76" t="s">
        <v>1571</v>
      </c>
    </row>
    <row r="5" spans="1:7" x14ac:dyDescent="0.3">
      <c r="A5" s="78" t="s">
        <v>1487</v>
      </c>
      <c r="B5" s="95">
        <v>3</v>
      </c>
      <c r="C5" s="78" t="s">
        <v>1497</v>
      </c>
      <c r="D5" s="78" t="s">
        <v>1515</v>
      </c>
      <c r="E5" s="78"/>
      <c r="F5" s="78"/>
      <c r="G5" s="93"/>
    </row>
    <row r="6" spans="1:7" x14ac:dyDescent="0.3">
      <c r="A6" s="78" t="s">
        <v>1487</v>
      </c>
      <c r="B6" s="95">
        <v>3</v>
      </c>
      <c r="C6" s="78" t="s">
        <v>1497</v>
      </c>
      <c r="D6" s="78" t="s">
        <v>1573</v>
      </c>
      <c r="E6" s="78"/>
      <c r="F6" s="78"/>
      <c r="G6" s="76"/>
    </row>
    <row r="7" spans="1:7" x14ac:dyDescent="0.3">
      <c r="A7" s="93" t="s">
        <v>1487</v>
      </c>
      <c r="B7" s="94">
        <v>4</v>
      </c>
      <c r="C7" s="93" t="s">
        <v>1494</v>
      </c>
      <c r="D7" s="93" t="s">
        <v>1511</v>
      </c>
      <c r="E7" s="93"/>
      <c r="F7" s="93"/>
    </row>
    <row r="8" spans="1:7" x14ac:dyDescent="0.3">
      <c r="A8" s="78" t="s">
        <v>1487</v>
      </c>
      <c r="B8" s="95">
        <v>4</v>
      </c>
      <c r="C8" s="78" t="s">
        <v>1494</v>
      </c>
      <c r="D8" s="78" t="s">
        <v>1512</v>
      </c>
      <c r="E8" s="78"/>
      <c r="F8" s="78"/>
    </row>
    <row r="9" spans="1:7" x14ac:dyDescent="0.3">
      <c r="A9" s="78" t="s">
        <v>1487</v>
      </c>
      <c r="B9" s="95">
        <v>4</v>
      </c>
      <c r="C9" s="78" t="s">
        <v>1494</v>
      </c>
      <c r="D9" s="78" t="s">
        <v>1513</v>
      </c>
      <c r="E9" s="78"/>
      <c r="F9" s="78"/>
    </row>
    <row r="10" spans="1:7" x14ac:dyDescent="0.3">
      <c r="A10" s="78" t="s">
        <v>1487</v>
      </c>
      <c r="B10" s="95">
        <v>4</v>
      </c>
      <c r="C10" s="78" t="s">
        <v>1494</v>
      </c>
      <c r="D10" s="78" t="s">
        <v>1515</v>
      </c>
      <c r="F10" s="78"/>
      <c r="G10" s="78" t="s">
        <v>1572</v>
      </c>
    </row>
    <row r="11" spans="1:7" x14ac:dyDescent="0.3">
      <c r="A11" s="78" t="s">
        <v>1487</v>
      </c>
      <c r="B11" s="95">
        <v>4</v>
      </c>
      <c r="C11" s="78" t="s">
        <v>1494</v>
      </c>
      <c r="D11" s="78" t="s">
        <v>1518</v>
      </c>
      <c r="E11" s="78"/>
      <c r="F11" s="78"/>
      <c r="G11" s="78" t="s">
        <v>1572</v>
      </c>
    </row>
    <row r="12" spans="1:7" x14ac:dyDescent="0.3">
      <c r="A12" s="76" t="s">
        <v>1487</v>
      </c>
      <c r="B12" s="77">
        <v>4</v>
      </c>
      <c r="C12" s="76" t="s">
        <v>1494</v>
      </c>
      <c r="D12" s="76" t="s">
        <v>1514</v>
      </c>
      <c r="E12" s="76"/>
      <c r="F12" s="76"/>
      <c r="G12" s="76"/>
    </row>
    <row r="13" spans="1:7" x14ac:dyDescent="0.3">
      <c r="A13" s="57" t="s">
        <v>1487</v>
      </c>
      <c r="B13" s="58">
        <v>5</v>
      </c>
      <c r="C13" s="57" t="s">
        <v>1495</v>
      </c>
      <c r="D13" s="55" t="s">
        <v>1504</v>
      </c>
      <c r="F13" s="55" t="s">
        <v>1510</v>
      </c>
      <c r="G13" s="55" t="s">
        <v>1574</v>
      </c>
    </row>
    <row r="14" spans="1:7" x14ac:dyDescent="0.3">
      <c r="A14" s="55" t="s">
        <v>1487</v>
      </c>
      <c r="B14" s="60">
        <v>5</v>
      </c>
      <c r="C14" s="55" t="s">
        <v>1495</v>
      </c>
      <c r="D14" s="55" t="s">
        <v>1507</v>
      </c>
      <c r="G14" s="78"/>
    </row>
    <row r="15" spans="1:7" x14ac:dyDescent="0.3">
      <c r="A15" s="55" t="s">
        <v>1487</v>
      </c>
      <c r="B15" s="60">
        <v>5</v>
      </c>
      <c r="C15" s="55" t="s">
        <v>1495</v>
      </c>
      <c r="D15" s="55" t="s">
        <v>45</v>
      </c>
      <c r="G15" s="78"/>
    </row>
    <row r="16" spans="1:7" x14ac:dyDescent="0.3">
      <c r="A16" s="78" t="s">
        <v>1487</v>
      </c>
      <c r="B16" s="95">
        <v>5</v>
      </c>
      <c r="C16" s="78" t="s">
        <v>1497</v>
      </c>
      <c r="D16" s="78" t="s">
        <v>1516</v>
      </c>
      <c r="E16" s="78"/>
      <c r="F16" s="78"/>
      <c r="G16" s="78" t="s">
        <v>1572</v>
      </c>
    </row>
    <row r="17" spans="1:7" x14ac:dyDescent="0.3">
      <c r="A17" s="55" t="s">
        <v>1487</v>
      </c>
      <c r="B17" s="60">
        <v>5</v>
      </c>
      <c r="C17" s="55" t="s">
        <v>1495</v>
      </c>
      <c r="D17" s="55" t="s">
        <v>94</v>
      </c>
      <c r="G17" s="78"/>
    </row>
    <row r="18" spans="1:7" x14ac:dyDescent="0.3">
      <c r="A18" s="55" t="s">
        <v>1487</v>
      </c>
      <c r="B18" s="60">
        <v>5</v>
      </c>
      <c r="C18" s="55" t="s">
        <v>1495</v>
      </c>
      <c r="D18" s="55" t="s">
        <v>308</v>
      </c>
      <c r="G18" s="78"/>
    </row>
    <row r="19" spans="1:7" ht="15.6" x14ac:dyDescent="0.3">
      <c r="A19" s="55" t="s">
        <v>1487</v>
      </c>
      <c r="B19" s="60">
        <v>5</v>
      </c>
      <c r="C19" s="55" t="s">
        <v>1495</v>
      </c>
      <c r="D19" s="61" t="s">
        <v>1508</v>
      </c>
      <c r="G19" s="78"/>
    </row>
    <row r="20" spans="1:7" x14ac:dyDescent="0.3">
      <c r="A20" s="55" t="s">
        <v>1487</v>
      </c>
      <c r="B20" s="60">
        <v>5</v>
      </c>
      <c r="C20" s="55" t="s">
        <v>1495</v>
      </c>
      <c r="D20" s="55" t="s">
        <v>1509</v>
      </c>
      <c r="G20" s="78"/>
    </row>
    <row r="21" spans="1:7" ht="15" thickBot="1" x14ac:dyDescent="0.35">
      <c r="A21" s="105" t="s">
        <v>1487</v>
      </c>
      <c r="B21" s="106">
        <v>5</v>
      </c>
      <c r="C21" s="105" t="s">
        <v>1495</v>
      </c>
      <c r="D21" s="105" t="s">
        <v>30</v>
      </c>
      <c r="E21" s="105"/>
      <c r="F21" s="105"/>
      <c r="G21" s="105"/>
    </row>
    <row r="22" spans="1:7" x14ac:dyDescent="0.3">
      <c r="A22" s="75" t="s">
        <v>1488</v>
      </c>
      <c r="B22" s="66">
        <v>1</v>
      </c>
      <c r="C22" s="72" t="s">
        <v>1521</v>
      </c>
      <c r="D22" s="78" t="s">
        <v>1530</v>
      </c>
      <c r="G22" s="55" t="s">
        <v>1575</v>
      </c>
    </row>
    <row r="23" spans="1:7" x14ac:dyDescent="0.3">
      <c r="A23" s="100" t="s">
        <v>1488</v>
      </c>
      <c r="B23" s="101">
        <v>2</v>
      </c>
      <c r="C23" s="102" t="s">
        <v>1522</v>
      </c>
      <c r="D23" s="92" t="s">
        <v>1567</v>
      </c>
      <c r="E23" s="92"/>
      <c r="F23" s="92"/>
      <c r="G23" s="92"/>
    </row>
    <row r="24" spans="1:7" x14ac:dyDescent="0.3">
      <c r="A24" s="100" t="s">
        <v>1488</v>
      </c>
      <c r="B24" s="101">
        <v>3</v>
      </c>
      <c r="C24" s="102" t="s">
        <v>1493</v>
      </c>
      <c r="D24" s="92" t="s">
        <v>1566</v>
      </c>
      <c r="E24" s="92"/>
      <c r="F24" s="92"/>
      <c r="G24" s="92"/>
    </row>
    <row r="25" spans="1:7" x14ac:dyDescent="0.3">
      <c r="A25" s="75" t="s">
        <v>1488</v>
      </c>
      <c r="B25" s="66">
        <v>4</v>
      </c>
      <c r="C25" s="72" t="s">
        <v>1496</v>
      </c>
      <c r="D25" s="78" t="s">
        <v>1533</v>
      </c>
      <c r="E25" s="78"/>
      <c r="F25" s="78"/>
      <c r="G25" s="78"/>
    </row>
    <row r="26" spans="1:7" x14ac:dyDescent="0.3">
      <c r="A26" s="75" t="s">
        <v>1488</v>
      </c>
      <c r="B26" s="66">
        <v>4</v>
      </c>
      <c r="C26" s="72" t="s">
        <v>1496</v>
      </c>
      <c r="D26" s="78" t="s">
        <v>1534</v>
      </c>
      <c r="E26" s="78"/>
      <c r="F26" s="78"/>
      <c r="G26" s="78"/>
    </row>
    <row r="27" spans="1:7" x14ac:dyDescent="0.3">
      <c r="A27" s="75" t="s">
        <v>1488</v>
      </c>
      <c r="B27" s="66">
        <v>4</v>
      </c>
      <c r="C27" s="72" t="s">
        <v>1496</v>
      </c>
      <c r="D27" s="78" t="s">
        <v>1535</v>
      </c>
      <c r="E27" s="78"/>
      <c r="F27" s="78"/>
      <c r="G27" s="78"/>
    </row>
    <row r="28" spans="1:7" x14ac:dyDescent="0.3">
      <c r="A28" s="97" t="s">
        <v>1488</v>
      </c>
      <c r="B28" s="98">
        <v>5</v>
      </c>
      <c r="C28" s="99" t="s">
        <v>1495</v>
      </c>
      <c r="D28" s="93" t="s">
        <v>1537</v>
      </c>
      <c r="E28" s="93"/>
      <c r="F28" s="93"/>
      <c r="G28" s="93"/>
    </row>
    <row r="29" spans="1:7" x14ac:dyDescent="0.3">
      <c r="A29" s="75" t="s">
        <v>1488</v>
      </c>
      <c r="B29" s="66">
        <v>5</v>
      </c>
      <c r="C29" s="72" t="s">
        <v>1495</v>
      </c>
      <c r="D29" s="78" t="s">
        <v>1576</v>
      </c>
      <c r="E29" s="78"/>
      <c r="F29" s="78"/>
      <c r="G29" s="78"/>
    </row>
    <row r="30" spans="1:7" ht="15" thickBot="1" x14ac:dyDescent="0.35">
      <c r="A30" s="108" t="s">
        <v>1488</v>
      </c>
      <c r="B30" s="109">
        <v>5</v>
      </c>
      <c r="C30" s="110" t="s">
        <v>1495</v>
      </c>
      <c r="D30" s="105" t="s">
        <v>1565</v>
      </c>
      <c r="E30" s="105"/>
      <c r="F30" s="105"/>
      <c r="G30" s="105"/>
    </row>
    <row r="31" spans="1:7" x14ac:dyDescent="0.3">
      <c r="A31" s="75" t="s">
        <v>1489</v>
      </c>
      <c r="B31" s="66">
        <v>1</v>
      </c>
      <c r="C31" s="72" t="s">
        <v>1524</v>
      </c>
      <c r="D31" s="78" t="s">
        <v>1536</v>
      </c>
      <c r="G31" s="78"/>
    </row>
    <row r="32" spans="1:7" x14ac:dyDescent="0.3">
      <c r="A32" s="100" t="s">
        <v>1489</v>
      </c>
      <c r="B32" s="101">
        <v>2</v>
      </c>
      <c r="C32" s="102" t="s">
        <v>1525</v>
      </c>
      <c r="D32" s="92" t="s">
        <v>1538</v>
      </c>
      <c r="E32" s="92"/>
      <c r="F32" s="92"/>
      <c r="G32" s="92"/>
    </row>
    <row r="33" spans="1:12" x14ac:dyDescent="0.3">
      <c r="A33" s="97" t="s">
        <v>1489</v>
      </c>
      <c r="B33" s="98">
        <v>3</v>
      </c>
      <c r="C33" s="99" t="s">
        <v>1526</v>
      </c>
      <c r="D33" s="93" t="s">
        <v>1539</v>
      </c>
      <c r="E33" s="93"/>
      <c r="F33" s="93"/>
      <c r="G33" s="93"/>
    </row>
    <row r="34" spans="1:12" x14ac:dyDescent="0.3">
      <c r="A34" s="82" t="s">
        <v>1489</v>
      </c>
      <c r="B34" s="64">
        <v>3</v>
      </c>
      <c r="C34" s="63" t="s">
        <v>1526</v>
      </c>
      <c r="D34" s="76" t="s">
        <v>1541</v>
      </c>
      <c r="E34" s="76"/>
      <c r="F34" s="76"/>
      <c r="G34" s="76"/>
    </row>
    <row r="35" spans="1:12" x14ac:dyDescent="0.3">
      <c r="A35" s="100" t="s">
        <v>1489</v>
      </c>
      <c r="B35" s="101">
        <v>4</v>
      </c>
      <c r="C35" s="102" t="s">
        <v>1527</v>
      </c>
      <c r="D35" s="92" t="s">
        <v>1540</v>
      </c>
      <c r="E35" s="92"/>
      <c r="F35" s="92"/>
      <c r="G35" s="92"/>
    </row>
    <row r="36" spans="1:12" x14ac:dyDescent="0.3">
      <c r="A36" s="75" t="s">
        <v>1489</v>
      </c>
      <c r="B36" s="66">
        <v>5</v>
      </c>
      <c r="C36" s="72" t="s">
        <v>1528</v>
      </c>
      <c r="D36" s="78" t="s">
        <v>1542</v>
      </c>
      <c r="G36" s="78"/>
    </row>
    <row r="37" spans="1:12" x14ac:dyDescent="0.3">
      <c r="A37" s="84" t="s">
        <v>1489</v>
      </c>
      <c r="B37" s="85">
        <v>5</v>
      </c>
      <c r="C37" s="72" t="s">
        <v>1528</v>
      </c>
      <c r="D37" s="78" t="s">
        <v>1546</v>
      </c>
      <c r="G37" s="78"/>
    </row>
    <row r="38" spans="1:12" x14ac:dyDescent="0.3">
      <c r="A38" s="84" t="s">
        <v>1489</v>
      </c>
      <c r="B38" s="85">
        <v>5</v>
      </c>
      <c r="C38" s="72" t="s">
        <v>1495</v>
      </c>
      <c r="D38" s="78" t="s">
        <v>1543</v>
      </c>
      <c r="G38" s="78"/>
    </row>
    <row r="39" spans="1:12" x14ac:dyDescent="0.3">
      <c r="A39" s="86" t="s">
        <v>1489</v>
      </c>
      <c r="B39" s="87">
        <v>5</v>
      </c>
      <c r="C39" s="72" t="s">
        <v>1495</v>
      </c>
      <c r="D39" s="78" t="s">
        <v>1544</v>
      </c>
      <c r="E39" s="78"/>
      <c r="F39" s="78"/>
      <c r="G39" s="78"/>
    </row>
    <row r="40" spans="1:12" x14ac:dyDescent="0.3">
      <c r="A40" s="86" t="s">
        <v>1489</v>
      </c>
      <c r="B40" s="87">
        <v>5</v>
      </c>
      <c r="C40" s="72" t="s">
        <v>1495</v>
      </c>
      <c r="D40" s="78" t="s">
        <v>1547</v>
      </c>
      <c r="E40" s="78"/>
      <c r="F40" s="78"/>
      <c r="G40" s="78"/>
    </row>
    <row r="41" spans="1:12" ht="15" thickBot="1" x14ac:dyDescent="0.35">
      <c r="A41" s="111" t="s">
        <v>1489</v>
      </c>
      <c r="B41" s="109">
        <v>5</v>
      </c>
      <c r="C41" s="110" t="s">
        <v>1495</v>
      </c>
      <c r="D41" s="105" t="s">
        <v>1545</v>
      </c>
      <c r="E41" s="105"/>
      <c r="F41" s="105"/>
      <c r="G41" s="105"/>
    </row>
    <row r="42" spans="1:12" x14ac:dyDescent="0.3">
      <c r="A42" s="75"/>
      <c r="B42" s="66"/>
      <c r="C42" s="72"/>
      <c r="D42" s="78"/>
    </row>
    <row r="43" spans="1:12" x14ac:dyDescent="0.3">
      <c r="A43" s="75"/>
      <c r="B43" s="66"/>
      <c r="C43" s="72"/>
      <c r="D43" s="78"/>
    </row>
    <row r="44" spans="1:12" x14ac:dyDescent="0.3">
      <c r="A44" s="75"/>
      <c r="B44" s="66"/>
      <c r="C44" s="72"/>
      <c r="D44" s="78"/>
    </row>
    <row r="45" spans="1:12" x14ac:dyDescent="0.3">
      <c r="A45" s="75"/>
      <c r="B45" s="66"/>
      <c r="C45" s="72"/>
      <c r="D45" s="78"/>
    </row>
    <row r="46" spans="1:12" x14ac:dyDescent="0.3">
      <c r="A46" s="75"/>
      <c r="B46" s="66"/>
      <c r="C46" s="72"/>
      <c r="D46" s="78"/>
    </row>
    <row r="47" spans="1:12" x14ac:dyDescent="0.3">
      <c r="A47" s="75"/>
      <c r="B47" s="66"/>
      <c r="C47" s="72"/>
      <c r="D47" s="78"/>
    </row>
    <row r="48" spans="1:12" ht="57.6" x14ac:dyDescent="0.3">
      <c r="A48" s="75"/>
      <c r="B48" s="66"/>
      <c r="C48" s="72"/>
      <c r="H48" s="62" t="s">
        <v>1506</v>
      </c>
      <c r="I48" s="62" t="s">
        <v>1499</v>
      </c>
      <c r="J48" s="62" t="s">
        <v>1498</v>
      </c>
      <c r="K48" s="62" t="s">
        <v>1502</v>
      </c>
      <c r="L48" s="62" t="s">
        <v>1503</v>
      </c>
    </row>
    <row r="49" spans="1:13" x14ac:dyDescent="0.3">
      <c r="A49" s="56" t="s">
        <v>1582</v>
      </c>
      <c r="H49" s="57" t="s">
        <v>1487</v>
      </c>
      <c r="I49" s="58">
        <v>1</v>
      </c>
      <c r="J49" s="57" t="s">
        <v>1493</v>
      </c>
      <c r="K49" s="58">
        <f>COUNTIFS('VEINS ASSIGNED'!$A$5:$A$1758,"LISTVENEITE",'VEINS ASSIGNED'!$Q$5:$Q$1758,"1")</f>
        <v>234</v>
      </c>
      <c r="L49" s="58">
        <f>COUNTIFS('VEINS ASSIGNED'!$A$5:$A$1758,"LISTVENEITE",'VEINS ASSIGNED'!$Q$5:$Q$1758,"1",'VEINS ASSIGNED'!$P$5:$P$1758,"CONFIRM")</f>
        <v>0</v>
      </c>
    </row>
    <row r="50" spans="1:13" x14ac:dyDescent="0.3">
      <c r="A50" s="55" t="s">
        <v>1583</v>
      </c>
      <c r="B50" s="55" t="s">
        <v>1600</v>
      </c>
      <c r="C50" s="164">
        <v>42974</v>
      </c>
      <c r="H50" s="57" t="s">
        <v>1487</v>
      </c>
      <c r="I50" s="58">
        <v>2</v>
      </c>
      <c r="J50" s="57" t="s">
        <v>1501</v>
      </c>
      <c r="K50" s="58">
        <f>COUNTIFS('VEINS ASSIGNED'!$A$5:$A$1758,"LISTVENEITE",'VEINS ASSIGNED'!$Q$5:$Q$1758,"2")</f>
        <v>79</v>
      </c>
      <c r="L50" s="58">
        <f>COUNTIFS('VEINS ASSIGNED'!$A$5:$A$1758,"LISTVENEITE",'VEINS ASSIGNED'!$Q$5:$Q$1758,"2",'VEINS ASSIGNED'!$P$5:$P$1758,"CONFIRM")</f>
        <v>0</v>
      </c>
    </row>
    <row r="51" spans="1:13" x14ac:dyDescent="0.3">
      <c r="A51" s="55" t="s">
        <v>1584</v>
      </c>
      <c r="B51" s="55" t="s">
        <v>1601</v>
      </c>
      <c r="C51" s="164">
        <v>42974</v>
      </c>
      <c r="H51" s="57" t="s">
        <v>1487</v>
      </c>
      <c r="I51" s="58">
        <v>3</v>
      </c>
      <c r="J51" s="57" t="s">
        <v>1497</v>
      </c>
      <c r="K51" s="58">
        <f>COUNTIFS('VEINS ASSIGNED'!$A$5:$A$1758,"LISTVENEITE",'VEINS ASSIGNED'!$Q$5:$Q$1758,"3")</f>
        <v>249</v>
      </c>
      <c r="L51" s="58">
        <f>COUNTIFS('VEINS ASSIGNED'!$A$5:$A$1758,"LISTVENEITE",'VEINS ASSIGNED'!$Q$5:$Q$1758,"3",'VEINS ASSIGNED'!$P$5:$P$1758,"CONFIRM")</f>
        <v>0</v>
      </c>
    </row>
    <row r="52" spans="1:13" x14ac:dyDescent="0.3">
      <c r="A52" s="55" t="s">
        <v>1585</v>
      </c>
      <c r="B52" s="55" t="s">
        <v>1599</v>
      </c>
      <c r="C52" s="164">
        <v>42974</v>
      </c>
      <c r="H52" s="57" t="s">
        <v>1487</v>
      </c>
      <c r="I52" s="58">
        <v>4</v>
      </c>
      <c r="J52" s="57" t="s">
        <v>1494</v>
      </c>
      <c r="K52" s="66">
        <f>COUNTIFS('VEINS ASSIGNED'!$A$5:$A$1758,"LISTVENEITE",'VEINS ASSIGNED'!$Q$5:$Q$1758,"4")</f>
        <v>89</v>
      </c>
      <c r="L52" s="66">
        <f>COUNTIFS('VEINS ASSIGNED'!$A$5:$A$1758,"LISTVENEITE",'VEINS ASSIGNED'!$Q$5:$Q$1758,"4",'VEINS ASSIGNED'!$P$5:$P$1758,"CONFIRM")</f>
        <v>0</v>
      </c>
    </row>
    <row r="53" spans="1:13" x14ac:dyDescent="0.3">
      <c r="A53" s="55" t="s">
        <v>1586</v>
      </c>
      <c r="B53" s="55" t="s">
        <v>1587</v>
      </c>
      <c r="C53" s="164">
        <v>42974</v>
      </c>
      <c r="H53" s="63" t="s">
        <v>1487</v>
      </c>
      <c r="I53" s="64">
        <v>5</v>
      </c>
      <c r="J53" s="63" t="s">
        <v>1495</v>
      </c>
      <c r="K53" s="64">
        <f>COUNTIFS('VEINS ASSIGNED'!$A$5:$A$1758,"LISTVENEITE",'VEINS ASSIGNED'!$Q$5:$Q$1758,"5")</f>
        <v>97</v>
      </c>
      <c r="L53" s="64">
        <f>COUNTIFS('VEINS ASSIGNED'!$A$5:$A$1758,"LISTVENEITE",'VEINS ASSIGNED'!$Q$5:$Q$1758,"5",'VEINS ASSIGNED'!$P$5:$P$1758,"CONFIRM")</f>
        <v>0</v>
      </c>
    </row>
    <row r="54" spans="1:13" x14ac:dyDescent="0.3">
      <c r="A54" s="55" t="s">
        <v>1400</v>
      </c>
      <c r="B54" s="55" t="s">
        <v>1588</v>
      </c>
      <c r="C54" s="164">
        <v>42974</v>
      </c>
      <c r="H54" s="67" t="s">
        <v>1520</v>
      </c>
      <c r="I54" s="68">
        <f>COUNTIF('VEINS ASSIGNED'!$A$5:$A$1758,"LISTVENEITE")-COUNTIFS('VEINS ASSIGNED'!$A$5:$A$1758,"LISTVENEITE",'VEINS ASSIGNED'!$P$5:$P$1758,"OVERVIEW")</f>
        <v>749</v>
      </c>
      <c r="J54" s="69"/>
      <c r="K54" s="70">
        <f>SUM(K49:K53)</f>
        <v>748</v>
      </c>
      <c r="L54" s="70">
        <f>SUM(L49:L53)</f>
        <v>0</v>
      </c>
      <c r="M54" s="56"/>
    </row>
    <row r="55" spans="1:13" x14ac:dyDescent="0.3">
      <c r="A55" s="55" t="s">
        <v>1589</v>
      </c>
      <c r="B55" s="55" t="s">
        <v>1599</v>
      </c>
      <c r="C55" s="164">
        <v>42974</v>
      </c>
      <c r="H55" s="65" t="s">
        <v>1488</v>
      </c>
      <c r="I55" s="66">
        <v>1</v>
      </c>
      <c r="J55" s="72" t="s">
        <v>1521</v>
      </c>
      <c r="K55" s="58">
        <f>COUNTIFS('VEINS ASSIGNED'!$A$5:$A$1758,"serpentinite",'VEINS ASSIGNED'!$Q$5:$Q$1758,"1")</f>
        <v>32</v>
      </c>
      <c r="L55" s="58">
        <f>COUNTIFS('VEINS ASSIGNED'!$A$5:$A$1758,"serpentinite",'VEINS ASSIGNED'!$Q$5:$Q$1758,"1",'VEINS ASSIGNED'!$P$5:$P$1758,"CONFIRM")</f>
        <v>0</v>
      </c>
    </row>
    <row r="56" spans="1:13" ht="57.6" x14ac:dyDescent="0.3">
      <c r="A56" s="178" t="s">
        <v>1624</v>
      </c>
      <c r="B56" s="55" t="s">
        <v>1625</v>
      </c>
      <c r="H56" s="65" t="s">
        <v>1488</v>
      </c>
      <c r="I56" s="66">
        <v>2</v>
      </c>
      <c r="J56" s="72" t="s">
        <v>1522</v>
      </c>
      <c r="K56" s="58">
        <f>COUNTIFS('VEINS ASSIGNED'!$A$5:$A$1758,"serpentinite",'VEINS ASSIGNED'!$Q$5:$Q$1758,"2")</f>
        <v>30</v>
      </c>
      <c r="L56" s="58">
        <f>COUNTIFS('VEINS ASSIGNED'!$A$5:$A$1758,"serpentinite",'VEINS ASSIGNED'!$Q$5:$Q$1758,"2",'VEINS ASSIGNED'!$P$5:$P$1758,"CONFIRM")</f>
        <v>0</v>
      </c>
    </row>
    <row r="57" spans="1:13" x14ac:dyDescent="0.3">
      <c r="H57" s="65" t="s">
        <v>1488</v>
      </c>
      <c r="I57" s="66">
        <v>3</v>
      </c>
      <c r="J57" s="72" t="s">
        <v>1493</v>
      </c>
      <c r="K57" s="58">
        <f>COUNTIFS('VEINS ASSIGNED'!$A$5:$A$1758,"serpentinite",'VEINS ASSIGNED'!$Q$5:$Q$1758,"3")</f>
        <v>4</v>
      </c>
      <c r="L57" s="58">
        <f>COUNTIFS('VEINS ASSIGNED'!$A$5:$A$1758,"serpentinite",'VEINS ASSIGNED'!$Q$5:$Q$1758,"3",'VEINS ASSIGNED'!$P$5:$P$1758,"CONFIRM")</f>
        <v>0</v>
      </c>
    </row>
    <row r="58" spans="1:13" x14ac:dyDescent="0.3">
      <c r="H58" s="65" t="s">
        <v>1488</v>
      </c>
      <c r="I58" s="66">
        <v>4</v>
      </c>
      <c r="J58" s="72" t="s">
        <v>1496</v>
      </c>
      <c r="K58" s="58">
        <f>COUNTIFS('VEINS ASSIGNED'!$A$5:$A$1758,"serpentinite",'VEINS ASSIGNED'!$Q$5:$Q$1758,"4")</f>
        <v>20</v>
      </c>
      <c r="L58" s="58">
        <f>COUNTIFS('VEINS ASSIGNED'!$A$5:$A$1758,"serpentinite",'VEINS ASSIGNED'!$Q$5:$Q$1758,"4",'VEINS ASSIGNED'!$P$5:$P$1758,"CONFIRM")</f>
        <v>0</v>
      </c>
    </row>
    <row r="59" spans="1:13" x14ac:dyDescent="0.3">
      <c r="H59" s="65" t="s">
        <v>1488</v>
      </c>
      <c r="I59" s="66">
        <v>5</v>
      </c>
      <c r="J59" s="72" t="s">
        <v>1495</v>
      </c>
      <c r="K59" s="58">
        <f>COUNTIFS('VEINS ASSIGNED'!$A$5:$A$1758,"serpentinite",'VEINS ASSIGNED'!$Q$5:$Q$1758,"5")</f>
        <v>13</v>
      </c>
      <c r="L59" s="58">
        <f>COUNTIFS('VEINS ASSIGNED'!$A$5:$A$1758,"serpentinite",'VEINS ASSIGNED'!$Q$5:$Q$1758,"5",'VEINS ASSIGNED'!$P$5:$P$1758,"CONFIRM")</f>
        <v>0</v>
      </c>
    </row>
    <row r="60" spans="1:13" x14ac:dyDescent="0.3">
      <c r="H60" s="67" t="s">
        <v>1523</v>
      </c>
      <c r="I60" s="68">
        <f>COUNTIF('VEINS ASSIGNED'!$A$5:$A$1758,"SERPENTINITE")-COUNTIFS('VEINS ASSIGNED'!$A$5:$A$1758,"SERPENTINITE",'VEINS ASSIGNED'!$P$5:$P$1758,"OVERVIEW")</f>
        <v>99</v>
      </c>
      <c r="J60" s="69"/>
      <c r="K60" s="70">
        <f>SUM(K55:K59)</f>
        <v>99</v>
      </c>
      <c r="L60" s="70">
        <f>SUM(L55:L58)</f>
        <v>0</v>
      </c>
    </row>
    <row r="61" spans="1:13" x14ac:dyDescent="0.3">
      <c r="H61" s="65" t="s">
        <v>1489</v>
      </c>
      <c r="I61" s="66">
        <v>1</v>
      </c>
      <c r="J61" s="72" t="s">
        <v>1524</v>
      </c>
      <c r="K61" s="58">
        <f>COUNTIFS('VEINS ASSIGNED'!$A$5:$A$1758,"SOLE",'VEINS ASSIGNED'!$Q$5:$Q$1758,"1")</f>
        <v>131</v>
      </c>
      <c r="L61" s="58">
        <f>COUNTIFS('VEINS ASSIGNED'!$A$5:$A$1758,"SOLE",'VEINS ASSIGNED'!$Q$5:$Q$1758,"1",'VEINS ASSIGNED'!$P$5:$P$1758,"CONFIRM")</f>
        <v>0</v>
      </c>
    </row>
    <row r="62" spans="1:13" x14ac:dyDescent="0.3">
      <c r="H62" s="65" t="s">
        <v>1489</v>
      </c>
      <c r="I62" s="66">
        <v>2</v>
      </c>
      <c r="J62" s="72" t="s">
        <v>1525</v>
      </c>
      <c r="K62" s="58">
        <f>COUNTIFS('VEINS ASSIGNED'!$A$5:$A$1758,"SOLE",'VEINS ASSIGNED'!$Q$5:$Q$1758,"2")</f>
        <v>13</v>
      </c>
      <c r="L62" s="58">
        <f>COUNTIFS('VEINS ASSIGNED'!$A$5:$A$1758,"SOLE",'VEINS ASSIGNED'!$Q$5:$Q$1758,"2",'VEINS ASSIGNED'!$P$5:$P$1758,"CONFIRM")</f>
        <v>0</v>
      </c>
    </row>
    <row r="63" spans="1:13" x14ac:dyDescent="0.3">
      <c r="H63" s="65" t="s">
        <v>1489</v>
      </c>
      <c r="I63" s="66">
        <v>3</v>
      </c>
      <c r="J63" s="72" t="s">
        <v>1526</v>
      </c>
      <c r="K63" s="58">
        <f>COUNTIFS('VEINS ASSIGNED'!$A$5:$A$1758,"SOLE",'VEINS ASSIGNED'!$Q$5:$Q$1758,"3")</f>
        <v>143</v>
      </c>
      <c r="L63" s="58">
        <f>COUNTIFS('VEINS ASSIGNED'!$A$5:$A$1758,"SOLE",'VEINS ASSIGNED'!$Q$5:$Q$1758,"3",'VEINS ASSIGNED'!$P$5:$P$1758,"CONFIRM")</f>
        <v>0</v>
      </c>
    </row>
    <row r="64" spans="1:13" x14ac:dyDescent="0.3">
      <c r="H64" s="65" t="s">
        <v>1489</v>
      </c>
      <c r="I64" s="66">
        <v>4</v>
      </c>
      <c r="J64" s="72" t="s">
        <v>1527</v>
      </c>
      <c r="K64" s="58">
        <f>COUNTIFS('VEINS ASSIGNED'!$A$5:$A$1758,"SOLE",'VEINS ASSIGNED'!$Q$5:$Q$1758,"4")</f>
        <v>134</v>
      </c>
      <c r="L64" s="58">
        <f>COUNTIFS('VEINS ASSIGNED'!$A$5:$A$1758,"SOLE",'VEINS ASSIGNED'!$Q$5:$Q$1758,"4",'VEINS ASSIGNED'!$P$5:$P$1758,"CONFIRM")</f>
        <v>0</v>
      </c>
    </row>
    <row r="65" spans="8:12" x14ac:dyDescent="0.3">
      <c r="H65" s="65" t="s">
        <v>1489</v>
      </c>
      <c r="I65" s="66">
        <v>5</v>
      </c>
      <c r="J65" s="72" t="s">
        <v>1528</v>
      </c>
      <c r="K65" s="58">
        <f>COUNTIFS('VEINS ASSIGNED'!$A$5:$A$1758,"SOLE",'VEINS ASSIGNED'!$Q$5:$Q$1758,"5")</f>
        <v>88</v>
      </c>
      <c r="L65" s="58">
        <f>COUNTIFS('VEINS ASSIGNED'!$A$5:$A$1758,"SOLE",'VEINS ASSIGNED'!$Q$5:$Q$1758,"5",'VEINS ASSIGNED'!$P$5:$P$1758,"CONFIRM")</f>
        <v>0</v>
      </c>
    </row>
    <row r="66" spans="8:12" x14ac:dyDescent="0.3">
      <c r="H66" s="67" t="s">
        <v>1568</v>
      </c>
      <c r="I66" s="68">
        <f>COUNTIF('VEINS ASSIGNED'!$A$5:$A$1758,"SOLE")-COUNTIFS('VEINS ASSIGNED'!$A$5:$A$1758,"SOLE",'VEINS ASSIGNED'!$P$5:$P$1758,"OVERVIEW")</f>
        <v>509</v>
      </c>
      <c r="J66" s="69"/>
      <c r="K66" s="70">
        <f>SUM(K61:K65)</f>
        <v>509</v>
      </c>
      <c r="L66" s="70">
        <f>SUM(L61:L65)</f>
        <v>0</v>
      </c>
    </row>
    <row r="67" spans="8:12" x14ac:dyDescent="0.3">
      <c r="H67" s="74" t="s">
        <v>1529</v>
      </c>
      <c r="I67" s="73">
        <f>I66+I60+I54</f>
        <v>1357</v>
      </c>
    </row>
  </sheetData>
  <dataValidations count="1">
    <dataValidation type="list" allowBlank="1" showInputMessage="1" showErrorMessage="1" sqref="D19 D3" xr:uid="{00000000-0002-0000-0100-000000000000}">
      <formula1>overall_vein_lithology</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BZ2404"/>
  <sheetViews>
    <sheetView zoomScale="125" zoomScaleNormal="125" zoomScalePageLayoutView="125" workbookViewId="0">
      <pane ySplit="3934" activePane="bottomLeft"/>
      <selection activeCell="S1" sqref="S1:BZ1048576"/>
      <selection pane="bottomLeft" activeCell="K340" sqref="K340"/>
    </sheetView>
  </sheetViews>
  <sheetFormatPr defaultColWidth="10.77734375" defaultRowHeight="15.6" x14ac:dyDescent="0.3"/>
  <cols>
    <col min="1" max="1" width="10.77734375" style="49"/>
    <col min="2" max="2" width="10.6640625" style="4" bestFit="1" customWidth="1"/>
    <col min="3" max="3" width="7.21875" style="4" customWidth="1"/>
    <col min="4" max="4" width="8.21875" style="4" customWidth="1"/>
    <col min="5" max="5" width="11" style="4" bestFit="1" customWidth="1"/>
    <col min="6" max="6" width="4.6640625" style="83" bestFit="1" customWidth="1"/>
    <col min="7" max="7" width="6.6640625" style="83" bestFit="1" customWidth="1"/>
    <col min="8" max="8" width="6.44140625" style="12" customWidth="1"/>
    <col min="9" max="9" width="22" style="12" customWidth="1"/>
    <col min="10" max="10" width="10.77734375" style="49"/>
    <col min="11" max="12" width="10" style="83" customWidth="1"/>
    <col min="13" max="13" width="10" style="12" customWidth="1"/>
    <col min="14" max="14" width="11.21875" style="21" customWidth="1"/>
    <col min="15" max="15" width="12.44140625" style="21" customWidth="1"/>
    <col min="16" max="16" width="12.44140625" style="22" customWidth="1"/>
    <col min="17" max="17" width="14" style="23" customWidth="1"/>
    <col min="18" max="18" width="19.21875" style="129" customWidth="1"/>
    <col min="19" max="19" width="6.6640625" style="130" customWidth="1"/>
    <col min="20" max="20" width="15.77734375" style="23" customWidth="1"/>
    <col min="21" max="21" width="11.21875" style="23" customWidth="1"/>
    <col min="22" max="22" width="10.44140625" style="24" customWidth="1"/>
    <col min="23" max="23" width="15.77734375" style="24" customWidth="1"/>
    <col min="24" max="24" width="14.21875" style="24" customWidth="1"/>
    <col min="25" max="25" width="23.44140625" style="24" customWidth="1"/>
    <col min="26" max="26" width="5.21875" style="25" customWidth="1"/>
    <col min="27" max="27" width="24" style="26" customWidth="1"/>
    <col min="28" max="31" width="3.44140625" style="39" customWidth="1"/>
    <col min="32" max="33" width="3.44140625" style="4" customWidth="1"/>
    <col min="34" max="34" width="4.21875" style="39" customWidth="1"/>
    <col min="35" max="35" width="4.21875" style="4" customWidth="1"/>
    <col min="36" max="37" width="3.44140625" style="4" customWidth="1"/>
    <col min="38" max="38" width="4.21875" style="39" customWidth="1"/>
    <col min="39" max="39" width="3.44140625" style="39" customWidth="1"/>
    <col min="40" max="42" width="3.44140625" style="4" customWidth="1"/>
    <col min="43" max="43" width="3.44140625" style="39" customWidth="1"/>
    <col min="44" max="44" width="4.33203125" style="4" customWidth="1"/>
    <col min="45" max="47" width="3.44140625" style="4" customWidth="1"/>
    <col min="48" max="48" width="3.44140625" style="39" customWidth="1"/>
    <col min="49" max="49" width="4.21875" style="4" customWidth="1"/>
    <col min="50" max="51" width="3.44140625" style="4" customWidth="1"/>
    <col min="52" max="52" width="3.44140625" style="39" customWidth="1"/>
    <col min="53" max="55" width="3.44140625" style="4" customWidth="1"/>
    <col min="56" max="58" width="3.44140625" style="39" customWidth="1"/>
    <col min="59" max="60" width="3.44140625" style="4" customWidth="1"/>
    <col min="61" max="61" width="4.21875" style="4" customWidth="1"/>
    <col min="62" max="62" width="3.44140625" style="4" customWidth="1"/>
    <col min="63" max="66" width="3.44140625" style="39" customWidth="1"/>
    <col min="67" max="67" width="4.21875" style="39" customWidth="1"/>
    <col min="68" max="68" width="3.44140625" style="4" customWidth="1"/>
    <col min="69" max="71" width="8.77734375" style="4" customWidth="1"/>
    <col min="72" max="72" width="8.44140625" style="4" customWidth="1"/>
    <col min="73" max="73" width="5.6640625" style="4" customWidth="1"/>
    <col min="74" max="74" width="15" style="4" customWidth="1"/>
    <col min="75" max="75" width="68.77734375" style="4" customWidth="1"/>
    <col min="76" max="76" width="25.33203125" style="4" customWidth="1"/>
    <col min="77" max="77" width="10.77734375" style="4" customWidth="1"/>
    <col min="78" max="16384" width="10.77734375" style="4"/>
  </cols>
  <sheetData>
    <row r="1" spans="1:77" x14ac:dyDescent="0.3">
      <c r="A1" s="49">
        <v>1</v>
      </c>
      <c r="I1" s="12">
        <v>1</v>
      </c>
      <c r="J1" s="49">
        <v>1</v>
      </c>
      <c r="K1" s="83">
        <v>3</v>
      </c>
      <c r="L1" s="83">
        <v>4</v>
      </c>
      <c r="M1" s="12">
        <v>5</v>
      </c>
      <c r="N1" s="12">
        <v>6</v>
      </c>
      <c r="O1" s="12">
        <v>7</v>
      </c>
      <c r="P1" s="83">
        <v>8</v>
      </c>
      <c r="Q1" s="83">
        <v>9</v>
      </c>
      <c r="R1" s="154">
        <v>10</v>
      </c>
      <c r="S1" s="154">
        <v>11</v>
      </c>
      <c r="AB1" s="241" t="s">
        <v>99</v>
      </c>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83"/>
      <c r="BQ1" s="83"/>
      <c r="BR1" s="83"/>
      <c r="BS1" s="83"/>
      <c r="BU1" s="83"/>
      <c r="BV1" s="83"/>
    </row>
    <row r="2" spans="1:77" s="3" customFormat="1" ht="120" x14ac:dyDescent="0.3">
      <c r="A2" s="50" t="s">
        <v>1486</v>
      </c>
      <c r="B2" s="3" t="s">
        <v>24</v>
      </c>
      <c r="C2" s="3" t="s">
        <v>25</v>
      </c>
      <c r="D2" s="3" t="s">
        <v>0</v>
      </c>
      <c r="E2" s="3" t="s">
        <v>1</v>
      </c>
      <c r="F2" s="3" t="s">
        <v>2</v>
      </c>
      <c r="G2" s="3" t="s">
        <v>3</v>
      </c>
      <c r="H2" s="27" t="s">
        <v>9</v>
      </c>
      <c r="I2" s="27" t="s">
        <v>1578</v>
      </c>
      <c r="J2" s="50" t="s">
        <v>1486</v>
      </c>
      <c r="K2" s="3" t="s">
        <v>4</v>
      </c>
      <c r="L2" s="3" t="s">
        <v>5</v>
      </c>
      <c r="M2" s="28" t="s">
        <v>114</v>
      </c>
      <c r="N2" s="27" t="s">
        <v>6</v>
      </c>
      <c r="O2" s="27" t="s">
        <v>7</v>
      </c>
      <c r="P2" s="3" t="s">
        <v>106</v>
      </c>
      <c r="Q2" s="29" t="s">
        <v>102</v>
      </c>
      <c r="R2" s="131" t="s">
        <v>1491</v>
      </c>
      <c r="S2" s="132" t="s">
        <v>1490</v>
      </c>
      <c r="T2" s="29" t="s">
        <v>80</v>
      </c>
      <c r="U2" s="29" t="s">
        <v>81</v>
      </c>
      <c r="V2" s="29" t="s">
        <v>82</v>
      </c>
      <c r="W2" s="29" t="s">
        <v>86</v>
      </c>
      <c r="X2" s="29" t="s">
        <v>50</v>
      </c>
      <c r="Y2" s="29" t="s">
        <v>83</v>
      </c>
      <c r="Z2" s="27" t="s">
        <v>84</v>
      </c>
      <c r="AA2" s="29" t="s">
        <v>85</v>
      </c>
      <c r="AB2" s="147" t="s">
        <v>77</v>
      </c>
      <c r="AC2" s="147" t="s">
        <v>76</v>
      </c>
      <c r="AD2" s="147" t="s">
        <v>75</v>
      </c>
      <c r="AE2" s="147" t="s">
        <v>93</v>
      </c>
      <c r="AF2" s="30" t="s">
        <v>74</v>
      </c>
      <c r="AG2" s="30" t="s">
        <v>47</v>
      </c>
      <c r="AH2" s="147" t="s">
        <v>55</v>
      </c>
      <c r="AI2" s="30" t="s">
        <v>39</v>
      </c>
      <c r="AJ2" s="30" t="s">
        <v>73</v>
      </c>
      <c r="AK2" s="30" t="s">
        <v>101</v>
      </c>
      <c r="AL2" s="147" t="s">
        <v>72</v>
      </c>
      <c r="AM2" s="147" t="s">
        <v>71</v>
      </c>
      <c r="AN2" s="30" t="s">
        <v>48</v>
      </c>
      <c r="AO2" s="30" t="s">
        <v>70</v>
      </c>
      <c r="AP2" s="30" t="s">
        <v>100</v>
      </c>
      <c r="AQ2" s="147" t="s">
        <v>94</v>
      </c>
      <c r="AR2" s="30" t="s">
        <v>32</v>
      </c>
      <c r="AS2" s="30" t="s">
        <v>28</v>
      </c>
      <c r="AT2" s="30" t="s">
        <v>27</v>
      </c>
      <c r="AU2" s="30" t="s">
        <v>31</v>
      </c>
      <c r="AV2" s="147" t="s">
        <v>69</v>
      </c>
      <c r="AW2" s="30" t="s">
        <v>30</v>
      </c>
      <c r="AX2" s="30" t="s">
        <v>68</v>
      </c>
      <c r="AY2" s="30" t="s">
        <v>67</v>
      </c>
      <c r="AZ2" s="147" t="s">
        <v>66</v>
      </c>
      <c r="BA2" s="30" t="s">
        <v>65</v>
      </c>
      <c r="BB2" s="30" t="s">
        <v>64</v>
      </c>
      <c r="BC2" s="30" t="s">
        <v>98</v>
      </c>
      <c r="BD2" s="147" t="s">
        <v>63</v>
      </c>
      <c r="BE2" s="147" t="s">
        <v>62</v>
      </c>
      <c r="BF2" s="147" t="s">
        <v>61</v>
      </c>
      <c r="BG2" s="30" t="s">
        <v>34</v>
      </c>
      <c r="BH2" s="30" t="s">
        <v>35</v>
      </c>
      <c r="BI2" s="30" t="s">
        <v>60</v>
      </c>
      <c r="BJ2" s="30" t="s">
        <v>59</v>
      </c>
      <c r="BK2" s="147" t="s">
        <v>36</v>
      </c>
      <c r="BL2" s="147" t="s">
        <v>37</v>
      </c>
      <c r="BM2" s="147" t="s">
        <v>38</v>
      </c>
      <c r="BN2" s="147" t="s">
        <v>58</v>
      </c>
      <c r="BO2" s="147" t="s">
        <v>33</v>
      </c>
      <c r="BP2" s="30" t="s">
        <v>108</v>
      </c>
      <c r="BQ2" s="3" t="s">
        <v>91</v>
      </c>
      <c r="BR2" s="3" t="s">
        <v>104</v>
      </c>
      <c r="BS2" s="3" t="s">
        <v>103</v>
      </c>
      <c r="BT2" s="31" t="s">
        <v>57</v>
      </c>
      <c r="BU2" s="3" t="s">
        <v>97</v>
      </c>
      <c r="BV2" s="3" t="s">
        <v>113</v>
      </c>
      <c r="BW2" s="3" t="s">
        <v>79</v>
      </c>
      <c r="BX2" s="31" t="s">
        <v>95</v>
      </c>
      <c r="BY2" s="3" t="s">
        <v>107</v>
      </c>
    </row>
    <row r="3" spans="1:77" hidden="1" x14ac:dyDescent="0.3">
      <c r="A3" s="49" t="s">
        <v>1487</v>
      </c>
      <c r="B3" s="4" t="s">
        <v>121</v>
      </c>
      <c r="C3" s="4" t="s">
        <v>122</v>
      </c>
      <c r="D3" s="4" t="s">
        <v>115</v>
      </c>
      <c r="E3" s="4" t="s">
        <v>116</v>
      </c>
      <c r="F3" s="83">
        <v>4</v>
      </c>
      <c r="G3" s="83">
        <v>2</v>
      </c>
      <c r="H3" s="12" t="str">
        <f>F3&amp;"-"&amp;G3</f>
        <v>4-2</v>
      </c>
      <c r="I3" s="12" t="str">
        <f t="shared" ref="I3:I66" si="0">CONCATENATE(H3," ",S3)</f>
        <v>4-2 1</v>
      </c>
      <c r="J3" s="49" t="s">
        <v>1487</v>
      </c>
      <c r="K3" s="13">
        <v>23</v>
      </c>
      <c r="L3" s="13">
        <v>59</v>
      </c>
      <c r="M3" s="117" t="b">
        <v>1</v>
      </c>
      <c r="N3" s="14">
        <v>4.9800000000000004</v>
      </c>
      <c r="O3" s="14">
        <v>5.34</v>
      </c>
      <c r="P3" s="15" t="s">
        <v>112</v>
      </c>
      <c r="Q3" s="11" t="s">
        <v>1094</v>
      </c>
      <c r="R3" s="133" t="s">
        <v>1493</v>
      </c>
      <c r="S3" s="134">
        <v>1</v>
      </c>
      <c r="T3" s="16" t="s">
        <v>18</v>
      </c>
      <c r="U3" s="16"/>
      <c r="V3" s="5" t="s">
        <v>126</v>
      </c>
      <c r="W3" s="5" t="s">
        <v>49</v>
      </c>
      <c r="X3" s="5" t="s">
        <v>17</v>
      </c>
      <c r="Y3" s="5" t="s">
        <v>10</v>
      </c>
      <c r="Z3" s="18">
        <v>2</v>
      </c>
      <c r="AA3" s="5" t="s">
        <v>40</v>
      </c>
      <c r="BI3" s="4">
        <v>100</v>
      </c>
      <c r="BS3" s="4">
        <v>100</v>
      </c>
      <c r="BU3" s="4">
        <v>0</v>
      </c>
      <c r="BV3" s="5"/>
    </row>
    <row r="4" spans="1:77" hidden="1" x14ac:dyDescent="0.3">
      <c r="A4" s="49" t="s">
        <v>1487</v>
      </c>
      <c r="B4" s="4" t="s">
        <v>121</v>
      </c>
      <c r="C4" s="4" t="s">
        <v>122</v>
      </c>
      <c r="D4" s="4" t="s">
        <v>115</v>
      </c>
      <c r="E4" s="4" t="s">
        <v>116</v>
      </c>
      <c r="F4" s="83">
        <v>4</v>
      </c>
      <c r="G4" s="83">
        <v>2</v>
      </c>
      <c r="H4" s="12" t="str">
        <f t="shared" ref="H4:H67" si="1">F4&amp;"-"&amp;G4</f>
        <v>4-2</v>
      </c>
      <c r="I4" s="12" t="str">
        <f t="shared" si="0"/>
        <v>4-2 4</v>
      </c>
      <c r="J4" s="49" t="s">
        <v>1487</v>
      </c>
      <c r="K4" s="83">
        <v>23</v>
      </c>
      <c r="L4" s="83">
        <v>59</v>
      </c>
      <c r="M4" s="117" t="b">
        <v>1</v>
      </c>
      <c r="N4" s="14">
        <v>4.9800000000000004</v>
      </c>
      <c r="O4" s="14">
        <v>5.34</v>
      </c>
      <c r="P4" s="15" t="s">
        <v>112</v>
      </c>
      <c r="Q4" s="16" t="s">
        <v>32</v>
      </c>
      <c r="R4" s="133" t="s">
        <v>1494</v>
      </c>
      <c r="S4" s="134">
        <v>4</v>
      </c>
      <c r="T4" s="16" t="s">
        <v>18</v>
      </c>
      <c r="U4" s="16"/>
      <c r="V4" s="5" t="s">
        <v>126</v>
      </c>
      <c r="W4" s="5" t="s">
        <v>49</v>
      </c>
      <c r="X4" s="5" t="s">
        <v>14</v>
      </c>
      <c r="Y4" s="5" t="s">
        <v>11</v>
      </c>
      <c r="Z4" s="18">
        <v>3</v>
      </c>
      <c r="AA4" s="5" t="s">
        <v>40</v>
      </c>
      <c r="AR4" s="4">
        <v>100</v>
      </c>
      <c r="BS4" s="4">
        <v>100</v>
      </c>
      <c r="BU4" s="4">
        <v>0</v>
      </c>
      <c r="BV4" s="5"/>
    </row>
    <row r="5" spans="1:77" hidden="1" x14ac:dyDescent="0.3">
      <c r="A5" s="49" t="s">
        <v>1487</v>
      </c>
      <c r="B5" s="4" t="s">
        <v>121</v>
      </c>
      <c r="C5" s="4" t="s">
        <v>122</v>
      </c>
      <c r="D5" s="4" t="s">
        <v>115</v>
      </c>
      <c r="E5" s="4" t="s">
        <v>116</v>
      </c>
      <c r="F5" s="83">
        <v>4</v>
      </c>
      <c r="G5" s="83">
        <v>2</v>
      </c>
      <c r="H5" s="12" t="str">
        <f t="shared" si="1"/>
        <v>4-2</v>
      </c>
      <c r="I5" s="12" t="str">
        <f t="shared" si="0"/>
        <v>4-2 3</v>
      </c>
      <c r="J5" s="49" t="s">
        <v>1487</v>
      </c>
      <c r="K5" s="83">
        <v>23</v>
      </c>
      <c r="L5" s="83">
        <v>59</v>
      </c>
      <c r="M5" s="117" t="b">
        <v>1</v>
      </c>
      <c r="N5" s="14">
        <v>4.9800000000000004</v>
      </c>
      <c r="O5" s="14">
        <v>5.34</v>
      </c>
      <c r="P5" s="15" t="s">
        <v>112</v>
      </c>
      <c r="Q5" s="16" t="s">
        <v>42</v>
      </c>
      <c r="R5" s="133" t="s">
        <v>1497</v>
      </c>
      <c r="S5" s="134">
        <v>3</v>
      </c>
      <c r="T5" s="16" t="s">
        <v>18</v>
      </c>
      <c r="U5" s="16"/>
      <c r="V5" s="5" t="s">
        <v>127</v>
      </c>
      <c r="W5" s="5" t="s">
        <v>49</v>
      </c>
      <c r="X5" s="5" t="s">
        <v>14</v>
      </c>
      <c r="Y5" s="5" t="s">
        <v>12</v>
      </c>
      <c r="Z5" s="18">
        <v>4</v>
      </c>
      <c r="AA5" s="5" t="s">
        <v>40</v>
      </c>
      <c r="AT5" s="4">
        <v>50</v>
      </c>
      <c r="AW5" s="4">
        <v>50</v>
      </c>
      <c r="BS5" s="4">
        <v>100</v>
      </c>
      <c r="BU5" s="4">
        <v>0</v>
      </c>
      <c r="BV5" s="5"/>
    </row>
    <row r="6" spans="1:77" hidden="1" x14ac:dyDescent="0.3">
      <c r="A6" s="49" t="s">
        <v>1487</v>
      </c>
      <c r="B6" s="4" t="s">
        <v>121</v>
      </c>
      <c r="C6" s="4" t="s">
        <v>122</v>
      </c>
      <c r="D6" s="4" t="s">
        <v>115</v>
      </c>
      <c r="E6" s="4" t="s">
        <v>116</v>
      </c>
      <c r="F6" s="83">
        <v>4</v>
      </c>
      <c r="G6" s="83">
        <v>2</v>
      </c>
      <c r="H6" s="12" t="str">
        <f t="shared" si="1"/>
        <v>4-2</v>
      </c>
      <c r="I6" s="12" t="str">
        <f t="shared" si="0"/>
        <v>4-2 O</v>
      </c>
      <c r="J6" s="49" t="s">
        <v>1487</v>
      </c>
      <c r="K6" s="83">
        <v>23</v>
      </c>
      <c r="L6" s="83">
        <v>59</v>
      </c>
      <c r="M6" s="117" t="b">
        <v>1</v>
      </c>
      <c r="N6" s="14">
        <v>4.9800000000000004</v>
      </c>
      <c r="O6" s="14">
        <v>5.34</v>
      </c>
      <c r="P6" s="15"/>
      <c r="Q6" s="16" t="s">
        <v>105</v>
      </c>
      <c r="R6" s="135" t="s">
        <v>105</v>
      </c>
      <c r="S6" s="136" t="s">
        <v>1492</v>
      </c>
      <c r="T6" s="16"/>
      <c r="U6" s="16"/>
      <c r="V6" s="5"/>
      <c r="W6" s="5"/>
      <c r="X6" s="5"/>
      <c r="Y6" s="5"/>
      <c r="Z6" s="18" t="e">
        <v>#N/A</v>
      </c>
      <c r="AA6" s="5"/>
      <c r="BS6" s="4">
        <v>0</v>
      </c>
      <c r="BU6" s="4">
        <v>0</v>
      </c>
      <c r="BV6" s="5"/>
      <c r="BX6" s="4" t="s">
        <v>144</v>
      </c>
    </row>
    <row r="7" spans="1:77" hidden="1" x14ac:dyDescent="0.3">
      <c r="A7" s="49" t="s">
        <v>1487</v>
      </c>
      <c r="B7" s="4" t="s">
        <v>121</v>
      </c>
      <c r="C7" s="4" t="s">
        <v>122</v>
      </c>
      <c r="D7" s="4" t="s">
        <v>115</v>
      </c>
      <c r="E7" s="4" t="s">
        <v>116</v>
      </c>
      <c r="F7" s="83">
        <v>6</v>
      </c>
      <c r="G7" s="83">
        <v>1</v>
      </c>
      <c r="H7" s="12" t="str">
        <f t="shared" si="1"/>
        <v>6-1</v>
      </c>
      <c r="I7" s="12" t="str">
        <f t="shared" si="0"/>
        <v>6-1 1</v>
      </c>
      <c r="J7" s="49" t="s">
        <v>1487</v>
      </c>
      <c r="K7" s="83">
        <v>42</v>
      </c>
      <c r="L7" s="83">
        <v>86</v>
      </c>
      <c r="M7" s="117" t="b">
        <v>1</v>
      </c>
      <c r="N7" s="14">
        <v>6.02</v>
      </c>
      <c r="O7" s="14">
        <v>6.46</v>
      </c>
      <c r="P7" s="15" t="s">
        <v>112</v>
      </c>
      <c r="Q7" s="11" t="s">
        <v>1094</v>
      </c>
      <c r="R7" s="133" t="s">
        <v>1493</v>
      </c>
      <c r="S7" s="134">
        <v>1</v>
      </c>
      <c r="T7" s="16" t="s">
        <v>18</v>
      </c>
      <c r="U7" s="16"/>
      <c r="V7" s="5" t="s">
        <v>126</v>
      </c>
      <c r="W7" s="5" t="s">
        <v>49</v>
      </c>
      <c r="X7" s="5" t="s">
        <v>17</v>
      </c>
      <c r="Y7" s="5" t="s">
        <v>10</v>
      </c>
      <c r="Z7" s="18">
        <v>2</v>
      </c>
      <c r="AA7" s="5" t="s">
        <v>40</v>
      </c>
      <c r="BI7" s="4">
        <v>100</v>
      </c>
      <c r="BS7" s="4">
        <v>100</v>
      </c>
      <c r="BU7" s="4">
        <v>0</v>
      </c>
      <c r="BV7" s="5"/>
    </row>
    <row r="8" spans="1:77" hidden="1" x14ac:dyDescent="0.3">
      <c r="A8" s="49" t="s">
        <v>1487</v>
      </c>
      <c r="B8" s="4" t="s">
        <v>121</v>
      </c>
      <c r="C8" s="4" t="s">
        <v>122</v>
      </c>
      <c r="D8" s="4" t="s">
        <v>115</v>
      </c>
      <c r="E8" s="4" t="s">
        <v>116</v>
      </c>
      <c r="F8" s="83">
        <v>6</v>
      </c>
      <c r="G8" s="83">
        <v>1</v>
      </c>
      <c r="H8" s="12" t="str">
        <f t="shared" si="1"/>
        <v>6-1</v>
      </c>
      <c r="I8" s="12" t="str">
        <f t="shared" si="0"/>
        <v>6-1 3</v>
      </c>
      <c r="J8" s="49" t="s">
        <v>1487</v>
      </c>
      <c r="K8" s="83">
        <v>42</v>
      </c>
      <c r="L8" s="83">
        <v>86</v>
      </c>
      <c r="M8" s="117" t="b">
        <v>1</v>
      </c>
      <c r="N8" s="14">
        <v>6.02</v>
      </c>
      <c r="O8" s="14">
        <v>6.46</v>
      </c>
      <c r="P8" s="15" t="s">
        <v>112</v>
      </c>
      <c r="Q8" s="16" t="s">
        <v>42</v>
      </c>
      <c r="R8" s="133" t="s">
        <v>1497</v>
      </c>
      <c r="S8" s="134">
        <v>3</v>
      </c>
      <c r="T8" s="16" t="s">
        <v>18</v>
      </c>
      <c r="U8" s="16"/>
      <c r="V8" s="5" t="s">
        <v>127</v>
      </c>
      <c r="W8" s="5" t="s">
        <v>49</v>
      </c>
      <c r="X8" s="5" t="s">
        <v>14</v>
      </c>
      <c r="Y8" s="5" t="s">
        <v>12</v>
      </c>
      <c r="Z8" s="18">
        <v>4</v>
      </c>
      <c r="AA8" s="5" t="s">
        <v>40</v>
      </c>
      <c r="AT8" s="4">
        <v>50</v>
      </c>
      <c r="AW8" s="4">
        <v>50</v>
      </c>
      <c r="BS8" s="4">
        <v>100</v>
      </c>
      <c r="BU8" s="4">
        <v>0</v>
      </c>
      <c r="BV8" s="5"/>
      <c r="BW8" s="4" t="s">
        <v>145</v>
      </c>
    </row>
    <row r="9" spans="1:77" hidden="1" x14ac:dyDescent="0.3">
      <c r="A9" s="49" t="s">
        <v>1487</v>
      </c>
      <c r="B9" s="4" t="s">
        <v>121</v>
      </c>
      <c r="C9" s="4" t="s">
        <v>122</v>
      </c>
      <c r="D9" s="4" t="s">
        <v>115</v>
      </c>
      <c r="E9" s="4" t="s">
        <v>116</v>
      </c>
      <c r="F9" s="83">
        <v>6</v>
      </c>
      <c r="G9" s="83">
        <v>1</v>
      </c>
      <c r="H9" s="12" t="str">
        <f t="shared" si="1"/>
        <v>6-1</v>
      </c>
      <c r="I9" s="12" t="str">
        <f t="shared" si="0"/>
        <v>6-1 O</v>
      </c>
      <c r="J9" s="49" t="s">
        <v>1487</v>
      </c>
      <c r="K9" s="83">
        <v>42</v>
      </c>
      <c r="L9" s="83">
        <v>86</v>
      </c>
      <c r="M9" s="117" t="b">
        <v>1</v>
      </c>
      <c r="N9" s="14">
        <v>6.02</v>
      </c>
      <c r="O9" s="14">
        <v>6.46</v>
      </c>
      <c r="P9" s="15"/>
      <c r="Q9" s="16" t="s">
        <v>105</v>
      </c>
      <c r="R9" s="135" t="s">
        <v>105</v>
      </c>
      <c r="S9" s="136" t="s">
        <v>1492</v>
      </c>
      <c r="T9" s="16"/>
      <c r="U9" s="16"/>
      <c r="V9" s="5"/>
      <c r="W9" s="5"/>
      <c r="X9" s="5"/>
      <c r="Y9" s="5"/>
      <c r="Z9" s="18" t="e">
        <v>#N/A</v>
      </c>
      <c r="AA9" s="5"/>
      <c r="BS9" s="4">
        <v>0</v>
      </c>
      <c r="BU9" s="4">
        <v>0</v>
      </c>
      <c r="BV9" s="5"/>
      <c r="BX9" s="4" t="s">
        <v>146</v>
      </c>
    </row>
    <row r="10" spans="1:77" hidden="1" x14ac:dyDescent="0.3">
      <c r="A10" s="49" t="s">
        <v>1487</v>
      </c>
      <c r="B10" s="4" t="s">
        <v>121</v>
      </c>
      <c r="C10" s="4" t="s">
        <v>122</v>
      </c>
      <c r="D10" s="4" t="s">
        <v>115</v>
      </c>
      <c r="E10" s="4" t="s">
        <v>116</v>
      </c>
      <c r="F10" s="83">
        <v>7</v>
      </c>
      <c r="G10" s="83">
        <v>1</v>
      </c>
      <c r="H10" s="12" t="str">
        <f t="shared" si="1"/>
        <v>7-1</v>
      </c>
      <c r="I10" s="12" t="str">
        <f t="shared" si="0"/>
        <v>7-1 1</v>
      </c>
      <c r="J10" s="49" t="s">
        <v>1487</v>
      </c>
      <c r="K10" s="83">
        <v>0</v>
      </c>
      <c r="L10" s="83">
        <v>100</v>
      </c>
      <c r="M10" s="117" t="b">
        <v>1</v>
      </c>
      <c r="N10" s="14">
        <v>5.9</v>
      </c>
      <c r="O10" s="14">
        <v>6.9</v>
      </c>
      <c r="P10" s="15" t="s">
        <v>112</v>
      </c>
      <c r="Q10" s="11" t="s">
        <v>1094</v>
      </c>
      <c r="R10" s="133" t="s">
        <v>1493</v>
      </c>
      <c r="S10" s="134">
        <v>1</v>
      </c>
      <c r="T10" s="16" t="s">
        <v>18</v>
      </c>
      <c r="U10" s="16"/>
      <c r="V10" s="5" t="s">
        <v>126</v>
      </c>
      <c r="W10" s="5" t="s">
        <v>49</v>
      </c>
      <c r="X10" s="5" t="s">
        <v>17</v>
      </c>
      <c r="Y10" s="5" t="s">
        <v>10</v>
      </c>
      <c r="Z10" s="18">
        <v>2</v>
      </c>
      <c r="AA10" s="5" t="s">
        <v>40</v>
      </c>
      <c r="BI10" s="4">
        <v>100</v>
      </c>
      <c r="BS10" s="4">
        <v>100</v>
      </c>
      <c r="BU10" s="4">
        <v>0</v>
      </c>
      <c r="BV10" s="5"/>
    </row>
    <row r="11" spans="1:77" hidden="1" x14ac:dyDescent="0.3">
      <c r="A11" s="49" t="s">
        <v>1487</v>
      </c>
      <c r="B11" s="4" t="s">
        <v>121</v>
      </c>
      <c r="C11" s="4" t="s">
        <v>122</v>
      </c>
      <c r="D11" s="4" t="s">
        <v>115</v>
      </c>
      <c r="E11" s="4" t="s">
        <v>116</v>
      </c>
      <c r="F11" s="83">
        <v>7</v>
      </c>
      <c r="G11" s="83">
        <v>1</v>
      </c>
      <c r="H11" s="12" t="str">
        <f t="shared" si="1"/>
        <v>7-1</v>
      </c>
      <c r="I11" s="12" t="str">
        <f t="shared" si="0"/>
        <v>7-1 3</v>
      </c>
      <c r="J11" s="49" t="s">
        <v>1487</v>
      </c>
      <c r="K11" s="83">
        <v>0</v>
      </c>
      <c r="L11" s="83">
        <v>100</v>
      </c>
      <c r="M11" s="117" t="b">
        <v>1</v>
      </c>
      <c r="N11" s="14">
        <v>5.9</v>
      </c>
      <c r="O11" s="14">
        <v>6.9</v>
      </c>
      <c r="P11" s="15" t="s">
        <v>112</v>
      </c>
      <c r="Q11" s="16" t="s">
        <v>42</v>
      </c>
      <c r="R11" s="133" t="s">
        <v>1497</v>
      </c>
      <c r="S11" s="134">
        <v>3</v>
      </c>
      <c r="T11" s="16" t="s">
        <v>18</v>
      </c>
      <c r="U11" s="16"/>
      <c r="V11" s="5" t="s">
        <v>127</v>
      </c>
      <c r="W11" s="5" t="s">
        <v>49</v>
      </c>
      <c r="X11" s="5" t="s">
        <v>14</v>
      </c>
      <c r="Y11" s="5" t="s">
        <v>12</v>
      </c>
      <c r="Z11" s="18">
        <v>4</v>
      </c>
      <c r="AA11" s="5" t="s">
        <v>40</v>
      </c>
      <c r="AT11" s="4">
        <v>50</v>
      </c>
      <c r="AW11" s="4">
        <v>50</v>
      </c>
      <c r="BS11" s="4">
        <v>100</v>
      </c>
      <c r="BU11" s="4">
        <v>0</v>
      </c>
      <c r="BV11" s="5"/>
      <c r="BW11" s="4" t="s">
        <v>145</v>
      </c>
    </row>
    <row r="12" spans="1:77" hidden="1" x14ac:dyDescent="0.3">
      <c r="A12" s="49" t="s">
        <v>1487</v>
      </c>
      <c r="B12" s="4" t="s">
        <v>121</v>
      </c>
      <c r="C12" s="4" t="s">
        <v>122</v>
      </c>
      <c r="D12" s="4" t="s">
        <v>115</v>
      </c>
      <c r="E12" s="4" t="s">
        <v>116</v>
      </c>
      <c r="F12" s="83">
        <v>7</v>
      </c>
      <c r="G12" s="83">
        <v>1</v>
      </c>
      <c r="H12" s="12" t="str">
        <f t="shared" si="1"/>
        <v>7-1</v>
      </c>
      <c r="I12" s="12" t="str">
        <f t="shared" si="0"/>
        <v>7-1 3</v>
      </c>
      <c r="J12" s="49" t="s">
        <v>1487</v>
      </c>
      <c r="K12" s="83">
        <v>0</v>
      </c>
      <c r="L12" s="83">
        <v>100</v>
      </c>
      <c r="M12" s="117" t="b">
        <v>1</v>
      </c>
      <c r="N12" s="14">
        <v>5.9</v>
      </c>
      <c r="O12" s="14">
        <v>6.9</v>
      </c>
      <c r="P12" s="15" t="s">
        <v>96</v>
      </c>
      <c r="Q12" s="16" t="s">
        <v>42</v>
      </c>
      <c r="R12" s="133" t="s">
        <v>1497</v>
      </c>
      <c r="S12" s="134">
        <v>3</v>
      </c>
      <c r="T12" s="16" t="s">
        <v>89</v>
      </c>
      <c r="U12" s="16" t="s">
        <v>19</v>
      </c>
      <c r="V12" s="5" t="s">
        <v>128</v>
      </c>
      <c r="W12" s="5" t="s">
        <v>49</v>
      </c>
      <c r="X12" s="5" t="s">
        <v>15</v>
      </c>
      <c r="Y12" s="5" t="s">
        <v>10</v>
      </c>
      <c r="Z12" s="18">
        <v>2</v>
      </c>
      <c r="AA12" s="5" t="s">
        <v>110</v>
      </c>
      <c r="AS12" s="4">
        <v>15</v>
      </c>
      <c r="AW12" s="4">
        <v>70</v>
      </c>
      <c r="BQ12" s="4" t="s">
        <v>143</v>
      </c>
      <c r="BR12" s="4">
        <v>15</v>
      </c>
      <c r="BS12" s="4">
        <v>100</v>
      </c>
      <c r="BU12" s="4">
        <v>0</v>
      </c>
      <c r="BV12" s="5"/>
      <c r="BX12" s="4" t="s">
        <v>147</v>
      </c>
    </row>
    <row r="13" spans="1:77" hidden="1" x14ac:dyDescent="0.3">
      <c r="A13" s="49" t="s">
        <v>1487</v>
      </c>
      <c r="B13" s="4" t="s">
        <v>121</v>
      </c>
      <c r="C13" s="4" t="s">
        <v>122</v>
      </c>
      <c r="D13" s="4" t="s">
        <v>115</v>
      </c>
      <c r="E13" s="4" t="s">
        <v>116</v>
      </c>
      <c r="F13" s="83">
        <v>7</v>
      </c>
      <c r="G13" s="83">
        <v>1</v>
      </c>
      <c r="H13" s="12" t="str">
        <f t="shared" si="1"/>
        <v>7-1</v>
      </c>
      <c r="I13" s="12" t="str">
        <f t="shared" si="0"/>
        <v>7-1 O</v>
      </c>
      <c r="J13" s="49" t="s">
        <v>1487</v>
      </c>
      <c r="K13" s="83">
        <v>0</v>
      </c>
      <c r="L13" s="83">
        <v>100</v>
      </c>
      <c r="M13" s="117" t="b">
        <v>1</v>
      </c>
      <c r="N13" s="14">
        <v>5.9</v>
      </c>
      <c r="O13" s="14">
        <v>6.9</v>
      </c>
      <c r="P13" s="15"/>
      <c r="Q13" s="16" t="s">
        <v>105</v>
      </c>
      <c r="R13" s="135" t="s">
        <v>105</v>
      </c>
      <c r="S13" s="136" t="s">
        <v>1492</v>
      </c>
      <c r="T13" s="16"/>
      <c r="U13" s="16"/>
      <c r="V13" s="5"/>
      <c r="W13" s="5"/>
      <c r="X13" s="5"/>
      <c r="Y13" s="5"/>
      <c r="Z13" s="18" t="e">
        <v>#N/A</v>
      </c>
      <c r="AA13" s="5"/>
      <c r="BS13" s="4">
        <v>0</v>
      </c>
      <c r="BU13" s="4">
        <v>0</v>
      </c>
      <c r="BV13" s="5"/>
      <c r="BX13" s="4" t="s">
        <v>148</v>
      </c>
    </row>
    <row r="14" spans="1:77" hidden="1" x14ac:dyDescent="0.3">
      <c r="A14" s="49" t="s">
        <v>1487</v>
      </c>
      <c r="B14" s="4" t="s">
        <v>121</v>
      </c>
      <c r="C14" s="4" t="s">
        <v>122</v>
      </c>
      <c r="D14" s="4" t="s">
        <v>115</v>
      </c>
      <c r="E14" s="4" t="s">
        <v>116</v>
      </c>
      <c r="F14" s="83">
        <v>7</v>
      </c>
      <c r="G14" s="83">
        <v>2</v>
      </c>
      <c r="H14" s="12" t="str">
        <f t="shared" si="1"/>
        <v>7-2</v>
      </c>
      <c r="I14" s="12" t="str">
        <f t="shared" si="0"/>
        <v>7-2 1</v>
      </c>
      <c r="J14" s="49" t="s">
        <v>1487</v>
      </c>
      <c r="K14" s="83">
        <v>0</v>
      </c>
      <c r="L14" s="83">
        <v>79</v>
      </c>
      <c r="M14" s="117" t="b">
        <v>1</v>
      </c>
      <c r="N14" s="14">
        <v>6.9</v>
      </c>
      <c r="O14" s="14">
        <v>7.69</v>
      </c>
      <c r="P14" s="15" t="s">
        <v>112</v>
      </c>
      <c r="Q14" s="11" t="s">
        <v>1094</v>
      </c>
      <c r="R14" s="133" t="s">
        <v>1493</v>
      </c>
      <c r="S14" s="134">
        <v>1</v>
      </c>
      <c r="T14" s="16" t="s">
        <v>18</v>
      </c>
      <c r="U14" s="16"/>
      <c r="V14" s="5" t="s">
        <v>126</v>
      </c>
      <c r="W14" s="5" t="s">
        <v>49</v>
      </c>
      <c r="X14" s="5" t="s">
        <v>17</v>
      </c>
      <c r="Y14" s="5" t="s">
        <v>10</v>
      </c>
      <c r="Z14" s="18">
        <v>2</v>
      </c>
      <c r="AA14" s="5" t="s">
        <v>40</v>
      </c>
      <c r="BI14" s="4">
        <v>100</v>
      </c>
      <c r="BS14" s="4">
        <v>100</v>
      </c>
      <c r="BU14" s="4">
        <v>0</v>
      </c>
      <c r="BV14" s="5"/>
    </row>
    <row r="15" spans="1:77" hidden="1" x14ac:dyDescent="0.3">
      <c r="A15" s="49" t="s">
        <v>1487</v>
      </c>
      <c r="B15" s="4" t="s">
        <v>121</v>
      </c>
      <c r="C15" s="4" t="s">
        <v>122</v>
      </c>
      <c r="D15" s="4" t="s">
        <v>115</v>
      </c>
      <c r="E15" s="4" t="s">
        <v>116</v>
      </c>
      <c r="F15" s="83">
        <v>7</v>
      </c>
      <c r="G15" s="83">
        <v>2</v>
      </c>
      <c r="H15" s="12" t="str">
        <f t="shared" si="1"/>
        <v>7-2</v>
      </c>
      <c r="I15" s="12" t="str">
        <f t="shared" si="0"/>
        <v>7-2 3</v>
      </c>
      <c r="J15" s="49" t="s">
        <v>1487</v>
      </c>
      <c r="K15" s="83">
        <v>0</v>
      </c>
      <c r="L15" s="83">
        <v>79</v>
      </c>
      <c r="M15" s="117" t="b">
        <v>1</v>
      </c>
      <c r="N15" s="14">
        <v>6.9</v>
      </c>
      <c r="O15" s="14">
        <v>7.69</v>
      </c>
      <c r="P15" s="15" t="s">
        <v>112</v>
      </c>
      <c r="Q15" s="16" t="s">
        <v>42</v>
      </c>
      <c r="R15" s="133" t="s">
        <v>1497</v>
      </c>
      <c r="S15" s="134">
        <v>3</v>
      </c>
      <c r="T15" s="16" t="s">
        <v>18</v>
      </c>
      <c r="U15" s="16" t="s">
        <v>89</v>
      </c>
      <c r="V15" s="5" t="s">
        <v>129</v>
      </c>
      <c r="W15" s="5" t="s">
        <v>49</v>
      </c>
      <c r="X15" s="5" t="s">
        <v>14</v>
      </c>
      <c r="Y15" s="5" t="s">
        <v>12</v>
      </c>
      <c r="Z15" s="18">
        <v>4</v>
      </c>
      <c r="AA15" s="5" t="s">
        <v>41</v>
      </c>
      <c r="AT15" s="4">
        <v>50</v>
      </c>
      <c r="AW15" s="4">
        <v>50</v>
      </c>
      <c r="BS15" s="4">
        <v>100</v>
      </c>
      <c r="BU15" s="4">
        <v>0</v>
      </c>
      <c r="BV15" s="5"/>
    </row>
    <row r="16" spans="1:77" hidden="1" x14ac:dyDescent="0.3">
      <c r="A16" s="49" t="s">
        <v>1487</v>
      </c>
      <c r="B16" s="4" t="s">
        <v>121</v>
      </c>
      <c r="C16" s="4" t="s">
        <v>122</v>
      </c>
      <c r="D16" s="4" t="s">
        <v>115</v>
      </c>
      <c r="E16" s="4" t="s">
        <v>116</v>
      </c>
      <c r="F16" s="83">
        <v>7</v>
      </c>
      <c r="G16" s="83">
        <v>2</v>
      </c>
      <c r="H16" s="12" t="str">
        <f t="shared" si="1"/>
        <v>7-2</v>
      </c>
      <c r="I16" s="12" t="str">
        <f t="shared" si="0"/>
        <v>7-2 2</v>
      </c>
      <c r="J16" s="49" t="s">
        <v>1487</v>
      </c>
      <c r="K16" s="83">
        <v>0</v>
      </c>
      <c r="L16" s="83">
        <v>79</v>
      </c>
      <c r="M16" s="117" t="b">
        <v>1</v>
      </c>
      <c r="N16" s="14">
        <v>6.9</v>
      </c>
      <c r="O16" s="14">
        <v>7.69</v>
      </c>
      <c r="P16" s="15" t="s">
        <v>96</v>
      </c>
      <c r="Q16" s="16" t="s">
        <v>27</v>
      </c>
      <c r="R16" s="133" t="s">
        <v>1496</v>
      </c>
      <c r="S16" s="134">
        <v>2</v>
      </c>
      <c r="T16" s="16" t="s">
        <v>18</v>
      </c>
      <c r="U16" s="16"/>
      <c r="V16" s="5" t="s">
        <v>130</v>
      </c>
      <c r="W16" s="5" t="s">
        <v>49</v>
      </c>
      <c r="X16" s="5" t="s">
        <v>14</v>
      </c>
      <c r="Y16" s="5" t="s">
        <v>11</v>
      </c>
      <c r="Z16" s="18">
        <v>3</v>
      </c>
      <c r="AA16" s="5" t="s">
        <v>40</v>
      </c>
      <c r="AT16" s="4">
        <v>100</v>
      </c>
      <c r="BS16" s="4">
        <v>100</v>
      </c>
      <c r="BU16" s="4">
        <v>0</v>
      </c>
      <c r="BV16" s="5"/>
    </row>
    <row r="17" spans="1:76" hidden="1" x14ac:dyDescent="0.3">
      <c r="A17" s="49" t="s">
        <v>1487</v>
      </c>
      <c r="B17" s="4" t="s">
        <v>121</v>
      </c>
      <c r="C17" s="4" t="s">
        <v>122</v>
      </c>
      <c r="D17" s="4" t="s">
        <v>115</v>
      </c>
      <c r="E17" s="4" t="s">
        <v>116</v>
      </c>
      <c r="F17" s="83">
        <v>7</v>
      </c>
      <c r="G17" s="83">
        <v>2</v>
      </c>
      <c r="H17" s="12" t="str">
        <f t="shared" si="1"/>
        <v>7-2</v>
      </c>
      <c r="I17" s="12" t="str">
        <f t="shared" si="0"/>
        <v>7-2 5</v>
      </c>
      <c r="J17" s="49" t="s">
        <v>1487</v>
      </c>
      <c r="K17" s="83">
        <v>0</v>
      </c>
      <c r="L17" s="83">
        <v>79</v>
      </c>
      <c r="M17" s="117" t="b">
        <v>1</v>
      </c>
      <c r="N17" s="14">
        <v>6.9</v>
      </c>
      <c r="O17" s="14">
        <v>7.69</v>
      </c>
      <c r="P17" s="15" t="s">
        <v>112</v>
      </c>
      <c r="Q17" s="11" t="s">
        <v>1094</v>
      </c>
      <c r="R17" s="137" t="s">
        <v>1495</v>
      </c>
      <c r="S17" s="138">
        <v>5</v>
      </c>
      <c r="T17" s="80" t="s">
        <v>23</v>
      </c>
      <c r="U17" s="80"/>
      <c r="V17" s="81" t="s">
        <v>131</v>
      </c>
      <c r="W17" s="81" t="s">
        <v>49</v>
      </c>
      <c r="X17" s="81" t="s">
        <v>52</v>
      </c>
      <c r="Y17" s="81" t="s">
        <v>10</v>
      </c>
      <c r="Z17" s="79">
        <v>2</v>
      </c>
      <c r="AA17" s="81" t="s">
        <v>40</v>
      </c>
      <c r="BI17" s="4">
        <v>100</v>
      </c>
      <c r="BS17" s="4">
        <v>100</v>
      </c>
      <c r="BU17" s="4">
        <v>0</v>
      </c>
      <c r="BV17" s="81"/>
    </row>
    <row r="18" spans="1:76" hidden="1" x14ac:dyDescent="0.3">
      <c r="A18" s="49" t="s">
        <v>1487</v>
      </c>
      <c r="B18" s="4" t="s">
        <v>121</v>
      </c>
      <c r="C18" s="4" t="s">
        <v>122</v>
      </c>
      <c r="D18" s="4" t="s">
        <v>115</v>
      </c>
      <c r="E18" s="4" t="s">
        <v>116</v>
      </c>
      <c r="F18" s="83">
        <v>7</v>
      </c>
      <c r="G18" s="83">
        <v>2</v>
      </c>
      <c r="H18" s="12" t="str">
        <f t="shared" si="1"/>
        <v>7-2</v>
      </c>
      <c r="I18" s="12" t="str">
        <f t="shared" si="0"/>
        <v>7-2 O</v>
      </c>
      <c r="J18" s="49" t="s">
        <v>1487</v>
      </c>
      <c r="K18" s="83">
        <v>0</v>
      </c>
      <c r="L18" s="83">
        <v>79</v>
      </c>
      <c r="M18" s="117" t="b">
        <v>1</v>
      </c>
      <c r="N18" s="14">
        <v>6.9</v>
      </c>
      <c r="O18" s="14">
        <v>7.69</v>
      </c>
      <c r="P18" s="15"/>
      <c r="Q18" s="16" t="s">
        <v>105</v>
      </c>
      <c r="R18" s="135" t="s">
        <v>105</v>
      </c>
      <c r="S18" s="136" t="s">
        <v>1492</v>
      </c>
      <c r="T18" s="16"/>
      <c r="U18" s="16"/>
      <c r="V18" s="5"/>
      <c r="W18" s="5"/>
      <c r="X18" s="5"/>
      <c r="Y18" s="5"/>
      <c r="Z18" s="18" t="e">
        <v>#N/A</v>
      </c>
      <c r="AA18" s="5"/>
      <c r="BS18" s="4">
        <v>0</v>
      </c>
      <c r="BV18" s="5"/>
      <c r="BX18" s="4" t="s">
        <v>149</v>
      </c>
    </row>
    <row r="19" spans="1:76" hidden="1" x14ac:dyDescent="0.3">
      <c r="A19" s="49" t="s">
        <v>1487</v>
      </c>
      <c r="B19" s="4" t="s">
        <v>121</v>
      </c>
      <c r="C19" s="4" t="s">
        <v>122</v>
      </c>
      <c r="D19" s="4" t="s">
        <v>115</v>
      </c>
      <c r="E19" s="4" t="s">
        <v>116</v>
      </c>
      <c r="F19" s="83">
        <v>7</v>
      </c>
      <c r="G19" s="83">
        <v>3</v>
      </c>
      <c r="H19" s="12" t="str">
        <f t="shared" si="1"/>
        <v>7-3</v>
      </c>
      <c r="I19" s="12" t="str">
        <f t="shared" si="0"/>
        <v>7-3 1</v>
      </c>
      <c r="J19" s="49" t="s">
        <v>1487</v>
      </c>
      <c r="K19" s="83">
        <v>0</v>
      </c>
      <c r="L19" s="83">
        <v>77</v>
      </c>
      <c r="M19" s="117" t="b">
        <v>1</v>
      </c>
      <c r="N19" s="14">
        <v>7.7</v>
      </c>
      <c r="O19" s="14">
        <v>8.4700000000000006</v>
      </c>
      <c r="P19" s="15" t="s">
        <v>112</v>
      </c>
      <c r="Q19" s="11" t="s">
        <v>1094</v>
      </c>
      <c r="R19" s="133" t="s">
        <v>1493</v>
      </c>
      <c r="S19" s="134">
        <v>1</v>
      </c>
      <c r="T19" s="16" t="s">
        <v>18</v>
      </c>
      <c r="U19" s="16"/>
      <c r="V19" s="5" t="s">
        <v>126</v>
      </c>
      <c r="W19" s="5" t="s">
        <v>49</v>
      </c>
      <c r="X19" s="5" t="s">
        <v>17</v>
      </c>
      <c r="Y19" s="5" t="s">
        <v>10</v>
      </c>
      <c r="Z19" s="18">
        <v>2</v>
      </c>
      <c r="AA19" s="5" t="s">
        <v>40</v>
      </c>
      <c r="BI19" s="4">
        <v>100</v>
      </c>
      <c r="BS19" s="4">
        <v>100</v>
      </c>
      <c r="BU19" s="4">
        <v>0</v>
      </c>
      <c r="BV19" s="5"/>
    </row>
    <row r="20" spans="1:76" hidden="1" x14ac:dyDescent="0.3">
      <c r="A20" s="49" t="s">
        <v>1487</v>
      </c>
      <c r="B20" s="4" t="s">
        <v>121</v>
      </c>
      <c r="C20" s="4" t="s">
        <v>122</v>
      </c>
      <c r="D20" s="4" t="s">
        <v>115</v>
      </c>
      <c r="E20" s="4" t="s">
        <v>116</v>
      </c>
      <c r="F20" s="83">
        <v>7</v>
      </c>
      <c r="G20" s="83">
        <v>3</v>
      </c>
      <c r="H20" s="12" t="str">
        <f t="shared" si="1"/>
        <v>7-3</v>
      </c>
      <c r="I20" s="12" t="str">
        <f t="shared" si="0"/>
        <v>7-3 3</v>
      </c>
      <c r="J20" s="49" t="s">
        <v>1487</v>
      </c>
      <c r="K20" s="83">
        <v>0</v>
      </c>
      <c r="L20" s="83">
        <v>77</v>
      </c>
      <c r="M20" s="117" t="b">
        <v>1</v>
      </c>
      <c r="N20" s="14">
        <v>7.7</v>
      </c>
      <c r="O20" s="14">
        <v>8.4700000000000006</v>
      </c>
      <c r="P20" s="15" t="s">
        <v>112</v>
      </c>
      <c r="Q20" s="16" t="s">
        <v>42</v>
      </c>
      <c r="R20" s="133" t="s">
        <v>1497</v>
      </c>
      <c r="S20" s="134">
        <v>3</v>
      </c>
      <c r="T20" s="16" t="s">
        <v>18</v>
      </c>
      <c r="U20" s="16"/>
      <c r="V20" s="5" t="s">
        <v>129</v>
      </c>
      <c r="W20" s="5" t="s">
        <v>49</v>
      </c>
      <c r="X20" s="5" t="s">
        <v>14</v>
      </c>
      <c r="Y20" s="5" t="s">
        <v>12</v>
      </c>
      <c r="Z20" s="18">
        <v>4</v>
      </c>
      <c r="AA20" s="5" t="s">
        <v>40</v>
      </c>
      <c r="AT20" s="4">
        <v>50</v>
      </c>
      <c r="AW20" s="4">
        <v>50</v>
      </c>
      <c r="BS20" s="4">
        <v>100</v>
      </c>
      <c r="BU20" s="4">
        <v>0</v>
      </c>
      <c r="BV20" s="5"/>
      <c r="BW20" s="4" t="s">
        <v>150</v>
      </c>
    </row>
    <row r="21" spans="1:76" hidden="1" x14ac:dyDescent="0.3">
      <c r="A21" s="49" t="s">
        <v>1487</v>
      </c>
      <c r="B21" s="4" t="s">
        <v>121</v>
      </c>
      <c r="C21" s="4" t="s">
        <v>122</v>
      </c>
      <c r="D21" s="4" t="s">
        <v>115</v>
      </c>
      <c r="E21" s="4" t="s">
        <v>116</v>
      </c>
      <c r="F21" s="83">
        <v>7</v>
      </c>
      <c r="G21" s="83">
        <v>3</v>
      </c>
      <c r="H21" s="12" t="str">
        <f t="shared" si="1"/>
        <v>7-3</v>
      </c>
      <c r="I21" s="12" t="str">
        <f t="shared" si="0"/>
        <v>7-3 5</v>
      </c>
      <c r="J21" s="49" t="s">
        <v>1487</v>
      </c>
      <c r="K21" s="83">
        <v>29</v>
      </c>
      <c r="L21" s="83">
        <v>31</v>
      </c>
      <c r="M21" s="117" t="b">
        <v>1</v>
      </c>
      <c r="N21" s="14">
        <v>7.99</v>
      </c>
      <c r="O21" s="14">
        <v>8.01</v>
      </c>
      <c r="P21" s="15" t="s">
        <v>96</v>
      </c>
      <c r="Q21" s="11" t="s">
        <v>1094</v>
      </c>
      <c r="R21" s="137" t="s">
        <v>1495</v>
      </c>
      <c r="S21" s="138">
        <v>5</v>
      </c>
      <c r="T21" s="80" t="s">
        <v>23</v>
      </c>
      <c r="U21" s="80"/>
      <c r="V21" s="81" t="s">
        <v>126</v>
      </c>
      <c r="W21" s="81" t="s">
        <v>49</v>
      </c>
      <c r="X21" s="81" t="s">
        <v>52</v>
      </c>
      <c r="Y21" s="81" t="s">
        <v>10</v>
      </c>
      <c r="Z21" s="79">
        <v>2</v>
      </c>
      <c r="AA21" s="81" t="s">
        <v>40</v>
      </c>
      <c r="BI21" s="4">
        <v>100</v>
      </c>
      <c r="BS21" s="4">
        <v>100</v>
      </c>
      <c r="BU21" s="4">
        <v>0</v>
      </c>
      <c r="BV21" s="81"/>
      <c r="BW21" s="4" t="s">
        <v>151</v>
      </c>
    </row>
    <row r="22" spans="1:76" hidden="1" x14ac:dyDescent="0.3">
      <c r="A22" s="49" t="s">
        <v>1487</v>
      </c>
      <c r="B22" s="4" t="s">
        <v>121</v>
      </c>
      <c r="C22" s="4" t="s">
        <v>122</v>
      </c>
      <c r="D22" s="4" t="s">
        <v>115</v>
      </c>
      <c r="E22" s="4" t="s">
        <v>116</v>
      </c>
      <c r="F22" s="83">
        <v>7</v>
      </c>
      <c r="G22" s="83">
        <v>3</v>
      </c>
      <c r="H22" s="12" t="str">
        <f t="shared" si="1"/>
        <v>7-3</v>
      </c>
      <c r="I22" s="12" t="str">
        <f t="shared" si="0"/>
        <v>7-3 3</v>
      </c>
      <c r="J22" s="49" t="s">
        <v>1487</v>
      </c>
      <c r="K22" s="83">
        <v>16</v>
      </c>
      <c r="L22" s="83">
        <v>73</v>
      </c>
      <c r="M22" s="117" t="b">
        <v>1</v>
      </c>
      <c r="N22" s="14">
        <v>7.86</v>
      </c>
      <c r="O22" s="14">
        <v>8.43</v>
      </c>
      <c r="P22" s="15" t="s">
        <v>96</v>
      </c>
      <c r="Q22" s="16" t="s">
        <v>42</v>
      </c>
      <c r="R22" s="133" t="s">
        <v>1497</v>
      </c>
      <c r="S22" s="134">
        <v>3</v>
      </c>
      <c r="T22" s="16" t="s">
        <v>18</v>
      </c>
      <c r="U22" s="16"/>
      <c r="V22" s="5" t="s">
        <v>132</v>
      </c>
      <c r="W22" s="5" t="s">
        <v>49</v>
      </c>
      <c r="X22" s="5" t="s">
        <v>14</v>
      </c>
      <c r="Y22" s="5" t="s">
        <v>11</v>
      </c>
      <c r="Z22" s="18">
        <v>3</v>
      </c>
      <c r="AA22" s="5" t="s">
        <v>40</v>
      </c>
      <c r="AT22" s="4">
        <v>50</v>
      </c>
      <c r="AW22" s="4">
        <v>50</v>
      </c>
      <c r="BS22" s="4">
        <v>100</v>
      </c>
      <c r="BU22" s="4">
        <v>0</v>
      </c>
      <c r="BV22" s="5"/>
      <c r="BW22" s="4" t="s">
        <v>152</v>
      </c>
    </row>
    <row r="23" spans="1:76" hidden="1" x14ac:dyDescent="0.3">
      <c r="A23" s="49" t="s">
        <v>1487</v>
      </c>
      <c r="B23" s="4" t="s">
        <v>121</v>
      </c>
      <c r="C23" s="4" t="s">
        <v>122</v>
      </c>
      <c r="D23" s="4" t="s">
        <v>115</v>
      </c>
      <c r="E23" s="4" t="s">
        <v>116</v>
      </c>
      <c r="F23" s="83">
        <v>7</v>
      </c>
      <c r="G23" s="83">
        <v>3</v>
      </c>
      <c r="H23" s="12" t="str">
        <f t="shared" si="1"/>
        <v>7-3</v>
      </c>
      <c r="I23" s="12" t="str">
        <f t="shared" si="0"/>
        <v>7-3 O</v>
      </c>
      <c r="J23" s="49" t="s">
        <v>1487</v>
      </c>
      <c r="K23" s="83">
        <v>0</v>
      </c>
      <c r="L23" s="83">
        <v>73</v>
      </c>
      <c r="M23" s="117" t="b">
        <v>1</v>
      </c>
      <c r="N23" s="14">
        <v>7.7</v>
      </c>
      <c r="O23" s="14">
        <v>8.43</v>
      </c>
      <c r="P23" s="15"/>
      <c r="Q23" s="16" t="s">
        <v>105</v>
      </c>
      <c r="R23" s="135" t="s">
        <v>105</v>
      </c>
      <c r="S23" s="136" t="s">
        <v>1492</v>
      </c>
      <c r="T23" s="16"/>
      <c r="U23" s="16"/>
      <c r="V23" s="5"/>
      <c r="W23" s="5"/>
      <c r="X23" s="5"/>
      <c r="Y23" s="5"/>
      <c r="Z23" s="18" t="e">
        <v>#N/A</v>
      </c>
      <c r="AA23" s="5"/>
      <c r="BS23" s="4">
        <v>0</v>
      </c>
      <c r="BV23" s="5"/>
      <c r="BX23" s="4" t="s">
        <v>153</v>
      </c>
    </row>
    <row r="24" spans="1:76" hidden="1" x14ac:dyDescent="0.3">
      <c r="A24" s="49" t="s">
        <v>1487</v>
      </c>
      <c r="B24" s="4" t="s">
        <v>121</v>
      </c>
      <c r="C24" s="4" t="s">
        <v>123</v>
      </c>
      <c r="D24" s="4" t="s">
        <v>115</v>
      </c>
      <c r="E24" s="4" t="s">
        <v>116</v>
      </c>
      <c r="F24" s="83">
        <v>7</v>
      </c>
      <c r="G24" s="83">
        <v>4</v>
      </c>
      <c r="H24" s="12" t="str">
        <f t="shared" si="1"/>
        <v>7-4</v>
      </c>
      <c r="I24" s="12" t="str">
        <f t="shared" si="0"/>
        <v>7-4 1</v>
      </c>
      <c r="J24" s="49" t="s">
        <v>1487</v>
      </c>
      <c r="K24" s="83">
        <v>0</v>
      </c>
      <c r="L24" s="83">
        <v>36</v>
      </c>
      <c r="M24" s="117" t="b">
        <v>1</v>
      </c>
      <c r="N24" s="14">
        <v>8.4700000000000006</v>
      </c>
      <c r="O24" s="14">
        <v>8.83</v>
      </c>
      <c r="P24" s="15" t="s">
        <v>112</v>
      </c>
      <c r="Q24" s="11" t="s">
        <v>1094</v>
      </c>
      <c r="R24" s="133" t="s">
        <v>1493</v>
      </c>
      <c r="S24" s="134">
        <v>1</v>
      </c>
      <c r="T24" s="16" t="s">
        <v>18</v>
      </c>
      <c r="U24" s="16"/>
      <c r="V24" s="5" t="s">
        <v>126</v>
      </c>
      <c r="W24" s="5" t="s">
        <v>49</v>
      </c>
      <c r="X24" s="5" t="s">
        <v>52</v>
      </c>
      <c r="Y24" s="5" t="s">
        <v>10</v>
      </c>
      <c r="Z24" s="18">
        <v>2</v>
      </c>
      <c r="AA24" s="5" t="s">
        <v>40</v>
      </c>
      <c r="BI24" s="4">
        <v>100</v>
      </c>
      <c r="BS24" s="4">
        <v>100</v>
      </c>
      <c r="BU24" s="4">
        <v>0</v>
      </c>
      <c r="BV24" s="5"/>
    </row>
    <row r="25" spans="1:76" hidden="1" x14ac:dyDescent="0.3">
      <c r="A25" s="49" t="s">
        <v>1487</v>
      </c>
      <c r="B25" s="4" t="s">
        <v>124</v>
      </c>
      <c r="C25" s="4" t="s">
        <v>123</v>
      </c>
      <c r="D25" s="4" t="s">
        <v>115</v>
      </c>
      <c r="E25" s="4" t="s">
        <v>116</v>
      </c>
      <c r="F25" s="83">
        <v>7</v>
      </c>
      <c r="G25" s="83">
        <v>4</v>
      </c>
      <c r="H25" s="12" t="str">
        <f t="shared" si="1"/>
        <v>7-4</v>
      </c>
      <c r="I25" s="12" t="str">
        <f t="shared" si="0"/>
        <v>7-4 3</v>
      </c>
      <c r="J25" s="49" t="s">
        <v>1487</v>
      </c>
      <c r="K25" s="83">
        <v>0</v>
      </c>
      <c r="L25" s="83">
        <v>36</v>
      </c>
      <c r="M25" s="117" t="b">
        <v>1</v>
      </c>
      <c r="N25" s="14">
        <v>8.4700000000000006</v>
      </c>
      <c r="O25" s="14">
        <v>8.83</v>
      </c>
      <c r="P25" s="15" t="s">
        <v>112</v>
      </c>
      <c r="Q25" s="16" t="s">
        <v>42</v>
      </c>
      <c r="R25" s="133" t="s">
        <v>1497</v>
      </c>
      <c r="S25" s="134">
        <v>3</v>
      </c>
      <c r="T25" s="16" t="s">
        <v>18</v>
      </c>
      <c r="U25" s="16"/>
      <c r="V25" s="5" t="s">
        <v>132</v>
      </c>
      <c r="W25" s="5" t="s">
        <v>49</v>
      </c>
      <c r="X25" s="5" t="s">
        <v>52</v>
      </c>
      <c r="Y25" s="5" t="s">
        <v>11</v>
      </c>
      <c r="Z25" s="18">
        <v>3</v>
      </c>
      <c r="AA25" s="5" t="s">
        <v>40</v>
      </c>
      <c r="AT25" s="4">
        <v>50</v>
      </c>
      <c r="AW25" s="4">
        <v>50</v>
      </c>
      <c r="BS25" s="4">
        <v>100</v>
      </c>
      <c r="BU25" s="4">
        <v>0</v>
      </c>
      <c r="BV25" s="5"/>
      <c r="BW25" s="4" t="s">
        <v>154</v>
      </c>
    </row>
    <row r="26" spans="1:76" hidden="1" x14ac:dyDescent="0.3">
      <c r="A26" s="49" t="s">
        <v>1487</v>
      </c>
      <c r="B26" s="4" t="s">
        <v>125</v>
      </c>
      <c r="C26" s="4" t="s">
        <v>123</v>
      </c>
      <c r="D26" s="4" t="s">
        <v>115</v>
      </c>
      <c r="E26" s="4" t="s">
        <v>116</v>
      </c>
      <c r="F26" s="83">
        <v>7</v>
      </c>
      <c r="G26" s="83">
        <v>4</v>
      </c>
      <c r="H26" s="12" t="str">
        <f t="shared" si="1"/>
        <v>7-4</v>
      </c>
      <c r="I26" s="12" t="str">
        <f t="shared" si="0"/>
        <v>7-4 4</v>
      </c>
      <c r="J26" s="49" t="s">
        <v>1487</v>
      </c>
      <c r="K26" s="83">
        <v>0</v>
      </c>
      <c r="L26" s="83">
        <v>35</v>
      </c>
      <c r="M26" s="117" t="b">
        <v>1</v>
      </c>
      <c r="N26" s="14">
        <v>8.4700000000000006</v>
      </c>
      <c r="O26" s="14">
        <v>8.82</v>
      </c>
      <c r="P26" s="15" t="s">
        <v>96</v>
      </c>
      <c r="Q26" s="16" t="s">
        <v>28</v>
      </c>
      <c r="R26" s="133" t="s">
        <v>1494</v>
      </c>
      <c r="S26" s="134">
        <v>4</v>
      </c>
      <c r="T26" s="16" t="s">
        <v>18</v>
      </c>
      <c r="U26" s="16"/>
      <c r="V26" s="5" t="s">
        <v>130</v>
      </c>
      <c r="W26" s="5" t="s">
        <v>49</v>
      </c>
      <c r="X26" s="5" t="s">
        <v>14</v>
      </c>
      <c r="Y26" s="5" t="s">
        <v>11</v>
      </c>
      <c r="Z26" s="18">
        <v>3</v>
      </c>
      <c r="AA26" s="5" t="s">
        <v>40</v>
      </c>
      <c r="AS26" s="4">
        <v>100</v>
      </c>
      <c r="BS26" s="4">
        <v>100</v>
      </c>
      <c r="BU26" s="4">
        <v>0</v>
      </c>
      <c r="BV26" s="5"/>
      <c r="BW26" s="4" t="s">
        <v>155</v>
      </c>
    </row>
    <row r="27" spans="1:76" hidden="1" x14ac:dyDescent="0.3">
      <c r="A27" s="49" t="s">
        <v>1487</v>
      </c>
      <c r="B27" s="4" t="s">
        <v>121</v>
      </c>
      <c r="C27" s="4" t="s">
        <v>123</v>
      </c>
      <c r="D27" s="4" t="s">
        <v>115</v>
      </c>
      <c r="E27" s="4" t="s">
        <v>116</v>
      </c>
      <c r="F27" s="83">
        <v>7</v>
      </c>
      <c r="G27" s="83">
        <v>4</v>
      </c>
      <c r="H27" s="12" t="str">
        <f t="shared" si="1"/>
        <v>7-4</v>
      </c>
      <c r="I27" s="12" t="str">
        <f t="shared" si="0"/>
        <v>7-4 O</v>
      </c>
      <c r="J27" s="49" t="s">
        <v>1487</v>
      </c>
      <c r="K27" s="83">
        <v>0</v>
      </c>
      <c r="L27" s="83">
        <v>36</v>
      </c>
      <c r="M27" s="117" t="b">
        <v>1</v>
      </c>
      <c r="N27" s="14">
        <v>8.4700000000000006</v>
      </c>
      <c r="O27" s="14">
        <v>8.83</v>
      </c>
      <c r="P27" s="15"/>
      <c r="Q27" s="16" t="s">
        <v>105</v>
      </c>
      <c r="R27" s="135" t="s">
        <v>105</v>
      </c>
      <c r="S27" s="136" t="s">
        <v>1492</v>
      </c>
      <c r="T27" s="16"/>
      <c r="U27" s="16"/>
      <c r="V27" s="5"/>
      <c r="W27" s="5"/>
      <c r="X27" s="5"/>
      <c r="Y27" s="5"/>
      <c r="Z27" s="18" t="e">
        <v>#N/A</v>
      </c>
      <c r="AA27" s="5"/>
      <c r="BS27" s="4">
        <v>0</v>
      </c>
      <c r="BV27" s="5"/>
      <c r="BX27" s="4" t="s">
        <v>156</v>
      </c>
    </row>
    <row r="28" spans="1:76" hidden="1" x14ac:dyDescent="0.3">
      <c r="A28" s="49" t="s">
        <v>1487</v>
      </c>
      <c r="B28" s="4" t="s">
        <v>121</v>
      </c>
      <c r="C28" s="4" t="s">
        <v>123</v>
      </c>
      <c r="D28" s="4" t="s">
        <v>115</v>
      </c>
      <c r="E28" s="4" t="s">
        <v>116</v>
      </c>
      <c r="F28" s="83">
        <v>8</v>
      </c>
      <c r="G28" s="83">
        <v>1</v>
      </c>
      <c r="H28" s="12" t="str">
        <f t="shared" si="1"/>
        <v>8-1</v>
      </c>
      <c r="I28" s="12" t="str">
        <f t="shared" si="0"/>
        <v>8-1 1</v>
      </c>
      <c r="J28" s="49" t="s">
        <v>1487</v>
      </c>
      <c r="K28" s="83">
        <v>0</v>
      </c>
      <c r="L28" s="83">
        <v>33</v>
      </c>
      <c r="M28" s="117" t="b">
        <v>1</v>
      </c>
      <c r="N28" s="14">
        <v>8.6999999999999993</v>
      </c>
      <c r="O28" s="14">
        <v>9.0299999999999994</v>
      </c>
      <c r="P28" s="15" t="s">
        <v>112</v>
      </c>
      <c r="Q28" s="11" t="s">
        <v>1094</v>
      </c>
      <c r="R28" s="133" t="s">
        <v>1493</v>
      </c>
      <c r="S28" s="134">
        <v>1</v>
      </c>
      <c r="T28" s="16" t="s">
        <v>18</v>
      </c>
      <c r="U28" s="16"/>
      <c r="V28" s="5" t="s">
        <v>126</v>
      </c>
      <c r="W28" s="5" t="s">
        <v>49</v>
      </c>
      <c r="X28" s="5" t="s">
        <v>17</v>
      </c>
      <c r="Y28" s="5" t="s">
        <v>10</v>
      </c>
      <c r="Z28" s="18">
        <v>2</v>
      </c>
      <c r="AA28" s="5" t="s">
        <v>40</v>
      </c>
      <c r="BI28" s="4">
        <v>100</v>
      </c>
      <c r="BS28" s="4">
        <v>100</v>
      </c>
      <c r="BV28" s="5"/>
    </row>
    <row r="29" spans="1:76" hidden="1" x14ac:dyDescent="0.3">
      <c r="A29" s="49" t="s">
        <v>1487</v>
      </c>
      <c r="B29" s="4" t="s">
        <v>121</v>
      </c>
      <c r="C29" s="4" t="s">
        <v>123</v>
      </c>
      <c r="D29" s="4" t="s">
        <v>115</v>
      </c>
      <c r="E29" s="4" t="s">
        <v>116</v>
      </c>
      <c r="F29" s="83">
        <v>8</v>
      </c>
      <c r="G29" s="83">
        <v>1</v>
      </c>
      <c r="H29" s="12" t="str">
        <f t="shared" si="1"/>
        <v>8-1</v>
      </c>
      <c r="I29" s="12" t="str">
        <f t="shared" si="0"/>
        <v>8-1 3</v>
      </c>
      <c r="J29" s="49" t="s">
        <v>1487</v>
      </c>
      <c r="K29" s="83">
        <v>0</v>
      </c>
      <c r="L29" s="83">
        <v>33</v>
      </c>
      <c r="M29" s="117" t="b">
        <v>1</v>
      </c>
      <c r="N29" s="14">
        <v>8.6999999999999993</v>
      </c>
      <c r="O29" s="14">
        <v>9.0299999999999994</v>
      </c>
      <c r="P29" s="15" t="s">
        <v>112</v>
      </c>
      <c r="Q29" s="16" t="s">
        <v>42</v>
      </c>
      <c r="R29" s="133" t="s">
        <v>1497</v>
      </c>
      <c r="S29" s="134">
        <v>3</v>
      </c>
      <c r="T29" s="16" t="s">
        <v>18</v>
      </c>
      <c r="U29" s="16"/>
      <c r="V29" s="5" t="s">
        <v>133</v>
      </c>
      <c r="W29" s="5" t="s">
        <v>49</v>
      </c>
      <c r="X29" s="5" t="s">
        <v>14</v>
      </c>
      <c r="Y29" s="5" t="s">
        <v>11</v>
      </c>
      <c r="Z29" s="18">
        <v>3</v>
      </c>
      <c r="AA29" s="5" t="s">
        <v>40</v>
      </c>
      <c r="AT29" s="4">
        <v>50</v>
      </c>
      <c r="AW29" s="4">
        <v>50</v>
      </c>
      <c r="BS29" s="4">
        <v>100</v>
      </c>
      <c r="BV29" s="5"/>
      <c r="BW29" s="4" t="s">
        <v>157</v>
      </c>
    </row>
    <row r="30" spans="1:76" hidden="1" x14ac:dyDescent="0.3">
      <c r="A30" s="49" t="s">
        <v>1487</v>
      </c>
      <c r="B30" s="4" t="s">
        <v>121</v>
      </c>
      <c r="C30" s="4" t="s">
        <v>123</v>
      </c>
      <c r="D30" s="4" t="s">
        <v>115</v>
      </c>
      <c r="E30" s="4" t="s">
        <v>116</v>
      </c>
      <c r="F30" s="83">
        <v>8</v>
      </c>
      <c r="G30" s="83">
        <v>1</v>
      </c>
      <c r="H30" s="12" t="str">
        <f t="shared" si="1"/>
        <v>8-1</v>
      </c>
      <c r="I30" s="12" t="str">
        <f t="shared" si="0"/>
        <v>8-1 O</v>
      </c>
      <c r="J30" s="49" t="s">
        <v>1487</v>
      </c>
      <c r="K30" s="83">
        <v>0</v>
      </c>
      <c r="L30" s="83">
        <v>33</v>
      </c>
      <c r="M30" s="117" t="b">
        <v>1</v>
      </c>
      <c r="N30" s="14">
        <v>8.6999999999999993</v>
      </c>
      <c r="O30" s="14">
        <v>9.0299999999999994</v>
      </c>
      <c r="P30" s="15"/>
      <c r="Q30" s="16" t="s">
        <v>105</v>
      </c>
      <c r="R30" s="135" t="s">
        <v>105</v>
      </c>
      <c r="S30" s="136" t="s">
        <v>1492</v>
      </c>
      <c r="T30" s="16"/>
      <c r="U30" s="16"/>
      <c r="V30" s="5"/>
      <c r="W30" s="5"/>
      <c r="X30" s="5"/>
      <c r="Y30" s="5"/>
      <c r="Z30" s="18" t="e">
        <v>#N/A</v>
      </c>
      <c r="AA30" s="5"/>
      <c r="BS30" s="4">
        <v>0</v>
      </c>
      <c r="BV30" s="5"/>
      <c r="BX30" s="4" t="s">
        <v>158</v>
      </c>
    </row>
    <row r="31" spans="1:76" hidden="1" x14ac:dyDescent="0.3">
      <c r="A31" s="49" t="s">
        <v>1487</v>
      </c>
      <c r="B31" s="4" t="s">
        <v>121</v>
      </c>
      <c r="C31" s="4" t="s">
        <v>122</v>
      </c>
      <c r="D31" s="4" t="s">
        <v>115</v>
      </c>
      <c r="E31" s="4" t="s">
        <v>116</v>
      </c>
      <c r="F31" s="83">
        <v>8</v>
      </c>
      <c r="G31" s="83">
        <v>2</v>
      </c>
      <c r="H31" s="12" t="str">
        <f t="shared" si="1"/>
        <v>8-2</v>
      </c>
      <c r="I31" s="12" t="str">
        <f t="shared" si="0"/>
        <v>8-2 1</v>
      </c>
      <c r="J31" s="49" t="s">
        <v>1487</v>
      </c>
      <c r="K31" s="83">
        <v>0</v>
      </c>
      <c r="L31" s="83">
        <v>91</v>
      </c>
      <c r="M31" s="117" t="b">
        <v>1</v>
      </c>
      <c r="N31" s="14">
        <v>9.5499999999999989</v>
      </c>
      <c r="O31" s="14">
        <v>10.459999999999999</v>
      </c>
      <c r="P31" s="15" t="s">
        <v>112</v>
      </c>
      <c r="Q31" s="11" t="s">
        <v>1094</v>
      </c>
      <c r="R31" s="133" t="s">
        <v>1493</v>
      </c>
      <c r="S31" s="134">
        <v>1</v>
      </c>
      <c r="T31" s="16" t="s">
        <v>18</v>
      </c>
      <c r="U31" s="16"/>
      <c r="V31" s="5" t="s">
        <v>126</v>
      </c>
      <c r="W31" s="5" t="s">
        <v>49</v>
      </c>
      <c r="X31" s="5" t="s">
        <v>17</v>
      </c>
      <c r="Y31" s="5" t="s">
        <v>10</v>
      </c>
      <c r="Z31" s="18">
        <v>2</v>
      </c>
      <c r="AA31" s="5" t="s">
        <v>40</v>
      </c>
      <c r="BI31" s="4">
        <v>100</v>
      </c>
      <c r="BS31" s="4">
        <v>100</v>
      </c>
      <c r="BV31" s="5"/>
    </row>
    <row r="32" spans="1:76" hidden="1" x14ac:dyDescent="0.3">
      <c r="A32" s="49" t="s">
        <v>1487</v>
      </c>
      <c r="B32" s="4" t="s">
        <v>124</v>
      </c>
      <c r="C32" s="4" t="s">
        <v>123</v>
      </c>
      <c r="D32" s="4" t="s">
        <v>115</v>
      </c>
      <c r="E32" s="4" t="s">
        <v>116</v>
      </c>
      <c r="F32" s="83">
        <v>8</v>
      </c>
      <c r="G32" s="83">
        <v>2</v>
      </c>
      <c r="H32" s="12" t="str">
        <f t="shared" si="1"/>
        <v>8-2</v>
      </c>
      <c r="I32" s="12" t="str">
        <f t="shared" si="0"/>
        <v>8-2 3</v>
      </c>
      <c r="J32" s="49" t="s">
        <v>1487</v>
      </c>
      <c r="K32" s="83">
        <v>0</v>
      </c>
      <c r="L32" s="83">
        <v>91</v>
      </c>
      <c r="M32" s="117" t="b">
        <v>1</v>
      </c>
      <c r="N32" s="14">
        <v>9.5499999999999989</v>
      </c>
      <c r="O32" s="14">
        <v>10.459999999999999</v>
      </c>
      <c r="P32" s="15" t="s">
        <v>112</v>
      </c>
      <c r="Q32" s="16" t="s">
        <v>42</v>
      </c>
      <c r="R32" s="133" t="s">
        <v>1497</v>
      </c>
      <c r="S32" s="134">
        <v>3</v>
      </c>
      <c r="T32" s="16" t="s">
        <v>18</v>
      </c>
      <c r="U32" s="16"/>
      <c r="V32" s="5" t="s">
        <v>132</v>
      </c>
      <c r="W32" s="5" t="s">
        <v>49</v>
      </c>
      <c r="X32" s="5" t="s">
        <v>14</v>
      </c>
      <c r="Y32" s="5" t="s">
        <v>11</v>
      </c>
      <c r="Z32" s="18">
        <v>3</v>
      </c>
      <c r="AA32" s="5" t="s">
        <v>40</v>
      </c>
      <c r="AT32" s="4">
        <v>50</v>
      </c>
      <c r="AW32" s="4">
        <v>50</v>
      </c>
      <c r="BS32" s="4">
        <v>100</v>
      </c>
      <c r="BU32" s="4">
        <v>0</v>
      </c>
      <c r="BV32" s="5"/>
    </row>
    <row r="33" spans="1:76" hidden="1" x14ac:dyDescent="0.3">
      <c r="A33" s="49" t="s">
        <v>1487</v>
      </c>
      <c r="B33" s="4" t="s">
        <v>124</v>
      </c>
      <c r="C33" s="4" t="s">
        <v>123</v>
      </c>
      <c r="D33" s="4" t="s">
        <v>115</v>
      </c>
      <c r="E33" s="4" t="s">
        <v>116</v>
      </c>
      <c r="F33" s="83">
        <v>8</v>
      </c>
      <c r="G33" s="83">
        <v>2</v>
      </c>
      <c r="H33" s="12" t="str">
        <f t="shared" si="1"/>
        <v>8-2</v>
      </c>
      <c r="I33" s="12" t="str">
        <f t="shared" si="0"/>
        <v>8-2 2</v>
      </c>
      <c r="J33" s="49" t="s">
        <v>1487</v>
      </c>
      <c r="K33" s="83">
        <v>0</v>
      </c>
      <c r="L33" s="83">
        <v>91</v>
      </c>
      <c r="M33" s="117" t="b">
        <v>1</v>
      </c>
      <c r="N33" s="14">
        <v>9.5499999999999989</v>
      </c>
      <c r="O33" s="14">
        <v>10.459999999999999</v>
      </c>
      <c r="P33" s="15" t="s">
        <v>112</v>
      </c>
      <c r="Q33" s="16" t="s">
        <v>27</v>
      </c>
      <c r="R33" s="133" t="s">
        <v>1496</v>
      </c>
      <c r="S33" s="134">
        <v>2</v>
      </c>
      <c r="T33" s="16" t="s">
        <v>18</v>
      </c>
      <c r="U33" s="16" t="s">
        <v>19</v>
      </c>
      <c r="V33" s="5" t="s">
        <v>131</v>
      </c>
      <c r="W33" s="5" t="s">
        <v>49</v>
      </c>
      <c r="X33" s="5" t="s">
        <v>14</v>
      </c>
      <c r="Y33" s="5" t="s">
        <v>11</v>
      </c>
      <c r="Z33" s="18">
        <v>3</v>
      </c>
      <c r="AA33" s="5" t="s">
        <v>40</v>
      </c>
      <c r="BG33" s="4">
        <v>100</v>
      </c>
      <c r="BS33" s="4">
        <v>100</v>
      </c>
      <c r="BU33" s="4">
        <v>0</v>
      </c>
      <c r="BV33" s="5"/>
      <c r="BX33" s="4" t="s">
        <v>159</v>
      </c>
    </row>
    <row r="34" spans="1:76" hidden="1" x14ac:dyDescent="0.3">
      <c r="A34" s="49" t="s">
        <v>1487</v>
      </c>
      <c r="B34" s="4" t="s">
        <v>121</v>
      </c>
      <c r="C34" s="4" t="s">
        <v>122</v>
      </c>
      <c r="D34" s="4" t="s">
        <v>115</v>
      </c>
      <c r="E34" s="4" t="s">
        <v>116</v>
      </c>
      <c r="F34" s="83">
        <v>8</v>
      </c>
      <c r="G34" s="83">
        <v>3</v>
      </c>
      <c r="H34" s="12" t="str">
        <f t="shared" si="1"/>
        <v>8-3</v>
      </c>
      <c r="I34" s="12" t="str">
        <f t="shared" si="0"/>
        <v>8-3 1</v>
      </c>
      <c r="J34" s="49" t="s">
        <v>1487</v>
      </c>
      <c r="K34" s="83">
        <v>0</v>
      </c>
      <c r="L34" s="83">
        <v>31</v>
      </c>
      <c r="M34" s="117" t="b">
        <v>1</v>
      </c>
      <c r="N34" s="14">
        <v>10.459999999999999</v>
      </c>
      <c r="O34" s="14">
        <v>10.77</v>
      </c>
      <c r="P34" s="15" t="s">
        <v>112</v>
      </c>
      <c r="Q34" s="11" t="s">
        <v>1094</v>
      </c>
      <c r="R34" s="133" t="s">
        <v>1493</v>
      </c>
      <c r="S34" s="134">
        <v>1</v>
      </c>
      <c r="T34" s="16" t="s">
        <v>18</v>
      </c>
      <c r="U34" s="16"/>
      <c r="V34" s="5" t="s">
        <v>126</v>
      </c>
      <c r="W34" s="5" t="s">
        <v>49</v>
      </c>
      <c r="X34" s="5" t="s">
        <v>17</v>
      </c>
      <c r="Y34" s="5" t="s">
        <v>10</v>
      </c>
      <c r="Z34" s="18">
        <v>2</v>
      </c>
      <c r="AA34" s="5" t="s">
        <v>40</v>
      </c>
      <c r="BI34" s="4">
        <v>100</v>
      </c>
      <c r="BS34" s="4">
        <v>100</v>
      </c>
      <c r="BU34" s="4">
        <v>0</v>
      </c>
      <c r="BV34" s="5"/>
    </row>
    <row r="35" spans="1:76" hidden="1" x14ac:dyDescent="0.3">
      <c r="A35" s="49" t="s">
        <v>1487</v>
      </c>
      <c r="B35" s="4" t="s">
        <v>124</v>
      </c>
      <c r="C35" s="4" t="s">
        <v>123</v>
      </c>
      <c r="D35" s="4" t="s">
        <v>115</v>
      </c>
      <c r="E35" s="4" t="s">
        <v>116</v>
      </c>
      <c r="F35" s="83">
        <v>8</v>
      </c>
      <c r="G35" s="83">
        <v>3</v>
      </c>
      <c r="H35" s="12" t="str">
        <f t="shared" si="1"/>
        <v>8-3</v>
      </c>
      <c r="I35" s="12" t="str">
        <f t="shared" si="0"/>
        <v>8-3 3</v>
      </c>
      <c r="J35" s="49" t="s">
        <v>1487</v>
      </c>
      <c r="K35" s="83">
        <v>0</v>
      </c>
      <c r="L35" s="83">
        <v>31</v>
      </c>
      <c r="M35" s="117" t="b">
        <v>1</v>
      </c>
      <c r="N35" s="14">
        <v>10.459999999999999</v>
      </c>
      <c r="O35" s="14">
        <v>10.77</v>
      </c>
      <c r="P35" s="15" t="s">
        <v>112</v>
      </c>
      <c r="Q35" s="16" t="s">
        <v>42</v>
      </c>
      <c r="R35" s="133" t="s">
        <v>1497</v>
      </c>
      <c r="S35" s="134">
        <v>3</v>
      </c>
      <c r="T35" s="16" t="s">
        <v>18</v>
      </c>
      <c r="U35" s="16"/>
      <c r="V35" s="5" t="s">
        <v>132</v>
      </c>
      <c r="W35" s="5" t="s">
        <v>49</v>
      </c>
      <c r="X35" s="5" t="s">
        <v>14</v>
      </c>
      <c r="Y35" s="5" t="s">
        <v>11</v>
      </c>
      <c r="Z35" s="18">
        <v>3</v>
      </c>
      <c r="AA35" s="5" t="s">
        <v>40</v>
      </c>
      <c r="AT35" s="4">
        <v>50</v>
      </c>
      <c r="AW35" s="4">
        <v>50</v>
      </c>
      <c r="BS35" s="4">
        <v>100</v>
      </c>
      <c r="BU35" s="4">
        <v>0</v>
      </c>
      <c r="BV35" s="5"/>
    </row>
    <row r="36" spans="1:76" hidden="1" x14ac:dyDescent="0.3">
      <c r="A36" s="49" t="s">
        <v>1487</v>
      </c>
      <c r="B36" s="4" t="s">
        <v>124</v>
      </c>
      <c r="C36" s="4" t="s">
        <v>123</v>
      </c>
      <c r="D36" s="4" t="s">
        <v>115</v>
      </c>
      <c r="E36" s="4" t="s">
        <v>116</v>
      </c>
      <c r="F36" s="83">
        <v>8</v>
      </c>
      <c r="G36" s="83">
        <v>3</v>
      </c>
      <c r="H36" s="12" t="str">
        <f t="shared" si="1"/>
        <v>8-3</v>
      </c>
      <c r="I36" s="12" t="str">
        <f t="shared" si="0"/>
        <v>8-3 O</v>
      </c>
      <c r="J36" s="49" t="s">
        <v>1487</v>
      </c>
      <c r="K36" s="83">
        <v>0</v>
      </c>
      <c r="L36" s="83">
        <v>31</v>
      </c>
      <c r="M36" s="117" t="b">
        <v>1</v>
      </c>
      <c r="N36" s="14">
        <v>10.459999999999999</v>
      </c>
      <c r="O36" s="14">
        <v>10.77</v>
      </c>
      <c r="P36" s="15"/>
      <c r="Q36" s="16" t="s">
        <v>105</v>
      </c>
      <c r="R36" s="135" t="s">
        <v>105</v>
      </c>
      <c r="S36" s="136" t="s">
        <v>1492</v>
      </c>
      <c r="T36" s="16"/>
      <c r="U36" s="16"/>
      <c r="V36" s="5"/>
      <c r="W36" s="5"/>
      <c r="X36" s="5"/>
      <c r="Y36" s="5"/>
      <c r="Z36" s="18" t="e">
        <v>#N/A</v>
      </c>
      <c r="AA36" s="5"/>
      <c r="BS36" s="4">
        <v>0</v>
      </c>
      <c r="BU36" s="4">
        <v>0</v>
      </c>
      <c r="BV36" s="5"/>
      <c r="BX36" s="4" t="s">
        <v>159</v>
      </c>
    </row>
    <row r="37" spans="1:76" hidden="1" x14ac:dyDescent="0.3">
      <c r="A37" s="49" t="s">
        <v>1487</v>
      </c>
      <c r="B37" s="4" t="s">
        <v>121</v>
      </c>
      <c r="C37" s="4" t="s">
        <v>122</v>
      </c>
      <c r="D37" s="4" t="s">
        <v>115</v>
      </c>
      <c r="E37" s="4" t="s">
        <v>116</v>
      </c>
      <c r="F37" s="83">
        <v>8</v>
      </c>
      <c r="G37" s="83">
        <v>4</v>
      </c>
      <c r="H37" s="12" t="str">
        <f t="shared" si="1"/>
        <v>8-4</v>
      </c>
      <c r="I37" s="12" t="str">
        <f t="shared" si="0"/>
        <v>8-4 1</v>
      </c>
      <c r="J37" s="49" t="s">
        <v>1487</v>
      </c>
      <c r="K37" s="83">
        <v>0</v>
      </c>
      <c r="L37" s="83">
        <v>73</v>
      </c>
      <c r="M37" s="117" t="b">
        <v>1</v>
      </c>
      <c r="N37" s="14">
        <v>10.77</v>
      </c>
      <c r="O37" s="14">
        <v>11.5</v>
      </c>
      <c r="P37" s="15" t="s">
        <v>112</v>
      </c>
      <c r="Q37" s="11" t="s">
        <v>1094</v>
      </c>
      <c r="R37" s="133" t="s">
        <v>1493</v>
      </c>
      <c r="S37" s="134">
        <v>1</v>
      </c>
      <c r="T37" s="16" t="s">
        <v>18</v>
      </c>
      <c r="U37" s="16"/>
      <c r="V37" s="5" t="s">
        <v>126</v>
      </c>
      <c r="W37" s="5" t="s">
        <v>49</v>
      </c>
      <c r="X37" s="5" t="s">
        <v>17</v>
      </c>
      <c r="Y37" s="5" t="s">
        <v>10</v>
      </c>
      <c r="Z37" s="18">
        <v>2</v>
      </c>
      <c r="AA37" s="5" t="s">
        <v>40</v>
      </c>
      <c r="BI37" s="4">
        <v>100</v>
      </c>
      <c r="BS37" s="4">
        <v>100</v>
      </c>
      <c r="BU37" s="4">
        <v>0</v>
      </c>
      <c r="BV37" s="5"/>
    </row>
    <row r="38" spans="1:76" hidden="1" x14ac:dyDescent="0.3">
      <c r="A38" s="49" t="s">
        <v>1487</v>
      </c>
      <c r="B38" s="4" t="s">
        <v>124</v>
      </c>
      <c r="C38" s="4" t="s">
        <v>123</v>
      </c>
      <c r="D38" s="4" t="s">
        <v>115</v>
      </c>
      <c r="E38" s="4" t="s">
        <v>116</v>
      </c>
      <c r="F38" s="83">
        <v>8</v>
      </c>
      <c r="G38" s="83">
        <v>4</v>
      </c>
      <c r="H38" s="12" t="str">
        <f t="shared" si="1"/>
        <v>8-4</v>
      </c>
      <c r="I38" s="12" t="str">
        <f t="shared" si="0"/>
        <v>8-4 3</v>
      </c>
      <c r="J38" s="49" t="s">
        <v>1487</v>
      </c>
      <c r="K38" s="83">
        <v>0</v>
      </c>
      <c r="L38" s="83">
        <v>73</v>
      </c>
      <c r="M38" s="117" t="b">
        <v>1</v>
      </c>
      <c r="N38" s="14">
        <v>10.77</v>
      </c>
      <c r="O38" s="14">
        <v>11.5</v>
      </c>
      <c r="P38" s="15" t="s">
        <v>112</v>
      </c>
      <c r="Q38" s="16" t="s">
        <v>42</v>
      </c>
      <c r="R38" s="133" t="s">
        <v>1497</v>
      </c>
      <c r="S38" s="134">
        <v>3</v>
      </c>
      <c r="T38" s="16" t="s">
        <v>18</v>
      </c>
      <c r="U38" s="16"/>
      <c r="V38" s="5" t="s">
        <v>132</v>
      </c>
      <c r="W38" s="5" t="s">
        <v>49</v>
      </c>
      <c r="X38" s="5" t="s">
        <v>14</v>
      </c>
      <c r="Y38" s="5" t="s">
        <v>11</v>
      </c>
      <c r="Z38" s="18">
        <v>3</v>
      </c>
      <c r="AA38" s="5" t="s">
        <v>40</v>
      </c>
      <c r="AT38" s="4">
        <v>50</v>
      </c>
      <c r="AW38" s="4">
        <v>50</v>
      </c>
      <c r="BS38" s="4">
        <v>100</v>
      </c>
      <c r="BU38" s="4">
        <v>0</v>
      </c>
      <c r="BV38" s="5"/>
    </row>
    <row r="39" spans="1:76" hidden="1" x14ac:dyDescent="0.3">
      <c r="A39" s="49" t="s">
        <v>1487</v>
      </c>
      <c r="B39" s="4" t="s">
        <v>124</v>
      </c>
      <c r="C39" s="4" t="s">
        <v>123</v>
      </c>
      <c r="D39" s="4" t="s">
        <v>115</v>
      </c>
      <c r="E39" s="4" t="s">
        <v>116</v>
      </c>
      <c r="F39" s="83">
        <v>8</v>
      </c>
      <c r="G39" s="83">
        <v>4</v>
      </c>
      <c r="H39" s="12" t="str">
        <f t="shared" si="1"/>
        <v>8-4</v>
      </c>
      <c r="I39" s="12" t="str">
        <f t="shared" si="0"/>
        <v>8-4 O</v>
      </c>
      <c r="J39" s="49" t="s">
        <v>1487</v>
      </c>
      <c r="K39" s="83">
        <v>0</v>
      </c>
      <c r="L39" s="83">
        <v>73</v>
      </c>
      <c r="M39" s="117" t="b">
        <v>1</v>
      </c>
      <c r="N39" s="14">
        <v>10.77</v>
      </c>
      <c r="O39" s="14">
        <v>11.5</v>
      </c>
      <c r="P39" s="15"/>
      <c r="Q39" s="16" t="s">
        <v>105</v>
      </c>
      <c r="R39" s="135" t="s">
        <v>105</v>
      </c>
      <c r="S39" s="136" t="s">
        <v>1492</v>
      </c>
      <c r="T39" s="16"/>
      <c r="U39" s="16"/>
      <c r="V39" s="5"/>
      <c r="W39" s="5"/>
      <c r="X39" s="5"/>
      <c r="Y39" s="5"/>
      <c r="Z39" s="18" t="e">
        <v>#N/A</v>
      </c>
      <c r="AA39" s="5"/>
      <c r="BS39" s="4">
        <v>0</v>
      </c>
      <c r="BU39" s="4">
        <v>0</v>
      </c>
      <c r="BV39" s="5"/>
      <c r="BX39" s="4" t="s">
        <v>160</v>
      </c>
    </row>
    <row r="40" spans="1:76" hidden="1" x14ac:dyDescent="0.3">
      <c r="A40" s="49" t="s">
        <v>1487</v>
      </c>
      <c r="B40" s="4" t="s">
        <v>121</v>
      </c>
      <c r="C40" s="4" t="s">
        <v>122</v>
      </c>
      <c r="D40" s="4" t="s">
        <v>115</v>
      </c>
      <c r="E40" s="4" t="s">
        <v>116</v>
      </c>
      <c r="F40" s="83">
        <v>8</v>
      </c>
      <c r="G40" s="83">
        <v>5</v>
      </c>
      <c r="H40" s="12" t="str">
        <f t="shared" si="1"/>
        <v>8-5</v>
      </c>
      <c r="I40" s="12" t="str">
        <f t="shared" si="0"/>
        <v>8-5 1</v>
      </c>
      <c r="J40" s="49" t="s">
        <v>1487</v>
      </c>
      <c r="K40" s="83">
        <v>0</v>
      </c>
      <c r="L40" s="83">
        <v>42</v>
      </c>
      <c r="M40" s="117" t="b">
        <v>1</v>
      </c>
      <c r="N40" s="14">
        <v>11.5</v>
      </c>
      <c r="O40" s="14">
        <v>11.92</v>
      </c>
      <c r="P40" s="15" t="s">
        <v>112</v>
      </c>
      <c r="Q40" s="11" t="s">
        <v>1094</v>
      </c>
      <c r="R40" s="133" t="s">
        <v>1493</v>
      </c>
      <c r="S40" s="134">
        <v>1</v>
      </c>
      <c r="T40" s="16" t="s">
        <v>18</v>
      </c>
      <c r="U40" s="16"/>
      <c r="V40" s="5" t="s">
        <v>126</v>
      </c>
      <c r="W40" s="5" t="s">
        <v>49</v>
      </c>
      <c r="X40" s="5" t="s">
        <v>17</v>
      </c>
      <c r="Y40" s="5" t="s">
        <v>10</v>
      </c>
      <c r="Z40" s="18">
        <v>2</v>
      </c>
      <c r="AA40" s="5" t="s">
        <v>40</v>
      </c>
      <c r="BI40" s="4">
        <v>100</v>
      </c>
      <c r="BS40" s="4">
        <v>100</v>
      </c>
      <c r="BU40" s="4">
        <v>0</v>
      </c>
      <c r="BV40" s="5"/>
    </row>
    <row r="41" spans="1:76" hidden="1" x14ac:dyDescent="0.3">
      <c r="A41" s="49" t="s">
        <v>1487</v>
      </c>
      <c r="B41" s="4" t="s">
        <v>124</v>
      </c>
      <c r="C41" s="4" t="s">
        <v>122</v>
      </c>
      <c r="D41" s="4" t="s">
        <v>115</v>
      </c>
      <c r="E41" s="4" t="s">
        <v>116</v>
      </c>
      <c r="F41" s="83">
        <v>8</v>
      </c>
      <c r="G41" s="83">
        <v>5</v>
      </c>
      <c r="H41" s="12" t="str">
        <f t="shared" si="1"/>
        <v>8-5</v>
      </c>
      <c r="I41" s="12" t="str">
        <f t="shared" si="0"/>
        <v>8-5 3</v>
      </c>
      <c r="J41" s="49" t="s">
        <v>1487</v>
      </c>
      <c r="K41" s="83">
        <v>0</v>
      </c>
      <c r="L41" s="83">
        <v>42</v>
      </c>
      <c r="M41" s="117" t="b">
        <v>1</v>
      </c>
      <c r="N41" s="14">
        <v>11.5</v>
      </c>
      <c r="O41" s="14">
        <v>11.92</v>
      </c>
      <c r="P41" s="15" t="s">
        <v>112</v>
      </c>
      <c r="Q41" s="16" t="s">
        <v>42</v>
      </c>
      <c r="R41" s="133" t="s">
        <v>1497</v>
      </c>
      <c r="S41" s="134">
        <v>3</v>
      </c>
      <c r="T41" s="16" t="s">
        <v>18</v>
      </c>
      <c r="U41" s="16"/>
      <c r="V41" s="5" t="s">
        <v>132</v>
      </c>
      <c r="W41" s="5" t="s">
        <v>49</v>
      </c>
      <c r="X41" s="5" t="s">
        <v>14</v>
      </c>
      <c r="Y41" s="5" t="s">
        <v>11</v>
      </c>
      <c r="Z41" s="18">
        <v>3</v>
      </c>
      <c r="AA41" s="5" t="s">
        <v>40</v>
      </c>
      <c r="AT41" s="4">
        <v>50</v>
      </c>
      <c r="AW41" s="4">
        <v>50</v>
      </c>
      <c r="BS41" s="4">
        <v>100</v>
      </c>
      <c r="BU41" s="4">
        <v>0</v>
      </c>
      <c r="BV41" s="5"/>
    </row>
    <row r="42" spans="1:76" hidden="1" x14ac:dyDescent="0.3">
      <c r="A42" s="49" t="s">
        <v>1487</v>
      </c>
      <c r="B42" s="4" t="s">
        <v>124</v>
      </c>
      <c r="C42" s="4" t="s">
        <v>122</v>
      </c>
      <c r="D42" s="4" t="s">
        <v>115</v>
      </c>
      <c r="E42" s="4" t="s">
        <v>116</v>
      </c>
      <c r="F42" s="83">
        <v>8</v>
      </c>
      <c r="G42" s="83">
        <v>5</v>
      </c>
      <c r="H42" s="12" t="str">
        <f t="shared" si="1"/>
        <v>8-5</v>
      </c>
      <c r="I42" s="12" t="str">
        <f t="shared" si="0"/>
        <v>8-5 5</v>
      </c>
      <c r="J42" s="49" t="s">
        <v>1487</v>
      </c>
      <c r="K42" s="83">
        <v>0</v>
      </c>
      <c r="L42" s="83">
        <v>42</v>
      </c>
      <c r="M42" s="117" t="b">
        <v>1</v>
      </c>
      <c r="N42" s="14">
        <v>11.5</v>
      </c>
      <c r="O42" s="14">
        <v>11.92</v>
      </c>
      <c r="P42" s="15" t="s">
        <v>112</v>
      </c>
      <c r="Q42" s="11" t="s">
        <v>1094</v>
      </c>
      <c r="R42" s="137" t="s">
        <v>1495</v>
      </c>
      <c r="S42" s="138">
        <v>5</v>
      </c>
      <c r="T42" s="80" t="s">
        <v>23</v>
      </c>
      <c r="U42" s="80"/>
      <c r="V42" s="81" t="s">
        <v>132</v>
      </c>
      <c r="W42" s="81" t="s">
        <v>49</v>
      </c>
      <c r="X42" s="81" t="s">
        <v>14</v>
      </c>
      <c r="Y42" s="81" t="s">
        <v>10</v>
      </c>
      <c r="Z42" s="79">
        <v>2</v>
      </c>
      <c r="AA42" s="81" t="s">
        <v>40</v>
      </c>
      <c r="BI42" s="4">
        <v>100</v>
      </c>
      <c r="BS42" s="4">
        <v>100</v>
      </c>
      <c r="BU42" s="4">
        <v>0</v>
      </c>
      <c r="BV42" s="81"/>
    </row>
    <row r="43" spans="1:76" hidden="1" x14ac:dyDescent="0.3">
      <c r="A43" s="49" t="s">
        <v>1487</v>
      </c>
      <c r="B43" s="4" t="s">
        <v>124</v>
      </c>
      <c r="C43" s="4" t="s">
        <v>122</v>
      </c>
      <c r="D43" s="4" t="s">
        <v>115</v>
      </c>
      <c r="E43" s="4" t="s">
        <v>116</v>
      </c>
      <c r="F43" s="83">
        <v>8</v>
      </c>
      <c r="G43" s="83">
        <v>5</v>
      </c>
      <c r="H43" s="12" t="str">
        <f t="shared" si="1"/>
        <v>8-5</v>
      </c>
      <c r="I43" s="12" t="str">
        <f t="shared" si="0"/>
        <v>8-5 O</v>
      </c>
      <c r="J43" s="49" t="s">
        <v>1487</v>
      </c>
      <c r="K43" s="83">
        <v>0</v>
      </c>
      <c r="L43" s="83">
        <v>42</v>
      </c>
      <c r="M43" s="117" t="b">
        <v>1</v>
      </c>
      <c r="N43" s="14">
        <v>11.5</v>
      </c>
      <c r="O43" s="14">
        <v>11.92</v>
      </c>
      <c r="P43" s="15"/>
      <c r="Q43" s="16" t="s">
        <v>105</v>
      </c>
      <c r="R43" s="135" t="s">
        <v>105</v>
      </c>
      <c r="S43" s="136" t="s">
        <v>1492</v>
      </c>
      <c r="T43" s="16"/>
      <c r="U43" s="16"/>
      <c r="V43" s="5"/>
      <c r="W43" s="5"/>
      <c r="X43" s="5"/>
      <c r="Y43" s="5"/>
      <c r="Z43" s="18" t="e">
        <v>#N/A</v>
      </c>
      <c r="AA43" s="5"/>
      <c r="BS43" s="4">
        <v>0</v>
      </c>
      <c r="BV43" s="5"/>
      <c r="BX43" s="4" t="s">
        <v>161</v>
      </c>
    </row>
    <row r="44" spans="1:76" hidden="1" x14ac:dyDescent="0.3">
      <c r="A44" s="49" t="s">
        <v>1487</v>
      </c>
      <c r="B44" s="4" t="s">
        <v>121</v>
      </c>
      <c r="C44" s="4" t="s">
        <v>122</v>
      </c>
      <c r="D44" s="4" t="s">
        <v>115</v>
      </c>
      <c r="E44" s="4" t="s">
        <v>116</v>
      </c>
      <c r="F44" s="83">
        <v>9</v>
      </c>
      <c r="G44" s="83">
        <v>1</v>
      </c>
      <c r="H44" s="12" t="str">
        <f t="shared" si="1"/>
        <v>9-1</v>
      </c>
      <c r="I44" s="12" t="str">
        <f t="shared" si="0"/>
        <v>9-1 1</v>
      </c>
      <c r="J44" s="49" t="s">
        <v>1487</v>
      </c>
      <c r="K44" s="83">
        <v>0</v>
      </c>
      <c r="L44" s="83">
        <v>86</v>
      </c>
      <c r="M44" s="117" t="b">
        <v>1</v>
      </c>
      <c r="N44" s="14">
        <v>11.75</v>
      </c>
      <c r="O44" s="14">
        <v>12.61</v>
      </c>
      <c r="P44" s="15" t="s">
        <v>112</v>
      </c>
      <c r="Q44" s="11" t="s">
        <v>1094</v>
      </c>
      <c r="R44" s="133" t="s">
        <v>1493</v>
      </c>
      <c r="S44" s="134">
        <v>1</v>
      </c>
      <c r="T44" s="16" t="s">
        <v>18</v>
      </c>
      <c r="U44" s="16"/>
      <c r="V44" s="5" t="s">
        <v>126</v>
      </c>
      <c r="W44" s="5" t="s">
        <v>49</v>
      </c>
      <c r="X44" s="5" t="s">
        <v>17</v>
      </c>
      <c r="Y44" s="5" t="s">
        <v>10</v>
      </c>
      <c r="Z44" s="18">
        <v>2</v>
      </c>
      <c r="AA44" s="5" t="s">
        <v>40</v>
      </c>
      <c r="BI44" s="4">
        <v>100</v>
      </c>
      <c r="BS44" s="4">
        <v>100</v>
      </c>
      <c r="BU44" s="4">
        <v>0</v>
      </c>
      <c r="BV44" s="5"/>
    </row>
    <row r="45" spans="1:76" hidden="1" x14ac:dyDescent="0.3">
      <c r="A45" s="49" t="s">
        <v>1487</v>
      </c>
      <c r="B45" s="4" t="s">
        <v>124</v>
      </c>
      <c r="C45" s="4" t="s">
        <v>122</v>
      </c>
      <c r="D45" s="4" t="s">
        <v>115</v>
      </c>
      <c r="E45" s="4" t="s">
        <v>116</v>
      </c>
      <c r="F45" s="83">
        <v>9</v>
      </c>
      <c r="G45" s="83">
        <v>1</v>
      </c>
      <c r="H45" s="12" t="str">
        <f t="shared" si="1"/>
        <v>9-1</v>
      </c>
      <c r="I45" s="12" t="str">
        <f t="shared" si="0"/>
        <v>9-1 3</v>
      </c>
      <c r="J45" s="49" t="s">
        <v>1487</v>
      </c>
      <c r="K45" s="83">
        <v>0</v>
      </c>
      <c r="L45" s="83">
        <v>86</v>
      </c>
      <c r="M45" s="117" t="b">
        <v>1</v>
      </c>
      <c r="N45" s="14">
        <v>11.75</v>
      </c>
      <c r="O45" s="14">
        <v>12.61</v>
      </c>
      <c r="P45" s="15" t="s">
        <v>112</v>
      </c>
      <c r="Q45" s="16" t="s">
        <v>42</v>
      </c>
      <c r="R45" s="133" t="s">
        <v>1497</v>
      </c>
      <c r="S45" s="134">
        <v>3</v>
      </c>
      <c r="T45" s="16" t="s">
        <v>18</v>
      </c>
      <c r="U45" s="16"/>
      <c r="V45" s="5" t="s">
        <v>132</v>
      </c>
      <c r="W45" s="5" t="s">
        <v>49</v>
      </c>
      <c r="X45" s="5" t="s">
        <v>14</v>
      </c>
      <c r="Y45" s="5" t="s">
        <v>11</v>
      </c>
      <c r="Z45" s="18">
        <v>3</v>
      </c>
      <c r="AA45" s="5" t="s">
        <v>40</v>
      </c>
      <c r="AT45" s="4">
        <v>50</v>
      </c>
      <c r="AW45" s="4">
        <v>50</v>
      </c>
      <c r="BS45" s="4">
        <v>100</v>
      </c>
      <c r="BU45" s="4">
        <v>0</v>
      </c>
      <c r="BV45" s="5"/>
    </row>
    <row r="46" spans="1:76" hidden="1" x14ac:dyDescent="0.3">
      <c r="A46" s="49" t="s">
        <v>1487</v>
      </c>
      <c r="B46" s="4" t="s">
        <v>124</v>
      </c>
      <c r="C46" s="4" t="s">
        <v>122</v>
      </c>
      <c r="D46" s="4" t="s">
        <v>115</v>
      </c>
      <c r="E46" s="4" t="s">
        <v>116</v>
      </c>
      <c r="F46" s="83">
        <v>9</v>
      </c>
      <c r="G46" s="83">
        <v>1</v>
      </c>
      <c r="H46" s="12" t="str">
        <f t="shared" si="1"/>
        <v>9-1</v>
      </c>
      <c r="I46" s="12" t="str">
        <f t="shared" si="0"/>
        <v>9-1 5</v>
      </c>
      <c r="J46" s="49" t="s">
        <v>1487</v>
      </c>
      <c r="K46" s="83">
        <v>0</v>
      </c>
      <c r="L46" s="83">
        <v>86</v>
      </c>
      <c r="M46" s="117" t="b">
        <v>1</v>
      </c>
      <c r="N46" s="14">
        <v>11.75</v>
      </c>
      <c r="O46" s="14">
        <v>12.61</v>
      </c>
      <c r="P46" s="15" t="s">
        <v>96</v>
      </c>
      <c r="Q46" s="16" t="s">
        <v>30</v>
      </c>
      <c r="R46" s="133" t="s">
        <v>1495</v>
      </c>
      <c r="S46" s="134">
        <v>5</v>
      </c>
      <c r="T46" s="16" t="s">
        <v>89</v>
      </c>
      <c r="U46" s="16"/>
      <c r="V46" s="5" t="s">
        <v>134</v>
      </c>
      <c r="W46" s="5" t="s">
        <v>49</v>
      </c>
      <c r="X46" s="5" t="s">
        <v>14</v>
      </c>
      <c r="Y46" s="5" t="s">
        <v>11</v>
      </c>
      <c r="Z46" s="18">
        <v>3</v>
      </c>
      <c r="AA46" s="5" t="s">
        <v>110</v>
      </c>
      <c r="AW46" s="4">
        <v>70</v>
      </c>
      <c r="AX46" s="4">
        <v>30</v>
      </c>
      <c r="BS46" s="4">
        <v>100</v>
      </c>
      <c r="BU46" s="4">
        <v>0</v>
      </c>
      <c r="BV46" s="5"/>
      <c r="BW46" s="4" t="s">
        <v>162</v>
      </c>
    </row>
    <row r="47" spans="1:76" hidden="1" x14ac:dyDescent="0.3">
      <c r="A47" s="49" t="s">
        <v>1487</v>
      </c>
      <c r="B47" s="4" t="s">
        <v>124</v>
      </c>
      <c r="C47" s="4" t="s">
        <v>122</v>
      </c>
      <c r="D47" s="4" t="s">
        <v>115</v>
      </c>
      <c r="E47" s="4" t="s">
        <v>116</v>
      </c>
      <c r="F47" s="83">
        <v>9</v>
      </c>
      <c r="G47" s="83">
        <v>1</v>
      </c>
      <c r="H47" s="12" t="str">
        <f t="shared" si="1"/>
        <v>9-1</v>
      </c>
      <c r="I47" s="12" t="str">
        <f t="shared" si="0"/>
        <v>9-1 O</v>
      </c>
      <c r="J47" s="49" t="s">
        <v>1487</v>
      </c>
      <c r="K47" s="83">
        <v>0</v>
      </c>
      <c r="L47" s="83">
        <v>86</v>
      </c>
      <c r="M47" s="117" t="b">
        <v>1</v>
      </c>
      <c r="N47" s="14">
        <v>11.75</v>
      </c>
      <c r="O47" s="14">
        <v>12.61</v>
      </c>
      <c r="P47" s="15"/>
      <c r="Q47" s="16" t="s">
        <v>105</v>
      </c>
      <c r="R47" s="135" t="s">
        <v>105</v>
      </c>
      <c r="S47" s="136" t="s">
        <v>1492</v>
      </c>
      <c r="T47" s="16"/>
      <c r="U47" s="16"/>
      <c r="V47" s="5"/>
      <c r="W47" s="5"/>
      <c r="X47" s="5"/>
      <c r="Y47" s="5"/>
      <c r="Z47" s="18" t="e">
        <v>#N/A</v>
      </c>
      <c r="AA47" s="5"/>
      <c r="BS47" s="4">
        <v>0</v>
      </c>
      <c r="BV47" s="5"/>
      <c r="BX47" s="4" t="s">
        <v>159</v>
      </c>
    </row>
    <row r="48" spans="1:76" hidden="1" x14ac:dyDescent="0.3">
      <c r="A48" s="49" t="s">
        <v>1487</v>
      </c>
      <c r="B48" s="4" t="s">
        <v>121</v>
      </c>
      <c r="C48" s="4" t="s">
        <v>122</v>
      </c>
      <c r="D48" s="4" t="s">
        <v>115</v>
      </c>
      <c r="E48" s="4" t="s">
        <v>116</v>
      </c>
      <c r="F48" s="83">
        <v>9</v>
      </c>
      <c r="G48" s="83">
        <v>2</v>
      </c>
      <c r="H48" s="12" t="str">
        <f t="shared" si="1"/>
        <v>9-2</v>
      </c>
      <c r="I48" s="12" t="str">
        <f t="shared" si="0"/>
        <v>9-2 1</v>
      </c>
      <c r="J48" s="49" t="s">
        <v>1487</v>
      </c>
      <c r="K48" s="83">
        <v>0</v>
      </c>
      <c r="L48" s="83">
        <v>80</v>
      </c>
      <c r="M48" s="117" t="b">
        <v>1</v>
      </c>
      <c r="N48" s="14">
        <v>12.61</v>
      </c>
      <c r="O48" s="14">
        <v>13.41</v>
      </c>
      <c r="P48" s="15" t="s">
        <v>112</v>
      </c>
      <c r="Q48" s="11" t="s">
        <v>1094</v>
      </c>
      <c r="R48" s="133" t="s">
        <v>1493</v>
      </c>
      <c r="S48" s="134">
        <v>1</v>
      </c>
      <c r="T48" s="16" t="s">
        <v>18</v>
      </c>
      <c r="U48" s="16"/>
      <c r="V48" s="5" t="s">
        <v>126</v>
      </c>
      <c r="W48" s="5" t="s">
        <v>49</v>
      </c>
      <c r="X48" s="5" t="s">
        <v>17</v>
      </c>
      <c r="Y48" s="5" t="s">
        <v>10</v>
      </c>
      <c r="Z48" s="18">
        <v>2</v>
      </c>
      <c r="AA48" s="5" t="s">
        <v>40</v>
      </c>
      <c r="BI48" s="4">
        <v>100</v>
      </c>
      <c r="BS48" s="4">
        <v>100</v>
      </c>
      <c r="BU48" s="4">
        <v>0</v>
      </c>
      <c r="BV48" s="5"/>
    </row>
    <row r="49" spans="1:76" hidden="1" x14ac:dyDescent="0.3">
      <c r="A49" s="49" t="s">
        <v>1487</v>
      </c>
      <c r="B49" s="4" t="s">
        <v>124</v>
      </c>
      <c r="C49" s="4" t="s">
        <v>122</v>
      </c>
      <c r="D49" s="4" t="s">
        <v>115</v>
      </c>
      <c r="E49" s="4" t="s">
        <v>116</v>
      </c>
      <c r="F49" s="83">
        <v>9</v>
      </c>
      <c r="G49" s="83">
        <v>2</v>
      </c>
      <c r="H49" s="12" t="str">
        <f t="shared" si="1"/>
        <v>9-2</v>
      </c>
      <c r="I49" s="12" t="str">
        <f t="shared" si="0"/>
        <v>9-2 2</v>
      </c>
      <c r="J49" s="49" t="s">
        <v>1487</v>
      </c>
      <c r="K49" s="83">
        <v>0</v>
      </c>
      <c r="L49" s="83">
        <v>80</v>
      </c>
      <c r="M49" s="117" t="b">
        <v>1</v>
      </c>
      <c r="N49" s="14">
        <v>12.61</v>
      </c>
      <c r="O49" s="14">
        <v>13.41</v>
      </c>
      <c r="P49" s="15" t="s">
        <v>112</v>
      </c>
      <c r="Q49" s="16" t="s">
        <v>27</v>
      </c>
      <c r="R49" s="133" t="s">
        <v>1496</v>
      </c>
      <c r="S49" s="134">
        <v>2</v>
      </c>
      <c r="T49" s="16" t="s">
        <v>18</v>
      </c>
      <c r="U49" s="16"/>
      <c r="V49" s="5" t="s">
        <v>126</v>
      </c>
      <c r="W49" s="5" t="s">
        <v>49</v>
      </c>
      <c r="X49" s="5" t="s">
        <v>14</v>
      </c>
      <c r="Y49" s="5" t="s">
        <v>11</v>
      </c>
      <c r="Z49" s="18">
        <v>3</v>
      </c>
      <c r="AA49" s="5" t="s">
        <v>40</v>
      </c>
      <c r="AT49" s="4">
        <v>100</v>
      </c>
      <c r="BG49" s="4">
        <v>100</v>
      </c>
      <c r="BS49" s="4">
        <v>200</v>
      </c>
      <c r="BU49" s="4">
        <v>0</v>
      </c>
      <c r="BV49" s="5"/>
    </row>
    <row r="50" spans="1:76" hidden="1" x14ac:dyDescent="0.3">
      <c r="A50" s="49" t="s">
        <v>1487</v>
      </c>
      <c r="B50" s="4" t="s">
        <v>124</v>
      </c>
      <c r="C50" s="4" t="s">
        <v>122</v>
      </c>
      <c r="D50" s="4" t="s">
        <v>115</v>
      </c>
      <c r="E50" s="4" t="s">
        <v>116</v>
      </c>
      <c r="F50" s="83">
        <v>9</v>
      </c>
      <c r="G50" s="83">
        <v>2</v>
      </c>
      <c r="H50" s="12" t="str">
        <f t="shared" si="1"/>
        <v>9-2</v>
      </c>
      <c r="I50" s="12" t="str">
        <f t="shared" si="0"/>
        <v>9-2 O</v>
      </c>
      <c r="J50" s="49" t="s">
        <v>1487</v>
      </c>
      <c r="K50" s="83">
        <v>0</v>
      </c>
      <c r="L50" s="83">
        <v>80</v>
      </c>
      <c r="M50" s="117" t="b">
        <v>1</v>
      </c>
      <c r="N50" s="14">
        <v>12.61</v>
      </c>
      <c r="O50" s="14">
        <v>13.41</v>
      </c>
      <c r="P50" s="15"/>
      <c r="Q50" s="16" t="s">
        <v>105</v>
      </c>
      <c r="R50" s="135" t="s">
        <v>105</v>
      </c>
      <c r="S50" s="136" t="s">
        <v>1492</v>
      </c>
      <c r="T50" s="16"/>
      <c r="U50" s="16"/>
      <c r="V50" s="5"/>
      <c r="W50" s="5"/>
      <c r="X50" s="5"/>
      <c r="Y50" s="5"/>
      <c r="Z50" s="18" t="e">
        <v>#N/A</v>
      </c>
      <c r="AA50" s="5"/>
      <c r="BS50" s="4">
        <v>0</v>
      </c>
      <c r="BV50" s="5"/>
      <c r="BX50" s="4" t="s">
        <v>159</v>
      </c>
    </row>
    <row r="51" spans="1:76" hidden="1" x14ac:dyDescent="0.3">
      <c r="A51" s="49" t="s">
        <v>1487</v>
      </c>
      <c r="B51" s="4" t="s">
        <v>121</v>
      </c>
      <c r="C51" s="4" t="s">
        <v>122</v>
      </c>
      <c r="D51" s="4" t="s">
        <v>115</v>
      </c>
      <c r="E51" s="4" t="s">
        <v>116</v>
      </c>
      <c r="F51" s="83">
        <v>9</v>
      </c>
      <c r="G51" s="83">
        <v>3</v>
      </c>
      <c r="H51" s="12" t="str">
        <f t="shared" si="1"/>
        <v>9-3</v>
      </c>
      <c r="I51" s="12" t="str">
        <f t="shared" si="0"/>
        <v>9-3 1</v>
      </c>
      <c r="J51" s="49" t="s">
        <v>1487</v>
      </c>
      <c r="K51" s="83">
        <v>0</v>
      </c>
      <c r="L51" s="83">
        <v>61</v>
      </c>
      <c r="M51" s="117" t="b">
        <v>1</v>
      </c>
      <c r="N51" s="14">
        <v>13.414999999999999</v>
      </c>
      <c r="O51" s="14">
        <v>14.024999999999999</v>
      </c>
      <c r="P51" s="15" t="s">
        <v>112</v>
      </c>
      <c r="Q51" s="11" t="s">
        <v>1094</v>
      </c>
      <c r="R51" s="133" t="s">
        <v>1493</v>
      </c>
      <c r="S51" s="134">
        <v>1</v>
      </c>
      <c r="T51" s="16" t="s">
        <v>18</v>
      </c>
      <c r="U51" s="16"/>
      <c r="V51" s="5" t="s">
        <v>126</v>
      </c>
      <c r="W51" s="5" t="s">
        <v>49</v>
      </c>
      <c r="X51" s="5" t="s">
        <v>17</v>
      </c>
      <c r="Y51" s="5" t="s">
        <v>10</v>
      </c>
      <c r="Z51" s="18">
        <v>2</v>
      </c>
      <c r="AA51" s="5" t="s">
        <v>40</v>
      </c>
      <c r="BI51" s="4">
        <v>100</v>
      </c>
      <c r="BS51" s="4">
        <v>100</v>
      </c>
      <c r="BU51" s="4">
        <v>0</v>
      </c>
      <c r="BV51" s="5"/>
    </row>
    <row r="52" spans="1:76" hidden="1" x14ac:dyDescent="0.3">
      <c r="A52" s="49" t="s">
        <v>1487</v>
      </c>
      <c r="B52" s="4" t="s">
        <v>121</v>
      </c>
      <c r="C52" s="4" t="s">
        <v>122</v>
      </c>
      <c r="D52" s="4" t="s">
        <v>115</v>
      </c>
      <c r="E52" s="4" t="s">
        <v>116</v>
      </c>
      <c r="F52" s="83">
        <v>9</v>
      </c>
      <c r="G52" s="83">
        <v>3</v>
      </c>
      <c r="H52" s="12" t="str">
        <f t="shared" si="1"/>
        <v>9-3</v>
      </c>
      <c r="I52" s="12" t="str">
        <f t="shared" si="0"/>
        <v>9-3 2</v>
      </c>
      <c r="J52" s="49" t="s">
        <v>1487</v>
      </c>
      <c r="K52" s="83">
        <v>0</v>
      </c>
      <c r="L52" s="83">
        <v>61</v>
      </c>
      <c r="M52" s="117" t="b">
        <v>1</v>
      </c>
      <c r="N52" s="14">
        <v>13.414999999999999</v>
      </c>
      <c r="O52" s="14">
        <v>14.024999999999999</v>
      </c>
      <c r="P52" s="15" t="s">
        <v>112</v>
      </c>
      <c r="Q52" s="16" t="s">
        <v>27</v>
      </c>
      <c r="R52" s="133" t="s">
        <v>1496</v>
      </c>
      <c r="S52" s="134">
        <v>2</v>
      </c>
      <c r="T52" s="16" t="s">
        <v>18</v>
      </c>
      <c r="U52" s="16"/>
      <c r="V52" s="5" t="s">
        <v>132</v>
      </c>
      <c r="W52" s="5" t="s">
        <v>49</v>
      </c>
      <c r="X52" s="5" t="s">
        <v>14</v>
      </c>
      <c r="Y52" s="5" t="s">
        <v>135</v>
      </c>
      <c r="Z52" s="18">
        <v>3</v>
      </c>
      <c r="AA52" s="5" t="s">
        <v>40</v>
      </c>
      <c r="AT52" s="4">
        <v>100</v>
      </c>
      <c r="BS52" s="4">
        <v>100</v>
      </c>
      <c r="BV52" s="5"/>
      <c r="BW52" s="4" t="s">
        <v>163</v>
      </c>
    </row>
    <row r="53" spans="1:76" hidden="1" x14ac:dyDescent="0.3">
      <c r="A53" s="49" t="s">
        <v>1487</v>
      </c>
      <c r="B53" s="4" t="s">
        <v>121</v>
      </c>
      <c r="C53" s="4" t="s">
        <v>122</v>
      </c>
      <c r="D53" s="4" t="s">
        <v>115</v>
      </c>
      <c r="E53" s="4" t="s">
        <v>116</v>
      </c>
      <c r="F53" s="83">
        <v>9</v>
      </c>
      <c r="G53" s="83">
        <v>3</v>
      </c>
      <c r="H53" s="12" t="str">
        <f t="shared" si="1"/>
        <v>9-3</v>
      </c>
      <c r="I53" s="12" t="str">
        <f t="shared" si="0"/>
        <v>9-3 O</v>
      </c>
      <c r="J53" s="49" t="s">
        <v>1487</v>
      </c>
      <c r="K53" s="83">
        <v>0</v>
      </c>
      <c r="L53" s="83">
        <v>61</v>
      </c>
      <c r="M53" s="117" t="b">
        <v>1</v>
      </c>
      <c r="N53" s="14">
        <v>13.414999999999999</v>
      </c>
      <c r="O53" s="14">
        <v>14.024999999999999</v>
      </c>
      <c r="P53" s="15"/>
      <c r="Q53" s="16" t="s">
        <v>105</v>
      </c>
      <c r="R53" s="135" t="s">
        <v>105</v>
      </c>
      <c r="S53" s="136" t="s">
        <v>1492</v>
      </c>
      <c r="T53" s="16"/>
      <c r="U53" s="16"/>
      <c r="V53" s="5"/>
      <c r="W53" s="5"/>
      <c r="X53" s="5"/>
      <c r="Y53" s="5"/>
      <c r="Z53" s="18" t="e">
        <v>#N/A</v>
      </c>
      <c r="AA53" s="5"/>
      <c r="BS53" s="4">
        <v>0</v>
      </c>
      <c r="BV53" s="5"/>
      <c r="BX53" s="4" t="s">
        <v>164</v>
      </c>
    </row>
    <row r="54" spans="1:76" hidden="1" x14ac:dyDescent="0.3">
      <c r="A54" s="49" t="s">
        <v>1487</v>
      </c>
      <c r="B54" s="4" t="s">
        <v>121</v>
      </c>
      <c r="C54" s="4" t="s">
        <v>122</v>
      </c>
      <c r="D54" s="4" t="s">
        <v>115</v>
      </c>
      <c r="E54" s="4" t="s">
        <v>116</v>
      </c>
      <c r="F54" s="83">
        <v>9</v>
      </c>
      <c r="G54" s="83">
        <v>4</v>
      </c>
      <c r="H54" s="12" t="str">
        <f t="shared" si="1"/>
        <v>9-4</v>
      </c>
      <c r="I54" s="12" t="str">
        <f t="shared" si="0"/>
        <v>9-4 1</v>
      </c>
      <c r="J54" s="49" t="s">
        <v>1487</v>
      </c>
      <c r="K54" s="83">
        <v>0</v>
      </c>
      <c r="L54" s="83">
        <v>64</v>
      </c>
      <c r="M54" s="117" t="b">
        <v>1</v>
      </c>
      <c r="N54" s="14">
        <v>14.024999999999999</v>
      </c>
      <c r="O54" s="14">
        <v>14.664999999999999</v>
      </c>
      <c r="P54" s="15" t="s">
        <v>112</v>
      </c>
      <c r="Q54" s="11" t="s">
        <v>1094</v>
      </c>
      <c r="R54" s="133" t="s">
        <v>1493</v>
      </c>
      <c r="S54" s="134">
        <v>1</v>
      </c>
      <c r="T54" s="16" t="s">
        <v>18</v>
      </c>
      <c r="U54" s="16"/>
      <c r="V54" s="5" t="s">
        <v>126</v>
      </c>
      <c r="W54" s="5" t="s">
        <v>49</v>
      </c>
      <c r="X54" s="5" t="s">
        <v>17</v>
      </c>
      <c r="Y54" s="5" t="s">
        <v>10</v>
      </c>
      <c r="Z54" s="18">
        <v>2</v>
      </c>
      <c r="AA54" s="5" t="s">
        <v>40</v>
      </c>
      <c r="BI54" s="4">
        <v>100</v>
      </c>
      <c r="BS54" s="4">
        <v>100</v>
      </c>
      <c r="BU54" s="4">
        <v>0</v>
      </c>
      <c r="BV54" s="5"/>
    </row>
    <row r="55" spans="1:76" hidden="1" x14ac:dyDescent="0.3">
      <c r="A55" s="49" t="s">
        <v>1487</v>
      </c>
      <c r="B55" s="4" t="s">
        <v>124</v>
      </c>
      <c r="C55" s="4" t="s">
        <v>122</v>
      </c>
      <c r="D55" s="4" t="s">
        <v>115</v>
      </c>
      <c r="E55" s="4" t="s">
        <v>116</v>
      </c>
      <c r="F55" s="83">
        <v>9</v>
      </c>
      <c r="G55" s="83">
        <v>4</v>
      </c>
      <c r="H55" s="12" t="str">
        <f t="shared" si="1"/>
        <v>9-4</v>
      </c>
      <c r="I55" s="12" t="str">
        <f t="shared" si="0"/>
        <v>9-4 3</v>
      </c>
      <c r="J55" s="49" t="s">
        <v>1487</v>
      </c>
      <c r="K55" s="83">
        <v>0</v>
      </c>
      <c r="L55" s="83">
        <v>64</v>
      </c>
      <c r="M55" s="117" t="b">
        <v>1</v>
      </c>
      <c r="N55" s="14">
        <v>14.024999999999999</v>
      </c>
      <c r="O55" s="14">
        <v>14.664999999999999</v>
      </c>
      <c r="P55" s="15" t="s">
        <v>96</v>
      </c>
      <c r="Q55" s="16" t="s">
        <v>42</v>
      </c>
      <c r="R55" s="133" t="s">
        <v>1497</v>
      </c>
      <c r="S55" s="134">
        <v>3</v>
      </c>
      <c r="T55" s="16" t="s">
        <v>20</v>
      </c>
      <c r="U55" s="16"/>
      <c r="V55" s="5" t="s">
        <v>134</v>
      </c>
      <c r="W55" s="5" t="s">
        <v>49</v>
      </c>
      <c r="X55" s="5" t="s">
        <v>14</v>
      </c>
      <c r="Y55" s="5" t="s">
        <v>11</v>
      </c>
      <c r="Z55" s="18">
        <v>3</v>
      </c>
      <c r="AA55" s="5" t="s">
        <v>40</v>
      </c>
      <c r="AT55" s="4">
        <v>50</v>
      </c>
      <c r="AW55" s="4">
        <v>50</v>
      </c>
      <c r="BS55" s="4">
        <v>100</v>
      </c>
      <c r="BU55" s="4">
        <v>0</v>
      </c>
      <c r="BV55" s="5"/>
    </row>
    <row r="56" spans="1:76" hidden="1" x14ac:dyDescent="0.3">
      <c r="A56" s="49" t="s">
        <v>1487</v>
      </c>
      <c r="B56" s="4" t="s">
        <v>121</v>
      </c>
      <c r="C56" s="4" t="s">
        <v>122</v>
      </c>
      <c r="D56" s="4" t="s">
        <v>115</v>
      </c>
      <c r="E56" s="4" t="s">
        <v>116</v>
      </c>
      <c r="F56" s="83">
        <v>9</v>
      </c>
      <c r="G56" s="83">
        <v>4</v>
      </c>
      <c r="H56" s="12" t="str">
        <f t="shared" si="1"/>
        <v>9-4</v>
      </c>
      <c r="I56" s="12" t="str">
        <f t="shared" si="0"/>
        <v>9-4 2</v>
      </c>
      <c r="J56" s="49" t="s">
        <v>1487</v>
      </c>
      <c r="K56" s="83">
        <v>0</v>
      </c>
      <c r="L56" s="83">
        <v>64</v>
      </c>
      <c r="M56" s="117" t="b">
        <v>1</v>
      </c>
      <c r="N56" s="14">
        <v>14.024999999999999</v>
      </c>
      <c r="O56" s="14">
        <v>14.664999999999999</v>
      </c>
      <c r="P56" s="15" t="s">
        <v>112</v>
      </c>
      <c r="Q56" s="16" t="s">
        <v>27</v>
      </c>
      <c r="R56" s="133" t="s">
        <v>1496</v>
      </c>
      <c r="S56" s="134">
        <v>2</v>
      </c>
      <c r="T56" s="16" t="s">
        <v>18</v>
      </c>
      <c r="U56" s="16"/>
      <c r="V56" s="5" t="s">
        <v>131</v>
      </c>
      <c r="W56" s="5" t="s">
        <v>49</v>
      </c>
      <c r="X56" s="5" t="s">
        <v>14</v>
      </c>
      <c r="Y56" s="5" t="s">
        <v>135</v>
      </c>
      <c r="Z56" s="18">
        <v>3</v>
      </c>
      <c r="AA56" s="5" t="s">
        <v>40</v>
      </c>
      <c r="AT56" s="4">
        <v>100</v>
      </c>
      <c r="BS56" s="4">
        <v>100</v>
      </c>
      <c r="BV56" s="5"/>
    </row>
    <row r="57" spans="1:76" hidden="1" x14ac:dyDescent="0.3">
      <c r="A57" s="49" t="s">
        <v>1487</v>
      </c>
      <c r="B57" s="4" t="s">
        <v>121</v>
      </c>
      <c r="C57" s="4" t="s">
        <v>122</v>
      </c>
      <c r="D57" s="4" t="s">
        <v>115</v>
      </c>
      <c r="E57" s="4" t="s">
        <v>116</v>
      </c>
      <c r="F57" s="83">
        <v>9</v>
      </c>
      <c r="G57" s="83">
        <v>4</v>
      </c>
      <c r="H57" s="12" t="str">
        <f t="shared" si="1"/>
        <v>9-4</v>
      </c>
      <c r="I57" s="12" t="str">
        <f t="shared" si="0"/>
        <v>9-4 O</v>
      </c>
      <c r="J57" s="49" t="s">
        <v>1487</v>
      </c>
      <c r="K57" s="83">
        <v>0</v>
      </c>
      <c r="L57" s="83">
        <v>64</v>
      </c>
      <c r="M57" s="117" t="b">
        <v>1</v>
      </c>
      <c r="N57" s="14">
        <v>14.024999999999999</v>
      </c>
      <c r="O57" s="14">
        <v>14.664999999999999</v>
      </c>
      <c r="P57" s="15"/>
      <c r="Q57" s="16" t="s">
        <v>105</v>
      </c>
      <c r="R57" s="135" t="s">
        <v>105</v>
      </c>
      <c r="S57" s="136" t="s">
        <v>1492</v>
      </c>
      <c r="T57" s="16"/>
      <c r="U57" s="16"/>
      <c r="V57" s="5"/>
      <c r="W57" s="5"/>
      <c r="X57" s="5"/>
      <c r="Y57" s="5"/>
      <c r="Z57" s="18" t="e">
        <v>#N/A</v>
      </c>
      <c r="AA57" s="5"/>
      <c r="BS57" s="4">
        <v>0</v>
      </c>
      <c r="BV57" s="5"/>
      <c r="BX57" s="4" t="s">
        <v>165</v>
      </c>
    </row>
    <row r="58" spans="1:76" hidden="1" x14ac:dyDescent="0.3">
      <c r="A58" s="49" t="s">
        <v>1487</v>
      </c>
      <c r="B58" s="4" t="s">
        <v>121</v>
      </c>
      <c r="C58" s="4" t="s">
        <v>122</v>
      </c>
      <c r="D58" s="4" t="s">
        <v>115</v>
      </c>
      <c r="E58" s="4" t="s">
        <v>116</v>
      </c>
      <c r="F58" s="83">
        <v>10</v>
      </c>
      <c r="G58" s="83">
        <v>1</v>
      </c>
      <c r="H58" s="12" t="str">
        <f t="shared" si="1"/>
        <v>10-1</v>
      </c>
      <c r="I58" s="12" t="str">
        <f t="shared" si="0"/>
        <v>10-1 1</v>
      </c>
      <c r="J58" s="49" t="s">
        <v>1487</v>
      </c>
      <c r="K58" s="83">
        <v>0</v>
      </c>
      <c r="L58" s="83">
        <v>91</v>
      </c>
      <c r="M58" s="117" t="b">
        <v>1</v>
      </c>
      <c r="N58" s="14">
        <v>14.8</v>
      </c>
      <c r="O58" s="14">
        <v>15.71</v>
      </c>
      <c r="P58" s="15" t="s">
        <v>112</v>
      </c>
      <c r="Q58" s="11" t="s">
        <v>1094</v>
      </c>
      <c r="R58" s="133" t="s">
        <v>1493</v>
      </c>
      <c r="S58" s="134">
        <v>1</v>
      </c>
      <c r="T58" s="16" t="s">
        <v>18</v>
      </c>
      <c r="U58" s="16"/>
      <c r="V58" s="5" t="s">
        <v>126</v>
      </c>
      <c r="W58" s="5" t="s">
        <v>49</v>
      </c>
      <c r="X58" s="5" t="s">
        <v>17</v>
      </c>
      <c r="Y58" s="5" t="s">
        <v>10</v>
      </c>
      <c r="Z58" s="18">
        <v>2</v>
      </c>
      <c r="AA58" s="5" t="s">
        <v>40</v>
      </c>
      <c r="BI58" s="4">
        <v>100</v>
      </c>
      <c r="BS58" s="4">
        <v>100</v>
      </c>
      <c r="BU58" s="4">
        <v>0</v>
      </c>
      <c r="BV58" s="5"/>
    </row>
    <row r="59" spans="1:76" hidden="1" x14ac:dyDescent="0.3">
      <c r="A59" s="49" t="s">
        <v>1487</v>
      </c>
      <c r="B59" s="4" t="s">
        <v>124</v>
      </c>
      <c r="C59" s="4" t="s">
        <v>122</v>
      </c>
      <c r="D59" s="4" t="s">
        <v>115</v>
      </c>
      <c r="E59" s="4" t="s">
        <v>116</v>
      </c>
      <c r="F59" s="83">
        <v>10</v>
      </c>
      <c r="G59" s="83">
        <v>1</v>
      </c>
      <c r="H59" s="12" t="str">
        <f t="shared" si="1"/>
        <v>10-1</v>
      </c>
      <c r="I59" s="12" t="str">
        <f t="shared" si="0"/>
        <v>10-1 3</v>
      </c>
      <c r="J59" s="49" t="s">
        <v>1487</v>
      </c>
      <c r="K59" s="83">
        <v>0</v>
      </c>
      <c r="L59" s="83">
        <v>18</v>
      </c>
      <c r="M59" s="117" t="b">
        <v>1</v>
      </c>
      <c r="N59" s="14">
        <v>14.8</v>
      </c>
      <c r="O59" s="14">
        <v>14.98</v>
      </c>
      <c r="P59" s="15" t="s">
        <v>112</v>
      </c>
      <c r="Q59" s="16" t="s">
        <v>42</v>
      </c>
      <c r="R59" s="133" t="s">
        <v>1497</v>
      </c>
      <c r="S59" s="134">
        <v>3</v>
      </c>
      <c r="T59" s="16" t="s">
        <v>18</v>
      </c>
      <c r="U59" s="16"/>
      <c r="V59" s="5" t="s">
        <v>132</v>
      </c>
      <c r="W59" s="5" t="s">
        <v>49</v>
      </c>
      <c r="X59" s="5" t="s">
        <v>14</v>
      </c>
      <c r="Y59" s="5" t="s">
        <v>12</v>
      </c>
      <c r="Z59" s="18">
        <v>4</v>
      </c>
      <c r="AA59" s="5" t="s">
        <v>40</v>
      </c>
      <c r="AT59" s="4">
        <v>50</v>
      </c>
      <c r="AW59" s="4">
        <v>50</v>
      </c>
      <c r="BS59" s="4">
        <v>100</v>
      </c>
      <c r="BU59" s="4">
        <v>0</v>
      </c>
      <c r="BV59" s="5"/>
    </row>
    <row r="60" spans="1:76" hidden="1" x14ac:dyDescent="0.3">
      <c r="A60" s="49" t="s">
        <v>1487</v>
      </c>
      <c r="B60" s="4" t="s">
        <v>124</v>
      </c>
      <c r="C60" s="4" t="s">
        <v>122</v>
      </c>
      <c r="D60" s="4" t="s">
        <v>115</v>
      </c>
      <c r="E60" s="4" t="s">
        <v>116</v>
      </c>
      <c r="F60" s="83">
        <v>10</v>
      </c>
      <c r="G60" s="83">
        <v>1</v>
      </c>
      <c r="H60" s="12" t="str">
        <f t="shared" si="1"/>
        <v>10-1</v>
      </c>
      <c r="I60" s="12" t="str">
        <f t="shared" si="0"/>
        <v>10-1 2</v>
      </c>
      <c r="J60" s="49" t="s">
        <v>1487</v>
      </c>
      <c r="K60" s="83">
        <v>16</v>
      </c>
      <c r="L60" s="83">
        <v>34</v>
      </c>
      <c r="M60" s="117" t="b">
        <v>1</v>
      </c>
      <c r="N60" s="14">
        <v>14.96</v>
      </c>
      <c r="O60" s="14">
        <v>15.14</v>
      </c>
      <c r="P60" s="15" t="s">
        <v>112</v>
      </c>
      <c r="Q60" s="16" t="s">
        <v>27</v>
      </c>
      <c r="R60" s="133" t="s">
        <v>1496</v>
      </c>
      <c r="S60" s="134">
        <v>2</v>
      </c>
      <c r="T60" s="16" t="s">
        <v>18</v>
      </c>
      <c r="U60" s="16"/>
      <c r="V60" s="5" t="s">
        <v>130</v>
      </c>
      <c r="W60" s="5" t="s">
        <v>49</v>
      </c>
      <c r="X60" s="5" t="s">
        <v>14</v>
      </c>
      <c r="Y60" s="5" t="s">
        <v>135</v>
      </c>
      <c r="Z60" s="18">
        <v>3</v>
      </c>
      <c r="AA60" s="5" t="s">
        <v>40</v>
      </c>
      <c r="AT60" s="4">
        <v>100</v>
      </c>
      <c r="BS60" s="4">
        <v>100</v>
      </c>
      <c r="BV60" s="5"/>
    </row>
    <row r="61" spans="1:76" hidden="1" x14ac:dyDescent="0.3">
      <c r="A61" s="49" t="s">
        <v>1487</v>
      </c>
      <c r="B61" s="4" t="s">
        <v>124</v>
      </c>
      <c r="C61" s="4" t="s">
        <v>122</v>
      </c>
      <c r="D61" s="4" t="s">
        <v>115</v>
      </c>
      <c r="E61" s="4" t="s">
        <v>116</v>
      </c>
      <c r="F61" s="83">
        <v>10</v>
      </c>
      <c r="G61" s="83">
        <v>1</v>
      </c>
      <c r="H61" s="12" t="str">
        <f t="shared" si="1"/>
        <v>10-1</v>
      </c>
      <c r="I61" s="12" t="str">
        <f t="shared" si="0"/>
        <v>10-1 2</v>
      </c>
      <c r="J61" s="49" t="s">
        <v>1487</v>
      </c>
      <c r="K61" s="83">
        <v>62</v>
      </c>
      <c r="L61" s="83">
        <v>75</v>
      </c>
      <c r="M61" s="117" t="b">
        <v>1</v>
      </c>
      <c r="N61" s="14">
        <v>15.42</v>
      </c>
      <c r="O61" s="14">
        <v>15.55</v>
      </c>
      <c r="P61" s="15" t="s">
        <v>96</v>
      </c>
      <c r="Q61" s="16" t="s">
        <v>27</v>
      </c>
      <c r="R61" s="133" t="s">
        <v>1496</v>
      </c>
      <c r="S61" s="134">
        <v>2</v>
      </c>
      <c r="T61" s="16" t="s">
        <v>20</v>
      </c>
      <c r="U61" s="16"/>
      <c r="V61" s="5" t="s">
        <v>136</v>
      </c>
      <c r="W61" s="5" t="s">
        <v>49</v>
      </c>
      <c r="X61" s="5" t="s">
        <v>14</v>
      </c>
      <c r="Y61" s="5" t="s">
        <v>135</v>
      </c>
      <c r="Z61" s="18">
        <v>3</v>
      </c>
      <c r="AA61" s="5" t="s">
        <v>40</v>
      </c>
      <c r="AT61" s="4">
        <v>100</v>
      </c>
      <c r="BS61" s="4">
        <v>100</v>
      </c>
      <c r="BV61" s="5"/>
    </row>
    <row r="62" spans="1:76" hidden="1" x14ac:dyDescent="0.3">
      <c r="A62" s="49" t="s">
        <v>1487</v>
      </c>
      <c r="B62" s="4" t="s">
        <v>124</v>
      </c>
      <c r="C62" s="4" t="s">
        <v>122</v>
      </c>
      <c r="D62" s="4" t="s">
        <v>115</v>
      </c>
      <c r="E62" s="4" t="s">
        <v>116</v>
      </c>
      <c r="F62" s="83">
        <v>10</v>
      </c>
      <c r="G62" s="83">
        <v>1</v>
      </c>
      <c r="H62" s="12" t="str">
        <f t="shared" si="1"/>
        <v>10-1</v>
      </c>
      <c r="I62" s="12" t="str">
        <f t="shared" si="0"/>
        <v>10-1 5</v>
      </c>
      <c r="J62" s="49" t="s">
        <v>1487</v>
      </c>
      <c r="K62" s="83">
        <v>74</v>
      </c>
      <c r="L62" s="83">
        <v>91</v>
      </c>
      <c r="M62" s="117" t="b">
        <v>1</v>
      </c>
      <c r="N62" s="14">
        <v>15.540000000000001</v>
      </c>
      <c r="O62" s="14">
        <v>15.71</v>
      </c>
      <c r="P62" s="15" t="s">
        <v>112</v>
      </c>
      <c r="Q62" s="16" t="s">
        <v>46</v>
      </c>
      <c r="R62" s="133" t="s">
        <v>1495</v>
      </c>
      <c r="S62" s="134">
        <v>5</v>
      </c>
      <c r="T62" s="16" t="s">
        <v>89</v>
      </c>
      <c r="U62" s="16"/>
      <c r="V62" s="5" t="s">
        <v>126</v>
      </c>
      <c r="W62" s="5" t="s">
        <v>49</v>
      </c>
      <c r="X62" s="5" t="s">
        <v>15</v>
      </c>
      <c r="Y62" s="5" t="s">
        <v>135</v>
      </c>
      <c r="Z62" s="18">
        <v>3</v>
      </c>
      <c r="AA62" s="5" t="s">
        <v>40</v>
      </c>
      <c r="AT62" s="4">
        <v>80</v>
      </c>
      <c r="BI62" s="4">
        <v>20</v>
      </c>
      <c r="BS62" s="4">
        <v>100</v>
      </c>
      <c r="BV62" s="5"/>
    </row>
    <row r="63" spans="1:76" hidden="1" x14ac:dyDescent="0.3">
      <c r="A63" s="49" t="s">
        <v>1487</v>
      </c>
      <c r="B63" s="4" t="s">
        <v>124</v>
      </c>
      <c r="C63" s="4" t="s">
        <v>122</v>
      </c>
      <c r="D63" s="4" t="s">
        <v>115</v>
      </c>
      <c r="E63" s="4" t="s">
        <v>116</v>
      </c>
      <c r="F63" s="83">
        <v>10</v>
      </c>
      <c r="G63" s="83">
        <v>1</v>
      </c>
      <c r="H63" s="12" t="str">
        <f t="shared" si="1"/>
        <v>10-1</v>
      </c>
      <c r="I63" s="12" t="str">
        <f t="shared" si="0"/>
        <v>10-1 O</v>
      </c>
      <c r="J63" s="49" t="s">
        <v>1487</v>
      </c>
      <c r="K63" s="83">
        <v>0</v>
      </c>
      <c r="L63" s="83">
        <v>91</v>
      </c>
      <c r="M63" s="117" t="b">
        <v>1</v>
      </c>
      <c r="N63" s="14">
        <v>14.8</v>
      </c>
      <c r="O63" s="14">
        <v>15.71</v>
      </c>
      <c r="P63" s="15"/>
      <c r="Q63" s="16" t="s">
        <v>137</v>
      </c>
      <c r="R63" s="135" t="s">
        <v>105</v>
      </c>
      <c r="S63" s="136" t="s">
        <v>1492</v>
      </c>
      <c r="T63" s="16"/>
      <c r="U63" s="16"/>
      <c r="V63" s="5"/>
      <c r="W63" s="5"/>
      <c r="X63" s="5"/>
      <c r="Y63" s="5"/>
      <c r="Z63" s="18" t="e">
        <v>#N/A</v>
      </c>
      <c r="AA63" s="5"/>
      <c r="BS63" s="4">
        <v>0</v>
      </c>
      <c r="BV63" s="5"/>
      <c r="BX63" s="4" t="s">
        <v>166</v>
      </c>
    </row>
    <row r="64" spans="1:76" hidden="1" x14ac:dyDescent="0.3">
      <c r="A64" s="49" t="s">
        <v>1487</v>
      </c>
      <c r="B64" s="4" t="s">
        <v>121</v>
      </c>
      <c r="C64" s="4" t="s">
        <v>122</v>
      </c>
      <c r="D64" s="4" t="s">
        <v>115</v>
      </c>
      <c r="E64" s="4" t="s">
        <v>116</v>
      </c>
      <c r="F64" s="83">
        <v>10</v>
      </c>
      <c r="G64" s="83">
        <v>2</v>
      </c>
      <c r="H64" s="12" t="str">
        <f t="shared" si="1"/>
        <v>10-2</v>
      </c>
      <c r="I64" s="12" t="str">
        <f t="shared" si="0"/>
        <v>10-2 1</v>
      </c>
      <c r="J64" s="49" t="s">
        <v>1487</v>
      </c>
      <c r="K64" s="83">
        <v>0</v>
      </c>
      <c r="L64" s="83">
        <v>77</v>
      </c>
      <c r="M64" s="117" t="b">
        <v>1</v>
      </c>
      <c r="N64" s="14">
        <v>15.72</v>
      </c>
      <c r="O64" s="14">
        <v>16.490000000000002</v>
      </c>
      <c r="P64" s="15" t="s">
        <v>112</v>
      </c>
      <c r="Q64" s="11" t="s">
        <v>1094</v>
      </c>
      <c r="R64" s="133" t="s">
        <v>1493</v>
      </c>
      <c r="S64" s="134">
        <v>1</v>
      </c>
      <c r="T64" s="16" t="s">
        <v>18</v>
      </c>
      <c r="U64" s="16"/>
      <c r="V64" s="5" t="s">
        <v>126</v>
      </c>
      <c r="W64" s="5" t="s">
        <v>49</v>
      </c>
      <c r="X64" s="5" t="s">
        <v>17</v>
      </c>
      <c r="Y64" s="5" t="s">
        <v>10</v>
      </c>
      <c r="Z64" s="18">
        <v>2</v>
      </c>
      <c r="AA64" s="5" t="s">
        <v>40</v>
      </c>
      <c r="BI64" s="4">
        <v>100</v>
      </c>
      <c r="BS64" s="4">
        <v>100</v>
      </c>
      <c r="BU64" s="4">
        <v>0</v>
      </c>
      <c r="BV64" s="5"/>
    </row>
    <row r="65" spans="1:76" hidden="1" x14ac:dyDescent="0.3">
      <c r="A65" s="49" t="s">
        <v>1487</v>
      </c>
      <c r="B65" s="4" t="s">
        <v>124</v>
      </c>
      <c r="C65" s="4" t="s">
        <v>122</v>
      </c>
      <c r="D65" s="4" t="s">
        <v>115</v>
      </c>
      <c r="E65" s="4" t="s">
        <v>116</v>
      </c>
      <c r="F65" s="83">
        <v>10</v>
      </c>
      <c r="G65" s="83">
        <v>2</v>
      </c>
      <c r="H65" s="12" t="str">
        <f t="shared" si="1"/>
        <v>10-2</v>
      </c>
      <c r="I65" s="12" t="str">
        <f t="shared" si="0"/>
        <v>10-2 3</v>
      </c>
      <c r="J65" s="49" t="s">
        <v>1487</v>
      </c>
      <c r="K65" s="83">
        <v>0</v>
      </c>
      <c r="L65" s="83">
        <v>77</v>
      </c>
      <c r="M65" s="117" t="b">
        <v>1</v>
      </c>
      <c r="N65" s="14">
        <v>15.72</v>
      </c>
      <c r="O65" s="14">
        <v>16.490000000000002</v>
      </c>
      <c r="P65" s="15" t="s">
        <v>112</v>
      </c>
      <c r="Q65" s="16" t="s">
        <v>42</v>
      </c>
      <c r="R65" s="133" t="s">
        <v>1497</v>
      </c>
      <c r="S65" s="134">
        <v>3</v>
      </c>
      <c r="T65" s="16" t="s">
        <v>18</v>
      </c>
      <c r="U65" s="16"/>
      <c r="V65" s="5" t="s">
        <v>132</v>
      </c>
      <c r="W65" s="5" t="s">
        <v>49</v>
      </c>
      <c r="X65" s="5" t="s">
        <v>14</v>
      </c>
      <c r="Y65" s="5" t="s">
        <v>135</v>
      </c>
      <c r="Z65" s="18">
        <v>3</v>
      </c>
      <c r="AA65" s="5" t="s">
        <v>40</v>
      </c>
      <c r="AT65" s="4">
        <v>50</v>
      </c>
      <c r="AW65" s="4">
        <v>50</v>
      </c>
      <c r="BS65" s="4">
        <v>100</v>
      </c>
      <c r="BU65" s="4">
        <v>0</v>
      </c>
      <c r="BV65" s="5"/>
    </row>
    <row r="66" spans="1:76" hidden="1" x14ac:dyDescent="0.3">
      <c r="A66" s="49" t="s">
        <v>1487</v>
      </c>
      <c r="B66" s="4" t="s">
        <v>121</v>
      </c>
      <c r="C66" s="4" t="s">
        <v>122</v>
      </c>
      <c r="D66" s="4" t="s">
        <v>115</v>
      </c>
      <c r="E66" s="4" t="s">
        <v>116</v>
      </c>
      <c r="F66" s="83">
        <v>10</v>
      </c>
      <c r="G66" s="83">
        <v>2</v>
      </c>
      <c r="H66" s="12" t="str">
        <f t="shared" si="1"/>
        <v>10-2</v>
      </c>
      <c r="I66" s="12" t="str">
        <f t="shared" si="0"/>
        <v>10-2 5</v>
      </c>
      <c r="J66" s="49" t="s">
        <v>1487</v>
      </c>
      <c r="K66" s="83">
        <v>0</v>
      </c>
      <c r="L66" s="83">
        <v>77</v>
      </c>
      <c r="M66" s="117" t="b">
        <v>1</v>
      </c>
      <c r="N66" s="14">
        <v>15.72</v>
      </c>
      <c r="O66" s="14">
        <v>16.490000000000002</v>
      </c>
      <c r="P66" s="15" t="s">
        <v>112</v>
      </c>
      <c r="Q66" s="11" t="s">
        <v>1094</v>
      </c>
      <c r="R66" s="137" t="s">
        <v>1495</v>
      </c>
      <c r="S66" s="138">
        <v>5</v>
      </c>
      <c r="T66" s="80" t="s">
        <v>23</v>
      </c>
      <c r="U66" s="80"/>
      <c r="V66" s="81" t="s">
        <v>132</v>
      </c>
      <c r="W66" s="81" t="s">
        <v>49</v>
      </c>
      <c r="X66" s="81" t="s">
        <v>14</v>
      </c>
      <c r="Y66" s="81" t="s">
        <v>10</v>
      </c>
      <c r="Z66" s="79">
        <v>2</v>
      </c>
      <c r="AA66" s="81" t="s">
        <v>40</v>
      </c>
      <c r="BI66" s="4">
        <v>100</v>
      </c>
      <c r="BS66" s="4">
        <v>100</v>
      </c>
      <c r="BU66" s="4">
        <v>0</v>
      </c>
      <c r="BV66" s="81"/>
    </row>
    <row r="67" spans="1:76" hidden="1" x14ac:dyDescent="0.3">
      <c r="A67" s="49" t="s">
        <v>1487</v>
      </c>
      <c r="B67" s="4" t="s">
        <v>121</v>
      </c>
      <c r="C67" s="4" t="s">
        <v>122</v>
      </c>
      <c r="D67" s="4" t="s">
        <v>115</v>
      </c>
      <c r="E67" s="4" t="s">
        <v>116</v>
      </c>
      <c r="F67" s="83">
        <v>10</v>
      </c>
      <c r="G67" s="83">
        <v>2</v>
      </c>
      <c r="H67" s="12" t="str">
        <f t="shared" si="1"/>
        <v>10-2</v>
      </c>
      <c r="I67" s="12" t="str">
        <f t="shared" ref="I67:I130" si="2">CONCATENATE(H67," ",S67)</f>
        <v>10-2 O</v>
      </c>
      <c r="J67" s="49" t="s">
        <v>1487</v>
      </c>
      <c r="K67" s="83">
        <v>0</v>
      </c>
      <c r="L67" s="83">
        <v>77</v>
      </c>
      <c r="M67" s="117" t="b">
        <v>1</v>
      </c>
      <c r="N67" s="14">
        <v>15.72</v>
      </c>
      <c r="O67" s="14">
        <v>16.490000000000002</v>
      </c>
      <c r="P67" s="15"/>
      <c r="Q67" s="16" t="s">
        <v>137</v>
      </c>
      <c r="R67" s="135" t="s">
        <v>105</v>
      </c>
      <c r="S67" s="136" t="s">
        <v>1492</v>
      </c>
      <c r="T67" s="16"/>
      <c r="U67" s="16"/>
      <c r="V67" s="5"/>
      <c r="W67" s="5"/>
      <c r="X67" s="5"/>
      <c r="Y67" s="5"/>
      <c r="Z67" s="18" t="e">
        <v>#N/A</v>
      </c>
      <c r="AA67" s="5"/>
      <c r="BS67" s="4">
        <v>0</v>
      </c>
      <c r="BV67" s="5"/>
      <c r="BX67" s="4" t="s">
        <v>167</v>
      </c>
    </row>
    <row r="68" spans="1:76" hidden="1" x14ac:dyDescent="0.3">
      <c r="A68" s="49" t="s">
        <v>1487</v>
      </c>
      <c r="B68" s="4" t="s">
        <v>121</v>
      </c>
      <c r="C68" s="4" t="s">
        <v>122</v>
      </c>
      <c r="D68" s="4" t="s">
        <v>115</v>
      </c>
      <c r="E68" s="4" t="s">
        <v>116</v>
      </c>
      <c r="F68" s="83">
        <v>11</v>
      </c>
      <c r="G68" s="83">
        <v>1</v>
      </c>
      <c r="H68" s="12" t="str">
        <f t="shared" ref="H68:H131" si="3">F68&amp;"-"&amp;G68</f>
        <v>11-1</v>
      </c>
      <c r="I68" s="12" t="str">
        <f t="shared" si="2"/>
        <v>11-1 1</v>
      </c>
      <c r="J68" s="49" t="s">
        <v>1487</v>
      </c>
      <c r="K68" s="83">
        <v>0</v>
      </c>
      <c r="L68" s="83">
        <v>87</v>
      </c>
      <c r="M68" s="117" t="b">
        <v>1</v>
      </c>
      <c r="N68" s="14">
        <v>16.350000000000001</v>
      </c>
      <c r="O68" s="14">
        <v>17.220000000000002</v>
      </c>
      <c r="P68" s="15" t="s">
        <v>112</v>
      </c>
      <c r="Q68" s="11" t="s">
        <v>1094</v>
      </c>
      <c r="R68" s="133" t="s">
        <v>1493</v>
      </c>
      <c r="S68" s="134">
        <v>1</v>
      </c>
      <c r="T68" s="16" t="s">
        <v>18</v>
      </c>
      <c r="U68" s="16"/>
      <c r="V68" s="5" t="s">
        <v>126</v>
      </c>
      <c r="W68" s="5" t="s">
        <v>49</v>
      </c>
      <c r="X68" s="5" t="s">
        <v>17</v>
      </c>
      <c r="Y68" s="5" t="s">
        <v>10</v>
      </c>
      <c r="Z68" s="18">
        <v>2</v>
      </c>
      <c r="AA68" s="5" t="s">
        <v>40</v>
      </c>
      <c r="BI68" s="4">
        <v>100</v>
      </c>
      <c r="BS68" s="4">
        <v>100</v>
      </c>
      <c r="BU68" s="4">
        <v>0</v>
      </c>
      <c r="BV68" s="5"/>
    </row>
    <row r="69" spans="1:76" hidden="1" x14ac:dyDescent="0.3">
      <c r="A69" s="49" t="s">
        <v>1487</v>
      </c>
      <c r="B69" s="4" t="s">
        <v>124</v>
      </c>
      <c r="C69" s="4" t="s">
        <v>122</v>
      </c>
      <c r="D69" s="4" t="s">
        <v>115</v>
      </c>
      <c r="E69" s="4" t="s">
        <v>116</v>
      </c>
      <c r="F69" s="83">
        <v>11</v>
      </c>
      <c r="G69" s="83">
        <v>1</v>
      </c>
      <c r="H69" s="12" t="str">
        <f t="shared" si="3"/>
        <v>11-1</v>
      </c>
      <c r="I69" s="12" t="str">
        <f t="shared" si="2"/>
        <v>11-1 2</v>
      </c>
      <c r="J69" s="49" t="s">
        <v>1487</v>
      </c>
      <c r="K69" s="83">
        <v>0</v>
      </c>
      <c r="L69" s="83">
        <v>87</v>
      </c>
      <c r="M69" s="117" t="b">
        <v>1</v>
      </c>
      <c r="N69" s="14">
        <v>16.350000000000001</v>
      </c>
      <c r="O69" s="14">
        <v>17.220000000000002</v>
      </c>
      <c r="P69" s="15" t="s">
        <v>112</v>
      </c>
      <c r="Q69" s="80" t="s">
        <v>42</v>
      </c>
      <c r="R69" s="137" t="s">
        <v>1496</v>
      </c>
      <c r="S69" s="138">
        <v>2</v>
      </c>
      <c r="T69" s="80" t="s">
        <v>18</v>
      </c>
      <c r="U69" s="80"/>
      <c r="V69" s="81" t="s">
        <v>131</v>
      </c>
      <c r="W69" s="81" t="s">
        <v>49</v>
      </c>
      <c r="X69" s="81" t="s">
        <v>14</v>
      </c>
      <c r="Y69" s="81" t="s">
        <v>135</v>
      </c>
      <c r="Z69" s="79">
        <v>3</v>
      </c>
      <c r="AA69" s="81" t="s">
        <v>40</v>
      </c>
      <c r="AB69" s="148"/>
      <c r="AC69" s="148"/>
      <c r="AD69" s="148"/>
      <c r="AE69" s="148"/>
      <c r="AF69" s="53"/>
      <c r="AG69" s="53"/>
      <c r="AH69" s="148"/>
      <c r="AI69" s="53"/>
      <c r="AJ69" s="53"/>
      <c r="AK69" s="53"/>
      <c r="AL69" s="148"/>
      <c r="AM69" s="148"/>
      <c r="AN69" s="53"/>
      <c r="AO69" s="53"/>
      <c r="AP69" s="53"/>
      <c r="AT69" s="4">
        <v>50</v>
      </c>
      <c r="AW69" s="4">
        <v>50</v>
      </c>
      <c r="BS69" s="4">
        <v>100</v>
      </c>
      <c r="BU69" s="4">
        <v>0</v>
      </c>
      <c r="BV69" s="81"/>
      <c r="BW69" s="4" t="s">
        <v>168</v>
      </c>
    </row>
    <row r="70" spans="1:76" hidden="1" x14ac:dyDescent="0.3">
      <c r="A70" s="49" t="s">
        <v>1487</v>
      </c>
      <c r="B70" s="4" t="s">
        <v>124</v>
      </c>
      <c r="C70" s="4" t="s">
        <v>122</v>
      </c>
      <c r="D70" s="4" t="s">
        <v>115</v>
      </c>
      <c r="E70" s="4" t="s">
        <v>116</v>
      </c>
      <c r="F70" s="83">
        <v>11</v>
      </c>
      <c r="G70" s="83">
        <v>1</v>
      </c>
      <c r="H70" s="12" t="str">
        <f t="shared" si="3"/>
        <v>11-1</v>
      </c>
      <c r="I70" s="12" t="str">
        <f t="shared" si="2"/>
        <v>11-1 3</v>
      </c>
      <c r="J70" s="49" t="s">
        <v>1487</v>
      </c>
      <c r="K70" s="83">
        <v>0</v>
      </c>
      <c r="L70" s="83">
        <v>87</v>
      </c>
      <c r="M70" s="117" t="b">
        <v>1</v>
      </c>
      <c r="N70" s="14">
        <v>16.350000000000001</v>
      </c>
      <c r="O70" s="14">
        <v>17.220000000000002</v>
      </c>
      <c r="P70" s="15" t="s">
        <v>112</v>
      </c>
      <c r="Q70" s="16" t="s">
        <v>42</v>
      </c>
      <c r="R70" s="133" t="s">
        <v>1497</v>
      </c>
      <c r="S70" s="134">
        <v>3</v>
      </c>
      <c r="T70" s="16" t="s">
        <v>89</v>
      </c>
      <c r="U70" s="16"/>
      <c r="V70" s="5" t="s">
        <v>131</v>
      </c>
      <c r="W70" s="5" t="s">
        <v>49</v>
      </c>
      <c r="X70" s="5" t="s">
        <v>14</v>
      </c>
      <c r="Y70" s="5" t="s">
        <v>135</v>
      </c>
      <c r="Z70" s="18">
        <v>3</v>
      </c>
      <c r="AA70" s="5" t="s">
        <v>40</v>
      </c>
      <c r="AT70" s="4">
        <v>30</v>
      </c>
      <c r="AW70" s="4">
        <v>70</v>
      </c>
      <c r="BS70" s="4">
        <v>100</v>
      </c>
      <c r="BU70" s="4">
        <v>0</v>
      </c>
      <c r="BV70" s="5"/>
    </row>
    <row r="71" spans="1:76" hidden="1" x14ac:dyDescent="0.3">
      <c r="A71" s="49" t="s">
        <v>1487</v>
      </c>
      <c r="B71" s="4" t="s">
        <v>121</v>
      </c>
      <c r="C71" s="4" t="s">
        <v>122</v>
      </c>
      <c r="D71" s="4" t="s">
        <v>115</v>
      </c>
      <c r="E71" s="4" t="s">
        <v>116</v>
      </c>
      <c r="F71" s="83">
        <v>11</v>
      </c>
      <c r="G71" s="83">
        <v>1</v>
      </c>
      <c r="H71" s="12" t="str">
        <f t="shared" si="3"/>
        <v>11-1</v>
      </c>
      <c r="I71" s="12" t="str">
        <f t="shared" si="2"/>
        <v>11-1 5</v>
      </c>
      <c r="J71" s="49" t="s">
        <v>1487</v>
      </c>
      <c r="K71" s="83">
        <v>66</v>
      </c>
      <c r="L71" s="83">
        <v>77</v>
      </c>
      <c r="M71" s="117" t="b">
        <v>1</v>
      </c>
      <c r="N71" s="14">
        <v>17.010000000000002</v>
      </c>
      <c r="O71" s="14">
        <v>17.12</v>
      </c>
      <c r="P71" s="15" t="s">
        <v>112</v>
      </c>
      <c r="Q71" s="11" t="s">
        <v>1094</v>
      </c>
      <c r="R71" s="137" t="s">
        <v>1495</v>
      </c>
      <c r="S71" s="138">
        <v>5</v>
      </c>
      <c r="T71" s="80" t="s">
        <v>23</v>
      </c>
      <c r="U71" s="80"/>
      <c r="V71" s="81" t="s">
        <v>138</v>
      </c>
      <c r="W71" s="81" t="s">
        <v>49</v>
      </c>
      <c r="X71" s="81" t="s">
        <v>14</v>
      </c>
      <c r="Y71" s="81" t="s">
        <v>10</v>
      </c>
      <c r="Z71" s="79">
        <v>2</v>
      </c>
      <c r="AA71" s="81" t="s">
        <v>40</v>
      </c>
      <c r="BI71" s="4">
        <v>100</v>
      </c>
      <c r="BS71" s="4">
        <v>100</v>
      </c>
      <c r="BU71" s="4">
        <v>0</v>
      </c>
      <c r="BV71" s="81"/>
    </row>
    <row r="72" spans="1:76" hidden="1" x14ac:dyDescent="0.3">
      <c r="A72" s="49" t="s">
        <v>1487</v>
      </c>
      <c r="B72" s="4" t="s">
        <v>121</v>
      </c>
      <c r="C72" s="4" t="s">
        <v>122</v>
      </c>
      <c r="D72" s="4" t="s">
        <v>115</v>
      </c>
      <c r="E72" s="4" t="s">
        <v>116</v>
      </c>
      <c r="F72" s="83">
        <v>11</v>
      </c>
      <c r="G72" s="83">
        <v>1</v>
      </c>
      <c r="H72" s="12" t="str">
        <f t="shared" si="3"/>
        <v>11-1</v>
      </c>
      <c r="I72" s="12" t="str">
        <f t="shared" si="2"/>
        <v>11-1 O</v>
      </c>
      <c r="J72" s="49" t="s">
        <v>1487</v>
      </c>
      <c r="K72" s="83">
        <v>0</v>
      </c>
      <c r="L72" s="83">
        <v>87</v>
      </c>
      <c r="M72" s="117" t="b">
        <v>1</v>
      </c>
      <c r="N72" s="14">
        <v>16.350000000000001</v>
      </c>
      <c r="O72" s="14">
        <v>17.220000000000002</v>
      </c>
      <c r="P72" s="15"/>
      <c r="Q72" s="16" t="s">
        <v>137</v>
      </c>
      <c r="R72" s="135" t="s">
        <v>105</v>
      </c>
      <c r="S72" s="136" t="s">
        <v>1492</v>
      </c>
      <c r="T72" s="16"/>
      <c r="U72" s="16"/>
      <c r="V72" s="5"/>
      <c r="W72" s="5"/>
      <c r="X72" s="5"/>
      <c r="Y72" s="5"/>
      <c r="Z72" s="18" t="e">
        <v>#N/A</v>
      </c>
      <c r="AA72" s="5"/>
      <c r="BS72" s="4">
        <v>0</v>
      </c>
      <c r="BV72" s="5"/>
      <c r="BX72" s="4" t="s">
        <v>169</v>
      </c>
    </row>
    <row r="73" spans="1:76" hidden="1" x14ac:dyDescent="0.3">
      <c r="A73" s="49" t="s">
        <v>1487</v>
      </c>
      <c r="B73" s="4" t="s">
        <v>121</v>
      </c>
      <c r="C73" s="4" t="s">
        <v>122</v>
      </c>
      <c r="D73" s="4" t="s">
        <v>115</v>
      </c>
      <c r="E73" s="4" t="s">
        <v>116</v>
      </c>
      <c r="F73" s="83">
        <v>11</v>
      </c>
      <c r="G73" s="83">
        <v>2</v>
      </c>
      <c r="H73" s="12" t="str">
        <f t="shared" si="3"/>
        <v>11-2</v>
      </c>
      <c r="I73" s="12" t="str">
        <f t="shared" si="2"/>
        <v>11-2 1</v>
      </c>
      <c r="J73" s="49" t="s">
        <v>1487</v>
      </c>
      <c r="K73" s="83">
        <v>0</v>
      </c>
      <c r="L73" s="83">
        <v>73</v>
      </c>
      <c r="M73" s="117" t="b">
        <v>1</v>
      </c>
      <c r="N73" s="14">
        <v>17.220000000000002</v>
      </c>
      <c r="O73" s="14">
        <v>17.950000000000003</v>
      </c>
      <c r="P73" s="15" t="s">
        <v>112</v>
      </c>
      <c r="Q73" s="11" t="s">
        <v>1094</v>
      </c>
      <c r="R73" s="133" t="s">
        <v>1493</v>
      </c>
      <c r="S73" s="134">
        <v>1</v>
      </c>
      <c r="T73" s="16" t="s">
        <v>18</v>
      </c>
      <c r="U73" s="16"/>
      <c r="V73" s="5" t="s">
        <v>126</v>
      </c>
      <c r="W73" s="5" t="s">
        <v>49</v>
      </c>
      <c r="X73" s="5" t="s">
        <v>17</v>
      </c>
      <c r="Y73" s="5" t="s">
        <v>10</v>
      </c>
      <c r="Z73" s="18">
        <v>2</v>
      </c>
      <c r="AA73" s="5" t="s">
        <v>40</v>
      </c>
      <c r="BI73" s="4">
        <v>100</v>
      </c>
      <c r="BS73" s="4">
        <v>100</v>
      </c>
      <c r="BU73" s="4">
        <v>0</v>
      </c>
      <c r="BV73" s="5"/>
    </row>
    <row r="74" spans="1:76" hidden="1" x14ac:dyDescent="0.3">
      <c r="A74" s="49" t="s">
        <v>1487</v>
      </c>
      <c r="B74" s="4" t="s">
        <v>124</v>
      </c>
      <c r="C74" s="4" t="s">
        <v>122</v>
      </c>
      <c r="D74" s="4" t="s">
        <v>115</v>
      </c>
      <c r="E74" s="4" t="s">
        <v>116</v>
      </c>
      <c r="F74" s="83">
        <v>11</v>
      </c>
      <c r="G74" s="83">
        <v>2</v>
      </c>
      <c r="H74" s="12" t="str">
        <f t="shared" si="3"/>
        <v>11-2</v>
      </c>
      <c r="I74" s="12" t="str">
        <f t="shared" si="2"/>
        <v>11-2 2</v>
      </c>
      <c r="J74" s="49" t="s">
        <v>1487</v>
      </c>
      <c r="K74" s="83">
        <v>0</v>
      </c>
      <c r="L74" s="83">
        <v>73</v>
      </c>
      <c r="M74" s="117" t="b">
        <v>1</v>
      </c>
      <c r="N74" s="14">
        <v>17.220000000000002</v>
      </c>
      <c r="O74" s="14">
        <v>17.950000000000003</v>
      </c>
      <c r="P74" s="15" t="s">
        <v>112</v>
      </c>
      <c r="Q74" s="80" t="s">
        <v>42</v>
      </c>
      <c r="R74" s="137" t="s">
        <v>1496</v>
      </c>
      <c r="S74" s="138">
        <v>2</v>
      </c>
      <c r="T74" s="80" t="s">
        <v>18</v>
      </c>
      <c r="U74" s="80"/>
      <c r="V74" s="81" t="s">
        <v>139</v>
      </c>
      <c r="W74" s="81" t="s">
        <v>49</v>
      </c>
      <c r="X74" s="81" t="s">
        <v>52</v>
      </c>
      <c r="Y74" s="81" t="s">
        <v>135</v>
      </c>
      <c r="Z74" s="79">
        <v>3</v>
      </c>
      <c r="AA74" s="81" t="s">
        <v>40</v>
      </c>
      <c r="AB74" s="148"/>
      <c r="AC74" s="148"/>
      <c r="AD74" s="148"/>
      <c r="AE74" s="148"/>
      <c r="AF74" s="53"/>
      <c r="AG74" s="53"/>
      <c r="AH74" s="148"/>
      <c r="AI74" s="53"/>
      <c r="AJ74" s="53"/>
      <c r="AK74" s="53"/>
      <c r="AL74" s="148"/>
      <c r="AM74" s="148"/>
      <c r="AN74" s="53"/>
      <c r="AO74" s="53"/>
      <c r="AP74" s="53"/>
      <c r="AT74" s="4">
        <v>50</v>
      </c>
      <c r="AW74" s="4">
        <v>40</v>
      </c>
      <c r="BH74" s="4">
        <v>10</v>
      </c>
      <c r="BS74" s="4">
        <v>100</v>
      </c>
      <c r="BU74" s="4">
        <v>0</v>
      </c>
      <c r="BV74" s="81"/>
      <c r="BW74" s="4" t="s">
        <v>170</v>
      </c>
    </row>
    <row r="75" spans="1:76" hidden="1" x14ac:dyDescent="0.3">
      <c r="A75" s="49" t="s">
        <v>1487</v>
      </c>
      <c r="B75" s="4" t="s">
        <v>124</v>
      </c>
      <c r="C75" s="4" t="s">
        <v>122</v>
      </c>
      <c r="D75" s="4" t="s">
        <v>115</v>
      </c>
      <c r="E75" s="4" t="s">
        <v>116</v>
      </c>
      <c r="F75" s="83">
        <v>11</v>
      </c>
      <c r="G75" s="83">
        <v>2</v>
      </c>
      <c r="H75" s="12" t="str">
        <f t="shared" si="3"/>
        <v>11-2</v>
      </c>
      <c r="I75" s="12" t="str">
        <f t="shared" si="2"/>
        <v>11-2 3</v>
      </c>
      <c r="J75" s="49" t="s">
        <v>1487</v>
      </c>
      <c r="K75" s="83">
        <v>0</v>
      </c>
      <c r="L75" s="83">
        <v>42</v>
      </c>
      <c r="M75" s="117" t="b">
        <v>1</v>
      </c>
      <c r="N75" s="14">
        <v>17.220000000000002</v>
      </c>
      <c r="O75" s="14">
        <v>17.640000000000004</v>
      </c>
      <c r="P75" s="15" t="s">
        <v>112</v>
      </c>
      <c r="Q75" s="16" t="s">
        <v>42</v>
      </c>
      <c r="R75" s="133" t="s">
        <v>1497</v>
      </c>
      <c r="S75" s="134">
        <v>3</v>
      </c>
      <c r="T75" s="16" t="s">
        <v>18</v>
      </c>
      <c r="U75" s="16"/>
      <c r="V75" s="5" t="s">
        <v>131</v>
      </c>
      <c r="W75" s="5" t="s">
        <v>49</v>
      </c>
      <c r="X75" s="5" t="s">
        <v>14</v>
      </c>
      <c r="Y75" s="5" t="s">
        <v>135</v>
      </c>
      <c r="Z75" s="18">
        <v>3</v>
      </c>
      <c r="AA75" s="5" t="s">
        <v>40</v>
      </c>
      <c r="AT75" s="4">
        <v>10</v>
      </c>
      <c r="AW75" s="4">
        <v>80</v>
      </c>
      <c r="BH75" s="4">
        <v>10</v>
      </c>
      <c r="BS75" s="4">
        <v>100</v>
      </c>
      <c r="BU75" s="4">
        <v>0</v>
      </c>
      <c r="BV75" s="5"/>
      <c r="BW75" s="4" t="s">
        <v>171</v>
      </c>
    </row>
    <row r="76" spans="1:76" hidden="1" x14ac:dyDescent="0.3">
      <c r="A76" s="49" t="s">
        <v>1487</v>
      </c>
      <c r="B76" s="4" t="s">
        <v>124</v>
      </c>
      <c r="C76" s="4" t="s">
        <v>122</v>
      </c>
      <c r="D76" s="4" t="s">
        <v>115</v>
      </c>
      <c r="E76" s="4" t="s">
        <v>116</v>
      </c>
      <c r="F76" s="83">
        <v>11</v>
      </c>
      <c r="G76" s="83">
        <v>2</v>
      </c>
      <c r="H76" s="12" t="str">
        <f t="shared" si="3"/>
        <v>11-2</v>
      </c>
      <c r="I76" s="12" t="str">
        <f t="shared" si="2"/>
        <v>11-2 5</v>
      </c>
      <c r="J76" s="49" t="s">
        <v>1487</v>
      </c>
      <c r="K76" s="83">
        <v>45</v>
      </c>
      <c r="L76" s="83">
        <v>56</v>
      </c>
      <c r="M76" s="117" t="b">
        <v>1</v>
      </c>
      <c r="N76" s="14">
        <v>17.670000000000002</v>
      </c>
      <c r="O76" s="14">
        <v>17.78</v>
      </c>
      <c r="P76" s="15" t="s">
        <v>112</v>
      </c>
      <c r="Q76" s="16" t="s">
        <v>46</v>
      </c>
      <c r="R76" s="133" t="s">
        <v>1495</v>
      </c>
      <c r="S76" s="134">
        <v>5</v>
      </c>
      <c r="T76" s="16" t="s">
        <v>19</v>
      </c>
      <c r="U76" s="16"/>
      <c r="V76" s="5" t="s">
        <v>131</v>
      </c>
      <c r="W76" s="5" t="s">
        <v>49</v>
      </c>
      <c r="X76" s="5" t="s">
        <v>14</v>
      </c>
      <c r="Y76" s="5" t="s">
        <v>135</v>
      </c>
      <c r="Z76" s="18">
        <v>3</v>
      </c>
      <c r="AA76" s="5" t="s">
        <v>40</v>
      </c>
      <c r="AT76" s="4">
        <v>80</v>
      </c>
      <c r="BI76" s="4">
        <v>20</v>
      </c>
      <c r="BS76" s="4">
        <v>100</v>
      </c>
      <c r="BV76" s="5"/>
      <c r="BW76" s="4" t="s">
        <v>172</v>
      </c>
    </row>
    <row r="77" spans="1:76" hidden="1" x14ac:dyDescent="0.3">
      <c r="A77" s="49" t="s">
        <v>1487</v>
      </c>
      <c r="B77" s="4" t="s">
        <v>124</v>
      </c>
      <c r="C77" s="4" t="s">
        <v>122</v>
      </c>
      <c r="D77" s="4" t="s">
        <v>115</v>
      </c>
      <c r="E77" s="4" t="s">
        <v>116</v>
      </c>
      <c r="F77" s="83">
        <v>11</v>
      </c>
      <c r="G77" s="83">
        <v>2</v>
      </c>
      <c r="H77" s="12" t="str">
        <f t="shared" si="3"/>
        <v>11-2</v>
      </c>
      <c r="I77" s="12" t="str">
        <f t="shared" si="2"/>
        <v>11-2 O</v>
      </c>
      <c r="J77" s="49" t="s">
        <v>1487</v>
      </c>
      <c r="K77" s="83">
        <v>0</v>
      </c>
      <c r="L77" s="83">
        <v>73</v>
      </c>
      <c r="M77" s="117" t="b">
        <v>1</v>
      </c>
      <c r="N77" s="14">
        <v>17.220000000000002</v>
      </c>
      <c r="O77" s="14">
        <v>17.950000000000003</v>
      </c>
      <c r="P77" s="15"/>
      <c r="Q77" s="16" t="s">
        <v>137</v>
      </c>
      <c r="R77" s="135" t="s">
        <v>105</v>
      </c>
      <c r="S77" s="136" t="s">
        <v>1492</v>
      </c>
      <c r="T77" s="16"/>
      <c r="U77" s="16"/>
      <c r="V77" s="5"/>
      <c r="W77" s="5"/>
      <c r="X77" s="5"/>
      <c r="Y77" s="5"/>
      <c r="Z77" s="18" t="e">
        <v>#N/A</v>
      </c>
      <c r="AA77" s="5"/>
      <c r="BS77" s="4">
        <v>0</v>
      </c>
      <c r="BV77" s="5"/>
      <c r="BX77" s="4" t="s">
        <v>173</v>
      </c>
    </row>
    <row r="78" spans="1:76" hidden="1" x14ac:dyDescent="0.3">
      <c r="A78" s="49" t="s">
        <v>1487</v>
      </c>
      <c r="B78" s="4" t="s">
        <v>121</v>
      </c>
      <c r="C78" s="4" t="s">
        <v>122</v>
      </c>
      <c r="D78" s="4" t="s">
        <v>115</v>
      </c>
      <c r="E78" s="4" t="s">
        <v>116</v>
      </c>
      <c r="F78" s="83">
        <v>12</v>
      </c>
      <c r="G78" s="83">
        <v>1</v>
      </c>
      <c r="H78" s="12" t="str">
        <f t="shared" si="3"/>
        <v>12-1</v>
      </c>
      <c r="I78" s="12" t="str">
        <f t="shared" si="2"/>
        <v>12-1 1</v>
      </c>
      <c r="J78" s="49" t="s">
        <v>1487</v>
      </c>
      <c r="K78" s="83">
        <v>0</v>
      </c>
      <c r="L78" s="83">
        <v>89</v>
      </c>
      <c r="M78" s="117" t="b">
        <v>1</v>
      </c>
      <c r="N78" s="14">
        <v>17.850000000000001</v>
      </c>
      <c r="O78" s="14">
        <v>18.740000000000002</v>
      </c>
      <c r="P78" s="15" t="s">
        <v>112</v>
      </c>
      <c r="Q78" s="11" t="s">
        <v>1094</v>
      </c>
      <c r="R78" s="133" t="s">
        <v>1493</v>
      </c>
      <c r="S78" s="134">
        <v>1</v>
      </c>
      <c r="T78" s="16" t="s">
        <v>18</v>
      </c>
      <c r="U78" s="16"/>
      <c r="V78" s="5" t="s">
        <v>126</v>
      </c>
      <c r="W78" s="5" t="s">
        <v>49</v>
      </c>
      <c r="X78" s="5" t="s">
        <v>17</v>
      </c>
      <c r="Y78" s="5" t="s">
        <v>10</v>
      </c>
      <c r="Z78" s="18">
        <v>2</v>
      </c>
      <c r="AA78" s="5" t="s">
        <v>40</v>
      </c>
      <c r="BI78" s="4">
        <v>100</v>
      </c>
      <c r="BS78" s="4">
        <v>100</v>
      </c>
      <c r="BU78" s="4">
        <v>0</v>
      </c>
      <c r="BV78" s="5"/>
    </row>
    <row r="79" spans="1:76" hidden="1" x14ac:dyDescent="0.3">
      <c r="A79" s="49" t="s">
        <v>1487</v>
      </c>
      <c r="B79" s="4" t="s">
        <v>124</v>
      </c>
      <c r="C79" s="4" t="s">
        <v>122</v>
      </c>
      <c r="D79" s="4" t="s">
        <v>115</v>
      </c>
      <c r="E79" s="4" t="s">
        <v>116</v>
      </c>
      <c r="F79" s="83">
        <v>12</v>
      </c>
      <c r="G79" s="83">
        <v>1</v>
      </c>
      <c r="H79" s="12" t="str">
        <f t="shared" si="3"/>
        <v>12-1</v>
      </c>
      <c r="I79" s="12" t="str">
        <f t="shared" si="2"/>
        <v>12-1 2</v>
      </c>
      <c r="J79" s="49" t="s">
        <v>1487</v>
      </c>
      <c r="K79" s="83">
        <v>0</v>
      </c>
      <c r="L79" s="83">
        <v>89</v>
      </c>
      <c r="M79" s="117" t="b">
        <v>1</v>
      </c>
      <c r="N79" s="14">
        <v>17.850000000000001</v>
      </c>
      <c r="O79" s="14">
        <v>18.740000000000002</v>
      </c>
      <c r="P79" s="15" t="s">
        <v>112</v>
      </c>
      <c r="Q79" s="80" t="s">
        <v>42</v>
      </c>
      <c r="R79" s="137" t="s">
        <v>1496</v>
      </c>
      <c r="S79" s="138">
        <v>2</v>
      </c>
      <c r="T79" s="80" t="s">
        <v>18</v>
      </c>
      <c r="U79" s="80"/>
      <c r="V79" s="81" t="s">
        <v>132</v>
      </c>
      <c r="W79" s="81" t="s">
        <v>49</v>
      </c>
      <c r="X79" s="81" t="s">
        <v>17</v>
      </c>
      <c r="Y79" s="81" t="s">
        <v>135</v>
      </c>
      <c r="Z79" s="79">
        <v>3</v>
      </c>
      <c r="AA79" s="81" t="s">
        <v>40</v>
      </c>
      <c r="AB79" s="148"/>
      <c r="AC79" s="148"/>
      <c r="AD79" s="148"/>
      <c r="AE79" s="148"/>
      <c r="AF79" s="53"/>
      <c r="AG79" s="53"/>
      <c r="AH79" s="148"/>
      <c r="AI79" s="53"/>
      <c r="AJ79" s="53"/>
      <c r="AK79" s="53"/>
      <c r="AL79" s="148"/>
      <c r="AM79" s="148"/>
      <c r="AN79" s="53"/>
      <c r="AO79" s="53"/>
      <c r="AP79" s="53"/>
      <c r="AT79" s="4">
        <v>50</v>
      </c>
      <c r="AW79" s="4">
        <v>40</v>
      </c>
      <c r="BH79" s="4">
        <v>10</v>
      </c>
      <c r="BS79" s="4">
        <v>100</v>
      </c>
      <c r="BU79" s="4">
        <v>0</v>
      </c>
      <c r="BV79" s="81"/>
      <c r="BW79" s="4" t="s">
        <v>174</v>
      </c>
    </row>
    <row r="80" spans="1:76" hidden="1" x14ac:dyDescent="0.3">
      <c r="A80" s="49" t="s">
        <v>1487</v>
      </c>
      <c r="B80" s="4" t="s">
        <v>124</v>
      </c>
      <c r="C80" s="4" t="s">
        <v>122</v>
      </c>
      <c r="D80" s="4" t="s">
        <v>115</v>
      </c>
      <c r="E80" s="4" t="s">
        <v>116</v>
      </c>
      <c r="F80" s="83">
        <v>12</v>
      </c>
      <c r="G80" s="83">
        <v>1</v>
      </c>
      <c r="H80" s="12" t="str">
        <f t="shared" si="3"/>
        <v>12-1</v>
      </c>
      <c r="I80" s="12" t="str">
        <f t="shared" si="2"/>
        <v>12-1 5</v>
      </c>
      <c r="J80" s="49" t="s">
        <v>1487</v>
      </c>
      <c r="K80" s="83">
        <v>24</v>
      </c>
      <c r="L80" s="83">
        <v>70</v>
      </c>
      <c r="M80" s="117" t="b">
        <v>1</v>
      </c>
      <c r="N80" s="14">
        <v>18.09</v>
      </c>
      <c r="O80" s="14">
        <v>18.55</v>
      </c>
      <c r="P80" s="15" t="s">
        <v>112</v>
      </c>
      <c r="Q80" s="16" t="s">
        <v>46</v>
      </c>
      <c r="R80" s="133" t="s">
        <v>1495</v>
      </c>
      <c r="S80" s="134">
        <v>5</v>
      </c>
      <c r="T80" s="16" t="s">
        <v>19</v>
      </c>
      <c r="U80" s="16"/>
      <c r="V80" s="5" t="s">
        <v>131</v>
      </c>
      <c r="W80" s="5" t="s">
        <v>49</v>
      </c>
      <c r="X80" s="5" t="s">
        <v>14</v>
      </c>
      <c r="Y80" s="5" t="s">
        <v>135</v>
      </c>
      <c r="Z80" s="18">
        <v>3</v>
      </c>
      <c r="AA80" s="5" t="s">
        <v>40</v>
      </c>
      <c r="AT80" s="4">
        <v>80</v>
      </c>
      <c r="BI80" s="4">
        <v>20</v>
      </c>
      <c r="BS80" s="4">
        <v>100</v>
      </c>
      <c r="BV80" s="5"/>
      <c r="BW80" s="4" t="s">
        <v>175</v>
      </c>
    </row>
    <row r="81" spans="1:76" hidden="1" x14ac:dyDescent="0.3">
      <c r="A81" s="49" t="s">
        <v>1487</v>
      </c>
      <c r="B81" s="4" t="s">
        <v>124</v>
      </c>
      <c r="C81" s="4" t="s">
        <v>122</v>
      </c>
      <c r="D81" s="4" t="s">
        <v>115</v>
      </c>
      <c r="E81" s="4" t="s">
        <v>116</v>
      </c>
      <c r="F81" s="83">
        <v>12</v>
      </c>
      <c r="G81" s="83">
        <v>1</v>
      </c>
      <c r="H81" s="12" t="str">
        <f t="shared" si="3"/>
        <v>12-1</v>
      </c>
      <c r="I81" s="12" t="str">
        <f t="shared" si="2"/>
        <v>12-1 O</v>
      </c>
      <c r="J81" s="49" t="s">
        <v>1487</v>
      </c>
      <c r="K81" s="83">
        <v>0</v>
      </c>
      <c r="L81" s="83">
        <v>89</v>
      </c>
      <c r="M81" s="117" t="b">
        <v>1</v>
      </c>
      <c r="N81" s="14">
        <v>17.850000000000001</v>
      </c>
      <c r="O81" s="14">
        <v>18.740000000000002</v>
      </c>
      <c r="P81" s="15"/>
      <c r="Q81" s="16" t="s">
        <v>137</v>
      </c>
      <c r="R81" s="135" t="s">
        <v>105</v>
      </c>
      <c r="S81" s="136" t="s">
        <v>1492</v>
      </c>
      <c r="T81" s="16"/>
      <c r="U81" s="16"/>
      <c r="V81" s="5"/>
      <c r="W81" s="5"/>
      <c r="X81" s="5"/>
      <c r="Y81" s="5"/>
      <c r="Z81" s="18" t="e">
        <v>#N/A</v>
      </c>
      <c r="AA81" s="5"/>
      <c r="BS81" s="4">
        <v>0</v>
      </c>
      <c r="BV81" s="5"/>
      <c r="BX81" s="4" t="s">
        <v>176</v>
      </c>
    </row>
    <row r="82" spans="1:76" hidden="1" x14ac:dyDescent="0.3">
      <c r="A82" s="49" t="s">
        <v>1487</v>
      </c>
      <c r="B82" s="4" t="s">
        <v>121</v>
      </c>
      <c r="C82" s="4" t="s">
        <v>122</v>
      </c>
      <c r="D82" s="4" t="s">
        <v>115</v>
      </c>
      <c r="E82" s="4" t="s">
        <v>116</v>
      </c>
      <c r="F82" s="83">
        <v>12</v>
      </c>
      <c r="G82" s="83">
        <v>2</v>
      </c>
      <c r="H82" s="12" t="str">
        <f t="shared" si="3"/>
        <v>12-2</v>
      </c>
      <c r="I82" s="12" t="str">
        <f t="shared" si="2"/>
        <v>12-2 1</v>
      </c>
      <c r="J82" s="49" t="s">
        <v>1487</v>
      </c>
      <c r="K82" s="83">
        <v>0</v>
      </c>
      <c r="L82" s="83">
        <v>62</v>
      </c>
      <c r="M82" s="117" t="b">
        <v>1</v>
      </c>
      <c r="N82" s="14">
        <v>18.740000000000002</v>
      </c>
      <c r="O82" s="14">
        <v>19.360000000000003</v>
      </c>
      <c r="P82" s="15" t="s">
        <v>112</v>
      </c>
      <c r="Q82" s="11" t="s">
        <v>1094</v>
      </c>
      <c r="R82" s="133" t="s">
        <v>1493</v>
      </c>
      <c r="S82" s="134">
        <v>1</v>
      </c>
      <c r="T82" s="16" t="s">
        <v>18</v>
      </c>
      <c r="U82" s="16"/>
      <c r="V82" s="5" t="s">
        <v>126</v>
      </c>
      <c r="W82" s="5" t="s">
        <v>49</v>
      </c>
      <c r="X82" s="5" t="s">
        <v>17</v>
      </c>
      <c r="Y82" s="5" t="s">
        <v>10</v>
      </c>
      <c r="Z82" s="18">
        <v>2</v>
      </c>
      <c r="AA82" s="5" t="s">
        <v>40</v>
      </c>
      <c r="BI82" s="4">
        <v>100</v>
      </c>
      <c r="BS82" s="4">
        <v>100</v>
      </c>
      <c r="BU82" s="4">
        <v>0</v>
      </c>
      <c r="BV82" s="5"/>
    </row>
    <row r="83" spans="1:76" hidden="1" x14ac:dyDescent="0.3">
      <c r="A83" s="49" t="s">
        <v>1487</v>
      </c>
      <c r="B83" s="4" t="s">
        <v>124</v>
      </c>
      <c r="C83" s="4" t="s">
        <v>122</v>
      </c>
      <c r="D83" s="4" t="s">
        <v>115</v>
      </c>
      <c r="E83" s="4" t="s">
        <v>116</v>
      </c>
      <c r="F83" s="83">
        <v>12</v>
      </c>
      <c r="G83" s="83">
        <v>2</v>
      </c>
      <c r="H83" s="12" t="str">
        <f t="shared" si="3"/>
        <v>12-2</v>
      </c>
      <c r="I83" s="12" t="str">
        <f t="shared" si="2"/>
        <v>12-2 2</v>
      </c>
      <c r="J83" s="49" t="s">
        <v>1487</v>
      </c>
      <c r="K83" s="83">
        <v>0</v>
      </c>
      <c r="L83" s="83">
        <v>62</v>
      </c>
      <c r="M83" s="117" t="b">
        <v>1</v>
      </c>
      <c r="N83" s="14">
        <v>18.740000000000002</v>
      </c>
      <c r="O83" s="14">
        <v>19.360000000000003</v>
      </c>
      <c r="P83" s="15" t="s">
        <v>112</v>
      </c>
      <c r="Q83" s="80" t="s">
        <v>42</v>
      </c>
      <c r="R83" s="137" t="s">
        <v>1496</v>
      </c>
      <c r="S83" s="138">
        <v>2</v>
      </c>
      <c r="T83" s="80" t="s">
        <v>18</v>
      </c>
      <c r="U83" s="80"/>
      <c r="V83" s="81" t="s">
        <v>132</v>
      </c>
      <c r="W83" s="81" t="s">
        <v>49</v>
      </c>
      <c r="X83" s="81" t="s">
        <v>17</v>
      </c>
      <c r="Y83" s="81" t="s">
        <v>135</v>
      </c>
      <c r="Z83" s="79">
        <v>3</v>
      </c>
      <c r="AA83" s="81" t="s">
        <v>40</v>
      </c>
      <c r="AB83" s="148"/>
      <c r="AC83" s="148"/>
      <c r="AD83" s="148"/>
      <c r="AE83" s="148"/>
      <c r="AF83" s="53"/>
      <c r="AG83" s="53"/>
      <c r="AH83" s="148"/>
      <c r="AI83" s="53"/>
      <c r="AJ83" s="53"/>
      <c r="AK83" s="53"/>
      <c r="AL83" s="148"/>
      <c r="AM83" s="148"/>
      <c r="AN83" s="53"/>
      <c r="AO83" s="53"/>
      <c r="AP83" s="53"/>
      <c r="AT83" s="4">
        <v>50</v>
      </c>
      <c r="AW83" s="4">
        <v>40</v>
      </c>
      <c r="BH83" s="4">
        <v>10</v>
      </c>
      <c r="BS83" s="4">
        <v>100</v>
      </c>
      <c r="BU83" s="4">
        <v>0</v>
      </c>
      <c r="BV83" s="81"/>
      <c r="BW83" s="4" t="s">
        <v>174</v>
      </c>
    </row>
    <row r="84" spans="1:76" hidden="1" x14ac:dyDescent="0.3">
      <c r="A84" s="49" t="s">
        <v>1487</v>
      </c>
      <c r="B84" s="4" t="s">
        <v>124</v>
      </c>
      <c r="C84" s="4" t="s">
        <v>122</v>
      </c>
      <c r="D84" s="4" t="s">
        <v>115</v>
      </c>
      <c r="E84" s="4" t="s">
        <v>116</v>
      </c>
      <c r="F84" s="83">
        <v>12</v>
      </c>
      <c r="G84" s="83">
        <v>2</v>
      </c>
      <c r="H84" s="12" t="str">
        <f t="shared" si="3"/>
        <v>12-2</v>
      </c>
      <c r="I84" s="12" t="str">
        <f t="shared" si="2"/>
        <v>12-2 5</v>
      </c>
      <c r="J84" s="49" t="s">
        <v>1487</v>
      </c>
      <c r="K84" s="83">
        <v>0</v>
      </c>
      <c r="L84" s="83">
        <v>62</v>
      </c>
      <c r="M84" s="117" t="b">
        <v>1</v>
      </c>
      <c r="N84" s="14">
        <v>18.740000000000002</v>
      </c>
      <c r="O84" s="14">
        <v>19.360000000000003</v>
      </c>
      <c r="P84" s="15" t="s">
        <v>112</v>
      </c>
      <c r="Q84" s="16" t="s">
        <v>46</v>
      </c>
      <c r="R84" s="133" t="s">
        <v>1495</v>
      </c>
      <c r="S84" s="134">
        <v>5</v>
      </c>
      <c r="T84" s="16" t="s">
        <v>19</v>
      </c>
      <c r="U84" s="16"/>
      <c r="V84" s="5" t="s">
        <v>131</v>
      </c>
      <c r="W84" s="5" t="s">
        <v>49</v>
      </c>
      <c r="X84" s="5" t="s">
        <v>14</v>
      </c>
      <c r="Y84" s="5" t="s">
        <v>135</v>
      </c>
      <c r="Z84" s="18">
        <v>3</v>
      </c>
      <c r="AA84" s="5" t="s">
        <v>40</v>
      </c>
      <c r="AT84" s="4">
        <v>80</v>
      </c>
      <c r="BI84" s="4">
        <v>20</v>
      </c>
      <c r="BS84" s="4">
        <v>100</v>
      </c>
      <c r="BV84" s="5"/>
    </row>
    <row r="85" spans="1:76" hidden="1" x14ac:dyDescent="0.3">
      <c r="A85" s="49" t="s">
        <v>1487</v>
      </c>
      <c r="B85" s="4" t="s">
        <v>124</v>
      </c>
      <c r="C85" s="4" t="s">
        <v>122</v>
      </c>
      <c r="D85" s="4" t="s">
        <v>115</v>
      </c>
      <c r="E85" s="4" t="s">
        <v>116</v>
      </c>
      <c r="F85" s="83">
        <v>12</v>
      </c>
      <c r="G85" s="83">
        <v>2</v>
      </c>
      <c r="H85" s="12" t="str">
        <f t="shared" si="3"/>
        <v>12-2</v>
      </c>
      <c r="I85" s="12" t="str">
        <f t="shared" si="2"/>
        <v>12-2 O</v>
      </c>
      <c r="J85" s="49" t="s">
        <v>1487</v>
      </c>
      <c r="K85" s="83">
        <v>0</v>
      </c>
      <c r="L85" s="83">
        <v>62</v>
      </c>
      <c r="M85" s="117" t="b">
        <v>1</v>
      </c>
      <c r="N85" s="14">
        <v>18.740000000000002</v>
      </c>
      <c r="O85" s="14">
        <v>19.360000000000003</v>
      </c>
      <c r="P85" s="15"/>
      <c r="Q85" s="16" t="s">
        <v>137</v>
      </c>
      <c r="R85" s="135" t="s">
        <v>105</v>
      </c>
      <c r="S85" s="136" t="s">
        <v>1492</v>
      </c>
      <c r="T85" s="16"/>
      <c r="U85" s="16"/>
      <c r="V85" s="5"/>
      <c r="W85" s="5"/>
      <c r="X85" s="5"/>
      <c r="Y85" s="5"/>
      <c r="Z85" s="18" t="e">
        <v>#N/A</v>
      </c>
      <c r="AA85" s="5"/>
      <c r="BS85" s="4">
        <v>0</v>
      </c>
      <c r="BV85" s="5"/>
      <c r="BX85" s="4" t="s">
        <v>176</v>
      </c>
    </row>
    <row r="86" spans="1:76" hidden="1" x14ac:dyDescent="0.3">
      <c r="A86" s="49" t="s">
        <v>1487</v>
      </c>
      <c r="B86" s="4" t="s">
        <v>121</v>
      </c>
      <c r="C86" s="4" t="s">
        <v>122</v>
      </c>
      <c r="D86" s="4" t="s">
        <v>115</v>
      </c>
      <c r="E86" s="4" t="s">
        <v>116</v>
      </c>
      <c r="F86" s="83">
        <v>12</v>
      </c>
      <c r="G86" s="83">
        <v>3</v>
      </c>
      <c r="H86" s="12" t="str">
        <f t="shared" si="3"/>
        <v>12-3</v>
      </c>
      <c r="I86" s="12" t="str">
        <f t="shared" si="2"/>
        <v>12-3 1</v>
      </c>
      <c r="J86" s="49" t="s">
        <v>1487</v>
      </c>
      <c r="K86" s="83">
        <v>0</v>
      </c>
      <c r="L86" s="83">
        <v>72</v>
      </c>
      <c r="M86" s="117" t="b">
        <v>1</v>
      </c>
      <c r="N86" s="14">
        <v>19.360000000000003</v>
      </c>
      <c r="O86" s="14">
        <v>20.080000000000002</v>
      </c>
      <c r="P86" s="15" t="s">
        <v>112</v>
      </c>
      <c r="Q86" s="11" t="s">
        <v>1094</v>
      </c>
      <c r="R86" s="133" t="s">
        <v>1493</v>
      </c>
      <c r="S86" s="134">
        <v>1</v>
      </c>
      <c r="T86" s="16" t="s">
        <v>18</v>
      </c>
      <c r="U86" s="16"/>
      <c r="V86" s="5" t="s">
        <v>126</v>
      </c>
      <c r="W86" s="5" t="s">
        <v>49</v>
      </c>
      <c r="X86" s="5" t="s">
        <v>17</v>
      </c>
      <c r="Y86" s="5" t="s">
        <v>10</v>
      </c>
      <c r="Z86" s="18">
        <v>2</v>
      </c>
      <c r="AA86" s="5" t="s">
        <v>40</v>
      </c>
      <c r="BI86" s="4">
        <v>100</v>
      </c>
      <c r="BS86" s="4">
        <v>100</v>
      </c>
      <c r="BU86" s="4">
        <v>0</v>
      </c>
      <c r="BV86" s="5"/>
    </row>
    <row r="87" spans="1:76" hidden="1" x14ac:dyDescent="0.3">
      <c r="A87" s="49" t="s">
        <v>1487</v>
      </c>
      <c r="B87" s="4" t="s">
        <v>121</v>
      </c>
      <c r="C87" s="4" t="s">
        <v>122</v>
      </c>
      <c r="D87" s="4" t="s">
        <v>115</v>
      </c>
      <c r="E87" s="4" t="s">
        <v>116</v>
      </c>
      <c r="F87" s="83">
        <v>12</v>
      </c>
      <c r="G87" s="83">
        <v>3</v>
      </c>
      <c r="H87" s="12" t="str">
        <f t="shared" si="3"/>
        <v>12-3</v>
      </c>
      <c r="I87" s="12" t="str">
        <f t="shared" si="2"/>
        <v>12-3 5</v>
      </c>
      <c r="J87" s="49" t="s">
        <v>1487</v>
      </c>
      <c r="K87" s="83">
        <v>40</v>
      </c>
      <c r="L87" s="83">
        <v>72</v>
      </c>
      <c r="M87" s="117" t="b">
        <v>1</v>
      </c>
      <c r="N87" s="14">
        <v>19.760000000000002</v>
      </c>
      <c r="O87" s="14">
        <v>20.080000000000002</v>
      </c>
      <c r="P87" s="15" t="s">
        <v>112</v>
      </c>
      <c r="Q87" s="16" t="s">
        <v>46</v>
      </c>
      <c r="R87" s="133" t="s">
        <v>1495</v>
      </c>
      <c r="S87" s="134">
        <v>5</v>
      </c>
      <c r="T87" s="16" t="s">
        <v>19</v>
      </c>
      <c r="U87" s="16"/>
      <c r="V87" s="5" t="s">
        <v>126</v>
      </c>
      <c r="W87" s="5" t="s">
        <v>49</v>
      </c>
      <c r="X87" s="5" t="s">
        <v>15</v>
      </c>
      <c r="Y87" s="5" t="s">
        <v>10</v>
      </c>
      <c r="Z87" s="18">
        <v>2</v>
      </c>
      <c r="AA87" s="5" t="s">
        <v>40</v>
      </c>
      <c r="AT87" s="4">
        <v>60</v>
      </c>
      <c r="BI87" s="4">
        <v>40</v>
      </c>
      <c r="BS87" s="4">
        <v>100</v>
      </c>
      <c r="BV87" s="5"/>
      <c r="BW87" s="4" t="s">
        <v>177</v>
      </c>
    </row>
    <row r="88" spans="1:76" hidden="1" x14ac:dyDescent="0.3">
      <c r="A88" s="49" t="s">
        <v>1487</v>
      </c>
      <c r="B88" s="4" t="s">
        <v>121</v>
      </c>
      <c r="C88" s="4" t="s">
        <v>122</v>
      </c>
      <c r="D88" s="4" t="s">
        <v>115</v>
      </c>
      <c r="E88" s="4" t="s">
        <v>116</v>
      </c>
      <c r="F88" s="83">
        <v>12</v>
      </c>
      <c r="G88" s="83">
        <v>3</v>
      </c>
      <c r="H88" s="12" t="str">
        <f t="shared" si="3"/>
        <v>12-3</v>
      </c>
      <c r="I88" s="12" t="str">
        <f t="shared" si="2"/>
        <v>12-3 3</v>
      </c>
      <c r="J88" s="49" t="s">
        <v>1487</v>
      </c>
      <c r="K88" s="83">
        <v>0</v>
      </c>
      <c r="L88" s="83">
        <v>72</v>
      </c>
      <c r="M88" s="117" t="b">
        <v>1</v>
      </c>
      <c r="N88" s="14">
        <v>19.360000000000003</v>
      </c>
      <c r="O88" s="14">
        <v>20.080000000000002</v>
      </c>
      <c r="P88" s="15" t="s">
        <v>112</v>
      </c>
      <c r="Q88" s="16" t="s">
        <v>42</v>
      </c>
      <c r="R88" s="133" t="s">
        <v>1497</v>
      </c>
      <c r="S88" s="134">
        <v>3</v>
      </c>
      <c r="T88" s="16" t="s">
        <v>18</v>
      </c>
      <c r="U88" s="16"/>
      <c r="V88" s="5" t="s">
        <v>132</v>
      </c>
      <c r="W88" s="5" t="s">
        <v>49</v>
      </c>
      <c r="X88" s="5" t="s">
        <v>14</v>
      </c>
      <c r="Y88" s="5" t="s">
        <v>11</v>
      </c>
      <c r="Z88" s="18">
        <v>3</v>
      </c>
      <c r="AA88" s="5" t="s">
        <v>40</v>
      </c>
      <c r="AT88" s="4">
        <v>50</v>
      </c>
      <c r="AW88" s="4">
        <v>50</v>
      </c>
      <c r="BS88" s="4">
        <v>100</v>
      </c>
      <c r="BV88" s="5"/>
    </row>
    <row r="89" spans="1:76" hidden="1" x14ac:dyDescent="0.3">
      <c r="A89" s="49" t="s">
        <v>1487</v>
      </c>
      <c r="B89" s="4" t="s">
        <v>121</v>
      </c>
      <c r="C89" s="4" t="s">
        <v>122</v>
      </c>
      <c r="D89" s="4" t="s">
        <v>115</v>
      </c>
      <c r="E89" s="4" t="s">
        <v>116</v>
      </c>
      <c r="F89" s="83">
        <v>12</v>
      </c>
      <c r="G89" s="83">
        <v>3</v>
      </c>
      <c r="H89" s="12" t="str">
        <f t="shared" si="3"/>
        <v>12-3</v>
      </c>
      <c r="I89" s="12" t="str">
        <f t="shared" si="2"/>
        <v>12-3 5</v>
      </c>
      <c r="J89" s="49" t="s">
        <v>1487</v>
      </c>
      <c r="K89" s="83">
        <v>17</v>
      </c>
      <c r="L89" s="83">
        <v>30</v>
      </c>
      <c r="M89" s="117" t="b">
        <v>1</v>
      </c>
      <c r="N89" s="14">
        <v>19.530000000000005</v>
      </c>
      <c r="O89" s="14">
        <v>19.660000000000004</v>
      </c>
      <c r="P89" s="15" t="s">
        <v>112</v>
      </c>
      <c r="Q89" s="16" t="s">
        <v>45</v>
      </c>
      <c r="R89" s="133" t="s">
        <v>1495</v>
      </c>
      <c r="S89" s="134">
        <v>5</v>
      </c>
      <c r="T89" s="16" t="s">
        <v>44</v>
      </c>
      <c r="U89" s="16"/>
      <c r="V89" s="5" t="s">
        <v>131</v>
      </c>
      <c r="W89" s="5" t="s">
        <v>49</v>
      </c>
      <c r="X89" s="5" t="s">
        <v>14</v>
      </c>
      <c r="Y89" s="5" t="s">
        <v>135</v>
      </c>
      <c r="Z89" s="18">
        <v>3</v>
      </c>
      <c r="AA89" s="5" t="s">
        <v>110</v>
      </c>
      <c r="AW89" s="4">
        <v>70</v>
      </c>
      <c r="BI89" s="4">
        <v>30</v>
      </c>
      <c r="BS89" s="4">
        <v>100</v>
      </c>
      <c r="BV89" s="5"/>
    </row>
    <row r="90" spans="1:76" hidden="1" x14ac:dyDescent="0.3">
      <c r="A90" s="49" t="s">
        <v>1487</v>
      </c>
      <c r="B90" s="4" t="s">
        <v>121</v>
      </c>
      <c r="C90" s="4" t="s">
        <v>122</v>
      </c>
      <c r="D90" s="4" t="s">
        <v>115</v>
      </c>
      <c r="E90" s="4" t="s">
        <v>116</v>
      </c>
      <c r="F90" s="83">
        <v>12</v>
      </c>
      <c r="G90" s="83">
        <v>3</v>
      </c>
      <c r="H90" s="12" t="str">
        <f t="shared" si="3"/>
        <v>12-3</v>
      </c>
      <c r="I90" s="12" t="str">
        <f t="shared" si="2"/>
        <v>12-3 5</v>
      </c>
      <c r="J90" s="49" t="s">
        <v>1487</v>
      </c>
      <c r="K90" s="83">
        <v>10</v>
      </c>
      <c r="L90" s="83">
        <v>21</v>
      </c>
      <c r="M90" s="117" t="b">
        <v>1</v>
      </c>
      <c r="N90" s="14">
        <v>19.460000000000004</v>
      </c>
      <c r="O90" s="14">
        <v>19.570000000000004</v>
      </c>
      <c r="P90" s="15" t="s">
        <v>96</v>
      </c>
      <c r="Q90" s="11" t="s">
        <v>1094</v>
      </c>
      <c r="R90" s="137" t="s">
        <v>1495</v>
      </c>
      <c r="S90" s="138">
        <v>5</v>
      </c>
      <c r="T90" s="80" t="s">
        <v>23</v>
      </c>
      <c r="U90" s="80"/>
      <c r="V90" s="81" t="s">
        <v>134</v>
      </c>
      <c r="W90" s="81" t="s">
        <v>49</v>
      </c>
      <c r="X90" s="81" t="s">
        <v>14</v>
      </c>
      <c r="Y90" s="81" t="s">
        <v>10</v>
      </c>
      <c r="Z90" s="79">
        <v>2</v>
      </c>
      <c r="AA90" s="81" t="s">
        <v>40</v>
      </c>
      <c r="BI90" s="4">
        <v>100</v>
      </c>
      <c r="BS90" s="4">
        <v>100</v>
      </c>
      <c r="BU90" s="4">
        <v>0</v>
      </c>
      <c r="BV90" s="81"/>
    </row>
    <row r="91" spans="1:76" hidden="1" x14ac:dyDescent="0.3">
      <c r="A91" s="49" t="s">
        <v>1487</v>
      </c>
      <c r="B91" s="4" t="s">
        <v>121</v>
      </c>
      <c r="C91" s="4" t="s">
        <v>122</v>
      </c>
      <c r="D91" s="4" t="s">
        <v>115</v>
      </c>
      <c r="E91" s="4" t="s">
        <v>116</v>
      </c>
      <c r="F91" s="83">
        <v>12</v>
      </c>
      <c r="G91" s="83">
        <v>3</v>
      </c>
      <c r="H91" s="12" t="str">
        <f t="shared" si="3"/>
        <v>12-3</v>
      </c>
      <c r="I91" s="12" t="str">
        <f t="shared" si="2"/>
        <v>12-3 O</v>
      </c>
      <c r="J91" s="49" t="s">
        <v>1487</v>
      </c>
      <c r="K91" s="83">
        <v>0</v>
      </c>
      <c r="L91" s="83">
        <v>72</v>
      </c>
      <c r="M91" s="117" t="b">
        <v>1</v>
      </c>
      <c r="N91" s="14">
        <v>19.360000000000003</v>
      </c>
      <c r="O91" s="14">
        <v>20.080000000000002</v>
      </c>
      <c r="P91" s="15"/>
      <c r="Q91" s="16" t="s">
        <v>137</v>
      </c>
      <c r="R91" s="135" t="s">
        <v>105</v>
      </c>
      <c r="S91" s="136" t="s">
        <v>1492</v>
      </c>
      <c r="T91" s="16"/>
      <c r="U91" s="16"/>
      <c r="V91" s="5"/>
      <c r="W91" s="5"/>
      <c r="X91" s="5"/>
      <c r="Y91" s="5"/>
      <c r="Z91" s="18" t="e">
        <v>#N/A</v>
      </c>
      <c r="AA91" s="5"/>
      <c r="BS91" s="4">
        <v>0</v>
      </c>
      <c r="BV91" s="5"/>
      <c r="BX91" s="4" t="s">
        <v>178</v>
      </c>
    </row>
    <row r="92" spans="1:76" hidden="1" x14ac:dyDescent="0.3">
      <c r="A92" s="49" t="s">
        <v>1487</v>
      </c>
      <c r="B92" s="4" t="s">
        <v>121</v>
      </c>
      <c r="C92" s="4" t="s">
        <v>122</v>
      </c>
      <c r="D92" s="4" t="s">
        <v>115</v>
      </c>
      <c r="E92" s="4" t="s">
        <v>116</v>
      </c>
      <c r="F92" s="83">
        <v>12</v>
      </c>
      <c r="G92" s="83">
        <v>4</v>
      </c>
      <c r="H92" s="12" t="str">
        <f t="shared" si="3"/>
        <v>12-4</v>
      </c>
      <c r="I92" s="12" t="str">
        <f t="shared" si="2"/>
        <v>12-4 1</v>
      </c>
      <c r="J92" s="49" t="s">
        <v>1487</v>
      </c>
      <c r="K92" s="83">
        <v>0</v>
      </c>
      <c r="L92" s="83">
        <v>86</v>
      </c>
      <c r="M92" s="117" t="b">
        <v>1</v>
      </c>
      <c r="N92" s="14">
        <v>20.090000000000003</v>
      </c>
      <c r="O92" s="14">
        <v>20.950000000000003</v>
      </c>
      <c r="P92" s="15" t="s">
        <v>112</v>
      </c>
      <c r="Q92" s="11" t="s">
        <v>1094</v>
      </c>
      <c r="R92" s="133" t="s">
        <v>1493</v>
      </c>
      <c r="S92" s="134">
        <v>1</v>
      </c>
      <c r="T92" s="16" t="s">
        <v>18</v>
      </c>
      <c r="U92" s="16"/>
      <c r="V92" s="5" t="s">
        <v>126</v>
      </c>
      <c r="W92" s="5" t="s">
        <v>49</v>
      </c>
      <c r="X92" s="5" t="s">
        <v>17</v>
      </c>
      <c r="Y92" s="5" t="s">
        <v>10</v>
      </c>
      <c r="Z92" s="18">
        <v>2</v>
      </c>
      <c r="AA92" s="5" t="s">
        <v>40</v>
      </c>
      <c r="BI92" s="4">
        <v>100</v>
      </c>
      <c r="BS92" s="4">
        <v>100</v>
      </c>
      <c r="BU92" s="4">
        <v>0</v>
      </c>
      <c r="BV92" s="5"/>
    </row>
    <row r="93" spans="1:76" hidden="1" x14ac:dyDescent="0.3">
      <c r="A93" s="49" t="s">
        <v>1487</v>
      </c>
      <c r="B93" s="4" t="s">
        <v>121</v>
      </c>
      <c r="C93" s="4" t="s">
        <v>122</v>
      </c>
      <c r="D93" s="4" t="s">
        <v>115</v>
      </c>
      <c r="E93" s="4" t="s">
        <v>116</v>
      </c>
      <c r="F93" s="83">
        <v>12</v>
      </c>
      <c r="G93" s="83">
        <v>4</v>
      </c>
      <c r="H93" s="12" t="str">
        <f t="shared" si="3"/>
        <v>12-4</v>
      </c>
      <c r="I93" s="12" t="str">
        <f t="shared" si="2"/>
        <v>12-4 5</v>
      </c>
      <c r="J93" s="49" t="s">
        <v>1487</v>
      </c>
      <c r="K93" s="83">
        <v>0</v>
      </c>
      <c r="L93" s="83">
        <v>86</v>
      </c>
      <c r="M93" s="117" t="b">
        <v>1</v>
      </c>
      <c r="N93" s="14">
        <v>20.090000000000003</v>
      </c>
      <c r="O93" s="14">
        <v>20.950000000000003</v>
      </c>
      <c r="P93" s="15" t="s">
        <v>112</v>
      </c>
      <c r="Q93" s="16" t="s">
        <v>46</v>
      </c>
      <c r="R93" s="133" t="s">
        <v>1495</v>
      </c>
      <c r="S93" s="134">
        <v>5</v>
      </c>
      <c r="T93" s="16" t="s">
        <v>18</v>
      </c>
      <c r="U93" s="16"/>
      <c r="V93" s="5" t="s">
        <v>131</v>
      </c>
      <c r="W93" s="5" t="s">
        <v>49</v>
      </c>
      <c r="X93" s="5" t="s">
        <v>52</v>
      </c>
      <c r="Y93" s="5" t="s">
        <v>135</v>
      </c>
      <c r="Z93" s="18">
        <v>3</v>
      </c>
      <c r="AA93" s="5" t="s">
        <v>110</v>
      </c>
      <c r="AT93" s="4">
        <v>60</v>
      </c>
      <c r="BI93" s="4">
        <v>40</v>
      </c>
      <c r="BS93" s="4">
        <v>100</v>
      </c>
      <c r="BV93" s="5"/>
    </row>
    <row r="94" spans="1:76" hidden="1" x14ac:dyDescent="0.3">
      <c r="A94" s="49" t="s">
        <v>1487</v>
      </c>
      <c r="B94" s="4" t="s">
        <v>121</v>
      </c>
      <c r="C94" s="4" t="s">
        <v>122</v>
      </c>
      <c r="D94" s="4" t="s">
        <v>115</v>
      </c>
      <c r="E94" s="4" t="s">
        <v>116</v>
      </c>
      <c r="F94" s="83">
        <v>12</v>
      </c>
      <c r="G94" s="83">
        <v>4</v>
      </c>
      <c r="H94" s="12" t="str">
        <f t="shared" si="3"/>
        <v>12-4</v>
      </c>
      <c r="I94" s="12" t="str">
        <f t="shared" si="2"/>
        <v>12-4 5</v>
      </c>
      <c r="J94" s="49" t="s">
        <v>1487</v>
      </c>
      <c r="K94" s="83">
        <v>0</v>
      </c>
      <c r="L94" s="83">
        <v>26</v>
      </c>
      <c r="M94" s="117" t="b">
        <v>1</v>
      </c>
      <c r="N94" s="14">
        <v>20.090000000000003</v>
      </c>
      <c r="O94" s="14">
        <v>20.350000000000005</v>
      </c>
      <c r="P94" s="15" t="s">
        <v>112</v>
      </c>
      <c r="Q94" s="16" t="s">
        <v>46</v>
      </c>
      <c r="R94" s="133" t="s">
        <v>1495</v>
      </c>
      <c r="S94" s="134">
        <v>5</v>
      </c>
      <c r="T94" s="16" t="s">
        <v>18</v>
      </c>
      <c r="U94" s="16"/>
      <c r="V94" s="5" t="s">
        <v>126</v>
      </c>
      <c r="W94" s="5" t="s">
        <v>49</v>
      </c>
      <c r="X94" s="5" t="s">
        <v>15</v>
      </c>
      <c r="Y94" s="5" t="s">
        <v>10</v>
      </c>
      <c r="Z94" s="18">
        <v>2</v>
      </c>
      <c r="AA94" s="5" t="s">
        <v>40</v>
      </c>
      <c r="AT94" s="4">
        <v>70</v>
      </c>
      <c r="BI94" s="4">
        <v>30</v>
      </c>
      <c r="BS94" s="4">
        <v>100</v>
      </c>
      <c r="BV94" s="5"/>
    </row>
    <row r="95" spans="1:76" hidden="1" x14ac:dyDescent="0.3">
      <c r="A95" s="49" t="s">
        <v>1487</v>
      </c>
      <c r="B95" s="4" t="s">
        <v>121</v>
      </c>
      <c r="C95" s="4" t="s">
        <v>122</v>
      </c>
      <c r="D95" s="4" t="s">
        <v>115</v>
      </c>
      <c r="E95" s="4" t="s">
        <v>116</v>
      </c>
      <c r="F95" s="83">
        <v>12</v>
      </c>
      <c r="G95" s="83">
        <v>4</v>
      </c>
      <c r="H95" s="12" t="str">
        <f t="shared" si="3"/>
        <v>12-4</v>
      </c>
      <c r="I95" s="12" t="str">
        <f t="shared" si="2"/>
        <v>12-4 3</v>
      </c>
      <c r="J95" s="49" t="s">
        <v>1487</v>
      </c>
      <c r="K95" s="83">
        <v>30</v>
      </c>
      <c r="L95" s="83">
        <v>86</v>
      </c>
      <c r="M95" s="117" t="b">
        <v>1</v>
      </c>
      <c r="N95" s="14">
        <v>20.390000000000004</v>
      </c>
      <c r="O95" s="14">
        <v>20.950000000000003</v>
      </c>
      <c r="P95" s="15" t="s">
        <v>112</v>
      </c>
      <c r="Q95" s="16" t="s">
        <v>42</v>
      </c>
      <c r="R95" s="133" t="s">
        <v>1497</v>
      </c>
      <c r="S95" s="134">
        <v>3</v>
      </c>
      <c r="T95" s="16" t="s">
        <v>18</v>
      </c>
      <c r="U95" s="16"/>
      <c r="V95" s="5" t="s">
        <v>132</v>
      </c>
      <c r="W95" s="5" t="s">
        <v>49</v>
      </c>
      <c r="X95" s="5" t="s">
        <v>14</v>
      </c>
      <c r="Y95" s="5" t="s">
        <v>11</v>
      </c>
      <c r="Z95" s="18">
        <v>3</v>
      </c>
      <c r="AA95" s="5" t="s">
        <v>40</v>
      </c>
      <c r="AT95" s="4">
        <v>50</v>
      </c>
      <c r="AW95" s="4">
        <v>50</v>
      </c>
      <c r="BS95" s="4">
        <v>100</v>
      </c>
      <c r="BV95" s="5"/>
      <c r="BW95" s="4" t="s">
        <v>179</v>
      </c>
    </row>
    <row r="96" spans="1:76" hidden="1" x14ac:dyDescent="0.3">
      <c r="A96" s="49" t="s">
        <v>1487</v>
      </c>
      <c r="B96" s="4" t="s">
        <v>121</v>
      </c>
      <c r="C96" s="4" t="s">
        <v>122</v>
      </c>
      <c r="D96" s="4" t="s">
        <v>115</v>
      </c>
      <c r="E96" s="4" t="s">
        <v>116</v>
      </c>
      <c r="F96" s="83">
        <v>12</v>
      </c>
      <c r="G96" s="83">
        <v>4</v>
      </c>
      <c r="H96" s="12" t="str">
        <f t="shared" si="3"/>
        <v>12-4</v>
      </c>
      <c r="I96" s="12" t="str">
        <f t="shared" si="2"/>
        <v>12-4 O</v>
      </c>
      <c r="J96" s="49" t="s">
        <v>1487</v>
      </c>
      <c r="K96" s="83">
        <v>0</v>
      </c>
      <c r="L96" s="83">
        <v>86</v>
      </c>
      <c r="M96" s="117" t="b">
        <v>1</v>
      </c>
      <c r="N96" s="14">
        <v>20.090000000000003</v>
      </c>
      <c r="O96" s="14">
        <v>20.950000000000003</v>
      </c>
      <c r="P96" s="15"/>
      <c r="Q96" s="16" t="s">
        <v>137</v>
      </c>
      <c r="R96" s="135" t="s">
        <v>105</v>
      </c>
      <c r="S96" s="136" t="s">
        <v>1492</v>
      </c>
      <c r="T96" s="16"/>
      <c r="U96" s="16"/>
      <c r="V96" s="5"/>
      <c r="W96" s="5"/>
      <c r="X96" s="5"/>
      <c r="Y96" s="5"/>
      <c r="Z96" s="18" t="e">
        <v>#N/A</v>
      </c>
      <c r="AA96" s="5"/>
      <c r="BS96" s="4">
        <v>0</v>
      </c>
      <c r="BV96" s="5"/>
      <c r="BX96" s="4" t="s">
        <v>180</v>
      </c>
    </row>
    <row r="97" spans="1:76" hidden="1" x14ac:dyDescent="0.3">
      <c r="A97" s="49" t="s">
        <v>1487</v>
      </c>
      <c r="B97" s="4" t="s">
        <v>121</v>
      </c>
      <c r="C97" s="4" t="s">
        <v>122</v>
      </c>
      <c r="D97" s="4" t="s">
        <v>115</v>
      </c>
      <c r="E97" s="4" t="s">
        <v>116</v>
      </c>
      <c r="F97" s="83">
        <v>13</v>
      </c>
      <c r="G97" s="83">
        <v>1</v>
      </c>
      <c r="H97" s="12" t="str">
        <f t="shared" si="3"/>
        <v>13-1</v>
      </c>
      <c r="I97" s="12" t="str">
        <f t="shared" si="2"/>
        <v>13-1 1</v>
      </c>
      <c r="J97" s="49" t="s">
        <v>1487</v>
      </c>
      <c r="K97" s="83">
        <v>0</v>
      </c>
      <c r="L97" s="83">
        <v>98</v>
      </c>
      <c r="M97" s="117" t="b">
        <v>1</v>
      </c>
      <c r="N97" s="14">
        <v>20.9</v>
      </c>
      <c r="O97" s="14">
        <v>21.88</v>
      </c>
      <c r="P97" s="15" t="s">
        <v>112</v>
      </c>
      <c r="Q97" s="11" t="s">
        <v>1094</v>
      </c>
      <c r="R97" s="133" t="s">
        <v>1493</v>
      </c>
      <c r="S97" s="134">
        <v>1</v>
      </c>
      <c r="T97" s="16" t="s">
        <v>18</v>
      </c>
      <c r="U97" s="16"/>
      <c r="V97" s="5" t="s">
        <v>126</v>
      </c>
      <c r="W97" s="5" t="s">
        <v>49</v>
      </c>
      <c r="X97" s="5" t="s">
        <v>17</v>
      </c>
      <c r="Y97" s="5" t="s">
        <v>10</v>
      </c>
      <c r="Z97" s="18">
        <v>2</v>
      </c>
      <c r="AA97" s="5" t="s">
        <v>40</v>
      </c>
      <c r="BI97" s="4">
        <v>100</v>
      </c>
      <c r="BS97" s="4">
        <v>100</v>
      </c>
      <c r="BU97" s="4">
        <v>0</v>
      </c>
      <c r="BV97" s="5"/>
    </row>
    <row r="98" spans="1:76" hidden="1" x14ac:dyDescent="0.3">
      <c r="A98" s="49" t="s">
        <v>1487</v>
      </c>
      <c r="B98" s="4" t="s">
        <v>121</v>
      </c>
      <c r="C98" s="4" t="s">
        <v>122</v>
      </c>
      <c r="D98" s="4" t="s">
        <v>115</v>
      </c>
      <c r="E98" s="4" t="s">
        <v>116</v>
      </c>
      <c r="F98" s="83">
        <v>13</v>
      </c>
      <c r="G98" s="83">
        <v>1</v>
      </c>
      <c r="H98" s="12" t="str">
        <f t="shared" si="3"/>
        <v>13-1</v>
      </c>
      <c r="I98" s="12" t="str">
        <f t="shared" si="2"/>
        <v>13-1 3</v>
      </c>
      <c r="J98" s="49" t="s">
        <v>1487</v>
      </c>
      <c r="K98" s="83">
        <v>0</v>
      </c>
      <c r="L98" s="83">
        <v>98</v>
      </c>
      <c r="M98" s="117" t="b">
        <v>1</v>
      </c>
      <c r="N98" s="14">
        <v>20.9</v>
      </c>
      <c r="O98" s="14">
        <v>21.88</v>
      </c>
      <c r="P98" s="15" t="s">
        <v>112</v>
      </c>
      <c r="Q98" s="16" t="s">
        <v>42</v>
      </c>
      <c r="R98" s="133" t="s">
        <v>1497</v>
      </c>
      <c r="S98" s="134">
        <v>3</v>
      </c>
      <c r="T98" s="16" t="s">
        <v>18</v>
      </c>
      <c r="U98" s="16"/>
      <c r="V98" s="5" t="s">
        <v>138</v>
      </c>
      <c r="W98" s="5" t="s">
        <v>49</v>
      </c>
      <c r="X98" s="5" t="s">
        <v>14</v>
      </c>
      <c r="Y98" s="5" t="s">
        <v>11</v>
      </c>
      <c r="Z98" s="18">
        <v>3</v>
      </c>
      <c r="AA98" s="5" t="s">
        <v>110</v>
      </c>
      <c r="AT98" s="4">
        <v>49</v>
      </c>
      <c r="AW98" s="4">
        <v>49</v>
      </c>
      <c r="BH98" s="4">
        <v>2</v>
      </c>
      <c r="BS98" s="4">
        <v>100</v>
      </c>
      <c r="BV98" s="5"/>
      <c r="BW98" s="4" t="s">
        <v>181</v>
      </c>
    </row>
    <row r="99" spans="1:76" hidden="1" x14ac:dyDescent="0.3">
      <c r="A99" s="49" t="s">
        <v>1487</v>
      </c>
      <c r="B99" s="4" t="s">
        <v>121</v>
      </c>
      <c r="C99" s="4" t="s">
        <v>122</v>
      </c>
      <c r="D99" s="4" t="s">
        <v>115</v>
      </c>
      <c r="E99" s="4" t="s">
        <v>116</v>
      </c>
      <c r="F99" s="83">
        <v>13</v>
      </c>
      <c r="G99" s="83">
        <v>1</v>
      </c>
      <c r="H99" s="12" t="str">
        <f t="shared" si="3"/>
        <v>13-1</v>
      </c>
      <c r="I99" s="12" t="str">
        <f t="shared" si="2"/>
        <v>13-1 2</v>
      </c>
      <c r="J99" s="49" t="s">
        <v>1487</v>
      </c>
      <c r="K99" s="83">
        <v>30</v>
      </c>
      <c r="L99" s="83">
        <v>58</v>
      </c>
      <c r="M99" s="117" t="b">
        <v>1</v>
      </c>
      <c r="N99" s="14">
        <v>21.2</v>
      </c>
      <c r="O99" s="14">
        <v>21.479999999999997</v>
      </c>
      <c r="P99" s="15" t="s">
        <v>96</v>
      </c>
      <c r="Q99" s="16" t="s">
        <v>27</v>
      </c>
      <c r="R99" s="133" t="s">
        <v>1496</v>
      </c>
      <c r="S99" s="134">
        <v>2</v>
      </c>
      <c r="T99" s="16" t="s">
        <v>18</v>
      </c>
      <c r="U99" s="16"/>
      <c r="V99" s="5" t="s">
        <v>140</v>
      </c>
      <c r="W99" s="5" t="s">
        <v>49</v>
      </c>
      <c r="X99" s="5" t="s">
        <v>14</v>
      </c>
      <c r="Y99" s="5" t="s">
        <v>135</v>
      </c>
      <c r="Z99" s="18">
        <v>3</v>
      </c>
      <c r="AA99" s="5" t="s">
        <v>40</v>
      </c>
      <c r="AT99" s="4">
        <v>100</v>
      </c>
      <c r="BS99" s="4">
        <v>100</v>
      </c>
      <c r="BV99" s="5"/>
    </row>
    <row r="100" spans="1:76" hidden="1" x14ac:dyDescent="0.3">
      <c r="A100" s="49" t="s">
        <v>1487</v>
      </c>
      <c r="B100" s="4" t="s">
        <v>121</v>
      </c>
      <c r="C100" s="4" t="s">
        <v>122</v>
      </c>
      <c r="D100" s="4" t="s">
        <v>115</v>
      </c>
      <c r="E100" s="4" t="s">
        <v>116</v>
      </c>
      <c r="F100" s="83">
        <v>13</v>
      </c>
      <c r="G100" s="83">
        <v>1</v>
      </c>
      <c r="H100" s="12" t="str">
        <f t="shared" si="3"/>
        <v>13-1</v>
      </c>
      <c r="I100" s="12" t="str">
        <f t="shared" si="2"/>
        <v>13-1 O</v>
      </c>
      <c r="J100" s="49" t="s">
        <v>1487</v>
      </c>
      <c r="K100" s="83">
        <v>0</v>
      </c>
      <c r="L100" s="83">
        <v>98</v>
      </c>
      <c r="M100" s="117" t="b">
        <v>1</v>
      </c>
      <c r="N100" s="14">
        <v>20.9</v>
      </c>
      <c r="O100" s="14">
        <v>21.88</v>
      </c>
      <c r="P100" s="15"/>
      <c r="Q100" s="16" t="s">
        <v>137</v>
      </c>
      <c r="R100" s="135" t="s">
        <v>105</v>
      </c>
      <c r="S100" s="136" t="s">
        <v>1492</v>
      </c>
      <c r="T100" s="16"/>
      <c r="U100" s="16"/>
      <c r="V100" s="5"/>
      <c r="W100" s="5"/>
      <c r="X100" s="5"/>
      <c r="Y100" s="5"/>
      <c r="Z100" s="18" t="e">
        <v>#N/A</v>
      </c>
      <c r="AA100" s="5"/>
      <c r="BS100" s="4">
        <v>0</v>
      </c>
      <c r="BV100" s="5"/>
      <c r="BX100" s="4" t="s">
        <v>182</v>
      </c>
    </row>
    <row r="101" spans="1:76" hidden="1" x14ac:dyDescent="0.3">
      <c r="A101" s="49" t="s">
        <v>1487</v>
      </c>
      <c r="B101" s="4" t="s">
        <v>121</v>
      </c>
      <c r="C101" s="4" t="s">
        <v>122</v>
      </c>
      <c r="D101" s="4" t="s">
        <v>115</v>
      </c>
      <c r="E101" s="4" t="s">
        <v>116</v>
      </c>
      <c r="F101" s="83">
        <v>13</v>
      </c>
      <c r="G101" s="83">
        <v>2</v>
      </c>
      <c r="H101" s="12" t="str">
        <f t="shared" si="3"/>
        <v>13-2</v>
      </c>
      <c r="I101" s="12" t="str">
        <f t="shared" si="2"/>
        <v>13-2 1</v>
      </c>
      <c r="J101" s="49" t="s">
        <v>1487</v>
      </c>
      <c r="K101" s="83">
        <v>0</v>
      </c>
      <c r="L101" s="83">
        <v>95</v>
      </c>
      <c r="M101" s="117" t="b">
        <v>1</v>
      </c>
      <c r="N101" s="14">
        <v>21.884999999999998</v>
      </c>
      <c r="O101" s="14">
        <v>22.834999999999997</v>
      </c>
      <c r="P101" s="15" t="s">
        <v>112</v>
      </c>
      <c r="Q101" s="11" t="s">
        <v>1094</v>
      </c>
      <c r="R101" s="133" t="s">
        <v>1493</v>
      </c>
      <c r="S101" s="134">
        <v>1</v>
      </c>
      <c r="T101" s="16" t="s">
        <v>18</v>
      </c>
      <c r="U101" s="16"/>
      <c r="V101" s="5" t="s">
        <v>126</v>
      </c>
      <c r="W101" s="5" t="s">
        <v>49</v>
      </c>
      <c r="X101" s="5" t="s">
        <v>17</v>
      </c>
      <c r="Y101" s="5" t="s">
        <v>10</v>
      </c>
      <c r="Z101" s="18">
        <v>2</v>
      </c>
      <c r="AA101" s="5" t="s">
        <v>40</v>
      </c>
      <c r="BI101" s="4">
        <v>100</v>
      </c>
      <c r="BS101" s="4">
        <v>100</v>
      </c>
      <c r="BU101" s="4">
        <v>0</v>
      </c>
      <c r="BV101" s="5"/>
    </row>
    <row r="102" spans="1:76" hidden="1" x14ac:dyDescent="0.3">
      <c r="A102" s="49" t="s">
        <v>1487</v>
      </c>
      <c r="B102" s="4" t="s">
        <v>121</v>
      </c>
      <c r="C102" s="4" t="s">
        <v>122</v>
      </c>
      <c r="D102" s="4" t="s">
        <v>115</v>
      </c>
      <c r="E102" s="4" t="s">
        <v>116</v>
      </c>
      <c r="F102" s="83">
        <v>13</v>
      </c>
      <c r="G102" s="83">
        <v>2</v>
      </c>
      <c r="H102" s="12" t="str">
        <f t="shared" si="3"/>
        <v>13-2</v>
      </c>
      <c r="I102" s="12" t="str">
        <f t="shared" si="2"/>
        <v>13-2 3</v>
      </c>
      <c r="J102" s="49" t="s">
        <v>1487</v>
      </c>
      <c r="K102" s="83">
        <v>0</v>
      </c>
      <c r="L102" s="83">
        <v>95</v>
      </c>
      <c r="M102" s="117" t="b">
        <v>1</v>
      </c>
      <c r="N102" s="14">
        <v>21.884999999999998</v>
      </c>
      <c r="O102" s="14">
        <v>22.834999999999997</v>
      </c>
      <c r="P102" s="15" t="s">
        <v>112</v>
      </c>
      <c r="Q102" s="16" t="s">
        <v>42</v>
      </c>
      <c r="R102" s="133" t="s">
        <v>1497</v>
      </c>
      <c r="S102" s="134">
        <v>3</v>
      </c>
      <c r="T102" s="16" t="s">
        <v>18</v>
      </c>
      <c r="U102" s="16"/>
      <c r="V102" s="5" t="s">
        <v>138</v>
      </c>
      <c r="W102" s="5" t="s">
        <v>49</v>
      </c>
      <c r="X102" s="5" t="s">
        <v>14</v>
      </c>
      <c r="Y102" s="5" t="s">
        <v>11</v>
      </c>
      <c r="Z102" s="18">
        <v>3</v>
      </c>
      <c r="AA102" s="5" t="s">
        <v>110</v>
      </c>
      <c r="AT102" s="4">
        <v>49</v>
      </c>
      <c r="AW102" s="4">
        <v>49</v>
      </c>
      <c r="BH102" s="4">
        <v>2</v>
      </c>
      <c r="BS102" s="4">
        <v>100</v>
      </c>
      <c r="BV102" s="5"/>
      <c r="BW102" s="4" t="s">
        <v>183</v>
      </c>
    </row>
    <row r="103" spans="1:76" hidden="1" x14ac:dyDescent="0.3">
      <c r="A103" s="49" t="s">
        <v>1487</v>
      </c>
      <c r="B103" s="4" t="s">
        <v>121</v>
      </c>
      <c r="C103" s="4" t="s">
        <v>122</v>
      </c>
      <c r="D103" s="4" t="s">
        <v>115</v>
      </c>
      <c r="E103" s="4" t="s">
        <v>116</v>
      </c>
      <c r="F103" s="83">
        <v>13</v>
      </c>
      <c r="G103" s="83">
        <v>2</v>
      </c>
      <c r="H103" s="12" t="str">
        <f t="shared" si="3"/>
        <v>13-2</v>
      </c>
      <c r="I103" s="12" t="str">
        <f t="shared" si="2"/>
        <v>13-2 5</v>
      </c>
      <c r="J103" s="49" t="s">
        <v>1487</v>
      </c>
      <c r="K103" s="83">
        <v>61</v>
      </c>
      <c r="L103" s="83">
        <v>68</v>
      </c>
      <c r="M103" s="117" t="b">
        <v>1</v>
      </c>
      <c r="N103" s="14">
        <v>22.494999999999997</v>
      </c>
      <c r="O103" s="14">
        <v>22.564999999999998</v>
      </c>
      <c r="P103" s="15" t="s">
        <v>96</v>
      </c>
      <c r="Q103" s="11" t="s">
        <v>1094</v>
      </c>
      <c r="R103" s="137" t="s">
        <v>1495</v>
      </c>
      <c r="S103" s="138">
        <v>5</v>
      </c>
      <c r="T103" s="80" t="s">
        <v>23</v>
      </c>
      <c r="U103" s="80"/>
      <c r="V103" s="81" t="s">
        <v>131</v>
      </c>
      <c r="W103" s="81" t="s">
        <v>49</v>
      </c>
      <c r="X103" s="81" t="s">
        <v>14</v>
      </c>
      <c r="Y103" s="81" t="s">
        <v>10</v>
      </c>
      <c r="Z103" s="79">
        <v>2</v>
      </c>
      <c r="AA103" s="81" t="s">
        <v>40</v>
      </c>
      <c r="BI103" s="4">
        <v>100</v>
      </c>
      <c r="BS103" s="4">
        <v>100</v>
      </c>
      <c r="BU103" s="4">
        <v>0</v>
      </c>
      <c r="BV103" s="81"/>
    </row>
    <row r="104" spans="1:76" hidden="1" x14ac:dyDescent="0.3">
      <c r="A104" s="49" t="s">
        <v>1487</v>
      </c>
      <c r="B104" s="4" t="s">
        <v>121</v>
      </c>
      <c r="C104" s="4" t="s">
        <v>122</v>
      </c>
      <c r="D104" s="4" t="s">
        <v>115</v>
      </c>
      <c r="E104" s="4" t="s">
        <v>116</v>
      </c>
      <c r="F104" s="83">
        <v>13</v>
      </c>
      <c r="G104" s="83">
        <v>2</v>
      </c>
      <c r="H104" s="12" t="str">
        <f t="shared" si="3"/>
        <v>13-2</v>
      </c>
      <c r="I104" s="12" t="str">
        <f t="shared" si="2"/>
        <v>13-2 O</v>
      </c>
      <c r="J104" s="49" t="s">
        <v>1487</v>
      </c>
      <c r="K104" s="83">
        <v>0</v>
      </c>
      <c r="L104" s="83">
        <v>95</v>
      </c>
      <c r="M104" s="117" t="b">
        <v>1</v>
      </c>
      <c r="N104" s="14">
        <v>21.884999999999998</v>
      </c>
      <c r="O104" s="14">
        <v>22.834999999999997</v>
      </c>
      <c r="P104" s="15"/>
      <c r="Q104" s="16" t="s">
        <v>137</v>
      </c>
      <c r="R104" s="135" t="s">
        <v>105</v>
      </c>
      <c r="S104" s="136" t="s">
        <v>1492</v>
      </c>
      <c r="T104" s="16"/>
      <c r="U104" s="16"/>
      <c r="V104" s="5"/>
      <c r="W104" s="5"/>
      <c r="X104" s="5"/>
      <c r="Y104" s="5"/>
      <c r="Z104" s="18" t="e">
        <v>#N/A</v>
      </c>
      <c r="AA104" s="5"/>
      <c r="BS104" s="4">
        <v>0</v>
      </c>
      <c r="BV104" s="5"/>
      <c r="BX104" s="4" t="s">
        <v>184</v>
      </c>
    </row>
    <row r="105" spans="1:76" hidden="1" x14ac:dyDescent="0.3">
      <c r="A105" s="49" t="s">
        <v>1487</v>
      </c>
      <c r="B105" s="4" t="s">
        <v>121</v>
      </c>
      <c r="C105" s="4" t="s">
        <v>122</v>
      </c>
      <c r="D105" s="4" t="s">
        <v>115</v>
      </c>
      <c r="E105" s="4" t="s">
        <v>116</v>
      </c>
      <c r="F105" s="83">
        <v>13</v>
      </c>
      <c r="G105" s="83">
        <v>3</v>
      </c>
      <c r="H105" s="12" t="str">
        <f t="shared" si="3"/>
        <v>13-3</v>
      </c>
      <c r="I105" s="12" t="str">
        <f t="shared" si="2"/>
        <v>13-3 1</v>
      </c>
      <c r="J105" s="49" t="s">
        <v>1487</v>
      </c>
      <c r="K105" s="83">
        <v>0</v>
      </c>
      <c r="L105" s="83">
        <v>93</v>
      </c>
      <c r="M105" s="117" t="b">
        <v>1</v>
      </c>
      <c r="N105" s="14">
        <v>22.834999999999997</v>
      </c>
      <c r="O105" s="14">
        <v>23.764999999999997</v>
      </c>
      <c r="P105" s="15" t="s">
        <v>112</v>
      </c>
      <c r="Q105" s="11" t="s">
        <v>1094</v>
      </c>
      <c r="R105" s="133" t="s">
        <v>1493</v>
      </c>
      <c r="S105" s="134">
        <v>1</v>
      </c>
      <c r="T105" s="16" t="s">
        <v>18</v>
      </c>
      <c r="U105" s="16"/>
      <c r="V105" s="5" t="s">
        <v>126</v>
      </c>
      <c r="W105" s="5" t="s">
        <v>49</v>
      </c>
      <c r="X105" s="5" t="s">
        <v>17</v>
      </c>
      <c r="Y105" s="5" t="s">
        <v>10</v>
      </c>
      <c r="Z105" s="18">
        <v>2</v>
      </c>
      <c r="AA105" s="5" t="s">
        <v>40</v>
      </c>
      <c r="BI105" s="4">
        <v>100</v>
      </c>
      <c r="BS105" s="4">
        <v>100</v>
      </c>
      <c r="BU105" s="4">
        <v>0</v>
      </c>
      <c r="BV105" s="5"/>
      <c r="BW105" s="4" t="s">
        <v>185</v>
      </c>
    </row>
    <row r="106" spans="1:76" hidden="1" x14ac:dyDescent="0.3">
      <c r="A106" s="49" t="s">
        <v>1487</v>
      </c>
      <c r="B106" s="4" t="s">
        <v>121</v>
      </c>
      <c r="C106" s="4" t="s">
        <v>122</v>
      </c>
      <c r="D106" s="4" t="s">
        <v>115</v>
      </c>
      <c r="E106" s="4" t="s">
        <v>116</v>
      </c>
      <c r="F106" s="83">
        <v>13</v>
      </c>
      <c r="G106" s="83">
        <v>3</v>
      </c>
      <c r="H106" s="12" t="str">
        <f t="shared" si="3"/>
        <v>13-3</v>
      </c>
      <c r="I106" s="12" t="str">
        <f t="shared" si="2"/>
        <v>13-3 3</v>
      </c>
      <c r="J106" s="49" t="s">
        <v>1487</v>
      </c>
      <c r="K106" s="83">
        <v>0</v>
      </c>
      <c r="L106" s="83">
        <v>93</v>
      </c>
      <c r="M106" s="117" t="b">
        <v>1</v>
      </c>
      <c r="N106" s="14">
        <v>22.834999999999997</v>
      </c>
      <c r="O106" s="14">
        <v>23.764999999999997</v>
      </c>
      <c r="P106" s="15" t="s">
        <v>112</v>
      </c>
      <c r="Q106" s="16" t="s">
        <v>42</v>
      </c>
      <c r="R106" s="133" t="s">
        <v>1497</v>
      </c>
      <c r="S106" s="134">
        <v>3</v>
      </c>
      <c r="T106" s="16" t="s">
        <v>18</v>
      </c>
      <c r="U106" s="16"/>
      <c r="V106" s="5" t="s">
        <v>138</v>
      </c>
      <c r="W106" s="5" t="s">
        <v>49</v>
      </c>
      <c r="X106" s="5" t="s">
        <v>14</v>
      </c>
      <c r="Y106" s="5" t="s">
        <v>11</v>
      </c>
      <c r="Z106" s="18">
        <v>3</v>
      </c>
      <c r="AA106" s="5" t="s">
        <v>110</v>
      </c>
      <c r="AT106" s="4">
        <v>49</v>
      </c>
      <c r="AW106" s="4">
        <v>49</v>
      </c>
      <c r="BH106" s="4">
        <v>2</v>
      </c>
      <c r="BS106" s="4">
        <v>100</v>
      </c>
      <c r="BV106" s="5"/>
    </row>
    <row r="107" spans="1:76" hidden="1" x14ac:dyDescent="0.3">
      <c r="A107" s="49" t="s">
        <v>1487</v>
      </c>
      <c r="B107" s="4" t="s">
        <v>121</v>
      </c>
      <c r="C107" s="4" t="s">
        <v>122</v>
      </c>
      <c r="D107" s="4" t="s">
        <v>115</v>
      </c>
      <c r="E107" s="4" t="s">
        <v>116</v>
      </c>
      <c r="F107" s="83">
        <v>13</v>
      </c>
      <c r="G107" s="83">
        <v>3</v>
      </c>
      <c r="H107" s="12" t="str">
        <f t="shared" si="3"/>
        <v>13-3</v>
      </c>
      <c r="I107" s="12" t="str">
        <f t="shared" si="2"/>
        <v>13-3 5</v>
      </c>
      <c r="J107" s="49" t="s">
        <v>1487</v>
      </c>
      <c r="K107" s="83">
        <v>0</v>
      </c>
      <c r="L107" s="83">
        <v>93</v>
      </c>
      <c r="M107" s="117" t="b">
        <v>1</v>
      </c>
      <c r="N107" s="14">
        <v>22.834999999999997</v>
      </c>
      <c r="O107" s="14">
        <v>23.764999999999997</v>
      </c>
      <c r="P107" s="15" t="s">
        <v>112</v>
      </c>
      <c r="Q107" s="11" t="s">
        <v>1094</v>
      </c>
      <c r="R107" s="137" t="s">
        <v>1495</v>
      </c>
      <c r="S107" s="138">
        <v>5</v>
      </c>
      <c r="T107" s="80" t="s">
        <v>23</v>
      </c>
      <c r="U107" s="80"/>
      <c r="V107" s="81" t="s">
        <v>126</v>
      </c>
      <c r="W107" s="81" t="s">
        <v>49</v>
      </c>
      <c r="X107" s="81" t="s">
        <v>14</v>
      </c>
      <c r="Y107" s="81" t="s">
        <v>10</v>
      </c>
      <c r="Z107" s="79">
        <v>2</v>
      </c>
      <c r="AA107" s="81" t="s">
        <v>40</v>
      </c>
      <c r="BI107" s="4">
        <v>100</v>
      </c>
      <c r="BS107" s="4">
        <v>100</v>
      </c>
      <c r="BU107" s="4">
        <v>0</v>
      </c>
      <c r="BV107" s="81"/>
    </row>
    <row r="108" spans="1:76" hidden="1" x14ac:dyDescent="0.3">
      <c r="A108" s="49" t="s">
        <v>1487</v>
      </c>
      <c r="B108" s="4" t="s">
        <v>121</v>
      </c>
      <c r="C108" s="4" t="s">
        <v>122</v>
      </c>
      <c r="D108" s="4" t="s">
        <v>115</v>
      </c>
      <c r="E108" s="4" t="s">
        <v>116</v>
      </c>
      <c r="F108" s="83">
        <v>13</v>
      </c>
      <c r="G108" s="83">
        <v>3</v>
      </c>
      <c r="H108" s="12" t="str">
        <f t="shared" si="3"/>
        <v>13-3</v>
      </c>
      <c r="I108" s="12" t="str">
        <f t="shared" si="2"/>
        <v>13-3 O</v>
      </c>
      <c r="J108" s="49" t="s">
        <v>1487</v>
      </c>
      <c r="K108" s="83">
        <v>0</v>
      </c>
      <c r="L108" s="83">
        <v>93</v>
      </c>
      <c r="M108" s="117" t="b">
        <v>1</v>
      </c>
      <c r="N108" s="14">
        <v>22.834999999999997</v>
      </c>
      <c r="O108" s="14">
        <v>23.764999999999997</v>
      </c>
      <c r="P108" s="15"/>
      <c r="Q108" s="16" t="s">
        <v>137</v>
      </c>
      <c r="R108" s="135" t="s">
        <v>105</v>
      </c>
      <c r="S108" s="136" t="s">
        <v>1492</v>
      </c>
      <c r="T108" s="16"/>
      <c r="U108" s="16"/>
      <c r="V108" s="5"/>
      <c r="W108" s="5"/>
      <c r="X108" s="5"/>
      <c r="Y108" s="5"/>
      <c r="Z108" s="18" t="e">
        <v>#N/A</v>
      </c>
      <c r="AA108" s="5"/>
      <c r="BS108" s="4">
        <v>0</v>
      </c>
      <c r="BV108" s="5"/>
      <c r="BX108" s="4" t="s">
        <v>186</v>
      </c>
    </row>
    <row r="109" spans="1:76" hidden="1" x14ac:dyDescent="0.3">
      <c r="A109" s="49" t="s">
        <v>1487</v>
      </c>
      <c r="B109" s="4" t="s">
        <v>121</v>
      </c>
      <c r="C109" s="4" t="s">
        <v>122</v>
      </c>
      <c r="D109" s="4" t="s">
        <v>115</v>
      </c>
      <c r="E109" s="4" t="s">
        <v>116</v>
      </c>
      <c r="F109" s="83">
        <v>13</v>
      </c>
      <c r="G109" s="83">
        <v>4</v>
      </c>
      <c r="H109" s="12" t="str">
        <f t="shared" si="3"/>
        <v>13-4</v>
      </c>
      <c r="I109" s="12" t="str">
        <f t="shared" si="2"/>
        <v>13-4 1</v>
      </c>
      <c r="J109" s="49" t="s">
        <v>1487</v>
      </c>
      <c r="K109" s="83">
        <v>0</v>
      </c>
      <c r="L109" s="83">
        <v>30</v>
      </c>
      <c r="M109" s="117" t="b">
        <v>1</v>
      </c>
      <c r="N109" s="14">
        <v>23.764999999999997</v>
      </c>
      <c r="O109" s="14">
        <v>24.064999999999998</v>
      </c>
      <c r="P109" s="15" t="s">
        <v>112</v>
      </c>
      <c r="Q109" s="11" t="s">
        <v>1094</v>
      </c>
      <c r="R109" s="133" t="s">
        <v>1493</v>
      </c>
      <c r="S109" s="134">
        <v>1</v>
      </c>
      <c r="T109" s="16" t="s">
        <v>18</v>
      </c>
      <c r="U109" s="16"/>
      <c r="V109" s="5" t="s">
        <v>126</v>
      </c>
      <c r="W109" s="5" t="s">
        <v>49</v>
      </c>
      <c r="X109" s="5" t="s">
        <v>17</v>
      </c>
      <c r="Y109" s="5" t="s">
        <v>10</v>
      </c>
      <c r="Z109" s="18">
        <v>2</v>
      </c>
      <c r="AA109" s="5" t="s">
        <v>40</v>
      </c>
      <c r="BI109" s="4">
        <v>100</v>
      </c>
      <c r="BS109" s="4">
        <v>100</v>
      </c>
      <c r="BU109" s="4">
        <v>0</v>
      </c>
      <c r="BV109" s="5"/>
      <c r="BW109" s="4" t="s">
        <v>185</v>
      </c>
    </row>
    <row r="110" spans="1:76" hidden="1" x14ac:dyDescent="0.3">
      <c r="A110" s="49" t="s">
        <v>1487</v>
      </c>
      <c r="B110" s="4" t="s">
        <v>121</v>
      </c>
      <c r="C110" s="4" t="s">
        <v>122</v>
      </c>
      <c r="D110" s="4" t="s">
        <v>115</v>
      </c>
      <c r="E110" s="4" t="s">
        <v>116</v>
      </c>
      <c r="F110" s="83">
        <v>13</v>
      </c>
      <c r="G110" s="83">
        <v>4</v>
      </c>
      <c r="H110" s="12" t="str">
        <f t="shared" si="3"/>
        <v>13-4</v>
      </c>
      <c r="I110" s="12" t="str">
        <f t="shared" si="2"/>
        <v>13-4 3</v>
      </c>
      <c r="J110" s="49" t="s">
        <v>1487</v>
      </c>
      <c r="K110" s="83">
        <v>0</v>
      </c>
      <c r="L110" s="83">
        <v>30</v>
      </c>
      <c r="M110" s="117" t="b">
        <v>1</v>
      </c>
      <c r="N110" s="14">
        <v>23.764999999999997</v>
      </c>
      <c r="O110" s="14">
        <v>24.064999999999998</v>
      </c>
      <c r="P110" s="15" t="s">
        <v>112</v>
      </c>
      <c r="Q110" s="16" t="s">
        <v>42</v>
      </c>
      <c r="R110" s="133" t="s">
        <v>1497</v>
      </c>
      <c r="S110" s="134">
        <v>3</v>
      </c>
      <c r="T110" s="16" t="s">
        <v>18</v>
      </c>
      <c r="U110" s="16"/>
      <c r="V110" s="5" t="s">
        <v>131</v>
      </c>
      <c r="W110" s="5" t="s">
        <v>49</v>
      </c>
      <c r="X110" s="5" t="s">
        <v>14</v>
      </c>
      <c r="Y110" s="5" t="s">
        <v>11</v>
      </c>
      <c r="Z110" s="18">
        <v>3</v>
      </c>
      <c r="AA110" s="5" t="s">
        <v>40</v>
      </c>
      <c r="AT110" s="4">
        <v>50</v>
      </c>
      <c r="AW110" s="4">
        <v>50</v>
      </c>
      <c r="BS110" s="4">
        <v>100</v>
      </c>
      <c r="BV110" s="5"/>
    </row>
    <row r="111" spans="1:76" hidden="1" x14ac:dyDescent="0.3">
      <c r="A111" s="49" t="s">
        <v>1487</v>
      </c>
      <c r="B111" s="4" t="s">
        <v>121</v>
      </c>
      <c r="C111" s="4" t="s">
        <v>122</v>
      </c>
      <c r="D111" s="4" t="s">
        <v>115</v>
      </c>
      <c r="E111" s="4" t="s">
        <v>116</v>
      </c>
      <c r="F111" s="83">
        <v>13</v>
      </c>
      <c r="G111" s="83">
        <v>4</v>
      </c>
      <c r="H111" s="12" t="str">
        <f t="shared" si="3"/>
        <v>13-4</v>
      </c>
      <c r="I111" s="12" t="str">
        <f t="shared" si="2"/>
        <v>13-4 2</v>
      </c>
      <c r="J111" s="49" t="s">
        <v>1487</v>
      </c>
      <c r="K111" s="83">
        <v>0</v>
      </c>
      <c r="L111" s="83">
        <v>30</v>
      </c>
      <c r="M111" s="117" t="b">
        <v>1</v>
      </c>
      <c r="N111" s="14">
        <v>23.764999999999997</v>
      </c>
      <c r="O111" s="14">
        <v>24.064999999999998</v>
      </c>
      <c r="P111" s="15" t="s">
        <v>112</v>
      </c>
      <c r="Q111" s="16" t="s">
        <v>27</v>
      </c>
      <c r="R111" s="133" t="s">
        <v>1496</v>
      </c>
      <c r="S111" s="134">
        <v>2</v>
      </c>
      <c r="T111" s="16" t="s">
        <v>18</v>
      </c>
      <c r="U111" s="16"/>
      <c r="V111" s="5" t="s">
        <v>131</v>
      </c>
      <c r="W111" s="5" t="s">
        <v>49</v>
      </c>
      <c r="X111" s="5" t="s">
        <v>14</v>
      </c>
      <c r="Y111" s="5" t="s">
        <v>135</v>
      </c>
      <c r="Z111" s="18">
        <v>3</v>
      </c>
      <c r="AA111" s="5" t="s">
        <v>40</v>
      </c>
      <c r="AT111" s="4">
        <v>100</v>
      </c>
      <c r="BS111" s="4">
        <v>100</v>
      </c>
      <c r="BV111" s="5"/>
      <c r="BW111" s="4" t="s">
        <v>187</v>
      </c>
    </row>
    <row r="112" spans="1:76" hidden="1" x14ac:dyDescent="0.3">
      <c r="A112" s="49" t="s">
        <v>1487</v>
      </c>
      <c r="B112" s="4" t="s">
        <v>121</v>
      </c>
      <c r="C112" s="4" t="s">
        <v>122</v>
      </c>
      <c r="D112" s="4" t="s">
        <v>115</v>
      </c>
      <c r="E112" s="4" t="s">
        <v>116</v>
      </c>
      <c r="F112" s="83">
        <v>13</v>
      </c>
      <c r="G112" s="83">
        <v>4</v>
      </c>
      <c r="H112" s="12" t="str">
        <f t="shared" si="3"/>
        <v>13-4</v>
      </c>
      <c r="I112" s="12" t="str">
        <f t="shared" si="2"/>
        <v>13-4 O</v>
      </c>
      <c r="J112" s="49" t="s">
        <v>1487</v>
      </c>
      <c r="K112" s="83">
        <v>0</v>
      </c>
      <c r="L112" s="83">
        <v>30</v>
      </c>
      <c r="M112" s="117" t="b">
        <v>1</v>
      </c>
      <c r="N112" s="14">
        <v>23.764999999999997</v>
      </c>
      <c r="O112" s="14">
        <v>24.064999999999998</v>
      </c>
      <c r="P112" s="15"/>
      <c r="Q112" s="16" t="s">
        <v>137</v>
      </c>
      <c r="R112" s="135" t="s">
        <v>105</v>
      </c>
      <c r="S112" s="136" t="s">
        <v>1492</v>
      </c>
      <c r="T112" s="16"/>
      <c r="U112" s="16"/>
      <c r="V112" s="5"/>
      <c r="W112" s="5"/>
      <c r="X112" s="5"/>
      <c r="Y112" s="5"/>
      <c r="Z112" s="18" t="e">
        <v>#N/A</v>
      </c>
      <c r="AA112" s="5"/>
      <c r="BS112" s="4">
        <v>0</v>
      </c>
      <c r="BV112" s="5"/>
      <c r="BX112" s="4" t="s">
        <v>188</v>
      </c>
    </row>
    <row r="113" spans="1:76" hidden="1" x14ac:dyDescent="0.3">
      <c r="A113" s="49" t="s">
        <v>1487</v>
      </c>
      <c r="B113" s="4" t="s">
        <v>121</v>
      </c>
      <c r="C113" s="4" t="s">
        <v>122</v>
      </c>
      <c r="D113" s="4" t="s">
        <v>115</v>
      </c>
      <c r="E113" s="4" t="s">
        <v>116</v>
      </c>
      <c r="F113" s="83">
        <v>14</v>
      </c>
      <c r="G113" s="83">
        <v>1</v>
      </c>
      <c r="H113" s="12" t="str">
        <f t="shared" si="3"/>
        <v>14-1</v>
      </c>
      <c r="I113" s="12" t="str">
        <f t="shared" si="2"/>
        <v>14-1 1</v>
      </c>
      <c r="J113" s="49" t="s">
        <v>1487</v>
      </c>
      <c r="K113" s="83">
        <v>0</v>
      </c>
      <c r="L113" s="83">
        <v>62</v>
      </c>
      <c r="M113" s="117" t="b">
        <v>1</v>
      </c>
      <c r="N113" s="14">
        <v>23.95</v>
      </c>
      <c r="O113" s="14">
        <v>24.57</v>
      </c>
      <c r="P113" s="15" t="s">
        <v>112</v>
      </c>
      <c r="Q113" s="11" t="s">
        <v>1094</v>
      </c>
      <c r="R113" s="133" t="s">
        <v>1493</v>
      </c>
      <c r="S113" s="134">
        <v>1</v>
      </c>
      <c r="T113" s="16" t="s">
        <v>18</v>
      </c>
      <c r="U113" s="16"/>
      <c r="V113" s="5" t="s">
        <v>126</v>
      </c>
      <c r="W113" s="5" t="s">
        <v>49</v>
      </c>
      <c r="X113" s="5" t="s">
        <v>17</v>
      </c>
      <c r="Y113" s="5" t="s">
        <v>10</v>
      </c>
      <c r="Z113" s="18">
        <v>2</v>
      </c>
      <c r="AA113" s="5" t="s">
        <v>40</v>
      </c>
      <c r="BI113" s="4">
        <v>100</v>
      </c>
      <c r="BS113" s="4">
        <v>100</v>
      </c>
      <c r="BU113" s="4">
        <v>0</v>
      </c>
      <c r="BV113" s="5"/>
      <c r="BW113" s="4" t="s">
        <v>189</v>
      </c>
    </row>
    <row r="114" spans="1:76" hidden="1" x14ac:dyDescent="0.3">
      <c r="A114" s="49" t="s">
        <v>1487</v>
      </c>
      <c r="B114" s="4" t="s">
        <v>121</v>
      </c>
      <c r="C114" s="4" t="s">
        <v>122</v>
      </c>
      <c r="D114" s="4" t="s">
        <v>115</v>
      </c>
      <c r="E114" s="4" t="s">
        <v>116</v>
      </c>
      <c r="F114" s="83">
        <v>14</v>
      </c>
      <c r="G114" s="83">
        <v>1</v>
      </c>
      <c r="H114" s="12" t="str">
        <f t="shared" si="3"/>
        <v>14-1</v>
      </c>
      <c r="I114" s="12" t="str">
        <f t="shared" si="2"/>
        <v>14-1 3</v>
      </c>
      <c r="J114" s="49" t="s">
        <v>1487</v>
      </c>
      <c r="K114" s="83">
        <v>0</v>
      </c>
      <c r="L114" s="83">
        <v>62</v>
      </c>
      <c r="M114" s="117" t="b">
        <v>1</v>
      </c>
      <c r="N114" s="14">
        <v>23.95</v>
      </c>
      <c r="O114" s="14">
        <v>24.57</v>
      </c>
      <c r="P114" s="15" t="s">
        <v>112</v>
      </c>
      <c r="Q114" s="16" t="s">
        <v>42</v>
      </c>
      <c r="R114" s="133" t="s">
        <v>1497</v>
      </c>
      <c r="S114" s="134">
        <v>3</v>
      </c>
      <c r="T114" s="16" t="s">
        <v>18</v>
      </c>
      <c r="U114" s="16"/>
      <c r="V114" s="5" t="s">
        <v>132</v>
      </c>
      <c r="W114" s="5" t="s">
        <v>49</v>
      </c>
      <c r="X114" s="5" t="s">
        <v>14</v>
      </c>
      <c r="Y114" s="5" t="s">
        <v>11</v>
      </c>
      <c r="Z114" s="18">
        <v>3</v>
      </c>
      <c r="AA114" s="5" t="s">
        <v>110</v>
      </c>
      <c r="AT114" s="4">
        <v>50</v>
      </c>
      <c r="AW114" s="4">
        <v>50</v>
      </c>
      <c r="BS114" s="4">
        <v>100</v>
      </c>
      <c r="BV114" s="5"/>
      <c r="BW114" s="4" t="s">
        <v>190</v>
      </c>
    </row>
    <row r="115" spans="1:76" hidden="1" x14ac:dyDescent="0.3">
      <c r="A115" s="49" t="s">
        <v>1487</v>
      </c>
      <c r="B115" s="4" t="s">
        <v>121</v>
      </c>
      <c r="C115" s="4" t="s">
        <v>122</v>
      </c>
      <c r="D115" s="4" t="s">
        <v>115</v>
      </c>
      <c r="E115" s="4" t="s">
        <v>116</v>
      </c>
      <c r="F115" s="83">
        <v>14</v>
      </c>
      <c r="G115" s="83">
        <v>1</v>
      </c>
      <c r="H115" s="12" t="str">
        <f t="shared" si="3"/>
        <v>14-1</v>
      </c>
      <c r="I115" s="12" t="str">
        <f t="shared" si="2"/>
        <v>14-1 2</v>
      </c>
      <c r="J115" s="49" t="s">
        <v>1487</v>
      </c>
      <c r="K115" s="83">
        <v>0</v>
      </c>
      <c r="L115" s="83">
        <v>62</v>
      </c>
      <c r="M115" s="117" t="b">
        <v>1</v>
      </c>
      <c r="N115" s="14">
        <v>23.95</v>
      </c>
      <c r="O115" s="14">
        <v>24.57</v>
      </c>
      <c r="P115" s="15" t="s">
        <v>112</v>
      </c>
      <c r="Q115" s="16" t="s">
        <v>27</v>
      </c>
      <c r="R115" s="133" t="s">
        <v>1496</v>
      </c>
      <c r="S115" s="134">
        <v>2</v>
      </c>
      <c r="T115" s="16" t="s">
        <v>18</v>
      </c>
      <c r="U115" s="16"/>
      <c r="V115" s="5" t="s">
        <v>131</v>
      </c>
      <c r="W115" s="5" t="s">
        <v>49</v>
      </c>
      <c r="X115" s="5" t="s">
        <v>14</v>
      </c>
      <c r="Y115" s="5" t="s">
        <v>135</v>
      </c>
      <c r="Z115" s="18">
        <v>3</v>
      </c>
      <c r="AA115" s="5" t="s">
        <v>40</v>
      </c>
      <c r="AT115" s="4">
        <v>100</v>
      </c>
      <c r="BS115" s="4">
        <v>100</v>
      </c>
      <c r="BV115" s="5"/>
      <c r="BW115" s="4" t="s">
        <v>187</v>
      </c>
    </row>
    <row r="116" spans="1:76" hidden="1" x14ac:dyDescent="0.3">
      <c r="A116" s="49" t="s">
        <v>1487</v>
      </c>
      <c r="B116" s="4" t="s">
        <v>121</v>
      </c>
      <c r="C116" s="4" t="s">
        <v>122</v>
      </c>
      <c r="D116" s="4" t="s">
        <v>115</v>
      </c>
      <c r="E116" s="4" t="s">
        <v>116</v>
      </c>
      <c r="F116" s="83">
        <v>14</v>
      </c>
      <c r="G116" s="83">
        <v>1</v>
      </c>
      <c r="H116" s="12" t="str">
        <f t="shared" si="3"/>
        <v>14-1</v>
      </c>
      <c r="I116" s="12" t="str">
        <f t="shared" si="2"/>
        <v>14-1 O</v>
      </c>
      <c r="J116" s="49" t="s">
        <v>1487</v>
      </c>
      <c r="K116" s="83">
        <v>0</v>
      </c>
      <c r="L116" s="83">
        <v>62</v>
      </c>
      <c r="M116" s="117" t="b">
        <v>1</v>
      </c>
      <c r="N116" s="14">
        <v>23.95</v>
      </c>
      <c r="O116" s="14">
        <v>24.57</v>
      </c>
      <c r="P116" s="15"/>
      <c r="Q116" s="16" t="s">
        <v>137</v>
      </c>
      <c r="R116" s="135" t="s">
        <v>105</v>
      </c>
      <c r="S116" s="136" t="s">
        <v>1492</v>
      </c>
      <c r="T116" s="16"/>
      <c r="U116" s="16"/>
      <c r="V116" s="5"/>
      <c r="W116" s="5"/>
      <c r="X116" s="5"/>
      <c r="Y116" s="5"/>
      <c r="Z116" s="18" t="e">
        <v>#N/A</v>
      </c>
      <c r="AA116" s="5"/>
      <c r="BS116" s="4">
        <v>0</v>
      </c>
      <c r="BV116" s="5"/>
      <c r="BX116" s="4" t="s">
        <v>191</v>
      </c>
    </row>
    <row r="117" spans="1:76" hidden="1" x14ac:dyDescent="0.3">
      <c r="A117" s="49" t="s">
        <v>1487</v>
      </c>
      <c r="B117" s="4" t="s">
        <v>121</v>
      </c>
      <c r="C117" s="4" t="s">
        <v>122</v>
      </c>
      <c r="D117" s="4" t="s">
        <v>115</v>
      </c>
      <c r="E117" s="4" t="s">
        <v>116</v>
      </c>
      <c r="F117" s="83">
        <v>14</v>
      </c>
      <c r="G117" s="83">
        <v>2</v>
      </c>
      <c r="H117" s="12" t="str">
        <f t="shared" si="3"/>
        <v>14-2</v>
      </c>
      <c r="I117" s="12" t="str">
        <f t="shared" si="2"/>
        <v>14-2 1</v>
      </c>
      <c r="J117" s="49" t="s">
        <v>1487</v>
      </c>
      <c r="K117" s="83">
        <v>0</v>
      </c>
      <c r="L117" s="83">
        <v>3</v>
      </c>
      <c r="M117" s="117" t="b">
        <v>1</v>
      </c>
      <c r="N117" s="14">
        <v>24.58</v>
      </c>
      <c r="O117" s="14">
        <v>24.61</v>
      </c>
      <c r="P117" s="15" t="s">
        <v>112</v>
      </c>
      <c r="Q117" s="11" t="s">
        <v>1094</v>
      </c>
      <c r="R117" s="133" t="s">
        <v>1493</v>
      </c>
      <c r="S117" s="134">
        <v>1</v>
      </c>
      <c r="T117" s="16" t="s">
        <v>18</v>
      </c>
      <c r="U117" s="16"/>
      <c r="V117" s="5" t="s">
        <v>126</v>
      </c>
      <c r="W117" s="5" t="s">
        <v>49</v>
      </c>
      <c r="X117" s="5" t="s">
        <v>14</v>
      </c>
      <c r="Y117" s="5" t="s">
        <v>10</v>
      </c>
      <c r="Z117" s="18">
        <v>2</v>
      </c>
      <c r="AA117" s="5" t="s">
        <v>40</v>
      </c>
      <c r="BI117" s="4">
        <v>100</v>
      </c>
      <c r="BS117" s="4">
        <v>100</v>
      </c>
      <c r="BU117" s="4">
        <v>0</v>
      </c>
      <c r="BV117" s="5"/>
    </row>
    <row r="118" spans="1:76" hidden="1" x14ac:dyDescent="0.3">
      <c r="A118" s="49" t="s">
        <v>1487</v>
      </c>
      <c r="B118" s="4" t="s">
        <v>121</v>
      </c>
      <c r="C118" s="4" t="s">
        <v>122</v>
      </c>
      <c r="D118" s="4" t="s">
        <v>115</v>
      </c>
      <c r="E118" s="4" t="s">
        <v>116</v>
      </c>
      <c r="F118" s="83">
        <v>14</v>
      </c>
      <c r="G118" s="83">
        <v>2</v>
      </c>
      <c r="H118" s="12" t="str">
        <f t="shared" si="3"/>
        <v>14-2</v>
      </c>
      <c r="I118" s="12" t="str">
        <f t="shared" si="2"/>
        <v>14-2 5</v>
      </c>
      <c r="J118" s="49" t="s">
        <v>1487</v>
      </c>
      <c r="K118" s="83">
        <v>3</v>
      </c>
      <c r="L118" s="83">
        <v>55</v>
      </c>
      <c r="M118" s="117" t="b">
        <v>1</v>
      </c>
      <c r="N118" s="14">
        <v>24.61</v>
      </c>
      <c r="O118" s="14">
        <v>25.13</v>
      </c>
      <c r="P118" s="15" t="s">
        <v>112</v>
      </c>
      <c r="Q118" s="16" t="s">
        <v>46</v>
      </c>
      <c r="R118" s="133" t="s">
        <v>1495</v>
      </c>
      <c r="S118" s="134">
        <v>5</v>
      </c>
      <c r="T118" s="16" t="s">
        <v>18</v>
      </c>
      <c r="U118" s="16"/>
      <c r="V118" s="5" t="s">
        <v>126</v>
      </c>
      <c r="W118" s="5" t="s">
        <v>49</v>
      </c>
      <c r="X118" s="5" t="s">
        <v>52</v>
      </c>
      <c r="Y118" s="5" t="s">
        <v>10</v>
      </c>
      <c r="Z118" s="18">
        <v>2</v>
      </c>
      <c r="AA118" s="5" t="s">
        <v>40</v>
      </c>
      <c r="AT118" s="4">
        <v>10</v>
      </c>
      <c r="BI118" s="4">
        <v>90</v>
      </c>
      <c r="BS118" s="4">
        <v>100</v>
      </c>
      <c r="BV118" s="5"/>
      <c r="BW118" s="4" t="s">
        <v>192</v>
      </c>
    </row>
    <row r="119" spans="1:76" hidden="1" x14ac:dyDescent="0.3">
      <c r="A119" s="49" t="s">
        <v>1487</v>
      </c>
      <c r="B119" s="4" t="s">
        <v>121</v>
      </c>
      <c r="C119" s="4" t="s">
        <v>122</v>
      </c>
      <c r="D119" s="4" t="s">
        <v>115</v>
      </c>
      <c r="E119" s="4" t="s">
        <v>116</v>
      </c>
      <c r="F119" s="83">
        <v>14</v>
      </c>
      <c r="G119" s="83">
        <v>2</v>
      </c>
      <c r="H119" s="12" t="str">
        <f t="shared" si="3"/>
        <v>14-2</v>
      </c>
      <c r="I119" s="12" t="str">
        <f t="shared" si="2"/>
        <v>14-2 3</v>
      </c>
      <c r="J119" s="49" t="s">
        <v>1487</v>
      </c>
      <c r="K119" s="83">
        <v>3</v>
      </c>
      <c r="L119" s="83">
        <v>55</v>
      </c>
      <c r="M119" s="117" t="b">
        <v>1</v>
      </c>
      <c r="N119" s="14">
        <v>24.61</v>
      </c>
      <c r="O119" s="14">
        <v>25.13</v>
      </c>
      <c r="P119" s="15" t="s">
        <v>112</v>
      </c>
      <c r="Q119" s="16" t="s">
        <v>42</v>
      </c>
      <c r="R119" s="133" t="s">
        <v>1497</v>
      </c>
      <c r="S119" s="134">
        <v>3</v>
      </c>
      <c r="T119" s="16" t="s">
        <v>18</v>
      </c>
      <c r="U119" s="16"/>
      <c r="V119" s="5" t="s">
        <v>132</v>
      </c>
      <c r="W119" s="5" t="s">
        <v>49</v>
      </c>
      <c r="X119" s="5" t="s">
        <v>14</v>
      </c>
      <c r="Y119" s="5" t="s">
        <v>11</v>
      </c>
      <c r="Z119" s="18">
        <v>3</v>
      </c>
      <c r="AA119" s="5" t="s">
        <v>110</v>
      </c>
      <c r="AT119" s="4">
        <v>50</v>
      </c>
      <c r="AW119" s="4">
        <v>50</v>
      </c>
      <c r="BS119" s="4">
        <v>100</v>
      </c>
      <c r="BV119" s="5"/>
    </row>
    <row r="120" spans="1:76" hidden="1" x14ac:dyDescent="0.3">
      <c r="A120" s="49" t="s">
        <v>1487</v>
      </c>
      <c r="B120" s="4" t="s">
        <v>121</v>
      </c>
      <c r="C120" s="4" t="s">
        <v>122</v>
      </c>
      <c r="D120" s="4" t="s">
        <v>115</v>
      </c>
      <c r="E120" s="4" t="s">
        <v>116</v>
      </c>
      <c r="F120" s="83">
        <v>14</v>
      </c>
      <c r="G120" s="83">
        <v>2</v>
      </c>
      <c r="H120" s="12" t="str">
        <f t="shared" si="3"/>
        <v>14-2</v>
      </c>
      <c r="I120" s="12" t="str">
        <f t="shared" si="2"/>
        <v>14-2 1</v>
      </c>
      <c r="J120" s="49" t="s">
        <v>1487</v>
      </c>
      <c r="K120" s="83">
        <v>55</v>
      </c>
      <c r="L120" s="83">
        <v>61</v>
      </c>
      <c r="M120" s="117" t="b">
        <v>1</v>
      </c>
      <c r="N120" s="14">
        <v>25.13</v>
      </c>
      <c r="O120" s="14">
        <v>25.189999999999998</v>
      </c>
      <c r="P120" s="15" t="s">
        <v>112</v>
      </c>
      <c r="Q120" s="11" t="s">
        <v>1094</v>
      </c>
      <c r="R120" s="133" t="s">
        <v>1493</v>
      </c>
      <c r="S120" s="134">
        <v>1</v>
      </c>
      <c r="T120" s="16" t="s">
        <v>18</v>
      </c>
      <c r="U120" s="16"/>
      <c r="V120" s="5" t="s">
        <v>126</v>
      </c>
      <c r="W120" s="5" t="s">
        <v>49</v>
      </c>
      <c r="X120" s="5" t="s">
        <v>14</v>
      </c>
      <c r="Y120" s="5" t="s">
        <v>10</v>
      </c>
      <c r="Z120" s="18">
        <v>2</v>
      </c>
      <c r="AA120" s="5" t="s">
        <v>40</v>
      </c>
      <c r="BI120" s="4">
        <v>100</v>
      </c>
      <c r="BS120" s="4">
        <v>100</v>
      </c>
      <c r="BU120" s="4">
        <v>0</v>
      </c>
      <c r="BV120" s="5"/>
    </row>
    <row r="121" spans="1:76" hidden="1" x14ac:dyDescent="0.3">
      <c r="A121" s="49" t="s">
        <v>1487</v>
      </c>
      <c r="B121" s="4" t="s">
        <v>121</v>
      </c>
      <c r="C121" s="4" t="s">
        <v>122</v>
      </c>
      <c r="D121" s="4" t="s">
        <v>115</v>
      </c>
      <c r="E121" s="4" t="s">
        <v>116</v>
      </c>
      <c r="F121" s="83">
        <v>14</v>
      </c>
      <c r="G121" s="83">
        <v>2</v>
      </c>
      <c r="H121" s="12" t="str">
        <f t="shared" si="3"/>
        <v>14-2</v>
      </c>
      <c r="I121" s="12" t="str">
        <f t="shared" si="2"/>
        <v>14-2 O</v>
      </c>
      <c r="J121" s="49" t="s">
        <v>1487</v>
      </c>
      <c r="K121" s="83">
        <v>0</v>
      </c>
      <c r="L121" s="83">
        <v>61</v>
      </c>
      <c r="M121" s="117" t="b">
        <v>1</v>
      </c>
      <c r="N121" s="14">
        <v>24.58</v>
      </c>
      <c r="O121" s="14">
        <v>25.189999999999998</v>
      </c>
      <c r="P121" s="15"/>
      <c r="Q121" s="16" t="s">
        <v>137</v>
      </c>
      <c r="R121" s="135" t="s">
        <v>105</v>
      </c>
      <c r="S121" s="136" t="s">
        <v>1492</v>
      </c>
      <c r="T121" s="16"/>
      <c r="U121" s="16"/>
      <c r="V121" s="5"/>
      <c r="W121" s="5"/>
      <c r="X121" s="5"/>
      <c r="Y121" s="5"/>
      <c r="Z121" s="18" t="e">
        <v>#N/A</v>
      </c>
      <c r="AA121" s="5"/>
      <c r="BS121" s="4">
        <v>0</v>
      </c>
      <c r="BV121" s="5"/>
      <c r="BX121" s="4" t="s">
        <v>193</v>
      </c>
    </row>
    <row r="122" spans="1:76" hidden="1" x14ac:dyDescent="0.3">
      <c r="A122" s="49" t="s">
        <v>1487</v>
      </c>
      <c r="B122" s="4" t="s">
        <v>121</v>
      </c>
      <c r="C122" s="4" t="s">
        <v>122</v>
      </c>
      <c r="D122" s="4" t="s">
        <v>115</v>
      </c>
      <c r="E122" s="4" t="s">
        <v>116</v>
      </c>
      <c r="F122" s="83">
        <v>14</v>
      </c>
      <c r="G122" s="83">
        <v>3</v>
      </c>
      <c r="H122" s="12" t="str">
        <f t="shared" si="3"/>
        <v>14-3</v>
      </c>
      <c r="I122" s="12" t="str">
        <f t="shared" si="2"/>
        <v>14-3 1</v>
      </c>
      <c r="J122" s="49" t="s">
        <v>1487</v>
      </c>
      <c r="K122" s="83">
        <v>0</v>
      </c>
      <c r="L122" s="83">
        <v>97</v>
      </c>
      <c r="M122" s="117" t="b">
        <v>1</v>
      </c>
      <c r="N122" s="14">
        <v>25.189999999999998</v>
      </c>
      <c r="O122" s="14">
        <v>26.159999999999997</v>
      </c>
      <c r="P122" s="15" t="s">
        <v>112</v>
      </c>
      <c r="Q122" s="11" t="s">
        <v>1094</v>
      </c>
      <c r="R122" s="133" t="s">
        <v>1493</v>
      </c>
      <c r="S122" s="134">
        <v>1</v>
      </c>
      <c r="T122" s="16" t="s">
        <v>18</v>
      </c>
      <c r="U122" s="16"/>
      <c r="V122" s="5" t="s">
        <v>141</v>
      </c>
      <c r="W122" s="5" t="s">
        <v>49</v>
      </c>
      <c r="X122" s="5" t="s">
        <v>14</v>
      </c>
      <c r="Y122" s="5" t="s">
        <v>10</v>
      </c>
      <c r="Z122" s="18">
        <v>2</v>
      </c>
      <c r="AA122" s="5" t="s">
        <v>40</v>
      </c>
      <c r="AT122" s="4">
        <v>20</v>
      </c>
      <c r="BI122" s="4">
        <v>80</v>
      </c>
      <c r="BS122" s="4">
        <v>100</v>
      </c>
      <c r="BU122" s="4">
        <v>0</v>
      </c>
      <c r="BV122" s="5"/>
      <c r="BW122" s="4" t="s">
        <v>194</v>
      </c>
    </row>
    <row r="123" spans="1:76" hidden="1" x14ac:dyDescent="0.3">
      <c r="A123" s="49" t="s">
        <v>1487</v>
      </c>
      <c r="B123" s="4" t="s">
        <v>121</v>
      </c>
      <c r="C123" s="4" t="s">
        <v>122</v>
      </c>
      <c r="D123" s="4" t="s">
        <v>115</v>
      </c>
      <c r="E123" s="4" t="s">
        <v>116</v>
      </c>
      <c r="F123" s="83">
        <v>14</v>
      </c>
      <c r="G123" s="83">
        <v>3</v>
      </c>
      <c r="H123" s="12" t="str">
        <f t="shared" si="3"/>
        <v>14-3</v>
      </c>
      <c r="I123" s="12" t="str">
        <f t="shared" si="2"/>
        <v>14-3 3</v>
      </c>
      <c r="J123" s="49" t="s">
        <v>1487</v>
      </c>
      <c r="K123" s="83">
        <v>0</v>
      </c>
      <c r="L123" s="83">
        <v>97</v>
      </c>
      <c r="M123" s="117" t="b">
        <v>1</v>
      </c>
      <c r="N123" s="14">
        <v>25.189999999999998</v>
      </c>
      <c r="O123" s="14">
        <v>26.159999999999997</v>
      </c>
      <c r="P123" s="15" t="s">
        <v>112</v>
      </c>
      <c r="Q123" s="16" t="s">
        <v>42</v>
      </c>
      <c r="R123" s="133" t="s">
        <v>1497</v>
      </c>
      <c r="S123" s="134">
        <v>3</v>
      </c>
      <c r="T123" s="16" t="s">
        <v>18</v>
      </c>
      <c r="U123" s="16"/>
      <c r="V123" s="5" t="s">
        <v>132</v>
      </c>
      <c r="W123" s="5" t="s">
        <v>49</v>
      </c>
      <c r="X123" s="5" t="s">
        <v>14</v>
      </c>
      <c r="Y123" s="5" t="s">
        <v>11</v>
      </c>
      <c r="Z123" s="18">
        <v>3</v>
      </c>
      <c r="AA123" s="5" t="s">
        <v>110</v>
      </c>
      <c r="AT123" s="4">
        <v>50</v>
      </c>
      <c r="AW123" s="4">
        <v>50</v>
      </c>
      <c r="BS123" s="4">
        <v>100</v>
      </c>
      <c r="BV123" s="5"/>
    </row>
    <row r="124" spans="1:76" hidden="1" x14ac:dyDescent="0.3">
      <c r="A124" s="49" t="s">
        <v>1487</v>
      </c>
      <c r="B124" s="4" t="s">
        <v>121</v>
      </c>
      <c r="C124" s="4" t="s">
        <v>122</v>
      </c>
      <c r="D124" s="4" t="s">
        <v>115</v>
      </c>
      <c r="E124" s="4" t="s">
        <v>116</v>
      </c>
      <c r="F124" s="83">
        <v>14</v>
      </c>
      <c r="G124" s="83">
        <v>3</v>
      </c>
      <c r="H124" s="12" t="str">
        <f t="shared" si="3"/>
        <v>14-3</v>
      </c>
      <c r="I124" s="12" t="str">
        <f t="shared" si="2"/>
        <v>14-3 O</v>
      </c>
      <c r="J124" s="49" t="s">
        <v>1487</v>
      </c>
      <c r="K124" s="83">
        <v>0</v>
      </c>
      <c r="L124" s="83">
        <v>97</v>
      </c>
      <c r="M124" s="117" t="b">
        <v>1</v>
      </c>
      <c r="N124" s="14">
        <v>25.189999999999998</v>
      </c>
      <c r="O124" s="14">
        <v>26.159999999999997</v>
      </c>
      <c r="P124" s="15"/>
      <c r="Q124" s="16" t="s">
        <v>137</v>
      </c>
      <c r="R124" s="135" t="s">
        <v>105</v>
      </c>
      <c r="S124" s="136" t="s">
        <v>1492</v>
      </c>
      <c r="T124" s="16"/>
      <c r="U124" s="16"/>
      <c r="V124" s="5"/>
      <c r="W124" s="5"/>
      <c r="X124" s="5"/>
      <c r="Y124" s="5"/>
      <c r="Z124" s="18" t="e">
        <v>#N/A</v>
      </c>
      <c r="AA124" s="5"/>
      <c r="BS124" s="4">
        <v>0</v>
      </c>
      <c r="BV124" s="5"/>
      <c r="BX124" s="4" t="s">
        <v>195</v>
      </c>
    </row>
    <row r="125" spans="1:76" hidden="1" x14ac:dyDescent="0.3">
      <c r="A125" s="49" t="s">
        <v>1487</v>
      </c>
      <c r="B125" s="4" t="s">
        <v>121</v>
      </c>
      <c r="C125" s="4" t="s">
        <v>122</v>
      </c>
      <c r="D125" s="4" t="s">
        <v>115</v>
      </c>
      <c r="E125" s="4" t="s">
        <v>116</v>
      </c>
      <c r="F125" s="83">
        <v>15</v>
      </c>
      <c r="G125" s="83">
        <v>1</v>
      </c>
      <c r="H125" s="12" t="str">
        <f t="shared" si="3"/>
        <v>15-1</v>
      </c>
      <c r="I125" s="12" t="str">
        <f t="shared" si="2"/>
        <v>15-1 1</v>
      </c>
      <c r="J125" s="49" t="s">
        <v>1487</v>
      </c>
      <c r="K125" s="83">
        <v>0</v>
      </c>
      <c r="L125" s="83">
        <v>80</v>
      </c>
      <c r="M125" s="117" t="b">
        <v>1</v>
      </c>
      <c r="N125" s="14">
        <v>25.95</v>
      </c>
      <c r="O125" s="14">
        <v>26.75</v>
      </c>
      <c r="P125" s="15" t="s">
        <v>112</v>
      </c>
      <c r="Q125" s="11" t="s">
        <v>1094</v>
      </c>
      <c r="R125" s="133" t="s">
        <v>1493</v>
      </c>
      <c r="S125" s="134">
        <v>1</v>
      </c>
      <c r="T125" s="16" t="s">
        <v>18</v>
      </c>
      <c r="U125" s="16"/>
      <c r="V125" s="5" t="s">
        <v>141</v>
      </c>
      <c r="W125" s="5" t="s">
        <v>49</v>
      </c>
      <c r="X125" s="5" t="s">
        <v>17</v>
      </c>
      <c r="Y125" s="5" t="s">
        <v>10</v>
      </c>
      <c r="Z125" s="18">
        <v>2</v>
      </c>
      <c r="AA125" s="5" t="s">
        <v>40</v>
      </c>
      <c r="AT125" s="4">
        <v>20</v>
      </c>
      <c r="BI125" s="4">
        <v>80</v>
      </c>
      <c r="BS125" s="4">
        <v>100</v>
      </c>
      <c r="BU125" s="4">
        <v>0</v>
      </c>
      <c r="BV125" s="5"/>
      <c r="BW125" s="4" t="s">
        <v>194</v>
      </c>
    </row>
    <row r="126" spans="1:76" hidden="1" x14ac:dyDescent="0.3">
      <c r="A126" s="49" t="s">
        <v>1487</v>
      </c>
      <c r="B126" s="4" t="s">
        <v>121</v>
      </c>
      <c r="C126" s="4" t="s">
        <v>122</v>
      </c>
      <c r="D126" s="4" t="s">
        <v>115</v>
      </c>
      <c r="E126" s="4" t="s">
        <v>116</v>
      </c>
      <c r="F126" s="83">
        <v>15</v>
      </c>
      <c r="G126" s="83">
        <v>1</v>
      </c>
      <c r="H126" s="12" t="str">
        <f t="shared" si="3"/>
        <v>15-1</v>
      </c>
      <c r="I126" s="12" t="str">
        <f t="shared" si="2"/>
        <v>15-1 3</v>
      </c>
      <c r="J126" s="49" t="s">
        <v>1487</v>
      </c>
      <c r="K126" s="83">
        <v>0</v>
      </c>
      <c r="L126" s="83">
        <v>80</v>
      </c>
      <c r="M126" s="117" t="b">
        <v>1</v>
      </c>
      <c r="N126" s="14">
        <v>25.95</v>
      </c>
      <c r="O126" s="14">
        <v>26.75</v>
      </c>
      <c r="P126" s="15" t="s">
        <v>112</v>
      </c>
      <c r="Q126" s="16" t="s">
        <v>42</v>
      </c>
      <c r="R126" s="133" t="s">
        <v>1497</v>
      </c>
      <c r="S126" s="134">
        <v>3</v>
      </c>
      <c r="T126" s="16" t="s">
        <v>18</v>
      </c>
      <c r="U126" s="16"/>
      <c r="V126" s="5" t="s">
        <v>132</v>
      </c>
      <c r="W126" s="5" t="s">
        <v>49</v>
      </c>
      <c r="X126" s="5" t="s">
        <v>14</v>
      </c>
      <c r="Y126" s="5" t="s">
        <v>11</v>
      </c>
      <c r="Z126" s="18">
        <v>3</v>
      </c>
      <c r="AA126" s="5" t="s">
        <v>110</v>
      </c>
      <c r="AT126" s="4">
        <v>50</v>
      </c>
      <c r="AW126" s="4">
        <v>50</v>
      </c>
      <c r="BS126" s="4">
        <v>100</v>
      </c>
      <c r="BV126" s="5"/>
    </row>
    <row r="127" spans="1:76" hidden="1" x14ac:dyDescent="0.3">
      <c r="A127" s="49" t="s">
        <v>1487</v>
      </c>
      <c r="B127" s="4" t="s">
        <v>121</v>
      </c>
      <c r="C127" s="4" t="s">
        <v>122</v>
      </c>
      <c r="D127" s="4" t="s">
        <v>115</v>
      </c>
      <c r="E127" s="4" t="s">
        <v>116</v>
      </c>
      <c r="F127" s="83">
        <v>15</v>
      </c>
      <c r="G127" s="83">
        <v>1</v>
      </c>
      <c r="H127" s="12" t="str">
        <f t="shared" si="3"/>
        <v>15-1</v>
      </c>
      <c r="I127" s="12" t="str">
        <f t="shared" si="2"/>
        <v>15-1 O</v>
      </c>
      <c r="J127" s="49" t="s">
        <v>1487</v>
      </c>
      <c r="K127" s="83">
        <v>0</v>
      </c>
      <c r="L127" s="83">
        <v>80</v>
      </c>
      <c r="M127" s="117" t="b">
        <v>1</v>
      </c>
      <c r="N127" s="14">
        <v>25.95</v>
      </c>
      <c r="O127" s="14">
        <v>26.75</v>
      </c>
      <c r="P127" s="15"/>
      <c r="Q127" s="16" t="s">
        <v>137</v>
      </c>
      <c r="R127" s="135" t="s">
        <v>105</v>
      </c>
      <c r="S127" s="136" t="s">
        <v>1492</v>
      </c>
      <c r="T127" s="16"/>
      <c r="U127" s="16"/>
      <c r="V127" s="5"/>
      <c r="W127" s="5"/>
      <c r="X127" s="5"/>
      <c r="Y127" s="5"/>
      <c r="Z127" s="18" t="e">
        <v>#N/A</v>
      </c>
      <c r="AA127" s="5"/>
      <c r="BS127" s="4">
        <v>0</v>
      </c>
      <c r="BV127" s="5"/>
      <c r="BX127" s="4" t="s">
        <v>195</v>
      </c>
    </row>
    <row r="128" spans="1:76" hidden="1" x14ac:dyDescent="0.3">
      <c r="A128" s="49" t="s">
        <v>1487</v>
      </c>
      <c r="B128" s="4" t="s">
        <v>121</v>
      </c>
      <c r="C128" s="4" t="s">
        <v>122</v>
      </c>
      <c r="D128" s="4" t="s">
        <v>115</v>
      </c>
      <c r="E128" s="4" t="s">
        <v>116</v>
      </c>
      <c r="F128" s="83">
        <v>15</v>
      </c>
      <c r="G128" s="83">
        <v>2</v>
      </c>
      <c r="H128" s="12" t="str">
        <f t="shared" si="3"/>
        <v>15-2</v>
      </c>
      <c r="I128" s="12" t="str">
        <f t="shared" si="2"/>
        <v>15-2 1</v>
      </c>
      <c r="J128" s="49" t="s">
        <v>1487</v>
      </c>
      <c r="K128" s="83">
        <v>0</v>
      </c>
      <c r="L128" s="83">
        <v>23</v>
      </c>
      <c r="M128" s="117" t="b">
        <v>1</v>
      </c>
      <c r="N128" s="14">
        <v>26.759999999999998</v>
      </c>
      <c r="O128" s="14">
        <v>26.99</v>
      </c>
      <c r="P128" s="15" t="s">
        <v>112</v>
      </c>
      <c r="Q128" s="11" t="s">
        <v>1094</v>
      </c>
      <c r="R128" s="133" t="s">
        <v>1493</v>
      </c>
      <c r="S128" s="134">
        <v>1</v>
      </c>
      <c r="T128" s="16" t="s">
        <v>18</v>
      </c>
      <c r="U128" s="16"/>
      <c r="V128" s="5" t="s">
        <v>126</v>
      </c>
      <c r="W128" s="5" t="s">
        <v>49</v>
      </c>
      <c r="X128" s="5" t="s">
        <v>14</v>
      </c>
      <c r="Y128" s="5" t="s">
        <v>10</v>
      </c>
      <c r="Z128" s="18">
        <v>2</v>
      </c>
      <c r="AA128" s="5" t="s">
        <v>40</v>
      </c>
      <c r="AT128" s="4">
        <v>0</v>
      </c>
      <c r="BI128" s="4">
        <v>100</v>
      </c>
      <c r="BS128" s="4">
        <v>100</v>
      </c>
      <c r="BU128" s="4">
        <v>0</v>
      </c>
      <c r="BV128" s="5"/>
    </row>
    <row r="129" spans="1:76" hidden="1" x14ac:dyDescent="0.3">
      <c r="A129" s="49" t="s">
        <v>1487</v>
      </c>
      <c r="B129" s="4" t="s">
        <v>121</v>
      </c>
      <c r="C129" s="4" t="s">
        <v>122</v>
      </c>
      <c r="D129" s="4" t="s">
        <v>115</v>
      </c>
      <c r="E129" s="4" t="s">
        <v>116</v>
      </c>
      <c r="F129" s="83">
        <v>15</v>
      </c>
      <c r="G129" s="83">
        <v>2</v>
      </c>
      <c r="H129" s="12" t="str">
        <f t="shared" si="3"/>
        <v>15-2</v>
      </c>
      <c r="I129" s="12" t="str">
        <f t="shared" si="2"/>
        <v>15-2 3</v>
      </c>
      <c r="J129" s="49" t="s">
        <v>1487</v>
      </c>
      <c r="K129" s="83">
        <v>0</v>
      </c>
      <c r="L129" s="83">
        <v>23</v>
      </c>
      <c r="M129" s="117" t="b">
        <v>1</v>
      </c>
      <c r="N129" s="14">
        <v>26.759999999999998</v>
      </c>
      <c r="O129" s="14">
        <v>26.99</v>
      </c>
      <c r="P129" s="15" t="s">
        <v>112</v>
      </c>
      <c r="Q129" s="16" t="s">
        <v>42</v>
      </c>
      <c r="R129" s="133" t="s">
        <v>1497</v>
      </c>
      <c r="S129" s="134">
        <v>3</v>
      </c>
      <c r="T129" s="16" t="s">
        <v>18</v>
      </c>
      <c r="U129" s="16"/>
      <c r="V129" s="5" t="s">
        <v>140</v>
      </c>
      <c r="W129" s="5" t="s">
        <v>49</v>
      </c>
      <c r="X129" s="5" t="s">
        <v>14</v>
      </c>
      <c r="Y129" s="5" t="s">
        <v>11</v>
      </c>
      <c r="Z129" s="18">
        <v>3</v>
      </c>
      <c r="AA129" s="5" t="s">
        <v>40</v>
      </c>
      <c r="AT129" s="4">
        <v>50</v>
      </c>
      <c r="AW129" s="4">
        <v>50</v>
      </c>
      <c r="BS129" s="4">
        <v>100</v>
      </c>
      <c r="BV129" s="5"/>
    </row>
    <row r="130" spans="1:76" hidden="1" x14ac:dyDescent="0.3">
      <c r="A130" s="49" t="s">
        <v>1487</v>
      </c>
      <c r="B130" s="4" t="s">
        <v>121</v>
      </c>
      <c r="C130" s="4" t="s">
        <v>122</v>
      </c>
      <c r="D130" s="4" t="s">
        <v>115</v>
      </c>
      <c r="E130" s="4" t="s">
        <v>116</v>
      </c>
      <c r="F130" s="83">
        <v>15</v>
      </c>
      <c r="G130" s="83">
        <v>2</v>
      </c>
      <c r="H130" s="12" t="str">
        <f t="shared" si="3"/>
        <v>15-2</v>
      </c>
      <c r="I130" s="12" t="str">
        <f t="shared" si="2"/>
        <v>15-2 2</v>
      </c>
      <c r="J130" s="49" t="s">
        <v>1487</v>
      </c>
      <c r="K130" s="83">
        <v>0</v>
      </c>
      <c r="L130" s="83">
        <v>23</v>
      </c>
      <c r="M130" s="117" t="b">
        <v>1</v>
      </c>
      <c r="N130" s="14">
        <v>26.759999999999998</v>
      </c>
      <c r="O130" s="14">
        <v>26.99</v>
      </c>
      <c r="P130" s="15" t="s">
        <v>112</v>
      </c>
      <c r="Q130" s="16" t="s">
        <v>27</v>
      </c>
      <c r="R130" s="133" t="s">
        <v>1496</v>
      </c>
      <c r="S130" s="134">
        <v>2</v>
      </c>
      <c r="T130" s="16" t="s">
        <v>19</v>
      </c>
      <c r="U130" s="16"/>
      <c r="V130" s="5" t="s">
        <v>130</v>
      </c>
      <c r="W130" s="5" t="s">
        <v>49</v>
      </c>
      <c r="X130" s="5" t="s">
        <v>14</v>
      </c>
      <c r="Y130" s="5" t="s">
        <v>142</v>
      </c>
      <c r="Z130" s="18">
        <v>4</v>
      </c>
      <c r="AA130" s="5" t="s">
        <v>40</v>
      </c>
      <c r="AT130" s="4">
        <v>100</v>
      </c>
      <c r="BS130" s="4">
        <v>100</v>
      </c>
      <c r="BV130" s="5"/>
    </row>
    <row r="131" spans="1:76" hidden="1" x14ac:dyDescent="0.3">
      <c r="A131" s="49" t="s">
        <v>1487</v>
      </c>
      <c r="B131" s="4" t="s">
        <v>121</v>
      </c>
      <c r="C131" s="4" t="s">
        <v>122</v>
      </c>
      <c r="D131" s="4" t="s">
        <v>115</v>
      </c>
      <c r="E131" s="4" t="s">
        <v>116</v>
      </c>
      <c r="F131" s="83">
        <v>15</v>
      </c>
      <c r="G131" s="83">
        <v>2</v>
      </c>
      <c r="H131" s="12" t="str">
        <f t="shared" si="3"/>
        <v>15-2</v>
      </c>
      <c r="I131" s="12" t="str">
        <f t="shared" ref="I131:I194" si="4">CONCATENATE(H131," ",S131)</f>
        <v>15-2 O</v>
      </c>
      <c r="J131" s="49" t="s">
        <v>1487</v>
      </c>
      <c r="K131" s="83">
        <v>0</v>
      </c>
      <c r="L131" s="83">
        <v>23</v>
      </c>
      <c r="M131" s="117" t="b">
        <v>1</v>
      </c>
      <c r="N131" s="14">
        <v>26.759999999999998</v>
      </c>
      <c r="O131" s="14">
        <v>26.99</v>
      </c>
      <c r="P131" s="15"/>
      <c r="Q131" s="16" t="s">
        <v>137</v>
      </c>
      <c r="R131" s="135" t="s">
        <v>105</v>
      </c>
      <c r="S131" s="136" t="s">
        <v>1492</v>
      </c>
      <c r="T131" s="16"/>
      <c r="U131" s="16"/>
      <c r="V131" s="5"/>
      <c r="W131" s="5"/>
      <c r="X131" s="5"/>
      <c r="Y131" s="5"/>
      <c r="Z131" s="18" t="e">
        <v>#N/A</v>
      </c>
      <c r="AA131" s="5"/>
      <c r="BS131" s="4">
        <v>0</v>
      </c>
      <c r="BV131" s="5"/>
      <c r="BX131" s="4" t="s">
        <v>176</v>
      </c>
    </row>
    <row r="132" spans="1:76" hidden="1" x14ac:dyDescent="0.3">
      <c r="A132" s="49" t="s">
        <v>1487</v>
      </c>
      <c r="B132" s="4" t="s">
        <v>121</v>
      </c>
      <c r="C132" s="4" t="s">
        <v>122</v>
      </c>
      <c r="D132" s="4" t="s">
        <v>115</v>
      </c>
      <c r="E132" s="4" t="s">
        <v>116</v>
      </c>
      <c r="F132" s="83">
        <v>16</v>
      </c>
      <c r="G132" s="83">
        <v>1</v>
      </c>
      <c r="H132" s="12" t="str">
        <f t="shared" ref="H132:H195" si="5">F132&amp;"-"&amp;G132</f>
        <v>16-1</v>
      </c>
      <c r="I132" s="12" t="str">
        <f t="shared" si="4"/>
        <v>16-1 1</v>
      </c>
      <c r="J132" s="49" t="s">
        <v>1487</v>
      </c>
      <c r="K132" s="83">
        <v>0</v>
      </c>
      <c r="L132" s="83">
        <v>90</v>
      </c>
      <c r="M132" s="117" t="b">
        <v>1</v>
      </c>
      <c r="N132" s="14">
        <v>27</v>
      </c>
      <c r="O132" s="14">
        <v>27.9</v>
      </c>
      <c r="P132" s="15" t="s">
        <v>112</v>
      </c>
      <c r="Q132" s="11" t="s">
        <v>1094</v>
      </c>
      <c r="R132" s="133" t="s">
        <v>1493</v>
      </c>
      <c r="S132" s="134">
        <v>1</v>
      </c>
      <c r="T132" s="16" t="s">
        <v>18</v>
      </c>
      <c r="U132" s="16"/>
      <c r="V132" s="5" t="s">
        <v>126</v>
      </c>
      <c r="W132" s="5" t="s">
        <v>49</v>
      </c>
      <c r="X132" s="5" t="s">
        <v>14</v>
      </c>
      <c r="Y132" s="5" t="s">
        <v>10</v>
      </c>
      <c r="Z132" s="18">
        <v>2</v>
      </c>
      <c r="AA132" s="5" t="s">
        <v>40</v>
      </c>
      <c r="AT132" s="4">
        <v>0</v>
      </c>
      <c r="BI132" s="4">
        <v>100</v>
      </c>
      <c r="BS132" s="4">
        <v>100</v>
      </c>
      <c r="BU132" s="4">
        <v>0</v>
      </c>
      <c r="BV132" s="5"/>
    </row>
    <row r="133" spans="1:76" hidden="1" x14ac:dyDescent="0.3">
      <c r="A133" s="49" t="s">
        <v>1487</v>
      </c>
      <c r="B133" s="4" t="s">
        <v>121</v>
      </c>
      <c r="C133" s="4" t="s">
        <v>122</v>
      </c>
      <c r="D133" s="4" t="s">
        <v>115</v>
      </c>
      <c r="E133" s="4" t="s">
        <v>116</v>
      </c>
      <c r="F133" s="83">
        <v>16</v>
      </c>
      <c r="G133" s="83">
        <v>1</v>
      </c>
      <c r="H133" s="12" t="str">
        <f t="shared" si="5"/>
        <v>16-1</v>
      </c>
      <c r="I133" s="12" t="str">
        <f t="shared" si="4"/>
        <v>16-1 3</v>
      </c>
      <c r="J133" s="49" t="s">
        <v>1487</v>
      </c>
      <c r="K133" s="83">
        <v>0</v>
      </c>
      <c r="L133" s="83">
        <v>90</v>
      </c>
      <c r="M133" s="117" t="b">
        <v>1</v>
      </c>
      <c r="N133" s="14">
        <v>27</v>
      </c>
      <c r="O133" s="14">
        <v>27.9</v>
      </c>
      <c r="P133" s="15" t="s">
        <v>112</v>
      </c>
      <c r="Q133" s="16" t="s">
        <v>42</v>
      </c>
      <c r="R133" s="133" t="s">
        <v>1497</v>
      </c>
      <c r="S133" s="134">
        <v>3</v>
      </c>
      <c r="T133" s="16" t="s">
        <v>18</v>
      </c>
      <c r="U133" s="16"/>
      <c r="V133" s="5" t="s">
        <v>140</v>
      </c>
      <c r="W133" s="5" t="s">
        <v>49</v>
      </c>
      <c r="X133" s="5" t="s">
        <v>14</v>
      </c>
      <c r="Y133" s="5" t="s">
        <v>11</v>
      </c>
      <c r="Z133" s="18">
        <v>3</v>
      </c>
      <c r="AA133" s="5" t="s">
        <v>40</v>
      </c>
      <c r="AT133" s="4">
        <v>50</v>
      </c>
      <c r="AW133" s="4">
        <v>50</v>
      </c>
      <c r="BS133" s="4">
        <v>100</v>
      </c>
      <c r="BV133" s="5"/>
    </row>
    <row r="134" spans="1:76" hidden="1" x14ac:dyDescent="0.3">
      <c r="A134" s="49" t="s">
        <v>1487</v>
      </c>
      <c r="B134" s="4" t="s">
        <v>121</v>
      </c>
      <c r="C134" s="4" t="s">
        <v>122</v>
      </c>
      <c r="D134" s="4" t="s">
        <v>115</v>
      </c>
      <c r="E134" s="4" t="s">
        <v>116</v>
      </c>
      <c r="F134" s="83">
        <v>16</v>
      </c>
      <c r="G134" s="83">
        <v>1</v>
      </c>
      <c r="H134" s="12" t="str">
        <f t="shared" si="5"/>
        <v>16-1</v>
      </c>
      <c r="I134" s="12" t="str">
        <f t="shared" si="4"/>
        <v>16-1 2</v>
      </c>
      <c r="J134" s="49" t="s">
        <v>1487</v>
      </c>
      <c r="K134" s="83">
        <v>2</v>
      </c>
      <c r="L134" s="83">
        <v>5</v>
      </c>
      <c r="M134" s="117" t="b">
        <v>1</v>
      </c>
      <c r="N134" s="14">
        <v>27.02</v>
      </c>
      <c r="O134" s="14">
        <v>27.05</v>
      </c>
      <c r="P134" s="15" t="s">
        <v>96</v>
      </c>
      <c r="Q134" s="16" t="s">
        <v>27</v>
      </c>
      <c r="R134" s="133" t="s">
        <v>1496</v>
      </c>
      <c r="S134" s="134">
        <v>2</v>
      </c>
      <c r="T134" s="16" t="s">
        <v>19</v>
      </c>
      <c r="U134" s="16"/>
      <c r="V134" s="5" t="s">
        <v>141</v>
      </c>
      <c r="W134" s="5" t="s">
        <v>49</v>
      </c>
      <c r="X134" s="5" t="s">
        <v>14</v>
      </c>
      <c r="Y134" s="5" t="s">
        <v>142</v>
      </c>
      <c r="Z134" s="18">
        <v>4</v>
      </c>
      <c r="AA134" s="5" t="s">
        <v>40</v>
      </c>
      <c r="AT134" s="4">
        <v>100</v>
      </c>
      <c r="BS134" s="4">
        <v>100</v>
      </c>
      <c r="BV134" s="5"/>
    </row>
    <row r="135" spans="1:76" hidden="1" x14ac:dyDescent="0.3">
      <c r="A135" s="49" t="s">
        <v>1487</v>
      </c>
      <c r="B135" s="4" t="s">
        <v>121</v>
      </c>
      <c r="C135" s="4" t="s">
        <v>122</v>
      </c>
      <c r="D135" s="4" t="s">
        <v>115</v>
      </c>
      <c r="E135" s="4" t="s">
        <v>116</v>
      </c>
      <c r="F135" s="83">
        <v>16</v>
      </c>
      <c r="G135" s="83">
        <v>1</v>
      </c>
      <c r="H135" s="12" t="str">
        <f t="shared" si="5"/>
        <v>16-1</v>
      </c>
      <c r="I135" s="12" t="str">
        <f t="shared" si="4"/>
        <v>16-1 O</v>
      </c>
      <c r="J135" s="49" t="s">
        <v>1487</v>
      </c>
      <c r="K135" s="83">
        <v>0</v>
      </c>
      <c r="L135" s="83">
        <v>90</v>
      </c>
      <c r="M135" s="117" t="b">
        <v>1</v>
      </c>
      <c r="N135" s="14">
        <v>27</v>
      </c>
      <c r="O135" s="14">
        <v>27.9</v>
      </c>
      <c r="P135" s="15"/>
      <c r="Q135" s="16" t="s">
        <v>137</v>
      </c>
      <c r="R135" s="135" t="s">
        <v>105</v>
      </c>
      <c r="S135" s="136" t="s">
        <v>1492</v>
      </c>
      <c r="T135" s="16"/>
      <c r="U135" s="16"/>
      <c r="V135" s="5"/>
      <c r="W135" s="5"/>
      <c r="X135" s="5"/>
      <c r="Y135" s="5"/>
      <c r="Z135" s="18" t="e">
        <v>#N/A</v>
      </c>
      <c r="AA135" s="5"/>
      <c r="BS135" s="4">
        <v>0</v>
      </c>
      <c r="BV135" s="5"/>
      <c r="BX135" s="4" t="s">
        <v>176</v>
      </c>
    </row>
    <row r="136" spans="1:76" hidden="1" x14ac:dyDescent="0.3">
      <c r="A136" s="49" t="s">
        <v>1487</v>
      </c>
      <c r="B136" s="4" t="s">
        <v>121</v>
      </c>
      <c r="C136" s="4" t="s">
        <v>122</v>
      </c>
      <c r="D136" s="4" t="s">
        <v>115</v>
      </c>
      <c r="E136" s="4" t="s">
        <v>116</v>
      </c>
      <c r="F136" s="83">
        <v>16</v>
      </c>
      <c r="G136" s="83">
        <v>2</v>
      </c>
      <c r="H136" s="12" t="str">
        <f t="shared" si="5"/>
        <v>16-2</v>
      </c>
      <c r="I136" s="12" t="str">
        <f t="shared" si="4"/>
        <v>16-2 1</v>
      </c>
      <c r="J136" s="49" t="s">
        <v>1487</v>
      </c>
      <c r="K136" s="83">
        <v>0</v>
      </c>
      <c r="L136" s="83">
        <v>90</v>
      </c>
      <c r="M136" s="117" t="b">
        <v>1</v>
      </c>
      <c r="N136" s="14">
        <v>27.9</v>
      </c>
      <c r="O136" s="14">
        <v>28.799999999999997</v>
      </c>
      <c r="P136" s="15" t="s">
        <v>112</v>
      </c>
      <c r="Q136" s="11" t="s">
        <v>1094</v>
      </c>
      <c r="R136" s="133" t="s">
        <v>1493</v>
      </c>
      <c r="S136" s="134">
        <v>1</v>
      </c>
      <c r="T136" s="16" t="s">
        <v>18</v>
      </c>
      <c r="U136" s="16"/>
      <c r="V136" s="5" t="s">
        <v>126</v>
      </c>
      <c r="W136" s="5" t="s">
        <v>49</v>
      </c>
      <c r="X136" s="5" t="s">
        <v>14</v>
      </c>
      <c r="Y136" s="5" t="s">
        <v>10</v>
      </c>
      <c r="Z136" s="18">
        <v>2</v>
      </c>
      <c r="AA136" s="5" t="s">
        <v>40</v>
      </c>
      <c r="AT136" s="4">
        <v>0</v>
      </c>
      <c r="BI136" s="4">
        <v>100</v>
      </c>
      <c r="BS136" s="4">
        <v>100</v>
      </c>
      <c r="BU136" s="4">
        <v>0</v>
      </c>
      <c r="BV136" s="5"/>
    </row>
    <row r="137" spans="1:76" hidden="1" x14ac:dyDescent="0.3">
      <c r="A137" s="49" t="s">
        <v>1487</v>
      </c>
      <c r="B137" s="4" t="s">
        <v>121</v>
      </c>
      <c r="C137" s="4" t="s">
        <v>122</v>
      </c>
      <c r="D137" s="4" t="s">
        <v>115</v>
      </c>
      <c r="E137" s="4" t="s">
        <v>116</v>
      </c>
      <c r="F137" s="83">
        <v>16</v>
      </c>
      <c r="G137" s="83">
        <v>2</v>
      </c>
      <c r="H137" s="12" t="str">
        <f t="shared" si="5"/>
        <v>16-2</v>
      </c>
      <c r="I137" s="12" t="str">
        <f t="shared" si="4"/>
        <v>16-2 3</v>
      </c>
      <c r="J137" s="49" t="s">
        <v>1487</v>
      </c>
      <c r="K137" s="83">
        <v>0</v>
      </c>
      <c r="L137" s="83">
        <v>90</v>
      </c>
      <c r="M137" s="117" t="b">
        <v>1</v>
      </c>
      <c r="N137" s="14">
        <v>27.9</v>
      </c>
      <c r="O137" s="14">
        <v>28.799999999999997</v>
      </c>
      <c r="P137" s="15" t="s">
        <v>112</v>
      </c>
      <c r="Q137" s="16" t="s">
        <v>42</v>
      </c>
      <c r="R137" s="133" t="s">
        <v>1497</v>
      </c>
      <c r="S137" s="134">
        <v>3</v>
      </c>
      <c r="T137" s="16" t="s">
        <v>18</v>
      </c>
      <c r="U137" s="16"/>
      <c r="V137" s="5" t="s">
        <v>140</v>
      </c>
      <c r="W137" s="5" t="s">
        <v>49</v>
      </c>
      <c r="X137" s="5" t="s">
        <v>14</v>
      </c>
      <c r="Y137" s="5" t="s">
        <v>11</v>
      </c>
      <c r="Z137" s="18">
        <v>3</v>
      </c>
      <c r="AA137" s="5" t="s">
        <v>40</v>
      </c>
      <c r="AT137" s="4">
        <v>50</v>
      </c>
      <c r="AW137" s="4">
        <v>50</v>
      </c>
      <c r="BS137" s="4">
        <v>100</v>
      </c>
      <c r="BV137" s="5"/>
    </row>
    <row r="138" spans="1:76" hidden="1" x14ac:dyDescent="0.3">
      <c r="A138" s="49" t="s">
        <v>1487</v>
      </c>
      <c r="B138" s="4" t="s">
        <v>121</v>
      </c>
      <c r="C138" s="4" t="s">
        <v>122</v>
      </c>
      <c r="D138" s="4" t="s">
        <v>115</v>
      </c>
      <c r="E138" s="4" t="s">
        <v>116</v>
      </c>
      <c r="F138" s="83">
        <v>16</v>
      </c>
      <c r="G138" s="83">
        <v>2</v>
      </c>
      <c r="H138" s="12" t="str">
        <f t="shared" si="5"/>
        <v>16-2</v>
      </c>
      <c r="I138" s="12" t="str">
        <f t="shared" si="4"/>
        <v>16-2 2</v>
      </c>
      <c r="J138" s="49" t="s">
        <v>1487</v>
      </c>
      <c r="K138" s="83">
        <v>4</v>
      </c>
      <c r="L138" s="83">
        <v>10</v>
      </c>
      <c r="M138" s="117" t="b">
        <v>1</v>
      </c>
      <c r="N138" s="14">
        <v>27.939999999999998</v>
      </c>
      <c r="O138" s="14">
        <v>28</v>
      </c>
      <c r="P138" s="15" t="s">
        <v>96</v>
      </c>
      <c r="Q138" s="16" t="s">
        <v>27</v>
      </c>
      <c r="R138" s="133" t="s">
        <v>1496</v>
      </c>
      <c r="S138" s="134">
        <v>2</v>
      </c>
      <c r="T138" s="16" t="s">
        <v>19</v>
      </c>
      <c r="U138" s="16"/>
      <c r="V138" s="5" t="s">
        <v>130</v>
      </c>
      <c r="W138" s="5" t="s">
        <v>49</v>
      </c>
      <c r="X138" s="5" t="s">
        <v>16</v>
      </c>
      <c r="Y138" s="5" t="s">
        <v>11</v>
      </c>
      <c r="Z138" s="18">
        <v>3</v>
      </c>
      <c r="AA138" s="5" t="s">
        <v>40</v>
      </c>
      <c r="AT138" s="4">
        <v>100</v>
      </c>
      <c r="BS138" s="4">
        <v>100</v>
      </c>
      <c r="BV138" s="5"/>
    </row>
    <row r="139" spans="1:76" hidden="1" x14ac:dyDescent="0.3">
      <c r="A139" s="49" t="s">
        <v>1487</v>
      </c>
      <c r="B139" s="4" t="s">
        <v>121</v>
      </c>
      <c r="C139" s="4" t="s">
        <v>122</v>
      </c>
      <c r="D139" s="4" t="s">
        <v>115</v>
      </c>
      <c r="E139" s="4" t="s">
        <v>116</v>
      </c>
      <c r="F139" s="83">
        <v>16</v>
      </c>
      <c r="G139" s="83">
        <v>2</v>
      </c>
      <c r="H139" s="12" t="str">
        <f t="shared" si="5"/>
        <v>16-2</v>
      </c>
      <c r="I139" s="12" t="str">
        <f t="shared" si="4"/>
        <v>16-2 5</v>
      </c>
      <c r="J139" s="49" t="s">
        <v>1487</v>
      </c>
      <c r="K139" s="83">
        <v>0</v>
      </c>
      <c r="L139" s="83">
        <v>90</v>
      </c>
      <c r="M139" s="117" t="b">
        <v>1</v>
      </c>
      <c r="N139" s="14">
        <v>27.9</v>
      </c>
      <c r="O139" s="14">
        <v>28.799999999999997</v>
      </c>
      <c r="P139" s="15" t="s">
        <v>112</v>
      </c>
      <c r="Q139" s="11" t="s">
        <v>1094</v>
      </c>
      <c r="R139" s="137" t="s">
        <v>1495</v>
      </c>
      <c r="S139" s="138">
        <v>5</v>
      </c>
      <c r="T139" s="80" t="s">
        <v>23</v>
      </c>
      <c r="U139" s="80"/>
      <c r="V139" s="81" t="s">
        <v>126</v>
      </c>
      <c r="W139" s="81" t="s">
        <v>49</v>
      </c>
      <c r="X139" s="81" t="s">
        <v>14</v>
      </c>
      <c r="Y139" s="81" t="s">
        <v>10</v>
      </c>
      <c r="Z139" s="79">
        <v>2</v>
      </c>
      <c r="AA139" s="81" t="s">
        <v>40</v>
      </c>
      <c r="BI139" s="4">
        <v>100</v>
      </c>
      <c r="BS139" s="4">
        <v>100</v>
      </c>
      <c r="BU139" s="4">
        <v>0</v>
      </c>
      <c r="BV139" s="81"/>
    </row>
    <row r="140" spans="1:76" hidden="1" x14ac:dyDescent="0.3">
      <c r="A140" s="49" t="s">
        <v>1487</v>
      </c>
      <c r="B140" s="4" t="s">
        <v>121</v>
      </c>
      <c r="C140" s="4" t="s">
        <v>122</v>
      </c>
      <c r="D140" s="4" t="s">
        <v>115</v>
      </c>
      <c r="E140" s="4" t="s">
        <v>116</v>
      </c>
      <c r="F140" s="83">
        <v>16</v>
      </c>
      <c r="G140" s="83">
        <v>2</v>
      </c>
      <c r="H140" s="12" t="str">
        <f t="shared" si="5"/>
        <v>16-2</v>
      </c>
      <c r="I140" s="12" t="str">
        <f t="shared" si="4"/>
        <v>16-2 O</v>
      </c>
      <c r="J140" s="49" t="s">
        <v>1487</v>
      </c>
      <c r="K140" s="83">
        <v>0</v>
      </c>
      <c r="L140" s="83">
        <v>90</v>
      </c>
      <c r="M140" s="117" t="b">
        <v>1</v>
      </c>
      <c r="N140" s="14">
        <v>27.9</v>
      </c>
      <c r="O140" s="14">
        <v>28.799999999999997</v>
      </c>
      <c r="P140" s="15"/>
      <c r="Q140" s="16" t="s">
        <v>137</v>
      </c>
      <c r="R140" s="135" t="s">
        <v>105</v>
      </c>
      <c r="S140" s="136" t="s">
        <v>1492</v>
      </c>
      <c r="T140" s="16"/>
      <c r="U140" s="16"/>
      <c r="V140" s="5"/>
      <c r="W140" s="5"/>
      <c r="X140" s="5"/>
      <c r="Y140" s="5"/>
      <c r="Z140" s="18" t="e">
        <v>#N/A</v>
      </c>
      <c r="AA140" s="5"/>
      <c r="BS140" s="4">
        <v>0</v>
      </c>
      <c r="BV140" s="5"/>
      <c r="BX140" s="4" t="s">
        <v>196</v>
      </c>
    </row>
    <row r="141" spans="1:76" hidden="1" x14ac:dyDescent="0.3">
      <c r="A141" s="49" t="s">
        <v>1487</v>
      </c>
      <c r="B141" s="4" t="s">
        <v>121</v>
      </c>
      <c r="C141" s="4" t="s">
        <v>122</v>
      </c>
      <c r="D141" s="4" t="s">
        <v>115</v>
      </c>
      <c r="E141" s="4" t="s">
        <v>116</v>
      </c>
      <c r="F141" s="83">
        <v>16</v>
      </c>
      <c r="G141" s="83">
        <v>3</v>
      </c>
      <c r="H141" s="12" t="str">
        <f t="shared" si="5"/>
        <v>16-3</v>
      </c>
      <c r="I141" s="12" t="str">
        <f t="shared" si="4"/>
        <v>16-3 1</v>
      </c>
      <c r="J141" s="49" t="s">
        <v>1487</v>
      </c>
      <c r="K141" s="83">
        <v>0</v>
      </c>
      <c r="L141" s="83">
        <v>64</v>
      </c>
      <c r="M141" s="117" t="b">
        <v>1</v>
      </c>
      <c r="N141" s="14">
        <v>28.805</v>
      </c>
      <c r="O141" s="14">
        <v>29.445</v>
      </c>
      <c r="P141" s="15" t="s">
        <v>112</v>
      </c>
      <c r="Q141" s="11" t="s">
        <v>1094</v>
      </c>
      <c r="R141" s="133" t="s">
        <v>1493</v>
      </c>
      <c r="S141" s="134">
        <v>1</v>
      </c>
      <c r="T141" s="16" t="s">
        <v>18</v>
      </c>
      <c r="U141" s="16"/>
      <c r="V141" s="5" t="s">
        <v>126</v>
      </c>
      <c r="W141" s="5" t="s">
        <v>49</v>
      </c>
      <c r="X141" s="5" t="s">
        <v>17</v>
      </c>
      <c r="Y141" s="5" t="s">
        <v>10</v>
      </c>
      <c r="Z141" s="18">
        <v>2</v>
      </c>
      <c r="AA141" s="5" t="s">
        <v>40</v>
      </c>
      <c r="AT141" s="4">
        <v>0</v>
      </c>
      <c r="BI141" s="4">
        <v>100</v>
      </c>
      <c r="BS141" s="4">
        <v>100</v>
      </c>
      <c r="BU141" s="4">
        <v>0</v>
      </c>
      <c r="BV141" s="5"/>
      <c r="BW141" s="4" t="s">
        <v>197</v>
      </c>
    </row>
    <row r="142" spans="1:76" hidden="1" x14ac:dyDescent="0.3">
      <c r="A142" s="49" t="s">
        <v>1487</v>
      </c>
      <c r="B142" s="4" t="s">
        <v>121</v>
      </c>
      <c r="C142" s="4" t="s">
        <v>122</v>
      </c>
      <c r="D142" s="4" t="s">
        <v>115</v>
      </c>
      <c r="E142" s="4" t="s">
        <v>116</v>
      </c>
      <c r="F142" s="83">
        <v>16</v>
      </c>
      <c r="G142" s="83">
        <v>3</v>
      </c>
      <c r="H142" s="12" t="str">
        <f t="shared" si="5"/>
        <v>16-3</v>
      </c>
      <c r="I142" s="12" t="str">
        <f t="shared" si="4"/>
        <v>16-3 5</v>
      </c>
      <c r="J142" s="49" t="s">
        <v>1487</v>
      </c>
      <c r="K142" s="83">
        <v>0</v>
      </c>
      <c r="L142" s="83">
        <v>64</v>
      </c>
      <c r="M142" s="117" t="b">
        <v>1</v>
      </c>
      <c r="N142" s="14">
        <v>28.805</v>
      </c>
      <c r="O142" s="14">
        <v>29.445</v>
      </c>
      <c r="P142" s="15" t="s">
        <v>96</v>
      </c>
      <c r="Q142" s="16" t="s">
        <v>46</v>
      </c>
      <c r="R142" s="133" t="s">
        <v>1495</v>
      </c>
      <c r="S142" s="134">
        <v>5</v>
      </c>
      <c r="T142" s="16" t="s">
        <v>19</v>
      </c>
      <c r="U142" s="16" t="s">
        <v>89</v>
      </c>
      <c r="V142" s="5" t="s">
        <v>140</v>
      </c>
      <c r="W142" s="5" t="s">
        <v>49</v>
      </c>
      <c r="X142" s="5" t="s">
        <v>14</v>
      </c>
      <c r="Y142" s="5" t="s">
        <v>11</v>
      </c>
      <c r="Z142" s="18">
        <v>3</v>
      </c>
      <c r="AA142" s="5" t="s">
        <v>40</v>
      </c>
      <c r="AT142" s="4">
        <v>90</v>
      </c>
      <c r="BI142" s="4">
        <v>10</v>
      </c>
      <c r="BS142" s="4">
        <v>100</v>
      </c>
      <c r="BV142" s="5"/>
    </row>
    <row r="143" spans="1:76" hidden="1" x14ac:dyDescent="0.3">
      <c r="A143" s="49" t="s">
        <v>1487</v>
      </c>
      <c r="B143" s="4" t="s">
        <v>121</v>
      </c>
      <c r="C143" s="4" t="s">
        <v>122</v>
      </c>
      <c r="D143" s="4" t="s">
        <v>115</v>
      </c>
      <c r="E143" s="4" t="s">
        <v>116</v>
      </c>
      <c r="F143" s="83">
        <v>16</v>
      </c>
      <c r="G143" s="83">
        <v>3</v>
      </c>
      <c r="H143" s="12" t="str">
        <f t="shared" si="5"/>
        <v>16-3</v>
      </c>
      <c r="I143" s="12" t="str">
        <f t="shared" si="4"/>
        <v>16-3 O</v>
      </c>
      <c r="J143" s="49" t="s">
        <v>1487</v>
      </c>
      <c r="K143" s="83">
        <v>0</v>
      </c>
      <c r="L143" s="83">
        <v>64</v>
      </c>
      <c r="M143" s="117" t="b">
        <v>1</v>
      </c>
      <c r="N143" s="14">
        <v>28.805</v>
      </c>
      <c r="O143" s="14">
        <v>29.445</v>
      </c>
      <c r="P143" s="15"/>
      <c r="Q143" s="16" t="s">
        <v>137</v>
      </c>
      <c r="R143" s="135" t="s">
        <v>105</v>
      </c>
      <c r="S143" s="136" t="s">
        <v>1492</v>
      </c>
      <c r="T143" s="16"/>
      <c r="U143" s="16"/>
      <c r="V143" s="5"/>
      <c r="W143" s="5"/>
      <c r="X143" s="5"/>
      <c r="Y143" s="5"/>
      <c r="Z143" s="18" t="e">
        <v>#N/A</v>
      </c>
      <c r="AA143" s="5"/>
      <c r="BS143" s="4">
        <v>0</v>
      </c>
      <c r="BV143" s="5"/>
      <c r="BX143" s="4" t="s">
        <v>198</v>
      </c>
    </row>
    <row r="144" spans="1:76" hidden="1" x14ac:dyDescent="0.3">
      <c r="A144" s="49" t="s">
        <v>1487</v>
      </c>
      <c r="B144" s="4" t="s">
        <v>121</v>
      </c>
      <c r="C144" s="4" t="s">
        <v>122</v>
      </c>
      <c r="D144" s="4" t="s">
        <v>115</v>
      </c>
      <c r="E144" s="4" t="s">
        <v>116</v>
      </c>
      <c r="F144" s="83">
        <v>16</v>
      </c>
      <c r="G144" s="83">
        <v>4</v>
      </c>
      <c r="H144" s="12" t="str">
        <f t="shared" si="5"/>
        <v>16-4</v>
      </c>
      <c r="I144" s="12" t="str">
        <f t="shared" si="4"/>
        <v>16-4 1</v>
      </c>
      <c r="J144" s="49" t="s">
        <v>1487</v>
      </c>
      <c r="K144" s="83">
        <v>0</v>
      </c>
      <c r="L144" s="83">
        <v>61</v>
      </c>
      <c r="M144" s="117" t="b">
        <v>1</v>
      </c>
      <c r="N144" s="14">
        <v>29.445</v>
      </c>
      <c r="O144" s="14">
        <v>30.055</v>
      </c>
      <c r="P144" s="15" t="s">
        <v>112</v>
      </c>
      <c r="Q144" s="11" t="s">
        <v>1094</v>
      </c>
      <c r="R144" s="133" t="s">
        <v>1493</v>
      </c>
      <c r="S144" s="134">
        <v>1</v>
      </c>
      <c r="T144" s="16" t="s">
        <v>18</v>
      </c>
      <c r="U144" s="16"/>
      <c r="V144" s="5" t="s">
        <v>126</v>
      </c>
      <c r="W144" s="5" t="s">
        <v>49</v>
      </c>
      <c r="X144" s="5" t="s">
        <v>17</v>
      </c>
      <c r="Y144" s="5" t="s">
        <v>10</v>
      </c>
      <c r="Z144" s="18">
        <v>2</v>
      </c>
      <c r="AA144" s="5" t="s">
        <v>40</v>
      </c>
      <c r="BI144" s="4">
        <v>100</v>
      </c>
      <c r="BS144" s="4">
        <v>100</v>
      </c>
      <c r="BU144" s="4">
        <v>0</v>
      </c>
      <c r="BV144" s="5"/>
    </row>
    <row r="145" spans="1:76" hidden="1" x14ac:dyDescent="0.3">
      <c r="A145" s="49" t="s">
        <v>1487</v>
      </c>
      <c r="B145" s="4" t="s">
        <v>121</v>
      </c>
      <c r="C145" s="4" t="s">
        <v>122</v>
      </c>
      <c r="D145" s="4" t="s">
        <v>115</v>
      </c>
      <c r="E145" s="4" t="s">
        <v>116</v>
      </c>
      <c r="F145" s="83">
        <v>16</v>
      </c>
      <c r="G145" s="83">
        <v>4</v>
      </c>
      <c r="H145" s="12" t="str">
        <f t="shared" si="5"/>
        <v>16-4</v>
      </c>
      <c r="I145" s="12" t="str">
        <f t="shared" si="4"/>
        <v>16-4 3</v>
      </c>
      <c r="J145" s="49" t="s">
        <v>1487</v>
      </c>
      <c r="K145" s="83">
        <v>0</v>
      </c>
      <c r="L145" s="83">
        <v>61</v>
      </c>
      <c r="M145" s="117" t="b">
        <v>1</v>
      </c>
      <c r="N145" s="14">
        <v>29.445</v>
      </c>
      <c r="O145" s="14">
        <v>30.055</v>
      </c>
      <c r="P145" s="15" t="s">
        <v>112</v>
      </c>
      <c r="Q145" s="16" t="s">
        <v>42</v>
      </c>
      <c r="R145" s="133" t="s">
        <v>1497</v>
      </c>
      <c r="S145" s="134">
        <v>3</v>
      </c>
      <c r="T145" s="16" t="s">
        <v>18</v>
      </c>
      <c r="U145" s="16"/>
      <c r="V145" s="5" t="s">
        <v>132</v>
      </c>
      <c r="W145" s="5" t="s">
        <v>49</v>
      </c>
      <c r="X145" s="5" t="s">
        <v>14</v>
      </c>
      <c r="Y145" s="5" t="s">
        <v>11</v>
      </c>
      <c r="Z145" s="18">
        <v>3</v>
      </c>
      <c r="AA145" s="5" t="s">
        <v>40</v>
      </c>
      <c r="AT145" s="4">
        <v>50</v>
      </c>
      <c r="AW145" s="4">
        <v>50</v>
      </c>
      <c r="BS145" s="4">
        <v>100</v>
      </c>
      <c r="BV145" s="5"/>
    </row>
    <row r="146" spans="1:76" hidden="1" x14ac:dyDescent="0.3">
      <c r="A146" s="49" t="s">
        <v>1487</v>
      </c>
      <c r="B146" s="4" t="s">
        <v>121</v>
      </c>
      <c r="C146" s="4" t="s">
        <v>122</v>
      </c>
      <c r="D146" s="4" t="s">
        <v>115</v>
      </c>
      <c r="E146" s="4" t="s">
        <v>116</v>
      </c>
      <c r="F146" s="83">
        <v>16</v>
      </c>
      <c r="G146" s="83">
        <v>4</v>
      </c>
      <c r="H146" s="12" t="str">
        <f t="shared" si="5"/>
        <v>16-4</v>
      </c>
      <c r="I146" s="12" t="str">
        <f t="shared" si="4"/>
        <v>16-4 2</v>
      </c>
      <c r="J146" s="49" t="s">
        <v>1487</v>
      </c>
      <c r="K146" s="83">
        <v>34</v>
      </c>
      <c r="L146" s="83">
        <v>40</v>
      </c>
      <c r="M146" s="117" t="b">
        <v>1</v>
      </c>
      <c r="N146" s="14">
        <v>29.785</v>
      </c>
      <c r="O146" s="14">
        <v>29.844999999999999</v>
      </c>
      <c r="P146" s="15" t="s">
        <v>96</v>
      </c>
      <c r="Q146" s="16" t="s">
        <v>27</v>
      </c>
      <c r="R146" s="133" t="s">
        <v>1496</v>
      </c>
      <c r="S146" s="134">
        <v>2</v>
      </c>
      <c r="T146" s="16" t="s">
        <v>19</v>
      </c>
      <c r="U146" s="16"/>
      <c r="V146" s="5" t="s">
        <v>130</v>
      </c>
      <c r="W146" s="5" t="s">
        <v>49</v>
      </c>
      <c r="X146" s="5" t="s">
        <v>14</v>
      </c>
      <c r="Y146" s="5" t="s">
        <v>11</v>
      </c>
      <c r="Z146" s="18">
        <v>3</v>
      </c>
      <c r="AA146" s="5" t="s">
        <v>40</v>
      </c>
      <c r="AT146" s="4">
        <v>100</v>
      </c>
      <c r="BS146" s="4">
        <v>100</v>
      </c>
      <c r="BV146" s="5"/>
    </row>
    <row r="147" spans="1:76" hidden="1" x14ac:dyDescent="0.3">
      <c r="A147" s="49" t="s">
        <v>1487</v>
      </c>
      <c r="B147" s="4" t="s">
        <v>121</v>
      </c>
      <c r="C147" s="4" t="s">
        <v>122</v>
      </c>
      <c r="D147" s="4" t="s">
        <v>115</v>
      </c>
      <c r="E147" s="4" t="s">
        <v>116</v>
      </c>
      <c r="F147" s="83">
        <v>16</v>
      </c>
      <c r="G147" s="83">
        <v>4</v>
      </c>
      <c r="H147" s="12" t="str">
        <f t="shared" si="5"/>
        <v>16-4</v>
      </c>
      <c r="I147" s="12" t="str">
        <f t="shared" si="4"/>
        <v>16-4 5</v>
      </c>
      <c r="J147" s="49" t="s">
        <v>1487</v>
      </c>
      <c r="K147" s="83">
        <v>43</v>
      </c>
      <c r="L147" s="83">
        <v>54</v>
      </c>
      <c r="M147" s="117" t="b">
        <v>1</v>
      </c>
      <c r="N147" s="14">
        <v>29.875</v>
      </c>
      <c r="O147" s="14">
        <v>29.984999999999999</v>
      </c>
      <c r="P147" s="15" t="s">
        <v>96</v>
      </c>
      <c r="Q147" s="11" t="s">
        <v>1094</v>
      </c>
      <c r="R147" s="137" t="s">
        <v>1495</v>
      </c>
      <c r="S147" s="138">
        <v>5</v>
      </c>
      <c r="T147" s="80" t="s">
        <v>23</v>
      </c>
      <c r="U147" s="80"/>
      <c r="V147" s="81" t="s">
        <v>141</v>
      </c>
      <c r="W147" s="81" t="s">
        <v>49</v>
      </c>
      <c r="X147" s="81" t="s">
        <v>14</v>
      </c>
      <c r="Y147" s="81" t="s">
        <v>10</v>
      </c>
      <c r="Z147" s="79">
        <v>2</v>
      </c>
      <c r="AA147" s="81" t="s">
        <v>40</v>
      </c>
      <c r="BI147" s="4">
        <v>100</v>
      </c>
      <c r="BS147" s="4">
        <v>100</v>
      </c>
      <c r="BU147" s="4">
        <v>0</v>
      </c>
      <c r="BV147" s="81"/>
    </row>
    <row r="148" spans="1:76" hidden="1" x14ac:dyDescent="0.3">
      <c r="A148" s="49" t="s">
        <v>1487</v>
      </c>
      <c r="B148" s="4" t="s">
        <v>121</v>
      </c>
      <c r="C148" s="4" t="s">
        <v>122</v>
      </c>
      <c r="D148" s="4" t="s">
        <v>115</v>
      </c>
      <c r="E148" s="4" t="s">
        <v>116</v>
      </c>
      <c r="F148" s="83">
        <v>16</v>
      </c>
      <c r="G148" s="83">
        <v>4</v>
      </c>
      <c r="H148" s="12" t="str">
        <f t="shared" si="5"/>
        <v>16-4</v>
      </c>
      <c r="I148" s="12" t="str">
        <f t="shared" si="4"/>
        <v>16-4 O</v>
      </c>
      <c r="J148" s="49" t="s">
        <v>1487</v>
      </c>
      <c r="K148" s="83">
        <v>0</v>
      </c>
      <c r="L148" s="83">
        <v>61</v>
      </c>
      <c r="M148" s="117" t="b">
        <v>1</v>
      </c>
      <c r="N148" s="14">
        <v>29.445</v>
      </c>
      <c r="O148" s="14">
        <v>30.055</v>
      </c>
      <c r="P148" s="15"/>
      <c r="Q148" s="16" t="s">
        <v>137</v>
      </c>
      <c r="R148" s="135" t="s">
        <v>105</v>
      </c>
      <c r="S148" s="136" t="s">
        <v>1492</v>
      </c>
      <c r="T148" s="16"/>
      <c r="U148" s="16"/>
      <c r="V148" s="5"/>
      <c r="W148" s="5"/>
      <c r="X148" s="5"/>
      <c r="Y148" s="5"/>
      <c r="Z148" s="18" t="e">
        <v>#N/A</v>
      </c>
      <c r="AA148" s="5"/>
      <c r="BS148" s="4">
        <v>0</v>
      </c>
      <c r="BV148" s="5"/>
      <c r="BX148" s="4" t="s">
        <v>198</v>
      </c>
    </row>
    <row r="149" spans="1:76" hidden="1" x14ac:dyDescent="0.3">
      <c r="A149" s="49" t="s">
        <v>1487</v>
      </c>
      <c r="B149" s="4" t="s">
        <v>121</v>
      </c>
      <c r="C149" s="4" t="s">
        <v>122</v>
      </c>
      <c r="D149" s="4" t="s">
        <v>115</v>
      </c>
      <c r="E149" s="4" t="s">
        <v>116</v>
      </c>
      <c r="F149" s="83">
        <v>17</v>
      </c>
      <c r="G149" s="83">
        <v>1</v>
      </c>
      <c r="H149" s="12" t="str">
        <f t="shared" si="5"/>
        <v>17-1</v>
      </c>
      <c r="I149" s="12" t="str">
        <f t="shared" si="4"/>
        <v>17-1 1</v>
      </c>
      <c r="J149" s="49" t="s">
        <v>1487</v>
      </c>
      <c r="K149" s="83">
        <v>0</v>
      </c>
      <c r="L149" s="83">
        <v>78</v>
      </c>
      <c r="M149" s="117" t="b">
        <v>1</v>
      </c>
      <c r="N149" s="14">
        <v>30.05</v>
      </c>
      <c r="O149" s="14">
        <v>30.830000000000002</v>
      </c>
      <c r="P149" s="15" t="s">
        <v>112</v>
      </c>
      <c r="Q149" s="11" t="s">
        <v>1094</v>
      </c>
      <c r="R149" s="133" t="s">
        <v>1493</v>
      </c>
      <c r="S149" s="134">
        <v>1</v>
      </c>
      <c r="T149" s="16" t="s">
        <v>18</v>
      </c>
      <c r="U149" s="16"/>
      <c r="V149" s="5" t="s">
        <v>126</v>
      </c>
      <c r="W149" s="5" t="s">
        <v>49</v>
      </c>
      <c r="X149" s="5" t="s">
        <v>17</v>
      </c>
      <c r="Y149" s="5" t="s">
        <v>10</v>
      </c>
      <c r="Z149" s="18">
        <v>2</v>
      </c>
      <c r="AA149" s="5" t="s">
        <v>40</v>
      </c>
      <c r="BI149" s="4">
        <v>100</v>
      </c>
      <c r="BS149" s="4">
        <v>100</v>
      </c>
      <c r="BU149" s="4">
        <v>0</v>
      </c>
      <c r="BV149" s="5"/>
    </row>
    <row r="150" spans="1:76" hidden="1" x14ac:dyDescent="0.3">
      <c r="A150" s="49" t="s">
        <v>1487</v>
      </c>
      <c r="B150" s="4" t="s">
        <v>121</v>
      </c>
      <c r="C150" s="4" t="s">
        <v>122</v>
      </c>
      <c r="D150" s="4" t="s">
        <v>115</v>
      </c>
      <c r="E150" s="4" t="s">
        <v>116</v>
      </c>
      <c r="F150" s="83">
        <v>17</v>
      </c>
      <c r="G150" s="83">
        <v>1</v>
      </c>
      <c r="H150" s="12" t="str">
        <f t="shared" si="5"/>
        <v>17-1</v>
      </c>
      <c r="I150" s="12" t="str">
        <f t="shared" si="4"/>
        <v>17-1 3</v>
      </c>
      <c r="J150" s="49" t="s">
        <v>1487</v>
      </c>
      <c r="K150" s="83">
        <v>0</v>
      </c>
      <c r="L150" s="83">
        <v>78</v>
      </c>
      <c r="M150" s="117" t="b">
        <v>1</v>
      </c>
      <c r="N150" s="14">
        <v>30.05</v>
      </c>
      <c r="O150" s="14">
        <v>30.830000000000002</v>
      </c>
      <c r="P150" s="15" t="s">
        <v>112</v>
      </c>
      <c r="Q150" s="16" t="s">
        <v>42</v>
      </c>
      <c r="R150" s="133" t="s">
        <v>1497</v>
      </c>
      <c r="S150" s="134">
        <v>3</v>
      </c>
      <c r="T150" s="16" t="s">
        <v>18</v>
      </c>
      <c r="U150" s="16" t="s">
        <v>19</v>
      </c>
      <c r="V150" s="5" t="s">
        <v>132</v>
      </c>
      <c r="W150" s="5" t="s">
        <v>49</v>
      </c>
      <c r="X150" s="5" t="s">
        <v>14</v>
      </c>
      <c r="Y150" s="5" t="s">
        <v>11</v>
      </c>
      <c r="Z150" s="18">
        <v>3</v>
      </c>
      <c r="AA150" s="5" t="s">
        <v>40</v>
      </c>
      <c r="AT150" s="4">
        <v>70</v>
      </c>
      <c r="AW150" s="4">
        <v>30</v>
      </c>
      <c r="BS150" s="4">
        <v>100</v>
      </c>
      <c r="BV150" s="5"/>
      <c r="BW150" s="4" t="s">
        <v>199</v>
      </c>
    </row>
    <row r="151" spans="1:76" hidden="1" x14ac:dyDescent="0.3">
      <c r="A151" s="49" t="s">
        <v>1487</v>
      </c>
      <c r="B151" s="4" t="s">
        <v>121</v>
      </c>
      <c r="C151" s="4" t="s">
        <v>122</v>
      </c>
      <c r="D151" s="4" t="s">
        <v>115</v>
      </c>
      <c r="E151" s="4" t="s">
        <v>116</v>
      </c>
      <c r="F151" s="83">
        <v>17</v>
      </c>
      <c r="G151" s="83">
        <v>1</v>
      </c>
      <c r="H151" s="12" t="str">
        <f t="shared" si="5"/>
        <v>17-1</v>
      </c>
      <c r="I151" s="12" t="str">
        <f t="shared" si="4"/>
        <v>17-1 5</v>
      </c>
      <c r="J151" s="49" t="s">
        <v>1487</v>
      </c>
      <c r="K151" s="83">
        <v>0</v>
      </c>
      <c r="L151" s="83">
        <v>78</v>
      </c>
      <c r="M151" s="117" t="b">
        <v>1</v>
      </c>
      <c r="N151" s="14">
        <v>30.05</v>
      </c>
      <c r="O151" s="14">
        <v>30.830000000000002</v>
      </c>
      <c r="P151" s="32"/>
      <c r="Q151" s="16"/>
      <c r="R151" s="133" t="s">
        <v>1495</v>
      </c>
      <c r="S151" s="134">
        <v>5</v>
      </c>
      <c r="T151" s="16"/>
      <c r="U151" s="16"/>
      <c r="V151" s="5"/>
      <c r="W151" s="5"/>
      <c r="X151" s="5"/>
      <c r="Y151" s="5"/>
      <c r="Z151" s="18" t="e">
        <v>#N/A</v>
      </c>
      <c r="AA151" s="5"/>
      <c r="BS151" s="4">
        <v>0</v>
      </c>
      <c r="BV151" s="5"/>
      <c r="BX151" s="4" t="s">
        <v>200</v>
      </c>
    </row>
    <row r="152" spans="1:76" hidden="1" x14ac:dyDescent="0.3">
      <c r="A152" s="49" t="s">
        <v>1487</v>
      </c>
      <c r="B152" s="8">
        <v>42965</v>
      </c>
      <c r="C152" s="4" t="s">
        <v>122</v>
      </c>
      <c r="D152" s="4" t="s">
        <v>115</v>
      </c>
      <c r="E152" s="4" t="s">
        <v>116</v>
      </c>
      <c r="F152" s="83">
        <v>17</v>
      </c>
      <c r="G152" s="83">
        <v>2</v>
      </c>
      <c r="H152" s="12" t="str">
        <f t="shared" si="5"/>
        <v>17-2</v>
      </c>
      <c r="I152" s="12" t="str">
        <f t="shared" si="4"/>
        <v>17-2 1</v>
      </c>
      <c r="J152" s="49" t="s">
        <v>1487</v>
      </c>
      <c r="K152" s="83">
        <v>0</v>
      </c>
      <c r="L152" s="83">
        <v>66</v>
      </c>
      <c r="M152" s="117" t="b">
        <v>1</v>
      </c>
      <c r="N152" s="14">
        <v>30.830000000000002</v>
      </c>
      <c r="O152" s="14">
        <v>31.490000000000002</v>
      </c>
      <c r="P152" s="15" t="s">
        <v>112</v>
      </c>
      <c r="Q152" s="11" t="s">
        <v>1094</v>
      </c>
      <c r="R152" s="133" t="s">
        <v>1493</v>
      </c>
      <c r="S152" s="134">
        <v>1</v>
      </c>
      <c r="T152" s="16" t="s">
        <v>18</v>
      </c>
      <c r="U152" s="16"/>
      <c r="V152" s="5" t="s">
        <v>126</v>
      </c>
      <c r="W152" s="5" t="s">
        <v>49</v>
      </c>
      <c r="X152" s="5" t="s">
        <v>17</v>
      </c>
      <c r="Y152" s="5" t="s">
        <v>10</v>
      </c>
      <c r="Z152" s="18">
        <v>2</v>
      </c>
      <c r="AA152" s="5" t="s">
        <v>40</v>
      </c>
      <c r="BI152" s="4">
        <v>100</v>
      </c>
      <c r="BS152" s="4">
        <v>100</v>
      </c>
      <c r="BT152" s="83"/>
      <c r="BV152" s="4">
        <v>0</v>
      </c>
      <c r="BW152" s="5"/>
    </row>
    <row r="153" spans="1:76" hidden="1" x14ac:dyDescent="0.3">
      <c r="A153" s="49" t="s">
        <v>1487</v>
      </c>
      <c r="B153" s="8">
        <v>42965</v>
      </c>
      <c r="C153" s="4" t="s">
        <v>122</v>
      </c>
      <c r="D153" s="4" t="s">
        <v>115</v>
      </c>
      <c r="E153" s="4" t="s">
        <v>116</v>
      </c>
      <c r="F153" s="83">
        <v>17</v>
      </c>
      <c r="G153" s="83">
        <v>2</v>
      </c>
      <c r="H153" s="12" t="str">
        <f t="shared" si="5"/>
        <v>17-2</v>
      </c>
      <c r="I153" s="12" t="str">
        <f t="shared" si="4"/>
        <v>17-2 3</v>
      </c>
      <c r="J153" s="49" t="s">
        <v>1487</v>
      </c>
      <c r="K153" s="83">
        <v>10</v>
      </c>
      <c r="L153" s="83">
        <v>30</v>
      </c>
      <c r="M153" s="117" t="b">
        <v>1</v>
      </c>
      <c r="N153" s="14">
        <v>30.930000000000003</v>
      </c>
      <c r="O153" s="14">
        <v>31.130000000000003</v>
      </c>
      <c r="P153" s="15" t="s">
        <v>96</v>
      </c>
      <c r="Q153" s="16" t="s">
        <v>42</v>
      </c>
      <c r="R153" s="133" t="s">
        <v>1497</v>
      </c>
      <c r="S153" s="134">
        <v>3</v>
      </c>
      <c r="T153" s="16" t="s">
        <v>19</v>
      </c>
      <c r="U153" s="16"/>
      <c r="V153" s="5" t="s">
        <v>141</v>
      </c>
      <c r="W153" s="5" t="s">
        <v>49</v>
      </c>
      <c r="X153" s="5" t="s">
        <v>14</v>
      </c>
      <c r="Y153" s="5" t="s">
        <v>12</v>
      </c>
      <c r="Z153" s="18">
        <v>4</v>
      </c>
      <c r="AA153" s="5" t="s">
        <v>40</v>
      </c>
      <c r="AT153" s="4">
        <v>70</v>
      </c>
      <c r="AW153" s="4">
        <v>30</v>
      </c>
      <c r="BS153" s="4">
        <v>100</v>
      </c>
      <c r="BV153" s="5"/>
    </row>
    <row r="154" spans="1:76" hidden="1" x14ac:dyDescent="0.3">
      <c r="A154" s="49" t="s">
        <v>1487</v>
      </c>
      <c r="B154" s="8">
        <v>42965</v>
      </c>
      <c r="C154" s="4" t="s">
        <v>122</v>
      </c>
      <c r="D154" s="4" t="s">
        <v>115</v>
      </c>
      <c r="E154" s="4" t="s">
        <v>116</v>
      </c>
      <c r="F154" s="83">
        <v>17</v>
      </c>
      <c r="G154" s="83">
        <v>2</v>
      </c>
      <c r="H154" s="12" t="str">
        <f t="shared" si="5"/>
        <v>17-2</v>
      </c>
      <c r="I154" s="12" t="str">
        <f t="shared" si="4"/>
        <v>17-2 2</v>
      </c>
      <c r="J154" s="49" t="s">
        <v>1487</v>
      </c>
      <c r="K154" s="83">
        <v>0</v>
      </c>
      <c r="L154" s="83">
        <v>66</v>
      </c>
      <c r="M154" s="117" t="b">
        <v>1</v>
      </c>
      <c r="N154" s="14">
        <v>30.830000000000002</v>
      </c>
      <c r="O154" s="14">
        <v>31.490000000000002</v>
      </c>
      <c r="P154" s="15" t="s">
        <v>112</v>
      </c>
      <c r="Q154" s="16" t="s">
        <v>27</v>
      </c>
      <c r="R154" s="133" t="s">
        <v>1496</v>
      </c>
      <c r="S154" s="134">
        <v>2</v>
      </c>
      <c r="T154" s="16" t="s">
        <v>19</v>
      </c>
      <c r="U154" s="16"/>
      <c r="V154" s="5" t="s">
        <v>140</v>
      </c>
      <c r="W154" s="5" t="s">
        <v>49</v>
      </c>
      <c r="X154" s="5" t="s">
        <v>14</v>
      </c>
      <c r="Y154" s="5" t="s">
        <v>11</v>
      </c>
      <c r="Z154" s="18">
        <v>3</v>
      </c>
      <c r="AA154" s="5" t="s">
        <v>40</v>
      </c>
      <c r="AT154" s="4">
        <v>100</v>
      </c>
      <c r="BS154" s="4">
        <v>100</v>
      </c>
      <c r="BV154" s="5"/>
      <c r="BW154" s="4" t="s">
        <v>214</v>
      </c>
    </row>
    <row r="155" spans="1:76" hidden="1" x14ac:dyDescent="0.3">
      <c r="A155" s="49" t="s">
        <v>1487</v>
      </c>
      <c r="B155" s="8">
        <v>42965</v>
      </c>
      <c r="C155" s="4" t="s">
        <v>122</v>
      </c>
      <c r="D155" s="4" t="s">
        <v>115</v>
      </c>
      <c r="E155" s="4" t="s">
        <v>116</v>
      </c>
      <c r="F155" s="83">
        <v>17</v>
      </c>
      <c r="G155" s="83">
        <v>2</v>
      </c>
      <c r="H155" s="12" t="str">
        <f t="shared" si="5"/>
        <v>17-2</v>
      </c>
      <c r="I155" s="12" t="str">
        <f t="shared" si="4"/>
        <v>17-2 O</v>
      </c>
      <c r="J155" s="49" t="s">
        <v>1487</v>
      </c>
      <c r="K155" s="83">
        <v>0</v>
      </c>
      <c r="L155" s="83">
        <v>66</v>
      </c>
      <c r="M155" s="117" t="b">
        <v>1</v>
      </c>
      <c r="N155" s="14">
        <v>30.830000000000002</v>
      </c>
      <c r="O155" s="14">
        <v>31.490000000000002</v>
      </c>
      <c r="P155" s="15"/>
      <c r="Q155" s="16" t="s">
        <v>105</v>
      </c>
      <c r="R155" s="135" t="s">
        <v>105</v>
      </c>
      <c r="S155" s="136" t="s">
        <v>1492</v>
      </c>
      <c r="T155" s="16"/>
      <c r="U155" s="16"/>
      <c r="V155" s="5"/>
      <c r="W155" s="5"/>
      <c r="X155" s="5"/>
      <c r="Y155" s="5"/>
      <c r="Z155" s="18" t="e">
        <v>#N/A</v>
      </c>
      <c r="AA155" s="5"/>
      <c r="BS155" s="4">
        <v>0</v>
      </c>
      <c r="BV155" s="5"/>
      <c r="BX155" s="4" t="s">
        <v>215</v>
      </c>
    </row>
    <row r="156" spans="1:76" hidden="1" x14ac:dyDescent="0.3">
      <c r="A156" s="49" t="s">
        <v>1487</v>
      </c>
      <c r="B156" s="8">
        <v>42965</v>
      </c>
      <c r="C156" s="4" t="s">
        <v>122</v>
      </c>
      <c r="D156" s="4" t="s">
        <v>115</v>
      </c>
      <c r="E156" s="4" t="s">
        <v>116</v>
      </c>
      <c r="F156" s="83">
        <v>17</v>
      </c>
      <c r="G156" s="83">
        <v>3</v>
      </c>
      <c r="H156" s="12" t="str">
        <f t="shared" si="5"/>
        <v>17-3</v>
      </c>
      <c r="I156" s="12" t="str">
        <f t="shared" si="4"/>
        <v>17-3 1</v>
      </c>
      <c r="J156" s="49" t="s">
        <v>1487</v>
      </c>
      <c r="K156" s="83">
        <v>0</v>
      </c>
      <c r="L156" s="83">
        <v>82</v>
      </c>
      <c r="M156" s="117" t="b">
        <v>1</v>
      </c>
      <c r="N156" s="14">
        <v>31.495000000000001</v>
      </c>
      <c r="O156" s="14">
        <v>32.314999999999998</v>
      </c>
      <c r="P156" s="15" t="s">
        <v>112</v>
      </c>
      <c r="Q156" s="11" t="s">
        <v>1094</v>
      </c>
      <c r="R156" s="133" t="s">
        <v>1493</v>
      </c>
      <c r="S156" s="134">
        <v>1</v>
      </c>
      <c r="T156" s="16" t="s">
        <v>18</v>
      </c>
      <c r="U156" s="16"/>
      <c r="V156" s="5" t="s">
        <v>126</v>
      </c>
      <c r="W156" s="5" t="s">
        <v>49</v>
      </c>
      <c r="X156" s="5" t="s">
        <v>17</v>
      </c>
      <c r="Y156" s="5" t="s">
        <v>10</v>
      </c>
      <c r="Z156" s="18">
        <v>2</v>
      </c>
      <c r="AA156" s="5" t="s">
        <v>40</v>
      </c>
      <c r="BI156" s="4">
        <v>100</v>
      </c>
      <c r="BS156" s="4">
        <v>100</v>
      </c>
      <c r="BT156" s="83"/>
      <c r="BV156" s="4">
        <v>0</v>
      </c>
      <c r="BW156" s="5"/>
    </row>
    <row r="157" spans="1:76" hidden="1" x14ac:dyDescent="0.3">
      <c r="A157" s="49" t="s">
        <v>1487</v>
      </c>
      <c r="B157" s="8">
        <v>42965</v>
      </c>
      <c r="C157" s="4" t="s">
        <v>122</v>
      </c>
      <c r="D157" s="4" t="s">
        <v>115</v>
      </c>
      <c r="E157" s="4" t="s">
        <v>116</v>
      </c>
      <c r="F157" s="83">
        <v>17</v>
      </c>
      <c r="G157" s="83">
        <v>3</v>
      </c>
      <c r="H157" s="12" t="str">
        <f t="shared" si="5"/>
        <v>17-3</v>
      </c>
      <c r="I157" s="12" t="str">
        <f t="shared" si="4"/>
        <v>17-3 2</v>
      </c>
      <c r="J157" s="49" t="s">
        <v>1487</v>
      </c>
      <c r="K157" s="83">
        <v>0</v>
      </c>
      <c r="L157" s="83">
        <v>82</v>
      </c>
      <c r="M157" s="117" t="b">
        <v>1</v>
      </c>
      <c r="N157" s="14">
        <v>31.495000000000001</v>
      </c>
      <c r="O157" s="14">
        <v>32.314999999999998</v>
      </c>
      <c r="P157" s="15" t="s">
        <v>112</v>
      </c>
      <c r="Q157" s="80" t="s">
        <v>42</v>
      </c>
      <c r="R157" s="137" t="s">
        <v>1496</v>
      </c>
      <c r="S157" s="138">
        <v>2</v>
      </c>
      <c r="T157" s="80" t="s">
        <v>18</v>
      </c>
      <c r="U157" s="80"/>
      <c r="V157" s="81" t="s">
        <v>141</v>
      </c>
      <c r="W157" s="81" t="s">
        <v>49</v>
      </c>
      <c r="X157" s="81" t="s">
        <v>14</v>
      </c>
      <c r="Y157" s="81" t="s">
        <v>12</v>
      </c>
      <c r="Z157" s="79">
        <v>4</v>
      </c>
      <c r="AA157" s="81" t="s">
        <v>40</v>
      </c>
      <c r="AB157" s="148"/>
      <c r="AC157" s="148"/>
      <c r="AD157" s="148"/>
      <c r="AE157" s="148"/>
      <c r="AF157" s="53"/>
      <c r="AG157" s="53"/>
      <c r="AH157" s="148"/>
      <c r="AI157" s="53"/>
      <c r="AJ157" s="53"/>
      <c r="AK157" s="53"/>
      <c r="AL157" s="148"/>
      <c r="AM157" s="148"/>
      <c r="AN157" s="53"/>
      <c r="AO157" s="53"/>
      <c r="AP157" s="53"/>
      <c r="AT157" s="4">
        <v>50</v>
      </c>
      <c r="AW157" s="4">
        <v>50</v>
      </c>
      <c r="BS157" s="4">
        <v>100</v>
      </c>
      <c r="BV157" s="81"/>
      <c r="BW157" s="4" t="s">
        <v>216</v>
      </c>
    </row>
    <row r="158" spans="1:76" hidden="1" x14ac:dyDescent="0.3">
      <c r="A158" s="49" t="s">
        <v>1487</v>
      </c>
      <c r="B158" s="8">
        <v>42965</v>
      </c>
      <c r="C158" s="4" t="s">
        <v>122</v>
      </c>
      <c r="D158" s="4" t="s">
        <v>115</v>
      </c>
      <c r="E158" s="4" t="s">
        <v>116</v>
      </c>
      <c r="F158" s="83">
        <v>17</v>
      </c>
      <c r="G158" s="83">
        <v>3</v>
      </c>
      <c r="H158" s="12" t="str">
        <f t="shared" si="5"/>
        <v>17-3</v>
      </c>
      <c r="I158" s="12" t="str">
        <f t="shared" si="4"/>
        <v>17-3 2</v>
      </c>
      <c r="J158" s="49" t="s">
        <v>1487</v>
      </c>
      <c r="K158" s="83">
        <v>0</v>
      </c>
      <c r="L158" s="83">
        <v>82</v>
      </c>
      <c r="M158" s="117" t="b">
        <v>1</v>
      </c>
      <c r="N158" s="14">
        <v>31.495000000000001</v>
      </c>
      <c r="O158" s="14">
        <v>32.314999999999998</v>
      </c>
      <c r="P158" s="15" t="s">
        <v>112</v>
      </c>
      <c r="Q158" s="16" t="s">
        <v>27</v>
      </c>
      <c r="R158" s="133" t="s">
        <v>1496</v>
      </c>
      <c r="S158" s="134">
        <v>2</v>
      </c>
      <c r="T158" s="16" t="s">
        <v>19</v>
      </c>
      <c r="U158" s="16"/>
      <c r="V158" s="5" t="s">
        <v>140</v>
      </c>
      <c r="W158" s="5" t="s">
        <v>49</v>
      </c>
      <c r="X158" s="5" t="s">
        <v>14</v>
      </c>
      <c r="Y158" s="5" t="s">
        <v>11</v>
      </c>
      <c r="Z158" s="18">
        <v>3</v>
      </c>
      <c r="AA158" s="5" t="s">
        <v>40</v>
      </c>
      <c r="AT158" s="4">
        <v>100</v>
      </c>
      <c r="BS158" s="4">
        <v>100</v>
      </c>
      <c r="BV158" s="5"/>
    </row>
    <row r="159" spans="1:76" hidden="1" x14ac:dyDescent="0.3">
      <c r="A159" s="49" t="s">
        <v>1487</v>
      </c>
      <c r="B159" s="8">
        <v>42965</v>
      </c>
      <c r="C159" s="4" t="s">
        <v>122</v>
      </c>
      <c r="D159" s="4" t="s">
        <v>115</v>
      </c>
      <c r="E159" s="4" t="s">
        <v>116</v>
      </c>
      <c r="F159" s="83">
        <v>17</v>
      </c>
      <c r="G159" s="83">
        <v>3</v>
      </c>
      <c r="H159" s="12" t="str">
        <f t="shared" si="5"/>
        <v>17-3</v>
      </c>
      <c r="I159" s="12" t="str">
        <f t="shared" si="4"/>
        <v>17-3 5</v>
      </c>
      <c r="J159" s="49" t="s">
        <v>1487</v>
      </c>
      <c r="K159" s="83">
        <v>52</v>
      </c>
      <c r="L159" s="83">
        <v>62</v>
      </c>
      <c r="M159" s="117" t="b">
        <v>1</v>
      </c>
      <c r="N159" s="14">
        <v>32.015000000000001</v>
      </c>
      <c r="O159" s="14">
        <v>32.115000000000002</v>
      </c>
      <c r="P159" s="15" t="s">
        <v>96</v>
      </c>
      <c r="Q159" s="80" t="s">
        <v>54</v>
      </c>
      <c r="R159" s="137" t="s">
        <v>1495</v>
      </c>
      <c r="S159" s="138">
        <v>5</v>
      </c>
      <c r="T159" s="80" t="s">
        <v>89</v>
      </c>
      <c r="U159" s="80"/>
      <c r="V159" s="81" t="s">
        <v>205</v>
      </c>
      <c r="W159" s="81" t="s">
        <v>49</v>
      </c>
      <c r="X159" s="81" t="s">
        <v>14</v>
      </c>
      <c r="Y159" s="81" t="s">
        <v>10</v>
      </c>
      <c r="Z159" s="79">
        <v>2</v>
      </c>
      <c r="AA159" s="81" t="s">
        <v>40</v>
      </c>
      <c r="AR159" s="4">
        <v>10</v>
      </c>
      <c r="AT159" s="4">
        <v>70</v>
      </c>
      <c r="BI159" s="4">
        <v>20</v>
      </c>
      <c r="BS159" s="4">
        <v>100</v>
      </c>
      <c r="BV159" s="81"/>
      <c r="BW159" s="4" t="s">
        <v>217</v>
      </c>
    </row>
    <row r="160" spans="1:76" hidden="1" x14ac:dyDescent="0.3">
      <c r="A160" s="49" t="s">
        <v>1487</v>
      </c>
      <c r="B160" s="8">
        <v>42965</v>
      </c>
      <c r="C160" s="4" t="s">
        <v>122</v>
      </c>
      <c r="D160" s="4" t="s">
        <v>115</v>
      </c>
      <c r="E160" s="4" t="s">
        <v>116</v>
      </c>
      <c r="F160" s="83">
        <v>17</v>
      </c>
      <c r="G160" s="83">
        <v>3</v>
      </c>
      <c r="H160" s="12" t="str">
        <f t="shared" si="5"/>
        <v>17-3</v>
      </c>
      <c r="I160" s="12" t="str">
        <f t="shared" si="4"/>
        <v>17-3 O</v>
      </c>
      <c r="J160" s="49" t="s">
        <v>1487</v>
      </c>
      <c r="K160" s="83">
        <v>0</v>
      </c>
      <c r="L160" s="83">
        <v>82</v>
      </c>
      <c r="M160" s="117" t="b">
        <v>1</v>
      </c>
      <c r="N160" s="14">
        <v>31.495000000000001</v>
      </c>
      <c r="O160" s="14">
        <v>32.314999999999998</v>
      </c>
      <c r="P160" s="15"/>
      <c r="Q160" s="16" t="s">
        <v>105</v>
      </c>
      <c r="R160" s="135" t="s">
        <v>105</v>
      </c>
      <c r="S160" s="136" t="s">
        <v>1492</v>
      </c>
      <c r="T160" s="16"/>
      <c r="U160" s="16"/>
      <c r="V160" s="5"/>
      <c r="W160" s="5"/>
      <c r="X160" s="5"/>
      <c r="Y160" s="5"/>
      <c r="Z160" s="18" t="e">
        <v>#N/A</v>
      </c>
      <c r="AA160" s="5"/>
      <c r="BS160" s="4">
        <v>0</v>
      </c>
      <c r="BV160" s="5"/>
      <c r="BX160" s="4" t="s">
        <v>218</v>
      </c>
    </row>
    <row r="161" spans="1:76" hidden="1" x14ac:dyDescent="0.3">
      <c r="A161" s="49" t="s">
        <v>1487</v>
      </c>
      <c r="B161" s="8">
        <v>42965</v>
      </c>
      <c r="C161" s="4" t="s">
        <v>122</v>
      </c>
      <c r="D161" s="4" t="s">
        <v>115</v>
      </c>
      <c r="E161" s="4" t="s">
        <v>116</v>
      </c>
      <c r="F161" s="83">
        <v>17</v>
      </c>
      <c r="G161" s="83">
        <v>4</v>
      </c>
      <c r="H161" s="12" t="str">
        <f t="shared" si="5"/>
        <v>17-4</v>
      </c>
      <c r="I161" s="12" t="str">
        <f t="shared" si="4"/>
        <v>17-4 1</v>
      </c>
      <c r="J161" s="49" t="s">
        <v>1487</v>
      </c>
      <c r="K161" s="83">
        <v>0</v>
      </c>
      <c r="L161" s="83">
        <v>72</v>
      </c>
      <c r="M161" s="117" t="b">
        <v>1</v>
      </c>
      <c r="N161" s="14">
        <v>32.32</v>
      </c>
      <c r="O161" s="14">
        <v>33.04</v>
      </c>
      <c r="P161" s="15" t="s">
        <v>112</v>
      </c>
      <c r="Q161" s="11" t="s">
        <v>1094</v>
      </c>
      <c r="R161" s="133" t="s">
        <v>1493</v>
      </c>
      <c r="S161" s="134">
        <v>1</v>
      </c>
      <c r="T161" s="16" t="s">
        <v>18</v>
      </c>
      <c r="U161" s="16"/>
      <c r="V161" s="5" t="s">
        <v>126</v>
      </c>
      <c r="W161" s="5" t="s">
        <v>49</v>
      </c>
      <c r="X161" s="5" t="s">
        <v>17</v>
      </c>
      <c r="Y161" s="5" t="s">
        <v>10</v>
      </c>
      <c r="Z161" s="18">
        <v>2</v>
      </c>
      <c r="AA161" s="5" t="s">
        <v>40</v>
      </c>
      <c r="BI161" s="4">
        <v>100</v>
      </c>
      <c r="BS161" s="4">
        <v>100</v>
      </c>
      <c r="BT161" s="83"/>
      <c r="BW161" s="5"/>
    </row>
    <row r="162" spans="1:76" hidden="1" x14ac:dyDescent="0.3">
      <c r="A162" s="49" t="s">
        <v>1487</v>
      </c>
      <c r="B162" s="8">
        <v>42965</v>
      </c>
      <c r="C162" s="4" t="s">
        <v>122</v>
      </c>
      <c r="D162" s="4" t="s">
        <v>115</v>
      </c>
      <c r="E162" s="4" t="s">
        <v>116</v>
      </c>
      <c r="F162" s="83">
        <v>17</v>
      </c>
      <c r="G162" s="83">
        <v>4</v>
      </c>
      <c r="H162" s="12" t="str">
        <f t="shared" si="5"/>
        <v>17-4</v>
      </c>
      <c r="I162" s="12" t="str">
        <f t="shared" si="4"/>
        <v>17-4 2</v>
      </c>
      <c r="J162" s="49" t="s">
        <v>1487</v>
      </c>
      <c r="K162" s="83">
        <v>0</v>
      </c>
      <c r="L162" s="83">
        <v>72</v>
      </c>
      <c r="M162" s="117" t="b">
        <v>1</v>
      </c>
      <c r="N162" s="14">
        <v>32.32</v>
      </c>
      <c r="O162" s="14">
        <v>33.04</v>
      </c>
      <c r="P162" s="15" t="s">
        <v>112</v>
      </c>
      <c r="Q162" s="80" t="s">
        <v>42</v>
      </c>
      <c r="R162" s="137" t="s">
        <v>1496</v>
      </c>
      <c r="S162" s="138">
        <v>2</v>
      </c>
      <c r="T162" s="80" t="s">
        <v>18</v>
      </c>
      <c r="U162" s="80"/>
      <c r="V162" s="81" t="s">
        <v>138</v>
      </c>
      <c r="W162" s="81" t="s">
        <v>49</v>
      </c>
      <c r="X162" s="81" t="s">
        <v>14</v>
      </c>
      <c r="Y162" s="81" t="s">
        <v>12</v>
      </c>
      <c r="Z162" s="79">
        <v>4</v>
      </c>
      <c r="AA162" s="81" t="s">
        <v>40</v>
      </c>
      <c r="AB162" s="148"/>
      <c r="AC162" s="148"/>
      <c r="AD162" s="148"/>
      <c r="AE162" s="148"/>
      <c r="AF162" s="53"/>
      <c r="AG162" s="53"/>
      <c r="AH162" s="148"/>
      <c r="AI162" s="53"/>
      <c r="AJ162" s="53"/>
      <c r="AK162" s="53"/>
      <c r="AL162" s="148"/>
      <c r="AM162" s="148"/>
      <c r="AN162" s="53"/>
      <c r="AO162" s="53"/>
      <c r="AP162" s="53"/>
      <c r="AT162" s="4">
        <v>50</v>
      </c>
      <c r="AW162" s="4">
        <v>50</v>
      </c>
      <c r="BS162" s="4">
        <v>100</v>
      </c>
      <c r="BV162" s="81"/>
      <c r="BW162" s="4" t="s">
        <v>216</v>
      </c>
    </row>
    <row r="163" spans="1:76" hidden="1" x14ac:dyDescent="0.3">
      <c r="A163" s="49" t="s">
        <v>1487</v>
      </c>
      <c r="B163" s="8">
        <v>42965</v>
      </c>
      <c r="C163" s="4" t="s">
        <v>122</v>
      </c>
      <c r="D163" s="4" t="s">
        <v>115</v>
      </c>
      <c r="E163" s="4" t="s">
        <v>116</v>
      </c>
      <c r="F163" s="83">
        <v>17</v>
      </c>
      <c r="G163" s="83">
        <v>4</v>
      </c>
      <c r="H163" s="12" t="str">
        <f t="shared" si="5"/>
        <v>17-4</v>
      </c>
      <c r="I163" s="12" t="str">
        <f t="shared" si="4"/>
        <v>17-4 5</v>
      </c>
      <c r="J163" s="49" t="s">
        <v>1487</v>
      </c>
      <c r="K163" s="83">
        <v>60</v>
      </c>
      <c r="L163" s="83">
        <v>72</v>
      </c>
      <c r="M163" s="117" t="b">
        <v>1</v>
      </c>
      <c r="N163" s="14">
        <v>32.92</v>
      </c>
      <c r="O163" s="14">
        <v>33.04</v>
      </c>
      <c r="P163" s="15" t="s">
        <v>96</v>
      </c>
      <c r="Q163" s="11" t="s">
        <v>1094</v>
      </c>
      <c r="R163" s="137" t="s">
        <v>1495</v>
      </c>
      <c r="S163" s="138">
        <v>5</v>
      </c>
      <c r="T163" s="80" t="s">
        <v>23</v>
      </c>
      <c r="U163" s="80"/>
      <c r="V163" s="81" t="s">
        <v>141</v>
      </c>
      <c r="W163" s="81" t="s">
        <v>49</v>
      </c>
      <c r="X163" s="81" t="s">
        <v>17</v>
      </c>
      <c r="Y163" s="81" t="s">
        <v>10</v>
      </c>
      <c r="Z163" s="79">
        <v>2</v>
      </c>
      <c r="AA163" s="81" t="s">
        <v>40</v>
      </c>
      <c r="BI163" s="4">
        <v>100</v>
      </c>
      <c r="BS163" s="4">
        <v>100</v>
      </c>
      <c r="BT163" s="83"/>
      <c r="BW163" s="81"/>
    </row>
    <row r="164" spans="1:76" hidden="1" x14ac:dyDescent="0.3">
      <c r="A164" s="49" t="s">
        <v>1487</v>
      </c>
      <c r="B164" s="8">
        <v>42965</v>
      </c>
      <c r="C164" s="4" t="s">
        <v>122</v>
      </c>
      <c r="D164" s="4" t="s">
        <v>115</v>
      </c>
      <c r="E164" s="4" t="s">
        <v>116</v>
      </c>
      <c r="F164" s="83">
        <v>17</v>
      </c>
      <c r="G164" s="83">
        <v>4</v>
      </c>
      <c r="H164" s="12" t="str">
        <f t="shared" si="5"/>
        <v>17-4</v>
      </c>
      <c r="I164" s="12" t="str">
        <f t="shared" si="4"/>
        <v>17-4 O</v>
      </c>
      <c r="J164" s="49" t="s">
        <v>1487</v>
      </c>
      <c r="K164" s="83">
        <v>0</v>
      </c>
      <c r="L164" s="83">
        <v>72</v>
      </c>
      <c r="M164" s="117" t="b">
        <v>1</v>
      </c>
      <c r="N164" s="14">
        <v>32.32</v>
      </c>
      <c r="O164" s="14">
        <v>33.04</v>
      </c>
      <c r="P164" s="15"/>
      <c r="Q164" s="16" t="s">
        <v>105</v>
      </c>
      <c r="R164" s="135" t="s">
        <v>105</v>
      </c>
      <c r="S164" s="136" t="s">
        <v>1492</v>
      </c>
      <c r="T164" s="16"/>
      <c r="U164" s="16"/>
      <c r="V164" s="5"/>
      <c r="W164" s="5"/>
      <c r="X164" s="5"/>
      <c r="Y164" s="5"/>
      <c r="Z164" s="18" t="e">
        <v>#N/A</v>
      </c>
      <c r="AA164" s="5"/>
      <c r="BS164" s="4">
        <v>0</v>
      </c>
      <c r="BV164" s="5"/>
      <c r="BX164" s="4" t="s">
        <v>218</v>
      </c>
    </row>
    <row r="165" spans="1:76" hidden="1" x14ac:dyDescent="0.3">
      <c r="A165" s="49" t="s">
        <v>1487</v>
      </c>
      <c r="B165" s="8">
        <v>42965</v>
      </c>
      <c r="C165" s="4" t="s">
        <v>122</v>
      </c>
      <c r="D165" s="4" t="s">
        <v>115</v>
      </c>
      <c r="E165" s="4" t="s">
        <v>116</v>
      </c>
      <c r="F165" s="83">
        <v>18</v>
      </c>
      <c r="G165" s="83">
        <v>1</v>
      </c>
      <c r="H165" s="12" t="str">
        <f t="shared" si="5"/>
        <v>18-1</v>
      </c>
      <c r="I165" s="12" t="str">
        <f t="shared" si="4"/>
        <v>18-1 1</v>
      </c>
      <c r="J165" s="49" t="s">
        <v>1487</v>
      </c>
      <c r="K165" s="83">
        <v>0</v>
      </c>
      <c r="L165" s="83">
        <v>97</v>
      </c>
      <c r="M165" s="117" t="b">
        <v>1</v>
      </c>
      <c r="N165" s="14">
        <v>33.1</v>
      </c>
      <c r="O165" s="14">
        <v>34.07</v>
      </c>
      <c r="P165" s="15" t="s">
        <v>112</v>
      </c>
      <c r="Q165" s="11" t="s">
        <v>1094</v>
      </c>
      <c r="R165" s="133" t="s">
        <v>1493</v>
      </c>
      <c r="S165" s="134">
        <v>1</v>
      </c>
      <c r="T165" s="16" t="s">
        <v>18</v>
      </c>
      <c r="U165" s="16"/>
      <c r="V165" s="5" t="s">
        <v>126</v>
      </c>
      <c r="W165" s="5" t="s">
        <v>49</v>
      </c>
      <c r="X165" s="5" t="s">
        <v>17</v>
      </c>
      <c r="Y165" s="5" t="s">
        <v>10</v>
      </c>
      <c r="Z165" s="18">
        <v>2</v>
      </c>
      <c r="AA165" s="5" t="s">
        <v>40</v>
      </c>
      <c r="BI165" s="4">
        <v>100</v>
      </c>
      <c r="BS165" s="4">
        <v>100</v>
      </c>
      <c r="BT165" s="83"/>
      <c r="BW165" s="5"/>
    </row>
    <row r="166" spans="1:76" hidden="1" x14ac:dyDescent="0.3">
      <c r="A166" s="49" t="s">
        <v>1487</v>
      </c>
      <c r="B166" s="8">
        <v>42965</v>
      </c>
      <c r="C166" s="4" t="s">
        <v>122</v>
      </c>
      <c r="D166" s="4" t="s">
        <v>115</v>
      </c>
      <c r="E166" s="4" t="s">
        <v>116</v>
      </c>
      <c r="F166" s="83">
        <v>18</v>
      </c>
      <c r="G166" s="83">
        <v>1</v>
      </c>
      <c r="H166" s="12" t="str">
        <f t="shared" si="5"/>
        <v>18-1</v>
      </c>
      <c r="I166" s="12" t="str">
        <f t="shared" si="4"/>
        <v>18-1 3</v>
      </c>
      <c r="J166" s="49" t="s">
        <v>1487</v>
      </c>
      <c r="K166" s="83">
        <v>75</v>
      </c>
      <c r="L166" s="83">
        <v>97</v>
      </c>
      <c r="M166" s="117" t="b">
        <v>1</v>
      </c>
      <c r="N166" s="14">
        <v>33.85</v>
      </c>
      <c r="O166" s="14">
        <v>34.07</v>
      </c>
      <c r="P166" s="15" t="s">
        <v>112</v>
      </c>
      <c r="Q166" s="16" t="s">
        <v>42</v>
      </c>
      <c r="R166" s="133" t="s">
        <v>1497</v>
      </c>
      <c r="S166" s="134">
        <v>3</v>
      </c>
      <c r="T166" s="16" t="s">
        <v>18</v>
      </c>
      <c r="U166" s="16"/>
      <c r="V166" s="5" t="s">
        <v>132</v>
      </c>
      <c r="W166" s="5" t="s">
        <v>49</v>
      </c>
      <c r="X166" s="5" t="s">
        <v>14</v>
      </c>
      <c r="Y166" s="5" t="s">
        <v>12</v>
      </c>
      <c r="Z166" s="18">
        <v>4</v>
      </c>
      <c r="AA166" s="5" t="s">
        <v>40</v>
      </c>
      <c r="AT166" s="4">
        <v>50</v>
      </c>
      <c r="AW166" s="4">
        <v>50</v>
      </c>
      <c r="BS166" s="4">
        <v>100</v>
      </c>
      <c r="BV166" s="5"/>
    </row>
    <row r="167" spans="1:76" hidden="1" x14ac:dyDescent="0.3">
      <c r="A167" s="49" t="s">
        <v>1487</v>
      </c>
      <c r="B167" s="8">
        <v>42965</v>
      </c>
      <c r="C167" s="4" t="s">
        <v>122</v>
      </c>
      <c r="D167" s="4" t="s">
        <v>115</v>
      </c>
      <c r="E167" s="4" t="s">
        <v>116</v>
      </c>
      <c r="F167" s="83">
        <v>18</v>
      </c>
      <c r="G167" s="83">
        <v>1</v>
      </c>
      <c r="H167" s="12" t="str">
        <f t="shared" si="5"/>
        <v>18-1</v>
      </c>
      <c r="I167" s="12" t="str">
        <f t="shared" si="4"/>
        <v>18-1 5</v>
      </c>
      <c r="J167" s="49" t="s">
        <v>1487</v>
      </c>
      <c r="K167" s="83">
        <v>71</v>
      </c>
      <c r="L167" s="83">
        <v>97</v>
      </c>
      <c r="M167" s="117" t="b">
        <v>1</v>
      </c>
      <c r="N167" s="14">
        <v>33.81</v>
      </c>
      <c r="O167" s="14">
        <v>34.07</v>
      </c>
      <c r="P167" s="15" t="s">
        <v>96</v>
      </c>
      <c r="Q167" s="11" t="s">
        <v>1094</v>
      </c>
      <c r="R167" s="137" t="s">
        <v>1495</v>
      </c>
      <c r="S167" s="138">
        <v>5</v>
      </c>
      <c r="T167" s="80" t="s">
        <v>23</v>
      </c>
      <c r="U167" s="80"/>
      <c r="V167" s="81" t="s">
        <v>127</v>
      </c>
      <c r="W167" s="81" t="s">
        <v>49</v>
      </c>
      <c r="X167" s="81" t="s">
        <v>17</v>
      </c>
      <c r="Y167" s="81" t="s">
        <v>10</v>
      </c>
      <c r="Z167" s="79">
        <v>2</v>
      </c>
      <c r="AA167" s="81" t="s">
        <v>40</v>
      </c>
      <c r="BI167" s="4">
        <v>100</v>
      </c>
      <c r="BS167" s="4">
        <v>100</v>
      </c>
      <c r="BT167" s="83"/>
      <c r="BW167" s="81"/>
    </row>
    <row r="168" spans="1:76" hidden="1" x14ac:dyDescent="0.3">
      <c r="A168" s="49" t="s">
        <v>1487</v>
      </c>
      <c r="B168" s="8">
        <v>42965</v>
      </c>
      <c r="C168" s="4" t="s">
        <v>122</v>
      </c>
      <c r="D168" s="4" t="s">
        <v>115</v>
      </c>
      <c r="E168" s="4" t="s">
        <v>116</v>
      </c>
      <c r="F168" s="83">
        <v>18</v>
      </c>
      <c r="G168" s="83">
        <v>1</v>
      </c>
      <c r="H168" s="12" t="str">
        <f t="shared" si="5"/>
        <v>18-1</v>
      </c>
      <c r="I168" s="12" t="str">
        <f t="shared" si="4"/>
        <v>18-1 O</v>
      </c>
      <c r="J168" s="49" t="s">
        <v>1487</v>
      </c>
      <c r="K168" s="83">
        <v>0</v>
      </c>
      <c r="L168" s="83">
        <v>97</v>
      </c>
      <c r="M168" s="117" t="b">
        <v>1</v>
      </c>
      <c r="N168" s="14">
        <v>33.1</v>
      </c>
      <c r="O168" s="14">
        <v>34.07</v>
      </c>
      <c r="P168" s="15"/>
      <c r="Q168" s="16" t="s">
        <v>105</v>
      </c>
      <c r="R168" s="135" t="s">
        <v>105</v>
      </c>
      <c r="S168" s="136" t="s">
        <v>1492</v>
      </c>
      <c r="T168" s="16"/>
      <c r="U168" s="16"/>
      <c r="V168" s="5"/>
      <c r="W168" s="5"/>
      <c r="X168" s="5"/>
      <c r="Y168" s="5"/>
      <c r="Z168" s="18" t="e">
        <v>#N/A</v>
      </c>
      <c r="AA168" s="5"/>
      <c r="BS168" s="4">
        <v>0</v>
      </c>
      <c r="BV168" s="5"/>
      <c r="BX168" s="4" t="s">
        <v>219</v>
      </c>
    </row>
    <row r="169" spans="1:76" hidden="1" x14ac:dyDescent="0.3">
      <c r="A169" s="49" t="s">
        <v>1487</v>
      </c>
      <c r="B169" s="8">
        <v>42965</v>
      </c>
      <c r="C169" s="4" t="s">
        <v>122</v>
      </c>
      <c r="D169" s="4" t="s">
        <v>115</v>
      </c>
      <c r="E169" s="4" t="s">
        <v>116</v>
      </c>
      <c r="F169" s="83">
        <v>18</v>
      </c>
      <c r="G169" s="83">
        <v>2</v>
      </c>
      <c r="H169" s="12" t="str">
        <f t="shared" si="5"/>
        <v>18-2</v>
      </c>
      <c r="I169" s="12" t="str">
        <f t="shared" si="4"/>
        <v>18-2 1</v>
      </c>
      <c r="J169" s="49" t="s">
        <v>1487</v>
      </c>
      <c r="K169" s="83">
        <v>0</v>
      </c>
      <c r="L169" s="83">
        <v>98</v>
      </c>
      <c r="M169" s="117" t="b">
        <v>1</v>
      </c>
      <c r="N169" s="14">
        <v>34.07</v>
      </c>
      <c r="O169" s="14">
        <v>35.049999999999997</v>
      </c>
      <c r="P169" s="15" t="s">
        <v>112</v>
      </c>
      <c r="Q169" s="11" t="s">
        <v>1094</v>
      </c>
      <c r="R169" s="133" t="s">
        <v>1493</v>
      </c>
      <c r="S169" s="134">
        <v>1</v>
      </c>
      <c r="T169" s="16" t="s">
        <v>18</v>
      </c>
      <c r="U169" s="16"/>
      <c r="V169" s="5" t="s">
        <v>126</v>
      </c>
      <c r="W169" s="5" t="s">
        <v>49</v>
      </c>
      <c r="X169" s="5" t="s">
        <v>17</v>
      </c>
      <c r="Y169" s="5" t="s">
        <v>10</v>
      </c>
      <c r="Z169" s="18">
        <v>2</v>
      </c>
      <c r="AA169" s="5" t="s">
        <v>40</v>
      </c>
      <c r="BI169" s="4">
        <v>100</v>
      </c>
      <c r="BS169" s="4">
        <v>100</v>
      </c>
      <c r="BT169" s="83"/>
      <c r="BW169" s="5"/>
    </row>
    <row r="170" spans="1:76" hidden="1" x14ac:dyDescent="0.3">
      <c r="A170" s="49" t="s">
        <v>1487</v>
      </c>
      <c r="B170" s="8">
        <v>42965</v>
      </c>
      <c r="C170" s="4" t="s">
        <v>122</v>
      </c>
      <c r="D170" s="4" t="s">
        <v>115</v>
      </c>
      <c r="E170" s="4" t="s">
        <v>116</v>
      </c>
      <c r="F170" s="83">
        <v>18</v>
      </c>
      <c r="G170" s="83">
        <v>2</v>
      </c>
      <c r="H170" s="12" t="str">
        <f t="shared" si="5"/>
        <v>18-2</v>
      </c>
      <c r="I170" s="12" t="str">
        <f t="shared" si="4"/>
        <v>18-2 2</v>
      </c>
      <c r="J170" s="49" t="s">
        <v>1487</v>
      </c>
      <c r="K170" s="83">
        <v>0</v>
      </c>
      <c r="L170" s="83">
        <v>98</v>
      </c>
      <c r="M170" s="117" t="b">
        <v>1</v>
      </c>
      <c r="N170" s="14">
        <v>34.07</v>
      </c>
      <c r="O170" s="14">
        <v>35.049999999999997</v>
      </c>
      <c r="P170" s="15" t="s">
        <v>112</v>
      </c>
      <c r="Q170" s="80" t="s">
        <v>42</v>
      </c>
      <c r="R170" s="137" t="s">
        <v>1496</v>
      </c>
      <c r="S170" s="138">
        <v>2</v>
      </c>
      <c r="T170" s="80" t="s">
        <v>18</v>
      </c>
      <c r="U170" s="80"/>
      <c r="V170" s="81" t="s">
        <v>132</v>
      </c>
      <c r="W170" s="81" t="s">
        <v>49</v>
      </c>
      <c r="X170" s="81" t="s">
        <v>14</v>
      </c>
      <c r="Y170" s="81" t="s">
        <v>12</v>
      </c>
      <c r="Z170" s="79">
        <v>4</v>
      </c>
      <c r="AA170" s="81" t="s">
        <v>40</v>
      </c>
      <c r="AB170" s="148"/>
      <c r="AC170" s="148"/>
      <c r="AD170" s="148"/>
      <c r="AE170" s="148"/>
      <c r="AF170" s="53"/>
      <c r="AG170" s="53"/>
      <c r="AH170" s="148"/>
      <c r="AI170" s="53"/>
      <c r="AJ170" s="53"/>
      <c r="AK170" s="53"/>
      <c r="AL170" s="148"/>
      <c r="AM170" s="148"/>
      <c r="AN170" s="53"/>
      <c r="AO170" s="53"/>
      <c r="AP170" s="53"/>
      <c r="AT170" s="4">
        <v>50</v>
      </c>
      <c r="AW170" s="4">
        <v>50</v>
      </c>
      <c r="BS170" s="4">
        <v>100</v>
      </c>
      <c r="BV170" s="81"/>
      <c r="BW170" s="4" t="s">
        <v>220</v>
      </c>
    </row>
    <row r="171" spans="1:76" hidden="1" x14ac:dyDescent="0.3">
      <c r="A171" s="49" t="s">
        <v>1487</v>
      </c>
      <c r="B171" s="8">
        <v>42965</v>
      </c>
      <c r="C171" s="4" t="s">
        <v>122</v>
      </c>
      <c r="D171" s="4" t="s">
        <v>115</v>
      </c>
      <c r="E171" s="4" t="s">
        <v>116</v>
      </c>
      <c r="F171" s="83">
        <v>18</v>
      </c>
      <c r="G171" s="83">
        <v>2</v>
      </c>
      <c r="H171" s="12" t="str">
        <f t="shared" si="5"/>
        <v>18-2</v>
      </c>
      <c r="I171" s="12" t="str">
        <f t="shared" si="4"/>
        <v>18-2 2</v>
      </c>
      <c r="J171" s="49" t="s">
        <v>1487</v>
      </c>
      <c r="K171" s="83">
        <v>76</v>
      </c>
      <c r="L171" s="83">
        <v>82</v>
      </c>
      <c r="M171" s="117" t="b">
        <v>1</v>
      </c>
      <c r="N171" s="14">
        <v>34.83</v>
      </c>
      <c r="O171" s="14">
        <v>34.89</v>
      </c>
      <c r="P171" s="15" t="s">
        <v>96</v>
      </c>
      <c r="Q171" s="16" t="s">
        <v>27</v>
      </c>
      <c r="R171" s="133" t="s">
        <v>1496</v>
      </c>
      <c r="S171" s="134">
        <v>2</v>
      </c>
      <c r="T171" s="16" t="s">
        <v>19</v>
      </c>
      <c r="U171" s="16"/>
      <c r="V171" s="5" t="s">
        <v>136</v>
      </c>
      <c r="W171" s="5" t="s">
        <v>49</v>
      </c>
      <c r="X171" s="5" t="s">
        <v>14</v>
      </c>
      <c r="Y171" s="5" t="s">
        <v>11</v>
      </c>
      <c r="Z171" s="18">
        <v>3</v>
      </c>
      <c r="AA171" s="5" t="s">
        <v>40</v>
      </c>
      <c r="AT171" s="4">
        <v>100</v>
      </c>
      <c r="BS171" s="4">
        <v>100</v>
      </c>
      <c r="BV171" s="5"/>
    </row>
    <row r="172" spans="1:76" hidden="1" x14ac:dyDescent="0.3">
      <c r="A172" s="49" t="s">
        <v>1487</v>
      </c>
      <c r="B172" s="8">
        <v>42965</v>
      </c>
      <c r="C172" s="4" t="s">
        <v>122</v>
      </c>
      <c r="D172" s="4" t="s">
        <v>115</v>
      </c>
      <c r="E172" s="4" t="s">
        <v>116</v>
      </c>
      <c r="F172" s="83">
        <v>18</v>
      </c>
      <c r="G172" s="83">
        <v>2</v>
      </c>
      <c r="H172" s="12" t="str">
        <f t="shared" si="5"/>
        <v>18-2</v>
      </c>
      <c r="I172" s="12" t="str">
        <f t="shared" si="4"/>
        <v>18-2 O</v>
      </c>
      <c r="J172" s="49" t="s">
        <v>1487</v>
      </c>
      <c r="K172" s="83">
        <v>0</v>
      </c>
      <c r="L172" s="83">
        <v>98</v>
      </c>
      <c r="M172" s="117" t="b">
        <v>1</v>
      </c>
      <c r="N172" s="14">
        <v>34.07</v>
      </c>
      <c r="O172" s="14">
        <v>35.049999999999997</v>
      </c>
      <c r="P172" s="15"/>
      <c r="Q172" s="16" t="s">
        <v>105</v>
      </c>
      <c r="R172" s="135" t="s">
        <v>105</v>
      </c>
      <c r="S172" s="136" t="s">
        <v>1492</v>
      </c>
      <c r="T172" s="16"/>
      <c r="U172" s="16"/>
      <c r="V172" s="5"/>
      <c r="W172" s="5"/>
      <c r="X172" s="5"/>
      <c r="Y172" s="5"/>
      <c r="Z172" s="18" t="e">
        <v>#N/A</v>
      </c>
      <c r="AA172" s="5"/>
      <c r="BS172" s="4">
        <v>0</v>
      </c>
      <c r="BV172" s="5"/>
      <c r="BX172" s="4" t="s">
        <v>221</v>
      </c>
    </row>
    <row r="173" spans="1:76" hidden="1" x14ac:dyDescent="0.3">
      <c r="A173" s="49" t="s">
        <v>1487</v>
      </c>
      <c r="B173" s="8">
        <v>42965</v>
      </c>
      <c r="C173" s="4" t="s">
        <v>122</v>
      </c>
      <c r="D173" s="4" t="s">
        <v>115</v>
      </c>
      <c r="E173" s="4" t="s">
        <v>116</v>
      </c>
      <c r="F173" s="83">
        <v>18</v>
      </c>
      <c r="G173" s="83">
        <v>3</v>
      </c>
      <c r="H173" s="12" t="str">
        <f t="shared" si="5"/>
        <v>18-3</v>
      </c>
      <c r="I173" s="12" t="str">
        <f t="shared" si="4"/>
        <v>18-3 1</v>
      </c>
      <c r="J173" s="49" t="s">
        <v>1487</v>
      </c>
      <c r="K173" s="83">
        <v>0</v>
      </c>
      <c r="L173" s="83">
        <v>98</v>
      </c>
      <c r="M173" s="117" t="b">
        <v>1</v>
      </c>
      <c r="N173" s="14">
        <v>35.055</v>
      </c>
      <c r="O173" s="14">
        <v>36.034999999999997</v>
      </c>
      <c r="P173" s="15" t="s">
        <v>112</v>
      </c>
      <c r="Q173" s="11" t="s">
        <v>1094</v>
      </c>
      <c r="R173" s="133" t="s">
        <v>1493</v>
      </c>
      <c r="S173" s="134">
        <v>1</v>
      </c>
      <c r="T173" s="16" t="s">
        <v>18</v>
      </c>
      <c r="U173" s="16"/>
      <c r="V173" s="5" t="s">
        <v>126</v>
      </c>
      <c r="W173" s="5" t="s">
        <v>49</v>
      </c>
      <c r="X173" s="5" t="s">
        <v>17</v>
      </c>
      <c r="Y173" s="5" t="s">
        <v>10</v>
      </c>
      <c r="Z173" s="18">
        <v>2</v>
      </c>
      <c r="AA173" s="5" t="s">
        <v>40</v>
      </c>
      <c r="BI173" s="4">
        <v>100</v>
      </c>
      <c r="BS173" s="4">
        <v>100</v>
      </c>
      <c r="BT173" s="83"/>
      <c r="BW173" s="5"/>
    </row>
    <row r="174" spans="1:76" hidden="1" x14ac:dyDescent="0.3">
      <c r="A174" s="49" t="s">
        <v>1487</v>
      </c>
      <c r="B174" s="8">
        <v>42965</v>
      </c>
      <c r="C174" s="4" t="s">
        <v>122</v>
      </c>
      <c r="D174" s="4" t="s">
        <v>115</v>
      </c>
      <c r="E174" s="4" t="s">
        <v>116</v>
      </c>
      <c r="F174" s="83">
        <v>18</v>
      </c>
      <c r="G174" s="83">
        <v>3</v>
      </c>
      <c r="H174" s="12" t="str">
        <f t="shared" si="5"/>
        <v>18-3</v>
      </c>
      <c r="I174" s="12" t="str">
        <f t="shared" si="4"/>
        <v>18-3 2</v>
      </c>
      <c r="J174" s="49" t="s">
        <v>1487</v>
      </c>
      <c r="K174" s="83">
        <v>0</v>
      </c>
      <c r="L174" s="83">
        <v>98</v>
      </c>
      <c r="M174" s="117" t="b">
        <v>1</v>
      </c>
      <c r="N174" s="14">
        <v>35.055</v>
      </c>
      <c r="O174" s="14">
        <v>36.034999999999997</v>
      </c>
      <c r="P174" s="15" t="s">
        <v>112</v>
      </c>
      <c r="Q174" s="80" t="s">
        <v>42</v>
      </c>
      <c r="R174" s="137" t="s">
        <v>1496</v>
      </c>
      <c r="S174" s="138">
        <v>2</v>
      </c>
      <c r="T174" s="80" t="s">
        <v>18</v>
      </c>
      <c r="U174" s="80"/>
      <c r="V174" s="81" t="s">
        <v>206</v>
      </c>
      <c r="W174" s="81" t="s">
        <v>49</v>
      </c>
      <c r="X174" s="81" t="s">
        <v>14</v>
      </c>
      <c r="Y174" s="81" t="s">
        <v>135</v>
      </c>
      <c r="Z174" s="79">
        <v>3</v>
      </c>
      <c r="AA174" s="81" t="s">
        <v>40</v>
      </c>
      <c r="AB174" s="148"/>
      <c r="AC174" s="148"/>
      <c r="AD174" s="148"/>
      <c r="AE174" s="148"/>
      <c r="AF174" s="53"/>
      <c r="AG174" s="53"/>
      <c r="AH174" s="148"/>
      <c r="AI174" s="53"/>
      <c r="AJ174" s="53"/>
      <c r="AK174" s="53"/>
      <c r="AL174" s="148"/>
      <c r="AM174" s="148"/>
      <c r="AN174" s="53"/>
      <c r="AO174" s="53"/>
      <c r="AP174" s="53"/>
      <c r="AT174" s="4">
        <v>50</v>
      </c>
      <c r="AW174" s="4">
        <v>50</v>
      </c>
      <c r="BS174" s="4">
        <v>100</v>
      </c>
      <c r="BV174" s="81"/>
      <c r="BW174" s="4" t="s">
        <v>222</v>
      </c>
    </row>
    <row r="175" spans="1:76" hidden="1" x14ac:dyDescent="0.3">
      <c r="A175" s="49" t="s">
        <v>1487</v>
      </c>
      <c r="B175" s="8">
        <v>42965</v>
      </c>
      <c r="C175" s="4" t="s">
        <v>122</v>
      </c>
      <c r="D175" s="4" t="s">
        <v>115</v>
      </c>
      <c r="E175" s="4" t="s">
        <v>116</v>
      </c>
      <c r="F175" s="83">
        <v>18</v>
      </c>
      <c r="G175" s="83">
        <v>3</v>
      </c>
      <c r="H175" s="12" t="str">
        <f t="shared" si="5"/>
        <v>18-3</v>
      </c>
      <c r="I175" s="12" t="str">
        <f t="shared" si="4"/>
        <v>18-3 5</v>
      </c>
      <c r="J175" s="49" t="s">
        <v>1487</v>
      </c>
      <c r="K175" s="83">
        <v>0</v>
      </c>
      <c r="L175" s="83">
        <v>25</v>
      </c>
      <c r="M175" s="117" t="b">
        <v>1</v>
      </c>
      <c r="N175" s="14">
        <v>35.055</v>
      </c>
      <c r="O175" s="14">
        <v>35.305</v>
      </c>
      <c r="P175" s="15" t="s">
        <v>96</v>
      </c>
      <c r="Q175" s="80" t="s">
        <v>54</v>
      </c>
      <c r="R175" s="137" t="s">
        <v>1495</v>
      </c>
      <c r="S175" s="138">
        <v>5</v>
      </c>
      <c r="T175" s="80" t="s">
        <v>89</v>
      </c>
      <c r="U175" s="80"/>
      <c r="V175" s="81" t="s">
        <v>207</v>
      </c>
      <c r="W175" s="81" t="s">
        <v>49</v>
      </c>
      <c r="X175" s="81" t="s">
        <v>14</v>
      </c>
      <c r="Y175" s="81" t="s">
        <v>12</v>
      </c>
      <c r="Z175" s="79">
        <v>4</v>
      </c>
      <c r="AA175" s="81" t="s">
        <v>111</v>
      </c>
      <c r="AT175" s="4">
        <v>70</v>
      </c>
      <c r="BI175" s="4">
        <v>10</v>
      </c>
      <c r="BP175" s="4" t="s">
        <v>213</v>
      </c>
      <c r="BQ175" s="4">
        <v>20</v>
      </c>
      <c r="BS175" s="4">
        <v>80</v>
      </c>
      <c r="BV175" s="81"/>
      <c r="BW175" s="4" t="s">
        <v>223</v>
      </c>
    </row>
    <row r="176" spans="1:76" hidden="1" x14ac:dyDescent="0.3">
      <c r="A176" s="49" t="s">
        <v>1487</v>
      </c>
      <c r="B176" s="8">
        <v>42965</v>
      </c>
      <c r="C176" s="4" t="s">
        <v>122</v>
      </c>
      <c r="D176" s="4" t="s">
        <v>115</v>
      </c>
      <c r="E176" s="4" t="s">
        <v>116</v>
      </c>
      <c r="F176" s="83">
        <v>18</v>
      </c>
      <c r="G176" s="83">
        <v>3</v>
      </c>
      <c r="H176" s="12" t="str">
        <f t="shared" si="5"/>
        <v>18-3</v>
      </c>
      <c r="I176" s="12" t="str">
        <f t="shared" si="4"/>
        <v>18-3 O</v>
      </c>
      <c r="J176" s="49" t="s">
        <v>1487</v>
      </c>
      <c r="K176" s="83">
        <v>0</v>
      </c>
      <c r="L176" s="83">
        <v>98</v>
      </c>
      <c r="M176" s="117" t="b">
        <v>1</v>
      </c>
      <c r="N176" s="14">
        <v>35.055</v>
      </c>
      <c r="O176" s="14">
        <v>36.034999999999997</v>
      </c>
      <c r="P176" s="15"/>
      <c r="Q176" s="16" t="s">
        <v>105</v>
      </c>
      <c r="R176" s="135" t="s">
        <v>105</v>
      </c>
      <c r="S176" s="136" t="s">
        <v>1492</v>
      </c>
      <c r="T176" s="16"/>
      <c r="U176" s="16"/>
      <c r="V176" s="5"/>
      <c r="W176" s="5"/>
      <c r="X176" s="5"/>
      <c r="Y176" s="5"/>
      <c r="Z176" s="18" t="e">
        <v>#N/A</v>
      </c>
      <c r="AA176" s="5"/>
      <c r="BS176" s="4">
        <v>0</v>
      </c>
      <c r="BV176" s="5"/>
      <c r="BX176" s="4" t="s">
        <v>224</v>
      </c>
    </row>
    <row r="177" spans="1:76" hidden="1" x14ac:dyDescent="0.3">
      <c r="A177" s="49" t="s">
        <v>1487</v>
      </c>
      <c r="B177" s="8">
        <v>42965</v>
      </c>
      <c r="C177" s="4" t="s">
        <v>122</v>
      </c>
      <c r="D177" s="4" t="s">
        <v>115</v>
      </c>
      <c r="E177" s="4" t="s">
        <v>116</v>
      </c>
      <c r="F177" s="83">
        <v>19</v>
      </c>
      <c r="G177" s="83">
        <v>1</v>
      </c>
      <c r="H177" s="12" t="str">
        <f t="shared" si="5"/>
        <v>19-1</v>
      </c>
      <c r="I177" s="12" t="str">
        <f t="shared" si="4"/>
        <v>19-1 1</v>
      </c>
      <c r="J177" s="49" t="s">
        <v>1487</v>
      </c>
      <c r="K177" s="83">
        <v>0</v>
      </c>
      <c r="L177" s="83">
        <v>98</v>
      </c>
      <c r="M177" s="117" t="b">
        <v>1</v>
      </c>
      <c r="N177" s="14">
        <v>36.15</v>
      </c>
      <c r="O177" s="14">
        <v>37.129999999999995</v>
      </c>
      <c r="P177" s="15" t="s">
        <v>112</v>
      </c>
      <c r="Q177" s="11" t="s">
        <v>1094</v>
      </c>
      <c r="R177" s="133" t="s">
        <v>1493</v>
      </c>
      <c r="S177" s="134">
        <v>1</v>
      </c>
      <c r="T177" s="16" t="s">
        <v>18</v>
      </c>
      <c r="U177" s="16"/>
      <c r="V177" s="5" t="s">
        <v>126</v>
      </c>
      <c r="W177" s="5" t="s">
        <v>49</v>
      </c>
      <c r="X177" s="5" t="s">
        <v>17</v>
      </c>
      <c r="Y177" s="5" t="s">
        <v>10</v>
      </c>
      <c r="Z177" s="18">
        <v>2</v>
      </c>
      <c r="AA177" s="5" t="s">
        <v>40</v>
      </c>
      <c r="BI177" s="4">
        <v>100</v>
      </c>
      <c r="BS177" s="4">
        <v>100</v>
      </c>
      <c r="BT177" s="83"/>
      <c r="BW177" s="5"/>
    </row>
    <row r="178" spans="1:76" hidden="1" x14ac:dyDescent="0.3">
      <c r="A178" s="49" t="s">
        <v>1487</v>
      </c>
      <c r="B178" s="8">
        <v>42965</v>
      </c>
      <c r="C178" s="4" t="s">
        <v>122</v>
      </c>
      <c r="D178" s="4" t="s">
        <v>115</v>
      </c>
      <c r="E178" s="4" t="s">
        <v>116</v>
      </c>
      <c r="F178" s="83">
        <v>19</v>
      </c>
      <c r="G178" s="83">
        <v>1</v>
      </c>
      <c r="H178" s="12" t="str">
        <f t="shared" si="5"/>
        <v>19-1</v>
      </c>
      <c r="I178" s="12" t="str">
        <f t="shared" si="4"/>
        <v>19-1 2</v>
      </c>
      <c r="J178" s="49" t="s">
        <v>1487</v>
      </c>
      <c r="K178" s="83">
        <v>0</v>
      </c>
      <c r="L178" s="83">
        <v>98</v>
      </c>
      <c r="M178" s="117" t="b">
        <v>1</v>
      </c>
      <c r="N178" s="14">
        <v>36.15</v>
      </c>
      <c r="O178" s="14">
        <v>37.129999999999995</v>
      </c>
      <c r="P178" s="15" t="s">
        <v>112</v>
      </c>
      <c r="Q178" s="80" t="s">
        <v>42</v>
      </c>
      <c r="R178" s="137" t="s">
        <v>1496</v>
      </c>
      <c r="S178" s="138">
        <v>2</v>
      </c>
      <c r="T178" s="80" t="s">
        <v>18</v>
      </c>
      <c r="U178" s="80"/>
      <c r="V178" s="81" t="s">
        <v>206</v>
      </c>
      <c r="W178" s="81" t="s">
        <v>49</v>
      </c>
      <c r="X178" s="81" t="s">
        <v>14</v>
      </c>
      <c r="Y178" s="81" t="s">
        <v>135</v>
      </c>
      <c r="Z178" s="79">
        <v>3</v>
      </c>
      <c r="AA178" s="81" t="s">
        <v>40</v>
      </c>
      <c r="AB178" s="148"/>
      <c r="AC178" s="148"/>
      <c r="AD178" s="148"/>
      <c r="AE178" s="148"/>
      <c r="AF178" s="53"/>
      <c r="AG178" s="53"/>
      <c r="AH178" s="148"/>
      <c r="AI178" s="53"/>
      <c r="AJ178" s="53"/>
      <c r="AK178" s="53"/>
      <c r="AL178" s="148"/>
      <c r="AM178" s="148"/>
      <c r="AN178" s="53"/>
      <c r="AO178" s="53"/>
      <c r="AP178" s="53"/>
      <c r="AT178" s="4">
        <v>50</v>
      </c>
      <c r="AW178" s="4">
        <v>50</v>
      </c>
      <c r="BS178" s="4">
        <v>100</v>
      </c>
      <c r="BV178" s="81"/>
      <c r="BW178" s="4" t="s">
        <v>222</v>
      </c>
    </row>
    <row r="179" spans="1:76" hidden="1" x14ac:dyDescent="0.3">
      <c r="A179" s="49" t="s">
        <v>1487</v>
      </c>
      <c r="B179" s="8">
        <v>42965</v>
      </c>
      <c r="C179" s="4" t="s">
        <v>122</v>
      </c>
      <c r="D179" s="4" t="s">
        <v>115</v>
      </c>
      <c r="E179" s="4" t="s">
        <v>116</v>
      </c>
      <c r="F179" s="83">
        <v>19</v>
      </c>
      <c r="G179" s="83">
        <v>1</v>
      </c>
      <c r="H179" s="12" t="str">
        <f t="shared" si="5"/>
        <v>19-1</v>
      </c>
      <c r="I179" s="12" t="str">
        <f t="shared" si="4"/>
        <v>19-1 5</v>
      </c>
      <c r="J179" s="49" t="s">
        <v>1487</v>
      </c>
      <c r="K179" s="83">
        <v>45</v>
      </c>
      <c r="L179" s="83">
        <v>49</v>
      </c>
      <c r="M179" s="117" t="b">
        <v>1</v>
      </c>
      <c r="N179" s="14">
        <v>36.6</v>
      </c>
      <c r="O179" s="14">
        <v>36.64</v>
      </c>
      <c r="P179" s="15" t="s">
        <v>96</v>
      </c>
      <c r="Q179" s="80" t="s">
        <v>54</v>
      </c>
      <c r="R179" s="137" t="s">
        <v>1495</v>
      </c>
      <c r="S179" s="138">
        <v>5</v>
      </c>
      <c r="T179" s="80" t="s">
        <v>89</v>
      </c>
      <c r="U179" s="80"/>
      <c r="V179" s="81" t="s">
        <v>208</v>
      </c>
      <c r="W179" s="81" t="s">
        <v>49</v>
      </c>
      <c r="X179" s="81" t="s">
        <v>14</v>
      </c>
      <c r="Y179" s="81" t="s">
        <v>135</v>
      </c>
      <c r="Z179" s="79">
        <v>3</v>
      </c>
      <c r="AA179" s="81" t="s">
        <v>40</v>
      </c>
      <c r="AT179" s="4">
        <v>60</v>
      </c>
      <c r="AX179" s="4">
        <v>20</v>
      </c>
      <c r="BI179" s="4">
        <v>20</v>
      </c>
      <c r="BS179" s="4">
        <v>100</v>
      </c>
      <c r="BV179" s="81"/>
    </row>
    <row r="180" spans="1:76" hidden="1" x14ac:dyDescent="0.3">
      <c r="A180" s="49" t="s">
        <v>1487</v>
      </c>
      <c r="B180" s="8">
        <v>42965</v>
      </c>
      <c r="C180" s="4" t="s">
        <v>122</v>
      </c>
      <c r="D180" s="4" t="s">
        <v>115</v>
      </c>
      <c r="E180" s="4" t="s">
        <v>116</v>
      </c>
      <c r="F180" s="83">
        <v>19</v>
      </c>
      <c r="G180" s="83">
        <v>1</v>
      </c>
      <c r="H180" s="12" t="str">
        <f t="shared" si="5"/>
        <v>19-1</v>
      </c>
      <c r="I180" s="12" t="str">
        <f t="shared" si="4"/>
        <v>19-1 5</v>
      </c>
      <c r="J180" s="49" t="s">
        <v>1487</v>
      </c>
      <c r="K180" s="83">
        <v>24</v>
      </c>
      <c r="L180" s="83">
        <v>30</v>
      </c>
      <c r="M180" s="117" t="b">
        <v>1</v>
      </c>
      <c r="N180" s="14">
        <v>36.39</v>
      </c>
      <c r="O180" s="14">
        <v>36.449999999999996</v>
      </c>
      <c r="P180" s="15" t="s">
        <v>96</v>
      </c>
      <c r="Q180" s="16" t="s">
        <v>56</v>
      </c>
      <c r="R180" s="133" t="s">
        <v>1495</v>
      </c>
      <c r="S180" s="134">
        <v>5</v>
      </c>
      <c r="T180" s="16" t="s">
        <v>18</v>
      </c>
      <c r="U180" s="16"/>
      <c r="V180" s="5" t="s">
        <v>209</v>
      </c>
      <c r="W180" s="5" t="s">
        <v>49</v>
      </c>
      <c r="X180" s="5" t="s">
        <v>14</v>
      </c>
      <c r="Y180" s="5" t="s">
        <v>135</v>
      </c>
      <c r="Z180" s="18">
        <v>3</v>
      </c>
      <c r="AA180" s="5" t="s">
        <v>40</v>
      </c>
      <c r="BP180" s="4" t="s">
        <v>26</v>
      </c>
      <c r="BQ180" s="4">
        <v>100</v>
      </c>
      <c r="BS180" s="4">
        <v>0</v>
      </c>
      <c r="BV180" s="5"/>
      <c r="BW180" s="4" t="s">
        <v>225</v>
      </c>
    </row>
    <row r="181" spans="1:76" hidden="1" x14ac:dyDescent="0.3">
      <c r="A181" s="49" t="s">
        <v>1487</v>
      </c>
      <c r="B181" s="8">
        <v>42965</v>
      </c>
      <c r="C181" s="4" t="s">
        <v>122</v>
      </c>
      <c r="D181" s="4" t="s">
        <v>115</v>
      </c>
      <c r="E181" s="4" t="s">
        <v>116</v>
      </c>
      <c r="F181" s="83">
        <v>19</v>
      </c>
      <c r="G181" s="83">
        <v>1</v>
      </c>
      <c r="H181" s="12" t="str">
        <f t="shared" si="5"/>
        <v>19-1</v>
      </c>
      <c r="I181" s="12" t="str">
        <f t="shared" si="4"/>
        <v>19-1 O</v>
      </c>
      <c r="J181" s="49" t="s">
        <v>1487</v>
      </c>
      <c r="K181" s="83">
        <v>0</v>
      </c>
      <c r="L181" s="83">
        <v>90</v>
      </c>
      <c r="M181" s="117" t="b">
        <v>1</v>
      </c>
      <c r="N181" s="14">
        <v>36.15</v>
      </c>
      <c r="O181" s="14">
        <v>37.049999999999997</v>
      </c>
      <c r="P181" s="15"/>
      <c r="Q181" s="16" t="s">
        <v>105</v>
      </c>
      <c r="R181" s="135" t="s">
        <v>105</v>
      </c>
      <c r="S181" s="136" t="s">
        <v>1492</v>
      </c>
      <c r="T181" s="16"/>
      <c r="U181" s="16"/>
      <c r="V181" s="5"/>
      <c r="W181" s="5"/>
      <c r="X181" s="5"/>
      <c r="Y181" s="5"/>
      <c r="Z181" s="18" t="e">
        <v>#N/A</v>
      </c>
      <c r="AA181" s="5"/>
      <c r="BS181" s="4">
        <v>0</v>
      </c>
      <c r="BV181" s="5"/>
      <c r="BX181" s="4" t="s">
        <v>224</v>
      </c>
    </row>
    <row r="182" spans="1:76" hidden="1" x14ac:dyDescent="0.3">
      <c r="A182" s="49" t="s">
        <v>1487</v>
      </c>
      <c r="B182" s="8">
        <v>42965</v>
      </c>
      <c r="C182" s="4" t="s">
        <v>122</v>
      </c>
      <c r="D182" s="4" t="s">
        <v>115</v>
      </c>
      <c r="E182" s="4" t="s">
        <v>116</v>
      </c>
      <c r="F182" s="83">
        <v>19</v>
      </c>
      <c r="G182" s="83">
        <v>2</v>
      </c>
      <c r="H182" s="12" t="str">
        <f t="shared" si="5"/>
        <v>19-2</v>
      </c>
      <c r="I182" s="12" t="str">
        <f t="shared" si="4"/>
        <v>19-2 1</v>
      </c>
      <c r="J182" s="49" t="s">
        <v>1487</v>
      </c>
      <c r="K182" s="83">
        <v>0</v>
      </c>
      <c r="L182" s="83">
        <v>68</v>
      </c>
      <c r="M182" s="117" t="b">
        <v>1</v>
      </c>
      <c r="N182" s="14">
        <v>37.134999999999998</v>
      </c>
      <c r="O182" s="14">
        <v>37.814999999999998</v>
      </c>
      <c r="P182" s="15" t="s">
        <v>112</v>
      </c>
      <c r="Q182" s="11" t="s">
        <v>1094</v>
      </c>
      <c r="R182" s="133" t="s">
        <v>1493</v>
      </c>
      <c r="S182" s="134">
        <v>1</v>
      </c>
      <c r="T182" s="16" t="s">
        <v>18</v>
      </c>
      <c r="U182" s="16"/>
      <c r="V182" s="5" t="s">
        <v>126</v>
      </c>
      <c r="W182" s="5" t="s">
        <v>49</v>
      </c>
      <c r="X182" s="5" t="s">
        <v>17</v>
      </c>
      <c r="Y182" s="5" t="s">
        <v>10</v>
      </c>
      <c r="Z182" s="18">
        <v>2</v>
      </c>
      <c r="AA182" s="5" t="s">
        <v>40</v>
      </c>
      <c r="BI182" s="4">
        <v>100</v>
      </c>
      <c r="BS182" s="4">
        <v>100</v>
      </c>
      <c r="BT182" s="83"/>
      <c r="BW182" s="5"/>
    </row>
    <row r="183" spans="1:76" hidden="1" x14ac:dyDescent="0.3">
      <c r="A183" s="49" t="s">
        <v>1487</v>
      </c>
      <c r="B183" s="8">
        <v>42965</v>
      </c>
      <c r="C183" s="4" t="s">
        <v>122</v>
      </c>
      <c r="D183" s="4" t="s">
        <v>115</v>
      </c>
      <c r="E183" s="4" t="s">
        <v>116</v>
      </c>
      <c r="F183" s="83">
        <v>19</v>
      </c>
      <c r="G183" s="83">
        <v>2</v>
      </c>
      <c r="H183" s="12" t="str">
        <f t="shared" si="5"/>
        <v>19-2</v>
      </c>
      <c r="I183" s="12" t="str">
        <f t="shared" si="4"/>
        <v>19-2 2</v>
      </c>
      <c r="J183" s="49" t="s">
        <v>1487</v>
      </c>
      <c r="K183" s="83">
        <v>0</v>
      </c>
      <c r="L183" s="83">
        <v>68</v>
      </c>
      <c r="M183" s="117" t="b">
        <v>1</v>
      </c>
      <c r="N183" s="14">
        <v>37.134999999999998</v>
      </c>
      <c r="O183" s="14">
        <v>37.814999999999998</v>
      </c>
      <c r="P183" s="15" t="s">
        <v>112</v>
      </c>
      <c r="Q183" s="80" t="s">
        <v>42</v>
      </c>
      <c r="R183" s="137" t="s">
        <v>1496</v>
      </c>
      <c r="S183" s="138">
        <v>2</v>
      </c>
      <c r="T183" s="80" t="s">
        <v>18</v>
      </c>
      <c r="U183" s="80"/>
      <c r="V183" s="81" t="s">
        <v>206</v>
      </c>
      <c r="W183" s="81" t="s">
        <v>49</v>
      </c>
      <c r="X183" s="81" t="s">
        <v>14</v>
      </c>
      <c r="Y183" s="81" t="s">
        <v>135</v>
      </c>
      <c r="Z183" s="79">
        <v>3</v>
      </c>
      <c r="AA183" s="81" t="s">
        <v>40</v>
      </c>
      <c r="AB183" s="148"/>
      <c r="AC183" s="148"/>
      <c r="AD183" s="148"/>
      <c r="AE183" s="148"/>
      <c r="AF183" s="53"/>
      <c r="AG183" s="53"/>
      <c r="AH183" s="148"/>
      <c r="AI183" s="53"/>
      <c r="AJ183" s="53"/>
      <c r="AK183" s="53"/>
      <c r="AL183" s="148"/>
      <c r="AM183" s="148"/>
      <c r="AN183" s="53"/>
      <c r="AO183" s="53"/>
      <c r="AP183" s="53"/>
      <c r="AT183" s="4">
        <v>50</v>
      </c>
      <c r="AW183" s="4">
        <v>50</v>
      </c>
      <c r="BS183" s="4">
        <v>100</v>
      </c>
      <c r="BV183" s="81"/>
      <c r="BW183" s="4" t="s">
        <v>222</v>
      </c>
    </row>
    <row r="184" spans="1:76" hidden="1" x14ac:dyDescent="0.3">
      <c r="A184" s="49" t="s">
        <v>1487</v>
      </c>
      <c r="B184" s="8">
        <v>42965</v>
      </c>
      <c r="C184" s="4" t="s">
        <v>122</v>
      </c>
      <c r="D184" s="4" t="s">
        <v>115</v>
      </c>
      <c r="E184" s="4" t="s">
        <v>116</v>
      </c>
      <c r="F184" s="83">
        <v>19</v>
      </c>
      <c r="G184" s="83">
        <v>2</v>
      </c>
      <c r="H184" s="12" t="str">
        <f t="shared" si="5"/>
        <v>19-2</v>
      </c>
      <c r="I184" s="12" t="str">
        <f t="shared" si="4"/>
        <v>19-2 5</v>
      </c>
      <c r="J184" s="49" t="s">
        <v>1487</v>
      </c>
      <c r="K184" s="83">
        <v>41</v>
      </c>
      <c r="L184" s="83">
        <v>68</v>
      </c>
      <c r="M184" s="117" t="b">
        <v>1</v>
      </c>
      <c r="N184" s="14">
        <v>37.544999999999995</v>
      </c>
      <c r="O184" s="14">
        <v>37.814999999999998</v>
      </c>
      <c r="P184" s="15" t="s">
        <v>112</v>
      </c>
      <c r="Q184" s="80" t="s">
        <v>54</v>
      </c>
      <c r="R184" s="137" t="s">
        <v>1495</v>
      </c>
      <c r="S184" s="138">
        <v>5</v>
      </c>
      <c r="T184" s="80" t="s">
        <v>89</v>
      </c>
      <c r="U184" s="80"/>
      <c r="V184" s="81" t="s">
        <v>128</v>
      </c>
      <c r="W184" s="81" t="s">
        <v>49</v>
      </c>
      <c r="X184" s="81" t="s">
        <v>14</v>
      </c>
      <c r="Y184" s="81" t="s">
        <v>135</v>
      </c>
      <c r="Z184" s="79">
        <v>3</v>
      </c>
      <c r="AA184" s="81" t="s">
        <v>40</v>
      </c>
      <c r="AT184" s="4">
        <v>60</v>
      </c>
      <c r="AX184" s="4">
        <v>20</v>
      </c>
      <c r="BI184" s="4">
        <v>20</v>
      </c>
      <c r="BS184" s="4">
        <v>100</v>
      </c>
      <c r="BV184" s="81"/>
      <c r="BW184" s="4" t="s">
        <v>226</v>
      </c>
    </row>
    <row r="185" spans="1:76" hidden="1" x14ac:dyDescent="0.3">
      <c r="A185" s="49" t="s">
        <v>1487</v>
      </c>
      <c r="B185" s="8">
        <v>42965</v>
      </c>
      <c r="C185" s="4" t="s">
        <v>122</v>
      </c>
      <c r="D185" s="4" t="s">
        <v>115</v>
      </c>
      <c r="E185" s="4" t="s">
        <v>116</v>
      </c>
      <c r="F185" s="83">
        <v>19</v>
      </c>
      <c r="G185" s="83">
        <v>2</v>
      </c>
      <c r="H185" s="12" t="str">
        <f t="shared" si="5"/>
        <v>19-2</v>
      </c>
      <c r="I185" s="12" t="str">
        <f t="shared" si="4"/>
        <v>19-2 O</v>
      </c>
      <c r="J185" s="49" t="s">
        <v>1487</v>
      </c>
      <c r="K185" s="83">
        <v>0</v>
      </c>
      <c r="L185" s="83">
        <v>68</v>
      </c>
      <c r="M185" s="117" t="b">
        <v>1</v>
      </c>
      <c r="N185" s="14">
        <v>37.134999999999998</v>
      </c>
      <c r="O185" s="14">
        <v>37.814999999999998</v>
      </c>
      <c r="P185" s="15"/>
      <c r="Q185" s="16" t="s">
        <v>105</v>
      </c>
      <c r="R185" s="135" t="s">
        <v>105</v>
      </c>
      <c r="S185" s="136" t="s">
        <v>1492</v>
      </c>
      <c r="T185" s="16"/>
      <c r="U185" s="16"/>
      <c r="V185" s="5"/>
      <c r="W185" s="5"/>
      <c r="X185" s="5"/>
      <c r="Y185" s="5"/>
      <c r="Z185" s="18" t="e">
        <v>#N/A</v>
      </c>
      <c r="AA185" s="5"/>
      <c r="BS185" s="4">
        <v>0</v>
      </c>
      <c r="BV185" s="5"/>
      <c r="BX185" s="4" t="s">
        <v>224</v>
      </c>
    </row>
    <row r="186" spans="1:76" hidden="1" x14ac:dyDescent="0.3">
      <c r="A186" s="49" t="s">
        <v>1487</v>
      </c>
      <c r="B186" s="8">
        <v>42965</v>
      </c>
      <c r="C186" s="4" t="s">
        <v>122</v>
      </c>
      <c r="D186" s="4" t="s">
        <v>115</v>
      </c>
      <c r="E186" s="4" t="s">
        <v>116</v>
      </c>
      <c r="F186" s="83">
        <v>19</v>
      </c>
      <c r="G186" s="83">
        <v>3</v>
      </c>
      <c r="H186" s="12" t="str">
        <f t="shared" si="5"/>
        <v>19-3</v>
      </c>
      <c r="I186" s="12" t="str">
        <f t="shared" si="4"/>
        <v>19-3 1</v>
      </c>
      <c r="J186" s="49" t="s">
        <v>1487</v>
      </c>
      <c r="K186" s="83">
        <v>0</v>
      </c>
      <c r="L186" s="83">
        <v>78</v>
      </c>
      <c r="M186" s="117" t="b">
        <v>1</v>
      </c>
      <c r="N186" s="14">
        <v>37.82</v>
      </c>
      <c r="O186" s="14">
        <v>38.6</v>
      </c>
      <c r="P186" s="15" t="s">
        <v>112</v>
      </c>
      <c r="Q186" s="11" t="s">
        <v>1094</v>
      </c>
      <c r="R186" s="133" t="s">
        <v>1493</v>
      </c>
      <c r="S186" s="134">
        <v>1</v>
      </c>
      <c r="T186" s="16" t="s">
        <v>18</v>
      </c>
      <c r="U186" s="16"/>
      <c r="V186" s="5" t="s">
        <v>126</v>
      </c>
      <c r="W186" s="5" t="s">
        <v>49</v>
      </c>
      <c r="X186" s="5" t="s">
        <v>17</v>
      </c>
      <c r="Y186" s="5" t="s">
        <v>10</v>
      </c>
      <c r="Z186" s="18">
        <v>2</v>
      </c>
      <c r="AA186" s="5" t="s">
        <v>40</v>
      </c>
      <c r="BI186" s="4">
        <v>100</v>
      </c>
      <c r="BS186" s="4">
        <v>100</v>
      </c>
      <c r="BT186" s="83"/>
      <c r="BW186" s="5"/>
    </row>
    <row r="187" spans="1:76" hidden="1" x14ac:dyDescent="0.3">
      <c r="A187" s="49" t="s">
        <v>1487</v>
      </c>
      <c r="B187" s="8">
        <v>42965</v>
      </c>
      <c r="C187" s="4" t="s">
        <v>122</v>
      </c>
      <c r="D187" s="4" t="s">
        <v>115</v>
      </c>
      <c r="E187" s="4" t="s">
        <v>116</v>
      </c>
      <c r="F187" s="83">
        <v>19</v>
      </c>
      <c r="G187" s="83">
        <v>3</v>
      </c>
      <c r="H187" s="12" t="str">
        <f t="shared" si="5"/>
        <v>19-3</v>
      </c>
      <c r="I187" s="12" t="str">
        <f t="shared" si="4"/>
        <v>19-3 2</v>
      </c>
      <c r="J187" s="49" t="s">
        <v>1487</v>
      </c>
      <c r="K187" s="83">
        <v>0</v>
      </c>
      <c r="L187" s="83">
        <v>78</v>
      </c>
      <c r="M187" s="117" t="b">
        <v>1</v>
      </c>
      <c r="N187" s="14">
        <v>37.82</v>
      </c>
      <c r="O187" s="14">
        <v>38.6</v>
      </c>
      <c r="P187" s="15" t="s">
        <v>112</v>
      </c>
      <c r="Q187" s="80" t="s">
        <v>42</v>
      </c>
      <c r="R187" s="137" t="s">
        <v>1496</v>
      </c>
      <c r="S187" s="138">
        <v>2</v>
      </c>
      <c r="T187" s="80" t="s">
        <v>18</v>
      </c>
      <c r="U187" s="80"/>
      <c r="V187" s="81" t="s">
        <v>206</v>
      </c>
      <c r="W187" s="81" t="s">
        <v>49</v>
      </c>
      <c r="X187" s="81" t="s">
        <v>14</v>
      </c>
      <c r="Y187" s="81" t="s">
        <v>135</v>
      </c>
      <c r="Z187" s="79">
        <v>3</v>
      </c>
      <c r="AA187" s="81" t="s">
        <v>40</v>
      </c>
      <c r="AB187" s="148"/>
      <c r="AC187" s="148"/>
      <c r="AD187" s="148"/>
      <c r="AE187" s="148"/>
      <c r="AF187" s="53"/>
      <c r="AG187" s="53"/>
      <c r="AH187" s="148"/>
      <c r="AI187" s="53"/>
      <c r="AJ187" s="53"/>
      <c r="AK187" s="53"/>
      <c r="AL187" s="148"/>
      <c r="AM187" s="148"/>
      <c r="AN187" s="53"/>
      <c r="AO187" s="53"/>
      <c r="AP187" s="53"/>
      <c r="AT187" s="4">
        <v>50</v>
      </c>
      <c r="AW187" s="4">
        <v>50</v>
      </c>
      <c r="BS187" s="4">
        <v>100</v>
      </c>
      <c r="BV187" s="81"/>
      <c r="BW187" s="4" t="s">
        <v>227</v>
      </c>
    </row>
    <row r="188" spans="1:76" hidden="1" x14ac:dyDescent="0.3">
      <c r="A188" s="49" t="s">
        <v>1487</v>
      </c>
      <c r="B188" s="8">
        <v>42965</v>
      </c>
      <c r="C188" s="4" t="s">
        <v>122</v>
      </c>
      <c r="D188" s="4" t="s">
        <v>115</v>
      </c>
      <c r="E188" s="4" t="s">
        <v>116</v>
      </c>
      <c r="F188" s="83">
        <v>19</v>
      </c>
      <c r="G188" s="83">
        <v>3</v>
      </c>
      <c r="H188" s="12" t="str">
        <f t="shared" si="5"/>
        <v>19-3</v>
      </c>
      <c r="I188" s="12" t="str">
        <f t="shared" si="4"/>
        <v>19-3 O</v>
      </c>
      <c r="J188" s="49" t="s">
        <v>1487</v>
      </c>
      <c r="K188" s="83">
        <v>0</v>
      </c>
      <c r="L188" s="83">
        <v>78</v>
      </c>
      <c r="M188" s="117" t="b">
        <v>1</v>
      </c>
      <c r="N188" s="14">
        <v>37.82</v>
      </c>
      <c r="O188" s="14">
        <v>38.6</v>
      </c>
      <c r="P188" s="15"/>
      <c r="Q188" s="16" t="s">
        <v>105</v>
      </c>
      <c r="R188" s="135" t="s">
        <v>105</v>
      </c>
      <c r="S188" s="136" t="s">
        <v>1492</v>
      </c>
      <c r="T188" s="16"/>
      <c r="U188" s="16"/>
      <c r="V188" s="5"/>
      <c r="W188" s="5"/>
      <c r="X188" s="5"/>
      <c r="Y188" s="5"/>
      <c r="Z188" s="18" t="e">
        <v>#N/A</v>
      </c>
      <c r="AA188" s="5"/>
      <c r="BS188" s="4">
        <v>0</v>
      </c>
      <c r="BV188" s="5"/>
      <c r="BX188" s="4" t="s">
        <v>224</v>
      </c>
    </row>
    <row r="189" spans="1:76" hidden="1" x14ac:dyDescent="0.3">
      <c r="A189" s="49" t="s">
        <v>1487</v>
      </c>
      <c r="B189" s="8">
        <v>42965</v>
      </c>
      <c r="C189" s="4" t="s">
        <v>122</v>
      </c>
      <c r="D189" s="4" t="s">
        <v>115</v>
      </c>
      <c r="E189" s="4" t="s">
        <v>116</v>
      </c>
      <c r="F189" s="83">
        <v>19</v>
      </c>
      <c r="G189" s="83">
        <v>4</v>
      </c>
      <c r="H189" s="12" t="str">
        <f t="shared" si="5"/>
        <v>19-4</v>
      </c>
      <c r="I189" s="12" t="str">
        <f t="shared" si="4"/>
        <v>19-4 1</v>
      </c>
      <c r="J189" s="49" t="s">
        <v>1487</v>
      </c>
      <c r="K189" s="83">
        <v>0</v>
      </c>
      <c r="L189" s="83">
        <v>68</v>
      </c>
      <c r="M189" s="117" t="b">
        <v>1</v>
      </c>
      <c r="N189" s="14">
        <v>38.604999999999997</v>
      </c>
      <c r="O189" s="14">
        <v>39.284999999999997</v>
      </c>
      <c r="P189" s="15" t="s">
        <v>112</v>
      </c>
      <c r="Q189" s="11" t="s">
        <v>1094</v>
      </c>
      <c r="R189" s="133" t="s">
        <v>1493</v>
      </c>
      <c r="S189" s="134">
        <v>1</v>
      </c>
      <c r="T189" s="16" t="s">
        <v>18</v>
      </c>
      <c r="U189" s="16"/>
      <c r="V189" s="5" t="s">
        <v>126</v>
      </c>
      <c r="W189" s="5" t="s">
        <v>49</v>
      </c>
      <c r="X189" s="5" t="s">
        <v>17</v>
      </c>
      <c r="Y189" s="5" t="s">
        <v>10</v>
      </c>
      <c r="Z189" s="18">
        <v>2</v>
      </c>
      <c r="AA189" s="5" t="s">
        <v>40</v>
      </c>
      <c r="BI189" s="4">
        <v>100</v>
      </c>
      <c r="BS189" s="4">
        <v>100</v>
      </c>
      <c r="BT189" s="83"/>
      <c r="BW189" s="5"/>
    </row>
    <row r="190" spans="1:76" hidden="1" x14ac:dyDescent="0.3">
      <c r="A190" s="49" t="s">
        <v>1487</v>
      </c>
      <c r="B190" s="8">
        <v>42965</v>
      </c>
      <c r="C190" s="4" t="s">
        <v>122</v>
      </c>
      <c r="D190" s="4" t="s">
        <v>115</v>
      </c>
      <c r="E190" s="4" t="s">
        <v>116</v>
      </c>
      <c r="F190" s="83">
        <v>19</v>
      </c>
      <c r="G190" s="83">
        <v>4</v>
      </c>
      <c r="H190" s="12" t="str">
        <f t="shared" si="5"/>
        <v>19-4</v>
      </c>
      <c r="I190" s="12" t="str">
        <f t="shared" si="4"/>
        <v>19-4 3</v>
      </c>
      <c r="J190" s="49" t="s">
        <v>1487</v>
      </c>
      <c r="K190" s="83">
        <v>0</v>
      </c>
      <c r="L190" s="83">
        <v>68</v>
      </c>
      <c r="M190" s="117" t="b">
        <v>1</v>
      </c>
      <c r="N190" s="14">
        <v>38.604999999999997</v>
      </c>
      <c r="O190" s="14">
        <v>39.284999999999997</v>
      </c>
      <c r="P190" s="15" t="s">
        <v>112</v>
      </c>
      <c r="Q190" s="16" t="s">
        <v>42</v>
      </c>
      <c r="R190" s="133" t="s">
        <v>1497</v>
      </c>
      <c r="S190" s="134">
        <v>3</v>
      </c>
      <c r="T190" s="16" t="s">
        <v>18</v>
      </c>
      <c r="U190" s="16"/>
      <c r="V190" s="5" t="s">
        <v>129</v>
      </c>
      <c r="W190" s="5" t="s">
        <v>49</v>
      </c>
      <c r="X190" s="5" t="s">
        <v>14</v>
      </c>
      <c r="Y190" s="5" t="s">
        <v>135</v>
      </c>
      <c r="Z190" s="18">
        <v>3</v>
      </c>
      <c r="AA190" s="5" t="s">
        <v>40</v>
      </c>
      <c r="AT190" s="4">
        <v>50</v>
      </c>
      <c r="AW190" s="4">
        <v>50</v>
      </c>
      <c r="BS190" s="4">
        <v>100</v>
      </c>
      <c r="BV190" s="5"/>
      <c r="BW190" s="4" t="s">
        <v>228</v>
      </c>
    </row>
    <row r="191" spans="1:76" hidden="1" x14ac:dyDescent="0.3">
      <c r="A191" s="49" t="s">
        <v>1487</v>
      </c>
      <c r="B191" s="8">
        <v>42965</v>
      </c>
      <c r="C191" s="4" t="s">
        <v>122</v>
      </c>
      <c r="D191" s="4" t="s">
        <v>115</v>
      </c>
      <c r="E191" s="4" t="s">
        <v>116</v>
      </c>
      <c r="F191" s="83">
        <v>19</v>
      </c>
      <c r="G191" s="83">
        <v>4</v>
      </c>
      <c r="H191" s="12" t="str">
        <f t="shared" si="5"/>
        <v>19-4</v>
      </c>
      <c r="I191" s="12" t="str">
        <f t="shared" si="4"/>
        <v>19-4 5</v>
      </c>
      <c r="J191" s="49" t="s">
        <v>1487</v>
      </c>
      <c r="K191" s="83">
        <v>25</v>
      </c>
      <c r="L191" s="83">
        <v>40</v>
      </c>
      <c r="M191" s="117" t="b">
        <v>1</v>
      </c>
      <c r="N191" s="14">
        <v>38.854999999999997</v>
      </c>
      <c r="O191" s="14">
        <v>39.004999999999995</v>
      </c>
      <c r="P191" s="15" t="s">
        <v>96</v>
      </c>
      <c r="Q191" s="11" t="s">
        <v>1094</v>
      </c>
      <c r="R191" s="137" t="s">
        <v>1495</v>
      </c>
      <c r="S191" s="138">
        <v>5</v>
      </c>
      <c r="T191" s="80" t="s">
        <v>23</v>
      </c>
      <c r="U191" s="80"/>
      <c r="V191" s="81" t="s">
        <v>209</v>
      </c>
      <c r="W191" s="81" t="s">
        <v>49</v>
      </c>
      <c r="X191" s="81" t="s">
        <v>17</v>
      </c>
      <c r="Y191" s="81" t="s">
        <v>10</v>
      </c>
      <c r="Z191" s="79">
        <v>2</v>
      </c>
      <c r="AA191" s="81" t="s">
        <v>40</v>
      </c>
      <c r="BI191" s="4">
        <v>100</v>
      </c>
      <c r="BS191" s="4">
        <v>100</v>
      </c>
      <c r="BT191" s="83"/>
      <c r="BW191" s="81"/>
    </row>
    <row r="192" spans="1:76" hidden="1" x14ac:dyDescent="0.3">
      <c r="A192" s="49" t="s">
        <v>1487</v>
      </c>
      <c r="B192" s="8">
        <v>42965</v>
      </c>
      <c r="C192" s="4" t="s">
        <v>122</v>
      </c>
      <c r="D192" s="4" t="s">
        <v>115</v>
      </c>
      <c r="E192" s="4" t="s">
        <v>116</v>
      </c>
      <c r="F192" s="83">
        <v>19</v>
      </c>
      <c r="G192" s="83">
        <v>4</v>
      </c>
      <c r="H192" s="12" t="str">
        <f t="shared" si="5"/>
        <v>19-4</v>
      </c>
      <c r="I192" s="12" t="str">
        <f t="shared" si="4"/>
        <v>19-4 O</v>
      </c>
      <c r="J192" s="49" t="s">
        <v>1487</v>
      </c>
      <c r="K192" s="83">
        <v>0</v>
      </c>
      <c r="L192" s="83">
        <v>68</v>
      </c>
      <c r="M192" s="117" t="b">
        <v>1</v>
      </c>
      <c r="N192" s="14">
        <v>38.604999999999997</v>
      </c>
      <c r="O192" s="14">
        <v>39.284999999999997</v>
      </c>
      <c r="P192" s="15"/>
      <c r="Q192" s="16" t="s">
        <v>105</v>
      </c>
      <c r="R192" s="135" t="s">
        <v>105</v>
      </c>
      <c r="S192" s="136" t="s">
        <v>1492</v>
      </c>
      <c r="T192" s="16"/>
      <c r="U192" s="16"/>
      <c r="V192" s="5"/>
      <c r="W192" s="5"/>
      <c r="X192" s="5"/>
      <c r="Y192" s="5"/>
      <c r="Z192" s="18" t="e">
        <v>#N/A</v>
      </c>
      <c r="AA192" s="5"/>
      <c r="BS192" s="4">
        <v>0</v>
      </c>
      <c r="BV192" s="5"/>
      <c r="BX192" s="4" t="s">
        <v>229</v>
      </c>
    </row>
    <row r="193" spans="1:76" hidden="1" x14ac:dyDescent="0.3">
      <c r="A193" s="49" t="s">
        <v>1487</v>
      </c>
      <c r="B193" s="8">
        <v>42965</v>
      </c>
      <c r="C193" s="4" t="s">
        <v>122</v>
      </c>
      <c r="D193" s="4" t="s">
        <v>115</v>
      </c>
      <c r="E193" s="4" t="s">
        <v>116</v>
      </c>
      <c r="F193" s="83">
        <v>20</v>
      </c>
      <c r="G193" s="83">
        <v>1</v>
      </c>
      <c r="H193" s="12" t="str">
        <f t="shared" si="5"/>
        <v>20-1</v>
      </c>
      <c r="I193" s="12" t="str">
        <f t="shared" si="4"/>
        <v>20-1 1</v>
      </c>
      <c r="J193" s="49" t="s">
        <v>1487</v>
      </c>
      <c r="K193" s="83">
        <v>0</v>
      </c>
      <c r="L193" s="83">
        <v>100</v>
      </c>
      <c r="M193" s="117" t="b">
        <v>1</v>
      </c>
      <c r="N193" s="14">
        <v>39.200000000000003</v>
      </c>
      <c r="O193" s="14">
        <v>40.200000000000003</v>
      </c>
      <c r="P193" s="15" t="s">
        <v>112</v>
      </c>
      <c r="Q193" s="11" t="s">
        <v>1094</v>
      </c>
      <c r="R193" s="133" t="s">
        <v>1493</v>
      </c>
      <c r="S193" s="134">
        <v>1</v>
      </c>
      <c r="T193" s="16" t="s">
        <v>18</v>
      </c>
      <c r="U193" s="16"/>
      <c r="V193" s="5" t="s">
        <v>126</v>
      </c>
      <c r="W193" s="5" t="s">
        <v>49</v>
      </c>
      <c r="X193" s="5" t="s">
        <v>17</v>
      </c>
      <c r="Y193" s="5" t="s">
        <v>10</v>
      </c>
      <c r="Z193" s="18">
        <v>2</v>
      </c>
      <c r="AA193" s="5" t="s">
        <v>40</v>
      </c>
      <c r="BI193" s="4">
        <v>100</v>
      </c>
      <c r="BS193" s="4">
        <v>100</v>
      </c>
      <c r="BT193" s="83"/>
      <c r="BW193" s="5" t="s">
        <v>230</v>
      </c>
    </row>
    <row r="194" spans="1:76" hidden="1" x14ac:dyDescent="0.3">
      <c r="A194" s="49" t="s">
        <v>1487</v>
      </c>
      <c r="B194" s="8">
        <v>42965</v>
      </c>
      <c r="C194" s="4" t="s">
        <v>122</v>
      </c>
      <c r="D194" s="4" t="s">
        <v>115</v>
      </c>
      <c r="E194" s="4" t="s">
        <v>116</v>
      </c>
      <c r="F194" s="83">
        <v>20</v>
      </c>
      <c r="G194" s="83">
        <v>1</v>
      </c>
      <c r="H194" s="12" t="str">
        <f t="shared" si="5"/>
        <v>20-1</v>
      </c>
      <c r="I194" s="12" t="str">
        <f t="shared" si="4"/>
        <v>20-1 3</v>
      </c>
      <c r="J194" s="49" t="s">
        <v>1487</v>
      </c>
      <c r="K194" s="83">
        <v>0</v>
      </c>
      <c r="L194" s="83">
        <v>100</v>
      </c>
      <c r="M194" s="117" t="b">
        <v>1</v>
      </c>
      <c r="N194" s="14">
        <v>39.200000000000003</v>
      </c>
      <c r="O194" s="14">
        <v>40.200000000000003</v>
      </c>
      <c r="P194" s="15" t="s">
        <v>112</v>
      </c>
      <c r="Q194" s="16" t="s">
        <v>42</v>
      </c>
      <c r="R194" s="133" t="s">
        <v>1497</v>
      </c>
      <c r="S194" s="134">
        <v>3</v>
      </c>
      <c r="T194" s="16" t="s">
        <v>18</v>
      </c>
      <c r="U194" s="16"/>
      <c r="V194" s="5" t="s">
        <v>129</v>
      </c>
      <c r="W194" s="5" t="s">
        <v>49</v>
      </c>
      <c r="X194" s="5" t="s">
        <v>14</v>
      </c>
      <c r="Y194" s="5" t="s">
        <v>135</v>
      </c>
      <c r="Z194" s="18">
        <v>3</v>
      </c>
      <c r="AA194" s="5" t="s">
        <v>40</v>
      </c>
      <c r="AT194" s="4">
        <v>50</v>
      </c>
      <c r="AW194" s="4">
        <v>50</v>
      </c>
      <c r="BS194" s="4">
        <v>100</v>
      </c>
      <c r="BV194" s="5"/>
    </row>
    <row r="195" spans="1:76" hidden="1" x14ac:dyDescent="0.3">
      <c r="A195" s="49" t="s">
        <v>1487</v>
      </c>
      <c r="B195" s="8">
        <v>42965</v>
      </c>
      <c r="C195" s="4" t="s">
        <v>122</v>
      </c>
      <c r="D195" s="4" t="s">
        <v>115</v>
      </c>
      <c r="E195" s="4" t="s">
        <v>116</v>
      </c>
      <c r="F195" s="83">
        <v>20</v>
      </c>
      <c r="G195" s="83">
        <v>1</v>
      </c>
      <c r="H195" s="12" t="str">
        <f t="shared" si="5"/>
        <v>20-1</v>
      </c>
      <c r="I195" s="12" t="str">
        <f t="shared" ref="I195:I258" si="6">CONCATENATE(H195," ",S195)</f>
        <v>20-1 O</v>
      </c>
      <c r="J195" s="49" t="s">
        <v>1487</v>
      </c>
      <c r="K195" s="83">
        <v>0</v>
      </c>
      <c r="L195" s="83">
        <v>100</v>
      </c>
      <c r="M195" s="117" t="b">
        <v>1</v>
      </c>
      <c r="N195" s="14">
        <v>39.200000000000003</v>
      </c>
      <c r="O195" s="14">
        <v>40.200000000000003</v>
      </c>
      <c r="P195" s="15"/>
      <c r="Q195" s="16" t="s">
        <v>105</v>
      </c>
      <c r="R195" s="135" t="s">
        <v>105</v>
      </c>
      <c r="S195" s="136" t="s">
        <v>1492</v>
      </c>
      <c r="T195" s="16"/>
      <c r="U195" s="16"/>
      <c r="V195" s="5"/>
      <c r="W195" s="5"/>
      <c r="X195" s="5"/>
      <c r="Y195" s="5"/>
      <c r="Z195" s="18" t="e">
        <v>#N/A</v>
      </c>
      <c r="AA195" s="5"/>
      <c r="BS195" s="4">
        <v>0</v>
      </c>
      <c r="BV195" s="5"/>
      <c r="BX195" s="4" t="s">
        <v>231</v>
      </c>
    </row>
    <row r="196" spans="1:76" hidden="1" x14ac:dyDescent="0.3">
      <c r="A196" s="49" t="s">
        <v>1487</v>
      </c>
      <c r="B196" s="8">
        <v>42965</v>
      </c>
      <c r="C196" s="4" t="s">
        <v>122</v>
      </c>
      <c r="D196" s="4" t="s">
        <v>115</v>
      </c>
      <c r="E196" s="4" t="s">
        <v>116</v>
      </c>
      <c r="F196" s="83">
        <v>20</v>
      </c>
      <c r="G196" s="83">
        <v>2</v>
      </c>
      <c r="H196" s="12" t="str">
        <f t="shared" ref="H196:H259" si="7">F196&amp;"-"&amp;G196</f>
        <v>20-2</v>
      </c>
      <c r="I196" s="12" t="str">
        <f t="shared" si="6"/>
        <v>20-2 1</v>
      </c>
      <c r="J196" s="49" t="s">
        <v>1487</v>
      </c>
      <c r="K196" s="83">
        <v>0</v>
      </c>
      <c r="L196" s="83">
        <v>51</v>
      </c>
      <c r="M196" s="117" t="b">
        <v>1</v>
      </c>
      <c r="N196" s="14">
        <v>40.200000000000003</v>
      </c>
      <c r="O196" s="14">
        <v>40.71</v>
      </c>
      <c r="P196" s="15" t="s">
        <v>112</v>
      </c>
      <c r="Q196" s="11" t="s">
        <v>1094</v>
      </c>
      <c r="R196" s="133" t="s">
        <v>1493</v>
      </c>
      <c r="S196" s="134">
        <v>1</v>
      </c>
      <c r="T196" s="16" t="s">
        <v>18</v>
      </c>
      <c r="U196" s="16"/>
      <c r="V196" s="5" t="s">
        <v>126</v>
      </c>
      <c r="W196" s="5" t="s">
        <v>49</v>
      </c>
      <c r="X196" s="5" t="s">
        <v>17</v>
      </c>
      <c r="Y196" s="5" t="s">
        <v>10</v>
      </c>
      <c r="Z196" s="18">
        <v>2</v>
      </c>
      <c r="AA196" s="5" t="s">
        <v>40</v>
      </c>
      <c r="BI196" s="4">
        <v>100</v>
      </c>
      <c r="BS196" s="4">
        <v>100</v>
      </c>
      <c r="BT196" s="83"/>
      <c r="BW196" s="5" t="s">
        <v>232</v>
      </c>
    </row>
    <row r="197" spans="1:76" hidden="1" x14ac:dyDescent="0.3">
      <c r="A197" s="49" t="s">
        <v>1487</v>
      </c>
      <c r="B197" s="8">
        <v>42965</v>
      </c>
      <c r="C197" s="4" t="s">
        <v>122</v>
      </c>
      <c r="D197" s="4" t="s">
        <v>115</v>
      </c>
      <c r="E197" s="4" t="s">
        <v>116</v>
      </c>
      <c r="F197" s="83">
        <v>20</v>
      </c>
      <c r="G197" s="83">
        <v>2</v>
      </c>
      <c r="H197" s="12" t="str">
        <f t="shared" si="7"/>
        <v>20-2</v>
      </c>
      <c r="I197" s="12" t="str">
        <f t="shared" si="6"/>
        <v>20-2 3</v>
      </c>
      <c r="J197" s="49" t="s">
        <v>1487</v>
      </c>
      <c r="K197" s="83">
        <v>0</v>
      </c>
      <c r="L197" s="83">
        <v>51</v>
      </c>
      <c r="M197" s="117" t="b">
        <v>1</v>
      </c>
      <c r="N197" s="14">
        <v>40.200000000000003</v>
      </c>
      <c r="O197" s="14">
        <v>40.71</v>
      </c>
      <c r="P197" s="15" t="s">
        <v>112</v>
      </c>
      <c r="Q197" s="16" t="s">
        <v>42</v>
      </c>
      <c r="R197" s="133" t="s">
        <v>1497</v>
      </c>
      <c r="S197" s="134">
        <v>3</v>
      </c>
      <c r="T197" s="16" t="s">
        <v>18</v>
      </c>
      <c r="U197" s="16"/>
      <c r="V197" s="5" t="s">
        <v>129</v>
      </c>
      <c r="W197" s="5" t="s">
        <v>49</v>
      </c>
      <c r="X197" s="5" t="s">
        <v>14</v>
      </c>
      <c r="Y197" s="5" t="s">
        <v>135</v>
      </c>
      <c r="Z197" s="18">
        <v>3</v>
      </c>
      <c r="AA197" s="5" t="s">
        <v>40</v>
      </c>
      <c r="AT197" s="4">
        <v>50</v>
      </c>
      <c r="AW197" s="4">
        <v>50</v>
      </c>
      <c r="BS197" s="4">
        <v>100</v>
      </c>
      <c r="BV197" s="5"/>
    </row>
    <row r="198" spans="1:76" hidden="1" x14ac:dyDescent="0.3">
      <c r="A198" s="49" t="s">
        <v>1487</v>
      </c>
      <c r="B198" s="8">
        <v>42965</v>
      </c>
      <c r="C198" s="4" t="s">
        <v>122</v>
      </c>
      <c r="D198" s="4" t="s">
        <v>115</v>
      </c>
      <c r="E198" s="4" t="s">
        <v>116</v>
      </c>
      <c r="F198" s="83">
        <v>20</v>
      </c>
      <c r="G198" s="83">
        <v>2</v>
      </c>
      <c r="H198" s="12" t="str">
        <f t="shared" si="7"/>
        <v>20-2</v>
      </c>
      <c r="I198" s="12" t="str">
        <f t="shared" si="6"/>
        <v>20-2 2</v>
      </c>
      <c r="J198" s="49" t="s">
        <v>1487</v>
      </c>
      <c r="K198" s="83">
        <v>28</v>
      </c>
      <c r="L198" s="83">
        <v>30</v>
      </c>
      <c r="M198" s="117" t="b">
        <v>1</v>
      </c>
      <c r="N198" s="14">
        <v>40.480000000000004</v>
      </c>
      <c r="O198" s="14">
        <v>40.5</v>
      </c>
      <c r="P198" s="15" t="s">
        <v>96</v>
      </c>
      <c r="Q198" s="16" t="s">
        <v>27</v>
      </c>
      <c r="R198" s="133" t="s">
        <v>1496</v>
      </c>
      <c r="S198" s="134">
        <v>2</v>
      </c>
      <c r="T198" s="16" t="s">
        <v>19</v>
      </c>
      <c r="U198" s="16"/>
      <c r="V198" s="5" t="s">
        <v>205</v>
      </c>
      <c r="W198" s="5" t="s">
        <v>49</v>
      </c>
      <c r="X198" s="5" t="s">
        <v>14</v>
      </c>
      <c r="Y198" s="5" t="s">
        <v>11</v>
      </c>
      <c r="Z198" s="18">
        <v>3</v>
      </c>
      <c r="AA198" s="5" t="s">
        <v>40</v>
      </c>
      <c r="AT198" s="4">
        <v>100</v>
      </c>
      <c r="BS198" s="4">
        <v>100</v>
      </c>
      <c r="BV198" s="5"/>
    </row>
    <row r="199" spans="1:76" hidden="1" x14ac:dyDescent="0.3">
      <c r="A199" s="49" t="s">
        <v>1487</v>
      </c>
      <c r="B199" s="8">
        <v>42965</v>
      </c>
      <c r="C199" s="4" t="s">
        <v>122</v>
      </c>
      <c r="D199" s="4" t="s">
        <v>115</v>
      </c>
      <c r="E199" s="4" t="s">
        <v>116</v>
      </c>
      <c r="F199" s="83">
        <v>20</v>
      </c>
      <c r="G199" s="83">
        <v>2</v>
      </c>
      <c r="H199" s="12" t="str">
        <f t="shared" si="7"/>
        <v>20-2</v>
      </c>
      <c r="I199" s="12" t="str">
        <f t="shared" si="6"/>
        <v>20-2 O</v>
      </c>
      <c r="J199" s="49" t="s">
        <v>1487</v>
      </c>
      <c r="K199" s="83">
        <v>0</v>
      </c>
      <c r="L199" s="83">
        <v>51</v>
      </c>
      <c r="M199" s="117" t="b">
        <v>1</v>
      </c>
      <c r="N199" s="14">
        <v>40.200000000000003</v>
      </c>
      <c r="O199" s="14">
        <v>40.71</v>
      </c>
      <c r="P199" s="15"/>
      <c r="Q199" s="16" t="s">
        <v>105</v>
      </c>
      <c r="R199" s="135" t="s">
        <v>105</v>
      </c>
      <c r="S199" s="136" t="s">
        <v>1492</v>
      </c>
      <c r="T199" s="16"/>
      <c r="U199" s="16"/>
      <c r="V199" s="5"/>
      <c r="W199" s="5"/>
      <c r="X199" s="5"/>
      <c r="Y199" s="5"/>
      <c r="Z199" s="18" t="e">
        <v>#N/A</v>
      </c>
      <c r="AA199" s="5"/>
      <c r="BS199" s="4">
        <v>0</v>
      </c>
      <c r="BV199" s="5"/>
      <c r="BX199" s="4" t="s">
        <v>233</v>
      </c>
    </row>
    <row r="200" spans="1:76" hidden="1" x14ac:dyDescent="0.3">
      <c r="A200" s="49" t="s">
        <v>1487</v>
      </c>
      <c r="B200" s="8">
        <v>42965</v>
      </c>
      <c r="C200" s="4" t="s">
        <v>122</v>
      </c>
      <c r="D200" s="4" t="s">
        <v>115</v>
      </c>
      <c r="E200" s="4" t="s">
        <v>116</v>
      </c>
      <c r="F200" s="83">
        <v>20</v>
      </c>
      <c r="G200" s="83">
        <v>3</v>
      </c>
      <c r="H200" s="12" t="str">
        <f t="shared" si="7"/>
        <v>20-3</v>
      </c>
      <c r="I200" s="12" t="str">
        <f t="shared" si="6"/>
        <v>20-3 1</v>
      </c>
      <c r="J200" s="49" t="s">
        <v>1487</v>
      </c>
      <c r="K200" s="83">
        <v>0</v>
      </c>
      <c r="L200" s="83">
        <v>86</v>
      </c>
      <c r="M200" s="117" t="b">
        <v>1</v>
      </c>
      <c r="N200" s="14">
        <v>40.720000000000006</v>
      </c>
      <c r="O200" s="14">
        <v>41.580000000000005</v>
      </c>
      <c r="P200" s="15" t="s">
        <v>112</v>
      </c>
      <c r="Q200" s="11" t="s">
        <v>1094</v>
      </c>
      <c r="R200" s="133" t="s">
        <v>1493</v>
      </c>
      <c r="S200" s="134">
        <v>1</v>
      </c>
      <c r="T200" s="16" t="s">
        <v>18</v>
      </c>
      <c r="U200" s="16"/>
      <c r="V200" s="5" t="s">
        <v>126</v>
      </c>
      <c r="W200" s="5" t="s">
        <v>49</v>
      </c>
      <c r="X200" s="5" t="s">
        <v>17</v>
      </c>
      <c r="Y200" s="5" t="s">
        <v>10</v>
      </c>
      <c r="Z200" s="18">
        <v>2</v>
      </c>
      <c r="AA200" s="5" t="s">
        <v>40</v>
      </c>
      <c r="BI200" s="4">
        <v>100</v>
      </c>
      <c r="BS200" s="4">
        <v>100</v>
      </c>
      <c r="BT200" s="83"/>
      <c r="BW200" s="5" t="s">
        <v>232</v>
      </c>
    </row>
    <row r="201" spans="1:76" hidden="1" x14ac:dyDescent="0.3">
      <c r="A201" s="49" t="s">
        <v>1487</v>
      </c>
      <c r="B201" s="8">
        <v>42965</v>
      </c>
      <c r="C201" s="4" t="s">
        <v>122</v>
      </c>
      <c r="D201" s="4" t="s">
        <v>115</v>
      </c>
      <c r="E201" s="4" t="s">
        <v>116</v>
      </c>
      <c r="F201" s="83">
        <v>20</v>
      </c>
      <c r="G201" s="83">
        <v>3</v>
      </c>
      <c r="H201" s="12" t="str">
        <f t="shared" si="7"/>
        <v>20-3</v>
      </c>
      <c r="I201" s="12" t="str">
        <f t="shared" si="6"/>
        <v>20-3 3</v>
      </c>
      <c r="J201" s="49" t="s">
        <v>1487</v>
      </c>
      <c r="K201" s="83">
        <v>0</v>
      </c>
      <c r="L201" s="83">
        <v>86</v>
      </c>
      <c r="M201" s="117" t="b">
        <v>1</v>
      </c>
      <c r="N201" s="14">
        <v>40.720000000000006</v>
      </c>
      <c r="O201" s="14">
        <v>41.580000000000005</v>
      </c>
      <c r="P201" s="15" t="s">
        <v>112</v>
      </c>
      <c r="Q201" s="16" t="s">
        <v>42</v>
      </c>
      <c r="R201" s="133" t="s">
        <v>1497</v>
      </c>
      <c r="S201" s="134">
        <v>3</v>
      </c>
      <c r="T201" s="16" t="s">
        <v>18</v>
      </c>
      <c r="U201" s="16"/>
      <c r="V201" s="5" t="s">
        <v>210</v>
      </c>
      <c r="W201" s="5" t="s">
        <v>49</v>
      </c>
      <c r="X201" s="5" t="s">
        <v>14</v>
      </c>
      <c r="Y201" s="5" t="s">
        <v>135</v>
      </c>
      <c r="Z201" s="18">
        <v>3</v>
      </c>
      <c r="AA201" s="5" t="s">
        <v>40</v>
      </c>
      <c r="AT201" s="4">
        <v>50</v>
      </c>
      <c r="AW201" s="4">
        <v>50</v>
      </c>
      <c r="BS201" s="4">
        <v>100</v>
      </c>
      <c r="BV201" s="5"/>
      <c r="BW201" s="4" t="s">
        <v>234</v>
      </c>
    </row>
    <row r="202" spans="1:76" hidden="1" x14ac:dyDescent="0.3">
      <c r="A202" s="49" t="s">
        <v>1487</v>
      </c>
      <c r="B202" s="8">
        <v>42965</v>
      </c>
      <c r="C202" s="4" t="s">
        <v>122</v>
      </c>
      <c r="D202" s="4" t="s">
        <v>115</v>
      </c>
      <c r="E202" s="4" t="s">
        <v>116</v>
      </c>
      <c r="F202" s="83">
        <v>20</v>
      </c>
      <c r="G202" s="83">
        <v>3</v>
      </c>
      <c r="H202" s="12" t="str">
        <f t="shared" si="7"/>
        <v>20-3</v>
      </c>
      <c r="I202" s="12" t="str">
        <f t="shared" si="6"/>
        <v>20-3 5</v>
      </c>
      <c r="J202" s="49" t="s">
        <v>1487</v>
      </c>
      <c r="K202" s="83">
        <v>26</v>
      </c>
      <c r="L202" s="83">
        <v>47</v>
      </c>
      <c r="M202" s="117" t="b">
        <v>1</v>
      </c>
      <c r="N202" s="14">
        <v>40.980000000000004</v>
      </c>
      <c r="O202" s="14">
        <v>41.190000000000005</v>
      </c>
      <c r="P202" s="15" t="s">
        <v>96</v>
      </c>
      <c r="Q202" s="11" t="s">
        <v>1094</v>
      </c>
      <c r="R202" s="137" t="s">
        <v>1495</v>
      </c>
      <c r="S202" s="138">
        <v>5</v>
      </c>
      <c r="T202" s="80" t="s">
        <v>23</v>
      </c>
      <c r="U202" s="80"/>
      <c r="V202" s="81" t="s">
        <v>211</v>
      </c>
      <c r="W202" s="81" t="s">
        <v>49</v>
      </c>
      <c r="X202" s="81" t="s">
        <v>17</v>
      </c>
      <c r="Y202" s="81" t="s">
        <v>10</v>
      </c>
      <c r="Z202" s="79">
        <v>2</v>
      </c>
      <c r="AA202" s="81" t="s">
        <v>40</v>
      </c>
      <c r="BI202" s="4">
        <v>100</v>
      </c>
      <c r="BS202" s="4">
        <v>100</v>
      </c>
      <c r="BT202" s="83"/>
      <c r="BW202" s="81"/>
    </row>
    <row r="203" spans="1:76" hidden="1" x14ac:dyDescent="0.3">
      <c r="A203" s="49" t="s">
        <v>1487</v>
      </c>
      <c r="B203" s="8">
        <v>42965</v>
      </c>
      <c r="C203" s="4" t="s">
        <v>122</v>
      </c>
      <c r="D203" s="4" t="s">
        <v>115</v>
      </c>
      <c r="E203" s="4" t="s">
        <v>116</v>
      </c>
      <c r="F203" s="83">
        <v>20</v>
      </c>
      <c r="G203" s="83">
        <v>3</v>
      </c>
      <c r="H203" s="12" t="str">
        <f t="shared" si="7"/>
        <v>20-3</v>
      </c>
      <c r="I203" s="12" t="str">
        <f t="shared" si="6"/>
        <v>20-3 O</v>
      </c>
      <c r="J203" s="49" t="s">
        <v>1487</v>
      </c>
      <c r="K203" s="83">
        <v>0</v>
      </c>
      <c r="L203" s="83">
        <v>86</v>
      </c>
      <c r="M203" s="117" t="b">
        <v>1</v>
      </c>
      <c r="N203" s="14">
        <v>40.720000000000006</v>
      </c>
      <c r="O203" s="14">
        <v>41.580000000000005</v>
      </c>
      <c r="P203" s="15"/>
      <c r="Q203" s="16" t="s">
        <v>105</v>
      </c>
      <c r="R203" s="135" t="s">
        <v>105</v>
      </c>
      <c r="S203" s="136" t="s">
        <v>1492</v>
      </c>
      <c r="T203" s="16"/>
      <c r="U203" s="16"/>
      <c r="V203" s="5"/>
      <c r="W203" s="5"/>
      <c r="X203" s="5"/>
      <c r="Y203" s="5"/>
      <c r="Z203" s="18" t="e">
        <v>#N/A</v>
      </c>
      <c r="AA203" s="5"/>
      <c r="BS203" s="4">
        <v>0</v>
      </c>
      <c r="BV203" s="5"/>
      <c r="BX203" s="4" t="s">
        <v>221</v>
      </c>
    </row>
    <row r="204" spans="1:76" hidden="1" x14ac:dyDescent="0.3">
      <c r="A204" s="49" t="s">
        <v>1487</v>
      </c>
      <c r="B204" s="8">
        <v>42965</v>
      </c>
      <c r="C204" s="4" t="s">
        <v>122</v>
      </c>
      <c r="D204" s="4" t="s">
        <v>115</v>
      </c>
      <c r="E204" s="4" t="s">
        <v>116</v>
      </c>
      <c r="F204" s="83">
        <v>20</v>
      </c>
      <c r="G204" s="83">
        <v>4</v>
      </c>
      <c r="H204" s="12" t="str">
        <f t="shared" si="7"/>
        <v>20-4</v>
      </c>
      <c r="I204" s="12" t="str">
        <f t="shared" si="6"/>
        <v>20-4 1</v>
      </c>
      <c r="J204" s="49" t="s">
        <v>1487</v>
      </c>
      <c r="K204" s="83">
        <v>0</v>
      </c>
      <c r="L204" s="83">
        <v>78</v>
      </c>
      <c r="M204" s="117" t="b">
        <v>1</v>
      </c>
      <c r="N204" s="14">
        <v>41.59</v>
      </c>
      <c r="O204" s="14">
        <v>42.370000000000005</v>
      </c>
      <c r="P204" s="15" t="s">
        <v>112</v>
      </c>
      <c r="Q204" s="11" t="s">
        <v>1094</v>
      </c>
      <c r="R204" s="133" t="s">
        <v>1493</v>
      </c>
      <c r="S204" s="134">
        <v>1</v>
      </c>
      <c r="T204" s="16" t="s">
        <v>18</v>
      </c>
      <c r="U204" s="16"/>
      <c r="V204" s="5" t="s">
        <v>126</v>
      </c>
      <c r="W204" s="5" t="s">
        <v>49</v>
      </c>
      <c r="X204" s="5" t="s">
        <v>17</v>
      </c>
      <c r="Y204" s="5" t="s">
        <v>10</v>
      </c>
      <c r="Z204" s="18">
        <v>2</v>
      </c>
      <c r="AA204" s="5" t="s">
        <v>40</v>
      </c>
      <c r="BI204" s="4">
        <v>100</v>
      </c>
      <c r="BS204" s="4">
        <v>100</v>
      </c>
      <c r="BT204" s="83"/>
      <c r="BW204" s="5" t="s">
        <v>232</v>
      </c>
    </row>
    <row r="205" spans="1:76" hidden="1" x14ac:dyDescent="0.3">
      <c r="A205" s="49" t="s">
        <v>1487</v>
      </c>
      <c r="B205" s="8">
        <v>42965</v>
      </c>
      <c r="C205" s="4" t="s">
        <v>122</v>
      </c>
      <c r="D205" s="4" t="s">
        <v>115</v>
      </c>
      <c r="E205" s="4" t="s">
        <v>116</v>
      </c>
      <c r="F205" s="83">
        <v>20</v>
      </c>
      <c r="G205" s="83">
        <v>4</v>
      </c>
      <c r="H205" s="12" t="str">
        <f t="shared" si="7"/>
        <v>20-4</v>
      </c>
      <c r="I205" s="12" t="str">
        <f t="shared" si="6"/>
        <v>20-4 3</v>
      </c>
      <c r="J205" s="49" t="s">
        <v>1487</v>
      </c>
      <c r="K205" s="83">
        <v>0</v>
      </c>
      <c r="L205" s="83">
        <v>78</v>
      </c>
      <c r="M205" s="117" t="b">
        <v>1</v>
      </c>
      <c r="N205" s="14">
        <v>41.59</v>
      </c>
      <c r="O205" s="14">
        <v>42.370000000000005</v>
      </c>
      <c r="P205" s="15" t="s">
        <v>112</v>
      </c>
      <c r="Q205" s="16" t="s">
        <v>42</v>
      </c>
      <c r="R205" s="133" t="s">
        <v>1497</v>
      </c>
      <c r="S205" s="134">
        <v>3</v>
      </c>
      <c r="T205" s="16" t="s">
        <v>18</v>
      </c>
      <c r="U205" s="16"/>
      <c r="V205" s="5" t="s">
        <v>141</v>
      </c>
      <c r="W205" s="5" t="s">
        <v>49</v>
      </c>
      <c r="X205" s="5" t="s">
        <v>14</v>
      </c>
      <c r="Y205" s="5" t="s">
        <v>135</v>
      </c>
      <c r="Z205" s="18">
        <v>3</v>
      </c>
      <c r="AA205" s="5" t="s">
        <v>40</v>
      </c>
      <c r="AT205" s="4">
        <v>50</v>
      </c>
      <c r="AW205" s="4">
        <v>50</v>
      </c>
      <c r="BS205" s="4">
        <v>100</v>
      </c>
      <c r="BV205" s="5"/>
      <c r="BW205" s="4" t="s">
        <v>234</v>
      </c>
    </row>
    <row r="206" spans="1:76" hidden="1" x14ac:dyDescent="0.3">
      <c r="A206" s="49" t="s">
        <v>1487</v>
      </c>
      <c r="B206" s="8">
        <v>42965</v>
      </c>
      <c r="C206" s="4" t="s">
        <v>122</v>
      </c>
      <c r="D206" s="4" t="s">
        <v>115</v>
      </c>
      <c r="E206" s="4" t="s">
        <v>116</v>
      </c>
      <c r="F206" s="83">
        <v>20</v>
      </c>
      <c r="G206" s="83">
        <v>4</v>
      </c>
      <c r="H206" s="12" t="str">
        <f t="shared" si="7"/>
        <v>20-4</v>
      </c>
      <c r="I206" s="12" t="str">
        <f t="shared" si="6"/>
        <v>20-4 O</v>
      </c>
      <c r="J206" s="49" t="s">
        <v>1487</v>
      </c>
      <c r="K206" s="83">
        <v>0</v>
      </c>
      <c r="L206" s="83">
        <v>78</v>
      </c>
      <c r="M206" s="117" t="b">
        <v>1</v>
      </c>
      <c r="N206" s="14">
        <v>41.59</v>
      </c>
      <c r="O206" s="14">
        <v>42.370000000000005</v>
      </c>
      <c r="P206" s="15"/>
      <c r="Q206" s="16" t="s">
        <v>105</v>
      </c>
      <c r="R206" s="135" t="s">
        <v>105</v>
      </c>
      <c r="S206" s="136" t="s">
        <v>1492</v>
      </c>
      <c r="T206" s="16"/>
      <c r="U206" s="16"/>
      <c r="V206" s="5"/>
      <c r="W206" s="5"/>
      <c r="X206" s="5"/>
      <c r="Y206" s="5"/>
      <c r="Z206" s="18" t="e">
        <v>#N/A</v>
      </c>
      <c r="AA206" s="5"/>
      <c r="BS206" s="4">
        <v>0</v>
      </c>
      <c r="BV206" s="5"/>
      <c r="BX206" s="4" t="s">
        <v>221</v>
      </c>
    </row>
    <row r="207" spans="1:76" hidden="1" x14ac:dyDescent="0.3">
      <c r="A207" s="49" t="s">
        <v>1487</v>
      </c>
      <c r="B207" s="8">
        <v>42965</v>
      </c>
      <c r="C207" s="4" t="s">
        <v>122</v>
      </c>
      <c r="D207" s="4" t="s">
        <v>115</v>
      </c>
      <c r="E207" s="4" t="s">
        <v>116</v>
      </c>
      <c r="F207" s="83">
        <v>21</v>
      </c>
      <c r="G207" s="83">
        <v>1</v>
      </c>
      <c r="H207" s="12" t="str">
        <f t="shared" si="7"/>
        <v>21-1</v>
      </c>
      <c r="I207" s="12" t="str">
        <f t="shared" si="6"/>
        <v>21-1 1</v>
      </c>
      <c r="J207" s="49" t="s">
        <v>1487</v>
      </c>
      <c r="K207" s="83">
        <v>0</v>
      </c>
      <c r="L207" s="83">
        <v>81</v>
      </c>
      <c r="M207" s="117" t="b">
        <v>1</v>
      </c>
      <c r="N207" s="14">
        <v>42.25</v>
      </c>
      <c r="O207" s="14">
        <v>43.06</v>
      </c>
      <c r="P207" s="15" t="s">
        <v>112</v>
      </c>
      <c r="Q207" s="11" t="s">
        <v>1094</v>
      </c>
      <c r="R207" s="133" t="s">
        <v>1493</v>
      </c>
      <c r="S207" s="134">
        <v>1</v>
      </c>
      <c r="T207" s="16" t="s">
        <v>18</v>
      </c>
      <c r="U207" s="16"/>
      <c r="V207" s="5" t="s">
        <v>126</v>
      </c>
      <c r="W207" s="5" t="s">
        <v>49</v>
      </c>
      <c r="X207" s="5" t="s">
        <v>17</v>
      </c>
      <c r="Y207" s="5" t="s">
        <v>10</v>
      </c>
      <c r="Z207" s="18">
        <v>2</v>
      </c>
      <c r="AA207" s="5" t="s">
        <v>40</v>
      </c>
      <c r="BI207" s="4">
        <v>100</v>
      </c>
      <c r="BS207" s="4">
        <v>100</v>
      </c>
      <c r="BT207" s="83"/>
      <c r="BW207" s="5"/>
    </row>
    <row r="208" spans="1:76" hidden="1" x14ac:dyDescent="0.3">
      <c r="A208" s="49" t="s">
        <v>1487</v>
      </c>
      <c r="B208" s="8">
        <v>42965</v>
      </c>
      <c r="C208" s="4" t="s">
        <v>122</v>
      </c>
      <c r="D208" s="4" t="s">
        <v>115</v>
      </c>
      <c r="E208" s="4" t="s">
        <v>116</v>
      </c>
      <c r="F208" s="83">
        <v>21</v>
      </c>
      <c r="G208" s="83">
        <v>1</v>
      </c>
      <c r="H208" s="12" t="str">
        <f t="shared" si="7"/>
        <v>21-1</v>
      </c>
      <c r="I208" s="12" t="str">
        <f t="shared" si="6"/>
        <v>21-1 3</v>
      </c>
      <c r="J208" s="49" t="s">
        <v>1487</v>
      </c>
      <c r="K208" s="83">
        <v>0</v>
      </c>
      <c r="L208" s="83">
        <v>81</v>
      </c>
      <c r="M208" s="117" t="b">
        <v>1</v>
      </c>
      <c r="N208" s="14">
        <v>42.25</v>
      </c>
      <c r="O208" s="14">
        <v>43.06</v>
      </c>
      <c r="P208" s="15" t="s">
        <v>112</v>
      </c>
      <c r="Q208" s="16" t="s">
        <v>42</v>
      </c>
      <c r="R208" s="133" t="s">
        <v>1497</v>
      </c>
      <c r="S208" s="134">
        <v>3</v>
      </c>
      <c r="T208" s="16" t="s">
        <v>18</v>
      </c>
      <c r="U208" s="16"/>
      <c r="V208" s="5" t="s">
        <v>141</v>
      </c>
      <c r="W208" s="5" t="s">
        <v>49</v>
      </c>
      <c r="X208" s="5" t="s">
        <v>14</v>
      </c>
      <c r="Y208" s="5" t="s">
        <v>135</v>
      </c>
      <c r="Z208" s="18">
        <v>3</v>
      </c>
      <c r="AA208" s="5" t="s">
        <v>40</v>
      </c>
      <c r="AT208" s="4">
        <v>50</v>
      </c>
      <c r="AW208" s="4">
        <v>50</v>
      </c>
      <c r="BS208" s="4">
        <v>100</v>
      </c>
      <c r="BV208" s="5"/>
    </row>
    <row r="209" spans="1:76" hidden="1" x14ac:dyDescent="0.3">
      <c r="A209" s="49" t="s">
        <v>1487</v>
      </c>
      <c r="B209" s="8">
        <v>42965</v>
      </c>
      <c r="C209" s="4" t="s">
        <v>122</v>
      </c>
      <c r="D209" s="4" t="s">
        <v>115</v>
      </c>
      <c r="E209" s="4" t="s">
        <v>116</v>
      </c>
      <c r="F209" s="83">
        <v>21</v>
      </c>
      <c r="G209" s="83">
        <v>1</v>
      </c>
      <c r="H209" s="12" t="str">
        <f t="shared" si="7"/>
        <v>21-1</v>
      </c>
      <c r="I209" s="12" t="str">
        <f t="shared" si="6"/>
        <v>21-1 O</v>
      </c>
      <c r="J209" s="49" t="s">
        <v>1487</v>
      </c>
      <c r="K209" s="83">
        <v>0</v>
      </c>
      <c r="L209" s="83">
        <v>81</v>
      </c>
      <c r="M209" s="117" t="b">
        <v>1</v>
      </c>
      <c r="N209" s="14">
        <v>42.25</v>
      </c>
      <c r="O209" s="14">
        <v>43.06</v>
      </c>
      <c r="P209" s="15"/>
      <c r="Q209" s="16" t="s">
        <v>105</v>
      </c>
      <c r="R209" s="135" t="s">
        <v>105</v>
      </c>
      <c r="S209" s="136" t="s">
        <v>1492</v>
      </c>
      <c r="T209" s="16"/>
      <c r="U209" s="16"/>
      <c r="V209" s="5"/>
      <c r="W209" s="5"/>
      <c r="X209" s="5"/>
      <c r="Y209" s="5"/>
      <c r="Z209" s="18" t="e">
        <v>#N/A</v>
      </c>
      <c r="AA209" s="5"/>
      <c r="BS209" s="4">
        <v>0</v>
      </c>
      <c r="BV209" s="5"/>
      <c r="BX209" s="4" t="s">
        <v>235</v>
      </c>
    </row>
    <row r="210" spans="1:76" hidden="1" x14ac:dyDescent="0.3">
      <c r="A210" s="49" t="s">
        <v>1487</v>
      </c>
      <c r="B210" s="8">
        <v>42965</v>
      </c>
      <c r="C210" s="4" t="s">
        <v>122</v>
      </c>
      <c r="D210" s="4" t="s">
        <v>115</v>
      </c>
      <c r="E210" s="4" t="s">
        <v>116</v>
      </c>
      <c r="F210" s="83">
        <v>21</v>
      </c>
      <c r="G210" s="83">
        <v>2</v>
      </c>
      <c r="H210" s="12" t="str">
        <f t="shared" si="7"/>
        <v>21-2</v>
      </c>
      <c r="I210" s="12" t="str">
        <f t="shared" si="6"/>
        <v>21-2 1</v>
      </c>
      <c r="J210" s="49" t="s">
        <v>1487</v>
      </c>
      <c r="K210" s="83">
        <v>0</v>
      </c>
      <c r="L210" s="83">
        <v>94</v>
      </c>
      <c r="M210" s="117" t="b">
        <v>1</v>
      </c>
      <c r="N210" s="14">
        <v>43.094999999999999</v>
      </c>
      <c r="O210" s="14">
        <v>44.034999999999997</v>
      </c>
      <c r="P210" s="15" t="s">
        <v>112</v>
      </c>
      <c r="Q210" s="11" t="s">
        <v>1094</v>
      </c>
      <c r="R210" s="133" t="s">
        <v>1493</v>
      </c>
      <c r="S210" s="134">
        <v>1</v>
      </c>
      <c r="T210" s="16" t="s">
        <v>18</v>
      </c>
      <c r="U210" s="16"/>
      <c r="V210" s="5" t="s">
        <v>126</v>
      </c>
      <c r="W210" s="5" t="s">
        <v>49</v>
      </c>
      <c r="X210" s="5" t="s">
        <v>17</v>
      </c>
      <c r="Y210" s="5" t="s">
        <v>10</v>
      </c>
      <c r="Z210" s="18">
        <v>2</v>
      </c>
      <c r="AA210" s="5" t="s">
        <v>40</v>
      </c>
      <c r="BI210" s="4">
        <v>100</v>
      </c>
      <c r="BS210" s="4">
        <v>100</v>
      </c>
      <c r="BT210" s="83"/>
      <c r="BW210" s="5"/>
    </row>
    <row r="211" spans="1:76" hidden="1" x14ac:dyDescent="0.3">
      <c r="A211" s="49" t="s">
        <v>1487</v>
      </c>
      <c r="B211" s="8">
        <v>42965</v>
      </c>
      <c r="C211" s="4" t="s">
        <v>122</v>
      </c>
      <c r="D211" s="4" t="s">
        <v>115</v>
      </c>
      <c r="E211" s="4" t="s">
        <v>116</v>
      </c>
      <c r="F211" s="83">
        <v>21</v>
      </c>
      <c r="G211" s="83">
        <v>2</v>
      </c>
      <c r="H211" s="12" t="str">
        <f t="shared" si="7"/>
        <v>21-2</v>
      </c>
      <c r="I211" s="12" t="str">
        <f t="shared" si="6"/>
        <v>21-2 3</v>
      </c>
      <c r="J211" s="49" t="s">
        <v>1487</v>
      </c>
      <c r="K211" s="83">
        <v>0</v>
      </c>
      <c r="L211" s="83">
        <v>94</v>
      </c>
      <c r="M211" s="117" t="b">
        <v>1</v>
      </c>
      <c r="N211" s="14">
        <v>43.094999999999999</v>
      </c>
      <c r="O211" s="14">
        <v>44.034999999999997</v>
      </c>
      <c r="P211" s="15" t="s">
        <v>112</v>
      </c>
      <c r="Q211" s="16" t="s">
        <v>42</v>
      </c>
      <c r="R211" s="133" t="s">
        <v>1497</v>
      </c>
      <c r="S211" s="134">
        <v>3</v>
      </c>
      <c r="T211" s="16" t="s">
        <v>18</v>
      </c>
      <c r="U211" s="16"/>
      <c r="V211" s="5" t="s">
        <v>141</v>
      </c>
      <c r="W211" s="5" t="s">
        <v>49</v>
      </c>
      <c r="X211" s="5" t="s">
        <v>14</v>
      </c>
      <c r="Y211" s="5" t="s">
        <v>135</v>
      </c>
      <c r="Z211" s="18">
        <v>3</v>
      </c>
      <c r="AA211" s="5" t="s">
        <v>40</v>
      </c>
      <c r="AT211" s="4">
        <v>50</v>
      </c>
      <c r="AW211" s="4">
        <v>50</v>
      </c>
      <c r="BS211" s="4">
        <v>100</v>
      </c>
      <c r="BV211" s="5"/>
    </row>
    <row r="212" spans="1:76" hidden="1" x14ac:dyDescent="0.3">
      <c r="A212" s="49" t="s">
        <v>1487</v>
      </c>
      <c r="B212" s="8">
        <v>42965</v>
      </c>
      <c r="C212" s="4" t="s">
        <v>122</v>
      </c>
      <c r="D212" s="4" t="s">
        <v>115</v>
      </c>
      <c r="E212" s="4" t="s">
        <v>116</v>
      </c>
      <c r="F212" s="83">
        <v>21</v>
      </c>
      <c r="G212" s="83">
        <v>2</v>
      </c>
      <c r="H212" s="12" t="str">
        <f t="shared" si="7"/>
        <v>21-2</v>
      </c>
      <c r="I212" s="12" t="str">
        <f t="shared" si="6"/>
        <v>21-2 O</v>
      </c>
      <c r="J212" s="49" t="s">
        <v>1487</v>
      </c>
      <c r="K212" s="83">
        <v>0</v>
      </c>
      <c r="L212" s="83">
        <v>94</v>
      </c>
      <c r="M212" s="117" t="b">
        <v>1</v>
      </c>
      <c r="N212" s="14">
        <v>43.094999999999999</v>
      </c>
      <c r="O212" s="14">
        <v>44.034999999999997</v>
      </c>
      <c r="P212" s="15"/>
      <c r="Q212" s="16" t="s">
        <v>105</v>
      </c>
      <c r="R212" s="135" t="s">
        <v>105</v>
      </c>
      <c r="S212" s="136" t="s">
        <v>1492</v>
      </c>
      <c r="T212" s="16"/>
      <c r="U212" s="16"/>
      <c r="V212" s="5"/>
      <c r="W212" s="5"/>
      <c r="X212" s="5"/>
      <c r="Y212" s="5"/>
      <c r="Z212" s="18" t="e">
        <v>#N/A</v>
      </c>
      <c r="AA212" s="5"/>
      <c r="BS212" s="4">
        <v>0</v>
      </c>
      <c r="BV212" s="5"/>
      <c r="BX212" s="4" t="s">
        <v>236</v>
      </c>
    </row>
    <row r="213" spans="1:76" hidden="1" x14ac:dyDescent="0.3">
      <c r="A213" s="49" t="s">
        <v>1487</v>
      </c>
      <c r="B213" s="8">
        <v>42965</v>
      </c>
      <c r="C213" s="4" t="s">
        <v>122</v>
      </c>
      <c r="D213" s="4" t="s">
        <v>115</v>
      </c>
      <c r="E213" s="4" t="s">
        <v>116</v>
      </c>
      <c r="F213" s="83">
        <v>21</v>
      </c>
      <c r="G213" s="83">
        <v>3</v>
      </c>
      <c r="H213" s="12" t="str">
        <f t="shared" si="7"/>
        <v>21-3</v>
      </c>
      <c r="I213" s="12" t="str">
        <f t="shared" si="6"/>
        <v>21-3 1</v>
      </c>
      <c r="J213" s="49" t="s">
        <v>1487</v>
      </c>
      <c r="K213" s="83">
        <v>0</v>
      </c>
      <c r="L213" s="83">
        <v>68</v>
      </c>
      <c r="M213" s="117" t="b">
        <v>1</v>
      </c>
      <c r="N213" s="14">
        <v>44.034999999999997</v>
      </c>
      <c r="O213" s="14">
        <v>44.714999999999996</v>
      </c>
      <c r="P213" s="15" t="s">
        <v>112</v>
      </c>
      <c r="Q213" s="11" t="s">
        <v>1094</v>
      </c>
      <c r="R213" s="133" t="s">
        <v>1493</v>
      </c>
      <c r="S213" s="134">
        <v>1</v>
      </c>
      <c r="T213" s="16" t="s">
        <v>18</v>
      </c>
      <c r="U213" s="16"/>
      <c r="V213" s="5" t="s">
        <v>126</v>
      </c>
      <c r="W213" s="5" t="s">
        <v>49</v>
      </c>
      <c r="X213" s="5" t="s">
        <v>17</v>
      </c>
      <c r="Y213" s="5" t="s">
        <v>10</v>
      </c>
      <c r="Z213" s="18">
        <v>2</v>
      </c>
      <c r="AA213" s="5" t="s">
        <v>40</v>
      </c>
      <c r="BI213" s="4">
        <v>100</v>
      </c>
      <c r="BS213" s="4">
        <v>100</v>
      </c>
      <c r="BT213" s="83"/>
      <c r="BW213" s="5" t="s">
        <v>237</v>
      </c>
    </row>
    <row r="214" spans="1:76" hidden="1" x14ac:dyDescent="0.3">
      <c r="A214" s="49" t="s">
        <v>1487</v>
      </c>
      <c r="B214" s="8">
        <v>42965</v>
      </c>
      <c r="C214" s="4" t="s">
        <v>122</v>
      </c>
      <c r="D214" s="4" t="s">
        <v>115</v>
      </c>
      <c r="E214" s="4" t="s">
        <v>116</v>
      </c>
      <c r="F214" s="83">
        <v>21</v>
      </c>
      <c r="G214" s="83">
        <v>3</v>
      </c>
      <c r="H214" s="12" t="str">
        <f t="shared" si="7"/>
        <v>21-3</v>
      </c>
      <c r="I214" s="12" t="str">
        <f t="shared" si="6"/>
        <v>21-3 3</v>
      </c>
      <c r="J214" s="49" t="s">
        <v>1487</v>
      </c>
      <c r="K214" s="83">
        <v>0</v>
      </c>
      <c r="L214" s="83">
        <v>68</v>
      </c>
      <c r="M214" s="117" t="b">
        <v>1</v>
      </c>
      <c r="N214" s="14">
        <v>44.034999999999997</v>
      </c>
      <c r="O214" s="14">
        <v>44.714999999999996</v>
      </c>
      <c r="P214" s="15" t="s">
        <v>112</v>
      </c>
      <c r="Q214" s="16" t="s">
        <v>42</v>
      </c>
      <c r="R214" s="133" t="s">
        <v>1497</v>
      </c>
      <c r="S214" s="134">
        <v>3</v>
      </c>
      <c r="T214" s="16" t="s">
        <v>18</v>
      </c>
      <c r="U214" s="16"/>
      <c r="V214" s="5" t="s">
        <v>141</v>
      </c>
      <c r="W214" s="5" t="s">
        <v>49</v>
      </c>
      <c r="X214" s="5" t="s">
        <v>14</v>
      </c>
      <c r="Y214" s="5" t="s">
        <v>135</v>
      </c>
      <c r="Z214" s="18">
        <v>3</v>
      </c>
      <c r="AA214" s="5" t="s">
        <v>40</v>
      </c>
      <c r="AT214" s="4">
        <v>50</v>
      </c>
      <c r="AW214" s="4">
        <v>50</v>
      </c>
      <c r="BS214" s="4">
        <v>100</v>
      </c>
      <c r="BV214" s="5"/>
      <c r="BW214" s="4" t="s">
        <v>238</v>
      </c>
    </row>
    <row r="215" spans="1:76" hidden="1" x14ac:dyDescent="0.3">
      <c r="A215" s="49" t="s">
        <v>1487</v>
      </c>
      <c r="B215" s="8">
        <v>42965</v>
      </c>
      <c r="C215" s="4" t="s">
        <v>122</v>
      </c>
      <c r="D215" s="4" t="s">
        <v>115</v>
      </c>
      <c r="E215" s="4" t="s">
        <v>116</v>
      </c>
      <c r="F215" s="83">
        <v>21</v>
      </c>
      <c r="G215" s="83">
        <v>3</v>
      </c>
      <c r="H215" s="12" t="str">
        <f t="shared" si="7"/>
        <v>21-3</v>
      </c>
      <c r="I215" s="12" t="str">
        <f t="shared" si="6"/>
        <v>21-3 O</v>
      </c>
      <c r="J215" s="49" t="s">
        <v>1487</v>
      </c>
      <c r="K215" s="83">
        <v>0</v>
      </c>
      <c r="L215" s="83">
        <v>68</v>
      </c>
      <c r="M215" s="117" t="b">
        <v>1</v>
      </c>
      <c r="N215" s="14">
        <v>44.034999999999997</v>
      </c>
      <c r="O215" s="14">
        <v>44.714999999999996</v>
      </c>
      <c r="P215" s="15"/>
      <c r="Q215" s="16" t="s">
        <v>105</v>
      </c>
      <c r="R215" s="135" t="s">
        <v>105</v>
      </c>
      <c r="S215" s="136" t="s">
        <v>1492</v>
      </c>
      <c r="T215" s="16"/>
      <c r="U215" s="16"/>
      <c r="V215" s="5"/>
      <c r="W215" s="5"/>
      <c r="X215" s="5"/>
      <c r="Y215" s="5"/>
      <c r="Z215" s="18" t="e">
        <v>#N/A</v>
      </c>
      <c r="AA215" s="5"/>
      <c r="BS215" s="4">
        <v>0</v>
      </c>
      <c r="BV215" s="5"/>
      <c r="BX215" s="4" t="s">
        <v>239</v>
      </c>
    </row>
    <row r="216" spans="1:76" hidden="1" x14ac:dyDescent="0.3">
      <c r="A216" s="49" t="s">
        <v>1487</v>
      </c>
      <c r="B216" s="8">
        <v>42965</v>
      </c>
      <c r="C216" s="4" t="s">
        <v>122</v>
      </c>
      <c r="D216" s="4" t="s">
        <v>115</v>
      </c>
      <c r="E216" s="4" t="s">
        <v>116</v>
      </c>
      <c r="F216" s="83">
        <v>21</v>
      </c>
      <c r="G216" s="83">
        <v>4</v>
      </c>
      <c r="H216" s="12" t="str">
        <f t="shared" si="7"/>
        <v>21-4</v>
      </c>
      <c r="I216" s="12" t="str">
        <f t="shared" si="6"/>
        <v>21-4 1</v>
      </c>
      <c r="J216" s="49" t="s">
        <v>1487</v>
      </c>
      <c r="K216" s="83">
        <v>0</v>
      </c>
      <c r="L216" s="83">
        <v>45</v>
      </c>
      <c r="M216" s="117" t="b">
        <v>1</v>
      </c>
      <c r="N216" s="14">
        <v>44.739999999999995</v>
      </c>
      <c r="O216" s="14">
        <v>45.19</v>
      </c>
      <c r="P216" s="15" t="s">
        <v>112</v>
      </c>
      <c r="Q216" s="11" t="s">
        <v>1094</v>
      </c>
      <c r="R216" s="133" t="s">
        <v>1493</v>
      </c>
      <c r="S216" s="134">
        <v>1</v>
      </c>
      <c r="T216" s="16" t="s">
        <v>18</v>
      </c>
      <c r="U216" s="16"/>
      <c r="V216" s="5" t="s">
        <v>126</v>
      </c>
      <c r="W216" s="5" t="s">
        <v>49</v>
      </c>
      <c r="X216" s="5" t="s">
        <v>17</v>
      </c>
      <c r="Y216" s="5" t="s">
        <v>10</v>
      </c>
      <c r="Z216" s="18">
        <v>2</v>
      </c>
      <c r="AA216" s="5" t="s">
        <v>40</v>
      </c>
      <c r="BI216" s="4">
        <v>100</v>
      </c>
      <c r="BS216" s="4">
        <v>100</v>
      </c>
      <c r="BT216" s="83"/>
      <c r="BW216" s="5"/>
    </row>
    <row r="217" spans="1:76" hidden="1" x14ac:dyDescent="0.3">
      <c r="A217" s="49" t="s">
        <v>1487</v>
      </c>
      <c r="B217" s="8">
        <v>42965</v>
      </c>
      <c r="C217" s="4" t="s">
        <v>122</v>
      </c>
      <c r="D217" s="4" t="s">
        <v>115</v>
      </c>
      <c r="E217" s="4" t="s">
        <v>116</v>
      </c>
      <c r="F217" s="83">
        <v>21</v>
      </c>
      <c r="G217" s="83">
        <v>4</v>
      </c>
      <c r="H217" s="12" t="str">
        <f t="shared" si="7"/>
        <v>21-4</v>
      </c>
      <c r="I217" s="12" t="str">
        <f t="shared" si="6"/>
        <v>21-4 3</v>
      </c>
      <c r="J217" s="49" t="s">
        <v>1487</v>
      </c>
      <c r="K217" s="83">
        <v>0</v>
      </c>
      <c r="L217" s="83">
        <v>45</v>
      </c>
      <c r="M217" s="117" t="b">
        <v>1</v>
      </c>
      <c r="N217" s="14">
        <v>44.739999999999995</v>
      </c>
      <c r="O217" s="14">
        <v>45.19</v>
      </c>
      <c r="P217" s="15" t="s">
        <v>112</v>
      </c>
      <c r="Q217" s="16" t="s">
        <v>42</v>
      </c>
      <c r="R217" s="133" t="s">
        <v>1497</v>
      </c>
      <c r="S217" s="134">
        <v>3</v>
      </c>
      <c r="T217" s="16" t="s">
        <v>18</v>
      </c>
      <c r="U217" s="16"/>
      <c r="V217" s="5" t="s">
        <v>126</v>
      </c>
      <c r="W217" s="5" t="s">
        <v>49</v>
      </c>
      <c r="X217" s="5" t="s">
        <v>14</v>
      </c>
      <c r="Y217" s="5" t="s">
        <v>135</v>
      </c>
      <c r="Z217" s="18">
        <v>3</v>
      </c>
      <c r="AA217" s="5" t="s">
        <v>40</v>
      </c>
      <c r="AT217" s="4">
        <v>50</v>
      </c>
      <c r="AW217" s="4">
        <v>50</v>
      </c>
      <c r="BS217" s="4">
        <v>100</v>
      </c>
      <c r="BV217" s="5"/>
      <c r="BW217" s="4" t="s">
        <v>240</v>
      </c>
    </row>
    <row r="218" spans="1:76" hidden="1" x14ac:dyDescent="0.3">
      <c r="A218" s="49" t="s">
        <v>1487</v>
      </c>
      <c r="B218" s="8">
        <v>42965</v>
      </c>
      <c r="C218" s="4" t="s">
        <v>122</v>
      </c>
      <c r="D218" s="4" t="s">
        <v>115</v>
      </c>
      <c r="E218" s="4" t="s">
        <v>116</v>
      </c>
      <c r="F218" s="83">
        <v>21</v>
      </c>
      <c r="G218" s="83">
        <v>4</v>
      </c>
      <c r="H218" s="12" t="str">
        <f t="shared" si="7"/>
        <v>21-4</v>
      </c>
      <c r="I218" s="12" t="str">
        <f t="shared" si="6"/>
        <v>21-4 5</v>
      </c>
      <c r="J218" s="49" t="s">
        <v>1487</v>
      </c>
      <c r="K218" s="83">
        <v>35</v>
      </c>
      <c r="L218" s="83">
        <v>37</v>
      </c>
      <c r="M218" s="117" t="b">
        <v>1</v>
      </c>
      <c r="N218" s="14">
        <v>45.089999999999996</v>
      </c>
      <c r="O218" s="14">
        <v>45.109999999999992</v>
      </c>
      <c r="P218" s="15" t="s">
        <v>96</v>
      </c>
      <c r="Q218" s="80" t="s">
        <v>54</v>
      </c>
      <c r="R218" s="137" t="s">
        <v>1495</v>
      </c>
      <c r="S218" s="138">
        <v>5</v>
      </c>
      <c r="T218" s="80" t="s">
        <v>89</v>
      </c>
      <c r="U218" s="80"/>
      <c r="V218" s="81" t="s">
        <v>134</v>
      </c>
      <c r="W218" s="81" t="s">
        <v>49</v>
      </c>
      <c r="X218" s="81" t="s">
        <v>14</v>
      </c>
      <c r="Y218" s="81" t="s">
        <v>135</v>
      </c>
      <c r="Z218" s="79">
        <v>3</v>
      </c>
      <c r="AA218" s="81" t="s">
        <v>40</v>
      </c>
      <c r="AT218" s="4">
        <v>60</v>
      </c>
      <c r="AX218" s="4">
        <v>20</v>
      </c>
      <c r="BI218" s="4">
        <v>20</v>
      </c>
      <c r="BS218" s="4">
        <v>100</v>
      </c>
      <c r="BV218" s="81"/>
    </row>
    <row r="219" spans="1:76" hidden="1" x14ac:dyDescent="0.3">
      <c r="A219" s="49" t="s">
        <v>1487</v>
      </c>
      <c r="B219" s="8">
        <v>42965</v>
      </c>
      <c r="C219" s="4" t="s">
        <v>122</v>
      </c>
      <c r="D219" s="4" t="s">
        <v>115</v>
      </c>
      <c r="E219" s="4" t="s">
        <v>116</v>
      </c>
      <c r="F219" s="83">
        <v>21</v>
      </c>
      <c r="G219" s="83">
        <v>4</v>
      </c>
      <c r="H219" s="12" t="str">
        <f t="shared" si="7"/>
        <v>21-4</v>
      </c>
      <c r="I219" s="12" t="str">
        <f t="shared" si="6"/>
        <v>21-4 O</v>
      </c>
      <c r="J219" s="49" t="s">
        <v>1487</v>
      </c>
      <c r="K219" s="83">
        <v>0</v>
      </c>
      <c r="L219" s="83">
        <v>45</v>
      </c>
      <c r="M219" s="117" t="b">
        <v>1</v>
      </c>
      <c r="N219" s="14">
        <v>44.739999999999995</v>
      </c>
      <c r="O219" s="14">
        <v>45.19</v>
      </c>
      <c r="P219" s="15"/>
      <c r="Q219" s="16" t="s">
        <v>105</v>
      </c>
      <c r="R219" s="135" t="s">
        <v>105</v>
      </c>
      <c r="S219" s="136" t="s">
        <v>1492</v>
      </c>
      <c r="T219" s="16"/>
      <c r="U219" s="16"/>
      <c r="V219" s="5"/>
      <c r="W219" s="5"/>
      <c r="X219" s="5"/>
      <c r="Y219" s="5"/>
      <c r="Z219" s="18" t="e">
        <v>#N/A</v>
      </c>
      <c r="AA219" s="5"/>
      <c r="BS219" s="4">
        <v>0</v>
      </c>
      <c r="BV219" s="5"/>
      <c r="BX219" s="4" t="s">
        <v>241</v>
      </c>
    </row>
    <row r="220" spans="1:76" hidden="1" x14ac:dyDescent="0.3">
      <c r="A220" s="49" t="s">
        <v>1487</v>
      </c>
      <c r="B220" s="8">
        <v>42965</v>
      </c>
      <c r="C220" s="4" t="s">
        <v>122</v>
      </c>
      <c r="D220" s="4" t="s">
        <v>115</v>
      </c>
      <c r="E220" s="4" t="s">
        <v>116</v>
      </c>
      <c r="F220" s="83">
        <v>22</v>
      </c>
      <c r="G220" s="83">
        <v>1</v>
      </c>
      <c r="H220" s="12" t="str">
        <f t="shared" si="7"/>
        <v>22-1</v>
      </c>
      <c r="I220" s="12" t="str">
        <f t="shared" si="6"/>
        <v>22-1 1</v>
      </c>
      <c r="J220" s="49" t="s">
        <v>1487</v>
      </c>
      <c r="K220" s="83">
        <v>0</v>
      </c>
      <c r="L220" s="83">
        <v>83</v>
      </c>
      <c r="M220" s="117" t="b">
        <v>1</v>
      </c>
      <c r="N220" s="14">
        <v>45.3</v>
      </c>
      <c r="O220" s="14">
        <v>46.129999999999995</v>
      </c>
      <c r="P220" s="15" t="s">
        <v>112</v>
      </c>
      <c r="Q220" s="11" t="s">
        <v>1094</v>
      </c>
      <c r="R220" s="133" t="s">
        <v>1493</v>
      </c>
      <c r="S220" s="134">
        <v>1</v>
      </c>
      <c r="T220" s="16" t="s">
        <v>18</v>
      </c>
      <c r="U220" s="16"/>
      <c r="V220" s="5" t="s">
        <v>126</v>
      </c>
      <c r="W220" s="5" t="s">
        <v>49</v>
      </c>
      <c r="X220" s="5" t="s">
        <v>17</v>
      </c>
      <c r="Y220" s="5" t="s">
        <v>10</v>
      </c>
      <c r="Z220" s="18">
        <v>2</v>
      </c>
      <c r="AA220" s="5" t="s">
        <v>40</v>
      </c>
      <c r="BI220" s="4">
        <v>100</v>
      </c>
      <c r="BS220" s="4">
        <v>100</v>
      </c>
      <c r="BT220" s="83"/>
      <c r="BW220" s="5"/>
    </row>
    <row r="221" spans="1:76" hidden="1" x14ac:dyDescent="0.3">
      <c r="A221" s="49" t="s">
        <v>1487</v>
      </c>
      <c r="B221" s="8">
        <v>42965</v>
      </c>
      <c r="C221" s="4" t="s">
        <v>122</v>
      </c>
      <c r="D221" s="4" t="s">
        <v>115</v>
      </c>
      <c r="E221" s="4" t="s">
        <v>116</v>
      </c>
      <c r="F221" s="83">
        <v>22</v>
      </c>
      <c r="G221" s="83">
        <v>1</v>
      </c>
      <c r="H221" s="12" t="str">
        <f t="shared" si="7"/>
        <v>22-1</v>
      </c>
      <c r="I221" s="12" t="str">
        <f t="shared" si="6"/>
        <v>22-1 2</v>
      </c>
      <c r="J221" s="49" t="s">
        <v>1487</v>
      </c>
      <c r="K221" s="83">
        <v>0</v>
      </c>
      <c r="L221" s="83">
        <v>83</v>
      </c>
      <c r="M221" s="117" t="b">
        <v>1</v>
      </c>
      <c r="N221" s="14">
        <v>45.3</v>
      </c>
      <c r="O221" s="14">
        <v>46.129999999999995</v>
      </c>
      <c r="P221" s="15" t="s">
        <v>112</v>
      </c>
      <c r="Q221" s="80" t="s">
        <v>42</v>
      </c>
      <c r="R221" s="137" t="s">
        <v>1496</v>
      </c>
      <c r="S221" s="138">
        <v>2</v>
      </c>
      <c r="T221" s="80" t="s">
        <v>18</v>
      </c>
      <c r="U221" s="80"/>
      <c r="V221" s="81" t="s">
        <v>126</v>
      </c>
      <c r="W221" s="81" t="s">
        <v>49</v>
      </c>
      <c r="X221" s="81" t="s">
        <v>14</v>
      </c>
      <c r="Y221" s="81" t="s">
        <v>135</v>
      </c>
      <c r="Z221" s="79">
        <v>3</v>
      </c>
      <c r="AA221" s="81" t="s">
        <v>40</v>
      </c>
      <c r="AB221" s="148"/>
      <c r="AC221" s="148"/>
      <c r="AD221" s="148"/>
      <c r="AE221" s="148"/>
      <c r="AF221" s="53"/>
      <c r="AG221" s="53"/>
      <c r="AH221" s="148"/>
      <c r="AI221" s="53"/>
      <c r="AJ221" s="53"/>
      <c r="AK221" s="53"/>
      <c r="AL221" s="148"/>
      <c r="AM221" s="148"/>
      <c r="AN221" s="53"/>
      <c r="AO221" s="53"/>
      <c r="AP221" s="53"/>
      <c r="AT221" s="4">
        <v>50</v>
      </c>
      <c r="AW221" s="4">
        <v>50</v>
      </c>
      <c r="BS221" s="4">
        <v>100</v>
      </c>
      <c r="BV221" s="81"/>
      <c r="BW221" s="4" t="s">
        <v>242</v>
      </c>
    </row>
    <row r="222" spans="1:76" hidden="1" x14ac:dyDescent="0.3">
      <c r="A222" s="49" t="s">
        <v>1487</v>
      </c>
      <c r="B222" s="8">
        <v>42965</v>
      </c>
      <c r="C222" s="4" t="s">
        <v>122</v>
      </c>
      <c r="D222" s="4" t="s">
        <v>115</v>
      </c>
      <c r="E222" s="4" t="s">
        <v>116</v>
      </c>
      <c r="F222" s="83">
        <v>22</v>
      </c>
      <c r="G222" s="83">
        <v>1</v>
      </c>
      <c r="H222" s="12" t="str">
        <f t="shared" si="7"/>
        <v>22-1</v>
      </c>
      <c r="I222" s="12" t="str">
        <f t="shared" si="6"/>
        <v>22-1 O</v>
      </c>
      <c r="J222" s="49" t="s">
        <v>1487</v>
      </c>
      <c r="K222" s="83">
        <v>0</v>
      </c>
      <c r="L222" s="83">
        <v>83</v>
      </c>
      <c r="M222" s="117" t="b">
        <v>1</v>
      </c>
      <c r="N222" s="14">
        <v>45.3</v>
      </c>
      <c r="O222" s="14">
        <v>46.129999999999995</v>
      </c>
      <c r="P222" s="15"/>
      <c r="Q222" s="16" t="s">
        <v>105</v>
      </c>
      <c r="R222" s="135" t="s">
        <v>105</v>
      </c>
      <c r="S222" s="136" t="s">
        <v>1492</v>
      </c>
      <c r="T222" s="16"/>
      <c r="U222" s="16"/>
      <c r="V222" s="5"/>
      <c r="W222" s="5"/>
      <c r="X222" s="5"/>
      <c r="Y222" s="5"/>
      <c r="Z222" s="18" t="e">
        <v>#N/A</v>
      </c>
      <c r="AA222" s="5"/>
      <c r="BS222" s="4">
        <v>0</v>
      </c>
      <c r="BV222" s="5"/>
      <c r="BX222" s="4" t="s">
        <v>243</v>
      </c>
    </row>
    <row r="223" spans="1:76" hidden="1" x14ac:dyDescent="0.3">
      <c r="A223" s="49" t="s">
        <v>1487</v>
      </c>
      <c r="B223" s="8">
        <v>42965</v>
      </c>
      <c r="C223" s="4" t="s">
        <v>122</v>
      </c>
      <c r="D223" s="4" t="s">
        <v>115</v>
      </c>
      <c r="E223" s="4" t="s">
        <v>116</v>
      </c>
      <c r="F223" s="83">
        <v>22</v>
      </c>
      <c r="G223" s="83">
        <v>2</v>
      </c>
      <c r="H223" s="12" t="str">
        <f t="shared" si="7"/>
        <v>22-2</v>
      </c>
      <c r="I223" s="12" t="str">
        <f t="shared" si="6"/>
        <v>22-2 1</v>
      </c>
      <c r="J223" s="49" t="s">
        <v>1487</v>
      </c>
      <c r="K223" s="83">
        <v>0</v>
      </c>
      <c r="L223" s="83">
        <v>85</v>
      </c>
      <c r="M223" s="117" t="b">
        <v>1</v>
      </c>
      <c r="N223" s="14">
        <v>46.134999999999998</v>
      </c>
      <c r="O223" s="14">
        <v>46.984999999999999</v>
      </c>
      <c r="P223" s="15" t="s">
        <v>112</v>
      </c>
      <c r="Q223" s="11" t="s">
        <v>1094</v>
      </c>
      <c r="R223" s="133" t="s">
        <v>1493</v>
      </c>
      <c r="S223" s="134">
        <v>1</v>
      </c>
      <c r="T223" s="16" t="s">
        <v>18</v>
      </c>
      <c r="U223" s="16"/>
      <c r="V223" s="5" t="s">
        <v>126</v>
      </c>
      <c r="W223" s="5" t="s">
        <v>49</v>
      </c>
      <c r="X223" s="5" t="s">
        <v>17</v>
      </c>
      <c r="Y223" s="5" t="s">
        <v>10</v>
      </c>
      <c r="Z223" s="18">
        <v>2</v>
      </c>
      <c r="AA223" s="5" t="s">
        <v>40</v>
      </c>
      <c r="BI223" s="4">
        <v>100</v>
      </c>
      <c r="BS223" s="4">
        <v>100</v>
      </c>
      <c r="BT223" s="83"/>
      <c r="BW223" s="5"/>
    </row>
    <row r="224" spans="1:76" hidden="1" x14ac:dyDescent="0.3">
      <c r="A224" s="49" t="s">
        <v>1487</v>
      </c>
      <c r="B224" s="8">
        <v>42965</v>
      </c>
      <c r="C224" s="4" t="s">
        <v>122</v>
      </c>
      <c r="D224" s="4" t="s">
        <v>115</v>
      </c>
      <c r="E224" s="4" t="s">
        <v>116</v>
      </c>
      <c r="F224" s="83">
        <v>22</v>
      </c>
      <c r="G224" s="83">
        <v>2</v>
      </c>
      <c r="H224" s="12" t="str">
        <f t="shared" si="7"/>
        <v>22-2</v>
      </c>
      <c r="I224" s="12" t="str">
        <f t="shared" si="6"/>
        <v>22-2 2</v>
      </c>
      <c r="J224" s="49" t="s">
        <v>1487</v>
      </c>
      <c r="K224" s="83">
        <v>0</v>
      </c>
      <c r="L224" s="83">
        <v>85</v>
      </c>
      <c r="M224" s="117" t="b">
        <v>1</v>
      </c>
      <c r="N224" s="14">
        <v>46.134999999999998</v>
      </c>
      <c r="O224" s="14">
        <v>46.984999999999999</v>
      </c>
      <c r="P224" s="15" t="s">
        <v>112</v>
      </c>
      <c r="Q224" s="80" t="s">
        <v>42</v>
      </c>
      <c r="R224" s="137" t="s">
        <v>1496</v>
      </c>
      <c r="S224" s="138">
        <v>2</v>
      </c>
      <c r="T224" s="80" t="s">
        <v>18</v>
      </c>
      <c r="U224" s="80"/>
      <c r="V224" s="81" t="s">
        <v>126</v>
      </c>
      <c r="W224" s="81" t="s">
        <v>49</v>
      </c>
      <c r="X224" s="81" t="s">
        <v>14</v>
      </c>
      <c r="Y224" s="81" t="s">
        <v>135</v>
      </c>
      <c r="Z224" s="79">
        <v>3</v>
      </c>
      <c r="AA224" s="81" t="s">
        <v>40</v>
      </c>
      <c r="AB224" s="148"/>
      <c r="AC224" s="148"/>
      <c r="AD224" s="148"/>
      <c r="AE224" s="148"/>
      <c r="AF224" s="53"/>
      <c r="AG224" s="53"/>
      <c r="AH224" s="148"/>
      <c r="AI224" s="53"/>
      <c r="AJ224" s="53"/>
      <c r="AK224" s="53"/>
      <c r="AL224" s="148"/>
      <c r="AM224" s="148"/>
      <c r="AN224" s="53"/>
      <c r="AO224" s="53"/>
      <c r="AP224" s="53"/>
      <c r="AT224" s="4">
        <v>50</v>
      </c>
      <c r="AW224" s="4">
        <v>50</v>
      </c>
      <c r="BS224" s="4">
        <v>100</v>
      </c>
      <c r="BV224" s="81"/>
      <c r="BW224" s="4" t="s">
        <v>244</v>
      </c>
    </row>
    <row r="225" spans="1:76" hidden="1" x14ac:dyDescent="0.3">
      <c r="A225" s="49" t="s">
        <v>1487</v>
      </c>
      <c r="B225" s="8">
        <v>42965</v>
      </c>
      <c r="C225" s="4" t="s">
        <v>122</v>
      </c>
      <c r="D225" s="4" t="s">
        <v>115</v>
      </c>
      <c r="E225" s="4" t="s">
        <v>116</v>
      </c>
      <c r="F225" s="83">
        <v>22</v>
      </c>
      <c r="G225" s="83">
        <v>2</v>
      </c>
      <c r="H225" s="12" t="str">
        <f t="shared" si="7"/>
        <v>22-2</v>
      </c>
      <c r="I225" s="12" t="str">
        <f t="shared" si="6"/>
        <v>22-2 5</v>
      </c>
      <c r="J225" s="49" t="s">
        <v>1487</v>
      </c>
      <c r="K225" s="83">
        <v>36</v>
      </c>
      <c r="L225" s="83">
        <v>51</v>
      </c>
      <c r="M225" s="117" t="b">
        <v>1</v>
      </c>
      <c r="N225" s="14">
        <v>46.494999999999997</v>
      </c>
      <c r="O225" s="14">
        <v>46.644999999999996</v>
      </c>
      <c r="P225" s="15" t="s">
        <v>96</v>
      </c>
      <c r="Q225" s="80" t="s">
        <v>54</v>
      </c>
      <c r="R225" s="137" t="s">
        <v>1495</v>
      </c>
      <c r="S225" s="138">
        <v>5</v>
      </c>
      <c r="T225" s="80" t="s">
        <v>89</v>
      </c>
      <c r="U225" s="80"/>
      <c r="V225" s="81" t="s">
        <v>211</v>
      </c>
      <c r="W225" s="81" t="s">
        <v>49</v>
      </c>
      <c r="X225" s="81" t="s">
        <v>14</v>
      </c>
      <c r="Y225" s="81" t="s">
        <v>12</v>
      </c>
      <c r="Z225" s="79">
        <v>4</v>
      </c>
      <c r="AA225" s="81" t="s">
        <v>111</v>
      </c>
      <c r="AT225" s="4">
        <v>80</v>
      </c>
      <c r="BI225" s="4">
        <v>20</v>
      </c>
      <c r="BS225" s="4">
        <v>100</v>
      </c>
      <c r="BV225" s="81"/>
      <c r="BW225" s="4" t="s">
        <v>245</v>
      </c>
    </row>
    <row r="226" spans="1:76" hidden="1" x14ac:dyDescent="0.3">
      <c r="A226" s="49" t="s">
        <v>1487</v>
      </c>
      <c r="B226" s="8">
        <v>42965</v>
      </c>
      <c r="C226" s="4" t="s">
        <v>122</v>
      </c>
      <c r="D226" s="4" t="s">
        <v>115</v>
      </c>
      <c r="E226" s="4" t="s">
        <v>116</v>
      </c>
      <c r="F226" s="83">
        <v>22</v>
      </c>
      <c r="G226" s="83">
        <v>2</v>
      </c>
      <c r="H226" s="12" t="str">
        <f t="shared" si="7"/>
        <v>22-2</v>
      </c>
      <c r="I226" s="12" t="str">
        <f t="shared" si="6"/>
        <v>22-2 O</v>
      </c>
      <c r="J226" s="49" t="s">
        <v>1487</v>
      </c>
      <c r="K226" s="83">
        <v>0</v>
      </c>
      <c r="L226" s="83">
        <v>85</v>
      </c>
      <c r="M226" s="117" t="b">
        <v>1</v>
      </c>
      <c r="N226" s="14">
        <v>46.134999999999998</v>
      </c>
      <c r="O226" s="14">
        <v>46.984999999999999</v>
      </c>
      <c r="P226" s="15"/>
      <c r="Q226" s="16" t="s">
        <v>105</v>
      </c>
      <c r="R226" s="135" t="s">
        <v>105</v>
      </c>
      <c r="S226" s="136" t="s">
        <v>1492</v>
      </c>
      <c r="T226" s="16"/>
      <c r="U226" s="16"/>
      <c r="V226" s="5"/>
      <c r="W226" s="5"/>
      <c r="X226" s="5"/>
      <c r="Y226" s="5"/>
      <c r="Z226" s="18" t="e">
        <v>#N/A</v>
      </c>
      <c r="AA226" s="5"/>
      <c r="BS226" s="4">
        <v>0</v>
      </c>
      <c r="BV226" s="5"/>
      <c r="BX226" s="4" t="s">
        <v>246</v>
      </c>
    </row>
    <row r="227" spans="1:76" hidden="1" x14ac:dyDescent="0.3">
      <c r="A227" s="49" t="s">
        <v>1487</v>
      </c>
      <c r="B227" s="8">
        <v>42965</v>
      </c>
      <c r="C227" s="4" t="s">
        <v>122</v>
      </c>
      <c r="D227" s="4" t="s">
        <v>115</v>
      </c>
      <c r="E227" s="4" t="s">
        <v>116</v>
      </c>
      <c r="F227" s="83">
        <v>22</v>
      </c>
      <c r="G227" s="83">
        <v>3</v>
      </c>
      <c r="H227" s="12" t="str">
        <f t="shared" si="7"/>
        <v>22-3</v>
      </c>
      <c r="I227" s="12" t="str">
        <f t="shared" si="6"/>
        <v>22-3 1</v>
      </c>
      <c r="J227" s="49" t="s">
        <v>1487</v>
      </c>
      <c r="K227" s="83">
        <v>0</v>
      </c>
      <c r="L227" s="83">
        <v>56</v>
      </c>
      <c r="M227" s="117" t="b">
        <v>1</v>
      </c>
      <c r="N227" s="14">
        <v>46.989999999999995</v>
      </c>
      <c r="O227" s="14">
        <v>47.55</v>
      </c>
      <c r="P227" s="15" t="s">
        <v>112</v>
      </c>
      <c r="Q227" s="11" t="s">
        <v>1094</v>
      </c>
      <c r="R227" s="133" t="s">
        <v>1493</v>
      </c>
      <c r="S227" s="134">
        <v>1</v>
      </c>
      <c r="T227" s="16" t="s">
        <v>18</v>
      </c>
      <c r="U227" s="16"/>
      <c r="V227" s="5" t="s">
        <v>126</v>
      </c>
      <c r="W227" s="5" t="s">
        <v>49</v>
      </c>
      <c r="X227" s="5" t="s">
        <v>17</v>
      </c>
      <c r="Y227" s="5" t="s">
        <v>10</v>
      </c>
      <c r="Z227" s="18">
        <v>2</v>
      </c>
      <c r="AA227" s="5" t="s">
        <v>40</v>
      </c>
      <c r="BI227" s="4">
        <v>100</v>
      </c>
      <c r="BS227" s="4">
        <v>100</v>
      </c>
      <c r="BT227" s="83"/>
      <c r="BW227" s="5"/>
    </row>
    <row r="228" spans="1:76" hidden="1" x14ac:dyDescent="0.3">
      <c r="A228" s="49" t="s">
        <v>1487</v>
      </c>
      <c r="B228" s="8">
        <v>42965</v>
      </c>
      <c r="C228" s="4" t="s">
        <v>122</v>
      </c>
      <c r="D228" s="4" t="s">
        <v>115</v>
      </c>
      <c r="E228" s="4" t="s">
        <v>116</v>
      </c>
      <c r="F228" s="83">
        <v>22</v>
      </c>
      <c r="G228" s="83">
        <v>3</v>
      </c>
      <c r="H228" s="12" t="str">
        <f t="shared" si="7"/>
        <v>22-3</v>
      </c>
      <c r="I228" s="12" t="str">
        <f t="shared" si="6"/>
        <v>22-3 2</v>
      </c>
      <c r="J228" s="49" t="s">
        <v>1487</v>
      </c>
      <c r="K228" s="83">
        <v>0</v>
      </c>
      <c r="L228" s="83">
        <v>56</v>
      </c>
      <c r="M228" s="117" t="b">
        <v>1</v>
      </c>
      <c r="N228" s="14">
        <v>46.989999999999995</v>
      </c>
      <c r="O228" s="14">
        <v>47.55</v>
      </c>
      <c r="P228" s="15" t="s">
        <v>112</v>
      </c>
      <c r="Q228" s="80" t="s">
        <v>42</v>
      </c>
      <c r="R228" s="137" t="s">
        <v>1496</v>
      </c>
      <c r="S228" s="138">
        <v>2</v>
      </c>
      <c r="T228" s="80" t="s">
        <v>18</v>
      </c>
      <c r="U228" s="80"/>
      <c r="V228" s="81" t="s">
        <v>206</v>
      </c>
      <c r="W228" s="81" t="s">
        <v>49</v>
      </c>
      <c r="X228" s="81" t="s">
        <v>14</v>
      </c>
      <c r="Y228" s="81" t="s">
        <v>135</v>
      </c>
      <c r="Z228" s="79">
        <v>3</v>
      </c>
      <c r="AA228" s="81" t="s">
        <v>40</v>
      </c>
      <c r="AB228" s="148"/>
      <c r="AC228" s="148"/>
      <c r="AD228" s="148"/>
      <c r="AE228" s="148"/>
      <c r="AF228" s="53"/>
      <c r="AG228" s="53"/>
      <c r="AH228" s="148"/>
      <c r="AI228" s="53"/>
      <c r="AJ228" s="53"/>
      <c r="AK228" s="53"/>
      <c r="AL228" s="148"/>
      <c r="AM228" s="148"/>
      <c r="AN228" s="53"/>
      <c r="AO228" s="53"/>
      <c r="AP228" s="53"/>
      <c r="AT228" s="4">
        <v>50</v>
      </c>
      <c r="AW228" s="4">
        <v>50</v>
      </c>
      <c r="BS228" s="4">
        <v>100</v>
      </c>
      <c r="BV228" s="81"/>
      <c r="BW228" s="4" t="s">
        <v>247</v>
      </c>
    </row>
    <row r="229" spans="1:76" hidden="1" x14ac:dyDescent="0.3">
      <c r="A229" s="49" t="s">
        <v>1487</v>
      </c>
      <c r="B229" s="8">
        <v>42965</v>
      </c>
      <c r="C229" s="4" t="s">
        <v>122</v>
      </c>
      <c r="D229" s="4" t="s">
        <v>115</v>
      </c>
      <c r="E229" s="4" t="s">
        <v>116</v>
      </c>
      <c r="F229" s="83">
        <v>22</v>
      </c>
      <c r="G229" s="83">
        <v>3</v>
      </c>
      <c r="H229" s="12" t="str">
        <f t="shared" si="7"/>
        <v>22-3</v>
      </c>
      <c r="I229" s="12" t="str">
        <f t="shared" si="6"/>
        <v>22-3 2</v>
      </c>
      <c r="J229" s="49" t="s">
        <v>1487</v>
      </c>
      <c r="K229" s="83">
        <v>0</v>
      </c>
      <c r="L229" s="83">
        <v>3</v>
      </c>
      <c r="M229" s="117" t="b">
        <v>1</v>
      </c>
      <c r="N229" s="14">
        <v>46.989999999999995</v>
      </c>
      <c r="O229" s="14">
        <v>47.019999999999996</v>
      </c>
      <c r="P229" s="15" t="s">
        <v>96</v>
      </c>
      <c r="Q229" s="16" t="s">
        <v>27</v>
      </c>
      <c r="R229" s="133" t="s">
        <v>1496</v>
      </c>
      <c r="S229" s="134">
        <v>2</v>
      </c>
      <c r="T229" s="16" t="s">
        <v>19</v>
      </c>
      <c r="U229" s="16"/>
      <c r="V229" s="5" t="s">
        <v>205</v>
      </c>
      <c r="W229" s="5" t="s">
        <v>49</v>
      </c>
      <c r="X229" s="5" t="s">
        <v>14</v>
      </c>
      <c r="Y229" s="5" t="s">
        <v>11</v>
      </c>
      <c r="Z229" s="18">
        <v>3</v>
      </c>
      <c r="AA229" s="5" t="s">
        <v>40</v>
      </c>
      <c r="AT229" s="4">
        <v>100</v>
      </c>
      <c r="BS229" s="4">
        <v>100</v>
      </c>
      <c r="BV229" s="5"/>
    </row>
    <row r="230" spans="1:76" hidden="1" x14ac:dyDescent="0.3">
      <c r="A230" s="49" t="s">
        <v>1487</v>
      </c>
      <c r="B230" s="8">
        <v>42965</v>
      </c>
      <c r="C230" s="4" t="s">
        <v>122</v>
      </c>
      <c r="D230" s="4" t="s">
        <v>115</v>
      </c>
      <c r="E230" s="4" t="s">
        <v>116</v>
      </c>
      <c r="F230" s="83">
        <v>22</v>
      </c>
      <c r="G230" s="83">
        <v>3</v>
      </c>
      <c r="H230" s="12" t="str">
        <f t="shared" si="7"/>
        <v>22-3</v>
      </c>
      <c r="I230" s="12" t="str">
        <f t="shared" si="6"/>
        <v>22-3 O</v>
      </c>
      <c r="J230" s="49" t="s">
        <v>1487</v>
      </c>
      <c r="K230" s="83">
        <v>0</v>
      </c>
      <c r="L230" s="83">
        <v>56</v>
      </c>
      <c r="M230" s="117" t="b">
        <v>1</v>
      </c>
      <c r="N230" s="14">
        <v>46.989999999999995</v>
      </c>
      <c r="O230" s="14">
        <v>47.55</v>
      </c>
      <c r="P230" s="15"/>
      <c r="Q230" s="16" t="s">
        <v>105</v>
      </c>
      <c r="R230" s="135" t="s">
        <v>105</v>
      </c>
      <c r="S230" s="136" t="s">
        <v>1492</v>
      </c>
      <c r="T230" s="16"/>
      <c r="U230" s="16"/>
      <c r="V230" s="5"/>
      <c r="W230" s="5"/>
      <c r="X230" s="5"/>
      <c r="Y230" s="5"/>
      <c r="Z230" s="18" t="e">
        <v>#N/A</v>
      </c>
      <c r="AA230" s="5"/>
      <c r="BS230" s="4">
        <v>0</v>
      </c>
      <c r="BV230" s="5"/>
      <c r="BX230" s="4" t="s">
        <v>248</v>
      </c>
    </row>
    <row r="231" spans="1:76" hidden="1" x14ac:dyDescent="0.3">
      <c r="A231" s="49" t="s">
        <v>1487</v>
      </c>
      <c r="B231" s="8">
        <v>42965</v>
      </c>
      <c r="C231" s="4" t="s">
        <v>122</v>
      </c>
      <c r="D231" s="4" t="s">
        <v>115</v>
      </c>
      <c r="E231" s="4" t="s">
        <v>116</v>
      </c>
      <c r="F231" s="83">
        <v>22</v>
      </c>
      <c r="G231" s="83">
        <v>4</v>
      </c>
      <c r="H231" s="12" t="str">
        <f t="shared" si="7"/>
        <v>22-4</v>
      </c>
      <c r="I231" s="12" t="str">
        <f t="shared" si="6"/>
        <v>22-4 1</v>
      </c>
      <c r="J231" s="49" t="s">
        <v>1487</v>
      </c>
      <c r="K231" s="83">
        <v>0</v>
      </c>
      <c r="L231" s="83">
        <v>84</v>
      </c>
      <c r="M231" s="117" t="b">
        <v>1</v>
      </c>
      <c r="N231" s="14">
        <v>47.55</v>
      </c>
      <c r="O231" s="14">
        <v>48.39</v>
      </c>
      <c r="P231" s="15" t="s">
        <v>112</v>
      </c>
      <c r="Q231" s="11" t="s">
        <v>1094</v>
      </c>
      <c r="R231" s="133" t="s">
        <v>1493</v>
      </c>
      <c r="S231" s="134">
        <v>1</v>
      </c>
      <c r="T231" s="16" t="s">
        <v>18</v>
      </c>
      <c r="U231" s="16"/>
      <c r="V231" s="5" t="s">
        <v>126</v>
      </c>
      <c r="W231" s="5" t="s">
        <v>49</v>
      </c>
      <c r="X231" s="5" t="s">
        <v>17</v>
      </c>
      <c r="Y231" s="5" t="s">
        <v>10</v>
      </c>
      <c r="Z231" s="18">
        <v>2</v>
      </c>
      <c r="AA231" s="5" t="s">
        <v>40</v>
      </c>
      <c r="BI231" s="4">
        <v>100</v>
      </c>
      <c r="BS231" s="4">
        <v>100</v>
      </c>
      <c r="BT231" s="83"/>
      <c r="BW231" s="5"/>
    </row>
    <row r="232" spans="1:76" hidden="1" x14ac:dyDescent="0.3">
      <c r="A232" s="49" t="s">
        <v>1487</v>
      </c>
      <c r="B232" s="8">
        <v>42965</v>
      </c>
      <c r="C232" s="4" t="s">
        <v>122</v>
      </c>
      <c r="D232" s="4" t="s">
        <v>115</v>
      </c>
      <c r="E232" s="4" t="s">
        <v>116</v>
      </c>
      <c r="F232" s="83">
        <v>22</v>
      </c>
      <c r="G232" s="83">
        <v>4</v>
      </c>
      <c r="H232" s="12" t="str">
        <f t="shared" si="7"/>
        <v>22-4</v>
      </c>
      <c r="I232" s="12" t="str">
        <f t="shared" si="6"/>
        <v>22-4 3</v>
      </c>
      <c r="J232" s="49" t="s">
        <v>1487</v>
      </c>
      <c r="K232" s="83">
        <v>0</v>
      </c>
      <c r="L232" s="83">
        <v>84</v>
      </c>
      <c r="M232" s="117" t="b">
        <v>1</v>
      </c>
      <c r="N232" s="14">
        <v>47.55</v>
      </c>
      <c r="O232" s="14">
        <v>48.39</v>
      </c>
      <c r="P232" s="15" t="s">
        <v>112</v>
      </c>
      <c r="Q232" s="16" t="s">
        <v>42</v>
      </c>
      <c r="R232" s="133" t="s">
        <v>1497</v>
      </c>
      <c r="S232" s="134">
        <v>3</v>
      </c>
      <c r="T232" s="16" t="s">
        <v>18</v>
      </c>
      <c r="U232" s="16"/>
      <c r="V232" s="5" t="s">
        <v>206</v>
      </c>
      <c r="W232" s="5" t="s">
        <v>49</v>
      </c>
      <c r="X232" s="5" t="s">
        <v>14</v>
      </c>
      <c r="Y232" s="5" t="s">
        <v>135</v>
      </c>
      <c r="Z232" s="18">
        <v>3</v>
      </c>
      <c r="AA232" s="5" t="s">
        <v>40</v>
      </c>
      <c r="AT232" s="4">
        <v>50</v>
      </c>
      <c r="AW232" s="4">
        <v>50</v>
      </c>
      <c r="BS232" s="4">
        <v>100</v>
      </c>
      <c r="BV232" s="5"/>
      <c r="BW232" s="4" t="s">
        <v>249</v>
      </c>
    </row>
    <row r="233" spans="1:76" hidden="1" x14ac:dyDescent="0.3">
      <c r="A233" s="49" t="s">
        <v>1487</v>
      </c>
      <c r="B233" s="8">
        <v>42965</v>
      </c>
      <c r="C233" s="4" t="s">
        <v>122</v>
      </c>
      <c r="D233" s="4" t="s">
        <v>115</v>
      </c>
      <c r="E233" s="4" t="s">
        <v>116</v>
      </c>
      <c r="F233" s="83">
        <v>22</v>
      </c>
      <c r="G233" s="83">
        <v>4</v>
      </c>
      <c r="H233" s="12" t="str">
        <f t="shared" si="7"/>
        <v>22-4</v>
      </c>
      <c r="I233" s="12" t="str">
        <f t="shared" si="6"/>
        <v>22-4 O</v>
      </c>
      <c r="J233" s="49" t="s">
        <v>1487</v>
      </c>
      <c r="K233" s="83">
        <v>0</v>
      </c>
      <c r="L233" s="83">
        <v>84</v>
      </c>
      <c r="M233" s="117" t="b">
        <v>1</v>
      </c>
      <c r="N233" s="14">
        <v>47.55</v>
      </c>
      <c r="O233" s="14">
        <v>48.39</v>
      </c>
      <c r="P233" s="15"/>
      <c r="Q233" s="16" t="s">
        <v>105</v>
      </c>
      <c r="R233" s="135" t="s">
        <v>105</v>
      </c>
      <c r="S233" s="136" t="s">
        <v>1492</v>
      </c>
      <c r="T233" s="16"/>
      <c r="U233" s="16"/>
      <c r="V233" s="5"/>
      <c r="W233" s="5"/>
      <c r="X233" s="5"/>
      <c r="Y233" s="5"/>
      <c r="Z233" s="18" t="e">
        <v>#N/A</v>
      </c>
      <c r="AA233" s="5"/>
      <c r="BS233" s="4">
        <v>0</v>
      </c>
      <c r="BV233" s="5"/>
      <c r="BX233" s="4" t="s">
        <v>250</v>
      </c>
    </row>
    <row r="234" spans="1:76" hidden="1" x14ac:dyDescent="0.3">
      <c r="A234" s="49" t="s">
        <v>1487</v>
      </c>
      <c r="B234" s="8">
        <v>42965</v>
      </c>
      <c r="C234" s="4" t="s">
        <v>122</v>
      </c>
      <c r="D234" s="4" t="s">
        <v>115</v>
      </c>
      <c r="E234" s="4" t="s">
        <v>116</v>
      </c>
      <c r="F234" s="83">
        <v>23</v>
      </c>
      <c r="G234" s="83">
        <v>1</v>
      </c>
      <c r="H234" s="12" t="str">
        <f t="shared" si="7"/>
        <v>23-1</v>
      </c>
      <c r="I234" s="12" t="str">
        <f t="shared" si="6"/>
        <v>23-1 1</v>
      </c>
      <c r="J234" s="49" t="s">
        <v>1487</v>
      </c>
      <c r="K234" s="83">
        <v>0</v>
      </c>
      <c r="L234" s="83">
        <v>60</v>
      </c>
      <c r="M234" s="117" t="b">
        <v>1</v>
      </c>
      <c r="N234" s="14">
        <v>48.35</v>
      </c>
      <c r="O234" s="14">
        <v>48.95</v>
      </c>
      <c r="P234" s="15" t="s">
        <v>112</v>
      </c>
      <c r="Q234" s="11" t="s">
        <v>1094</v>
      </c>
      <c r="R234" s="133" t="s">
        <v>1493</v>
      </c>
      <c r="S234" s="134">
        <v>1</v>
      </c>
      <c r="T234" s="16" t="s">
        <v>18</v>
      </c>
      <c r="U234" s="16"/>
      <c r="V234" s="5" t="s">
        <v>126</v>
      </c>
      <c r="W234" s="5" t="s">
        <v>49</v>
      </c>
      <c r="X234" s="5" t="s">
        <v>17</v>
      </c>
      <c r="Y234" s="5" t="s">
        <v>10</v>
      </c>
      <c r="Z234" s="18">
        <v>2</v>
      </c>
      <c r="AA234" s="5" t="s">
        <v>40</v>
      </c>
      <c r="BI234" s="4">
        <v>100</v>
      </c>
      <c r="BS234" s="4">
        <v>100</v>
      </c>
      <c r="BT234" s="83"/>
      <c r="BW234" s="5" t="s">
        <v>251</v>
      </c>
    </row>
    <row r="235" spans="1:76" hidden="1" x14ac:dyDescent="0.3">
      <c r="A235" s="49" t="s">
        <v>1487</v>
      </c>
      <c r="B235" s="8">
        <v>42965</v>
      </c>
      <c r="C235" s="4" t="s">
        <v>122</v>
      </c>
      <c r="D235" s="4" t="s">
        <v>115</v>
      </c>
      <c r="E235" s="4" t="s">
        <v>116</v>
      </c>
      <c r="F235" s="83">
        <v>23</v>
      </c>
      <c r="G235" s="83">
        <v>1</v>
      </c>
      <c r="H235" s="12" t="str">
        <f t="shared" si="7"/>
        <v>23-1</v>
      </c>
      <c r="I235" s="12" t="str">
        <f t="shared" si="6"/>
        <v>23-1 3</v>
      </c>
      <c r="J235" s="49" t="s">
        <v>1487</v>
      </c>
      <c r="K235" s="83">
        <v>0</v>
      </c>
      <c r="L235" s="83">
        <v>60</v>
      </c>
      <c r="M235" s="117" t="b">
        <v>1</v>
      </c>
      <c r="N235" s="14">
        <v>48.35</v>
      </c>
      <c r="O235" s="14">
        <v>48.95</v>
      </c>
      <c r="P235" s="15" t="s">
        <v>112</v>
      </c>
      <c r="Q235" s="16" t="s">
        <v>42</v>
      </c>
      <c r="R235" s="133" t="s">
        <v>1497</v>
      </c>
      <c r="S235" s="134">
        <v>3</v>
      </c>
      <c r="T235" s="16" t="s">
        <v>18</v>
      </c>
      <c r="U235" s="16"/>
      <c r="V235" s="5" t="s">
        <v>126</v>
      </c>
      <c r="W235" s="5" t="s">
        <v>49</v>
      </c>
      <c r="X235" s="5" t="s">
        <v>14</v>
      </c>
      <c r="Y235" s="5" t="s">
        <v>135</v>
      </c>
      <c r="Z235" s="18">
        <v>3</v>
      </c>
      <c r="AA235" s="5" t="s">
        <v>40</v>
      </c>
      <c r="AT235" s="4">
        <v>50</v>
      </c>
      <c r="AW235" s="4">
        <v>50</v>
      </c>
      <c r="BS235" s="4">
        <v>100</v>
      </c>
      <c r="BV235" s="5"/>
      <c r="BW235" s="4" t="s">
        <v>249</v>
      </c>
    </row>
    <row r="236" spans="1:76" hidden="1" x14ac:dyDescent="0.3">
      <c r="A236" s="49" t="s">
        <v>1487</v>
      </c>
      <c r="B236" s="8">
        <v>42965</v>
      </c>
      <c r="C236" s="4" t="s">
        <v>122</v>
      </c>
      <c r="D236" s="4" t="s">
        <v>115</v>
      </c>
      <c r="E236" s="4" t="s">
        <v>116</v>
      </c>
      <c r="F236" s="83">
        <v>23</v>
      </c>
      <c r="G236" s="83">
        <v>1</v>
      </c>
      <c r="H236" s="12" t="str">
        <f t="shared" si="7"/>
        <v>23-1</v>
      </c>
      <c r="I236" s="12" t="str">
        <f t="shared" si="6"/>
        <v>23-1 O</v>
      </c>
      <c r="J236" s="49" t="s">
        <v>1487</v>
      </c>
      <c r="K236" s="83">
        <v>0</v>
      </c>
      <c r="L236" s="83">
        <v>60</v>
      </c>
      <c r="M236" s="117" t="b">
        <v>1</v>
      </c>
      <c r="N236" s="14">
        <v>48.35</v>
      </c>
      <c r="O236" s="14">
        <v>48.95</v>
      </c>
      <c r="P236" s="15"/>
      <c r="Q236" s="16" t="s">
        <v>105</v>
      </c>
      <c r="R236" s="135" t="s">
        <v>105</v>
      </c>
      <c r="S236" s="136" t="s">
        <v>1492</v>
      </c>
      <c r="T236" s="16"/>
      <c r="U236" s="16"/>
      <c r="V236" s="5"/>
      <c r="W236" s="5"/>
      <c r="X236" s="5"/>
      <c r="Y236" s="5"/>
      <c r="Z236" s="18" t="e">
        <v>#N/A</v>
      </c>
      <c r="AA236" s="5"/>
      <c r="BS236" s="4">
        <v>0</v>
      </c>
      <c r="BV236" s="5"/>
      <c r="BX236" s="5" t="s">
        <v>252</v>
      </c>
    </row>
    <row r="237" spans="1:76" hidden="1" x14ac:dyDescent="0.3">
      <c r="A237" s="49" t="s">
        <v>1487</v>
      </c>
      <c r="B237" s="8">
        <v>42965</v>
      </c>
      <c r="C237" s="4" t="s">
        <v>122</v>
      </c>
      <c r="D237" s="4" t="s">
        <v>115</v>
      </c>
      <c r="E237" s="4" t="s">
        <v>116</v>
      </c>
      <c r="F237" s="83">
        <v>24</v>
      </c>
      <c r="G237" s="83">
        <v>1</v>
      </c>
      <c r="H237" s="12" t="str">
        <f t="shared" si="7"/>
        <v>24-1</v>
      </c>
      <c r="I237" s="12" t="str">
        <f t="shared" si="6"/>
        <v>24-1 1</v>
      </c>
      <c r="J237" s="49" t="s">
        <v>1487</v>
      </c>
      <c r="K237" s="83">
        <v>0</v>
      </c>
      <c r="L237" s="83">
        <v>89</v>
      </c>
      <c r="M237" s="117" t="b">
        <v>1</v>
      </c>
      <c r="N237" s="14">
        <v>49.05</v>
      </c>
      <c r="O237" s="14">
        <v>49.94</v>
      </c>
      <c r="P237" s="15" t="s">
        <v>112</v>
      </c>
      <c r="Q237" s="11" t="s">
        <v>1094</v>
      </c>
      <c r="R237" s="133" t="s">
        <v>1493</v>
      </c>
      <c r="S237" s="134">
        <v>1</v>
      </c>
      <c r="T237" s="16" t="s">
        <v>18</v>
      </c>
      <c r="U237" s="16"/>
      <c r="V237" s="5" t="s">
        <v>126</v>
      </c>
      <c r="W237" s="5" t="s">
        <v>49</v>
      </c>
      <c r="X237" s="5" t="s">
        <v>17</v>
      </c>
      <c r="Y237" s="5" t="s">
        <v>10</v>
      </c>
      <c r="Z237" s="18">
        <v>2</v>
      </c>
      <c r="AA237" s="5" t="s">
        <v>40</v>
      </c>
      <c r="BI237" s="4">
        <v>100</v>
      </c>
      <c r="BS237" s="4">
        <v>100</v>
      </c>
      <c r="BT237" s="83"/>
      <c r="BW237" s="5" t="s">
        <v>253</v>
      </c>
    </row>
    <row r="238" spans="1:76" hidden="1" x14ac:dyDescent="0.3">
      <c r="A238" s="49" t="s">
        <v>1487</v>
      </c>
      <c r="B238" s="8">
        <v>42965</v>
      </c>
      <c r="C238" s="4" t="s">
        <v>122</v>
      </c>
      <c r="D238" s="4" t="s">
        <v>115</v>
      </c>
      <c r="E238" s="4" t="s">
        <v>116</v>
      </c>
      <c r="F238" s="83">
        <v>24</v>
      </c>
      <c r="G238" s="83">
        <v>1</v>
      </c>
      <c r="H238" s="12" t="str">
        <f t="shared" si="7"/>
        <v>24-1</v>
      </c>
      <c r="I238" s="12" t="str">
        <f t="shared" si="6"/>
        <v>24-1 3</v>
      </c>
      <c r="J238" s="49" t="s">
        <v>1487</v>
      </c>
      <c r="K238" s="83">
        <v>0</v>
      </c>
      <c r="L238" s="83">
        <v>89</v>
      </c>
      <c r="M238" s="117" t="b">
        <v>1</v>
      </c>
      <c r="N238" s="14">
        <v>49.05</v>
      </c>
      <c r="O238" s="14">
        <v>49.94</v>
      </c>
      <c r="P238" s="15" t="s">
        <v>112</v>
      </c>
      <c r="Q238" s="16" t="s">
        <v>42</v>
      </c>
      <c r="R238" s="133" t="s">
        <v>1497</v>
      </c>
      <c r="S238" s="134">
        <v>3</v>
      </c>
      <c r="T238" s="16" t="s">
        <v>18</v>
      </c>
      <c r="U238" s="16"/>
      <c r="V238" s="5" t="s">
        <v>141</v>
      </c>
      <c r="W238" s="5" t="s">
        <v>49</v>
      </c>
      <c r="X238" s="5" t="s">
        <v>14</v>
      </c>
      <c r="Y238" s="5" t="s">
        <v>135</v>
      </c>
      <c r="Z238" s="18">
        <v>3</v>
      </c>
      <c r="AA238" s="5" t="s">
        <v>40</v>
      </c>
      <c r="AT238" s="4">
        <v>50</v>
      </c>
      <c r="AW238" s="4">
        <v>50</v>
      </c>
      <c r="BS238" s="4">
        <v>100</v>
      </c>
      <c r="BV238" s="5"/>
      <c r="BW238" s="4" t="s">
        <v>254</v>
      </c>
    </row>
    <row r="239" spans="1:76" hidden="1" x14ac:dyDescent="0.3">
      <c r="A239" s="49" t="s">
        <v>1487</v>
      </c>
      <c r="B239" s="8">
        <v>42965</v>
      </c>
      <c r="C239" s="4" t="s">
        <v>122</v>
      </c>
      <c r="D239" s="4" t="s">
        <v>115</v>
      </c>
      <c r="E239" s="4" t="s">
        <v>116</v>
      </c>
      <c r="F239" s="83">
        <v>24</v>
      </c>
      <c r="G239" s="83">
        <v>1</v>
      </c>
      <c r="H239" s="12" t="str">
        <f t="shared" si="7"/>
        <v>24-1</v>
      </c>
      <c r="I239" s="12" t="str">
        <f t="shared" si="6"/>
        <v>24-1 O</v>
      </c>
      <c r="J239" s="49" t="s">
        <v>1487</v>
      </c>
      <c r="K239" s="83">
        <v>0</v>
      </c>
      <c r="L239" s="83">
        <v>89</v>
      </c>
      <c r="M239" s="117" t="b">
        <v>1</v>
      </c>
      <c r="N239" s="14">
        <v>49.05</v>
      </c>
      <c r="O239" s="14">
        <v>49.94</v>
      </c>
      <c r="P239" s="15"/>
      <c r="Q239" s="16" t="s">
        <v>105</v>
      </c>
      <c r="R239" s="135" t="s">
        <v>105</v>
      </c>
      <c r="S239" s="136" t="s">
        <v>1492</v>
      </c>
      <c r="T239" s="16"/>
      <c r="U239" s="16"/>
      <c r="V239" s="5"/>
      <c r="W239" s="5"/>
      <c r="X239" s="5"/>
      <c r="Y239" s="5"/>
      <c r="Z239" s="18" t="e">
        <v>#N/A</v>
      </c>
      <c r="AA239" s="5"/>
      <c r="BS239" s="4">
        <v>0</v>
      </c>
      <c r="BV239" s="5"/>
      <c r="BX239" s="5" t="s">
        <v>255</v>
      </c>
    </row>
    <row r="240" spans="1:76" hidden="1" x14ac:dyDescent="0.3">
      <c r="A240" s="49" t="s">
        <v>1487</v>
      </c>
      <c r="B240" s="8">
        <v>42965</v>
      </c>
      <c r="C240" s="4" t="s">
        <v>122</v>
      </c>
      <c r="D240" s="4" t="s">
        <v>115</v>
      </c>
      <c r="E240" s="4" t="s">
        <v>116</v>
      </c>
      <c r="F240" s="83">
        <v>24</v>
      </c>
      <c r="G240" s="83">
        <v>2</v>
      </c>
      <c r="H240" s="12" t="str">
        <f t="shared" si="7"/>
        <v>24-2</v>
      </c>
      <c r="I240" s="12" t="str">
        <f t="shared" si="6"/>
        <v>24-2 1</v>
      </c>
      <c r="J240" s="49" t="s">
        <v>1487</v>
      </c>
      <c r="K240" s="83">
        <v>0</v>
      </c>
      <c r="L240" s="83">
        <v>76</v>
      </c>
      <c r="M240" s="117" t="b">
        <v>1</v>
      </c>
      <c r="N240" s="14">
        <v>49.949999999999996</v>
      </c>
      <c r="O240" s="14">
        <v>50.709999999999994</v>
      </c>
      <c r="P240" s="15" t="s">
        <v>112</v>
      </c>
      <c r="Q240" s="11" t="s">
        <v>1094</v>
      </c>
      <c r="R240" s="133" t="s">
        <v>1493</v>
      </c>
      <c r="S240" s="134">
        <v>1</v>
      </c>
      <c r="T240" s="16" t="s">
        <v>18</v>
      </c>
      <c r="U240" s="16"/>
      <c r="V240" s="5" t="s">
        <v>126</v>
      </c>
      <c r="W240" s="5" t="s">
        <v>49</v>
      </c>
      <c r="X240" s="5" t="s">
        <v>17</v>
      </c>
      <c r="Y240" s="5" t="s">
        <v>10</v>
      </c>
      <c r="Z240" s="18">
        <v>2</v>
      </c>
      <c r="AA240" s="5" t="s">
        <v>40</v>
      </c>
      <c r="BI240" s="4">
        <v>100</v>
      </c>
      <c r="BS240" s="4">
        <v>100</v>
      </c>
      <c r="BT240" s="83"/>
      <c r="BW240" s="5" t="s">
        <v>253</v>
      </c>
    </row>
    <row r="241" spans="1:76" hidden="1" x14ac:dyDescent="0.3">
      <c r="A241" s="49" t="s">
        <v>1487</v>
      </c>
      <c r="B241" s="8">
        <v>42965</v>
      </c>
      <c r="C241" s="4" t="s">
        <v>122</v>
      </c>
      <c r="D241" s="4" t="s">
        <v>115</v>
      </c>
      <c r="E241" s="4" t="s">
        <v>116</v>
      </c>
      <c r="F241" s="83">
        <v>24</v>
      </c>
      <c r="G241" s="83">
        <v>2</v>
      </c>
      <c r="H241" s="12" t="str">
        <f t="shared" si="7"/>
        <v>24-2</v>
      </c>
      <c r="I241" s="12" t="str">
        <f t="shared" si="6"/>
        <v>24-2 3</v>
      </c>
      <c r="J241" s="49" t="s">
        <v>1487</v>
      </c>
      <c r="K241" s="83">
        <v>0</v>
      </c>
      <c r="L241" s="83">
        <v>76</v>
      </c>
      <c r="M241" s="117" t="b">
        <v>1</v>
      </c>
      <c r="N241" s="14">
        <v>49.949999999999996</v>
      </c>
      <c r="O241" s="14">
        <v>50.709999999999994</v>
      </c>
      <c r="P241" s="15" t="s">
        <v>112</v>
      </c>
      <c r="Q241" s="16" t="s">
        <v>42</v>
      </c>
      <c r="R241" s="133" t="s">
        <v>1497</v>
      </c>
      <c r="S241" s="134">
        <v>3</v>
      </c>
      <c r="T241" s="16" t="s">
        <v>18</v>
      </c>
      <c r="U241" s="16"/>
      <c r="V241" s="5" t="s">
        <v>141</v>
      </c>
      <c r="W241" s="5" t="s">
        <v>49</v>
      </c>
      <c r="X241" s="5" t="s">
        <v>14</v>
      </c>
      <c r="Y241" s="5" t="s">
        <v>135</v>
      </c>
      <c r="Z241" s="18">
        <v>3</v>
      </c>
      <c r="AA241" s="5" t="s">
        <v>40</v>
      </c>
      <c r="AT241" s="4">
        <v>50</v>
      </c>
      <c r="AW241" s="4">
        <v>50</v>
      </c>
      <c r="BS241" s="4">
        <v>100</v>
      </c>
      <c r="BV241" s="5"/>
      <c r="BW241" s="4" t="s">
        <v>256</v>
      </c>
    </row>
    <row r="242" spans="1:76" hidden="1" x14ac:dyDescent="0.3">
      <c r="A242" s="49" t="s">
        <v>1487</v>
      </c>
      <c r="B242" s="8">
        <v>42965</v>
      </c>
      <c r="C242" s="4" t="s">
        <v>122</v>
      </c>
      <c r="D242" s="4" t="s">
        <v>115</v>
      </c>
      <c r="E242" s="4" t="s">
        <v>116</v>
      </c>
      <c r="F242" s="83">
        <v>24</v>
      </c>
      <c r="G242" s="83">
        <v>2</v>
      </c>
      <c r="H242" s="12" t="str">
        <f t="shared" si="7"/>
        <v>24-2</v>
      </c>
      <c r="I242" s="12" t="str">
        <f t="shared" si="6"/>
        <v>24-2 O</v>
      </c>
      <c r="J242" s="49" t="s">
        <v>1487</v>
      </c>
      <c r="K242" s="83">
        <v>0</v>
      </c>
      <c r="L242" s="83">
        <v>76</v>
      </c>
      <c r="M242" s="117" t="b">
        <v>1</v>
      </c>
      <c r="N242" s="14">
        <v>49.949999999999996</v>
      </c>
      <c r="O242" s="14">
        <v>50.709999999999994</v>
      </c>
      <c r="P242" s="15"/>
      <c r="Q242" s="16" t="s">
        <v>105</v>
      </c>
      <c r="R242" s="135" t="s">
        <v>105</v>
      </c>
      <c r="S242" s="136" t="s">
        <v>1492</v>
      </c>
      <c r="T242" s="16"/>
      <c r="U242" s="16"/>
      <c r="V242" s="5"/>
      <c r="W242" s="5"/>
      <c r="X242" s="5"/>
      <c r="Y242" s="5"/>
      <c r="Z242" s="18" t="e">
        <v>#N/A</v>
      </c>
      <c r="AA242" s="5"/>
      <c r="BS242" s="4">
        <v>0</v>
      </c>
      <c r="BV242" s="5"/>
      <c r="BX242" s="4" t="s">
        <v>257</v>
      </c>
    </row>
    <row r="243" spans="1:76" hidden="1" x14ac:dyDescent="0.3">
      <c r="A243" s="49" t="s">
        <v>1487</v>
      </c>
      <c r="B243" s="8">
        <v>42965</v>
      </c>
      <c r="C243" s="4" t="s">
        <v>122</v>
      </c>
      <c r="D243" s="4" t="s">
        <v>115</v>
      </c>
      <c r="E243" s="4" t="s">
        <v>116</v>
      </c>
      <c r="F243" s="83">
        <v>24</v>
      </c>
      <c r="G243" s="83">
        <v>3</v>
      </c>
      <c r="H243" s="12" t="str">
        <f t="shared" si="7"/>
        <v>24-3</v>
      </c>
      <c r="I243" s="12" t="str">
        <f t="shared" si="6"/>
        <v>24-3 1</v>
      </c>
      <c r="J243" s="49" t="s">
        <v>1487</v>
      </c>
      <c r="K243" s="83">
        <v>0</v>
      </c>
      <c r="L243" s="83">
        <v>95</v>
      </c>
      <c r="M243" s="117" t="b">
        <v>1</v>
      </c>
      <c r="N243" s="14">
        <v>50.714999999999996</v>
      </c>
      <c r="O243" s="14">
        <v>51.664999999999999</v>
      </c>
      <c r="P243" s="15" t="s">
        <v>112</v>
      </c>
      <c r="Q243" s="11" t="s">
        <v>1094</v>
      </c>
      <c r="R243" s="133" t="s">
        <v>1493</v>
      </c>
      <c r="S243" s="134">
        <v>1</v>
      </c>
      <c r="T243" s="16" t="s">
        <v>18</v>
      </c>
      <c r="U243" s="16"/>
      <c r="V243" s="5" t="s">
        <v>126</v>
      </c>
      <c r="W243" s="5" t="s">
        <v>49</v>
      </c>
      <c r="X243" s="5" t="s">
        <v>17</v>
      </c>
      <c r="Y243" s="5" t="s">
        <v>10</v>
      </c>
      <c r="Z243" s="18">
        <v>2</v>
      </c>
      <c r="AA243" s="5" t="s">
        <v>40</v>
      </c>
      <c r="BI243" s="4">
        <v>100</v>
      </c>
      <c r="BS243" s="4">
        <v>100</v>
      </c>
      <c r="BT243" s="83"/>
      <c r="BW243" s="5" t="s">
        <v>258</v>
      </c>
    </row>
    <row r="244" spans="1:76" hidden="1" x14ac:dyDescent="0.3">
      <c r="A244" s="49" t="s">
        <v>1487</v>
      </c>
      <c r="B244" s="8">
        <v>42965</v>
      </c>
      <c r="C244" s="4" t="s">
        <v>122</v>
      </c>
      <c r="D244" s="4" t="s">
        <v>115</v>
      </c>
      <c r="E244" s="4" t="s">
        <v>116</v>
      </c>
      <c r="F244" s="83">
        <v>24</v>
      </c>
      <c r="G244" s="83">
        <v>3</v>
      </c>
      <c r="H244" s="12" t="str">
        <f t="shared" si="7"/>
        <v>24-3</v>
      </c>
      <c r="I244" s="12" t="str">
        <f t="shared" si="6"/>
        <v>24-3 2</v>
      </c>
      <c r="J244" s="49" t="s">
        <v>1487</v>
      </c>
      <c r="K244" s="83">
        <v>0</v>
      </c>
      <c r="L244" s="83">
        <v>95</v>
      </c>
      <c r="M244" s="117" t="b">
        <v>1</v>
      </c>
      <c r="N244" s="14">
        <v>50.714999999999996</v>
      </c>
      <c r="O244" s="14">
        <v>51.664999999999999</v>
      </c>
      <c r="P244" s="15" t="s">
        <v>112</v>
      </c>
      <c r="Q244" s="80" t="s">
        <v>42</v>
      </c>
      <c r="R244" s="137" t="s">
        <v>1496</v>
      </c>
      <c r="S244" s="138">
        <v>2</v>
      </c>
      <c r="T244" s="80" t="s">
        <v>18</v>
      </c>
      <c r="U244" s="80"/>
      <c r="V244" s="81" t="s">
        <v>141</v>
      </c>
      <c r="W244" s="81" t="s">
        <v>49</v>
      </c>
      <c r="X244" s="81" t="s">
        <v>14</v>
      </c>
      <c r="Y244" s="81" t="s">
        <v>135</v>
      </c>
      <c r="Z244" s="79">
        <v>3</v>
      </c>
      <c r="AA244" s="81" t="s">
        <v>40</v>
      </c>
      <c r="AB244" s="148"/>
      <c r="AC244" s="148"/>
      <c r="AD244" s="148"/>
      <c r="AE244" s="148"/>
      <c r="AF244" s="53"/>
      <c r="AG244" s="53"/>
      <c r="AH244" s="148"/>
      <c r="AI244" s="53"/>
      <c r="AJ244" s="53"/>
      <c r="AK244" s="53"/>
      <c r="AL244" s="148"/>
      <c r="AM244" s="148"/>
      <c r="AN244" s="53"/>
      <c r="AO244" s="53"/>
      <c r="AP244" s="53"/>
      <c r="AT244" s="4">
        <v>50</v>
      </c>
      <c r="AW244" s="4">
        <v>50</v>
      </c>
      <c r="BS244" s="4">
        <v>100</v>
      </c>
      <c r="BV244" s="81"/>
      <c r="BW244" s="4" t="s">
        <v>259</v>
      </c>
    </row>
    <row r="245" spans="1:76" hidden="1" x14ac:dyDescent="0.3">
      <c r="A245" s="49" t="s">
        <v>1487</v>
      </c>
      <c r="B245" s="8">
        <v>42965</v>
      </c>
      <c r="C245" s="4" t="s">
        <v>122</v>
      </c>
      <c r="D245" s="4" t="s">
        <v>115</v>
      </c>
      <c r="E245" s="4" t="s">
        <v>116</v>
      </c>
      <c r="F245" s="83">
        <v>24</v>
      </c>
      <c r="G245" s="83">
        <v>3</v>
      </c>
      <c r="H245" s="12" t="str">
        <f t="shared" si="7"/>
        <v>24-3</v>
      </c>
      <c r="I245" s="12" t="str">
        <f t="shared" si="6"/>
        <v>24-3 O</v>
      </c>
      <c r="J245" s="49" t="s">
        <v>1487</v>
      </c>
      <c r="K245" s="83">
        <v>0</v>
      </c>
      <c r="L245" s="83">
        <v>95</v>
      </c>
      <c r="M245" s="117" t="b">
        <v>1</v>
      </c>
      <c r="N245" s="14">
        <v>50.714999999999996</v>
      </c>
      <c r="O245" s="14">
        <v>51.664999999999999</v>
      </c>
      <c r="P245" s="15"/>
      <c r="Q245" s="16" t="s">
        <v>105</v>
      </c>
      <c r="R245" s="135" t="s">
        <v>105</v>
      </c>
      <c r="S245" s="136" t="s">
        <v>1492</v>
      </c>
      <c r="T245" s="16"/>
      <c r="U245" s="16"/>
      <c r="V245" s="5"/>
      <c r="W245" s="5"/>
      <c r="X245" s="5"/>
      <c r="Y245" s="5"/>
      <c r="Z245" s="18" t="e">
        <v>#N/A</v>
      </c>
      <c r="AA245" s="5"/>
      <c r="BS245" s="4">
        <v>0</v>
      </c>
      <c r="BV245" s="5"/>
      <c r="BX245" s="5" t="s">
        <v>260</v>
      </c>
    </row>
    <row r="246" spans="1:76" hidden="1" x14ac:dyDescent="0.3">
      <c r="A246" s="49" t="s">
        <v>1487</v>
      </c>
      <c r="B246" s="8">
        <v>42965</v>
      </c>
      <c r="C246" s="4" t="s">
        <v>122</v>
      </c>
      <c r="D246" s="4" t="s">
        <v>115</v>
      </c>
      <c r="E246" s="4" t="s">
        <v>116</v>
      </c>
      <c r="F246" s="83">
        <v>25</v>
      </c>
      <c r="G246" s="83">
        <v>1</v>
      </c>
      <c r="H246" s="12" t="str">
        <f t="shared" si="7"/>
        <v>25-1</v>
      </c>
      <c r="I246" s="12" t="str">
        <f t="shared" si="6"/>
        <v>25-1 1</v>
      </c>
      <c r="J246" s="49" t="s">
        <v>1487</v>
      </c>
      <c r="K246" s="83">
        <v>0</v>
      </c>
      <c r="L246" s="83">
        <v>46</v>
      </c>
      <c r="M246" s="117" t="b">
        <v>1</v>
      </c>
      <c r="N246" s="14">
        <v>51.4</v>
      </c>
      <c r="O246" s="14">
        <v>51.86</v>
      </c>
      <c r="P246" s="15" t="s">
        <v>112</v>
      </c>
      <c r="Q246" s="11" t="s">
        <v>1094</v>
      </c>
      <c r="R246" s="133" t="s">
        <v>1493</v>
      </c>
      <c r="S246" s="134">
        <v>1</v>
      </c>
      <c r="T246" s="16" t="s">
        <v>18</v>
      </c>
      <c r="U246" s="16"/>
      <c r="V246" s="5" t="s">
        <v>126</v>
      </c>
      <c r="W246" s="5" t="s">
        <v>49</v>
      </c>
      <c r="X246" s="5" t="s">
        <v>17</v>
      </c>
      <c r="Y246" s="5" t="s">
        <v>10</v>
      </c>
      <c r="Z246" s="18">
        <v>2</v>
      </c>
      <c r="AA246" s="5" t="s">
        <v>40</v>
      </c>
      <c r="BI246" s="4">
        <v>100</v>
      </c>
      <c r="BS246" s="4">
        <v>100</v>
      </c>
      <c r="BT246" s="83"/>
      <c r="BW246" s="5" t="s">
        <v>261</v>
      </c>
    </row>
    <row r="247" spans="1:76" hidden="1" x14ac:dyDescent="0.3">
      <c r="A247" s="49" t="s">
        <v>1487</v>
      </c>
      <c r="B247" s="8">
        <v>42965</v>
      </c>
      <c r="C247" s="4" t="s">
        <v>122</v>
      </c>
      <c r="D247" s="4" t="s">
        <v>115</v>
      </c>
      <c r="E247" s="4" t="s">
        <v>116</v>
      </c>
      <c r="F247" s="83">
        <v>25</v>
      </c>
      <c r="G247" s="83">
        <v>1</v>
      </c>
      <c r="H247" s="12" t="str">
        <f t="shared" si="7"/>
        <v>25-1</v>
      </c>
      <c r="I247" s="12" t="str">
        <f t="shared" si="6"/>
        <v>25-1 3</v>
      </c>
      <c r="J247" s="49" t="s">
        <v>1487</v>
      </c>
      <c r="K247" s="83">
        <v>0</v>
      </c>
      <c r="L247" s="83">
        <v>46</v>
      </c>
      <c r="M247" s="117" t="b">
        <v>1</v>
      </c>
      <c r="N247" s="14">
        <v>51.4</v>
      </c>
      <c r="O247" s="14">
        <v>51.86</v>
      </c>
      <c r="P247" s="15" t="s">
        <v>112</v>
      </c>
      <c r="Q247" s="16" t="s">
        <v>42</v>
      </c>
      <c r="R247" s="133" t="s">
        <v>1497</v>
      </c>
      <c r="S247" s="134">
        <v>3</v>
      </c>
      <c r="T247" s="16" t="s">
        <v>18</v>
      </c>
      <c r="U247" s="16"/>
      <c r="V247" s="5" t="s">
        <v>126</v>
      </c>
      <c r="W247" s="5" t="s">
        <v>49</v>
      </c>
      <c r="X247" s="5" t="s">
        <v>14</v>
      </c>
      <c r="Y247" s="5" t="s">
        <v>135</v>
      </c>
      <c r="Z247" s="18">
        <v>3</v>
      </c>
      <c r="AA247" s="5" t="s">
        <v>40</v>
      </c>
      <c r="AT247" s="4">
        <v>50</v>
      </c>
      <c r="AW247" s="4">
        <v>50</v>
      </c>
      <c r="BS247" s="4">
        <v>100</v>
      </c>
      <c r="BV247" s="5"/>
      <c r="BW247" s="4" t="s">
        <v>262</v>
      </c>
    </row>
    <row r="248" spans="1:76" hidden="1" x14ac:dyDescent="0.3">
      <c r="A248" s="49" t="s">
        <v>1487</v>
      </c>
      <c r="B248" s="8">
        <v>42965</v>
      </c>
      <c r="C248" s="4" t="s">
        <v>122</v>
      </c>
      <c r="D248" s="4" t="s">
        <v>115</v>
      </c>
      <c r="E248" s="4" t="s">
        <v>116</v>
      </c>
      <c r="F248" s="83">
        <v>25</v>
      </c>
      <c r="G248" s="83">
        <v>1</v>
      </c>
      <c r="H248" s="12" t="str">
        <f t="shared" si="7"/>
        <v>25-1</v>
      </c>
      <c r="I248" s="12" t="str">
        <f t="shared" si="6"/>
        <v>25-1 O</v>
      </c>
      <c r="J248" s="49" t="s">
        <v>1487</v>
      </c>
      <c r="K248" s="83">
        <v>0</v>
      </c>
      <c r="L248" s="83">
        <v>46</v>
      </c>
      <c r="M248" s="117" t="b">
        <v>1</v>
      </c>
      <c r="N248" s="14">
        <v>51.4</v>
      </c>
      <c r="O248" s="14">
        <v>51.86</v>
      </c>
      <c r="P248" s="15"/>
      <c r="Q248" s="16" t="s">
        <v>105</v>
      </c>
      <c r="R248" s="135" t="s">
        <v>105</v>
      </c>
      <c r="S248" s="136" t="s">
        <v>1492</v>
      </c>
      <c r="T248" s="16"/>
      <c r="U248" s="16"/>
      <c r="V248" s="5"/>
      <c r="W248" s="5"/>
      <c r="X248" s="5"/>
      <c r="Y248" s="5"/>
      <c r="Z248" s="18" t="e">
        <v>#N/A</v>
      </c>
      <c r="AA248" s="5"/>
      <c r="BS248" s="4">
        <v>0</v>
      </c>
      <c r="BV248" s="5"/>
      <c r="BX248" s="5" t="s">
        <v>263</v>
      </c>
    </row>
    <row r="249" spans="1:76" hidden="1" x14ac:dyDescent="0.3">
      <c r="A249" s="49" t="s">
        <v>1487</v>
      </c>
      <c r="B249" s="8">
        <v>42965</v>
      </c>
      <c r="C249" s="4" t="s">
        <v>122</v>
      </c>
      <c r="D249" s="4" t="s">
        <v>115</v>
      </c>
      <c r="E249" s="4" t="s">
        <v>116</v>
      </c>
      <c r="F249" s="83">
        <v>25</v>
      </c>
      <c r="G249" s="83">
        <v>2</v>
      </c>
      <c r="H249" s="12" t="str">
        <f t="shared" si="7"/>
        <v>25-2</v>
      </c>
      <c r="I249" s="12" t="str">
        <f t="shared" si="6"/>
        <v>25-2 1</v>
      </c>
      <c r="J249" s="49" t="s">
        <v>1487</v>
      </c>
      <c r="K249" s="83">
        <v>0</v>
      </c>
      <c r="L249" s="83">
        <v>93</v>
      </c>
      <c r="M249" s="117" t="b">
        <v>1</v>
      </c>
      <c r="N249" s="14">
        <v>51.87</v>
      </c>
      <c r="O249" s="14">
        <v>52.8</v>
      </c>
      <c r="P249" s="15" t="s">
        <v>112</v>
      </c>
      <c r="Q249" s="11" t="s">
        <v>1094</v>
      </c>
      <c r="R249" s="133" t="s">
        <v>1493</v>
      </c>
      <c r="S249" s="134">
        <v>1</v>
      </c>
      <c r="T249" s="16" t="s">
        <v>18</v>
      </c>
      <c r="U249" s="16"/>
      <c r="V249" s="5" t="s">
        <v>126</v>
      </c>
      <c r="W249" s="5" t="s">
        <v>49</v>
      </c>
      <c r="X249" s="5" t="s">
        <v>17</v>
      </c>
      <c r="Y249" s="5" t="s">
        <v>10</v>
      </c>
      <c r="Z249" s="18">
        <v>2</v>
      </c>
      <c r="AA249" s="5" t="s">
        <v>40</v>
      </c>
      <c r="BI249" s="4">
        <v>100</v>
      </c>
      <c r="BS249" s="4">
        <v>100</v>
      </c>
      <c r="BT249" s="83"/>
      <c r="BW249" s="5" t="s">
        <v>264</v>
      </c>
    </row>
    <row r="250" spans="1:76" hidden="1" x14ac:dyDescent="0.3">
      <c r="A250" s="49" t="s">
        <v>1487</v>
      </c>
      <c r="B250" s="8">
        <v>42965</v>
      </c>
      <c r="C250" s="4" t="s">
        <v>122</v>
      </c>
      <c r="D250" s="4" t="s">
        <v>115</v>
      </c>
      <c r="E250" s="4" t="s">
        <v>116</v>
      </c>
      <c r="F250" s="83">
        <v>25</v>
      </c>
      <c r="G250" s="83">
        <v>2</v>
      </c>
      <c r="H250" s="12" t="str">
        <f t="shared" si="7"/>
        <v>25-2</v>
      </c>
      <c r="I250" s="12" t="str">
        <f t="shared" si="6"/>
        <v>25-2 2</v>
      </c>
      <c r="J250" s="49" t="s">
        <v>1487</v>
      </c>
      <c r="K250" s="83">
        <v>0</v>
      </c>
      <c r="L250" s="83">
        <v>93</v>
      </c>
      <c r="M250" s="117" t="b">
        <v>1</v>
      </c>
      <c r="N250" s="14">
        <v>51.87</v>
      </c>
      <c r="O250" s="14">
        <v>52.8</v>
      </c>
      <c r="P250" s="15" t="s">
        <v>112</v>
      </c>
      <c r="Q250" s="80" t="s">
        <v>42</v>
      </c>
      <c r="R250" s="137" t="s">
        <v>1496</v>
      </c>
      <c r="S250" s="138">
        <v>2</v>
      </c>
      <c r="T250" s="80" t="s">
        <v>18</v>
      </c>
      <c r="U250" s="80"/>
      <c r="V250" s="81" t="s">
        <v>210</v>
      </c>
      <c r="W250" s="81" t="s">
        <v>49</v>
      </c>
      <c r="X250" s="81" t="s">
        <v>14</v>
      </c>
      <c r="Y250" s="81" t="s">
        <v>135</v>
      </c>
      <c r="Z250" s="79">
        <v>3</v>
      </c>
      <c r="AA250" s="81" t="s">
        <v>40</v>
      </c>
      <c r="AB250" s="148"/>
      <c r="AC250" s="148"/>
      <c r="AD250" s="148"/>
      <c r="AE250" s="148"/>
      <c r="AF250" s="53"/>
      <c r="AG250" s="53"/>
      <c r="AH250" s="148"/>
      <c r="AI250" s="53"/>
      <c r="AJ250" s="53"/>
      <c r="AK250" s="53"/>
      <c r="AL250" s="148"/>
      <c r="AM250" s="148"/>
      <c r="AN250" s="53"/>
      <c r="AO250" s="53"/>
      <c r="AP250" s="53"/>
      <c r="AT250" s="4">
        <v>50</v>
      </c>
      <c r="AW250" s="4">
        <v>50</v>
      </c>
      <c r="BS250" s="4">
        <v>100</v>
      </c>
      <c r="BV250" s="81"/>
      <c r="BW250" s="4" t="s">
        <v>265</v>
      </c>
    </row>
    <row r="251" spans="1:76" hidden="1" x14ac:dyDescent="0.3">
      <c r="A251" s="49" t="s">
        <v>1487</v>
      </c>
      <c r="B251" s="8">
        <v>42965</v>
      </c>
      <c r="C251" s="4" t="s">
        <v>122</v>
      </c>
      <c r="D251" s="4" t="s">
        <v>115</v>
      </c>
      <c r="E251" s="4" t="s">
        <v>116</v>
      </c>
      <c r="F251" s="83">
        <v>25</v>
      </c>
      <c r="G251" s="83">
        <v>2</v>
      </c>
      <c r="H251" s="12" t="str">
        <f t="shared" si="7"/>
        <v>25-2</v>
      </c>
      <c r="I251" s="12" t="str">
        <f t="shared" si="6"/>
        <v>25-2 O</v>
      </c>
      <c r="J251" s="49" t="s">
        <v>1487</v>
      </c>
      <c r="K251" s="83">
        <v>0</v>
      </c>
      <c r="L251" s="83">
        <v>93</v>
      </c>
      <c r="M251" s="117" t="b">
        <v>1</v>
      </c>
      <c r="N251" s="14">
        <v>51.87</v>
      </c>
      <c r="O251" s="14">
        <v>52.8</v>
      </c>
      <c r="P251" s="15"/>
      <c r="Q251" s="16" t="s">
        <v>105</v>
      </c>
      <c r="R251" s="135" t="s">
        <v>105</v>
      </c>
      <c r="S251" s="136" t="s">
        <v>1492</v>
      </c>
      <c r="T251" s="16"/>
      <c r="U251" s="16"/>
      <c r="V251" s="5"/>
      <c r="W251" s="5"/>
      <c r="X251" s="5"/>
      <c r="Y251" s="5"/>
      <c r="Z251" s="18" t="e">
        <v>#N/A</v>
      </c>
      <c r="AA251" s="5"/>
      <c r="BS251" s="4">
        <v>0</v>
      </c>
      <c r="BV251" s="5"/>
      <c r="BX251" s="5" t="s">
        <v>264</v>
      </c>
    </row>
    <row r="252" spans="1:76" hidden="1" x14ac:dyDescent="0.3">
      <c r="A252" s="49" t="s">
        <v>1487</v>
      </c>
      <c r="B252" s="8">
        <v>42965</v>
      </c>
      <c r="C252" s="4" t="s">
        <v>122</v>
      </c>
      <c r="D252" s="4" t="s">
        <v>115</v>
      </c>
      <c r="E252" s="4" t="s">
        <v>116</v>
      </c>
      <c r="F252" s="83">
        <v>25</v>
      </c>
      <c r="G252" s="83">
        <v>3</v>
      </c>
      <c r="H252" s="12" t="str">
        <f t="shared" si="7"/>
        <v>25-3</v>
      </c>
      <c r="I252" s="12" t="str">
        <f t="shared" si="6"/>
        <v>25-3 1</v>
      </c>
      <c r="J252" s="49" t="s">
        <v>1487</v>
      </c>
      <c r="K252" s="83">
        <v>0</v>
      </c>
      <c r="L252" s="83">
        <v>97</v>
      </c>
      <c r="M252" s="117" t="b">
        <v>1</v>
      </c>
      <c r="N252" s="14">
        <v>52.805</v>
      </c>
      <c r="O252" s="14">
        <v>53.774999999999999</v>
      </c>
      <c r="P252" s="15" t="s">
        <v>112</v>
      </c>
      <c r="Q252" s="11" t="s">
        <v>1094</v>
      </c>
      <c r="R252" s="133" t="s">
        <v>1493</v>
      </c>
      <c r="S252" s="134">
        <v>1</v>
      </c>
      <c r="T252" s="16" t="s">
        <v>18</v>
      </c>
      <c r="U252" s="16"/>
      <c r="V252" s="5" t="s">
        <v>126</v>
      </c>
      <c r="W252" s="5" t="s">
        <v>49</v>
      </c>
      <c r="X252" s="5" t="s">
        <v>17</v>
      </c>
      <c r="Y252" s="5" t="s">
        <v>10</v>
      </c>
      <c r="Z252" s="18">
        <v>2</v>
      </c>
      <c r="AA252" s="5" t="s">
        <v>40</v>
      </c>
      <c r="BI252" s="4">
        <v>100</v>
      </c>
      <c r="BS252" s="4">
        <v>100</v>
      </c>
      <c r="BT252" s="83"/>
      <c r="BW252" s="5"/>
    </row>
    <row r="253" spans="1:76" hidden="1" x14ac:dyDescent="0.3">
      <c r="A253" s="49" t="s">
        <v>1487</v>
      </c>
      <c r="B253" s="8">
        <v>42965</v>
      </c>
      <c r="C253" s="4" t="s">
        <v>122</v>
      </c>
      <c r="D253" s="4" t="s">
        <v>115</v>
      </c>
      <c r="E253" s="4" t="s">
        <v>116</v>
      </c>
      <c r="F253" s="83">
        <v>25</v>
      </c>
      <c r="G253" s="83">
        <v>3</v>
      </c>
      <c r="H253" s="12" t="str">
        <f t="shared" si="7"/>
        <v>25-3</v>
      </c>
      <c r="I253" s="12" t="str">
        <f t="shared" si="6"/>
        <v>25-3 2</v>
      </c>
      <c r="J253" s="49" t="s">
        <v>1487</v>
      </c>
      <c r="K253" s="83">
        <v>0</v>
      </c>
      <c r="L253" s="83">
        <v>97</v>
      </c>
      <c r="M253" s="117" t="b">
        <v>1</v>
      </c>
      <c r="N253" s="14">
        <v>52.805</v>
      </c>
      <c r="O253" s="14">
        <v>53.774999999999999</v>
      </c>
      <c r="P253" s="15" t="s">
        <v>112</v>
      </c>
      <c r="Q253" s="80" t="s">
        <v>42</v>
      </c>
      <c r="R253" s="137" t="s">
        <v>1496</v>
      </c>
      <c r="S253" s="138">
        <v>2</v>
      </c>
      <c r="T253" s="80" t="s">
        <v>18</v>
      </c>
      <c r="U253" s="80"/>
      <c r="V253" s="81" t="s">
        <v>210</v>
      </c>
      <c r="W253" s="81" t="s">
        <v>49</v>
      </c>
      <c r="X253" s="81" t="s">
        <v>14</v>
      </c>
      <c r="Y253" s="81" t="s">
        <v>135</v>
      </c>
      <c r="Z253" s="79">
        <v>3</v>
      </c>
      <c r="AA253" s="81" t="s">
        <v>40</v>
      </c>
      <c r="AB253" s="148"/>
      <c r="AC253" s="148"/>
      <c r="AD253" s="148"/>
      <c r="AE253" s="148"/>
      <c r="AF253" s="53"/>
      <c r="AG253" s="53"/>
      <c r="AH253" s="148"/>
      <c r="AI253" s="53"/>
      <c r="AJ253" s="53"/>
      <c r="AK253" s="53"/>
      <c r="AL253" s="148"/>
      <c r="AM253" s="148"/>
      <c r="AN253" s="53"/>
      <c r="AO253" s="53"/>
      <c r="AP253" s="53"/>
      <c r="AT253" s="4">
        <v>50</v>
      </c>
      <c r="AW253" s="4">
        <v>50</v>
      </c>
      <c r="BS253" s="4">
        <v>100</v>
      </c>
      <c r="BV253" s="81"/>
      <c r="BW253" s="4" t="s">
        <v>265</v>
      </c>
    </row>
    <row r="254" spans="1:76" hidden="1" x14ac:dyDescent="0.3">
      <c r="A254" s="49" t="s">
        <v>1487</v>
      </c>
      <c r="B254" s="8">
        <v>42965</v>
      </c>
      <c r="C254" s="4" t="s">
        <v>122</v>
      </c>
      <c r="D254" s="4" t="s">
        <v>115</v>
      </c>
      <c r="E254" s="4" t="s">
        <v>116</v>
      </c>
      <c r="F254" s="83">
        <v>25</v>
      </c>
      <c r="G254" s="83">
        <v>3</v>
      </c>
      <c r="H254" s="12" t="str">
        <f t="shared" si="7"/>
        <v>25-3</v>
      </c>
      <c r="I254" s="12" t="str">
        <f t="shared" si="6"/>
        <v>25-3 O</v>
      </c>
      <c r="J254" s="49" t="s">
        <v>1487</v>
      </c>
      <c r="K254" s="83">
        <v>0</v>
      </c>
      <c r="L254" s="83">
        <v>97</v>
      </c>
      <c r="M254" s="117" t="b">
        <v>1</v>
      </c>
      <c r="N254" s="14">
        <v>52.805</v>
      </c>
      <c r="O254" s="14">
        <v>53.774999999999999</v>
      </c>
      <c r="P254" s="15"/>
      <c r="Q254" s="16" t="s">
        <v>105</v>
      </c>
      <c r="R254" s="135" t="s">
        <v>105</v>
      </c>
      <c r="S254" s="136" t="s">
        <v>1492</v>
      </c>
      <c r="T254" s="16"/>
      <c r="U254" s="16"/>
      <c r="V254" s="5"/>
      <c r="W254" s="5"/>
      <c r="X254" s="5"/>
      <c r="Y254" s="5"/>
      <c r="Z254" s="18" t="e">
        <v>#N/A</v>
      </c>
      <c r="AA254" s="5"/>
      <c r="BS254" s="4">
        <v>0</v>
      </c>
      <c r="BV254" s="5"/>
      <c r="BX254" s="4" t="s">
        <v>266</v>
      </c>
    </row>
    <row r="255" spans="1:76" hidden="1" x14ac:dyDescent="0.3">
      <c r="A255" s="49" t="s">
        <v>1487</v>
      </c>
      <c r="B255" s="8">
        <v>42965</v>
      </c>
      <c r="C255" s="4" t="s">
        <v>122</v>
      </c>
      <c r="D255" s="4" t="s">
        <v>115</v>
      </c>
      <c r="E255" s="4" t="s">
        <v>116</v>
      </c>
      <c r="F255" s="83">
        <v>25</v>
      </c>
      <c r="G255" s="83">
        <v>4</v>
      </c>
      <c r="H255" s="12" t="str">
        <f t="shared" si="7"/>
        <v>25-4</v>
      </c>
      <c r="I255" s="12" t="str">
        <f t="shared" si="6"/>
        <v>25-4 1</v>
      </c>
      <c r="J255" s="49" t="s">
        <v>1487</v>
      </c>
      <c r="K255" s="83">
        <v>0</v>
      </c>
      <c r="L255" s="83">
        <v>69</v>
      </c>
      <c r="M255" s="117" t="b">
        <v>1</v>
      </c>
      <c r="N255" s="14">
        <v>53.774999999999999</v>
      </c>
      <c r="O255" s="14">
        <v>54.464999999999996</v>
      </c>
      <c r="P255" s="15" t="s">
        <v>112</v>
      </c>
      <c r="Q255" s="11" t="s">
        <v>1094</v>
      </c>
      <c r="R255" s="133" t="s">
        <v>1493</v>
      </c>
      <c r="S255" s="134">
        <v>1</v>
      </c>
      <c r="T255" s="16" t="s">
        <v>18</v>
      </c>
      <c r="U255" s="16"/>
      <c r="V255" s="5" t="s">
        <v>126</v>
      </c>
      <c r="W255" s="5" t="s">
        <v>49</v>
      </c>
      <c r="X255" s="5" t="s">
        <v>17</v>
      </c>
      <c r="Y255" s="5" t="s">
        <v>10</v>
      </c>
      <c r="Z255" s="18">
        <v>2</v>
      </c>
      <c r="AA255" s="5" t="s">
        <v>40</v>
      </c>
      <c r="BI255" s="4">
        <v>100</v>
      </c>
      <c r="BS255" s="4">
        <v>100</v>
      </c>
      <c r="BT255" s="83"/>
      <c r="BW255" s="5"/>
    </row>
    <row r="256" spans="1:76" hidden="1" x14ac:dyDescent="0.3">
      <c r="A256" s="49" t="s">
        <v>1487</v>
      </c>
      <c r="B256" s="8">
        <v>42965</v>
      </c>
      <c r="C256" s="4" t="s">
        <v>122</v>
      </c>
      <c r="D256" s="4" t="s">
        <v>115</v>
      </c>
      <c r="E256" s="4" t="s">
        <v>116</v>
      </c>
      <c r="F256" s="83">
        <v>25</v>
      </c>
      <c r="G256" s="83">
        <v>4</v>
      </c>
      <c r="H256" s="12" t="str">
        <f t="shared" si="7"/>
        <v>25-4</v>
      </c>
      <c r="I256" s="12" t="str">
        <f t="shared" si="6"/>
        <v>25-4 2</v>
      </c>
      <c r="J256" s="49" t="s">
        <v>1487</v>
      </c>
      <c r="K256" s="83">
        <v>0</v>
      </c>
      <c r="L256" s="83">
        <v>69</v>
      </c>
      <c r="M256" s="117" t="b">
        <v>1</v>
      </c>
      <c r="N256" s="14">
        <v>53.774999999999999</v>
      </c>
      <c r="O256" s="14">
        <v>54.464999999999996</v>
      </c>
      <c r="P256" s="15" t="s">
        <v>112</v>
      </c>
      <c r="Q256" s="80" t="s">
        <v>42</v>
      </c>
      <c r="R256" s="137" t="s">
        <v>1496</v>
      </c>
      <c r="S256" s="138">
        <v>2</v>
      </c>
      <c r="T256" s="80" t="s">
        <v>18</v>
      </c>
      <c r="U256" s="80"/>
      <c r="V256" s="81" t="s">
        <v>127</v>
      </c>
      <c r="W256" s="81" t="s">
        <v>49</v>
      </c>
      <c r="X256" s="81" t="s">
        <v>52</v>
      </c>
      <c r="Y256" s="81" t="s">
        <v>135</v>
      </c>
      <c r="Z256" s="79">
        <v>3</v>
      </c>
      <c r="AA256" s="81" t="s">
        <v>40</v>
      </c>
      <c r="AB256" s="148"/>
      <c r="AC256" s="148"/>
      <c r="AD256" s="148"/>
      <c r="AE256" s="148"/>
      <c r="AF256" s="53"/>
      <c r="AG256" s="53"/>
      <c r="AH256" s="148"/>
      <c r="AI256" s="53"/>
      <c r="AJ256" s="53"/>
      <c r="AK256" s="53"/>
      <c r="AL256" s="148"/>
      <c r="AM256" s="148"/>
      <c r="AN256" s="53"/>
      <c r="AO256" s="53"/>
      <c r="AP256" s="53"/>
      <c r="AT256" s="4">
        <v>50</v>
      </c>
      <c r="AW256" s="4">
        <v>50</v>
      </c>
      <c r="BS256" s="4">
        <v>100</v>
      </c>
      <c r="BV256" s="81"/>
      <c r="BW256" s="4" t="s">
        <v>267</v>
      </c>
    </row>
    <row r="257" spans="1:76" hidden="1" x14ac:dyDescent="0.3">
      <c r="A257" s="49" t="s">
        <v>1487</v>
      </c>
      <c r="B257" s="8">
        <v>42965</v>
      </c>
      <c r="C257" s="4" t="s">
        <v>122</v>
      </c>
      <c r="D257" s="4" t="s">
        <v>115</v>
      </c>
      <c r="E257" s="4" t="s">
        <v>116</v>
      </c>
      <c r="F257" s="83">
        <v>25</v>
      </c>
      <c r="G257" s="83">
        <v>4</v>
      </c>
      <c r="H257" s="12" t="str">
        <f t="shared" si="7"/>
        <v>25-4</v>
      </c>
      <c r="I257" s="12" t="str">
        <f t="shared" si="6"/>
        <v>25-4 5</v>
      </c>
      <c r="J257" s="49" t="s">
        <v>1487</v>
      </c>
      <c r="K257" s="83">
        <v>0</v>
      </c>
      <c r="L257" s="83">
        <v>69</v>
      </c>
      <c r="M257" s="117" t="b">
        <v>1</v>
      </c>
      <c r="N257" s="14">
        <v>53.774999999999999</v>
      </c>
      <c r="O257" s="14">
        <v>54.464999999999996</v>
      </c>
      <c r="P257" s="15" t="s">
        <v>96</v>
      </c>
      <c r="Q257" s="80" t="s">
        <v>54</v>
      </c>
      <c r="R257" s="137" t="s">
        <v>1495</v>
      </c>
      <c r="S257" s="138">
        <v>5</v>
      </c>
      <c r="T257" s="80" t="s">
        <v>89</v>
      </c>
      <c r="U257" s="80" t="s">
        <v>19</v>
      </c>
      <c r="V257" s="81" t="s">
        <v>129</v>
      </c>
      <c r="W257" s="81" t="s">
        <v>49</v>
      </c>
      <c r="X257" s="81" t="s">
        <v>14</v>
      </c>
      <c r="Y257" s="81" t="s">
        <v>135</v>
      </c>
      <c r="Z257" s="79">
        <v>3</v>
      </c>
      <c r="AA257" s="81" t="s">
        <v>40</v>
      </c>
      <c r="AU257" s="4">
        <v>80</v>
      </c>
      <c r="BI257" s="4">
        <v>20</v>
      </c>
      <c r="BS257" s="4">
        <v>100</v>
      </c>
      <c r="BV257" s="81"/>
    </row>
    <row r="258" spans="1:76" hidden="1" x14ac:dyDescent="0.3">
      <c r="A258" s="49" t="s">
        <v>1487</v>
      </c>
      <c r="B258" s="8">
        <v>42965</v>
      </c>
      <c r="C258" s="4" t="s">
        <v>122</v>
      </c>
      <c r="D258" s="4" t="s">
        <v>115</v>
      </c>
      <c r="E258" s="4" t="s">
        <v>116</v>
      </c>
      <c r="F258" s="83">
        <v>25</v>
      </c>
      <c r="G258" s="83">
        <v>4</v>
      </c>
      <c r="H258" s="12" t="str">
        <f t="shared" si="7"/>
        <v>25-4</v>
      </c>
      <c r="I258" s="12" t="str">
        <f t="shared" si="6"/>
        <v>25-4 O</v>
      </c>
      <c r="J258" s="49" t="s">
        <v>1487</v>
      </c>
      <c r="K258" s="83">
        <v>0</v>
      </c>
      <c r="L258" s="83">
        <v>69</v>
      </c>
      <c r="M258" s="117" t="b">
        <v>1</v>
      </c>
      <c r="N258" s="14">
        <v>53.774999999999999</v>
      </c>
      <c r="O258" s="14">
        <v>54.464999999999996</v>
      </c>
      <c r="P258" s="15"/>
      <c r="Q258" s="16" t="s">
        <v>105</v>
      </c>
      <c r="R258" s="135" t="s">
        <v>105</v>
      </c>
      <c r="S258" s="136" t="s">
        <v>1492</v>
      </c>
      <c r="T258" s="16"/>
      <c r="U258" s="16"/>
      <c r="V258" s="5"/>
      <c r="W258" s="5"/>
      <c r="X258" s="5"/>
      <c r="Y258" s="5"/>
      <c r="Z258" s="18" t="e">
        <v>#N/A</v>
      </c>
      <c r="AA258" s="5"/>
      <c r="BS258" s="4">
        <v>0</v>
      </c>
      <c r="BV258" s="5"/>
      <c r="BX258" s="4" t="s">
        <v>266</v>
      </c>
    </row>
    <row r="259" spans="1:76" hidden="1" x14ac:dyDescent="0.3">
      <c r="A259" s="49" t="s">
        <v>1487</v>
      </c>
      <c r="B259" s="8">
        <v>42965</v>
      </c>
      <c r="C259" s="4" t="s">
        <v>122</v>
      </c>
      <c r="D259" s="4" t="s">
        <v>115</v>
      </c>
      <c r="E259" s="4" t="s">
        <v>116</v>
      </c>
      <c r="F259" s="83">
        <v>26</v>
      </c>
      <c r="G259" s="83">
        <v>1</v>
      </c>
      <c r="H259" s="12" t="str">
        <f t="shared" si="7"/>
        <v>26-1</v>
      </c>
      <c r="I259" s="12" t="str">
        <f t="shared" ref="I259:I322" si="8">CONCATENATE(H259," ",S259)</f>
        <v>26-1 1</v>
      </c>
      <c r="J259" s="49" t="s">
        <v>1487</v>
      </c>
      <c r="K259" s="83">
        <v>0</v>
      </c>
      <c r="L259" s="83">
        <v>86</v>
      </c>
      <c r="M259" s="117" t="b">
        <v>1</v>
      </c>
      <c r="N259" s="14">
        <v>54.45</v>
      </c>
      <c r="O259" s="14">
        <v>55.31</v>
      </c>
      <c r="P259" s="15" t="s">
        <v>112</v>
      </c>
      <c r="Q259" s="11" t="s">
        <v>1094</v>
      </c>
      <c r="R259" s="133" t="s">
        <v>1493</v>
      </c>
      <c r="S259" s="134">
        <v>1</v>
      </c>
      <c r="T259" s="16" t="s">
        <v>18</v>
      </c>
      <c r="U259" s="16"/>
      <c r="V259" s="5" t="s">
        <v>126</v>
      </c>
      <c r="W259" s="5" t="s">
        <v>49</v>
      </c>
      <c r="X259" s="5" t="s">
        <v>17</v>
      </c>
      <c r="Y259" s="5" t="s">
        <v>10</v>
      </c>
      <c r="Z259" s="18">
        <v>2</v>
      </c>
      <c r="AA259" s="5" t="s">
        <v>40</v>
      </c>
      <c r="BI259" s="4">
        <v>100</v>
      </c>
      <c r="BS259" s="4">
        <v>100</v>
      </c>
      <c r="BT259" s="83"/>
      <c r="BW259" s="5" t="s">
        <v>268</v>
      </c>
    </row>
    <row r="260" spans="1:76" hidden="1" x14ac:dyDescent="0.3">
      <c r="A260" s="49" t="s">
        <v>1487</v>
      </c>
      <c r="B260" s="8">
        <v>42965</v>
      </c>
      <c r="C260" s="4" t="s">
        <v>122</v>
      </c>
      <c r="D260" s="4" t="s">
        <v>115</v>
      </c>
      <c r="E260" s="4" t="s">
        <v>116</v>
      </c>
      <c r="F260" s="83">
        <v>26</v>
      </c>
      <c r="G260" s="83">
        <v>1</v>
      </c>
      <c r="H260" s="12" t="str">
        <f t="shared" ref="H260:H323" si="9">F260&amp;"-"&amp;G260</f>
        <v>26-1</v>
      </c>
      <c r="I260" s="12" t="str">
        <f t="shared" si="8"/>
        <v>26-1 3</v>
      </c>
      <c r="J260" s="49" t="s">
        <v>1487</v>
      </c>
      <c r="K260" s="83">
        <v>0</v>
      </c>
      <c r="L260" s="83">
        <v>86</v>
      </c>
      <c r="M260" s="117" t="b">
        <v>1</v>
      </c>
      <c r="N260" s="14">
        <v>54.45</v>
      </c>
      <c r="O260" s="14">
        <v>55.31</v>
      </c>
      <c r="P260" s="15" t="s">
        <v>112</v>
      </c>
      <c r="Q260" s="16" t="s">
        <v>42</v>
      </c>
      <c r="R260" s="133" t="s">
        <v>1497</v>
      </c>
      <c r="S260" s="134">
        <v>3</v>
      </c>
      <c r="T260" s="16" t="s">
        <v>18</v>
      </c>
      <c r="U260" s="16"/>
      <c r="V260" s="5" t="s">
        <v>206</v>
      </c>
      <c r="W260" s="5" t="s">
        <v>49</v>
      </c>
      <c r="X260" s="5" t="s">
        <v>14</v>
      </c>
      <c r="Y260" s="5" t="s">
        <v>135</v>
      </c>
      <c r="Z260" s="18">
        <v>3</v>
      </c>
      <c r="AA260" s="5" t="s">
        <v>40</v>
      </c>
      <c r="AT260" s="4">
        <v>50</v>
      </c>
      <c r="AW260" s="4">
        <v>50</v>
      </c>
      <c r="BS260" s="4">
        <v>100</v>
      </c>
      <c r="BV260" s="5"/>
      <c r="BW260" s="4" t="s">
        <v>268</v>
      </c>
    </row>
    <row r="261" spans="1:76" hidden="1" x14ac:dyDescent="0.3">
      <c r="A261" s="49" t="s">
        <v>1487</v>
      </c>
      <c r="B261" s="8">
        <v>42965</v>
      </c>
      <c r="C261" s="4" t="s">
        <v>122</v>
      </c>
      <c r="D261" s="4" t="s">
        <v>115</v>
      </c>
      <c r="E261" s="4" t="s">
        <v>116</v>
      </c>
      <c r="F261" s="83">
        <v>26</v>
      </c>
      <c r="G261" s="83">
        <v>1</v>
      </c>
      <c r="H261" s="12" t="str">
        <f t="shared" si="9"/>
        <v>26-1</v>
      </c>
      <c r="I261" s="12" t="str">
        <f t="shared" si="8"/>
        <v>26-1 O</v>
      </c>
      <c r="J261" s="49" t="s">
        <v>1487</v>
      </c>
      <c r="K261" s="83">
        <v>0</v>
      </c>
      <c r="L261" s="83">
        <v>86</v>
      </c>
      <c r="M261" s="117" t="b">
        <v>1</v>
      </c>
      <c r="N261" s="14">
        <v>54.45</v>
      </c>
      <c r="O261" s="14">
        <v>55.31</v>
      </c>
      <c r="P261" s="15"/>
      <c r="Q261" s="16" t="s">
        <v>105</v>
      </c>
      <c r="R261" s="135" t="s">
        <v>105</v>
      </c>
      <c r="S261" s="136" t="s">
        <v>1492</v>
      </c>
      <c r="T261" s="16"/>
      <c r="U261" s="16"/>
      <c r="V261" s="5"/>
      <c r="W261" s="5"/>
      <c r="X261" s="5"/>
      <c r="Y261" s="5"/>
      <c r="Z261" s="18" t="e">
        <v>#N/A</v>
      </c>
      <c r="AA261" s="5"/>
      <c r="BS261" s="4">
        <v>0</v>
      </c>
      <c r="BV261" s="5"/>
      <c r="BX261" s="4" t="s">
        <v>269</v>
      </c>
    </row>
    <row r="262" spans="1:76" x14ac:dyDescent="0.3">
      <c r="A262" s="49" t="s">
        <v>1487</v>
      </c>
      <c r="B262" s="8">
        <v>42965</v>
      </c>
      <c r="C262" s="4" t="s">
        <v>122</v>
      </c>
      <c r="D262" s="4" t="s">
        <v>115</v>
      </c>
      <c r="E262" s="4" t="s">
        <v>116</v>
      </c>
      <c r="F262" s="83">
        <v>26</v>
      </c>
      <c r="G262" s="83">
        <v>2</v>
      </c>
      <c r="H262" s="12" t="str">
        <f t="shared" si="9"/>
        <v>26-2</v>
      </c>
      <c r="I262" s="12" t="str">
        <f t="shared" si="8"/>
        <v>26-2 1</v>
      </c>
      <c r="J262" s="49" t="s">
        <v>1487</v>
      </c>
      <c r="K262" s="83">
        <v>0</v>
      </c>
      <c r="L262" s="83">
        <v>87</v>
      </c>
      <c r="M262" s="117" t="b">
        <v>1</v>
      </c>
      <c r="N262" s="14">
        <v>55.31</v>
      </c>
      <c r="O262" s="14">
        <v>56.18</v>
      </c>
      <c r="P262" s="15" t="s">
        <v>112</v>
      </c>
      <c r="Q262" s="16" t="s">
        <v>117</v>
      </c>
      <c r="R262" s="133" t="s">
        <v>1493</v>
      </c>
      <c r="S262" s="134">
        <v>1</v>
      </c>
      <c r="T262" s="16" t="s">
        <v>18</v>
      </c>
      <c r="U262" s="16"/>
      <c r="V262" s="5" t="s">
        <v>126</v>
      </c>
      <c r="W262" s="5" t="s">
        <v>49</v>
      </c>
      <c r="X262" s="5" t="s">
        <v>17</v>
      </c>
      <c r="Y262" s="5" t="s">
        <v>10</v>
      </c>
      <c r="Z262" s="18">
        <v>2</v>
      </c>
      <c r="AA262" s="5" t="s">
        <v>40</v>
      </c>
      <c r="AT262" s="4">
        <v>50</v>
      </c>
      <c r="AW262" s="4">
        <v>50</v>
      </c>
      <c r="BS262" s="4">
        <v>100</v>
      </c>
      <c r="BT262" s="83"/>
      <c r="BW262" s="4" t="s">
        <v>270</v>
      </c>
    </row>
    <row r="263" spans="1:76" hidden="1" x14ac:dyDescent="0.3">
      <c r="A263" s="49" t="s">
        <v>1487</v>
      </c>
      <c r="B263" s="8">
        <v>42965</v>
      </c>
      <c r="C263" s="4" t="s">
        <v>122</v>
      </c>
      <c r="D263" s="4" t="s">
        <v>115</v>
      </c>
      <c r="E263" s="4" t="s">
        <v>116</v>
      </c>
      <c r="F263" s="83">
        <v>26</v>
      </c>
      <c r="G263" s="83">
        <v>2</v>
      </c>
      <c r="H263" s="12" t="str">
        <f t="shared" si="9"/>
        <v>26-2</v>
      </c>
      <c r="I263" s="12" t="str">
        <f t="shared" si="8"/>
        <v>26-2 2</v>
      </c>
      <c r="J263" s="49" t="s">
        <v>1487</v>
      </c>
      <c r="K263" s="83">
        <v>0</v>
      </c>
      <c r="L263" s="83">
        <v>87</v>
      </c>
      <c r="M263" s="117" t="b">
        <v>1</v>
      </c>
      <c r="N263" s="14">
        <v>55.31</v>
      </c>
      <c r="O263" s="14">
        <v>56.18</v>
      </c>
      <c r="P263" s="15" t="s">
        <v>112</v>
      </c>
      <c r="Q263" s="80" t="s">
        <v>42</v>
      </c>
      <c r="R263" s="137" t="s">
        <v>1496</v>
      </c>
      <c r="S263" s="138">
        <v>2</v>
      </c>
      <c r="T263" s="80" t="s">
        <v>18</v>
      </c>
      <c r="U263" s="80"/>
      <c r="V263" s="81" t="s">
        <v>127</v>
      </c>
      <c r="W263" s="81" t="s">
        <v>49</v>
      </c>
      <c r="X263" s="81" t="s">
        <v>52</v>
      </c>
      <c r="Y263" s="81" t="s">
        <v>135</v>
      </c>
      <c r="Z263" s="79">
        <v>3</v>
      </c>
      <c r="AA263" s="81" t="s">
        <v>40</v>
      </c>
      <c r="AB263" s="148"/>
      <c r="AC263" s="148"/>
      <c r="AD263" s="148"/>
      <c r="AE263" s="148"/>
      <c r="AF263" s="53"/>
      <c r="AG263" s="53"/>
      <c r="AH263" s="148"/>
      <c r="AI263" s="53"/>
      <c r="AJ263" s="53"/>
      <c r="AK263" s="53"/>
      <c r="AL263" s="148"/>
      <c r="AM263" s="148"/>
      <c r="AN263" s="53"/>
      <c r="AO263" s="53"/>
      <c r="AP263" s="53"/>
      <c r="AT263" s="4">
        <v>50</v>
      </c>
      <c r="AW263" s="4">
        <v>50</v>
      </c>
      <c r="BS263" s="4">
        <v>100</v>
      </c>
      <c r="BV263" s="81"/>
      <c r="BW263" s="4" t="s">
        <v>267</v>
      </c>
    </row>
    <row r="264" spans="1:76" hidden="1" x14ac:dyDescent="0.3">
      <c r="A264" s="49" t="s">
        <v>1487</v>
      </c>
      <c r="B264" s="8">
        <v>42965</v>
      </c>
      <c r="C264" s="4" t="s">
        <v>122</v>
      </c>
      <c r="D264" s="4" t="s">
        <v>115</v>
      </c>
      <c r="E264" s="4" t="s">
        <v>116</v>
      </c>
      <c r="F264" s="83">
        <v>26</v>
      </c>
      <c r="G264" s="83">
        <v>2</v>
      </c>
      <c r="H264" s="12" t="str">
        <f t="shared" si="9"/>
        <v>26-2</v>
      </c>
      <c r="I264" s="12" t="str">
        <f t="shared" si="8"/>
        <v>26-2 3</v>
      </c>
      <c r="J264" s="49" t="s">
        <v>1487</v>
      </c>
      <c r="K264" s="83">
        <v>3</v>
      </c>
      <c r="L264" s="83">
        <v>24</v>
      </c>
      <c r="M264" s="117" t="b">
        <v>1</v>
      </c>
      <c r="N264" s="14">
        <v>55.34</v>
      </c>
      <c r="O264" s="14">
        <v>55.550000000000004</v>
      </c>
      <c r="P264" s="15" t="s">
        <v>96</v>
      </c>
      <c r="Q264" s="16" t="s">
        <v>42</v>
      </c>
      <c r="R264" s="133" t="s">
        <v>1497</v>
      </c>
      <c r="S264" s="134">
        <v>3</v>
      </c>
      <c r="T264" s="16" t="s">
        <v>18</v>
      </c>
      <c r="U264" s="16"/>
      <c r="V264" s="5" t="s">
        <v>207</v>
      </c>
      <c r="W264" s="5" t="s">
        <v>49</v>
      </c>
      <c r="X264" s="5" t="s">
        <v>16</v>
      </c>
      <c r="Y264" s="5" t="s">
        <v>135</v>
      </c>
      <c r="Z264" s="18">
        <v>3</v>
      </c>
      <c r="AA264" s="5" t="s">
        <v>40</v>
      </c>
      <c r="AT264" s="4">
        <v>20</v>
      </c>
      <c r="AW264" s="4">
        <v>80</v>
      </c>
      <c r="BS264" s="4">
        <v>100</v>
      </c>
      <c r="BV264" s="5"/>
      <c r="BW264" s="4" t="s">
        <v>271</v>
      </c>
    </row>
    <row r="265" spans="1:76" hidden="1" x14ac:dyDescent="0.3">
      <c r="A265" s="49" t="s">
        <v>1487</v>
      </c>
      <c r="B265" s="8">
        <v>42965</v>
      </c>
      <c r="C265" s="4" t="s">
        <v>122</v>
      </c>
      <c r="D265" s="4" t="s">
        <v>115</v>
      </c>
      <c r="E265" s="4" t="s">
        <v>116</v>
      </c>
      <c r="F265" s="83">
        <v>26</v>
      </c>
      <c r="G265" s="83">
        <v>2</v>
      </c>
      <c r="H265" s="12" t="str">
        <f t="shared" si="9"/>
        <v>26-2</v>
      </c>
      <c r="I265" s="12" t="str">
        <f t="shared" si="8"/>
        <v>26-2 O</v>
      </c>
      <c r="J265" s="49" t="s">
        <v>1487</v>
      </c>
      <c r="K265" s="83">
        <v>0</v>
      </c>
      <c r="L265" s="83">
        <v>87</v>
      </c>
      <c r="M265" s="117" t="b">
        <v>1</v>
      </c>
      <c r="N265" s="14">
        <v>55.31</v>
      </c>
      <c r="O265" s="14">
        <v>56.18</v>
      </c>
      <c r="P265" s="15"/>
      <c r="Q265" s="16" t="s">
        <v>137</v>
      </c>
      <c r="R265" s="135" t="s">
        <v>105</v>
      </c>
      <c r="S265" s="136" t="s">
        <v>1492</v>
      </c>
      <c r="T265" s="16"/>
      <c r="U265" s="16"/>
      <c r="V265" s="5"/>
      <c r="W265" s="5"/>
      <c r="X265" s="5"/>
      <c r="Y265" s="5"/>
      <c r="Z265" s="18" t="e">
        <v>#N/A</v>
      </c>
      <c r="AA265" s="5"/>
      <c r="BS265" s="4">
        <v>0</v>
      </c>
      <c r="BV265" s="5"/>
      <c r="BX265" s="4" t="s">
        <v>272</v>
      </c>
    </row>
    <row r="266" spans="1:76" hidden="1" x14ac:dyDescent="0.3">
      <c r="A266" s="49" t="s">
        <v>1487</v>
      </c>
      <c r="B266" s="8">
        <v>42965</v>
      </c>
      <c r="C266" s="4" t="s">
        <v>122</v>
      </c>
      <c r="D266" s="4" t="s">
        <v>115</v>
      </c>
      <c r="E266" s="4" t="s">
        <v>116</v>
      </c>
      <c r="F266" s="83">
        <v>26</v>
      </c>
      <c r="G266" s="83">
        <v>3</v>
      </c>
      <c r="H266" s="12" t="str">
        <f t="shared" si="9"/>
        <v>26-3</v>
      </c>
      <c r="I266" s="12" t="str">
        <f t="shared" si="8"/>
        <v>26-3 5</v>
      </c>
      <c r="J266" s="49" t="s">
        <v>1487</v>
      </c>
      <c r="K266" s="83">
        <v>0</v>
      </c>
      <c r="L266" s="83">
        <v>65</v>
      </c>
      <c r="M266" s="117" t="b">
        <v>1</v>
      </c>
      <c r="N266" s="14">
        <v>56.190000000000005</v>
      </c>
      <c r="O266" s="14">
        <v>56.84</v>
      </c>
      <c r="P266" s="15" t="s">
        <v>112</v>
      </c>
      <c r="Q266" s="80" t="s">
        <v>54</v>
      </c>
      <c r="R266" s="137" t="s">
        <v>1495</v>
      </c>
      <c r="S266" s="138">
        <v>5</v>
      </c>
      <c r="T266" s="80" t="s">
        <v>18</v>
      </c>
      <c r="U266" s="80"/>
      <c r="V266" s="81" t="s">
        <v>126</v>
      </c>
      <c r="W266" s="81" t="s">
        <v>49</v>
      </c>
      <c r="X266" s="81" t="s">
        <v>17</v>
      </c>
      <c r="Y266" s="81" t="s">
        <v>10</v>
      </c>
      <c r="Z266" s="79">
        <v>2</v>
      </c>
      <c r="AA266" s="81" t="s">
        <v>40</v>
      </c>
      <c r="AT266" s="4">
        <v>45</v>
      </c>
      <c r="AW266" s="4">
        <v>45</v>
      </c>
      <c r="BI266" s="4">
        <v>10</v>
      </c>
      <c r="BS266" s="4">
        <v>100</v>
      </c>
      <c r="BT266" s="83"/>
      <c r="BW266" s="4" t="s">
        <v>273</v>
      </c>
    </row>
    <row r="267" spans="1:76" hidden="1" x14ac:dyDescent="0.3">
      <c r="A267" s="49" t="s">
        <v>1487</v>
      </c>
      <c r="B267" s="8">
        <v>42965</v>
      </c>
      <c r="C267" s="4" t="s">
        <v>122</v>
      </c>
      <c r="D267" s="4" t="s">
        <v>115</v>
      </c>
      <c r="E267" s="4" t="s">
        <v>116</v>
      </c>
      <c r="F267" s="83">
        <v>26</v>
      </c>
      <c r="G267" s="83">
        <v>3</v>
      </c>
      <c r="H267" s="12" t="str">
        <f t="shared" si="9"/>
        <v>26-3</v>
      </c>
      <c r="I267" s="12" t="str">
        <f t="shared" si="8"/>
        <v>26-3 2</v>
      </c>
      <c r="J267" s="49" t="s">
        <v>1487</v>
      </c>
      <c r="K267" s="83">
        <v>0</v>
      </c>
      <c r="L267" s="83">
        <v>65</v>
      </c>
      <c r="M267" s="117" t="b">
        <v>1</v>
      </c>
      <c r="N267" s="14">
        <v>56.190000000000005</v>
      </c>
      <c r="O267" s="14">
        <v>56.84</v>
      </c>
      <c r="P267" s="15" t="s">
        <v>112</v>
      </c>
      <c r="Q267" s="80" t="s">
        <v>42</v>
      </c>
      <c r="R267" s="137" t="s">
        <v>1496</v>
      </c>
      <c r="S267" s="138">
        <v>2</v>
      </c>
      <c r="T267" s="80" t="s">
        <v>18</v>
      </c>
      <c r="U267" s="80"/>
      <c r="V267" s="81" t="s">
        <v>127</v>
      </c>
      <c r="W267" s="81" t="s">
        <v>49</v>
      </c>
      <c r="X267" s="81" t="s">
        <v>52</v>
      </c>
      <c r="Y267" s="81" t="s">
        <v>135</v>
      </c>
      <c r="Z267" s="79">
        <v>3</v>
      </c>
      <c r="AA267" s="81" t="s">
        <v>40</v>
      </c>
      <c r="AB267" s="148"/>
      <c r="AC267" s="148"/>
      <c r="AD267" s="148"/>
      <c r="AE267" s="148"/>
      <c r="AF267" s="53"/>
      <c r="AG267" s="53"/>
      <c r="AH267" s="148"/>
      <c r="AI267" s="53"/>
      <c r="AJ267" s="53"/>
      <c r="AK267" s="53"/>
      <c r="AL267" s="148"/>
      <c r="AM267" s="148"/>
      <c r="AN267" s="53"/>
      <c r="AO267" s="53"/>
      <c r="AP267" s="53"/>
      <c r="AT267" s="4">
        <v>50</v>
      </c>
      <c r="AW267" s="4">
        <v>50</v>
      </c>
      <c r="BS267" s="4">
        <v>100</v>
      </c>
      <c r="BV267" s="81"/>
      <c r="BW267" s="4" t="s">
        <v>267</v>
      </c>
    </row>
    <row r="268" spans="1:76" hidden="1" x14ac:dyDescent="0.3">
      <c r="A268" s="49" t="s">
        <v>1487</v>
      </c>
      <c r="B268" s="8">
        <v>42965</v>
      </c>
      <c r="C268" s="4" t="s">
        <v>122</v>
      </c>
      <c r="D268" s="4" t="s">
        <v>115</v>
      </c>
      <c r="E268" s="4" t="s">
        <v>116</v>
      </c>
      <c r="F268" s="83">
        <v>26</v>
      </c>
      <c r="G268" s="83">
        <v>3</v>
      </c>
      <c r="H268" s="12" t="str">
        <f t="shared" si="9"/>
        <v>26-3</v>
      </c>
      <c r="I268" s="12" t="str">
        <f t="shared" si="8"/>
        <v>26-3 O</v>
      </c>
      <c r="J268" s="49" t="s">
        <v>1487</v>
      </c>
      <c r="K268" s="83">
        <v>0</v>
      </c>
      <c r="L268" s="83">
        <v>65</v>
      </c>
      <c r="M268" s="117" t="b">
        <v>1</v>
      </c>
      <c r="N268" s="14">
        <v>56.190000000000005</v>
      </c>
      <c r="O268" s="14">
        <v>56.84</v>
      </c>
      <c r="P268" s="15"/>
      <c r="Q268" s="16" t="s">
        <v>137</v>
      </c>
      <c r="R268" s="135" t="s">
        <v>105</v>
      </c>
      <c r="S268" s="136" t="s">
        <v>1492</v>
      </c>
      <c r="T268" s="16"/>
      <c r="U268" s="16"/>
      <c r="V268" s="5"/>
      <c r="W268" s="5"/>
      <c r="X268" s="5"/>
      <c r="Y268" s="5"/>
      <c r="Z268" s="18" t="e">
        <v>#N/A</v>
      </c>
      <c r="AA268" s="5"/>
      <c r="BS268" s="4">
        <v>0</v>
      </c>
      <c r="BT268" s="83"/>
      <c r="BW268" s="5"/>
      <c r="BX268" s="4" t="s">
        <v>274</v>
      </c>
    </row>
    <row r="269" spans="1:76" hidden="1" x14ac:dyDescent="0.3">
      <c r="A269" s="49" t="s">
        <v>1487</v>
      </c>
      <c r="B269" s="8">
        <v>42965</v>
      </c>
      <c r="C269" s="4" t="s">
        <v>122</v>
      </c>
      <c r="D269" s="4" t="s">
        <v>115</v>
      </c>
      <c r="E269" s="4" t="s">
        <v>116</v>
      </c>
      <c r="F269" s="83">
        <v>26</v>
      </c>
      <c r="G269" s="83">
        <v>4</v>
      </c>
      <c r="H269" s="12" t="str">
        <f t="shared" si="9"/>
        <v>26-4</v>
      </c>
      <c r="I269" s="12" t="str">
        <f t="shared" si="8"/>
        <v>26-4 1</v>
      </c>
      <c r="J269" s="49" t="s">
        <v>1487</v>
      </c>
      <c r="K269" s="83">
        <v>0</v>
      </c>
      <c r="L269" s="83">
        <v>78</v>
      </c>
      <c r="M269" s="117" t="b">
        <v>1</v>
      </c>
      <c r="N269" s="14">
        <v>56.85</v>
      </c>
      <c r="O269" s="14">
        <v>57.63</v>
      </c>
      <c r="P269" s="15" t="s">
        <v>112</v>
      </c>
      <c r="Q269" s="11" t="s">
        <v>1094</v>
      </c>
      <c r="R269" s="133" t="s">
        <v>1493</v>
      </c>
      <c r="S269" s="134">
        <v>1</v>
      </c>
      <c r="T269" s="16" t="s">
        <v>18</v>
      </c>
      <c r="U269" s="16"/>
      <c r="V269" s="5" t="s">
        <v>126</v>
      </c>
      <c r="W269" s="5" t="s">
        <v>49</v>
      </c>
      <c r="X269" s="5" t="s">
        <v>17</v>
      </c>
      <c r="Y269" s="5" t="s">
        <v>10</v>
      </c>
      <c r="Z269" s="18">
        <v>2</v>
      </c>
      <c r="AA269" s="5" t="s">
        <v>40</v>
      </c>
      <c r="BI269" s="4">
        <v>100</v>
      </c>
      <c r="BS269" s="4">
        <v>100</v>
      </c>
      <c r="BT269" s="83"/>
      <c r="BW269" s="5"/>
    </row>
    <row r="270" spans="1:76" hidden="1" x14ac:dyDescent="0.3">
      <c r="A270" s="49" t="s">
        <v>1487</v>
      </c>
      <c r="B270" s="8">
        <v>42965</v>
      </c>
      <c r="C270" s="4" t="s">
        <v>122</v>
      </c>
      <c r="D270" s="4" t="s">
        <v>115</v>
      </c>
      <c r="E270" s="4" t="s">
        <v>116</v>
      </c>
      <c r="F270" s="83">
        <v>26</v>
      </c>
      <c r="G270" s="83">
        <v>4</v>
      </c>
      <c r="H270" s="12" t="str">
        <f t="shared" si="9"/>
        <v>26-4</v>
      </c>
      <c r="I270" s="12" t="str">
        <f t="shared" si="8"/>
        <v>26-4 3</v>
      </c>
      <c r="J270" s="49" t="s">
        <v>1487</v>
      </c>
      <c r="K270" s="83">
        <v>0</v>
      </c>
      <c r="L270" s="83">
        <v>78</v>
      </c>
      <c r="M270" s="117" t="b">
        <v>1</v>
      </c>
      <c r="N270" s="14">
        <v>56.85</v>
      </c>
      <c r="O270" s="14">
        <v>57.63</v>
      </c>
      <c r="P270" s="15" t="s">
        <v>112</v>
      </c>
      <c r="Q270" s="16" t="s">
        <v>42</v>
      </c>
      <c r="R270" s="133" t="s">
        <v>1497</v>
      </c>
      <c r="S270" s="134">
        <v>3</v>
      </c>
      <c r="T270" s="16" t="s">
        <v>18</v>
      </c>
      <c r="U270" s="16"/>
      <c r="V270" s="5" t="s">
        <v>141</v>
      </c>
      <c r="W270" s="5" t="s">
        <v>49</v>
      </c>
      <c r="X270" s="5" t="s">
        <v>14</v>
      </c>
      <c r="Y270" s="5" t="s">
        <v>135</v>
      </c>
      <c r="Z270" s="18">
        <v>3</v>
      </c>
      <c r="AA270" s="5" t="s">
        <v>40</v>
      </c>
      <c r="AT270" s="4">
        <v>50</v>
      </c>
      <c r="AW270" s="4">
        <v>50</v>
      </c>
      <c r="BS270" s="4">
        <v>100</v>
      </c>
      <c r="BV270" s="5"/>
    </row>
    <row r="271" spans="1:76" hidden="1" x14ac:dyDescent="0.3">
      <c r="A271" s="49" t="s">
        <v>1487</v>
      </c>
      <c r="B271" s="8">
        <v>42965</v>
      </c>
      <c r="C271" s="4" t="s">
        <v>122</v>
      </c>
      <c r="D271" s="4" t="s">
        <v>115</v>
      </c>
      <c r="E271" s="4" t="s">
        <v>116</v>
      </c>
      <c r="F271" s="83">
        <v>26</v>
      </c>
      <c r="G271" s="83">
        <v>4</v>
      </c>
      <c r="H271" s="12" t="str">
        <f t="shared" si="9"/>
        <v>26-4</v>
      </c>
      <c r="I271" s="12" t="str">
        <f t="shared" si="8"/>
        <v>26-4 3</v>
      </c>
      <c r="J271" s="49" t="s">
        <v>1487</v>
      </c>
      <c r="K271" s="83">
        <v>23</v>
      </c>
      <c r="L271" s="83">
        <v>46</v>
      </c>
      <c r="M271" s="117" t="b">
        <v>1</v>
      </c>
      <c r="N271" s="14">
        <v>57.08</v>
      </c>
      <c r="O271" s="14">
        <v>57.31</v>
      </c>
      <c r="P271" s="15" t="s">
        <v>112</v>
      </c>
      <c r="Q271" s="16" t="s">
        <v>42</v>
      </c>
      <c r="R271" s="133" t="s">
        <v>1497</v>
      </c>
      <c r="S271" s="134">
        <v>3</v>
      </c>
      <c r="T271" s="16" t="s">
        <v>18</v>
      </c>
      <c r="U271" s="16"/>
      <c r="V271" s="5" t="s">
        <v>207</v>
      </c>
      <c r="W271" s="5" t="s">
        <v>49</v>
      </c>
      <c r="X271" s="5" t="s">
        <v>14</v>
      </c>
      <c r="Y271" s="5" t="s">
        <v>13</v>
      </c>
      <c r="Z271" s="18">
        <v>5</v>
      </c>
      <c r="AA271" s="5" t="s">
        <v>40</v>
      </c>
      <c r="AT271" s="4">
        <v>50</v>
      </c>
      <c r="AW271" s="4">
        <v>50</v>
      </c>
      <c r="BS271" s="4">
        <v>100</v>
      </c>
      <c r="BV271" s="5"/>
    </row>
    <row r="272" spans="1:76" hidden="1" x14ac:dyDescent="0.3">
      <c r="A272" s="49" t="s">
        <v>1487</v>
      </c>
      <c r="B272" s="8">
        <v>42965</v>
      </c>
      <c r="C272" s="4" t="s">
        <v>122</v>
      </c>
      <c r="D272" s="4" t="s">
        <v>115</v>
      </c>
      <c r="E272" s="4" t="s">
        <v>116</v>
      </c>
      <c r="F272" s="83">
        <v>26</v>
      </c>
      <c r="G272" s="83">
        <v>4</v>
      </c>
      <c r="H272" s="12" t="str">
        <f t="shared" si="9"/>
        <v>26-4</v>
      </c>
      <c r="I272" s="12" t="str">
        <f t="shared" si="8"/>
        <v>26-4 O</v>
      </c>
      <c r="J272" s="49" t="s">
        <v>1487</v>
      </c>
      <c r="K272" s="83">
        <v>0</v>
      </c>
      <c r="L272" s="83">
        <v>78</v>
      </c>
      <c r="M272" s="117" t="b">
        <v>1</v>
      </c>
      <c r="N272" s="14">
        <v>56.85</v>
      </c>
      <c r="O272" s="14">
        <v>57.63</v>
      </c>
      <c r="P272" s="15"/>
      <c r="Q272" s="16" t="s">
        <v>137</v>
      </c>
      <c r="R272" s="135" t="s">
        <v>105</v>
      </c>
      <c r="S272" s="136" t="s">
        <v>1492</v>
      </c>
      <c r="T272" s="16"/>
      <c r="U272" s="16"/>
      <c r="V272" s="5"/>
      <c r="W272" s="5"/>
      <c r="X272" s="5"/>
      <c r="Y272" s="5"/>
      <c r="Z272" s="18" t="e">
        <v>#N/A</v>
      </c>
      <c r="AA272" s="5"/>
      <c r="BS272" s="4">
        <v>0</v>
      </c>
      <c r="BV272" s="5"/>
      <c r="BX272" s="4" t="s">
        <v>275</v>
      </c>
    </row>
    <row r="273" spans="1:76" hidden="1" x14ac:dyDescent="0.3">
      <c r="A273" s="49" t="s">
        <v>1487</v>
      </c>
      <c r="B273" s="8">
        <v>42965</v>
      </c>
      <c r="C273" s="4" t="s">
        <v>122</v>
      </c>
      <c r="D273" s="4" t="s">
        <v>115</v>
      </c>
      <c r="E273" s="4" t="s">
        <v>116</v>
      </c>
      <c r="F273" s="83">
        <v>27</v>
      </c>
      <c r="G273" s="83">
        <v>1</v>
      </c>
      <c r="H273" s="12" t="str">
        <f t="shared" si="9"/>
        <v>27-1</v>
      </c>
      <c r="I273" s="12" t="str">
        <f t="shared" si="8"/>
        <v>27-1 1</v>
      </c>
      <c r="J273" s="49" t="s">
        <v>1487</v>
      </c>
      <c r="K273" s="83">
        <v>0</v>
      </c>
      <c r="L273" s="83">
        <v>79</v>
      </c>
      <c r="M273" s="117" t="b">
        <v>1</v>
      </c>
      <c r="N273" s="14">
        <v>57.5</v>
      </c>
      <c r="O273" s="14">
        <v>58.29</v>
      </c>
      <c r="P273" s="15" t="s">
        <v>112</v>
      </c>
      <c r="Q273" s="11" t="s">
        <v>1094</v>
      </c>
      <c r="R273" s="133" t="s">
        <v>1493</v>
      </c>
      <c r="S273" s="134">
        <v>1</v>
      </c>
      <c r="T273" s="16" t="s">
        <v>18</v>
      </c>
      <c r="U273" s="16"/>
      <c r="V273" s="5" t="s">
        <v>126</v>
      </c>
      <c r="W273" s="5" t="s">
        <v>49</v>
      </c>
      <c r="X273" s="5" t="s">
        <v>17</v>
      </c>
      <c r="Y273" s="5" t="s">
        <v>10</v>
      </c>
      <c r="Z273" s="18">
        <v>2</v>
      </c>
      <c r="AA273" s="5" t="s">
        <v>40</v>
      </c>
      <c r="BI273" s="4">
        <v>100</v>
      </c>
      <c r="BS273" s="4">
        <v>100</v>
      </c>
      <c r="BT273" s="83"/>
      <c r="BW273" s="5"/>
    </row>
    <row r="274" spans="1:76" hidden="1" x14ac:dyDescent="0.3">
      <c r="A274" s="49" t="s">
        <v>1487</v>
      </c>
      <c r="B274" s="8">
        <v>42965</v>
      </c>
      <c r="C274" s="4" t="s">
        <v>122</v>
      </c>
      <c r="D274" s="4" t="s">
        <v>115</v>
      </c>
      <c r="E274" s="4" t="s">
        <v>116</v>
      </c>
      <c r="F274" s="83">
        <v>27</v>
      </c>
      <c r="G274" s="83">
        <v>1</v>
      </c>
      <c r="H274" s="12" t="str">
        <f t="shared" si="9"/>
        <v>27-1</v>
      </c>
      <c r="I274" s="12" t="str">
        <f t="shared" si="8"/>
        <v>27-1 3</v>
      </c>
      <c r="J274" s="49" t="s">
        <v>1487</v>
      </c>
      <c r="K274" s="83">
        <v>0</v>
      </c>
      <c r="L274" s="83">
        <v>79</v>
      </c>
      <c r="M274" s="117" t="b">
        <v>1</v>
      </c>
      <c r="N274" s="14">
        <v>57.5</v>
      </c>
      <c r="O274" s="14">
        <v>58.29</v>
      </c>
      <c r="P274" s="15" t="s">
        <v>112</v>
      </c>
      <c r="Q274" s="16" t="s">
        <v>42</v>
      </c>
      <c r="R274" s="133" t="s">
        <v>1497</v>
      </c>
      <c r="S274" s="134">
        <v>3</v>
      </c>
      <c r="T274" s="16" t="s">
        <v>18</v>
      </c>
      <c r="U274" s="16"/>
      <c r="V274" s="5" t="s">
        <v>141</v>
      </c>
      <c r="W274" s="5" t="s">
        <v>49</v>
      </c>
      <c r="X274" s="5" t="s">
        <v>14</v>
      </c>
      <c r="Y274" s="5" t="s">
        <v>135</v>
      </c>
      <c r="Z274" s="18">
        <v>3</v>
      </c>
      <c r="AA274" s="5" t="s">
        <v>40</v>
      </c>
      <c r="AT274" s="4">
        <v>50</v>
      </c>
      <c r="AW274" s="4">
        <v>50</v>
      </c>
      <c r="BS274" s="4">
        <v>100</v>
      </c>
      <c r="BV274" s="5"/>
      <c r="BW274" s="4" t="s">
        <v>276</v>
      </c>
    </row>
    <row r="275" spans="1:76" hidden="1" x14ac:dyDescent="0.3">
      <c r="A275" s="49" t="s">
        <v>1487</v>
      </c>
      <c r="B275" s="8">
        <v>42965</v>
      </c>
      <c r="C275" s="4" t="s">
        <v>122</v>
      </c>
      <c r="D275" s="4" t="s">
        <v>115</v>
      </c>
      <c r="E275" s="4" t="s">
        <v>116</v>
      </c>
      <c r="F275" s="83">
        <v>27</v>
      </c>
      <c r="G275" s="83">
        <v>1</v>
      </c>
      <c r="H275" s="12" t="str">
        <f t="shared" si="9"/>
        <v>27-1</v>
      </c>
      <c r="I275" s="12" t="str">
        <f t="shared" si="8"/>
        <v>27-1 O</v>
      </c>
      <c r="J275" s="49" t="s">
        <v>1487</v>
      </c>
      <c r="K275" s="83">
        <v>0</v>
      </c>
      <c r="L275" s="83">
        <v>79</v>
      </c>
      <c r="M275" s="117" t="b">
        <v>1</v>
      </c>
      <c r="N275" s="14">
        <v>57.5</v>
      </c>
      <c r="O275" s="14">
        <v>58.29</v>
      </c>
      <c r="P275" s="15"/>
      <c r="Q275" s="16" t="s">
        <v>137</v>
      </c>
      <c r="R275" s="135" t="s">
        <v>105</v>
      </c>
      <c r="S275" s="136" t="s">
        <v>1492</v>
      </c>
      <c r="T275" s="16"/>
      <c r="U275" s="16"/>
      <c r="V275" s="5"/>
      <c r="W275" s="5"/>
      <c r="X275" s="5"/>
      <c r="Y275" s="5"/>
      <c r="Z275" s="18" t="e">
        <v>#N/A</v>
      </c>
      <c r="AA275" s="5"/>
      <c r="BS275" s="4">
        <v>0</v>
      </c>
      <c r="BV275" s="5"/>
      <c r="BX275" s="4" t="s">
        <v>275</v>
      </c>
    </row>
    <row r="276" spans="1:76" hidden="1" x14ac:dyDescent="0.3">
      <c r="A276" s="49" t="s">
        <v>1487</v>
      </c>
      <c r="B276" s="8">
        <v>42965</v>
      </c>
      <c r="C276" s="4" t="s">
        <v>122</v>
      </c>
      <c r="D276" s="4" t="s">
        <v>115</v>
      </c>
      <c r="E276" s="4" t="s">
        <v>116</v>
      </c>
      <c r="F276" s="83">
        <v>27</v>
      </c>
      <c r="G276" s="83">
        <v>2</v>
      </c>
      <c r="H276" s="12" t="str">
        <f t="shared" si="9"/>
        <v>27-2</v>
      </c>
      <c r="I276" s="12" t="str">
        <f t="shared" si="8"/>
        <v>27-2 1</v>
      </c>
      <c r="J276" s="49" t="s">
        <v>1487</v>
      </c>
      <c r="K276" s="83">
        <v>0</v>
      </c>
      <c r="L276" s="83">
        <v>89</v>
      </c>
      <c r="M276" s="117" t="b">
        <v>1</v>
      </c>
      <c r="N276" s="14">
        <v>58.295000000000002</v>
      </c>
      <c r="O276" s="14">
        <v>59.185000000000002</v>
      </c>
      <c r="P276" s="15" t="s">
        <v>112</v>
      </c>
      <c r="Q276" s="11" t="s">
        <v>1094</v>
      </c>
      <c r="R276" s="133" t="s">
        <v>1493</v>
      </c>
      <c r="S276" s="134">
        <v>1</v>
      </c>
      <c r="T276" s="16" t="s">
        <v>18</v>
      </c>
      <c r="U276" s="16"/>
      <c r="V276" s="5" t="s">
        <v>126</v>
      </c>
      <c r="W276" s="5" t="s">
        <v>49</v>
      </c>
      <c r="X276" s="5" t="s">
        <v>17</v>
      </c>
      <c r="Y276" s="5" t="s">
        <v>10</v>
      </c>
      <c r="Z276" s="18">
        <v>2</v>
      </c>
      <c r="AA276" s="5" t="s">
        <v>40</v>
      </c>
      <c r="BI276" s="4">
        <v>100</v>
      </c>
      <c r="BS276" s="4">
        <v>100</v>
      </c>
      <c r="BT276" s="83"/>
      <c r="BW276" s="5" t="s">
        <v>277</v>
      </c>
    </row>
    <row r="277" spans="1:76" hidden="1" x14ac:dyDescent="0.3">
      <c r="A277" s="49" t="s">
        <v>1487</v>
      </c>
      <c r="B277" s="8">
        <v>42965</v>
      </c>
      <c r="C277" s="4" t="s">
        <v>122</v>
      </c>
      <c r="D277" s="4" t="s">
        <v>115</v>
      </c>
      <c r="E277" s="4" t="s">
        <v>116</v>
      </c>
      <c r="F277" s="83">
        <v>27</v>
      </c>
      <c r="G277" s="83">
        <v>2</v>
      </c>
      <c r="H277" s="12" t="str">
        <f t="shared" si="9"/>
        <v>27-2</v>
      </c>
      <c r="I277" s="12" t="str">
        <f t="shared" si="8"/>
        <v>27-2 2</v>
      </c>
      <c r="J277" s="49" t="s">
        <v>1487</v>
      </c>
      <c r="K277" s="83">
        <v>0</v>
      </c>
      <c r="L277" s="83">
        <v>89</v>
      </c>
      <c r="M277" s="117" t="b">
        <v>1</v>
      </c>
      <c r="N277" s="14">
        <v>58.295000000000002</v>
      </c>
      <c r="O277" s="14">
        <v>59.185000000000002</v>
      </c>
      <c r="P277" s="15" t="s">
        <v>112</v>
      </c>
      <c r="Q277" s="80" t="s">
        <v>42</v>
      </c>
      <c r="R277" s="137" t="s">
        <v>1496</v>
      </c>
      <c r="S277" s="138">
        <v>2</v>
      </c>
      <c r="T277" s="80" t="s">
        <v>18</v>
      </c>
      <c r="U277" s="80"/>
      <c r="V277" s="81" t="s">
        <v>210</v>
      </c>
      <c r="W277" s="81" t="s">
        <v>49</v>
      </c>
      <c r="X277" s="81" t="s">
        <v>14</v>
      </c>
      <c r="Y277" s="81" t="s">
        <v>135</v>
      </c>
      <c r="Z277" s="79">
        <v>3</v>
      </c>
      <c r="AA277" s="81" t="s">
        <v>40</v>
      </c>
      <c r="AB277" s="148"/>
      <c r="AC277" s="148"/>
      <c r="AD277" s="148"/>
      <c r="AE277" s="148"/>
      <c r="AF277" s="53"/>
      <c r="AG277" s="53"/>
      <c r="AH277" s="148"/>
      <c r="AI277" s="53"/>
      <c r="AJ277" s="53"/>
      <c r="AK277" s="53"/>
      <c r="AL277" s="148"/>
      <c r="AM277" s="148"/>
      <c r="AN277" s="53"/>
      <c r="AO277" s="53"/>
      <c r="AP277" s="53"/>
      <c r="AT277" s="4">
        <v>50</v>
      </c>
      <c r="AW277" s="4">
        <v>50</v>
      </c>
      <c r="BS277" s="4">
        <v>100</v>
      </c>
      <c r="BV277" s="81"/>
      <c r="BW277" s="4" t="s">
        <v>278</v>
      </c>
    </row>
    <row r="278" spans="1:76" hidden="1" x14ac:dyDescent="0.3">
      <c r="A278" s="49" t="s">
        <v>1487</v>
      </c>
      <c r="B278" s="8">
        <v>42965</v>
      </c>
      <c r="C278" s="4" t="s">
        <v>122</v>
      </c>
      <c r="D278" s="4" t="s">
        <v>115</v>
      </c>
      <c r="E278" s="4" t="s">
        <v>116</v>
      </c>
      <c r="F278" s="83">
        <v>27</v>
      </c>
      <c r="G278" s="83">
        <v>2</v>
      </c>
      <c r="H278" s="12" t="str">
        <f t="shared" si="9"/>
        <v>27-2</v>
      </c>
      <c r="I278" s="12" t="str">
        <f t="shared" si="8"/>
        <v>27-2 O</v>
      </c>
      <c r="J278" s="49" t="s">
        <v>1487</v>
      </c>
      <c r="K278" s="83">
        <v>0</v>
      </c>
      <c r="L278" s="83">
        <v>89</v>
      </c>
      <c r="M278" s="117" t="b">
        <v>1</v>
      </c>
      <c r="N278" s="14">
        <v>58.295000000000002</v>
      </c>
      <c r="O278" s="14">
        <v>59.185000000000002</v>
      </c>
      <c r="P278" s="15"/>
      <c r="Q278" s="16" t="s">
        <v>137</v>
      </c>
      <c r="R278" s="135" t="s">
        <v>105</v>
      </c>
      <c r="S278" s="136" t="s">
        <v>1492</v>
      </c>
      <c r="T278" s="16"/>
      <c r="U278" s="16"/>
      <c r="V278" s="5"/>
      <c r="W278" s="5"/>
      <c r="X278" s="5"/>
      <c r="Y278" s="5"/>
      <c r="Z278" s="18" t="e">
        <v>#N/A</v>
      </c>
      <c r="AA278" s="5"/>
      <c r="BS278" s="4">
        <v>0</v>
      </c>
      <c r="BV278" s="5"/>
    </row>
    <row r="279" spans="1:76" hidden="1" x14ac:dyDescent="0.3">
      <c r="A279" s="49" t="s">
        <v>1487</v>
      </c>
      <c r="B279" s="8">
        <v>42965</v>
      </c>
      <c r="C279" s="4" t="s">
        <v>122</v>
      </c>
      <c r="D279" s="4" t="s">
        <v>115</v>
      </c>
      <c r="E279" s="4" t="s">
        <v>116</v>
      </c>
      <c r="F279" s="83">
        <v>28</v>
      </c>
      <c r="G279" s="83">
        <v>1</v>
      </c>
      <c r="H279" s="12" t="str">
        <f t="shared" si="9"/>
        <v>28-1</v>
      </c>
      <c r="I279" s="12" t="str">
        <f t="shared" si="8"/>
        <v>28-1 1</v>
      </c>
      <c r="J279" s="49" t="s">
        <v>1487</v>
      </c>
      <c r="K279" s="83">
        <v>0</v>
      </c>
      <c r="L279" s="83">
        <v>86</v>
      </c>
      <c r="M279" s="117" t="b">
        <v>1</v>
      </c>
      <c r="N279" s="14">
        <v>59.75</v>
      </c>
      <c r="O279" s="14">
        <v>60.61</v>
      </c>
      <c r="P279" s="15" t="s">
        <v>112</v>
      </c>
      <c r="Q279" s="11" t="s">
        <v>1094</v>
      </c>
      <c r="R279" s="133" t="s">
        <v>1493</v>
      </c>
      <c r="S279" s="134">
        <v>1</v>
      </c>
      <c r="T279" s="16" t="s">
        <v>18</v>
      </c>
      <c r="U279" s="16"/>
      <c r="V279" s="5" t="s">
        <v>126</v>
      </c>
      <c r="W279" s="5" t="s">
        <v>49</v>
      </c>
      <c r="X279" s="5" t="s">
        <v>17</v>
      </c>
      <c r="Y279" s="5" t="s">
        <v>10</v>
      </c>
      <c r="Z279" s="18">
        <v>2</v>
      </c>
      <c r="AA279" s="5" t="s">
        <v>40</v>
      </c>
      <c r="BI279" s="4">
        <v>100</v>
      </c>
      <c r="BS279" s="4">
        <v>100</v>
      </c>
      <c r="BT279" s="83"/>
      <c r="BW279" s="5"/>
    </row>
    <row r="280" spans="1:76" hidden="1" x14ac:dyDescent="0.3">
      <c r="A280" s="49" t="s">
        <v>1487</v>
      </c>
      <c r="B280" s="8">
        <v>42965</v>
      </c>
      <c r="C280" s="4" t="s">
        <v>122</v>
      </c>
      <c r="D280" s="4" t="s">
        <v>115</v>
      </c>
      <c r="E280" s="4" t="s">
        <v>116</v>
      </c>
      <c r="F280" s="83">
        <v>28</v>
      </c>
      <c r="G280" s="83">
        <v>1</v>
      </c>
      <c r="H280" s="12" t="str">
        <f t="shared" si="9"/>
        <v>28-1</v>
      </c>
      <c r="I280" s="12" t="str">
        <f t="shared" si="8"/>
        <v>28-1 3</v>
      </c>
      <c r="J280" s="49" t="s">
        <v>1487</v>
      </c>
      <c r="K280" s="83">
        <v>0</v>
      </c>
      <c r="L280" s="83">
        <v>86</v>
      </c>
      <c r="M280" s="117" t="b">
        <v>1</v>
      </c>
      <c r="N280" s="14">
        <v>59.75</v>
      </c>
      <c r="O280" s="14">
        <v>60.61</v>
      </c>
      <c r="P280" s="15" t="s">
        <v>112</v>
      </c>
      <c r="Q280" s="16" t="s">
        <v>42</v>
      </c>
      <c r="R280" s="133" t="s">
        <v>1497</v>
      </c>
      <c r="S280" s="134">
        <v>3</v>
      </c>
      <c r="T280" s="16" t="s">
        <v>18</v>
      </c>
      <c r="U280" s="16" t="s">
        <v>19</v>
      </c>
      <c r="V280" s="5" t="s">
        <v>141</v>
      </c>
      <c r="W280" s="5" t="s">
        <v>49</v>
      </c>
      <c r="X280" s="5" t="s">
        <v>14</v>
      </c>
      <c r="Y280" s="5" t="s">
        <v>135</v>
      </c>
      <c r="Z280" s="18">
        <v>3</v>
      </c>
      <c r="AA280" s="5" t="s">
        <v>40</v>
      </c>
      <c r="AT280" s="4">
        <v>50</v>
      </c>
      <c r="AW280" s="4">
        <v>50</v>
      </c>
      <c r="BS280" s="4">
        <v>100</v>
      </c>
      <c r="BV280" s="5"/>
      <c r="BW280" s="4" t="s">
        <v>279</v>
      </c>
    </row>
    <row r="281" spans="1:76" hidden="1" x14ac:dyDescent="0.3">
      <c r="A281" s="49" t="s">
        <v>1487</v>
      </c>
      <c r="B281" s="8">
        <v>42965</v>
      </c>
      <c r="C281" s="4" t="s">
        <v>122</v>
      </c>
      <c r="D281" s="4" t="s">
        <v>115</v>
      </c>
      <c r="E281" s="4" t="s">
        <v>116</v>
      </c>
      <c r="F281" s="83">
        <v>28</v>
      </c>
      <c r="G281" s="83">
        <v>1</v>
      </c>
      <c r="H281" s="12" t="str">
        <f t="shared" si="9"/>
        <v>28-1</v>
      </c>
      <c r="I281" s="12" t="str">
        <f t="shared" si="8"/>
        <v>28-1 5</v>
      </c>
      <c r="J281" s="49" t="s">
        <v>1487</v>
      </c>
      <c r="K281" s="83">
        <v>10</v>
      </c>
      <c r="L281" s="83">
        <v>37</v>
      </c>
      <c r="M281" s="117" t="b">
        <v>1</v>
      </c>
      <c r="N281" s="14">
        <v>59.85</v>
      </c>
      <c r="O281" s="14">
        <v>60.12</v>
      </c>
      <c r="P281" s="15" t="s">
        <v>112</v>
      </c>
      <c r="Q281" s="11" t="s">
        <v>1094</v>
      </c>
      <c r="R281" s="137" t="s">
        <v>1495</v>
      </c>
      <c r="S281" s="138">
        <v>5</v>
      </c>
      <c r="T281" s="80" t="s">
        <v>23</v>
      </c>
      <c r="U281" s="80"/>
      <c r="V281" s="81" t="s">
        <v>141</v>
      </c>
      <c r="W281" s="81" t="s">
        <v>49</v>
      </c>
      <c r="X281" s="81" t="s">
        <v>17</v>
      </c>
      <c r="Y281" s="81" t="s">
        <v>10</v>
      </c>
      <c r="Z281" s="79">
        <v>2</v>
      </c>
      <c r="AA281" s="81" t="s">
        <v>40</v>
      </c>
      <c r="BI281" s="4">
        <v>100</v>
      </c>
      <c r="BS281" s="4">
        <v>100</v>
      </c>
      <c r="BT281" s="83"/>
      <c r="BW281" s="81"/>
    </row>
    <row r="282" spans="1:76" hidden="1" x14ac:dyDescent="0.3">
      <c r="A282" s="49" t="s">
        <v>1487</v>
      </c>
      <c r="B282" s="8">
        <v>42965</v>
      </c>
      <c r="C282" s="4" t="s">
        <v>122</v>
      </c>
      <c r="D282" s="4" t="s">
        <v>115</v>
      </c>
      <c r="E282" s="4" t="s">
        <v>116</v>
      </c>
      <c r="F282" s="83">
        <v>28</v>
      </c>
      <c r="G282" s="83">
        <v>1</v>
      </c>
      <c r="H282" s="12" t="str">
        <f t="shared" si="9"/>
        <v>28-1</v>
      </c>
      <c r="I282" s="12" t="str">
        <f t="shared" si="8"/>
        <v>28-1 O</v>
      </c>
      <c r="J282" s="49" t="s">
        <v>1487</v>
      </c>
      <c r="K282" s="83">
        <v>0</v>
      </c>
      <c r="L282" s="83">
        <v>86</v>
      </c>
      <c r="M282" s="117" t="b">
        <v>1</v>
      </c>
      <c r="N282" s="14">
        <v>59.75</v>
      </c>
      <c r="O282" s="14">
        <v>60.61</v>
      </c>
      <c r="P282" s="15"/>
      <c r="Q282" s="16" t="s">
        <v>137</v>
      </c>
      <c r="R282" s="135" t="s">
        <v>105</v>
      </c>
      <c r="S282" s="136" t="s">
        <v>1492</v>
      </c>
      <c r="T282" s="16"/>
      <c r="U282" s="16"/>
      <c r="V282" s="5"/>
      <c r="W282" s="5"/>
      <c r="X282" s="5"/>
      <c r="Y282" s="5"/>
      <c r="Z282" s="18" t="e">
        <v>#N/A</v>
      </c>
      <c r="AA282" s="5"/>
      <c r="BS282" s="4">
        <v>0</v>
      </c>
      <c r="BV282" s="5"/>
      <c r="BX282" s="4" t="s">
        <v>280</v>
      </c>
    </row>
    <row r="283" spans="1:76" hidden="1" x14ac:dyDescent="0.3">
      <c r="A283" s="49" t="s">
        <v>1487</v>
      </c>
      <c r="B283" s="8">
        <v>42965</v>
      </c>
      <c r="C283" s="4" t="s">
        <v>122</v>
      </c>
      <c r="D283" s="4" t="s">
        <v>115</v>
      </c>
      <c r="E283" s="4" t="s">
        <v>116</v>
      </c>
      <c r="F283" s="83">
        <v>28</v>
      </c>
      <c r="G283" s="83">
        <v>2</v>
      </c>
      <c r="H283" s="12" t="str">
        <f t="shared" si="9"/>
        <v>28-2</v>
      </c>
      <c r="I283" s="12" t="str">
        <f t="shared" si="8"/>
        <v>28-2 1</v>
      </c>
      <c r="J283" s="49" t="s">
        <v>1487</v>
      </c>
      <c r="K283" s="83">
        <v>0</v>
      </c>
      <c r="L283" s="83">
        <v>55</v>
      </c>
      <c r="M283" s="117" t="b">
        <v>1</v>
      </c>
      <c r="N283" s="14">
        <v>60.615000000000002</v>
      </c>
      <c r="O283" s="14">
        <v>61.164999999999999</v>
      </c>
      <c r="P283" s="15" t="s">
        <v>112</v>
      </c>
      <c r="Q283" s="11" t="s">
        <v>1094</v>
      </c>
      <c r="R283" s="133" t="s">
        <v>1493</v>
      </c>
      <c r="S283" s="134">
        <v>1</v>
      </c>
      <c r="T283" s="16" t="s">
        <v>18</v>
      </c>
      <c r="U283" s="16"/>
      <c r="V283" s="5" t="s">
        <v>126</v>
      </c>
      <c r="W283" s="5" t="s">
        <v>49</v>
      </c>
      <c r="X283" s="5" t="s">
        <v>17</v>
      </c>
      <c r="Y283" s="5" t="s">
        <v>10</v>
      </c>
      <c r="Z283" s="18">
        <v>2</v>
      </c>
      <c r="AA283" s="5" t="s">
        <v>40</v>
      </c>
      <c r="BI283" s="4">
        <v>100</v>
      </c>
      <c r="BS283" s="4">
        <v>100</v>
      </c>
      <c r="BT283" s="83"/>
      <c r="BW283" s="5"/>
    </row>
    <row r="284" spans="1:76" hidden="1" x14ac:dyDescent="0.3">
      <c r="A284" s="49" t="s">
        <v>1487</v>
      </c>
      <c r="B284" s="8">
        <v>42965</v>
      </c>
      <c r="C284" s="4" t="s">
        <v>122</v>
      </c>
      <c r="D284" s="4" t="s">
        <v>115</v>
      </c>
      <c r="E284" s="4" t="s">
        <v>116</v>
      </c>
      <c r="F284" s="83">
        <v>28</v>
      </c>
      <c r="G284" s="83">
        <v>2</v>
      </c>
      <c r="H284" s="12" t="str">
        <f t="shared" si="9"/>
        <v>28-2</v>
      </c>
      <c r="I284" s="12" t="str">
        <f t="shared" si="8"/>
        <v>28-2 3</v>
      </c>
      <c r="J284" s="49" t="s">
        <v>1487</v>
      </c>
      <c r="K284" s="83">
        <v>0</v>
      </c>
      <c r="L284" s="83">
        <v>55</v>
      </c>
      <c r="M284" s="117" t="b">
        <v>1</v>
      </c>
      <c r="N284" s="14">
        <v>60.615000000000002</v>
      </c>
      <c r="O284" s="14">
        <v>61.164999999999999</v>
      </c>
      <c r="P284" s="15" t="s">
        <v>112</v>
      </c>
      <c r="Q284" s="16" t="s">
        <v>42</v>
      </c>
      <c r="R284" s="133" t="s">
        <v>1497</v>
      </c>
      <c r="S284" s="134">
        <v>3</v>
      </c>
      <c r="T284" s="16" t="s">
        <v>18</v>
      </c>
      <c r="U284" s="16" t="s">
        <v>19</v>
      </c>
      <c r="V284" s="5" t="s">
        <v>210</v>
      </c>
      <c r="W284" s="5" t="s">
        <v>49</v>
      </c>
      <c r="X284" s="5" t="s">
        <v>14</v>
      </c>
      <c r="Y284" s="5" t="s">
        <v>135</v>
      </c>
      <c r="Z284" s="18">
        <v>3</v>
      </c>
      <c r="AA284" s="5" t="s">
        <v>40</v>
      </c>
      <c r="AT284" s="4">
        <v>50</v>
      </c>
      <c r="AW284" s="4">
        <v>50</v>
      </c>
      <c r="BS284" s="4">
        <v>100</v>
      </c>
      <c r="BV284" s="5"/>
      <c r="BW284" s="4" t="s">
        <v>279</v>
      </c>
    </row>
    <row r="285" spans="1:76" hidden="1" x14ac:dyDescent="0.3">
      <c r="A285" s="49" t="s">
        <v>1487</v>
      </c>
      <c r="B285" s="8">
        <v>42965</v>
      </c>
      <c r="C285" s="4" t="s">
        <v>122</v>
      </c>
      <c r="D285" s="4" t="s">
        <v>115</v>
      </c>
      <c r="E285" s="4" t="s">
        <v>116</v>
      </c>
      <c r="F285" s="83">
        <v>28</v>
      </c>
      <c r="G285" s="83">
        <v>2</v>
      </c>
      <c r="H285" s="12" t="str">
        <f t="shared" si="9"/>
        <v>28-2</v>
      </c>
      <c r="I285" s="12" t="str">
        <f t="shared" si="8"/>
        <v>28-2 O</v>
      </c>
      <c r="J285" s="49" t="s">
        <v>1487</v>
      </c>
      <c r="K285" s="83">
        <v>0</v>
      </c>
      <c r="L285" s="83">
        <v>55</v>
      </c>
      <c r="M285" s="117" t="b">
        <v>1</v>
      </c>
      <c r="N285" s="14">
        <v>60.615000000000002</v>
      </c>
      <c r="O285" s="14">
        <v>61.164999999999999</v>
      </c>
      <c r="P285" s="15"/>
      <c r="Q285" s="16" t="s">
        <v>137</v>
      </c>
      <c r="R285" s="135" t="s">
        <v>105</v>
      </c>
      <c r="S285" s="136" t="s">
        <v>1492</v>
      </c>
      <c r="T285" s="16"/>
      <c r="U285" s="16"/>
      <c r="V285" s="5"/>
      <c r="W285" s="5"/>
      <c r="X285" s="5"/>
      <c r="Y285" s="5"/>
      <c r="Z285" s="18" t="e">
        <v>#N/A</v>
      </c>
      <c r="AA285" s="5"/>
      <c r="BS285" s="4">
        <v>0</v>
      </c>
      <c r="BV285" s="5"/>
      <c r="BX285" s="4" t="s">
        <v>280</v>
      </c>
    </row>
    <row r="286" spans="1:76" hidden="1" x14ac:dyDescent="0.3">
      <c r="A286" s="49" t="s">
        <v>1487</v>
      </c>
      <c r="B286" s="8">
        <v>42965</v>
      </c>
      <c r="C286" s="4" t="s">
        <v>122</v>
      </c>
      <c r="D286" s="4" t="s">
        <v>115</v>
      </c>
      <c r="E286" s="4" t="s">
        <v>116</v>
      </c>
      <c r="F286" s="83">
        <v>29</v>
      </c>
      <c r="G286" s="83">
        <v>1</v>
      </c>
      <c r="H286" s="12" t="str">
        <f t="shared" si="9"/>
        <v>29-1</v>
      </c>
      <c r="I286" s="12" t="str">
        <f t="shared" si="8"/>
        <v>29-1 1</v>
      </c>
      <c r="J286" s="49" t="s">
        <v>1487</v>
      </c>
      <c r="K286" s="83">
        <v>0</v>
      </c>
      <c r="L286" s="83">
        <v>73</v>
      </c>
      <c r="M286" s="117" t="b">
        <v>1</v>
      </c>
      <c r="N286" s="14">
        <v>60.55</v>
      </c>
      <c r="O286" s="14">
        <v>61.279999999999994</v>
      </c>
      <c r="P286" s="15" t="s">
        <v>112</v>
      </c>
      <c r="Q286" s="11" t="s">
        <v>1094</v>
      </c>
      <c r="R286" s="133" t="s">
        <v>1493</v>
      </c>
      <c r="S286" s="134">
        <v>1</v>
      </c>
      <c r="T286" s="16" t="s">
        <v>18</v>
      </c>
      <c r="U286" s="16"/>
      <c r="V286" s="5" t="s">
        <v>126</v>
      </c>
      <c r="W286" s="5" t="s">
        <v>49</v>
      </c>
      <c r="X286" s="5" t="s">
        <v>17</v>
      </c>
      <c r="Y286" s="5" t="s">
        <v>10</v>
      </c>
      <c r="Z286" s="18">
        <v>2</v>
      </c>
      <c r="AA286" s="5" t="s">
        <v>40</v>
      </c>
      <c r="BI286" s="4">
        <v>100</v>
      </c>
      <c r="BS286" s="4">
        <v>100</v>
      </c>
      <c r="BT286" s="83"/>
      <c r="BW286" s="5" t="s">
        <v>281</v>
      </c>
    </row>
    <row r="287" spans="1:76" hidden="1" x14ac:dyDescent="0.3">
      <c r="A287" s="49" t="s">
        <v>1487</v>
      </c>
      <c r="B287" s="8">
        <v>42965</v>
      </c>
      <c r="C287" s="4" t="s">
        <v>122</v>
      </c>
      <c r="D287" s="4" t="s">
        <v>115</v>
      </c>
      <c r="E287" s="4" t="s">
        <v>116</v>
      </c>
      <c r="F287" s="83">
        <v>29</v>
      </c>
      <c r="G287" s="83">
        <v>1</v>
      </c>
      <c r="H287" s="12" t="str">
        <f t="shared" si="9"/>
        <v>29-1</v>
      </c>
      <c r="I287" s="12" t="str">
        <f t="shared" si="8"/>
        <v>29-1 3</v>
      </c>
      <c r="J287" s="49" t="s">
        <v>1487</v>
      </c>
      <c r="K287" s="83">
        <v>0</v>
      </c>
      <c r="L287" s="83">
        <v>73</v>
      </c>
      <c r="M287" s="117" t="b">
        <v>1</v>
      </c>
      <c r="N287" s="14">
        <v>60.55</v>
      </c>
      <c r="O287" s="14">
        <v>61.279999999999994</v>
      </c>
      <c r="P287" s="15" t="s">
        <v>112</v>
      </c>
      <c r="Q287" s="16" t="s">
        <v>42</v>
      </c>
      <c r="R287" s="133" t="s">
        <v>1497</v>
      </c>
      <c r="S287" s="134">
        <v>3</v>
      </c>
      <c r="T287" s="16" t="s">
        <v>18</v>
      </c>
      <c r="U287" s="16"/>
      <c r="V287" s="5" t="s">
        <v>141</v>
      </c>
      <c r="W287" s="5" t="s">
        <v>49</v>
      </c>
      <c r="X287" s="5" t="s">
        <v>14</v>
      </c>
      <c r="Y287" s="5" t="s">
        <v>135</v>
      </c>
      <c r="Z287" s="18">
        <v>3</v>
      </c>
      <c r="AA287" s="5" t="s">
        <v>40</v>
      </c>
      <c r="AT287" s="4">
        <v>50</v>
      </c>
      <c r="AW287" s="4">
        <v>50</v>
      </c>
      <c r="BS287" s="4">
        <v>100</v>
      </c>
      <c r="BV287" s="5"/>
      <c r="BW287" s="4" t="s">
        <v>282</v>
      </c>
    </row>
    <row r="288" spans="1:76" hidden="1" x14ac:dyDescent="0.3">
      <c r="A288" s="49" t="s">
        <v>1487</v>
      </c>
      <c r="B288" s="8">
        <v>42965</v>
      </c>
      <c r="C288" s="4" t="s">
        <v>122</v>
      </c>
      <c r="D288" s="4" t="s">
        <v>115</v>
      </c>
      <c r="E288" s="4" t="s">
        <v>116</v>
      </c>
      <c r="F288" s="83">
        <v>29</v>
      </c>
      <c r="G288" s="83">
        <v>1</v>
      </c>
      <c r="H288" s="12" t="str">
        <f t="shared" si="9"/>
        <v>29-1</v>
      </c>
      <c r="I288" s="12" t="str">
        <f t="shared" si="8"/>
        <v>29-1 O</v>
      </c>
      <c r="J288" s="49" t="s">
        <v>1487</v>
      </c>
      <c r="K288" s="83">
        <v>0</v>
      </c>
      <c r="L288" s="83">
        <v>73</v>
      </c>
      <c r="M288" s="117" t="b">
        <v>1</v>
      </c>
      <c r="N288" s="14">
        <v>60.55</v>
      </c>
      <c r="O288" s="14">
        <v>61.279999999999994</v>
      </c>
      <c r="P288" s="15"/>
      <c r="Q288" s="16" t="s">
        <v>137</v>
      </c>
      <c r="R288" s="135" t="s">
        <v>105</v>
      </c>
      <c r="S288" s="136" t="s">
        <v>1492</v>
      </c>
      <c r="T288" s="16"/>
      <c r="U288" s="16"/>
      <c r="V288" s="5"/>
      <c r="W288" s="5"/>
      <c r="X288" s="5"/>
      <c r="Y288" s="5"/>
      <c r="Z288" s="18" t="e">
        <v>#N/A</v>
      </c>
      <c r="AA288" s="5"/>
      <c r="BS288" s="4">
        <v>0</v>
      </c>
      <c r="BV288" s="5"/>
      <c r="BX288" s="4" t="s">
        <v>283</v>
      </c>
    </row>
    <row r="289" spans="1:76" hidden="1" x14ac:dyDescent="0.3">
      <c r="A289" s="49" t="s">
        <v>1487</v>
      </c>
      <c r="B289" s="8">
        <v>42965</v>
      </c>
      <c r="C289" s="4" t="s">
        <v>122</v>
      </c>
      <c r="D289" s="4" t="s">
        <v>115</v>
      </c>
      <c r="E289" s="4" t="s">
        <v>116</v>
      </c>
      <c r="F289" s="83">
        <v>30</v>
      </c>
      <c r="G289" s="83">
        <v>1</v>
      </c>
      <c r="H289" s="12" t="str">
        <f t="shared" si="9"/>
        <v>30-1</v>
      </c>
      <c r="I289" s="12" t="str">
        <f t="shared" si="8"/>
        <v>30-1 1</v>
      </c>
      <c r="J289" s="49" t="s">
        <v>1487</v>
      </c>
      <c r="K289" s="83">
        <v>0</v>
      </c>
      <c r="L289" s="83">
        <v>91</v>
      </c>
      <c r="M289" s="117" t="b">
        <v>1</v>
      </c>
      <c r="N289" s="14">
        <v>61.6</v>
      </c>
      <c r="O289" s="14">
        <v>62.51</v>
      </c>
      <c r="P289" s="15" t="s">
        <v>112</v>
      </c>
      <c r="Q289" s="11" t="s">
        <v>1094</v>
      </c>
      <c r="R289" s="133" t="s">
        <v>1493</v>
      </c>
      <c r="S289" s="134">
        <v>1</v>
      </c>
      <c r="T289" s="16" t="s">
        <v>18</v>
      </c>
      <c r="U289" s="16"/>
      <c r="V289" s="5" t="s">
        <v>126</v>
      </c>
      <c r="W289" s="5" t="s">
        <v>49</v>
      </c>
      <c r="X289" s="5" t="s">
        <v>17</v>
      </c>
      <c r="Y289" s="5" t="s">
        <v>10</v>
      </c>
      <c r="Z289" s="18">
        <v>2</v>
      </c>
      <c r="AA289" s="5" t="s">
        <v>40</v>
      </c>
      <c r="BI289" s="4">
        <v>100</v>
      </c>
      <c r="BS289" s="4">
        <v>100</v>
      </c>
      <c r="BT289" s="83"/>
      <c r="BW289" s="5" t="s">
        <v>284</v>
      </c>
    </row>
    <row r="290" spans="1:76" hidden="1" x14ac:dyDescent="0.3">
      <c r="A290" s="49" t="s">
        <v>1487</v>
      </c>
      <c r="B290" s="8">
        <v>42965</v>
      </c>
      <c r="C290" s="4" t="s">
        <v>122</v>
      </c>
      <c r="D290" s="4" t="s">
        <v>115</v>
      </c>
      <c r="E290" s="4" t="s">
        <v>116</v>
      </c>
      <c r="F290" s="83">
        <v>30</v>
      </c>
      <c r="G290" s="83">
        <v>1</v>
      </c>
      <c r="H290" s="12" t="str">
        <f t="shared" si="9"/>
        <v>30-1</v>
      </c>
      <c r="I290" s="12" t="str">
        <f t="shared" si="8"/>
        <v>30-1 3</v>
      </c>
      <c r="J290" s="49" t="s">
        <v>1487</v>
      </c>
      <c r="K290" s="83">
        <v>0</v>
      </c>
      <c r="L290" s="83">
        <v>91</v>
      </c>
      <c r="M290" s="117" t="b">
        <v>1</v>
      </c>
      <c r="N290" s="14">
        <v>61.6</v>
      </c>
      <c r="O290" s="14">
        <v>62.51</v>
      </c>
      <c r="P290" s="15" t="s">
        <v>112</v>
      </c>
      <c r="Q290" s="16" t="s">
        <v>42</v>
      </c>
      <c r="R290" s="133" t="s">
        <v>1497</v>
      </c>
      <c r="S290" s="134">
        <v>3</v>
      </c>
      <c r="T290" s="16" t="s">
        <v>18</v>
      </c>
      <c r="U290" s="16"/>
      <c r="V290" s="5" t="s">
        <v>210</v>
      </c>
      <c r="W290" s="5" t="s">
        <v>49</v>
      </c>
      <c r="X290" s="5" t="s">
        <v>14</v>
      </c>
      <c r="Y290" s="5" t="s">
        <v>135</v>
      </c>
      <c r="Z290" s="18">
        <v>3</v>
      </c>
      <c r="AA290" s="5" t="s">
        <v>40</v>
      </c>
      <c r="AT290" s="4">
        <v>50</v>
      </c>
      <c r="AW290" s="4">
        <v>50</v>
      </c>
      <c r="BS290" s="4">
        <v>100</v>
      </c>
      <c r="BV290" s="5"/>
      <c r="BW290" s="4" t="s">
        <v>285</v>
      </c>
    </row>
    <row r="291" spans="1:76" hidden="1" x14ac:dyDescent="0.3">
      <c r="A291" s="49" t="s">
        <v>1487</v>
      </c>
      <c r="B291" s="8">
        <v>42965</v>
      </c>
      <c r="C291" s="4" t="s">
        <v>122</v>
      </c>
      <c r="D291" s="4" t="s">
        <v>115</v>
      </c>
      <c r="E291" s="4" t="s">
        <v>116</v>
      </c>
      <c r="F291" s="83">
        <v>30</v>
      </c>
      <c r="G291" s="83">
        <v>1</v>
      </c>
      <c r="H291" s="12" t="str">
        <f t="shared" si="9"/>
        <v>30-1</v>
      </c>
      <c r="I291" s="12" t="str">
        <f t="shared" si="8"/>
        <v>30-1 5</v>
      </c>
      <c r="J291" s="49" t="s">
        <v>1487</v>
      </c>
      <c r="K291" s="83">
        <v>43</v>
      </c>
      <c r="L291" s="83">
        <v>44</v>
      </c>
      <c r="M291" s="117" t="b">
        <v>1</v>
      </c>
      <c r="N291" s="14">
        <v>62.03</v>
      </c>
      <c r="O291" s="14">
        <v>62.04</v>
      </c>
      <c r="P291" s="15" t="s">
        <v>96</v>
      </c>
      <c r="Q291" s="80" t="s">
        <v>54</v>
      </c>
      <c r="R291" s="137" t="s">
        <v>1495</v>
      </c>
      <c r="S291" s="138">
        <v>5</v>
      </c>
      <c r="T291" s="80" t="s">
        <v>23</v>
      </c>
      <c r="U291" s="80" t="s">
        <v>89</v>
      </c>
      <c r="V291" s="81" t="s">
        <v>134</v>
      </c>
      <c r="W291" s="81" t="s">
        <v>49</v>
      </c>
      <c r="X291" s="81" t="s">
        <v>14</v>
      </c>
      <c r="Y291" s="81" t="s">
        <v>135</v>
      </c>
      <c r="Z291" s="79">
        <v>3</v>
      </c>
      <c r="AA291" s="81" t="s">
        <v>111</v>
      </c>
      <c r="AU291" s="4">
        <v>90</v>
      </c>
      <c r="BI291" s="4">
        <v>10</v>
      </c>
      <c r="BS291" s="4">
        <v>100</v>
      </c>
      <c r="BV291" s="81"/>
      <c r="BW291" s="4" t="s">
        <v>286</v>
      </c>
    </row>
    <row r="292" spans="1:76" hidden="1" x14ac:dyDescent="0.3">
      <c r="A292" s="49" t="s">
        <v>1487</v>
      </c>
      <c r="B292" s="8">
        <v>42965</v>
      </c>
      <c r="C292" s="4" t="s">
        <v>122</v>
      </c>
      <c r="D292" s="4" t="s">
        <v>115</v>
      </c>
      <c r="E292" s="4" t="s">
        <v>116</v>
      </c>
      <c r="F292" s="83">
        <v>30</v>
      </c>
      <c r="G292" s="83">
        <v>1</v>
      </c>
      <c r="H292" s="12" t="str">
        <f t="shared" si="9"/>
        <v>30-1</v>
      </c>
      <c r="I292" s="12" t="str">
        <f t="shared" si="8"/>
        <v>30-1 O</v>
      </c>
      <c r="J292" s="49" t="s">
        <v>1487</v>
      </c>
      <c r="K292" s="83">
        <v>0</v>
      </c>
      <c r="L292" s="83">
        <v>91</v>
      </c>
      <c r="M292" s="117" t="b">
        <v>1</v>
      </c>
      <c r="N292" s="14">
        <v>61.6</v>
      </c>
      <c r="O292" s="14">
        <v>62.51</v>
      </c>
      <c r="P292" s="15"/>
      <c r="Q292" s="16" t="s">
        <v>137</v>
      </c>
      <c r="R292" s="135" t="s">
        <v>105</v>
      </c>
      <c r="S292" s="136" t="s">
        <v>1492</v>
      </c>
      <c r="T292" s="16"/>
      <c r="U292" s="16"/>
      <c r="V292" s="5"/>
      <c r="W292" s="5"/>
      <c r="X292" s="5"/>
      <c r="Y292" s="5"/>
      <c r="Z292" s="18" t="e">
        <v>#N/A</v>
      </c>
      <c r="AA292" s="5"/>
      <c r="BS292" s="4">
        <v>0</v>
      </c>
      <c r="BV292" s="5"/>
      <c r="BX292" s="4" t="s">
        <v>287</v>
      </c>
    </row>
    <row r="293" spans="1:76" hidden="1" x14ac:dyDescent="0.3">
      <c r="A293" s="49" t="s">
        <v>1487</v>
      </c>
      <c r="B293" s="8">
        <v>42965</v>
      </c>
      <c r="C293" s="4" t="s">
        <v>122</v>
      </c>
      <c r="D293" s="4" t="s">
        <v>115</v>
      </c>
      <c r="E293" s="4" t="s">
        <v>116</v>
      </c>
      <c r="F293" s="83">
        <v>30</v>
      </c>
      <c r="G293" s="83">
        <v>2</v>
      </c>
      <c r="H293" s="12" t="str">
        <f t="shared" si="9"/>
        <v>30-2</v>
      </c>
      <c r="I293" s="12" t="str">
        <f t="shared" si="8"/>
        <v>30-2 1</v>
      </c>
      <c r="J293" s="49" t="s">
        <v>1487</v>
      </c>
      <c r="K293" s="83">
        <v>0</v>
      </c>
      <c r="L293" s="83">
        <v>77</v>
      </c>
      <c r="M293" s="117" t="b">
        <v>1</v>
      </c>
      <c r="N293" s="14">
        <v>62.515000000000001</v>
      </c>
      <c r="O293" s="14">
        <v>63.285000000000004</v>
      </c>
      <c r="P293" s="15" t="s">
        <v>112</v>
      </c>
      <c r="Q293" s="11" t="s">
        <v>1094</v>
      </c>
      <c r="R293" s="133" t="s">
        <v>1493</v>
      </c>
      <c r="S293" s="134">
        <v>1</v>
      </c>
      <c r="T293" s="16" t="s">
        <v>18</v>
      </c>
      <c r="U293" s="16"/>
      <c r="V293" s="5" t="s">
        <v>126</v>
      </c>
      <c r="W293" s="5" t="s">
        <v>49</v>
      </c>
      <c r="X293" s="5" t="s">
        <v>17</v>
      </c>
      <c r="Y293" s="5" t="s">
        <v>10</v>
      </c>
      <c r="Z293" s="18">
        <v>2</v>
      </c>
      <c r="AA293" s="5" t="s">
        <v>40</v>
      </c>
      <c r="BI293" s="4">
        <v>100</v>
      </c>
      <c r="BS293" s="4">
        <v>100</v>
      </c>
      <c r="BT293" s="83"/>
      <c r="BW293" s="5" t="s">
        <v>288</v>
      </c>
    </row>
    <row r="294" spans="1:76" hidden="1" x14ac:dyDescent="0.3">
      <c r="A294" s="49" t="s">
        <v>1487</v>
      </c>
      <c r="B294" s="8">
        <v>42965</v>
      </c>
      <c r="C294" s="4" t="s">
        <v>122</v>
      </c>
      <c r="D294" s="4" t="s">
        <v>115</v>
      </c>
      <c r="E294" s="4" t="s">
        <v>116</v>
      </c>
      <c r="F294" s="83">
        <v>30</v>
      </c>
      <c r="G294" s="83">
        <v>2</v>
      </c>
      <c r="H294" s="12" t="str">
        <f t="shared" si="9"/>
        <v>30-2</v>
      </c>
      <c r="I294" s="12" t="str">
        <f t="shared" si="8"/>
        <v>30-2 3</v>
      </c>
      <c r="J294" s="49" t="s">
        <v>1487</v>
      </c>
      <c r="K294" s="83">
        <v>0</v>
      </c>
      <c r="L294" s="83">
        <v>77</v>
      </c>
      <c r="M294" s="117" t="b">
        <v>1</v>
      </c>
      <c r="N294" s="14">
        <v>62.515000000000001</v>
      </c>
      <c r="O294" s="14">
        <v>63.285000000000004</v>
      </c>
      <c r="P294" s="15" t="s">
        <v>112</v>
      </c>
      <c r="Q294" s="16" t="s">
        <v>42</v>
      </c>
      <c r="R294" s="133" t="s">
        <v>1497</v>
      </c>
      <c r="S294" s="134">
        <v>3</v>
      </c>
      <c r="T294" s="16" t="s">
        <v>18</v>
      </c>
      <c r="U294" s="16" t="s">
        <v>19</v>
      </c>
      <c r="V294" s="5" t="s">
        <v>206</v>
      </c>
      <c r="W294" s="5" t="s">
        <v>49</v>
      </c>
      <c r="X294" s="5" t="s">
        <v>14</v>
      </c>
      <c r="Y294" s="5" t="s">
        <v>135</v>
      </c>
      <c r="Z294" s="18">
        <v>3</v>
      </c>
      <c r="AA294" s="5" t="s">
        <v>40</v>
      </c>
      <c r="AT294" s="4">
        <v>80</v>
      </c>
      <c r="AW294" s="4">
        <v>20</v>
      </c>
      <c r="BS294" s="4">
        <v>100</v>
      </c>
      <c r="BV294" s="5"/>
      <c r="BW294" s="4" t="s">
        <v>289</v>
      </c>
    </row>
    <row r="295" spans="1:76" hidden="1" x14ac:dyDescent="0.3">
      <c r="A295" s="49" t="s">
        <v>1487</v>
      </c>
      <c r="B295" s="8">
        <v>42965</v>
      </c>
      <c r="C295" s="4" t="s">
        <v>122</v>
      </c>
      <c r="D295" s="4" t="s">
        <v>115</v>
      </c>
      <c r="E295" s="4" t="s">
        <v>116</v>
      </c>
      <c r="F295" s="83">
        <v>30</v>
      </c>
      <c r="G295" s="83">
        <v>2</v>
      </c>
      <c r="H295" s="12" t="str">
        <f t="shared" si="9"/>
        <v>30-2</v>
      </c>
      <c r="I295" s="12" t="str">
        <f t="shared" si="8"/>
        <v>30-2 O</v>
      </c>
      <c r="J295" s="49" t="s">
        <v>1487</v>
      </c>
      <c r="K295" s="83">
        <v>0</v>
      </c>
      <c r="L295" s="83">
        <v>77</v>
      </c>
      <c r="M295" s="117" t="b">
        <v>1</v>
      </c>
      <c r="N295" s="14">
        <v>62.515000000000001</v>
      </c>
      <c r="O295" s="14">
        <v>63.285000000000004</v>
      </c>
      <c r="P295" s="15"/>
      <c r="Q295" s="16" t="s">
        <v>137</v>
      </c>
      <c r="R295" s="135" t="s">
        <v>105</v>
      </c>
      <c r="S295" s="136" t="s">
        <v>1492</v>
      </c>
      <c r="T295" s="16"/>
      <c r="U295" s="16"/>
      <c r="V295" s="5"/>
      <c r="W295" s="5"/>
      <c r="X295" s="5"/>
      <c r="Y295" s="5"/>
      <c r="Z295" s="18" t="e">
        <v>#N/A</v>
      </c>
      <c r="AA295" s="5"/>
      <c r="BS295" s="4">
        <v>0</v>
      </c>
      <c r="BV295" s="5"/>
      <c r="BX295" s="4" t="s">
        <v>290</v>
      </c>
    </row>
    <row r="296" spans="1:76" hidden="1" x14ac:dyDescent="0.3">
      <c r="A296" s="49" t="s">
        <v>1487</v>
      </c>
      <c r="B296" s="8">
        <v>42965</v>
      </c>
      <c r="C296" s="4" t="s">
        <v>122</v>
      </c>
      <c r="D296" s="4" t="s">
        <v>115</v>
      </c>
      <c r="E296" s="4" t="s">
        <v>116</v>
      </c>
      <c r="F296" s="83">
        <v>30</v>
      </c>
      <c r="G296" s="83">
        <v>3</v>
      </c>
      <c r="H296" s="12" t="str">
        <f t="shared" si="9"/>
        <v>30-3</v>
      </c>
      <c r="I296" s="12" t="str">
        <f t="shared" si="8"/>
        <v>30-3 1</v>
      </c>
      <c r="J296" s="49" t="s">
        <v>1487</v>
      </c>
      <c r="K296" s="83">
        <v>0</v>
      </c>
      <c r="L296" s="83">
        <v>60</v>
      </c>
      <c r="M296" s="117" t="b">
        <v>1</v>
      </c>
      <c r="N296" s="14">
        <v>63.29</v>
      </c>
      <c r="O296" s="14">
        <v>63.89</v>
      </c>
      <c r="P296" s="15" t="s">
        <v>112</v>
      </c>
      <c r="Q296" s="11" t="s">
        <v>1094</v>
      </c>
      <c r="R296" s="133" t="s">
        <v>1493</v>
      </c>
      <c r="S296" s="134">
        <v>1</v>
      </c>
      <c r="T296" s="16" t="s">
        <v>18</v>
      </c>
      <c r="U296" s="16"/>
      <c r="V296" s="5" t="s">
        <v>126</v>
      </c>
      <c r="W296" s="5" t="s">
        <v>49</v>
      </c>
      <c r="X296" s="5" t="s">
        <v>17</v>
      </c>
      <c r="Y296" s="5" t="s">
        <v>10</v>
      </c>
      <c r="Z296" s="18">
        <v>2</v>
      </c>
      <c r="AA296" s="5" t="s">
        <v>40</v>
      </c>
      <c r="BI296" s="4">
        <v>100</v>
      </c>
      <c r="BS296" s="4">
        <v>100</v>
      </c>
      <c r="BT296" s="83"/>
      <c r="BW296" s="5"/>
    </row>
    <row r="297" spans="1:76" hidden="1" x14ac:dyDescent="0.3">
      <c r="A297" s="49" t="s">
        <v>1487</v>
      </c>
      <c r="B297" s="8">
        <v>42965</v>
      </c>
      <c r="C297" s="4" t="s">
        <v>122</v>
      </c>
      <c r="D297" s="4" t="s">
        <v>115</v>
      </c>
      <c r="E297" s="4" t="s">
        <v>116</v>
      </c>
      <c r="F297" s="83">
        <v>30</v>
      </c>
      <c r="G297" s="83">
        <v>3</v>
      </c>
      <c r="H297" s="12" t="str">
        <f t="shared" si="9"/>
        <v>30-3</v>
      </c>
      <c r="I297" s="12" t="str">
        <f t="shared" si="8"/>
        <v>30-3 2</v>
      </c>
      <c r="J297" s="49" t="s">
        <v>1487</v>
      </c>
      <c r="K297" s="83">
        <v>0</v>
      </c>
      <c r="L297" s="83">
        <v>60</v>
      </c>
      <c r="M297" s="117" t="b">
        <v>1</v>
      </c>
      <c r="N297" s="14">
        <v>63.29</v>
      </c>
      <c r="O297" s="14">
        <v>63.89</v>
      </c>
      <c r="P297" s="15" t="s">
        <v>112</v>
      </c>
      <c r="Q297" s="16" t="s">
        <v>27</v>
      </c>
      <c r="R297" s="133" t="s">
        <v>1496</v>
      </c>
      <c r="S297" s="134">
        <v>2</v>
      </c>
      <c r="T297" s="16" t="s">
        <v>19</v>
      </c>
      <c r="U297" s="16"/>
      <c r="V297" s="5" t="s">
        <v>212</v>
      </c>
      <c r="W297" s="5" t="s">
        <v>49</v>
      </c>
      <c r="X297" s="5" t="s">
        <v>14</v>
      </c>
      <c r="Y297" s="5" t="s">
        <v>12</v>
      </c>
      <c r="Z297" s="18">
        <v>4</v>
      </c>
      <c r="AA297" s="5" t="s">
        <v>40</v>
      </c>
      <c r="AT297" s="4">
        <v>100</v>
      </c>
      <c r="BS297" s="4">
        <v>100</v>
      </c>
      <c r="BV297" s="5"/>
      <c r="BW297" s="4" t="s">
        <v>291</v>
      </c>
    </row>
    <row r="298" spans="1:76" hidden="1" x14ac:dyDescent="0.3">
      <c r="A298" s="49" t="s">
        <v>1487</v>
      </c>
      <c r="B298" s="8">
        <v>42965</v>
      </c>
      <c r="C298" s="4" t="s">
        <v>122</v>
      </c>
      <c r="D298" s="4" t="s">
        <v>115</v>
      </c>
      <c r="E298" s="4" t="s">
        <v>116</v>
      </c>
      <c r="F298" s="83">
        <v>30</v>
      </c>
      <c r="G298" s="83">
        <v>3</v>
      </c>
      <c r="H298" s="12" t="str">
        <f t="shared" si="9"/>
        <v>30-3</v>
      </c>
      <c r="I298" s="12" t="str">
        <f t="shared" si="8"/>
        <v>30-3 2</v>
      </c>
      <c r="J298" s="49" t="s">
        <v>1487</v>
      </c>
      <c r="K298" s="83">
        <v>0</v>
      </c>
      <c r="L298" s="83">
        <v>60</v>
      </c>
      <c r="M298" s="117" t="b">
        <v>1</v>
      </c>
      <c r="N298" s="14">
        <v>63.29</v>
      </c>
      <c r="O298" s="14">
        <v>63.89</v>
      </c>
      <c r="P298" s="15" t="s">
        <v>112</v>
      </c>
      <c r="Q298" s="80" t="s">
        <v>42</v>
      </c>
      <c r="R298" s="137" t="s">
        <v>1496</v>
      </c>
      <c r="S298" s="138">
        <v>2</v>
      </c>
      <c r="T298" s="80" t="s">
        <v>18</v>
      </c>
      <c r="U298" s="80"/>
      <c r="V298" s="81" t="s">
        <v>127</v>
      </c>
      <c r="W298" s="81" t="s">
        <v>49</v>
      </c>
      <c r="X298" s="81" t="s">
        <v>14</v>
      </c>
      <c r="Y298" s="81" t="s">
        <v>135</v>
      </c>
      <c r="Z298" s="79">
        <v>3</v>
      </c>
      <c r="AA298" s="81" t="s">
        <v>40</v>
      </c>
      <c r="AB298" s="148"/>
      <c r="AC298" s="148"/>
      <c r="AD298" s="148"/>
      <c r="AE298" s="148"/>
      <c r="AF298" s="53"/>
      <c r="AG298" s="53"/>
      <c r="AH298" s="148"/>
      <c r="AI298" s="53"/>
      <c r="AJ298" s="53"/>
      <c r="AK298" s="53"/>
      <c r="AL298" s="148"/>
      <c r="AM298" s="148"/>
      <c r="AN298" s="53"/>
      <c r="AO298" s="53"/>
      <c r="AP298" s="53"/>
      <c r="AT298" s="4">
        <v>50</v>
      </c>
      <c r="AW298" s="4">
        <v>50</v>
      </c>
      <c r="BS298" s="4">
        <v>100</v>
      </c>
      <c r="BV298" s="81"/>
      <c r="BW298" s="4" t="s">
        <v>292</v>
      </c>
    </row>
    <row r="299" spans="1:76" hidden="1" x14ac:dyDescent="0.3">
      <c r="A299" s="49" t="s">
        <v>1487</v>
      </c>
      <c r="B299" s="8">
        <v>42965</v>
      </c>
      <c r="C299" s="4" t="s">
        <v>122</v>
      </c>
      <c r="D299" s="4" t="s">
        <v>115</v>
      </c>
      <c r="E299" s="4" t="s">
        <v>116</v>
      </c>
      <c r="F299" s="83">
        <v>30</v>
      </c>
      <c r="G299" s="83">
        <v>3</v>
      </c>
      <c r="H299" s="12" t="str">
        <f t="shared" si="9"/>
        <v>30-3</v>
      </c>
      <c r="I299" s="12" t="str">
        <f t="shared" si="8"/>
        <v>30-3 O</v>
      </c>
      <c r="J299" s="49" t="s">
        <v>1487</v>
      </c>
      <c r="K299" s="83">
        <v>0</v>
      </c>
      <c r="L299" s="83">
        <v>60</v>
      </c>
      <c r="M299" s="117" t="b">
        <v>1</v>
      </c>
      <c r="N299" s="14">
        <v>63.29</v>
      </c>
      <c r="O299" s="14">
        <v>63.89</v>
      </c>
      <c r="P299" s="15"/>
      <c r="Q299" s="16" t="s">
        <v>137</v>
      </c>
      <c r="R299" s="135" t="s">
        <v>105</v>
      </c>
      <c r="S299" s="136" t="s">
        <v>1492</v>
      </c>
      <c r="T299" s="16"/>
      <c r="U299" s="16"/>
      <c r="V299" s="5"/>
      <c r="W299" s="5"/>
      <c r="X299" s="5"/>
      <c r="Y299" s="5"/>
      <c r="Z299" s="18" t="e">
        <v>#N/A</v>
      </c>
      <c r="AA299" s="5"/>
      <c r="BS299" s="4">
        <v>0</v>
      </c>
      <c r="BV299" s="5"/>
      <c r="BX299" s="4" t="s">
        <v>293</v>
      </c>
    </row>
    <row r="300" spans="1:76" hidden="1" x14ac:dyDescent="0.3">
      <c r="A300" s="49" t="s">
        <v>1487</v>
      </c>
      <c r="B300" s="8">
        <v>42965</v>
      </c>
      <c r="C300" s="4" t="s">
        <v>122</v>
      </c>
      <c r="D300" s="4" t="s">
        <v>115</v>
      </c>
      <c r="E300" s="4" t="s">
        <v>116</v>
      </c>
      <c r="F300" s="83">
        <v>31</v>
      </c>
      <c r="G300" s="83">
        <v>1</v>
      </c>
      <c r="H300" s="12" t="str">
        <f t="shared" si="9"/>
        <v>31-1</v>
      </c>
      <c r="I300" s="12" t="str">
        <f t="shared" si="8"/>
        <v>31-1 1</v>
      </c>
      <c r="J300" s="49" t="s">
        <v>1487</v>
      </c>
      <c r="K300" s="83">
        <v>0</v>
      </c>
      <c r="L300" s="83">
        <v>60</v>
      </c>
      <c r="M300" s="117" t="b">
        <v>1</v>
      </c>
      <c r="N300" s="14">
        <v>63.6</v>
      </c>
      <c r="O300" s="14">
        <v>64.2</v>
      </c>
      <c r="P300" s="15" t="s">
        <v>112</v>
      </c>
      <c r="Q300" s="11" t="s">
        <v>1094</v>
      </c>
      <c r="R300" s="133" t="s">
        <v>1493</v>
      </c>
      <c r="S300" s="134">
        <v>1</v>
      </c>
      <c r="T300" s="16" t="s">
        <v>18</v>
      </c>
      <c r="U300" s="16"/>
      <c r="V300" s="5" t="s">
        <v>126</v>
      </c>
      <c r="W300" s="5" t="s">
        <v>49</v>
      </c>
      <c r="X300" s="5" t="s">
        <v>17</v>
      </c>
      <c r="Y300" s="5" t="s">
        <v>10</v>
      </c>
      <c r="Z300" s="18">
        <v>2</v>
      </c>
      <c r="AA300" s="5" t="s">
        <v>40</v>
      </c>
      <c r="BI300" s="4">
        <v>100</v>
      </c>
      <c r="BS300" s="4">
        <v>100</v>
      </c>
      <c r="BT300" s="83"/>
      <c r="BW300" s="5"/>
    </row>
    <row r="301" spans="1:76" hidden="1" x14ac:dyDescent="0.3">
      <c r="A301" s="49" t="s">
        <v>1487</v>
      </c>
      <c r="B301" s="8">
        <v>42965</v>
      </c>
      <c r="C301" s="4" t="s">
        <v>122</v>
      </c>
      <c r="D301" s="4" t="s">
        <v>115</v>
      </c>
      <c r="E301" s="4" t="s">
        <v>116</v>
      </c>
      <c r="F301" s="83">
        <v>31</v>
      </c>
      <c r="G301" s="83">
        <v>1</v>
      </c>
      <c r="H301" s="12" t="str">
        <f t="shared" si="9"/>
        <v>31-1</v>
      </c>
      <c r="I301" s="12" t="str">
        <f t="shared" si="8"/>
        <v>31-1 O</v>
      </c>
      <c r="J301" s="49" t="s">
        <v>1487</v>
      </c>
      <c r="K301" s="83">
        <v>0</v>
      </c>
      <c r="L301" s="83">
        <v>60</v>
      </c>
      <c r="M301" s="117" t="b">
        <v>1</v>
      </c>
      <c r="N301" s="14">
        <v>63.6</v>
      </c>
      <c r="O301" s="14">
        <v>64.2</v>
      </c>
      <c r="P301" s="32"/>
      <c r="Q301" s="16" t="s">
        <v>137</v>
      </c>
      <c r="R301" s="135" t="s">
        <v>105</v>
      </c>
      <c r="S301" s="136" t="s">
        <v>1492</v>
      </c>
      <c r="T301" s="16"/>
      <c r="U301" s="16"/>
      <c r="V301" s="5"/>
      <c r="W301" s="5"/>
      <c r="X301" s="5"/>
      <c r="Y301" s="5"/>
      <c r="Z301" s="18" t="e">
        <v>#N/A</v>
      </c>
      <c r="AA301" s="5"/>
      <c r="BS301" s="4">
        <v>0</v>
      </c>
      <c r="BV301" s="5"/>
      <c r="BX301" s="4" t="s">
        <v>294</v>
      </c>
    </row>
    <row r="302" spans="1:76" hidden="1" x14ac:dyDescent="0.3">
      <c r="A302" s="49" t="s">
        <v>1487</v>
      </c>
      <c r="B302" s="8">
        <v>42965</v>
      </c>
      <c r="C302" s="4" t="s">
        <v>122</v>
      </c>
      <c r="D302" s="4" t="s">
        <v>115</v>
      </c>
      <c r="E302" s="4" t="s">
        <v>116</v>
      </c>
      <c r="F302" s="83">
        <v>31</v>
      </c>
      <c r="G302" s="83">
        <v>2</v>
      </c>
      <c r="H302" s="12" t="str">
        <f t="shared" si="9"/>
        <v>31-2</v>
      </c>
      <c r="I302" s="12" t="str">
        <f t="shared" si="8"/>
        <v>31-2 1</v>
      </c>
      <c r="J302" s="49" t="s">
        <v>1487</v>
      </c>
      <c r="K302" s="83">
        <v>0</v>
      </c>
      <c r="L302" s="83">
        <v>82</v>
      </c>
      <c r="M302" s="117" t="b">
        <v>1</v>
      </c>
      <c r="N302" s="14">
        <v>64.37</v>
      </c>
      <c r="O302" s="14">
        <v>65.19</v>
      </c>
      <c r="P302" s="15" t="s">
        <v>112</v>
      </c>
      <c r="Q302" s="11" t="s">
        <v>1094</v>
      </c>
      <c r="R302" s="133" t="s">
        <v>1493</v>
      </c>
      <c r="S302" s="134">
        <v>1</v>
      </c>
      <c r="T302" s="16" t="s">
        <v>18</v>
      </c>
      <c r="U302" s="16"/>
      <c r="V302" s="5" t="s">
        <v>126</v>
      </c>
      <c r="W302" s="5" t="s">
        <v>49</v>
      </c>
      <c r="X302" s="5" t="s">
        <v>17</v>
      </c>
      <c r="Y302" s="5" t="s">
        <v>10</v>
      </c>
      <c r="Z302" s="18">
        <v>2</v>
      </c>
      <c r="AA302" s="5" t="s">
        <v>40</v>
      </c>
      <c r="BI302" s="4">
        <v>100</v>
      </c>
      <c r="BS302" s="4">
        <v>100</v>
      </c>
      <c r="BT302" s="83"/>
      <c r="BW302" s="5"/>
    </row>
    <row r="303" spans="1:76" hidden="1" x14ac:dyDescent="0.3">
      <c r="A303" s="49" t="s">
        <v>1487</v>
      </c>
      <c r="B303" s="8">
        <v>42965</v>
      </c>
      <c r="C303" s="4" t="s">
        <v>122</v>
      </c>
      <c r="D303" s="4" t="s">
        <v>115</v>
      </c>
      <c r="E303" s="4" t="s">
        <v>116</v>
      </c>
      <c r="F303" s="83">
        <v>31</v>
      </c>
      <c r="G303" s="83">
        <v>2</v>
      </c>
      <c r="H303" s="12" t="str">
        <f t="shared" si="9"/>
        <v>31-2</v>
      </c>
      <c r="I303" s="12" t="str">
        <f t="shared" si="8"/>
        <v>31-2 3</v>
      </c>
      <c r="J303" s="49" t="s">
        <v>1487</v>
      </c>
      <c r="K303" s="83">
        <v>0</v>
      </c>
      <c r="L303" s="83">
        <v>82</v>
      </c>
      <c r="M303" s="117" t="b">
        <v>1</v>
      </c>
      <c r="N303" s="14">
        <v>64.37</v>
      </c>
      <c r="O303" s="14">
        <v>65.19</v>
      </c>
      <c r="P303" s="15" t="s">
        <v>112</v>
      </c>
      <c r="Q303" s="16" t="s">
        <v>42</v>
      </c>
      <c r="R303" s="133" t="s">
        <v>1497</v>
      </c>
      <c r="S303" s="134">
        <v>3</v>
      </c>
      <c r="T303" s="16" t="s">
        <v>18</v>
      </c>
      <c r="U303" s="16"/>
      <c r="V303" s="5" t="s">
        <v>126</v>
      </c>
      <c r="W303" s="5" t="s">
        <v>49</v>
      </c>
      <c r="X303" s="5" t="s">
        <v>14</v>
      </c>
      <c r="Y303" s="5" t="s">
        <v>135</v>
      </c>
      <c r="Z303" s="18">
        <v>3</v>
      </c>
      <c r="AA303" s="5" t="s">
        <v>40</v>
      </c>
      <c r="AT303" s="4">
        <v>50</v>
      </c>
      <c r="AW303" s="4">
        <v>50</v>
      </c>
      <c r="BS303" s="4">
        <v>100</v>
      </c>
      <c r="BV303" s="5"/>
      <c r="BW303" s="4" t="s">
        <v>295</v>
      </c>
    </row>
    <row r="304" spans="1:76" hidden="1" x14ac:dyDescent="0.3">
      <c r="A304" s="49" t="s">
        <v>1487</v>
      </c>
      <c r="B304" s="8">
        <v>42965</v>
      </c>
      <c r="C304" s="4" t="s">
        <v>122</v>
      </c>
      <c r="D304" s="4" t="s">
        <v>115</v>
      </c>
      <c r="E304" s="4" t="s">
        <v>116</v>
      </c>
      <c r="F304" s="83">
        <v>31</v>
      </c>
      <c r="G304" s="83">
        <v>2</v>
      </c>
      <c r="H304" s="12" t="str">
        <f t="shared" si="9"/>
        <v>31-2</v>
      </c>
      <c r="I304" s="12" t="str">
        <f t="shared" si="8"/>
        <v>31-2 3</v>
      </c>
      <c r="J304" s="49" t="s">
        <v>1487</v>
      </c>
      <c r="K304" s="83">
        <v>0</v>
      </c>
      <c r="L304" s="83">
        <v>82</v>
      </c>
      <c r="M304" s="117" t="b">
        <v>1</v>
      </c>
      <c r="N304" s="14">
        <v>64.37</v>
      </c>
      <c r="O304" s="14">
        <v>65.19</v>
      </c>
      <c r="P304" s="32" t="s">
        <v>112</v>
      </c>
      <c r="Q304" s="16" t="s">
        <v>42</v>
      </c>
      <c r="R304" s="133" t="s">
        <v>1497</v>
      </c>
      <c r="S304" s="134">
        <v>3</v>
      </c>
      <c r="T304" s="16" t="s">
        <v>89</v>
      </c>
      <c r="U304" s="16" t="s">
        <v>19</v>
      </c>
      <c r="V304" s="5" t="s">
        <v>141</v>
      </c>
      <c r="W304" s="5" t="s">
        <v>49</v>
      </c>
      <c r="X304" s="5" t="s">
        <v>14</v>
      </c>
      <c r="Y304" s="5" t="s">
        <v>10</v>
      </c>
      <c r="Z304" s="18">
        <v>2</v>
      </c>
      <c r="AA304" s="5" t="s">
        <v>111</v>
      </c>
      <c r="AU304" s="4">
        <v>20</v>
      </c>
      <c r="AX304" s="4">
        <v>80</v>
      </c>
      <c r="BS304" s="4">
        <v>100</v>
      </c>
      <c r="BV304" s="5"/>
    </row>
    <row r="305" spans="1:76" hidden="1" x14ac:dyDescent="0.3">
      <c r="A305" s="49" t="s">
        <v>1487</v>
      </c>
      <c r="B305" s="8">
        <v>42965</v>
      </c>
      <c r="C305" s="4" t="s">
        <v>122</v>
      </c>
      <c r="D305" s="4" t="s">
        <v>115</v>
      </c>
      <c r="E305" s="4" t="s">
        <v>116</v>
      </c>
      <c r="F305" s="83">
        <v>31</v>
      </c>
      <c r="G305" s="83">
        <v>2</v>
      </c>
      <c r="H305" s="12" t="str">
        <f t="shared" si="9"/>
        <v>31-2</v>
      </c>
      <c r="I305" s="12" t="str">
        <f t="shared" si="8"/>
        <v>31-2 O</v>
      </c>
      <c r="J305" s="49" t="s">
        <v>1487</v>
      </c>
      <c r="K305" s="83">
        <v>0</v>
      </c>
      <c r="L305" s="83">
        <v>82</v>
      </c>
      <c r="M305" s="117" t="b">
        <v>1</v>
      </c>
      <c r="N305" s="14">
        <v>64.37</v>
      </c>
      <c r="O305" s="14">
        <v>65.19</v>
      </c>
      <c r="P305" s="32"/>
      <c r="Q305" s="16" t="s">
        <v>137</v>
      </c>
      <c r="R305" s="135" t="s">
        <v>105</v>
      </c>
      <c r="S305" s="136" t="s">
        <v>1492</v>
      </c>
      <c r="T305" s="16"/>
      <c r="U305" s="16"/>
      <c r="V305" s="5"/>
      <c r="W305" s="5"/>
      <c r="X305" s="5"/>
      <c r="Y305" s="5"/>
      <c r="Z305" s="18" t="e">
        <v>#N/A</v>
      </c>
      <c r="AA305" s="5"/>
      <c r="BS305" s="4">
        <v>0</v>
      </c>
      <c r="BV305" s="5"/>
      <c r="BX305" s="4" t="s">
        <v>296</v>
      </c>
    </row>
    <row r="306" spans="1:76" hidden="1" x14ac:dyDescent="0.3">
      <c r="A306" s="49" t="s">
        <v>1487</v>
      </c>
      <c r="B306" s="8">
        <v>42965</v>
      </c>
      <c r="C306" s="4" t="s">
        <v>122</v>
      </c>
      <c r="D306" s="4" t="s">
        <v>115</v>
      </c>
      <c r="E306" s="4" t="s">
        <v>116</v>
      </c>
      <c r="F306" s="83">
        <v>31</v>
      </c>
      <c r="G306" s="83">
        <v>3</v>
      </c>
      <c r="H306" s="12" t="str">
        <f t="shared" si="9"/>
        <v>31-3</v>
      </c>
      <c r="I306" s="12" t="str">
        <f t="shared" si="8"/>
        <v>31-3 1</v>
      </c>
      <c r="J306" s="49" t="s">
        <v>1487</v>
      </c>
      <c r="K306" s="83">
        <v>0</v>
      </c>
      <c r="L306" s="83">
        <v>59</v>
      </c>
      <c r="M306" s="117" t="b">
        <v>1</v>
      </c>
      <c r="N306" s="14">
        <v>65.365000000000009</v>
      </c>
      <c r="O306" s="14">
        <v>65.955000000000013</v>
      </c>
      <c r="P306" s="15" t="s">
        <v>112</v>
      </c>
      <c r="Q306" s="11" t="s">
        <v>1094</v>
      </c>
      <c r="R306" s="133" t="s">
        <v>1493</v>
      </c>
      <c r="S306" s="134">
        <v>1</v>
      </c>
      <c r="T306" s="16" t="s">
        <v>18</v>
      </c>
      <c r="U306" s="16"/>
      <c r="V306" s="5" t="s">
        <v>126</v>
      </c>
      <c r="W306" s="5" t="s">
        <v>49</v>
      </c>
      <c r="X306" s="5" t="s">
        <v>17</v>
      </c>
      <c r="Y306" s="5" t="s">
        <v>10</v>
      </c>
      <c r="Z306" s="18">
        <v>2</v>
      </c>
      <c r="AA306" s="5" t="s">
        <v>40</v>
      </c>
      <c r="BI306" s="4">
        <v>100</v>
      </c>
      <c r="BS306" s="4">
        <v>100</v>
      </c>
      <c r="BT306" s="83"/>
      <c r="BW306" s="5" t="s">
        <v>297</v>
      </c>
    </row>
    <row r="307" spans="1:76" hidden="1" x14ac:dyDescent="0.3">
      <c r="A307" s="49" t="s">
        <v>1487</v>
      </c>
      <c r="B307" s="8">
        <v>42965</v>
      </c>
      <c r="C307" s="4" t="s">
        <v>122</v>
      </c>
      <c r="D307" s="4" t="s">
        <v>115</v>
      </c>
      <c r="E307" s="4" t="s">
        <v>116</v>
      </c>
      <c r="F307" s="83">
        <v>31</v>
      </c>
      <c r="G307" s="83">
        <v>3</v>
      </c>
      <c r="H307" s="12" t="str">
        <f t="shared" si="9"/>
        <v>31-3</v>
      </c>
      <c r="I307" s="12" t="str">
        <f t="shared" si="8"/>
        <v>31-3 2</v>
      </c>
      <c r="J307" s="49" t="s">
        <v>1487</v>
      </c>
      <c r="K307" s="83">
        <v>0</v>
      </c>
      <c r="L307" s="83">
        <v>59</v>
      </c>
      <c r="M307" s="117" t="b">
        <v>1</v>
      </c>
      <c r="N307" s="14">
        <v>65.365000000000009</v>
      </c>
      <c r="O307" s="14">
        <v>65.955000000000013</v>
      </c>
      <c r="P307" s="15" t="s">
        <v>112</v>
      </c>
      <c r="Q307" s="16" t="s">
        <v>27</v>
      </c>
      <c r="R307" s="133" t="s">
        <v>1496</v>
      </c>
      <c r="S307" s="134">
        <v>2</v>
      </c>
      <c r="T307" s="16" t="s">
        <v>19</v>
      </c>
      <c r="U307" s="16"/>
      <c r="V307" s="5" t="s">
        <v>212</v>
      </c>
      <c r="W307" s="5" t="s">
        <v>49</v>
      </c>
      <c r="X307" s="5" t="s">
        <v>14</v>
      </c>
      <c r="Y307" s="5" t="s">
        <v>12</v>
      </c>
      <c r="Z307" s="18">
        <v>4</v>
      </c>
      <c r="AA307" s="5" t="s">
        <v>40</v>
      </c>
      <c r="AT307" s="4">
        <v>100</v>
      </c>
      <c r="BS307" s="4">
        <v>100</v>
      </c>
      <c r="BV307" s="5"/>
      <c r="BW307" s="4" t="s">
        <v>298</v>
      </c>
    </row>
    <row r="308" spans="1:76" hidden="1" x14ac:dyDescent="0.3">
      <c r="A308" s="49" t="s">
        <v>1487</v>
      </c>
      <c r="B308" s="8">
        <v>42965</v>
      </c>
      <c r="C308" s="4" t="s">
        <v>122</v>
      </c>
      <c r="D308" s="4" t="s">
        <v>115</v>
      </c>
      <c r="E308" s="4" t="s">
        <v>116</v>
      </c>
      <c r="F308" s="83">
        <v>31</v>
      </c>
      <c r="G308" s="83">
        <v>3</v>
      </c>
      <c r="H308" s="12" t="str">
        <f t="shared" si="9"/>
        <v>31-3</v>
      </c>
      <c r="I308" s="12" t="str">
        <f t="shared" si="8"/>
        <v>31-3 2</v>
      </c>
      <c r="J308" s="49" t="s">
        <v>1487</v>
      </c>
      <c r="K308" s="83">
        <v>0</v>
      </c>
      <c r="L308" s="83">
        <v>59</v>
      </c>
      <c r="M308" s="117" t="b">
        <v>1</v>
      </c>
      <c r="N308" s="14">
        <v>65.365000000000009</v>
      </c>
      <c r="O308" s="14">
        <v>65.955000000000013</v>
      </c>
      <c r="P308" s="15" t="s">
        <v>112</v>
      </c>
      <c r="Q308" s="80" t="s">
        <v>42</v>
      </c>
      <c r="R308" s="137" t="s">
        <v>1496</v>
      </c>
      <c r="S308" s="138">
        <v>2</v>
      </c>
      <c r="T308" s="80" t="s">
        <v>18</v>
      </c>
      <c r="U308" s="80"/>
      <c r="V308" s="81" t="s">
        <v>127</v>
      </c>
      <c r="W308" s="81" t="s">
        <v>49</v>
      </c>
      <c r="X308" s="81" t="s">
        <v>14</v>
      </c>
      <c r="Y308" s="81" t="s">
        <v>135</v>
      </c>
      <c r="Z308" s="79">
        <v>3</v>
      </c>
      <c r="AA308" s="81" t="s">
        <v>40</v>
      </c>
      <c r="AB308" s="148"/>
      <c r="AC308" s="148"/>
      <c r="AD308" s="148"/>
      <c r="AE308" s="148"/>
      <c r="AF308" s="53"/>
      <c r="AG308" s="53"/>
      <c r="AH308" s="148"/>
      <c r="AI308" s="53"/>
      <c r="AJ308" s="53"/>
      <c r="AK308" s="53"/>
      <c r="AL308" s="148"/>
      <c r="AM308" s="148"/>
      <c r="AN308" s="53"/>
      <c r="AO308" s="53"/>
      <c r="AP308" s="53"/>
      <c r="AT308" s="4">
        <v>50</v>
      </c>
      <c r="AW308" s="4">
        <v>50</v>
      </c>
      <c r="BS308" s="4">
        <v>100</v>
      </c>
      <c r="BV308" s="81"/>
      <c r="BW308" s="4" t="s">
        <v>299</v>
      </c>
    </row>
    <row r="309" spans="1:76" hidden="1" x14ac:dyDescent="0.3">
      <c r="A309" s="49" t="s">
        <v>1487</v>
      </c>
      <c r="B309" s="8">
        <v>42965</v>
      </c>
      <c r="C309" s="4" t="s">
        <v>122</v>
      </c>
      <c r="D309" s="4" t="s">
        <v>115</v>
      </c>
      <c r="E309" s="4" t="s">
        <v>116</v>
      </c>
      <c r="F309" s="83">
        <v>31</v>
      </c>
      <c r="G309" s="83">
        <v>3</v>
      </c>
      <c r="H309" s="12" t="str">
        <f t="shared" si="9"/>
        <v>31-3</v>
      </c>
      <c r="I309" s="12" t="str">
        <f t="shared" si="8"/>
        <v>31-3 O</v>
      </c>
      <c r="J309" s="49" t="s">
        <v>1487</v>
      </c>
      <c r="K309" s="83">
        <v>0</v>
      </c>
      <c r="L309" s="83">
        <v>59</v>
      </c>
      <c r="M309" s="117" t="b">
        <v>1</v>
      </c>
      <c r="N309" s="14">
        <v>65.365000000000009</v>
      </c>
      <c r="O309" s="14">
        <v>65.955000000000013</v>
      </c>
      <c r="P309" s="32"/>
      <c r="Q309" s="16" t="s">
        <v>137</v>
      </c>
      <c r="R309" s="135" t="s">
        <v>105</v>
      </c>
      <c r="S309" s="136" t="s">
        <v>1492</v>
      </c>
      <c r="T309" s="16"/>
      <c r="U309" s="16"/>
      <c r="V309" s="5"/>
      <c r="W309" s="5"/>
      <c r="X309" s="5"/>
      <c r="Y309" s="5"/>
      <c r="Z309" s="18" t="e">
        <v>#N/A</v>
      </c>
      <c r="AA309" s="5"/>
      <c r="BS309" s="4">
        <v>0</v>
      </c>
      <c r="BV309" s="5"/>
      <c r="BX309" s="4" t="s">
        <v>300</v>
      </c>
    </row>
    <row r="310" spans="1:76" hidden="1" x14ac:dyDescent="0.3">
      <c r="A310" s="49" t="s">
        <v>1487</v>
      </c>
      <c r="B310" s="8">
        <v>42966</v>
      </c>
      <c r="C310" s="4" t="s">
        <v>122</v>
      </c>
      <c r="D310" s="4" t="s">
        <v>115</v>
      </c>
      <c r="E310" s="4" t="s">
        <v>116</v>
      </c>
      <c r="F310" s="83">
        <v>31</v>
      </c>
      <c r="G310" s="83">
        <v>4</v>
      </c>
      <c r="H310" s="12" t="str">
        <f t="shared" si="9"/>
        <v>31-4</v>
      </c>
      <c r="I310" s="12" t="str">
        <f t="shared" si="8"/>
        <v>31-4 2</v>
      </c>
      <c r="J310" s="49" t="s">
        <v>1487</v>
      </c>
      <c r="K310" s="13">
        <v>0</v>
      </c>
      <c r="L310" s="13">
        <v>78</v>
      </c>
      <c r="M310" s="117" t="b">
        <v>1</v>
      </c>
      <c r="N310" s="14">
        <v>65.960000000000008</v>
      </c>
      <c r="O310" s="14">
        <v>66.740000000000009</v>
      </c>
      <c r="P310" s="15" t="s">
        <v>112</v>
      </c>
      <c r="Q310" s="80" t="s">
        <v>42</v>
      </c>
      <c r="R310" s="137" t="s">
        <v>1496</v>
      </c>
      <c r="S310" s="138">
        <v>2</v>
      </c>
      <c r="T310" s="80" t="s">
        <v>44</v>
      </c>
      <c r="U310" s="80"/>
      <c r="V310" s="81" t="s">
        <v>210</v>
      </c>
      <c r="W310" s="81" t="s">
        <v>49</v>
      </c>
      <c r="X310" s="81" t="s">
        <v>90</v>
      </c>
      <c r="Y310" s="81" t="s">
        <v>10</v>
      </c>
      <c r="Z310" s="79">
        <v>2</v>
      </c>
      <c r="AA310" s="81" t="s">
        <v>40</v>
      </c>
      <c r="AB310" s="148"/>
      <c r="AC310" s="148"/>
      <c r="AD310" s="148"/>
      <c r="AE310" s="148"/>
      <c r="AF310" s="53"/>
      <c r="AG310" s="53"/>
      <c r="AH310" s="148"/>
      <c r="AI310" s="53"/>
      <c r="AJ310" s="53"/>
      <c r="AK310" s="53"/>
      <c r="AL310" s="148"/>
      <c r="AM310" s="148"/>
      <c r="AN310" s="53"/>
      <c r="AO310" s="53"/>
      <c r="AP310" s="53"/>
      <c r="AT310" s="4">
        <v>50</v>
      </c>
      <c r="AW310" s="4">
        <v>50</v>
      </c>
      <c r="BS310" s="4">
        <v>100</v>
      </c>
      <c r="BV310" s="81"/>
      <c r="BW310" s="4" t="s">
        <v>316</v>
      </c>
    </row>
    <row r="311" spans="1:76" hidden="1" x14ac:dyDescent="0.3">
      <c r="A311" s="49" t="s">
        <v>1487</v>
      </c>
      <c r="B311" s="8">
        <v>42966</v>
      </c>
      <c r="C311" s="4" t="s">
        <v>122</v>
      </c>
      <c r="D311" s="4" t="s">
        <v>115</v>
      </c>
      <c r="E311" s="4" t="s">
        <v>116</v>
      </c>
      <c r="F311" s="83">
        <v>31</v>
      </c>
      <c r="G311" s="83">
        <v>4</v>
      </c>
      <c r="H311" s="12" t="str">
        <f t="shared" si="9"/>
        <v>31-4</v>
      </c>
      <c r="I311" s="12" t="str">
        <f t="shared" si="8"/>
        <v>31-4 1</v>
      </c>
      <c r="J311" s="49" t="s">
        <v>1487</v>
      </c>
      <c r="K311" s="83">
        <v>0</v>
      </c>
      <c r="L311" s="83">
        <v>78</v>
      </c>
      <c r="M311" s="117" t="b">
        <v>1</v>
      </c>
      <c r="N311" s="14">
        <v>65.960000000000008</v>
      </c>
      <c r="O311" s="14">
        <v>66.740000000000009</v>
      </c>
      <c r="P311" s="15" t="s">
        <v>112</v>
      </c>
      <c r="Q311" s="11" t="s">
        <v>1094</v>
      </c>
      <c r="R311" s="137" t="s">
        <v>1493</v>
      </c>
      <c r="S311" s="138">
        <v>1</v>
      </c>
      <c r="T311" s="80" t="s">
        <v>18</v>
      </c>
      <c r="U311" s="80"/>
      <c r="V311" s="81" t="s">
        <v>126</v>
      </c>
      <c r="W311" s="81" t="s">
        <v>49</v>
      </c>
      <c r="X311" s="81" t="s">
        <v>17</v>
      </c>
      <c r="Y311" s="81" t="s">
        <v>302</v>
      </c>
      <c r="Z311" s="79">
        <v>2</v>
      </c>
      <c r="AA311" s="81" t="s">
        <v>40</v>
      </c>
      <c r="AB311" s="149"/>
      <c r="AC311" s="149"/>
      <c r="AD311" s="149"/>
      <c r="AE311" s="149"/>
      <c r="AF311" s="52"/>
      <c r="AG311" s="52"/>
      <c r="AH311" s="149"/>
      <c r="AI311" s="52"/>
      <c r="AJ311" s="52"/>
      <c r="AK311" s="52"/>
      <c r="AL311" s="149"/>
      <c r="AM311" s="149"/>
      <c r="AN311" s="52"/>
      <c r="AO311" s="52"/>
      <c r="AP311" s="52"/>
      <c r="BI311" s="4">
        <v>100</v>
      </c>
      <c r="BS311" s="4">
        <v>100</v>
      </c>
      <c r="BV311" s="81"/>
      <c r="BW311" s="4" t="s">
        <v>317</v>
      </c>
    </row>
    <row r="312" spans="1:76" x14ac:dyDescent="0.3">
      <c r="A312" s="49" t="s">
        <v>1487</v>
      </c>
      <c r="B312" s="8">
        <v>42966</v>
      </c>
      <c r="C312" s="4" t="s">
        <v>122</v>
      </c>
      <c r="D312" s="4" t="s">
        <v>115</v>
      </c>
      <c r="E312" s="4" t="s">
        <v>116</v>
      </c>
      <c r="F312" s="83">
        <v>31</v>
      </c>
      <c r="G312" s="83">
        <v>4</v>
      </c>
      <c r="H312" s="12" t="str">
        <f t="shared" si="9"/>
        <v>31-4</v>
      </c>
      <c r="I312" s="12" t="str">
        <f t="shared" si="8"/>
        <v>31-4 3</v>
      </c>
      <c r="J312" s="49" t="s">
        <v>1487</v>
      </c>
      <c r="K312" s="83">
        <v>0</v>
      </c>
      <c r="L312" s="83">
        <v>78</v>
      </c>
      <c r="M312" s="117" t="b">
        <v>1</v>
      </c>
      <c r="N312" s="14">
        <v>65.960000000000008</v>
      </c>
      <c r="O312" s="14">
        <v>66.740000000000009</v>
      </c>
      <c r="P312" s="15" t="s">
        <v>112</v>
      </c>
      <c r="Q312" s="16" t="s">
        <v>117</v>
      </c>
      <c r="R312" s="133" t="s">
        <v>1497</v>
      </c>
      <c r="S312" s="134">
        <v>3</v>
      </c>
      <c r="T312" s="16" t="s">
        <v>18</v>
      </c>
      <c r="U312" s="16"/>
      <c r="V312" s="5" t="s">
        <v>210</v>
      </c>
      <c r="W312" s="5" t="s">
        <v>49</v>
      </c>
      <c r="X312" s="5" t="s">
        <v>14</v>
      </c>
      <c r="Y312" s="5" t="s">
        <v>12</v>
      </c>
      <c r="Z312" s="18">
        <v>4</v>
      </c>
      <c r="AA312" s="5" t="s">
        <v>40</v>
      </c>
      <c r="AS312" s="4">
        <v>30</v>
      </c>
      <c r="AT312" s="4">
        <v>60</v>
      </c>
      <c r="AW312" s="4">
        <v>10</v>
      </c>
      <c r="BS312" s="4">
        <v>100</v>
      </c>
      <c r="BV312" s="5"/>
      <c r="BW312" s="4" t="s">
        <v>318</v>
      </c>
    </row>
    <row r="313" spans="1:76" hidden="1" x14ac:dyDescent="0.3">
      <c r="A313" s="49" t="s">
        <v>1487</v>
      </c>
      <c r="B313" s="8">
        <v>42966</v>
      </c>
      <c r="C313" s="4" t="s">
        <v>122</v>
      </c>
      <c r="D313" s="4" t="s">
        <v>115</v>
      </c>
      <c r="E313" s="4" t="s">
        <v>116</v>
      </c>
      <c r="F313" s="83">
        <v>31</v>
      </c>
      <c r="G313" s="83">
        <v>4</v>
      </c>
      <c r="H313" s="12" t="str">
        <f t="shared" si="9"/>
        <v>31-4</v>
      </c>
      <c r="I313" s="12" t="str">
        <f t="shared" si="8"/>
        <v>31-4 4</v>
      </c>
      <c r="J313" s="49" t="s">
        <v>1487</v>
      </c>
      <c r="K313" s="83">
        <v>0</v>
      </c>
      <c r="L313" s="83">
        <v>78</v>
      </c>
      <c r="M313" s="117" t="b">
        <v>1</v>
      </c>
      <c r="N313" s="14">
        <v>65.960000000000008</v>
      </c>
      <c r="O313" s="14">
        <v>66.740000000000009</v>
      </c>
      <c r="P313" s="15" t="s">
        <v>112</v>
      </c>
      <c r="Q313" s="16" t="s">
        <v>28</v>
      </c>
      <c r="R313" s="133" t="s">
        <v>1494</v>
      </c>
      <c r="S313" s="134">
        <v>4</v>
      </c>
      <c r="T313" s="16" t="s">
        <v>19</v>
      </c>
      <c r="U313" s="16"/>
      <c r="V313" s="5" t="s">
        <v>129</v>
      </c>
      <c r="W313" s="5" t="s">
        <v>49</v>
      </c>
      <c r="X313" s="5" t="s">
        <v>14</v>
      </c>
      <c r="Y313" s="5" t="s">
        <v>11</v>
      </c>
      <c r="Z313" s="18">
        <v>3</v>
      </c>
      <c r="AA313" s="5" t="s">
        <v>40</v>
      </c>
      <c r="AS313" s="4">
        <v>100</v>
      </c>
      <c r="BS313" s="4">
        <v>100</v>
      </c>
      <c r="BV313" s="5"/>
      <c r="BW313" s="4" t="s">
        <v>319</v>
      </c>
    </row>
    <row r="314" spans="1:76" hidden="1" x14ac:dyDescent="0.3">
      <c r="A314" s="49" t="s">
        <v>1487</v>
      </c>
      <c r="B314" s="8">
        <v>42966</v>
      </c>
      <c r="C314" s="4" t="s">
        <v>122</v>
      </c>
      <c r="D314" s="4" t="s">
        <v>115</v>
      </c>
      <c r="E314" s="4" t="s">
        <v>116</v>
      </c>
      <c r="F314" s="83">
        <v>31</v>
      </c>
      <c r="G314" s="83">
        <v>4</v>
      </c>
      <c r="H314" s="12" t="str">
        <f t="shared" si="9"/>
        <v>31-4</v>
      </c>
      <c r="I314" s="12" t="str">
        <f t="shared" si="8"/>
        <v>31-4 O</v>
      </c>
      <c r="J314" s="49" t="s">
        <v>1487</v>
      </c>
      <c r="K314" s="83">
        <v>0</v>
      </c>
      <c r="L314" s="83">
        <v>78</v>
      </c>
      <c r="M314" s="117" t="b">
        <v>1</v>
      </c>
      <c r="N314" s="14">
        <v>65.960000000000008</v>
      </c>
      <c r="O314" s="14">
        <v>66.740000000000009</v>
      </c>
      <c r="P314" s="15"/>
      <c r="Q314" s="16" t="s">
        <v>105</v>
      </c>
      <c r="R314" s="135" t="s">
        <v>105</v>
      </c>
      <c r="S314" s="136" t="s">
        <v>1492</v>
      </c>
      <c r="T314" s="16"/>
      <c r="U314" s="16"/>
      <c r="V314" s="5"/>
      <c r="W314" s="5"/>
      <c r="X314" s="5"/>
      <c r="Y314" s="5"/>
      <c r="Z314" s="18" t="e">
        <v>#N/A</v>
      </c>
      <c r="AA314" s="5"/>
      <c r="BS314" s="4">
        <v>0</v>
      </c>
      <c r="BV314" s="5"/>
      <c r="BX314" s="4" t="s">
        <v>320</v>
      </c>
    </row>
    <row r="315" spans="1:76" hidden="1" x14ac:dyDescent="0.3">
      <c r="A315" s="49" t="s">
        <v>1487</v>
      </c>
      <c r="B315" s="8">
        <v>42966</v>
      </c>
      <c r="C315" s="4" t="s">
        <v>122</v>
      </c>
      <c r="D315" s="4" t="s">
        <v>115</v>
      </c>
      <c r="E315" s="4" t="s">
        <v>116</v>
      </c>
      <c r="F315" s="83">
        <v>32</v>
      </c>
      <c r="G315" s="83">
        <v>1</v>
      </c>
      <c r="H315" s="12" t="str">
        <f t="shared" si="9"/>
        <v>32-1</v>
      </c>
      <c r="I315" s="12" t="str">
        <f t="shared" si="8"/>
        <v>32-1 2</v>
      </c>
      <c r="J315" s="49" t="s">
        <v>1487</v>
      </c>
      <c r="K315" s="13">
        <v>0</v>
      </c>
      <c r="L315" s="13">
        <v>80</v>
      </c>
      <c r="M315" s="117" t="b">
        <v>1</v>
      </c>
      <c r="N315" s="14">
        <v>66.650000000000006</v>
      </c>
      <c r="O315" s="14">
        <v>67.45</v>
      </c>
      <c r="P315" s="15" t="s">
        <v>112</v>
      </c>
      <c r="Q315" s="80" t="s">
        <v>42</v>
      </c>
      <c r="R315" s="137" t="s">
        <v>1496</v>
      </c>
      <c r="S315" s="138">
        <v>2</v>
      </c>
      <c r="T315" s="80" t="s">
        <v>44</v>
      </c>
      <c r="U315" s="80"/>
      <c r="V315" s="81" t="s">
        <v>210</v>
      </c>
      <c r="W315" s="81" t="s">
        <v>49</v>
      </c>
      <c r="X315" s="81" t="s">
        <v>90</v>
      </c>
      <c r="Y315" s="81" t="s">
        <v>10</v>
      </c>
      <c r="Z315" s="79">
        <v>2</v>
      </c>
      <c r="AA315" s="81" t="s">
        <v>40</v>
      </c>
      <c r="AB315" s="148"/>
      <c r="AC315" s="148"/>
      <c r="AD315" s="148"/>
      <c r="AE315" s="148"/>
      <c r="AF315" s="53"/>
      <c r="AG315" s="53"/>
      <c r="AH315" s="148"/>
      <c r="AI315" s="53"/>
      <c r="AJ315" s="53"/>
      <c r="AK315" s="53"/>
      <c r="AL315" s="148"/>
      <c r="AM315" s="148"/>
      <c r="AN315" s="53"/>
      <c r="AO315" s="53"/>
      <c r="AP315" s="53"/>
      <c r="AT315" s="4">
        <v>50</v>
      </c>
      <c r="AW315" s="4">
        <v>50</v>
      </c>
      <c r="BS315" s="4">
        <v>100</v>
      </c>
      <c r="BV315" s="81"/>
      <c r="BW315" s="4" t="s">
        <v>321</v>
      </c>
    </row>
    <row r="316" spans="1:76" hidden="1" x14ac:dyDescent="0.3">
      <c r="A316" s="49" t="s">
        <v>1487</v>
      </c>
      <c r="B316" s="8">
        <v>42966</v>
      </c>
      <c r="C316" s="4" t="s">
        <v>122</v>
      </c>
      <c r="D316" s="4" t="s">
        <v>115</v>
      </c>
      <c r="E316" s="4" t="s">
        <v>116</v>
      </c>
      <c r="F316" s="83">
        <v>32</v>
      </c>
      <c r="G316" s="83">
        <v>1</v>
      </c>
      <c r="H316" s="12" t="str">
        <f t="shared" si="9"/>
        <v>32-1</v>
      </c>
      <c r="I316" s="12" t="str">
        <f t="shared" si="8"/>
        <v>32-1 1</v>
      </c>
      <c r="J316" s="49" t="s">
        <v>1487</v>
      </c>
      <c r="K316" s="83">
        <v>0</v>
      </c>
      <c r="L316" s="83">
        <v>80</v>
      </c>
      <c r="M316" s="117" t="b">
        <v>1</v>
      </c>
      <c r="N316" s="14">
        <v>66.650000000000006</v>
      </c>
      <c r="O316" s="14">
        <v>67.45</v>
      </c>
      <c r="P316" s="15" t="s">
        <v>112</v>
      </c>
      <c r="Q316" s="11" t="s">
        <v>1094</v>
      </c>
      <c r="R316" s="137" t="s">
        <v>1493</v>
      </c>
      <c r="S316" s="138">
        <v>1</v>
      </c>
      <c r="T316" s="80" t="s">
        <v>18</v>
      </c>
      <c r="U316" s="80"/>
      <c r="V316" s="81" t="s">
        <v>126</v>
      </c>
      <c r="W316" s="81" t="s">
        <v>49</v>
      </c>
      <c r="X316" s="81" t="s">
        <v>17</v>
      </c>
      <c r="Y316" s="81" t="s">
        <v>302</v>
      </c>
      <c r="Z316" s="79">
        <v>2</v>
      </c>
      <c r="AA316" s="81" t="s">
        <v>40</v>
      </c>
      <c r="AB316" s="149"/>
      <c r="AC316" s="149"/>
      <c r="AD316" s="149"/>
      <c r="AE316" s="149"/>
      <c r="AF316" s="52"/>
      <c r="AG316" s="52"/>
      <c r="AH316" s="149"/>
      <c r="AI316" s="52"/>
      <c r="AJ316" s="52"/>
      <c r="AK316" s="52"/>
      <c r="AL316" s="149"/>
      <c r="AM316" s="149"/>
      <c r="AN316" s="52"/>
      <c r="AO316" s="52"/>
      <c r="AP316" s="52"/>
      <c r="BI316" s="4">
        <v>100</v>
      </c>
      <c r="BS316" s="4">
        <v>100</v>
      </c>
      <c r="BV316" s="81"/>
      <c r="BW316" s="4" t="s">
        <v>317</v>
      </c>
    </row>
    <row r="317" spans="1:76" hidden="1" x14ac:dyDescent="0.3">
      <c r="A317" s="49" t="s">
        <v>1487</v>
      </c>
      <c r="B317" s="8">
        <v>42966</v>
      </c>
      <c r="C317" s="4" t="s">
        <v>122</v>
      </c>
      <c r="D317" s="4" t="s">
        <v>115</v>
      </c>
      <c r="E317" s="4" t="s">
        <v>116</v>
      </c>
      <c r="F317" s="83">
        <v>32</v>
      </c>
      <c r="G317" s="83">
        <v>1</v>
      </c>
      <c r="H317" s="12" t="str">
        <f t="shared" si="9"/>
        <v>32-1</v>
      </c>
      <c r="I317" s="12" t="str">
        <f t="shared" si="8"/>
        <v>32-1 4</v>
      </c>
      <c r="J317" s="49" t="s">
        <v>1487</v>
      </c>
      <c r="K317" s="83">
        <v>0</v>
      </c>
      <c r="L317" s="83">
        <v>80</v>
      </c>
      <c r="M317" s="117" t="b">
        <v>1</v>
      </c>
      <c r="N317" s="14">
        <v>66.650000000000006</v>
      </c>
      <c r="O317" s="14">
        <v>67.45</v>
      </c>
      <c r="P317" s="15" t="s">
        <v>112</v>
      </c>
      <c r="Q317" s="16" t="s">
        <v>87</v>
      </c>
      <c r="R317" s="133" t="s">
        <v>1494</v>
      </c>
      <c r="S317" s="134">
        <v>4</v>
      </c>
      <c r="T317" s="16" t="s">
        <v>19</v>
      </c>
      <c r="U317" s="16"/>
      <c r="V317" s="5" t="s">
        <v>206</v>
      </c>
      <c r="W317" s="5" t="s">
        <v>49</v>
      </c>
      <c r="X317" s="5" t="s">
        <v>14</v>
      </c>
      <c r="Y317" s="5" t="s">
        <v>11</v>
      </c>
      <c r="Z317" s="18">
        <v>3</v>
      </c>
      <c r="AA317" s="5" t="s">
        <v>40</v>
      </c>
      <c r="AS317" s="4">
        <v>50</v>
      </c>
      <c r="AT317" s="4">
        <v>50</v>
      </c>
      <c r="BS317" s="4">
        <v>100</v>
      </c>
      <c r="BV317" s="5"/>
      <c r="BW317" s="4" t="s">
        <v>322</v>
      </c>
    </row>
    <row r="318" spans="1:76" hidden="1" x14ac:dyDescent="0.3">
      <c r="A318" s="49" t="s">
        <v>1487</v>
      </c>
      <c r="B318" s="8">
        <v>42966</v>
      </c>
      <c r="C318" s="4" t="s">
        <v>122</v>
      </c>
      <c r="D318" s="4" t="s">
        <v>115</v>
      </c>
      <c r="E318" s="4" t="s">
        <v>116</v>
      </c>
      <c r="F318" s="83">
        <v>32</v>
      </c>
      <c r="G318" s="83">
        <v>1</v>
      </c>
      <c r="H318" s="12" t="str">
        <f t="shared" si="9"/>
        <v>32-1</v>
      </c>
      <c r="I318" s="12" t="str">
        <f t="shared" si="8"/>
        <v>32-1 O</v>
      </c>
      <c r="J318" s="49" t="s">
        <v>1487</v>
      </c>
      <c r="K318" s="83">
        <v>0</v>
      </c>
      <c r="L318" s="83">
        <v>80</v>
      </c>
      <c r="M318" s="117" t="b">
        <v>1</v>
      </c>
      <c r="N318" s="14">
        <v>66.650000000000006</v>
      </c>
      <c r="O318" s="14">
        <v>67.45</v>
      </c>
      <c r="P318" s="15"/>
      <c r="Q318" s="16" t="s">
        <v>105</v>
      </c>
      <c r="R318" s="135" t="s">
        <v>105</v>
      </c>
      <c r="S318" s="136" t="s">
        <v>1492</v>
      </c>
      <c r="T318" s="16"/>
      <c r="U318" s="16"/>
      <c r="V318" s="5"/>
      <c r="W318" s="5"/>
      <c r="X318" s="5"/>
      <c r="Y318" s="5"/>
      <c r="Z318" s="18" t="e">
        <v>#N/A</v>
      </c>
      <c r="AA318" s="5"/>
      <c r="BS318" s="4">
        <v>0</v>
      </c>
      <c r="BV318" s="5"/>
      <c r="BX318" s="4" t="s">
        <v>323</v>
      </c>
    </row>
    <row r="319" spans="1:76" hidden="1" x14ac:dyDescent="0.3">
      <c r="A319" s="49" t="s">
        <v>1487</v>
      </c>
      <c r="B319" s="8">
        <v>42966</v>
      </c>
      <c r="C319" s="4" t="s">
        <v>122</v>
      </c>
      <c r="D319" s="4" t="s">
        <v>115</v>
      </c>
      <c r="E319" s="4" t="s">
        <v>116</v>
      </c>
      <c r="F319" s="83">
        <v>32</v>
      </c>
      <c r="G319" s="83">
        <v>2</v>
      </c>
      <c r="H319" s="12" t="str">
        <f t="shared" si="9"/>
        <v>32-2</v>
      </c>
      <c r="I319" s="12" t="str">
        <f t="shared" si="8"/>
        <v>32-2 2</v>
      </c>
      <c r="J319" s="49" t="s">
        <v>1487</v>
      </c>
      <c r="K319" s="13">
        <v>0</v>
      </c>
      <c r="L319" s="13">
        <v>55</v>
      </c>
      <c r="M319" s="117" t="b">
        <v>1</v>
      </c>
      <c r="N319" s="14">
        <v>67.45</v>
      </c>
      <c r="O319" s="14">
        <v>68</v>
      </c>
      <c r="P319" s="15" t="s">
        <v>112</v>
      </c>
      <c r="Q319" s="80" t="s">
        <v>42</v>
      </c>
      <c r="R319" s="137" t="s">
        <v>1496</v>
      </c>
      <c r="S319" s="138">
        <v>2</v>
      </c>
      <c r="T319" s="80" t="s">
        <v>44</v>
      </c>
      <c r="U319" s="80"/>
      <c r="V319" s="81" t="s">
        <v>141</v>
      </c>
      <c r="W319" s="81" t="s">
        <v>49</v>
      </c>
      <c r="X319" s="81" t="s">
        <v>90</v>
      </c>
      <c r="Y319" s="81" t="s">
        <v>10</v>
      </c>
      <c r="Z319" s="79">
        <v>2</v>
      </c>
      <c r="AA319" s="81" t="s">
        <v>40</v>
      </c>
      <c r="AB319" s="148"/>
      <c r="AC319" s="148"/>
      <c r="AD319" s="148"/>
      <c r="AE319" s="148"/>
      <c r="AF319" s="53"/>
      <c r="AG319" s="53"/>
      <c r="AH319" s="148"/>
      <c r="AI319" s="53"/>
      <c r="AJ319" s="53"/>
      <c r="AK319" s="53"/>
      <c r="AL319" s="148"/>
      <c r="AM319" s="148"/>
      <c r="AN319" s="53"/>
      <c r="AO319" s="53"/>
      <c r="AP319" s="53"/>
      <c r="AT319" s="4">
        <v>50</v>
      </c>
      <c r="AW319" s="4">
        <v>50</v>
      </c>
      <c r="BS319" s="4">
        <v>100</v>
      </c>
      <c r="BV319" s="81"/>
      <c r="BW319" s="4" t="s">
        <v>321</v>
      </c>
    </row>
    <row r="320" spans="1:76" hidden="1" x14ac:dyDescent="0.3">
      <c r="A320" s="49" t="s">
        <v>1487</v>
      </c>
      <c r="B320" s="8">
        <v>42966</v>
      </c>
      <c r="C320" s="4" t="s">
        <v>122</v>
      </c>
      <c r="D320" s="4" t="s">
        <v>115</v>
      </c>
      <c r="E320" s="4" t="s">
        <v>116</v>
      </c>
      <c r="F320" s="83">
        <v>32</v>
      </c>
      <c r="G320" s="83">
        <v>2</v>
      </c>
      <c r="H320" s="12" t="str">
        <f t="shared" si="9"/>
        <v>32-2</v>
      </c>
      <c r="I320" s="12" t="str">
        <f t="shared" si="8"/>
        <v>32-2 1</v>
      </c>
      <c r="J320" s="49" t="s">
        <v>1487</v>
      </c>
      <c r="K320" s="83">
        <v>0</v>
      </c>
      <c r="L320" s="83">
        <v>96</v>
      </c>
      <c r="M320" s="117" t="b">
        <v>1</v>
      </c>
      <c r="N320" s="14">
        <v>67.45</v>
      </c>
      <c r="O320" s="14">
        <v>68.41</v>
      </c>
      <c r="P320" s="15" t="s">
        <v>112</v>
      </c>
      <c r="Q320" s="11" t="s">
        <v>1094</v>
      </c>
      <c r="R320" s="137" t="s">
        <v>1493</v>
      </c>
      <c r="S320" s="138">
        <v>1</v>
      </c>
      <c r="T320" s="80" t="s">
        <v>18</v>
      </c>
      <c r="U320" s="80"/>
      <c r="V320" s="81" t="s">
        <v>126</v>
      </c>
      <c r="W320" s="81" t="s">
        <v>49</v>
      </c>
      <c r="X320" s="81" t="s">
        <v>17</v>
      </c>
      <c r="Y320" s="81" t="s">
        <v>302</v>
      </c>
      <c r="Z320" s="79">
        <v>2</v>
      </c>
      <c r="AA320" s="81" t="s">
        <v>40</v>
      </c>
      <c r="AB320" s="149"/>
      <c r="AC320" s="149"/>
      <c r="AD320" s="149"/>
      <c r="AE320" s="149"/>
      <c r="AF320" s="52"/>
      <c r="AG320" s="52"/>
      <c r="AH320" s="149"/>
      <c r="AI320" s="52"/>
      <c r="AJ320" s="52"/>
      <c r="AK320" s="52"/>
      <c r="AL320" s="149"/>
      <c r="AM320" s="149"/>
      <c r="AN320" s="52"/>
      <c r="AO320" s="52"/>
      <c r="AP320" s="52"/>
      <c r="BI320" s="4">
        <v>100</v>
      </c>
      <c r="BS320" s="4">
        <v>100</v>
      </c>
      <c r="BV320" s="81"/>
      <c r="BW320" s="4" t="s">
        <v>317</v>
      </c>
    </row>
    <row r="321" spans="1:76" x14ac:dyDescent="0.3">
      <c r="A321" s="49" t="s">
        <v>1487</v>
      </c>
      <c r="B321" s="8">
        <v>42966</v>
      </c>
      <c r="C321" s="4" t="s">
        <v>122</v>
      </c>
      <c r="D321" s="4" t="s">
        <v>115</v>
      </c>
      <c r="E321" s="4" t="s">
        <v>116</v>
      </c>
      <c r="F321" s="83">
        <v>32</v>
      </c>
      <c r="G321" s="83">
        <v>2</v>
      </c>
      <c r="H321" s="12" t="str">
        <f t="shared" si="9"/>
        <v>32-2</v>
      </c>
      <c r="I321" s="12" t="str">
        <f t="shared" si="8"/>
        <v>32-2 3</v>
      </c>
      <c r="J321" s="49" t="s">
        <v>1487</v>
      </c>
      <c r="K321" s="83">
        <v>0</v>
      </c>
      <c r="L321" s="83">
        <v>96</v>
      </c>
      <c r="M321" s="117" t="b">
        <v>1</v>
      </c>
      <c r="N321" s="14">
        <v>67.45</v>
      </c>
      <c r="O321" s="14">
        <v>68.41</v>
      </c>
      <c r="P321" s="15" t="s">
        <v>112</v>
      </c>
      <c r="Q321" s="16" t="s">
        <v>117</v>
      </c>
      <c r="R321" s="133" t="s">
        <v>1497</v>
      </c>
      <c r="S321" s="134">
        <v>3</v>
      </c>
      <c r="T321" s="16" t="s">
        <v>18</v>
      </c>
      <c r="U321" s="16"/>
      <c r="V321" s="5" t="s">
        <v>303</v>
      </c>
      <c r="W321" s="5" t="s">
        <v>49</v>
      </c>
      <c r="X321" s="5" t="s">
        <v>14</v>
      </c>
      <c r="Y321" s="5" t="s">
        <v>12</v>
      </c>
      <c r="Z321" s="18">
        <v>4</v>
      </c>
      <c r="AA321" s="5" t="s">
        <v>40</v>
      </c>
      <c r="AS321" s="4">
        <v>30</v>
      </c>
      <c r="AT321" s="4">
        <v>60</v>
      </c>
      <c r="AW321" s="4">
        <v>10</v>
      </c>
      <c r="BS321" s="4">
        <v>100</v>
      </c>
      <c r="BV321" s="5"/>
      <c r="BW321" s="4" t="s">
        <v>324</v>
      </c>
    </row>
    <row r="322" spans="1:76" hidden="1" x14ac:dyDescent="0.3">
      <c r="A322" s="49" t="s">
        <v>1487</v>
      </c>
      <c r="B322" s="8">
        <v>42966</v>
      </c>
      <c r="C322" s="4" t="s">
        <v>122</v>
      </c>
      <c r="D322" s="4" t="s">
        <v>115</v>
      </c>
      <c r="E322" s="4" t="s">
        <v>116</v>
      </c>
      <c r="F322" s="83">
        <v>32</v>
      </c>
      <c r="G322" s="83">
        <v>2</v>
      </c>
      <c r="H322" s="12" t="str">
        <f t="shared" si="9"/>
        <v>32-2</v>
      </c>
      <c r="I322" s="12" t="str">
        <f t="shared" si="8"/>
        <v>32-2 4</v>
      </c>
      <c r="J322" s="49" t="s">
        <v>1487</v>
      </c>
      <c r="K322" s="83">
        <v>0</v>
      </c>
      <c r="L322" s="83">
        <v>96</v>
      </c>
      <c r="M322" s="117" t="b">
        <v>1</v>
      </c>
      <c r="N322" s="14">
        <v>67.45</v>
      </c>
      <c r="O322" s="14">
        <v>68.41</v>
      </c>
      <c r="P322" s="15" t="s">
        <v>112</v>
      </c>
      <c r="Q322" s="16" t="s">
        <v>87</v>
      </c>
      <c r="R322" s="133" t="s">
        <v>1494</v>
      </c>
      <c r="S322" s="134">
        <v>4</v>
      </c>
      <c r="T322" s="16" t="s">
        <v>18</v>
      </c>
      <c r="U322" s="16" t="s">
        <v>23</v>
      </c>
      <c r="V322" s="5" t="s">
        <v>304</v>
      </c>
      <c r="W322" s="5" t="s">
        <v>49</v>
      </c>
      <c r="X322" s="5" t="s">
        <v>52</v>
      </c>
      <c r="Y322" s="5" t="s">
        <v>12</v>
      </c>
      <c r="Z322" s="18">
        <v>4</v>
      </c>
      <c r="AA322" s="5" t="s">
        <v>110</v>
      </c>
      <c r="AS322" s="4">
        <v>50</v>
      </c>
      <c r="AT322" s="4">
        <v>50</v>
      </c>
      <c r="BS322" s="4">
        <v>100</v>
      </c>
      <c r="BV322" s="5"/>
      <c r="BW322" s="4" t="s">
        <v>325</v>
      </c>
    </row>
    <row r="323" spans="1:76" hidden="1" x14ac:dyDescent="0.3">
      <c r="A323" s="49" t="s">
        <v>1487</v>
      </c>
      <c r="B323" s="8">
        <v>42966</v>
      </c>
      <c r="C323" s="4" t="s">
        <v>122</v>
      </c>
      <c r="D323" s="4" t="s">
        <v>115</v>
      </c>
      <c r="E323" s="4" t="s">
        <v>116</v>
      </c>
      <c r="F323" s="83">
        <v>32</v>
      </c>
      <c r="G323" s="83">
        <v>2</v>
      </c>
      <c r="H323" s="12" t="str">
        <f t="shared" si="9"/>
        <v>32-2</v>
      </c>
      <c r="I323" s="12" t="str">
        <f t="shared" ref="I323:I386" si="10">CONCATENATE(H323," ",S323)</f>
        <v>32-2 O</v>
      </c>
      <c r="J323" s="49" t="s">
        <v>1487</v>
      </c>
      <c r="K323" s="83">
        <v>0</v>
      </c>
      <c r="L323" s="83">
        <v>96</v>
      </c>
      <c r="M323" s="117" t="b">
        <v>1</v>
      </c>
      <c r="N323" s="14">
        <v>67.45</v>
      </c>
      <c r="O323" s="14">
        <v>68.41</v>
      </c>
      <c r="P323" s="15"/>
      <c r="Q323" s="16" t="s">
        <v>105</v>
      </c>
      <c r="R323" s="135" t="s">
        <v>105</v>
      </c>
      <c r="S323" s="136" t="s">
        <v>1492</v>
      </c>
      <c r="T323" s="16"/>
      <c r="U323" s="16"/>
      <c r="V323" s="5"/>
      <c r="W323" s="5"/>
      <c r="X323" s="5"/>
      <c r="Y323" s="5"/>
      <c r="Z323" s="18" t="e">
        <v>#N/A</v>
      </c>
      <c r="AA323" s="5"/>
      <c r="BS323" s="4">
        <v>0</v>
      </c>
      <c r="BV323" s="5"/>
      <c r="BX323" s="4" t="s">
        <v>326</v>
      </c>
    </row>
    <row r="324" spans="1:76" hidden="1" x14ac:dyDescent="0.3">
      <c r="A324" s="49" t="s">
        <v>1487</v>
      </c>
      <c r="B324" s="8">
        <v>42966</v>
      </c>
      <c r="C324" s="4" t="s">
        <v>122</v>
      </c>
      <c r="D324" s="4" t="s">
        <v>115</v>
      </c>
      <c r="E324" s="4" t="s">
        <v>116</v>
      </c>
      <c r="F324" s="83">
        <v>32</v>
      </c>
      <c r="G324" s="83">
        <v>3</v>
      </c>
      <c r="H324" s="12" t="str">
        <f t="shared" ref="H324:H387" si="11">F324&amp;"-"&amp;G324</f>
        <v>32-3</v>
      </c>
      <c r="I324" s="12" t="str">
        <f t="shared" si="10"/>
        <v>32-3 2</v>
      </c>
      <c r="J324" s="49" t="s">
        <v>1487</v>
      </c>
      <c r="K324" s="13">
        <v>0</v>
      </c>
      <c r="L324" s="13">
        <v>85</v>
      </c>
      <c r="M324" s="117" t="b">
        <v>1</v>
      </c>
      <c r="N324" s="14">
        <v>68.415000000000006</v>
      </c>
      <c r="O324" s="14">
        <v>69.265000000000001</v>
      </c>
      <c r="P324" s="15" t="s">
        <v>112</v>
      </c>
      <c r="Q324" s="80" t="s">
        <v>42</v>
      </c>
      <c r="R324" s="137" t="s">
        <v>1496</v>
      </c>
      <c r="S324" s="138">
        <v>2</v>
      </c>
      <c r="T324" s="80" t="s">
        <v>44</v>
      </c>
      <c r="U324" s="80"/>
      <c r="V324" s="81" t="s">
        <v>141</v>
      </c>
      <c r="W324" s="81" t="s">
        <v>49</v>
      </c>
      <c r="X324" s="81" t="s">
        <v>90</v>
      </c>
      <c r="Y324" s="81" t="s">
        <v>10</v>
      </c>
      <c r="Z324" s="79">
        <v>2</v>
      </c>
      <c r="AA324" s="81" t="s">
        <v>40</v>
      </c>
      <c r="AB324" s="148"/>
      <c r="AC324" s="148"/>
      <c r="AD324" s="148"/>
      <c r="AE324" s="148"/>
      <c r="AF324" s="53"/>
      <c r="AG324" s="53"/>
      <c r="AH324" s="148"/>
      <c r="AI324" s="53"/>
      <c r="AJ324" s="53"/>
      <c r="AK324" s="53"/>
      <c r="AL324" s="148"/>
      <c r="AM324" s="148"/>
      <c r="AN324" s="53"/>
      <c r="AO324" s="53"/>
      <c r="AP324" s="53"/>
      <c r="AT324" s="4">
        <v>50</v>
      </c>
      <c r="AW324" s="4">
        <v>50</v>
      </c>
      <c r="BS324" s="4">
        <v>100</v>
      </c>
      <c r="BV324" s="81"/>
      <c r="BW324" s="4" t="s">
        <v>327</v>
      </c>
    </row>
    <row r="325" spans="1:76" hidden="1" x14ac:dyDescent="0.3">
      <c r="A325" s="49" t="s">
        <v>1487</v>
      </c>
      <c r="B325" s="8">
        <v>42966</v>
      </c>
      <c r="C325" s="4" t="s">
        <v>122</v>
      </c>
      <c r="D325" s="4" t="s">
        <v>115</v>
      </c>
      <c r="E325" s="4" t="s">
        <v>116</v>
      </c>
      <c r="F325" s="83">
        <v>32</v>
      </c>
      <c r="G325" s="83">
        <v>3</v>
      </c>
      <c r="H325" s="12" t="str">
        <f t="shared" si="11"/>
        <v>32-3</v>
      </c>
      <c r="I325" s="12" t="str">
        <f t="shared" si="10"/>
        <v>32-3 1</v>
      </c>
      <c r="J325" s="49" t="s">
        <v>1487</v>
      </c>
      <c r="K325" s="83">
        <v>0</v>
      </c>
      <c r="L325" s="83">
        <v>85</v>
      </c>
      <c r="M325" s="117" t="b">
        <v>1</v>
      </c>
      <c r="N325" s="14">
        <v>68.415000000000006</v>
      </c>
      <c r="O325" s="14">
        <v>69.265000000000001</v>
      </c>
      <c r="P325" s="15" t="s">
        <v>112</v>
      </c>
      <c r="Q325" s="11" t="s">
        <v>1094</v>
      </c>
      <c r="R325" s="137" t="s">
        <v>1493</v>
      </c>
      <c r="S325" s="138">
        <v>1</v>
      </c>
      <c r="T325" s="80" t="s">
        <v>18</v>
      </c>
      <c r="U325" s="80"/>
      <c r="V325" s="81" t="s">
        <v>126</v>
      </c>
      <c r="W325" s="81" t="s">
        <v>49</v>
      </c>
      <c r="X325" s="81" t="s">
        <v>17</v>
      </c>
      <c r="Y325" s="81" t="s">
        <v>302</v>
      </c>
      <c r="Z325" s="79">
        <v>2</v>
      </c>
      <c r="AA325" s="81" t="s">
        <v>40</v>
      </c>
      <c r="AB325" s="149"/>
      <c r="AC325" s="149"/>
      <c r="AD325" s="149"/>
      <c r="AE325" s="149"/>
      <c r="AF325" s="52"/>
      <c r="AG325" s="52"/>
      <c r="AH325" s="149"/>
      <c r="AI325" s="52"/>
      <c r="AJ325" s="52"/>
      <c r="AK325" s="52"/>
      <c r="AL325" s="149"/>
      <c r="AM325" s="149"/>
      <c r="AN325" s="52"/>
      <c r="AO325" s="52"/>
      <c r="AP325" s="52"/>
      <c r="BI325" s="4">
        <v>100</v>
      </c>
      <c r="BS325" s="4">
        <v>100</v>
      </c>
      <c r="BV325" s="81"/>
      <c r="BW325" s="4" t="s">
        <v>317</v>
      </c>
    </row>
    <row r="326" spans="1:76" x14ac:dyDescent="0.3">
      <c r="A326" s="49" t="s">
        <v>1487</v>
      </c>
      <c r="B326" s="8">
        <v>42966</v>
      </c>
      <c r="C326" s="4" t="s">
        <v>122</v>
      </c>
      <c r="D326" s="4" t="s">
        <v>115</v>
      </c>
      <c r="E326" s="4" t="s">
        <v>116</v>
      </c>
      <c r="F326" s="83">
        <v>32</v>
      </c>
      <c r="G326" s="83">
        <v>3</v>
      </c>
      <c r="H326" s="12" t="str">
        <f t="shared" si="11"/>
        <v>32-3</v>
      </c>
      <c r="I326" s="12" t="str">
        <f t="shared" si="10"/>
        <v>32-3 3</v>
      </c>
      <c r="J326" s="49" t="s">
        <v>1487</v>
      </c>
      <c r="K326" s="83">
        <v>0</v>
      </c>
      <c r="L326" s="83">
        <v>85</v>
      </c>
      <c r="M326" s="117" t="b">
        <v>1</v>
      </c>
      <c r="N326" s="14">
        <v>68.415000000000006</v>
      </c>
      <c r="O326" s="14">
        <v>69.265000000000001</v>
      </c>
      <c r="P326" s="15" t="s">
        <v>112</v>
      </c>
      <c r="Q326" s="16" t="s">
        <v>117</v>
      </c>
      <c r="R326" s="133" t="s">
        <v>1497</v>
      </c>
      <c r="S326" s="134">
        <v>3</v>
      </c>
      <c r="T326" s="16" t="s">
        <v>18</v>
      </c>
      <c r="U326" s="16"/>
      <c r="V326" s="5" t="s">
        <v>305</v>
      </c>
      <c r="W326" s="5" t="s">
        <v>49</v>
      </c>
      <c r="X326" s="5" t="s">
        <v>14</v>
      </c>
      <c r="Y326" s="5" t="s">
        <v>12</v>
      </c>
      <c r="Z326" s="18">
        <v>4</v>
      </c>
      <c r="AA326" s="5" t="s">
        <v>40</v>
      </c>
      <c r="AS326" s="4">
        <v>30</v>
      </c>
      <c r="AT326" s="4">
        <v>60</v>
      </c>
      <c r="AW326" s="4">
        <v>10</v>
      </c>
      <c r="BS326" s="4">
        <v>100</v>
      </c>
      <c r="BV326" s="5"/>
      <c r="BW326" s="4" t="s">
        <v>324</v>
      </c>
    </row>
    <row r="327" spans="1:76" hidden="1" x14ac:dyDescent="0.3">
      <c r="A327" s="49" t="s">
        <v>1487</v>
      </c>
      <c r="B327" s="8">
        <v>42966</v>
      </c>
      <c r="C327" s="4" t="s">
        <v>122</v>
      </c>
      <c r="D327" s="4" t="s">
        <v>115</v>
      </c>
      <c r="E327" s="4" t="s">
        <v>116</v>
      </c>
      <c r="F327" s="83">
        <v>32</v>
      </c>
      <c r="G327" s="83">
        <v>3</v>
      </c>
      <c r="H327" s="12" t="str">
        <f t="shared" si="11"/>
        <v>32-3</v>
      </c>
      <c r="I327" s="12" t="str">
        <f t="shared" si="10"/>
        <v>32-3 4</v>
      </c>
      <c r="J327" s="49" t="s">
        <v>1487</v>
      </c>
      <c r="K327" s="83">
        <v>0</v>
      </c>
      <c r="L327" s="83">
        <v>85</v>
      </c>
      <c r="M327" s="117" t="b">
        <v>1</v>
      </c>
      <c r="N327" s="14">
        <v>68.415000000000006</v>
      </c>
      <c r="O327" s="14">
        <v>69.265000000000001</v>
      </c>
      <c r="P327" s="15" t="s">
        <v>112</v>
      </c>
      <c r="Q327" s="16" t="s">
        <v>87</v>
      </c>
      <c r="R327" s="133" t="s">
        <v>1494</v>
      </c>
      <c r="S327" s="134">
        <v>4</v>
      </c>
      <c r="T327" s="16" t="s">
        <v>18</v>
      </c>
      <c r="U327" s="16" t="s">
        <v>89</v>
      </c>
      <c r="V327" s="5" t="s">
        <v>141</v>
      </c>
      <c r="W327" s="5" t="s">
        <v>49</v>
      </c>
      <c r="X327" s="5" t="s">
        <v>14</v>
      </c>
      <c r="Y327" s="5" t="s">
        <v>12</v>
      </c>
      <c r="Z327" s="18">
        <v>4</v>
      </c>
      <c r="AA327" s="5" t="s">
        <v>110</v>
      </c>
      <c r="AS327" s="4">
        <v>50</v>
      </c>
      <c r="AT327" s="4">
        <v>50</v>
      </c>
      <c r="BS327" s="4">
        <v>100</v>
      </c>
      <c r="BV327" s="5"/>
      <c r="BW327" s="4" t="s">
        <v>328</v>
      </c>
    </row>
    <row r="328" spans="1:76" hidden="1" x14ac:dyDescent="0.3">
      <c r="A328" s="49" t="s">
        <v>1487</v>
      </c>
      <c r="B328" s="8">
        <v>42966</v>
      </c>
      <c r="C328" s="4" t="s">
        <v>122</v>
      </c>
      <c r="D328" s="4" t="s">
        <v>115</v>
      </c>
      <c r="E328" s="4" t="s">
        <v>116</v>
      </c>
      <c r="F328" s="83">
        <v>32</v>
      </c>
      <c r="G328" s="83">
        <v>3</v>
      </c>
      <c r="H328" s="12" t="str">
        <f t="shared" si="11"/>
        <v>32-3</v>
      </c>
      <c r="I328" s="12" t="str">
        <f t="shared" si="10"/>
        <v>32-3 O</v>
      </c>
      <c r="J328" s="49" t="s">
        <v>1487</v>
      </c>
      <c r="K328" s="83">
        <v>0</v>
      </c>
      <c r="L328" s="83">
        <v>85</v>
      </c>
      <c r="M328" s="117" t="b">
        <v>1</v>
      </c>
      <c r="N328" s="14">
        <v>68.415000000000006</v>
      </c>
      <c r="O328" s="14">
        <v>69.265000000000001</v>
      </c>
      <c r="P328" s="15"/>
      <c r="Q328" s="16" t="s">
        <v>105</v>
      </c>
      <c r="R328" s="135" t="s">
        <v>105</v>
      </c>
      <c r="S328" s="136" t="s">
        <v>1492</v>
      </c>
      <c r="T328" s="16"/>
      <c r="U328" s="16"/>
      <c r="V328" s="5"/>
      <c r="W328" s="5"/>
      <c r="X328" s="5"/>
      <c r="Y328" s="5"/>
      <c r="Z328" s="18" t="e">
        <v>#N/A</v>
      </c>
      <c r="AA328" s="5"/>
      <c r="BS328" s="4">
        <v>0</v>
      </c>
      <c r="BV328" s="5"/>
      <c r="BX328" s="4" t="s">
        <v>329</v>
      </c>
    </row>
    <row r="329" spans="1:76" hidden="1" x14ac:dyDescent="0.3">
      <c r="A329" s="49" t="s">
        <v>1487</v>
      </c>
      <c r="B329" s="8">
        <v>42966</v>
      </c>
      <c r="C329" s="4" t="s">
        <v>122</v>
      </c>
      <c r="D329" s="4" t="s">
        <v>115</v>
      </c>
      <c r="E329" s="4" t="s">
        <v>116</v>
      </c>
      <c r="F329" s="83">
        <v>32</v>
      </c>
      <c r="G329" s="83">
        <v>4</v>
      </c>
      <c r="H329" s="12" t="str">
        <f t="shared" si="11"/>
        <v>32-4</v>
      </c>
      <c r="I329" s="12" t="str">
        <f t="shared" si="10"/>
        <v>32-4 2</v>
      </c>
      <c r="J329" s="49" t="s">
        <v>1487</v>
      </c>
      <c r="K329" s="13">
        <v>0</v>
      </c>
      <c r="L329" s="13">
        <v>44</v>
      </c>
      <c r="M329" s="117" t="b">
        <v>1</v>
      </c>
      <c r="N329" s="14">
        <v>69.265000000000001</v>
      </c>
      <c r="O329" s="14">
        <v>69.704999999999998</v>
      </c>
      <c r="P329" s="15" t="s">
        <v>112</v>
      </c>
      <c r="Q329" s="80" t="s">
        <v>42</v>
      </c>
      <c r="R329" s="137" t="s">
        <v>1496</v>
      </c>
      <c r="S329" s="138">
        <v>2</v>
      </c>
      <c r="T329" s="80" t="s">
        <v>44</v>
      </c>
      <c r="U329" s="80"/>
      <c r="V329" s="81" t="s">
        <v>141</v>
      </c>
      <c r="W329" s="81" t="s">
        <v>49</v>
      </c>
      <c r="X329" s="81" t="s">
        <v>90</v>
      </c>
      <c r="Y329" s="81" t="s">
        <v>10</v>
      </c>
      <c r="Z329" s="79">
        <v>2</v>
      </c>
      <c r="AA329" s="81" t="s">
        <v>40</v>
      </c>
      <c r="AB329" s="148"/>
      <c r="AC329" s="148"/>
      <c r="AD329" s="148"/>
      <c r="AE329" s="148"/>
      <c r="AF329" s="53"/>
      <c r="AG329" s="53"/>
      <c r="AH329" s="148"/>
      <c r="AI329" s="53"/>
      <c r="AJ329" s="53"/>
      <c r="AK329" s="53"/>
      <c r="AL329" s="148"/>
      <c r="AM329" s="148"/>
      <c r="AN329" s="53"/>
      <c r="AO329" s="53"/>
      <c r="AP329" s="53"/>
      <c r="AT329" s="4">
        <v>50</v>
      </c>
      <c r="AW329" s="4">
        <v>50</v>
      </c>
      <c r="BS329" s="4">
        <v>100</v>
      </c>
      <c r="BV329" s="81"/>
      <c r="BW329" s="4" t="s">
        <v>327</v>
      </c>
    </row>
    <row r="330" spans="1:76" hidden="1" x14ac:dyDescent="0.3">
      <c r="A330" s="49" t="s">
        <v>1487</v>
      </c>
      <c r="B330" s="8">
        <v>42966</v>
      </c>
      <c r="C330" s="4" t="s">
        <v>122</v>
      </c>
      <c r="D330" s="4" t="s">
        <v>115</v>
      </c>
      <c r="E330" s="4" t="s">
        <v>116</v>
      </c>
      <c r="F330" s="83">
        <v>32</v>
      </c>
      <c r="G330" s="83">
        <v>4</v>
      </c>
      <c r="H330" s="12" t="str">
        <f t="shared" si="11"/>
        <v>32-4</v>
      </c>
      <c r="I330" s="12" t="str">
        <f t="shared" si="10"/>
        <v>32-4 1</v>
      </c>
      <c r="J330" s="49" t="s">
        <v>1487</v>
      </c>
      <c r="K330" s="83">
        <v>0</v>
      </c>
      <c r="L330" s="83">
        <v>44</v>
      </c>
      <c r="M330" s="117" t="b">
        <v>1</v>
      </c>
      <c r="N330" s="14">
        <v>69.265000000000001</v>
      </c>
      <c r="O330" s="14">
        <v>69.704999999999998</v>
      </c>
      <c r="P330" s="15" t="s">
        <v>112</v>
      </c>
      <c r="Q330" s="11" t="s">
        <v>1094</v>
      </c>
      <c r="R330" s="137" t="s">
        <v>1493</v>
      </c>
      <c r="S330" s="138">
        <v>1</v>
      </c>
      <c r="T330" s="80" t="s">
        <v>18</v>
      </c>
      <c r="U330" s="80"/>
      <c r="V330" s="81" t="s">
        <v>126</v>
      </c>
      <c r="W330" s="81" t="s">
        <v>49</v>
      </c>
      <c r="X330" s="81" t="s">
        <v>17</v>
      </c>
      <c r="Y330" s="81" t="s">
        <v>302</v>
      </c>
      <c r="Z330" s="79">
        <v>2</v>
      </c>
      <c r="AA330" s="81" t="s">
        <v>40</v>
      </c>
      <c r="AB330" s="149"/>
      <c r="AC330" s="149"/>
      <c r="AD330" s="149"/>
      <c r="AE330" s="149"/>
      <c r="AF330" s="52"/>
      <c r="AG330" s="52"/>
      <c r="AH330" s="149"/>
      <c r="AI330" s="52"/>
      <c r="AJ330" s="52"/>
      <c r="AK330" s="52"/>
      <c r="AL330" s="149"/>
      <c r="AM330" s="149"/>
      <c r="AN330" s="52"/>
      <c r="AO330" s="52"/>
      <c r="AP330" s="52"/>
      <c r="BI330" s="4">
        <v>100</v>
      </c>
      <c r="BS330" s="4">
        <v>100</v>
      </c>
      <c r="BV330" s="81"/>
      <c r="BW330" s="4" t="s">
        <v>317</v>
      </c>
    </row>
    <row r="331" spans="1:76" x14ac:dyDescent="0.3">
      <c r="A331" s="49" t="s">
        <v>1487</v>
      </c>
      <c r="B331" s="8">
        <v>42966</v>
      </c>
      <c r="C331" s="4" t="s">
        <v>122</v>
      </c>
      <c r="D331" s="4" t="s">
        <v>115</v>
      </c>
      <c r="E331" s="4" t="s">
        <v>116</v>
      </c>
      <c r="F331" s="83">
        <v>32</v>
      </c>
      <c r="G331" s="83">
        <v>4</v>
      </c>
      <c r="H331" s="12" t="str">
        <f t="shared" si="11"/>
        <v>32-4</v>
      </c>
      <c r="I331" s="12" t="str">
        <f t="shared" si="10"/>
        <v>32-4 3</v>
      </c>
      <c r="J331" s="49" t="s">
        <v>1487</v>
      </c>
      <c r="K331" s="83">
        <v>0</v>
      </c>
      <c r="L331" s="83">
        <v>44</v>
      </c>
      <c r="M331" s="117" t="b">
        <v>1</v>
      </c>
      <c r="N331" s="14">
        <v>69.265000000000001</v>
      </c>
      <c r="O331" s="14">
        <v>69.704999999999998</v>
      </c>
      <c r="P331" s="15" t="s">
        <v>112</v>
      </c>
      <c r="Q331" s="16" t="s">
        <v>117</v>
      </c>
      <c r="R331" s="133" t="s">
        <v>1497</v>
      </c>
      <c r="S331" s="134">
        <v>3</v>
      </c>
      <c r="T331" s="16" t="s">
        <v>18</v>
      </c>
      <c r="U331" s="16"/>
      <c r="V331" s="5" t="s">
        <v>141</v>
      </c>
      <c r="W331" s="5" t="s">
        <v>49</v>
      </c>
      <c r="X331" s="5" t="s">
        <v>14</v>
      </c>
      <c r="Y331" s="5" t="s">
        <v>12</v>
      </c>
      <c r="Z331" s="18">
        <v>4</v>
      </c>
      <c r="AA331" s="5" t="s">
        <v>40</v>
      </c>
      <c r="AS331" s="4">
        <v>15</v>
      </c>
      <c r="AT331" s="4">
        <v>65</v>
      </c>
      <c r="AW331" s="4">
        <v>20</v>
      </c>
      <c r="BS331" s="4">
        <v>100</v>
      </c>
      <c r="BV331" s="5"/>
      <c r="BW331" s="4" t="s">
        <v>330</v>
      </c>
    </row>
    <row r="332" spans="1:76" hidden="1" x14ac:dyDescent="0.3">
      <c r="A332" s="49" t="s">
        <v>1487</v>
      </c>
      <c r="B332" s="8">
        <v>42966</v>
      </c>
      <c r="C332" s="4" t="s">
        <v>122</v>
      </c>
      <c r="D332" s="4" t="s">
        <v>115</v>
      </c>
      <c r="E332" s="4" t="s">
        <v>116</v>
      </c>
      <c r="F332" s="83">
        <v>32</v>
      </c>
      <c r="G332" s="83">
        <v>4</v>
      </c>
      <c r="H332" s="12" t="str">
        <f t="shared" si="11"/>
        <v>32-4</v>
      </c>
      <c r="I332" s="12" t="str">
        <f t="shared" si="10"/>
        <v>32-4 4</v>
      </c>
      <c r="J332" s="49" t="s">
        <v>1487</v>
      </c>
      <c r="K332" s="83">
        <v>0</v>
      </c>
      <c r="L332" s="83">
        <v>44</v>
      </c>
      <c r="M332" s="117" t="b">
        <v>1</v>
      </c>
      <c r="N332" s="14">
        <v>69.265000000000001</v>
      </c>
      <c r="O332" s="14">
        <v>69.704999999999998</v>
      </c>
      <c r="P332" s="15" t="s">
        <v>112</v>
      </c>
      <c r="Q332" s="16" t="s">
        <v>87</v>
      </c>
      <c r="R332" s="133" t="s">
        <v>1494</v>
      </c>
      <c r="S332" s="134">
        <v>4</v>
      </c>
      <c r="T332" s="16" t="s">
        <v>18</v>
      </c>
      <c r="U332" s="16" t="s">
        <v>89</v>
      </c>
      <c r="V332" s="5" t="s">
        <v>304</v>
      </c>
      <c r="W332" s="5" t="s">
        <v>49</v>
      </c>
      <c r="X332" s="5" t="s">
        <v>52</v>
      </c>
      <c r="Y332" s="5" t="s">
        <v>12</v>
      </c>
      <c r="Z332" s="18">
        <v>4</v>
      </c>
      <c r="AA332" s="5" t="s">
        <v>110</v>
      </c>
      <c r="AS332" s="4">
        <v>50</v>
      </c>
      <c r="AT332" s="4">
        <v>50</v>
      </c>
      <c r="BS332" s="4">
        <v>100</v>
      </c>
      <c r="BV332" s="5"/>
      <c r="BW332" s="4" t="s">
        <v>328</v>
      </c>
    </row>
    <row r="333" spans="1:76" hidden="1" x14ac:dyDescent="0.3">
      <c r="A333" s="49" t="s">
        <v>1487</v>
      </c>
      <c r="B333" s="8">
        <v>42966</v>
      </c>
      <c r="C333" s="4" t="s">
        <v>122</v>
      </c>
      <c r="D333" s="4" t="s">
        <v>115</v>
      </c>
      <c r="E333" s="4" t="s">
        <v>116</v>
      </c>
      <c r="F333" s="83">
        <v>32</v>
      </c>
      <c r="G333" s="83">
        <v>4</v>
      </c>
      <c r="H333" s="12" t="str">
        <f t="shared" si="11"/>
        <v>32-4</v>
      </c>
      <c r="I333" s="12" t="str">
        <f t="shared" si="10"/>
        <v>32-4 5</v>
      </c>
      <c r="J333" s="49" t="s">
        <v>1487</v>
      </c>
      <c r="K333" s="83">
        <v>15</v>
      </c>
      <c r="L333" s="83">
        <v>16</v>
      </c>
      <c r="M333" s="117" t="b">
        <v>1</v>
      </c>
      <c r="N333" s="14">
        <v>69.415000000000006</v>
      </c>
      <c r="O333" s="14">
        <v>69.424999999999997</v>
      </c>
      <c r="P333" s="15" t="s">
        <v>96</v>
      </c>
      <c r="Q333" s="16" t="s">
        <v>35</v>
      </c>
      <c r="R333" s="133" t="s">
        <v>1495</v>
      </c>
      <c r="S333" s="134">
        <v>5</v>
      </c>
      <c r="T333" s="16" t="s">
        <v>18</v>
      </c>
      <c r="U333" s="16" t="s">
        <v>18</v>
      </c>
      <c r="V333" s="5" t="s">
        <v>130</v>
      </c>
      <c r="W333" s="5" t="s">
        <v>49</v>
      </c>
      <c r="X333" s="5" t="s">
        <v>14</v>
      </c>
      <c r="Y333" s="5" t="s">
        <v>135</v>
      </c>
      <c r="Z333" s="18">
        <v>3</v>
      </c>
      <c r="AA333" s="5" t="s">
        <v>40</v>
      </c>
      <c r="BH333" s="4">
        <v>100</v>
      </c>
      <c r="BS333" s="4">
        <v>100</v>
      </c>
      <c r="BV333" s="5"/>
    </row>
    <row r="334" spans="1:76" hidden="1" x14ac:dyDescent="0.3">
      <c r="A334" s="49" t="s">
        <v>1487</v>
      </c>
      <c r="B334" s="8">
        <v>42966</v>
      </c>
      <c r="C334" s="4" t="s">
        <v>122</v>
      </c>
      <c r="D334" s="4" t="s">
        <v>115</v>
      </c>
      <c r="E334" s="4" t="s">
        <v>116</v>
      </c>
      <c r="F334" s="83">
        <v>32</v>
      </c>
      <c r="G334" s="83">
        <v>4</v>
      </c>
      <c r="H334" s="12" t="str">
        <f t="shared" si="11"/>
        <v>32-4</v>
      </c>
      <c r="I334" s="12" t="str">
        <f t="shared" si="10"/>
        <v>32-4 O</v>
      </c>
      <c r="J334" s="49" t="s">
        <v>1487</v>
      </c>
      <c r="K334" s="83">
        <v>0</v>
      </c>
      <c r="L334" s="83">
        <v>44</v>
      </c>
      <c r="M334" s="117" t="b">
        <v>1</v>
      </c>
      <c r="N334" s="14">
        <v>69.265000000000001</v>
      </c>
      <c r="O334" s="14">
        <v>69.704999999999998</v>
      </c>
      <c r="P334" s="15"/>
      <c r="Q334" s="16" t="s">
        <v>105</v>
      </c>
      <c r="R334" s="135" t="s">
        <v>105</v>
      </c>
      <c r="S334" s="136" t="s">
        <v>1492</v>
      </c>
      <c r="T334" s="16"/>
      <c r="U334" s="16"/>
      <c r="V334" s="5"/>
      <c r="W334" s="5"/>
      <c r="X334" s="5"/>
      <c r="Y334" s="5"/>
      <c r="Z334" s="18" t="e">
        <v>#N/A</v>
      </c>
      <c r="AA334" s="5"/>
      <c r="BS334" s="4">
        <v>0</v>
      </c>
      <c r="BV334" s="5"/>
      <c r="BX334" s="4" t="s">
        <v>331</v>
      </c>
    </row>
    <row r="335" spans="1:76" hidden="1" x14ac:dyDescent="0.3">
      <c r="A335" s="49" t="s">
        <v>1487</v>
      </c>
      <c r="B335" s="8">
        <v>42966</v>
      </c>
      <c r="C335" s="4" t="s">
        <v>122</v>
      </c>
      <c r="D335" s="4" t="s">
        <v>115</v>
      </c>
      <c r="E335" s="4" t="s">
        <v>116</v>
      </c>
      <c r="F335" s="83">
        <v>33</v>
      </c>
      <c r="G335" s="83">
        <v>1</v>
      </c>
      <c r="H335" s="12" t="str">
        <f t="shared" si="11"/>
        <v>33-1</v>
      </c>
      <c r="I335" s="12" t="str">
        <f t="shared" si="10"/>
        <v>33-1 1</v>
      </c>
      <c r="J335" s="49" t="s">
        <v>1487</v>
      </c>
      <c r="K335" s="83">
        <v>0</v>
      </c>
      <c r="L335" s="83">
        <v>54</v>
      </c>
      <c r="M335" s="117" t="b">
        <v>1</v>
      </c>
      <c r="N335" s="14">
        <v>69.7</v>
      </c>
      <c r="O335" s="14">
        <v>70.240000000000009</v>
      </c>
      <c r="P335" s="15" t="s">
        <v>112</v>
      </c>
      <c r="Q335" s="11" t="s">
        <v>1094</v>
      </c>
      <c r="R335" s="137" t="s">
        <v>1493</v>
      </c>
      <c r="S335" s="138">
        <v>1</v>
      </c>
      <c r="T335" s="80" t="s">
        <v>18</v>
      </c>
      <c r="U335" s="80"/>
      <c r="V335" s="81" t="s">
        <v>126</v>
      </c>
      <c r="W335" s="81" t="s">
        <v>49</v>
      </c>
      <c r="X335" s="81" t="s">
        <v>17</v>
      </c>
      <c r="Y335" s="81" t="s">
        <v>302</v>
      </c>
      <c r="Z335" s="79">
        <v>2</v>
      </c>
      <c r="AA335" s="81" t="s">
        <v>40</v>
      </c>
      <c r="AB335" s="149"/>
      <c r="AC335" s="149"/>
      <c r="AD335" s="149"/>
      <c r="AE335" s="149"/>
      <c r="AF335" s="52"/>
      <c r="AG335" s="52"/>
      <c r="AH335" s="149"/>
      <c r="AI335" s="52"/>
      <c r="AJ335" s="52"/>
      <c r="AK335" s="52"/>
      <c r="AL335" s="149"/>
      <c r="AM335" s="149"/>
      <c r="AN335" s="52"/>
      <c r="AO335" s="52"/>
      <c r="AP335" s="52"/>
      <c r="BI335" s="4">
        <v>100</v>
      </c>
      <c r="BS335" s="4">
        <v>100</v>
      </c>
      <c r="BV335" s="81"/>
      <c r="BW335" s="4" t="s">
        <v>317</v>
      </c>
    </row>
    <row r="336" spans="1:76" hidden="1" x14ac:dyDescent="0.3">
      <c r="A336" s="49" t="s">
        <v>1487</v>
      </c>
      <c r="B336" s="8">
        <v>42966</v>
      </c>
      <c r="C336" s="4" t="s">
        <v>122</v>
      </c>
      <c r="D336" s="4" t="s">
        <v>115</v>
      </c>
      <c r="E336" s="4" t="s">
        <v>116</v>
      </c>
      <c r="F336" s="83">
        <v>33</v>
      </c>
      <c r="G336" s="83">
        <v>1</v>
      </c>
      <c r="H336" s="12" t="str">
        <f t="shared" si="11"/>
        <v>33-1</v>
      </c>
      <c r="I336" s="12" t="str">
        <f t="shared" si="10"/>
        <v>33-1 4</v>
      </c>
      <c r="J336" s="49" t="s">
        <v>1487</v>
      </c>
      <c r="K336" s="83">
        <v>0</v>
      </c>
      <c r="L336" s="83">
        <v>54</v>
      </c>
      <c r="M336" s="117" t="b">
        <v>1</v>
      </c>
      <c r="N336" s="14">
        <v>69.7</v>
      </c>
      <c r="O336" s="14">
        <v>70.240000000000009</v>
      </c>
      <c r="P336" s="15" t="s">
        <v>112</v>
      </c>
      <c r="Q336" s="16" t="s">
        <v>87</v>
      </c>
      <c r="R336" s="133" t="s">
        <v>1494</v>
      </c>
      <c r="S336" s="134">
        <v>4</v>
      </c>
      <c r="T336" s="16" t="s">
        <v>18</v>
      </c>
      <c r="U336" s="16" t="s">
        <v>89</v>
      </c>
      <c r="V336" s="5" t="s">
        <v>141</v>
      </c>
      <c r="W336" s="5" t="s">
        <v>49</v>
      </c>
      <c r="X336" s="5" t="s">
        <v>52</v>
      </c>
      <c r="Y336" s="5" t="s">
        <v>12</v>
      </c>
      <c r="Z336" s="18">
        <v>4</v>
      </c>
      <c r="AA336" s="5" t="s">
        <v>110</v>
      </c>
      <c r="AS336" s="4">
        <v>50</v>
      </c>
      <c r="AT336" s="4">
        <v>50</v>
      </c>
      <c r="BS336" s="4">
        <v>100</v>
      </c>
      <c r="BV336" s="5"/>
      <c r="BW336" s="4" t="s">
        <v>332</v>
      </c>
    </row>
    <row r="337" spans="1:76" hidden="1" x14ac:dyDescent="0.3">
      <c r="A337" s="49" t="s">
        <v>1487</v>
      </c>
      <c r="B337" s="8">
        <v>42966</v>
      </c>
      <c r="C337" s="4" t="s">
        <v>122</v>
      </c>
      <c r="D337" s="4" t="s">
        <v>115</v>
      </c>
      <c r="E337" s="4" t="s">
        <v>116</v>
      </c>
      <c r="F337" s="83">
        <v>33</v>
      </c>
      <c r="G337" s="83">
        <v>1</v>
      </c>
      <c r="H337" s="12" t="str">
        <f t="shared" si="11"/>
        <v>33-1</v>
      </c>
      <c r="I337" s="12" t="str">
        <f t="shared" si="10"/>
        <v>33-1 5</v>
      </c>
      <c r="J337" s="49" t="s">
        <v>1487</v>
      </c>
      <c r="K337" s="83">
        <v>11</v>
      </c>
      <c r="L337" s="83">
        <v>15</v>
      </c>
      <c r="M337" s="117" t="b">
        <v>1</v>
      </c>
      <c r="N337" s="14">
        <v>69.81</v>
      </c>
      <c r="O337" s="14">
        <v>69.850000000000009</v>
      </c>
      <c r="P337" s="15" t="s">
        <v>112</v>
      </c>
      <c r="Q337" s="80" t="s">
        <v>54</v>
      </c>
      <c r="R337" s="137" t="s">
        <v>1495</v>
      </c>
      <c r="S337" s="138">
        <v>5</v>
      </c>
      <c r="T337" s="80" t="s">
        <v>19</v>
      </c>
      <c r="U337" s="80"/>
      <c r="V337" s="81" t="s">
        <v>128</v>
      </c>
      <c r="W337" s="81" t="s">
        <v>49</v>
      </c>
      <c r="X337" s="81" t="s">
        <v>14</v>
      </c>
      <c r="Y337" s="81" t="s">
        <v>135</v>
      </c>
      <c r="Z337" s="79">
        <v>3</v>
      </c>
      <c r="AA337" s="81" t="s">
        <v>40</v>
      </c>
      <c r="AS337" s="4">
        <v>50</v>
      </c>
      <c r="BP337" s="4" t="s">
        <v>26</v>
      </c>
      <c r="BQ337" s="4">
        <v>50</v>
      </c>
      <c r="BS337" s="4">
        <v>50</v>
      </c>
      <c r="BV337" s="81"/>
      <c r="BW337" s="4" t="s">
        <v>333</v>
      </c>
    </row>
    <row r="338" spans="1:76" hidden="1" x14ac:dyDescent="0.3">
      <c r="A338" s="49" t="s">
        <v>1487</v>
      </c>
      <c r="B338" s="8">
        <v>42966</v>
      </c>
      <c r="C338" s="4" t="s">
        <v>122</v>
      </c>
      <c r="D338" s="4" t="s">
        <v>115</v>
      </c>
      <c r="E338" s="4" t="s">
        <v>116</v>
      </c>
      <c r="F338" s="83">
        <v>33</v>
      </c>
      <c r="G338" s="83">
        <v>1</v>
      </c>
      <c r="H338" s="12" t="str">
        <f t="shared" si="11"/>
        <v>33-1</v>
      </c>
      <c r="I338" s="12" t="str">
        <f t="shared" si="10"/>
        <v>33-1 O</v>
      </c>
      <c r="J338" s="49" t="s">
        <v>1487</v>
      </c>
      <c r="K338" s="83">
        <v>0</v>
      </c>
      <c r="L338" s="83">
        <v>54</v>
      </c>
      <c r="M338" s="117" t="b">
        <v>1</v>
      </c>
      <c r="N338" s="14">
        <v>69.7</v>
      </c>
      <c r="O338" s="14">
        <v>70.240000000000009</v>
      </c>
      <c r="P338" s="15"/>
      <c r="Q338" s="16" t="s">
        <v>105</v>
      </c>
      <c r="R338" s="135" t="s">
        <v>105</v>
      </c>
      <c r="S338" s="136" t="s">
        <v>1492</v>
      </c>
      <c r="T338" s="16"/>
      <c r="U338" s="16"/>
      <c r="V338" s="5"/>
      <c r="W338" s="5"/>
      <c r="X338" s="5"/>
      <c r="Y338" s="5"/>
      <c r="Z338" s="18" t="e">
        <v>#N/A</v>
      </c>
      <c r="AA338" s="5"/>
      <c r="BS338" s="4">
        <v>0</v>
      </c>
      <c r="BV338" s="5"/>
      <c r="BX338" s="4" t="s">
        <v>334</v>
      </c>
    </row>
    <row r="339" spans="1:76" hidden="1" x14ac:dyDescent="0.3">
      <c r="A339" s="49" t="s">
        <v>1487</v>
      </c>
      <c r="B339" s="8">
        <v>42966</v>
      </c>
      <c r="C339" s="4" t="s">
        <v>122</v>
      </c>
      <c r="D339" s="4" t="s">
        <v>115</v>
      </c>
      <c r="E339" s="4" t="s">
        <v>116</v>
      </c>
      <c r="F339" s="83">
        <v>33</v>
      </c>
      <c r="G339" s="83">
        <v>2</v>
      </c>
      <c r="H339" s="12" t="str">
        <f t="shared" si="11"/>
        <v>33-2</v>
      </c>
      <c r="I339" s="12" t="str">
        <f t="shared" si="10"/>
        <v>33-2 1</v>
      </c>
      <c r="J339" s="49" t="s">
        <v>1487</v>
      </c>
      <c r="K339" s="83">
        <v>0</v>
      </c>
      <c r="L339" s="83">
        <v>54</v>
      </c>
      <c r="M339" s="117" t="b">
        <v>1</v>
      </c>
      <c r="N339" s="14">
        <v>70.240000000000009</v>
      </c>
      <c r="O339" s="14">
        <v>70.780000000000015</v>
      </c>
      <c r="P339" s="15" t="s">
        <v>112</v>
      </c>
      <c r="Q339" s="11" t="s">
        <v>1094</v>
      </c>
      <c r="R339" s="133" t="s">
        <v>1493</v>
      </c>
      <c r="S339" s="134">
        <v>1</v>
      </c>
      <c r="T339" s="16" t="s">
        <v>18</v>
      </c>
      <c r="U339" s="16"/>
      <c r="V339" s="5" t="s">
        <v>126</v>
      </c>
      <c r="W339" s="5" t="s">
        <v>49</v>
      </c>
      <c r="X339" s="5" t="s">
        <v>17</v>
      </c>
      <c r="Y339" s="5" t="s">
        <v>302</v>
      </c>
      <c r="Z339" s="18">
        <v>2</v>
      </c>
      <c r="AA339" s="5" t="s">
        <v>40</v>
      </c>
      <c r="BI339" s="4">
        <v>100</v>
      </c>
      <c r="BS339" s="4">
        <v>100</v>
      </c>
      <c r="BV339" s="5"/>
      <c r="BW339" s="4" t="s">
        <v>335</v>
      </c>
    </row>
    <row r="340" spans="1:76" x14ac:dyDescent="0.3">
      <c r="A340" s="49" t="s">
        <v>1487</v>
      </c>
      <c r="B340" s="8">
        <v>42966</v>
      </c>
      <c r="C340" s="4" t="s">
        <v>122</v>
      </c>
      <c r="D340" s="4" t="s">
        <v>115</v>
      </c>
      <c r="E340" s="4" t="s">
        <v>116</v>
      </c>
      <c r="F340" s="83">
        <v>33</v>
      </c>
      <c r="G340" s="83">
        <v>2</v>
      </c>
      <c r="H340" s="12" t="str">
        <f t="shared" si="11"/>
        <v>33-2</v>
      </c>
      <c r="I340" s="12" t="str">
        <f t="shared" si="10"/>
        <v>33-2 4</v>
      </c>
      <c r="J340" s="49" t="s">
        <v>1487</v>
      </c>
      <c r="K340" s="83">
        <v>0</v>
      </c>
      <c r="L340" s="83">
        <v>54</v>
      </c>
      <c r="M340" s="117" t="b">
        <v>1</v>
      </c>
      <c r="N340" s="14">
        <v>70.240000000000009</v>
      </c>
      <c r="O340" s="14">
        <v>70.780000000000015</v>
      </c>
      <c r="P340" s="15" t="s">
        <v>112</v>
      </c>
      <c r="Q340" s="16" t="s">
        <v>117</v>
      </c>
      <c r="R340" s="133" t="s">
        <v>1494</v>
      </c>
      <c r="S340" s="134">
        <v>4</v>
      </c>
      <c r="T340" s="16" t="s">
        <v>89</v>
      </c>
      <c r="U340" s="16"/>
      <c r="V340" s="5" t="s">
        <v>306</v>
      </c>
      <c r="W340" s="5" t="s">
        <v>49</v>
      </c>
      <c r="X340" s="5" t="s">
        <v>14</v>
      </c>
      <c r="Y340" s="5" t="s">
        <v>12</v>
      </c>
      <c r="Z340" s="18">
        <v>4</v>
      </c>
      <c r="AA340" s="5" t="s">
        <v>40</v>
      </c>
      <c r="AT340" s="4">
        <v>50</v>
      </c>
      <c r="AW340" s="4">
        <v>50</v>
      </c>
      <c r="BS340" s="4">
        <v>100</v>
      </c>
      <c r="BV340" s="5"/>
      <c r="BW340" s="4" t="s">
        <v>336</v>
      </c>
    </row>
    <row r="341" spans="1:76" hidden="1" x14ac:dyDescent="0.3">
      <c r="A341" s="49" t="s">
        <v>1487</v>
      </c>
      <c r="B341" s="8">
        <v>42966</v>
      </c>
      <c r="C341" s="4" t="s">
        <v>122</v>
      </c>
      <c r="D341" s="4" t="s">
        <v>115</v>
      </c>
      <c r="E341" s="4" t="s">
        <v>116</v>
      </c>
      <c r="F341" s="83">
        <v>33</v>
      </c>
      <c r="G341" s="83">
        <v>2</v>
      </c>
      <c r="H341" s="12" t="str">
        <f t="shared" si="11"/>
        <v>33-2</v>
      </c>
      <c r="I341" s="12" t="str">
        <f t="shared" si="10"/>
        <v>33-2 4</v>
      </c>
      <c r="J341" s="49" t="s">
        <v>1487</v>
      </c>
      <c r="K341" s="83">
        <v>0</v>
      </c>
      <c r="L341" s="83">
        <v>54</v>
      </c>
      <c r="M341" s="117" t="b">
        <v>1</v>
      </c>
      <c r="N341" s="14">
        <v>70.240000000000009</v>
      </c>
      <c r="O341" s="14">
        <v>70.780000000000015</v>
      </c>
      <c r="P341" s="15" t="s">
        <v>112</v>
      </c>
      <c r="Q341" s="16" t="s">
        <v>87</v>
      </c>
      <c r="R341" s="133" t="s">
        <v>1494</v>
      </c>
      <c r="S341" s="134">
        <v>4</v>
      </c>
      <c r="T341" s="16" t="s">
        <v>18</v>
      </c>
      <c r="U341" s="16" t="s">
        <v>23</v>
      </c>
      <c r="V341" s="5" t="s">
        <v>206</v>
      </c>
      <c r="W341" s="5" t="s">
        <v>49</v>
      </c>
      <c r="X341" s="5" t="s">
        <v>52</v>
      </c>
      <c r="Y341" s="5" t="s">
        <v>11</v>
      </c>
      <c r="Z341" s="18">
        <v>3</v>
      </c>
      <c r="AA341" s="5" t="s">
        <v>40</v>
      </c>
      <c r="AS341" s="4">
        <v>50</v>
      </c>
      <c r="AT341" s="4">
        <v>50</v>
      </c>
      <c r="BS341" s="4">
        <v>100</v>
      </c>
      <c r="BV341" s="5"/>
      <c r="BW341" s="4" t="s">
        <v>337</v>
      </c>
    </row>
    <row r="342" spans="1:76" hidden="1" x14ac:dyDescent="0.3">
      <c r="A342" s="49" t="s">
        <v>1487</v>
      </c>
      <c r="B342" s="8">
        <v>42966</v>
      </c>
      <c r="C342" s="4" t="s">
        <v>122</v>
      </c>
      <c r="D342" s="4" t="s">
        <v>115</v>
      </c>
      <c r="E342" s="4" t="s">
        <v>116</v>
      </c>
      <c r="F342" s="83">
        <v>33</v>
      </c>
      <c r="G342" s="83">
        <v>2</v>
      </c>
      <c r="H342" s="12" t="str">
        <f t="shared" si="11"/>
        <v>33-2</v>
      </c>
      <c r="I342" s="12" t="str">
        <f t="shared" si="10"/>
        <v>33-2 O</v>
      </c>
      <c r="J342" s="49" t="s">
        <v>1487</v>
      </c>
      <c r="K342" s="83">
        <v>0</v>
      </c>
      <c r="L342" s="83">
        <v>54</v>
      </c>
      <c r="M342" s="117" t="b">
        <v>1</v>
      </c>
      <c r="N342" s="14">
        <v>70.240000000000009</v>
      </c>
      <c r="O342" s="14">
        <v>70.780000000000015</v>
      </c>
      <c r="P342" s="15"/>
      <c r="Q342" s="16" t="s">
        <v>105</v>
      </c>
      <c r="R342" s="135" t="s">
        <v>105</v>
      </c>
      <c r="S342" s="136" t="s">
        <v>1492</v>
      </c>
      <c r="T342" s="16"/>
      <c r="U342" s="16"/>
      <c r="V342" s="5"/>
      <c r="W342" s="5"/>
      <c r="X342" s="5"/>
      <c r="Y342" s="5"/>
      <c r="Z342" s="18" t="e">
        <v>#N/A</v>
      </c>
      <c r="AA342" s="5"/>
      <c r="BS342" s="4">
        <v>0</v>
      </c>
      <c r="BV342" s="5"/>
      <c r="BX342" s="4" t="s">
        <v>338</v>
      </c>
    </row>
    <row r="343" spans="1:76" hidden="1" x14ac:dyDescent="0.3">
      <c r="A343" s="49" t="s">
        <v>1487</v>
      </c>
      <c r="B343" s="8">
        <v>42966</v>
      </c>
      <c r="C343" s="4" t="s">
        <v>122</v>
      </c>
      <c r="D343" s="4" t="s">
        <v>115</v>
      </c>
      <c r="E343" s="4" t="s">
        <v>116</v>
      </c>
      <c r="F343" s="83">
        <v>34</v>
      </c>
      <c r="G343" s="83">
        <v>1</v>
      </c>
      <c r="H343" s="12" t="str">
        <f t="shared" si="11"/>
        <v>34-1</v>
      </c>
      <c r="I343" s="12" t="str">
        <f t="shared" si="10"/>
        <v>34-1 1</v>
      </c>
      <c r="J343" s="49" t="s">
        <v>1487</v>
      </c>
      <c r="K343" s="83">
        <v>0</v>
      </c>
      <c r="L343" s="83">
        <v>69</v>
      </c>
      <c r="M343" s="117" t="b">
        <v>1</v>
      </c>
      <c r="N343" s="14">
        <v>70.95</v>
      </c>
      <c r="O343" s="14">
        <v>71.64</v>
      </c>
      <c r="P343" s="15" t="s">
        <v>112</v>
      </c>
      <c r="Q343" s="11" t="s">
        <v>1094</v>
      </c>
      <c r="R343" s="133" t="s">
        <v>1493</v>
      </c>
      <c r="S343" s="134">
        <v>1</v>
      </c>
      <c r="T343" s="16" t="s">
        <v>18</v>
      </c>
      <c r="U343" s="16"/>
      <c r="V343" s="5" t="s">
        <v>126</v>
      </c>
      <c r="W343" s="5" t="s">
        <v>49</v>
      </c>
      <c r="X343" s="5" t="s">
        <v>17</v>
      </c>
      <c r="Y343" s="5" t="s">
        <v>302</v>
      </c>
      <c r="Z343" s="18">
        <v>2</v>
      </c>
      <c r="AA343" s="5" t="s">
        <v>40</v>
      </c>
      <c r="BI343" s="4">
        <v>100</v>
      </c>
      <c r="BS343" s="4">
        <v>100</v>
      </c>
      <c r="BV343" s="5"/>
      <c r="BW343" s="4" t="s">
        <v>339</v>
      </c>
    </row>
    <row r="344" spans="1:76" x14ac:dyDescent="0.3">
      <c r="A344" s="49" t="s">
        <v>1487</v>
      </c>
      <c r="B344" s="8">
        <v>42966</v>
      </c>
      <c r="C344" s="4" t="s">
        <v>122</v>
      </c>
      <c r="D344" s="4" t="s">
        <v>115</v>
      </c>
      <c r="E344" s="4" t="s">
        <v>116</v>
      </c>
      <c r="F344" s="83">
        <v>34</v>
      </c>
      <c r="G344" s="83">
        <v>1</v>
      </c>
      <c r="H344" s="12" t="str">
        <f t="shared" si="11"/>
        <v>34-1</v>
      </c>
      <c r="I344" s="12" t="str">
        <f t="shared" si="10"/>
        <v>34-1 3</v>
      </c>
      <c r="J344" s="49" t="s">
        <v>1487</v>
      </c>
      <c r="K344" s="83">
        <v>0</v>
      </c>
      <c r="L344" s="83">
        <v>69</v>
      </c>
      <c r="M344" s="117" t="b">
        <v>1</v>
      </c>
      <c r="N344" s="14">
        <v>70.95</v>
      </c>
      <c r="O344" s="14">
        <v>71.64</v>
      </c>
      <c r="P344" s="15" t="s">
        <v>112</v>
      </c>
      <c r="Q344" s="16" t="s">
        <v>117</v>
      </c>
      <c r="R344" s="133" t="s">
        <v>1497</v>
      </c>
      <c r="S344" s="134">
        <v>3</v>
      </c>
      <c r="T344" s="16" t="s">
        <v>89</v>
      </c>
      <c r="U344" s="16" t="s">
        <v>23</v>
      </c>
      <c r="V344" s="5" t="s">
        <v>307</v>
      </c>
      <c r="W344" s="5" t="s">
        <v>49</v>
      </c>
      <c r="X344" s="5" t="s">
        <v>14</v>
      </c>
      <c r="Y344" s="5" t="s">
        <v>11</v>
      </c>
      <c r="Z344" s="18">
        <v>3</v>
      </c>
      <c r="AA344" s="5" t="s">
        <v>40</v>
      </c>
      <c r="AT344" s="4">
        <v>50</v>
      </c>
      <c r="AW344" s="4">
        <v>50</v>
      </c>
      <c r="BS344" s="4">
        <v>100</v>
      </c>
      <c r="BV344" s="5"/>
      <c r="BW344" s="4" t="s">
        <v>340</v>
      </c>
    </row>
    <row r="345" spans="1:76" hidden="1" x14ac:dyDescent="0.3">
      <c r="A345" s="49" t="s">
        <v>1487</v>
      </c>
      <c r="B345" s="8">
        <v>42966</v>
      </c>
      <c r="C345" s="4" t="s">
        <v>122</v>
      </c>
      <c r="D345" s="4" t="s">
        <v>115</v>
      </c>
      <c r="E345" s="4" t="s">
        <v>116</v>
      </c>
      <c r="F345" s="83">
        <v>34</v>
      </c>
      <c r="G345" s="83">
        <v>1</v>
      </c>
      <c r="H345" s="12" t="str">
        <f t="shared" si="11"/>
        <v>34-1</v>
      </c>
      <c r="I345" s="12" t="str">
        <f t="shared" si="10"/>
        <v>34-1 5</v>
      </c>
      <c r="J345" s="49" t="s">
        <v>1487</v>
      </c>
      <c r="K345" s="83">
        <v>15</v>
      </c>
      <c r="L345" s="83">
        <v>19</v>
      </c>
      <c r="M345" s="117" t="b">
        <v>1</v>
      </c>
      <c r="N345" s="14">
        <v>71.100000000000009</v>
      </c>
      <c r="O345" s="14">
        <v>71.14</v>
      </c>
      <c r="P345" s="15" t="s">
        <v>96</v>
      </c>
      <c r="Q345" s="16" t="s">
        <v>308</v>
      </c>
      <c r="R345" s="133" t="s">
        <v>1495</v>
      </c>
      <c r="S345" s="134">
        <v>5</v>
      </c>
      <c r="T345" s="16" t="s">
        <v>18</v>
      </c>
      <c r="U345" s="16"/>
      <c r="V345" s="5" t="s">
        <v>126</v>
      </c>
      <c r="W345" s="5" t="s">
        <v>49</v>
      </c>
      <c r="X345" s="5" t="s">
        <v>14</v>
      </c>
      <c r="Y345" s="5" t="s">
        <v>10</v>
      </c>
      <c r="Z345" s="18">
        <v>2</v>
      </c>
      <c r="AA345" s="5"/>
      <c r="AT345" s="4">
        <v>50</v>
      </c>
      <c r="BH345" s="4">
        <v>50</v>
      </c>
      <c r="BS345" s="4">
        <v>100</v>
      </c>
      <c r="BV345" s="5"/>
    </row>
    <row r="346" spans="1:76" hidden="1" x14ac:dyDescent="0.3">
      <c r="A346" s="49" t="s">
        <v>1487</v>
      </c>
      <c r="B346" s="8">
        <v>42966</v>
      </c>
      <c r="C346" s="4" t="s">
        <v>122</v>
      </c>
      <c r="D346" s="4" t="s">
        <v>115</v>
      </c>
      <c r="E346" s="4" t="s">
        <v>116</v>
      </c>
      <c r="F346" s="83">
        <v>34</v>
      </c>
      <c r="G346" s="83">
        <v>1</v>
      </c>
      <c r="H346" s="12" t="str">
        <f t="shared" si="11"/>
        <v>34-1</v>
      </c>
      <c r="I346" s="12" t="str">
        <f t="shared" si="10"/>
        <v>34-1 O</v>
      </c>
      <c r="J346" s="49" t="s">
        <v>1487</v>
      </c>
      <c r="K346" s="83">
        <v>0</v>
      </c>
      <c r="L346" s="83">
        <v>69</v>
      </c>
      <c r="M346" s="117" t="b">
        <v>1</v>
      </c>
      <c r="N346" s="14">
        <v>70.95</v>
      </c>
      <c r="O346" s="14">
        <v>71.64</v>
      </c>
      <c r="P346" s="15"/>
      <c r="Q346" s="16" t="s">
        <v>105</v>
      </c>
      <c r="R346" s="135" t="s">
        <v>105</v>
      </c>
      <c r="S346" s="136" t="s">
        <v>1492</v>
      </c>
      <c r="T346" s="16"/>
      <c r="U346" s="16"/>
      <c r="V346" s="5"/>
      <c r="W346" s="5"/>
      <c r="X346" s="5"/>
      <c r="Y346" s="5"/>
      <c r="Z346" s="18" t="e">
        <v>#N/A</v>
      </c>
      <c r="AA346" s="5"/>
      <c r="BS346" s="4">
        <v>0</v>
      </c>
      <c r="BV346" s="5"/>
      <c r="BX346" s="4" t="s">
        <v>341</v>
      </c>
    </row>
    <row r="347" spans="1:76" hidden="1" x14ac:dyDescent="0.3">
      <c r="A347" s="49" t="s">
        <v>1487</v>
      </c>
      <c r="B347" s="8">
        <v>42966</v>
      </c>
      <c r="C347" s="4" t="s">
        <v>122</v>
      </c>
      <c r="D347" s="4" t="s">
        <v>115</v>
      </c>
      <c r="E347" s="4" t="s">
        <v>116</v>
      </c>
      <c r="F347" s="83">
        <v>35</v>
      </c>
      <c r="G347" s="83">
        <v>1</v>
      </c>
      <c r="H347" s="12" t="str">
        <f t="shared" si="11"/>
        <v>35-1</v>
      </c>
      <c r="I347" s="12" t="str">
        <f t="shared" si="10"/>
        <v>35-1 1</v>
      </c>
      <c r="J347" s="49" t="s">
        <v>1487</v>
      </c>
      <c r="K347" s="83">
        <v>0</v>
      </c>
      <c r="L347" s="83">
        <v>76</v>
      </c>
      <c r="M347" s="117" t="b">
        <v>1</v>
      </c>
      <c r="N347" s="14">
        <v>71.45</v>
      </c>
      <c r="O347" s="14">
        <v>72.210000000000008</v>
      </c>
      <c r="P347" s="15" t="s">
        <v>112</v>
      </c>
      <c r="Q347" s="11" t="s">
        <v>1094</v>
      </c>
      <c r="R347" s="133" t="s">
        <v>1493</v>
      </c>
      <c r="S347" s="134">
        <v>1</v>
      </c>
      <c r="T347" s="16" t="s">
        <v>18</v>
      </c>
      <c r="U347" s="16"/>
      <c r="V347" s="5" t="s">
        <v>126</v>
      </c>
      <c r="W347" s="5" t="s">
        <v>49</v>
      </c>
      <c r="X347" s="5" t="s">
        <v>17</v>
      </c>
      <c r="Y347" s="5" t="s">
        <v>302</v>
      </c>
      <c r="Z347" s="18">
        <v>2</v>
      </c>
      <c r="AA347" s="5" t="s">
        <v>40</v>
      </c>
      <c r="BI347" s="4">
        <v>100</v>
      </c>
      <c r="BS347" s="4">
        <v>100</v>
      </c>
      <c r="BV347" s="5"/>
      <c r="BW347" s="4" t="s">
        <v>342</v>
      </c>
    </row>
    <row r="348" spans="1:76" x14ac:dyDescent="0.3">
      <c r="A348" s="49" t="s">
        <v>1487</v>
      </c>
      <c r="B348" s="8">
        <v>42966</v>
      </c>
      <c r="C348" s="4" t="s">
        <v>122</v>
      </c>
      <c r="D348" s="4" t="s">
        <v>115</v>
      </c>
      <c r="E348" s="4" t="s">
        <v>116</v>
      </c>
      <c r="F348" s="83">
        <v>35</v>
      </c>
      <c r="G348" s="83">
        <v>1</v>
      </c>
      <c r="H348" s="12" t="str">
        <f t="shared" si="11"/>
        <v>35-1</v>
      </c>
      <c r="I348" s="12" t="str">
        <f t="shared" si="10"/>
        <v>35-1 3</v>
      </c>
      <c r="J348" s="49" t="s">
        <v>1487</v>
      </c>
      <c r="K348" s="83">
        <v>0</v>
      </c>
      <c r="L348" s="83">
        <v>76</v>
      </c>
      <c r="M348" s="117" t="b">
        <v>1</v>
      </c>
      <c r="N348" s="14">
        <v>71.45</v>
      </c>
      <c r="O348" s="14">
        <v>72.210000000000008</v>
      </c>
      <c r="P348" s="15" t="s">
        <v>112</v>
      </c>
      <c r="Q348" s="16" t="s">
        <v>117</v>
      </c>
      <c r="R348" s="133" t="s">
        <v>1497</v>
      </c>
      <c r="S348" s="134">
        <v>3</v>
      </c>
      <c r="T348" s="16" t="s">
        <v>89</v>
      </c>
      <c r="U348" s="16" t="s">
        <v>23</v>
      </c>
      <c r="V348" s="5" t="s">
        <v>309</v>
      </c>
      <c r="W348" s="5" t="s">
        <v>49</v>
      </c>
      <c r="X348" s="5" t="s">
        <v>17</v>
      </c>
      <c r="Y348" s="5" t="s">
        <v>12</v>
      </c>
      <c r="Z348" s="18">
        <v>4</v>
      </c>
      <c r="AA348" s="5" t="s">
        <v>40</v>
      </c>
      <c r="AT348" s="4">
        <v>80</v>
      </c>
      <c r="AW348" s="4">
        <v>20</v>
      </c>
      <c r="BS348" s="4">
        <v>100</v>
      </c>
      <c r="BV348" s="5"/>
    </row>
    <row r="349" spans="1:76" hidden="1" x14ac:dyDescent="0.3">
      <c r="A349" s="49" t="s">
        <v>1487</v>
      </c>
      <c r="B349" s="8">
        <v>42966</v>
      </c>
      <c r="C349" s="4" t="s">
        <v>122</v>
      </c>
      <c r="D349" s="4" t="s">
        <v>115</v>
      </c>
      <c r="E349" s="4" t="s">
        <v>116</v>
      </c>
      <c r="F349" s="83">
        <v>35</v>
      </c>
      <c r="G349" s="83">
        <v>1</v>
      </c>
      <c r="H349" s="12" t="str">
        <f t="shared" si="11"/>
        <v>35-1</v>
      </c>
      <c r="I349" s="12" t="str">
        <f t="shared" si="10"/>
        <v>35-1 5</v>
      </c>
      <c r="J349" s="49" t="s">
        <v>1487</v>
      </c>
      <c r="K349" s="83">
        <v>24</v>
      </c>
      <c r="L349" s="83">
        <v>38</v>
      </c>
      <c r="M349" s="117" t="b">
        <v>1</v>
      </c>
      <c r="N349" s="14">
        <v>71.69</v>
      </c>
      <c r="O349" s="14">
        <v>71.83</v>
      </c>
      <c r="P349" s="15" t="s">
        <v>112</v>
      </c>
      <c r="Q349" s="16" t="s">
        <v>308</v>
      </c>
      <c r="R349" s="133" t="s">
        <v>1495</v>
      </c>
      <c r="S349" s="134">
        <v>5</v>
      </c>
      <c r="T349" s="16" t="s">
        <v>18</v>
      </c>
      <c r="U349" s="16"/>
      <c r="V349" s="5" t="s">
        <v>126</v>
      </c>
      <c r="W349" s="5" t="s">
        <v>49</v>
      </c>
      <c r="X349" s="5" t="s">
        <v>14</v>
      </c>
      <c r="Y349" s="5" t="s">
        <v>10</v>
      </c>
      <c r="Z349" s="18">
        <v>2</v>
      </c>
      <c r="AA349" s="5"/>
      <c r="AT349" s="4">
        <v>50</v>
      </c>
      <c r="BH349" s="4">
        <v>50</v>
      </c>
      <c r="BS349" s="4">
        <v>100</v>
      </c>
      <c r="BV349" s="5"/>
    </row>
    <row r="350" spans="1:76" hidden="1" x14ac:dyDescent="0.3">
      <c r="A350" s="49" t="s">
        <v>1487</v>
      </c>
      <c r="B350" s="8">
        <v>42966</v>
      </c>
      <c r="C350" s="4" t="s">
        <v>122</v>
      </c>
      <c r="D350" s="4" t="s">
        <v>115</v>
      </c>
      <c r="E350" s="4" t="s">
        <v>116</v>
      </c>
      <c r="F350" s="83">
        <v>35</v>
      </c>
      <c r="G350" s="83">
        <v>1</v>
      </c>
      <c r="H350" s="12" t="str">
        <f t="shared" si="11"/>
        <v>35-1</v>
      </c>
      <c r="I350" s="12" t="str">
        <f t="shared" si="10"/>
        <v>35-1 O</v>
      </c>
      <c r="J350" s="49" t="s">
        <v>1487</v>
      </c>
      <c r="K350" s="83">
        <v>0</v>
      </c>
      <c r="L350" s="83">
        <v>76</v>
      </c>
      <c r="M350" s="117" t="b">
        <v>1</v>
      </c>
      <c r="N350" s="14">
        <v>71.45</v>
      </c>
      <c r="O350" s="14">
        <v>72.210000000000008</v>
      </c>
      <c r="P350" s="15"/>
      <c r="Q350" s="16" t="s">
        <v>105</v>
      </c>
      <c r="R350" s="135" t="s">
        <v>105</v>
      </c>
      <c r="S350" s="136" t="s">
        <v>1492</v>
      </c>
      <c r="T350" s="16"/>
      <c r="U350" s="16"/>
      <c r="V350" s="5"/>
      <c r="W350" s="5"/>
      <c r="X350" s="5"/>
      <c r="Y350" s="5"/>
      <c r="Z350" s="18" t="e">
        <v>#N/A</v>
      </c>
      <c r="AA350" s="5"/>
      <c r="BS350" s="4">
        <v>0</v>
      </c>
      <c r="BV350" s="5"/>
      <c r="BX350" s="4" t="s">
        <v>343</v>
      </c>
    </row>
    <row r="351" spans="1:76" hidden="1" x14ac:dyDescent="0.3">
      <c r="A351" s="49" t="s">
        <v>1487</v>
      </c>
      <c r="B351" s="8">
        <v>42966</v>
      </c>
      <c r="C351" s="4" t="s">
        <v>122</v>
      </c>
      <c r="D351" s="4" t="s">
        <v>115</v>
      </c>
      <c r="E351" s="4" t="s">
        <v>116</v>
      </c>
      <c r="F351" s="83">
        <v>35</v>
      </c>
      <c r="G351" s="83">
        <v>2</v>
      </c>
      <c r="H351" s="12" t="str">
        <f t="shared" si="11"/>
        <v>35-2</v>
      </c>
      <c r="I351" s="12" t="str">
        <f t="shared" si="10"/>
        <v>35-2 1</v>
      </c>
      <c r="J351" s="49" t="s">
        <v>1487</v>
      </c>
      <c r="K351" s="83">
        <v>0</v>
      </c>
      <c r="L351" s="83">
        <v>66</v>
      </c>
      <c r="M351" s="117" t="b">
        <v>1</v>
      </c>
      <c r="N351" s="14">
        <v>72.210000000000008</v>
      </c>
      <c r="O351" s="14">
        <v>72.87</v>
      </c>
      <c r="P351" s="15" t="s">
        <v>112</v>
      </c>
      <c r="Q351" s="11" t="s">
        <v>1094</v>
      </c>
      <c r="R351" s="133" t="s">
        <v>1493</v>
      </c>
      <c r="S351" s="134">
        <v>1</v>
      </c>
      <c r="T351" s="16" t="s">
        <v>18</v>
      </c>
      <c r="U351" s="16"/>
      <c r="V351" s="5" t="s">
        <v>126</v>
      </c>
      <c r="W351" s="5" t="s">
        <v>49</v>
      </c>
      <c r="X351" s="5" t="s">
        <v>17</v>
      </c>
      <c r="Y351" s="5" t="s">
        <v>302</v>
      </c>
      <c r="Z351" s="18">
        <v>2</v>
      </c>
      <c r="AA351" s="5" t="s">
        <v>40</v>
      </c>
      <c r="BI351" s="4">
        <v>100</v>
      </c>
      <c r="BS351" s="4">
        <v>100</v>
      </c>
      <c r="BV351" s="5"/>
      <c r="BW351" s="4" t="s">
        <v>344</v>
      </c>
    </row>
    <row r="352" spans="1:76" x14ac:dyDescent="0.3">
      <c r="A352" s="49" t="s">
        <v>1487</v>
      </c>
      <c r="B352" s="8">
        <v>42966</v>
      </c>
      <c r="C352" s="4" t="s">
        <v>122</v>
      </c>
      <c r="D352" s="4" t="s">
        <v>115</v>
      </c>
      <c r="E352" s="4" t="s">
        <v>116</v>
      </c>
      <c r="F352" s="83">
        <v>35</v>
      </c>
      <c r="G352" s="83">
        <v>2</v>
      </c>
      <c r="H352" s="12" t="str">
        <f t="shared" si="11"/>
        <v>35-2</v>
      </c>
      <c r="I352" s="12" t="str">
        <f t="shared" si="10"/>
        <v>35-2 3</v>
      </c>
      <c r="J352" s="49" t="s">
        <v>1487</v>
      </c>
      <c r="K352" s="83">
        <v>0</v>
      </c>
      <c r="L352" s="83">
        <v>66</v>
      </c>
      <c r="M352" s="117" t="b">
        <v>1</v>
      </c>
      <c r="N352" s="14">
        <v>72.210000000000008</v>
      </c>
      <c r="O352" s="14">
        <v>72.87</v>
      </c>
      <c r="P352" s="15" t="s">
        <v>112</v>
      </c>
      <c r="Q352" s="16" t="s">
        <v>117</v>
      </c>
      <c r="R352" s="133" t="s">
        <v>1497</v>
      </c>
      <c r="S352" s="134">
        <v>3</v>
      </c>
      <c r="T352" s="16"/>
      <c r="U352" s="16"/>
      <c r="V352" s="5" t="s">
        <v>307</v>
      </c>
      <c r="W352" s="5" t="s">
        <v>49</v>
      </c>
      <c r="X352" s="5" t="s">
        <v>14</v>
      </c>
      <c r="Y352" s="5" t="s">
        <v>11</v>
      </c>
      <c r="Z352" s="18">
        <v>3</v>
      </c>
      <c r="AA352" s="5" t="s">
        <v>40</v>
      </c>
      <c r="AT352" s="4">
        <v>50</v>
      </c>
      <c r="AW352" s="4">
        <v>50</v>
      </c>
      <c r="BS352" s="4">
        <v>100</v>
      </c>
      <c r="BV352" s="5"/>
      <c r="BW352" s="4" t="s">
        <v>345</v>
      </c>
    </row>
    <row r="353" spans="1:76" hidden="1" x14ac:dyDescent="0.3">
      <c r="A353" s="49" t="s">
        <v>1487</v>
      </c>
      <c r="B353" s="8">
        <v>42966</v>
      </c>
      <c r="C353" s="4" t="s">
        <v>122</v>
      </c>
      <c r="D353" s="4" t="s">
        <v>115</v>
      </c>
      <c r="E353" s="4" t="s">
        <v>116</v>
      </c>
      <c r="F353" s="83">
        <v>35</v>
      </c>
      <c r="G353" s="83">
        <v>2</v>
      </c>
      <c r="H353" s="12" t="str">
        <f t="shared" si="11"/>
        <v>35-2</v>
      </c>
      <c r="I353" s="12" t="str">
        <f t="shared" si="10"/>
        <v>35-2 4</v>
      </c>
      <c r="J353" s="49" t="s">
        <v>1487</v>
      </c>
      <c r="K353" s="83">
        <v>0</v>
      </c>
      <c r="L353" s="83">
        <v>66</v>
      </c>
      <c r="M353" s="117" t="b">
        <v>1</v>
      </c>
      <c r="N353" s="14">
        <v>72.210000000000008</v>
      </c>
      <c r="O353" s="14">
        <v>72.87</v>
      </c>
      <c r="P353" s="15" t="s">
        <v>112</v>
      </c>
      <c r="Q353" s="16" t="s">
        <v>87</v>
      </c>
      <c r="R353" s="133" t="s">
        <v>1494</v>
      </c>
      <c r="S353" s="134">
        <v>4</v>
      </c>
      <c r="T353" s="16" t="s">
        <v>89</v>
      </c>
      <c r="U353" s="16"/>
      <c r="V353" s="5" t="s">
        <v>310</v>
      </c>
      <c r="W353" s="5" t="s">
        <v>49</v>
      </c>
      <c r="X353" s="5" t="s">
        <v>14</v>
      </c>
      <c r="Y353" s="5" t="s">
        <v>11</v>
      </c>
      <c r="Z353" s="18">
        <v>3</v>
      </c>
      <c r="AA353" s="5" t="s">
        <v>40</v>
      </c>
      <c r="AS353" s="4">
        <v>50</v>
      </c>
      <c r="AT353" s="4">
        <v>50</v>
      </c>
      <c r="BS353" s="4">
        <v>100</v>
      </c>
      <c r="BV353" s="5"/>
      <c r="BW353" s="4" t="s">
        <v>346</v>
      </c>
    </row>
    <row r="354" spans="1:76" hidden="1" x14ac:dyDescent="0.3">
      <c r="A354" s="49" t="s">
        <v>1487</v>
      </c>
      <c r="B354" s="8">
        <v>42966</v>
      </c>
      <c r="C354" s="4" t="s">
        <v>122</v>
      </c>
      <c r="D354" s="4" t="s">
        <v>115</v>
      </c>
      <c r="E354" s="4" t="s">
        <v>116</v>
      </c>
      <c r="F354" s="83">
        <v>35</v>
      </c>
      <c r="G354" s="83">
        <v>2</v>
      </c>
      <c r="H354" s="12" t="str">
        <f t="shared" si="11"/>
        <v>35-2</v>
      </c>
      <c r="I354" s="12" t="str">
        <f t="shared" si="10"/>
        <v>35-2 5</v>
      </c>
      <c r="J354" s="49" t="s">
        <v>1487</v>
      </c>
      <c r="K354" s="83">
        <v>14</v>
      </c>
      <c r="L354" s="83">
        <v>66</v>
      </c>
      <c r="M354" s="117" t="b">
        <v>1</v>
      </c>
      <c r="N354" s="14">
        <v>72.350000000000009</v>
      </c>
      <c r="O354" s="14">
        <v>72.87</v>
      </c>
      <c r="P354" s="15" t="s">
        <v>96</v>
      </c>
      <c r="Q354" s="11" t="s">
        <v>1094</v>
      </c>
      <c r="R354" s="137" t="s">
        <v>1495</v>
      </c>
      <c r="S354" s="138">
        <v>5</v>
      </c>
      <c r="T354" s="80" t="s">
        <v>23</v>
      </c>
      <c r="U354" s="80"/>
      <c r="V354" s="81" t="s">
        <v>311</v>
      </c>
      <c r="W354" s="81" t="s">
        <v>49</v>
      </c>
      <c r="X354" s="81" t="s">
        <v>52</v>
      </c>
      <c r="Y354" s="81" t="s">
        <v>10</v>
      </c>
      <c r="Z354" s="79">
        <v>2</v>
      </c>
      <c r="AA354" s="81" t="s">
        <v>40</v>
      </c>
      <c r="BI354" s="4">
        <v>100</v>
      </c>
      <c r="BS354" s="4">
        <v>100</v>
      </c>
      <c r="BV354" s="81"/>
    </row>
    <row r="355" spans="1:76" hidden="1" x14ac:dyDescent="0.3">
      <c r="A355" s="49" t="s">
        <v>1487</v>
      </c>
      <c r="B355" s="8">
        <v>42966</v>
      </c>
      <c r="C355" s="4" t="s">
        <v>122</v>
      </c>
      <c r="D355" s="4" t="s">
        <v>115</v>
      </c>
      <c r="E355" s="4" t="s">
        <v>116</v>
      </c>
      <c r="F355" s="83">
        <v>35</v>
      </c>
      <c r="G355" s="83">
        <v>2</v>
      </c>
      <c r="H355" s="12" t="str">
        <f t="shared" si="11"/>
        <v>35-2</v>
      </c>
      <c r="I355" s="12" t="str">
        <f t="shared" si="10"/>
        <v>35-2 O</v>
      </c>
      <c r="J355" s="49" t="s">
        <v>1487</v>
      </c>
      <c r="K355" s="83">
        <v>0</v>
      </c>
      <c r="L355" s="83">
        <v>66</v>
      </c>
      <c r="M355" s="117" t="b">
        <v>1</v>
      </c>
      <c r="N355" s="14">
        <v>72.210000000000008</v>
      </c>
      <c r="O355" s="14">
        <v>72.87</v>
      </c>
      <c r="P355" s="15"/>
      <c r="Q355" s="16" t="s">
        <v>105</v>
      </c>
      <c r="R355" s="135" t="s">
        <v>105</v>
      </c>
      <c r="S355" s="136" t="s">
        <v>1492</v>
      </c>
      <c r="T355" s="16"/>
      <c r="U355" s="16"/>
      <c r="V355" s="5"/>
      <c r="W355" s="5"/>
      <c r="X355" s="5"/>
      <c r="Y355" s="5"/>
      <c r="Z355" s="18" t="e">
        <v>#N/A</v>
      </c>
      <c r="AA355" s="5"/>
      <c r="BS355" s="4">
        <v>0</v>
      </c>
      <c r="BV355" s="5"/>
      <c r="BX355" s="4" t="s">
        <v>347</v>
      </c>
    </row>
    <row r="356" spans="1:76" hidden="1" x14ac:dyDescent="0.3">
      <c r="A356" s="49" t="s">
        <v>1487</v>
      </c>
      <c r="B356" s="8">
        <v>42966</v>
      </c>
      <c r="C356" s="4" t="s">
        <v>122</v>
      </c>
      <c r="D356" s="4" t="s">
        <v>115</v>
      </c>
      <c r="E356" s="4" t="s">
        <v>116</v>
      </c>
      <c r="F356" s="83">
        <v>36</v>
      </c>
      <c r="G356" s="83">
        <v>1</v>
      </c>
      <c r="H356" s="12" t="str">
        <f t="shared" si="11"/>
        <v>36-1</v>
      </c>
      <c r="I356" s="12" t="str">
        <f t="shared" si="10"/>
        <v>36-1 1</v>
      </c>
      <c r="J356" s="49" t="s">
        <v>1487</v>
      </c>
      <c r="K356" s="83">
        <v>0</v>
      </c>
      <c r="L356" s="83">
        <v>90</v>
      </c>
      <c r="M356" s="117" t="b">
        <v>1</v>
      </c>
      <c r="N356" s="14">
        <v>72.75</v>
      </c>
      <c r="O356" s="14">
        <v>73.650000000000006</v>
      </c>
      <c r="P356" s="15" t="s">
        <v>112</v>
      </c>
      <c r="Q356" s="11" t="s">
        <v>1094</v>
      </c>
      <c r="R356" s="133" t="s">
        <v>1493</v>
      </c>
      <c r="S356" s="134">
        <v>1</v>
      </c>
      <c r="T356" s="16" t="s">
        <v>18</v>
      </c>
      <c r="U356" s="16"/>
      <c r="V356" s="5" t="s">
        <v>126</v>
      </c>
      <c r="W356" s="5" t="s">
        <v>49</v>
      </c>
      <c r="X356" s="5" t="s">
        <v>17</v>
      </c>
      <c r="Y356" s="5" t="s">
        <v>302</v>
      </c>
      <c r="Z356" s="18">
        <v>2</v>
      </c>
      <c r="AA356" s="5" t="s">
        <v>40</v>
      </c>
      <c r="BI356" s="4">
        <v>100</v>
      </c>
      <c r="BS356" s="4">
        <v>100</v>
      </c>
      <c r="BV356" s="5"/>
    </row>
    <row r="357" spans="1:76" x14ac:dyDescent="0.3">
      <c r="A357" s="49" t="s">
        <v>1487</v>
      </c>
      <c r="B357" s="8">
        <v>42966</v>
      </c>
      <c r="C357" s="4" t="s">
        <v>122</v>
      </c>
      <c r="D357" s="4" t="s">
        <v>115</v>
      </c>
      <c r="E357" s="4" t="s">
        <v>116</v>
      </c>
      <c r="F357" s="83">
        <v>36</v>
      </c>
      <c r="G357" s="83">
        <v>1</v>
      </c>
      <c r="H357" s="12" t="str">
        <f t="shared" si="11"/>
        <v>36-1</v>
      </c>
      <c r="I357" s="12" t="str">
        <f t="shared" si="10"/>
        <v>36-1 3</v>
      </c>
      <c r="J357" s="49" t="s">
        <v>1487</v>
      </c>
      <c r="K357" s="83">
        <v>0</v>
      </c>
      <c r="L357" s="83">
        <v>90</v>
      </c>
      <c r="M357" s="117" t="b">
        <v>1</v>
      </c>
      <c r="N357" s="14">
        <v>72.75</v>
      </c>
      <c r="O357" s="14">
        <v>73.650000000000006</v>
      </c>
      <c r="P357" s="15" t="s">
        <v>112</v>
      </c>
      <c r="Q357" s="16" t="s">
        <v>117</v>
      </c>
      <c r="R357" s="133" t="s">
        <v>1497</v>
      </c>
      <c r="S357" s="134">
        <v>3</v>
      </c>
      <c r="T357" s="16"/>
      <c r="U357" s="16"/>
      <c r="V357" s="5" t="s">
        <v>307</v>
      </c>
      <c r="W357" s="5" t="s">
        <v>49</v>
      </c>
      <c r="X357" s="5" t="s">
        <v>14</v>
      </c>
      <c r="Y357" s="5" t="s">
        <v>11</v>
      </c>
      <c r="Z357" s="18">
        <v>3</v>
      </c>
      <c r="AA357" s="5" t="s">
        <v>40</v>
      </c>
      <c r="AT357" s="4">
        <v>50</v>
      </c>
      <c r="AW357" s="4">
        <v>50</v>
      </c>
      <c r="BS357" s="4">
        <v>100</v>
      </c>
      <c r="BV357" s="5"/>
      <c r="BW357" s="4" t="s">
        <v>348</v>
      </c>
    </row>
    <row r="358" spans="1:76" hidden="1" x14ac:dyDescent="0.3">
      <c r="A358" s="49" t="s">
        <v>1487</v>
      </c>
      <c r="B358" s="8">
        <v>42966</v>
      </c>
      <c r="C358" s="4" t="s">
        <v>122</v>
      </c>
      <c r="D358" s="4" t="s">
        <v>115</v>
      </c>
      <c r="E358" s="4" t="s">
        <v>116</v>
      </c>
      <c r="F358" s="83">
        <v>36</v>
      </c>
      <c r="G358" s="83">
        <v>1</v>
      </c>
      <c r="H358" s="12" t="str">
        <f t="shared" si="11"/>
        <v>36-1</v>
      </c>
      <c r="I358" s="12" t="str">
        <f t="shared" si="10"/>
        <v>36-1 4</v>
      </c>
      <c r="J358" s="49" t="s">
        <v>1487</v>
      </c>
      <c r="K358" s="83">
        <v>0</v>
      </c>
      <c r="L358" s="83">
        <v>90</v>
      </c>
      <c r="M358" s="117" t="b">
        <v>1</v>
      </c>
      <c r="N358" s="14">
        <v>72.75</v>
      </c>
      <c r="O358" s="14">
        <v>73.650000000000006</v>
      </c>
      <c r="P358" s="15" t="s">
        <v>112</v>
      </c>
      <c r="Q358" s="16" t="s">
        <v>28</v>
      </c>
      <c r="R358" s="133" t="s">
        <v>1494</v>
      </c>
      <c r="S358" s="134">
        <v>4</v>
      </c>
      <c r="T358" s="16" t="s">
        <v>19</v>
      </c>
      <c r="U358" s="16"/>
      <c r="V358" s="5" t="s">
        <v>126</v>
      </c>
      <c r="W358" s="5" t="s">
        <v>49</v>
      </c>
      <c r="X358" s="5" t="s">
        <v>14</v>
      </c>
      <c r="Y358" s="5" t="s">
        <v>11</v>
      </c>
      <c r="Z358" s="18">
        <v>3</v>
      </c>
      <c r="AA358" s="5" t="s">
        <v>40</v>
      </c>
      <c r="AS358" s="4">
        <v>100</v>
      </c>
      <c r="BS358" s="4">
        <v>100</v>
      </c>
      <c r="BV358" s="5"/>
      <c r="BW358" s="4" t="s">
        <v>349</v>
      </c>
    </row>
    <row r="359" spans="1:76" hidden="1" x14ac:dyDescent="0.3">
      <c r="A359" s="49" t="s">
        <v>1487</v>
      </c>
      <c r="B359" s="8">
        <v>42966</v>
      </c>
      <c r="C359" s="4" t="s">
        <v>122</v>
      </c>
      <c r="D359" s="4" t="s">
        <v>115</v>
      </c>
      <c r="E359" s="4" t="s">
        <v>116</v>
      </c>
      <c r="F359" s="83">
        <v>36</v>
      </c>
      <c r="G359" s="83">
        <v>1</v>
      </c>
      <c r="H359" s="12" t="str">
        <f t="shared" si="11"/>
        <v>36-1</v>
      </c>
      <c r="I359" s="12" t="str">
        <f t="shared" si="10"/>
        <v>36-1 O</v>
      </c>
      <c r="J359" s="49" t="s">
        <v>1487</v>
      </c>
      <c r="K359" s="83">
        <v>0</v>
      </c>
      <c r="L359" s="83">
        <v>90</v>
      </c>
      <c r="M359" s="117" t="b">
        <v>1</v>
      </c>
      <c r="N359" s="14">
        <v>72.75</v>
      </c>
      <c r="O359" s="14">
        <v>73.650000000000006</v>
      </c>
      <c r="P359" s="15"/>
      <c r="Q359" s="16" t="s">
        <v>105</v>
      </c>
      <c r="R359" s="135" t="s">
        <v>105</v>
      </c>
      <c r="S359" s="136" t="s">
        <v>1492</v>
      </c>
      <c r="T359" s="16"/>
      <c r="U359" s="16"/>
      <c r="V359" s="5"/>
      <c r="W359" s="5"/>
      <c r="X359" s="5"/>
      <c r="Y359" s="5"/>
      <c r="Z359" s="18" t="e">
        <v>#N/A</v>
      </c>
      <c r="AA359" s="5"/>
      <c r="BS359" s="4">
        <v>0</v>
      </c>
      <c r="BV359" s="5"/>
      <c r="BX359" s="4" t="s">
        <v>350</v>
      </c>
    </row>
    <row r="360" spans="1:76" hidden="1" x14ac:dyDescent="0.3">
      <c r="A360" s="49" t="s">
        <v>1487</v>
      </c>
      <c r="B360" s="8">
        <v>42966</v>
      </c>
      <c r="C360" s="4" t="s">
        <v>122</v>
      </c>
      <c r="D360" s="4" t="s">
        <v>115</v>
      </c>
      <c r="E360" s="4" t="s">
        <v>116</v>
      </c>
      <c r="F360" s="83">
        <v>36</v>
      </c>
      <c r="G360" s="83">
        <v>2</v>
      </c>
      <c r="H360" s="12" t="str">
        <f t="shared" si="11"/>
        <v>36-2</v>
      </c>
      <c r="I360" s="12" t="str">
        <f t="shared" si="10"/>
        <v>36-2 2</v>
      </c>
      <c r="J360" s="49" t="s">
        <v>1487</v>
      </c>
      <c r="K360" s="13">
        <v>0</v>
      </c>
      <c r="L360" s="13">
        <v>68</v>
      </c>
      <c r="M360" s="117" t="b">
        <v>1</v>
      </c>
      <c r="N360" s="14">
        <v>73.66</v>
      </c>
      <c r="O360" s="14">
        <v>74.34</v>
      </c>
      <c r="P360" s="15" t="s">
        <v>112</v>
      </c>
      <c r="Q360" s="80" t="s">
        <v>42</v>
      </c>
      <c r="R360" s="137" t="s">
        <v>1496</v>
      </c>
      <c r="S360" s="138">
        <v>2</v>
      </c>
      <c r="T360" s="80" t="s">
        <v>44</v>
      </c>
      <c r="U360" s="80"/>
      <c r="V360" s="81" t="s">
        <v>141</v>
      </c>
      <c r="W360" s="81" t="s">
        <v>49</v>
      </c>
      <c r="X360" s="81" t="s">
        <v>90</v>
      </c>
      <c r="Y360" s="81" t="s">
        <v>10</v>
      </c>
      <c r="Z360" s="79">
        <v>2</v>
      </c>
      <c r="AA360" s="81" t="s">
        <v>40</v>
      </c>
      <c r="AB360" s="148"/>
      <c r="AC360" s="148"/>
      <c r="AD360" s="148"/>
      <c r="AE360" s="148"/>
      <c r="AF360" s="53"/>
      <c r="AG360" s="53"/>
      <c r="AH360" s="148"/>
      <c r="AI360" s="53"/>
      <c r="AJ360" s="53"/>
      <c r="AK360" s="53"/>
      <c r="AL360" s="148"/>
      <c r="AM360" s="148"/>
      <c r="AN360" s="53"/>
      <c r="AO360" s="53"/>
      <c r="AP360" s="53"/>
      <c r="AT360" s="4">
        <v>50</v>
      </c>
      <c r="AW360" s="4">
        <v>50</v>
      </c>
      <c r="BS360" s="4">
        <v>100</v>
      </c>
      <c r="BV360" s="81"/>
      <c r="BW360" s="4" t="s">
        <v>351</v>
      </c>
    </row>
    <row r="361" spans="1:76" hidden="1" x14ac:dyDescent="0.3">
      <c r="A361" s="49" t="s">
        <v>1487</v>
      </c>
      <c r="B361" s="8">
        <v>42966</v>
      </c>
      <c r="C361" s="4" t="s">
        <v>122</v>
      </c>
      <c r="D361" s="4" t="s">
        <v>115</v>
      </c>
      <c r="E361" s="4" t="s">
        <v>116</v>
      </c>
      <c r="F361" s="83">
        <v>36</v>
      </c>
      <c r="G361" s="83">
        <v>2</v>
      </c>
      <c r="H361" s="12" t="str">
        <f t="shared" si="11"/>
        <v>36-2</v>
      </c>
      <c r="I361" s="12" t="str">
        <f t="shared" si="10"/>
        <v>36-2 1</v>
      </c>
      <c r="J361" s="49" t="s">
        <v>1487</v>
      </c>
      <c r="K361" s="83">
        <v>0</v>
      </c>
      <c r="L361" s="83">
        <v>68</v>
      </c>
      <c r="M361" s="117" t="b">
        <v>1</v>
      </c>
      <c r="N361" s="14">
        <v>73.66</v>
      </c>
      <c r="O361" s="14">
        <v>74.34</v>
      </c>
      <c r="P361" s="15" t="s">
        <v>112</v>
      </c>
      <c r="Q361" s="11" t="s">
        <v>1094</v>
      </c>
      <c r="R361" s="133" t="s">
        <v>1493</v>
      </c>
      <c r="S361" s="134">
        <v>1</v>
      </c>
      <c r="T361" s="16" t="s">
        <v>18</v>
      </c>
      <c r="U361" s="16"/>
      <c r="V361" s="5" t="s">
        <v>126</v>
      </c>
      <c r="W361" s="5" t="s">
        <v>49</v>
      </c>
      <c r="X361" s="5" t="s">
        <v>17</v>
      </c>
      <c r="Y361" s="5" t="s">
        <v>302</v>
      </c>
      <c r="Z361" s="18">
        <v>2</v>
      </c>
      <c r="AA361" s="5" t="s">
        <v>40</v>
      </c>
      <c r="BI361" s="4">
        <v>100</v>
      </c>
      <c r="BS361" s="4">
        <v>100</v>
      </c>
      <c r="BV361" s="5"/>
    </row>
    <row r="362" spans="1:76" x14ac:dyDescent="0.3">
      <c r="A362" s="49" t="s">
        <v>1487</v>
      </c>
      <c r="B362" s="8">
        <v>42966</v>
      </c>
      <c r="C362" s="4" t="s">
        <v>122</v>
      </c>
      <c r="D362" s="4" t="s">
        <v>115</v>
      </c>
      <c r="E362" s="4" t="s">
        <v>116</v>
      </c>
      <c r="F362" s="83">
        <v>36</v>
      </c>
      <c r="G362" s="83">
        <v>2</v>
      </c>
      <c r="H362" s="12" t="str">
        <f t="shared" si="11"/>
        <v>36-2</v>
      </c>
      <c r="I362" s="12" t="str">
        <f t="shared" si="10"/>
        <v>36-2 3</v>
      </c>
      <c r="J362" s="49" t="s">
        <v>1487</v>
      </c>
      <c r="K362" s="83">
        <v>0</v>
      </c>
      <c r="L362" s="83">
        <v>68</v>
      </c>
      <c r="M362" s="117" t="b">
        <v>1</v>
      </c>
      <c r="N362" s="14">
        <v>73.66</v>
      </c>
      <c r="O362" s="14">
        <v>74.34</v>
      </c>
      <c r="P362" s="15" t="s">
        <v>112</v>
      </c>
      <c r="Q362" s="16" t="s">
        <v>117</v>
      </c>
      <c r="R362" s="133" t="s">
        <v>1497</v>
      </c>
      <c r="S362" s="134">
        <v>3</v>
      </c>
      <c r="T362" s="16"/>
      <c r="U362" s="16"/>
      <c r="V362" s="5" t="s">
        <v>312</v>
      </c>
      <c r="W362" s="5" t="s">
        <v>49</v>
      </c>
      <c r="X362" s="5" t="s">
        <v>14</v>
      </c>
      <c r="Y362" s="5" t="s">
        <v>11</v>
      </c>
      <c r="Z362" s="18">
        <v>3</v>
      </c>
      <c r="AA362" s="5" t="s">
        <v>40</v>
      </c>
      <c r="AT362" s="4">
        <v>50</v>
      </c>
      <c r="AW362" s="4">
        <v>50</v>
      </c>
      <c r="BS362" s="4">
        <v>100</v>
      </c>
      <c r="BV362" s="5"/>
      <c r="BW362" s="4" t="s">
        <v>348</v>
      </c>
    </row>
    <row r="363" spans="1:76" hidden="1" x14ac:dyDescent="0.3">
      <c r="A363" s="49" t="s">
        <v>1487</v>
      </c>
      <c r="B363" s="8">
        <v>42966</v>
      </c>
      <c r="C363" s="4" t="s">
        <v>122</v>
      </c>
      <c r="D363" s="4" t="s">
        <v>115</v>
      </c>
      <c r="E363" s="4" t="s">
        <v>116</v>
      </c>
      <c r="F363" s="83">
        <v>36</v>
      </c>
      <c r="G363" s="83">
        <v>2</v>
      </c>
      <c r="H363" s="12" t="str">
        <f t="shared" si="11"/>
        <v>36-2</v>
      </c>
      <c r="I363" s="12" t="str">
        <f t="shared" si="10"/>
        <v>36-2 4</v>
      </c>
      <c r="J363" s="49" t="s">
        <v>1487</v>
      </c>
      <c r="K363" s="83">
        <v>0</v>
      </c>
      <c r="L363" s="83">
        <v>68</v>
      </c>
      <c r="M363" s="117" t="b">
        <v>1</v>
      </c>
      <c r="N363" s="14">
        <v>73.66</v>
      </c>
      <c r="O363" s="14">
        <v>74.34</v>
      </c>
      <c r="P363" s="15" t="s">
        <v>112</v>
      </c>
      <c r="Q363" s="16" t="s">
        <v>28</v>
      </c>
      <c r="R363" s="133" t="s">
        <v>1494</v>
      </c>
      <c r="S363" s="134">
        <v>4</v>
      </c>
      <c r="T363" s="16" t="s">
        <v>19</v>
      </c>
      <c r="U363" s="16"/>
      <c r="V363" s="5" t="s">
        <v>126</v>
      </c>
      <c r="W363" s="5" t="s">
        <v>49</v>
      </c>
      <c r="X363" s="5" t="s">
        <v>14</v>
      </c>
      <c r="Y363" s="5" t="s">
        <v>11</v>
      </c>
      <c r="Z363" s="18">
        <v>3</v>
      </c>
      <c r="AA363" s="5" t="s">
        <v>40</v>
      </c>
      <c r="AS363" s="4">
        <v>100</v>
      </c>
      <c r="BS363" s="4">
        <v>100</v>
      </c>
      <c r="BV363" s="5"/>
      <c r="BW363" s="4" t="s">
        <v>352</v>
      </c>
    </row>
    <row r="364" spans="1:76" hidden="1" x14ac:dyDescent="0.3">
      <c r="A364" s="49" t="s">
        <v>1487</v>
      </c>
      <c r="B364" s="8">
        <v>42966</v>
      </c>
      <c r="C364" s="4" t="s">
        <v>122</v>
      </c>
      <c r="D364" s="4" t="s">
        <v>115</v>
      </c>
      <c r="E364" s="4" t="s">
        <v>116</v>
      </c>
      <c r="F364" s="83">
        <v>36</v>
      </c>
      <c r="G364" s="83">
        <v>2</v>
      </c>
      <c r="H364" s="12" t="str">
        <f t="shared" si="11"/>
        <v>36-2</v>
      </c>
      <c r="I364" s="12" t="str">
        <f t="shared" si="10"/>
        <v>36-2 O</v>
      </c>
      <c r="J364" s="49" t="s">
        <v>1487</v>
      </c>
      <c r="K364" s="83">
        <v>0</v>
      </c>
      <c r="L364" s="83">
        <v>68</v>
      </c>
      <c r="M364" s="117" t="b">
        <v>1</v>
      </c>
      <c r="N364" s="14">
        <v>73.66</v>
      </c>
      <c r="O364" s="14">
        <v>74.34</v>
      </c>
      <c r="P364" s="15"/>
      <c r="Q364" s="16" t="s">
        <v>105</v>
      </c>
      <c r="R364" s="135" t="s">
        <v>105</v>
      </c>
      <c r="S364" s="136" t="s">
        <v>1492</v>
      </c>
      <c r="T364" s="16"/>
      <c r="U364" s="16"/>
      <c r="V364" s="5"/>
      <c r="W364" s="5"/>
      <c r="X364" s="5"/>
      <c r="Y364" s="5"/>
      <c r="Z364" s="18" t="e">
        <v>#N/A</v>
      </c>
      <c r="AA364" s="5"/>
      <c r="BS364" s="4">
        <v>0</v>
      </c>
      <c r="BV364" s="5"/>
      <c r="BX364" s="4" t="s">
        <v>353</v>
      </c>
    </row>
    <row r="365" spans="1:76" hidden="1" x14ac:dyDescent="0.3">
      <c r="A365" s="49" t="s">
        <v>1487</v>
      </c>
      <c r="B365" s="8">
        <v>42966</v>
      </c>
      <c r="C365" s="4" t="s">
        <v>122</v>
      </c>
      <c r="D365" s="4" t="s">
        <v>115</v>
      </c>
      <c r="E365" s="4" t="s">
        <v>116</v>
      </c>
      <c r="F365" s="83">
        <v>36</v>
      </c>
      <c r="G365" s="83">
        <v>3</v>
      </c>
      <c r="H365" s="12" t="str">
        <f t="shared" si="11"/>
        <v>36-3</v>
      </c>
      <c r="I365" s="12" t="str">
        <f t="shared" si="10"/>
        <v>36-3 2</v>
      </c>
      <c r="J365" s="49" t="s">
        <v>1487</v>
      </c>
      <c r="K365" s="13">
        <v>0</v>
      </c>
      <c r="L365" s="13">
        <v>78</v>
      </c>
      <c r="M365" s="117" t="b">
        <v>1</v>
      </c>
      <c r="N365" s="14">
        <v>74.349999999999994</v>
      </c>
      <c r="O365" s="14">
        <v>75.13</v>
      </c>
      <c r="P365" s="15" t="s">
        <v>112</v>
      </c>
      <c r="Q365" s="80" t="s">
        <v>42</v>
      </c>
      <c r="R365" s="137" t="s">
        <v>1496</v>
      </c>
      <c r="S365" s="138">
        <v>2</v>
      </c>
      <c r="T365" s="80" t="s">
        <v>44</v>
      </c>
      <c r="U365" s="80"/>
      <c r="V365" s="81" t="s">
        <v>141</v>
      </c>
      <c r="W365" s="81" t="s">
        <v>49</v>
      </c>
      <c r="X365" s="81" t="s">
        <v>90</v>
      </c>
      <c r="Y365" s="81" t="s">
        <v>10</v>
      </c>
      <c r="Z365" s="79">
        <v>2</v>
      </c>
      <c r="AA365" s="81" t="s">
        <v>40</v>
      </c>
      <c r="AB365" s="148"/>
      <c r="AC365" s="148"/>
      <c r="AD365" s="148"/>
      <c r="AE365" s="148"/>
      <c r="AF365" s="53"/>
      <c r="AG365" s="53"/>
      <c r="AH365" s="148"/>
      <c r="AI365" s="53"/>
      <c r="AJ365" s="53"/>
      <c r="AK365" s="53"/>
      <c r="AL365" s="148"/>
      <c r="AM365" s="148"/>
      <c r="AN365" s="53"/>
      <c r="AO365" s="53"/>
      <c r="AP365" s="53"/>
      <c r="AT365" s="4">
        <v>50</v>
      </c>
      <c r="AW365" s="4">
        <v>50</v>
      </c>
      <c r="BS365" s="4">
        <v>100</v>
      </c>
      <c r="BV365" s="81"/>
      <c r="BW365" s="4" t="s">
        <v>327</v>
      </c>
    </row>
    <row r="366" spans="1:76" hidden="1" x14ac:dyDescent="0.3">
      <c r="A366" s="49" t="s">
        <v>1487</v>
      </c>
      <c r="B366" s="8">
        <v>42966</v>
      </c>
      <c r="C366" s="4" t="s">
        <v>122</v>
      </c>
      <c r="D366" s="4" t="s">
        <v>115</v>
      </c>
      <c r="E366" s="4" t="s">
        <v>116</v>
      </c>
      <c r="F366" s="83">
        <v>36</v>
      </c>
      <c r="G366" s="83">
        <v>3</v>
      </c>
      <c r="H366" s="12" t="str">
        <f t="shared" si="11"/>
        <v>36-3</v>
      </c>
      <c r="I366" s="12" t="str">
        <f t="shared" si="10"/>
        <v>36-3 1</v>
      </c>
      <c r="J366" s="49" t="s">
        <v>1487</v>
      </c>
      <c r="K366" s="83">
        <v>0</v>
      </c>
      <c r="L366" s="83">
        <v>78</v>
      </c>
      <c r="M366" s="117" t="b">
        <v>1</v>
      </c>
      <c r="N366" s="14">
        <v>74.349999999999994</v>
      </c>
      <c r="O366" s="14">
        <v>75.13</v>
      </c>
      <c r="P366" s="15" t="s">
        <v>112</v>
      </c>
      <c r="Q366" s="11" t="s">
        <v>1094</v>
      </c>
      <c r="R366" s="133" t="s">
        <v>1493</v>
      </c>
      <c r="S366" s="134">
        <v>1</v>
      </c>
      <c r="T366" s="16" t="s">
        <v>18</v>
      </c>
      <c r="U366" s="16"/>
      <c r="V366" s="5" t="s">
        <v>126</v>
      </c>
      <c r="W366" s="5" t="s">
        <v>49</v>
      </c>
      <c r="X366" s="5" t="s">
        <v>17</v>
      </c>
      <c r="Y366" s="5" t="s">
        <v>302</v>
      </c>
      <c r="Z366" s="18">
        <v>2</v>
      </c>
      <c r="AA366" s="5" t="s">
        <v>40</v>
      </c>
      <c r="BI366" s="4">
        <v>100</v>
      </c>
      <c r="BS366" s="4">
        <v>100</v>
      </c>
      <c r="BV366" s="5"/>
    </row>
    <row r="367" spans="1:76" x14ac:dyDescent="0.3">
      <c r="A367" s="49" t="s">
        <v>1487</v>
      </c>
      <c r="B367" s="8">
        <v>42966</v>
      </c>
      <c r="C367" s="4" t="s">
        <v>122</v>
      </c>
      <c r="D367" s="4" t="s">
        <v>115</v>
      </c>
      <c r="E367" s="4" t="s">
        <v>116</v>
      </c>
      <c r="F367" s="83">
        <v>36</v>
      </c>
      <c r="G367" s="83">
        <v>3</v>
      </c>
      <c r="H367" s="12" t="str">
        <f t="shared" si="11"/>
        <v>36-3</v>
      </c>
      <c r="I367" s="12" t="str">
        <f t="shared" si="10"/>
        <v>36-3 3</v>
      </c>
      <c r="J367" s="49" t="s">
        <v>1487</v>
      </c>
      <c r="K367" s="83">
        <v>0</v>
      </c>
      <c r="L367" s="83">
        <v>78</v>
      </c>
      <c r="M367" s="117" t="b">
        <v>1</v>
      </c>
      <c r="N367" s="14">
        <v>74.349999999999994</v>
      </c>
      <c r="O367" s="14">
        <v>75.13</v>
      </c>
      <c r="P367" s="15" t="s">
        <v>112</v>
      </c>
      <c r="Q367" s="16" t="s">
        <v>117</v>
      </c>
      <c r="R367" s="133" t="s">
        <v>1497</v>
      </c>
      <c r="S367" s="134">
        <v>3</v>
      </c>
      <c r="T367" s="16"/>
      <c r="U367" s="16"/>
      <c r="V367" s="5" t="s">
        <v>313</v>
      </c>
      <c r="W367" s="5" t="s">
        <v>49</v>
      </c>
      <c r="X367" s="5" t="s">
        <v>14</v>
      </c>
      <c r="Y367" s="5" t="s">
        <v>11</v>
      </c>
      <c r="Z367" s="18">
        <v>3</v>
      </c>
      <c r="AA367" s="5" t="s">
        <v>40</v>
      </c>
      <c r="AS367" s="4">
        <v>10</v>
      </c>
      <c r="AT367" s="4">
        <v>50</v>
      </c>
      <c r="AW367" s="4">
        <v>40</v>
      </c>
      <c r="BS367" s="4">
        <v>100</v>
      </c>
      <c r="BV367" s="5"/>
      <c r="BW367" s="4" t="s">
        <v>354</v>
      </c>
    </row>
    <row r="368" spans="1:76" hidden="1" x14ac:dyDescent="0.3">
      <c r="A368" s="49" t="s">
        <v>1487</v>
      </c>
      <c r="B368" s="8">
        <v>42966</v>
      </c>
      <c r="C368" s="4" t="s">
        <v>122</v>
      </c>
      <c r="D368" s="4" t="s">
        <v>115</v>
      </c>
      <c r="E368" s="4" t="s">
        <v>116</v>
      </c>
      <c r="F368" s="83">
        <v>36</v>
      </c>
      <c r="G368" s="83">
        <v>3</v>
      </c>
      <c r="H368" s="12" t="str">
        <f t="shared" si="11"/>
        <v>36-3</v>
      </c>
      <c r="I368" s="12" t="str">
        <f t="shared" si="10"/>
        <v>36-3 4</v>
      </c>
      <c r="J368" s="49" t="s">
        <v>1487</v>
      </c>
      <c r="K368" s="83">
        <v>0</v>
      </c>
      <c r="L368" s="83">
        <v>78</v>
      </c>
      <c r="M368" s="117" t="b">
        <v>1</v>
      </c>
      <c r="N368" s="14">
        <v>74.349999999999994</v>
      </c>
      <c r="O368" s="14">
        <v>75.13</v>
      </c>
      <c r="P368" s="15" t="s">
        <v>112</v>
      </c>
      <c r="Q368" s="16" t="s">
        <v>87</v>
      </c>
      <c r="R368" s="133" t="s">
        <v>1494</v>
      </c>
      <c r="S368" s="134">
        <v>4</v>
      </c>
      <c r="T368" s="16" t="s">
        <v>19</v>
      </c>
      <c r="U368" s="16"/>
      <c r="V368" s="5" t="s">
        <v>206</v>
      </c>
      <c r="W368" s="5" t="s">
        <v>49</v>
      </c>
      <c r="X368" s="5" t="s">
        <v>14</v>
      </c>
      <c r="Y368" s="5" t="s">
        <v>11</v>
      </c>
      <c r="Z368" s="18">
        <v>3</v>
      </c>
      <c r="AA368" s="5" t="s">
        <v>40</v>
      </c>
      <c r="AS368" s="4">
        <v>80</v>
      </c>
      <c r="AT368" s="4">
        <v>20</v>
      </c>
      <c r="BS368" s="4">
        <v>100</v>
      </c>
      <c r="BV368" s="5"/>
      <c r="BW368" s="4" t="s">
        <v>355</v>
      </c>
    </row>
    <row r="369" spans="1:76" hidden="1" x14ac:dyDescent="0.3">
      <c r="A369" s="49" t="s">
        <v>1487</v>
      </c>
      <c r="B369" s="8">
        <v>42966</v>
      </c>
      <c r="C369" s="4" t="s">
        <v>122</v>
      </c>
      <c r="D369" s="4" t="s">
        <v>115</v>
      </c>
      <c r="E369" s="4" t="s">
        <v>116</v>
      </c>
      <c r="F369" s="83">
        <v>36</v>
      </c>
      <c r="G369" s="83">
        <v>3</v>
      </c>
      <c r="H369" s="12" t="str">
        <f t="shared" si="11"/>
        <v>36-3</v>
      </c>
      <c r="I369" s="12" t="str">
        <f t="shared" si="10"/>
        <v>36-3 O</v>
      </c>
      <c r="J369" s="49" t="s">
        <v>1487</v>
      </c>
      <c r="K369" s="83">
        <v>0</v>
      </c>
      <c r="L369" s="83">
        <v>78</v>
      </c>
      <c r="M369" s="117" t="b">
        <v>1</v>
      </c>
      <c r="N369" s="14">
        <v>74.349999999999994</v>
      </c>
      <c r="O369" s="14">
        <v>75.13</v>
      </c>
      <c r="P369" s="15"/>
      <c r="Q369" s="16" t="s">
        <v>105</v>
      </c>
      <c r="R369" s="135" t="s">
        <v>105</v>
      </c>
      <c r="S369" s="136" t="s">
        <v>1492</v>
      </c>
      <c r="T369" s="16"/>
      <c r="U369" s="16"/>
      <c r="V369" s="5"/>
      <c r="W369" s="5"/>
      <c r="X369" s="5"/>
      <c r="Y369" s="5"/>
      <c r="Z369" s="18" t="e">
        <v>#N/A</v>
      </c>
      <c r="AA369" s="5"/>
      <c r="BS369" s="4">
        <v>0</v>
      </c>
      <c r="BV369" s="5"/>
      <c r="BX369" s="4" t="s">
        <v>356</v>
      </c>
    </row>
    <row r="370" spans="1:76" hidden="1" x14ac:dyDescent="0.3">
      <c r="A370" s="49" t="s">
        <v>1487</v>
      </c>
      <c r="B370" s="8">
        <v>42966</v>
      </c>
      <c r="C370" s="4" t="s">
        <v>122</v>
      </c>
      <c r="D370" s="4" t="s">
        <v>115</v>
      </c>
      <c r="E370" s="4" t="s">
        <v>116</v>
      </c>
      <c r="F370" s="83">
        <v>36</v>
      </c>
      <c r="G370" s="83">
        <v>4</v>
      </c>
      <c r="H370" s="12" t="str">
        <f t="shared" si="11"/>
        <v>36-4</v>
      </c>
      <c r="I370" s="12" t="str">
        <f t="shared" si="10"/>
        <v>36-4 2</v>
      </c>
      <c r="J370" s="49" t="s">
        <v>1487</v>
      </c>
      <c r="K370" s="13">
        <v>0</v>
      </c>
      <c r="L370" s="13">
        <v>80</v>
      </c>
      <c r="M370" s="117" t="b">
        <v>1</v>
      </c>
      <c r="N370" s="14">
        <v>75.14</v>
      </c>
      <c r="O370" s="14">
        <v>75.94</v>
      </c>
      <c r="P370" s="15" t="s">
        <v>112</v>
      </c>
      <c r="Q370" s="80" t="s">
        <v>42</v>
      </c>
      <c r="R370" s="137" t="s">
        <v>1496</v>
      </c>
      <c r="S370" s="138">
        <v>2</v>
      </c>
      <c r="T370" s="80" t="s">
        <v>44</v>
      </c>
      <c r="U370" s="80"/>
      <c r="V370" s="81" t="s">
        <v>141</v>
      </c>
      <c r="W370" s="81" t="s">
        <v>49</v>
      </c>
      <c r="X370" s="81" t="s">
        <v>90</v>
      </c>
      <c r="Y370" s="81" t="s">
        <v>10</v>
      </c>
      <c r="Z370" s="79">
        <v>2</v>
      </c>
      <c r="AA370" s="81" t="s">
        <v>40</v>
      </c>
      <c r="AB370" s="148"/>
      <c r="AC370" s="148"/>
      <c r="AD370" s="148"/>
      <c r="AE370" s="148"/>
      <c r="AF370" s="53"/>
      <c r="AG370" s="53"/>
      <c r="AH370" s="148"/>
      <c r="AI370" s="53"/>
      <c r="AJ370" s="53"/>
      <c r="AK370" s="53"/>
      <c r="AL370" s="148"/>
      <c r="AM370" s="148"/>
      <c r="AN370" s="53"/>
      <c r="AO370" s="53"/>
      <c r="AP370" s="53"/>
      <c r="AT370" s="4">
        <v>50</v>
      </c>
      <c r="AW370" s="4">
        <v>50</v>
      </c>
      <c r="BS370" s="4">
        <v>100</v>
      </c>
      <c r="BV370" s="81"/>
      <c r="BW370" s="4" t="s">
        <v>357</v>
      </c>
    </row>
    <row r="371" spans="1:76" hidden="1" x14ac:dyDescent="0.3">
      <c r="A371" s="49" t="s">
        <v>1487</v>
      </c>
      <c r="B371" s="8">
        <v>42966</v>
      </c>
      <c r="C371" s="4" t="s">
        <v>122</v>
      </c>
      <c r="D371" s="4" t="s">
        <v>115</v>
      </c>
      <c r="E371" s="4" t="s">
        <v>116</v>
      </c>
      <c r="F371" s="83">
        <v>36</v>
      </c>
      <c r="G371" s="83">
        <v>4</v>
      </c>
      <c r="H371" s="12" t="str">
        <f t="shared" si="11"/>
        <v>36-4</v>
      </c>
      <c r="I371" s="12" t="str">
        <f t="shared" si="10"/>
        <v>36-4 5</v>
      </c>
      <c r="J371" s="49" t="s">
        <v>1487</v>
      </c>
      <c r="K371" s="83">
        <v>42</v>
      </c>
      <c r="L371" s="83">
        <v>43</v>
      </c>
      <c r="M371" s="117" t="b">
        <v>1</v>
      </c>
      <c r="N371" s="14">
        <v>75.56</v>
      </c>
      <c r="O371" s="14">
        <v>75.570000000000007</v>
      </c>
      <c r="P371" s="15" t="s">
        <v>96</v>
      </c>
      <c r="Q371" s="16" t="s">
        <v>308</v>
      </c>
      <c r="R371" s="133" t="s">
        <v>1495</v>
      </c>
      <c r="S371" s="134">
        <v>5</v>
      </c>
      <c r="T371" s="16" t="s">
        <v>18</v>
      </c>
      <c r="U371" s="16"/>
      <c r="V371" s="5" t="s">
        <v>126</v>
      </c>
      <c r="W371" s="5" t="s">
        <v>49</v>
      </c>
      <c r="X371" s="5" t="s">
        <v>14</v>
      </c>
      <c r="Y371" s="5" t="s">
        <v>10</v>
      </c>
      <c r="Z371" s="18">
        <v>2</v>
      </c>
      <c r="AA371" s="5" t="s">
        <v>40</v>
      </c>
      <c r="AT371" s="4">
        <v>30</v>
      </c>
      <c r="BH371" s="4">
        <v>70</v>
      </c>
      <c r="BS371" s="4">
        <v>100</v>
      </c>
      <c r="BV371" s="5"/>
      <c r="BW371" s="4" t="s">
        <v>358</v>
      </c>
    </row>
    <row r="372" spans="1:76" hidden="1" x14ac:dyDescent="0.3">
      <c r="A372" s="49" t="s">
        <v>1487</v>
      </c>
      <c r="B372" s="8">
        <v>42966</v>
      </c>
      <c r="C372" s="4" t="s">
        <v>122</v>
      </c>
      <c r="D372" s="4" t="s">
        <v>115</v>
      </c>
      <c r="E372" s="4" t="s">
        <v>116</v>
      </c>
      <c r="F372" s="83">
        <v>36</v>
      </c>
      <c r="G372" s="83">
        <v>4</v>
      </c>
      <c r="H372" s="12" t="str">
        <f t="shared" si="11"/>
        <v>36-4</v>
      </c>
      <c r="I372" s="12" t="str">
        <f t="shared" si="10"/>
        <v>36-4 1</v>
      </c>
      <c r="J372" s="49" t="s">
        <v>1487</v>
      </c>
      <c r="K372" s="83">
        <v>0</v>
      </c>
      <c r="L372" s="13">
        <v>80</v>
      </c>
      <c r="M372" s="117" t="b">
        <v>1</v>
      </c>
      <c r="N372" s="14">
        <v>75.14</v>
      </c>
      <c r="O372" s="14">
        <v>75.94</v>
      </c>
      <c r="P372" s="15" t="s">
        <v>112</v>
      </c>
      <c r="Q372" s="11" t="s">
        <v>1094</v>
      </c>
      <c r="R372" s="133" t="s">
        <v>1493</v>
      </c>
      <c r="S372" s="134">
        <v>1</v>
      </c>
      <c r="T372" s="16" t="s">
        <v>18</v>
      </c>
      <c r="U372" s="16"/>
      <c r="V372" s="5" t="s">
        <v>126</v>
      </c>
      <c r="W372" s="5" t="s">
        <v>49</v>
      </c>
      <c r="X372" s="5" t="s">
        <v>17</v>
      </c>
      <c r="Y372" s="5" t="s">
        <v>302</v>
      </c>
      <c r="Z372" s="18">
        <v>2</v>
      </c>
      <c r="AA372" s="5" t="s">
        <v>40</v>
      </c>
      <c r="BI372" s="4">
        <v>100</v>
      </c>
      <c r="BS372" s="4">
        <v>100</v>
      </c>
      <c r="BV372" s="5"/>
    </row>
    <row r="373" spans="1:76" x14ac:dyDescent="0.3">
      <c r="A373" s="49" t="s">
        <v>1487</v>
      </c>
      <c r="B373" s="8">
        <v>42966</v>
      </c>
      <c r="C373" s="4" t="s">
        <v>122</v>
      </c>
      <c r="D373" s="4" t="s">
        <v>115</v>
      </c>
      <c r="E373" s="4" t="s">
        <v>116</v>
      </c>
      <c r="F373" s="83">
        <v>36</v>
      </c>
      <c r="G373" s="83">
        <v>4</v>
      </c>
      <c r="H373" s="12" t="str">
        <f t="shared" si="11"/>
        <v>36-4</v>
      </c>
      <c r="I373" s="12" t="str">
        <f t="shared" si="10"/>
        <v>36-4 3</v>
      </c>
      <c r="J373" s="49" t="s">
        <v>1487</v>
      </c>
      <c r="K373" s="83">
        <v>0</v>
      </c>
      <c r="L373" s="13">
        <v>80</v>
      </c>
      <c r="M373" s="117" t="b">
        <v>1</v>
      </c>
      <c r="N373" s="14">
        <v>75.14</v>
      </c>
      <c r="O373" s="14">
        <v>75.94</v>
      </c>
      <c r="P373" s="15" t="s">
        <v>112</v>
      </c>
      <c r="Q373" s="16" t="s">
        <v>117</v>
      </c>
      <c r="R373" s="133" t="s">
        <v>1497</v>
      </c>
      <c r="S373" s="134">
        <v>3</v>
      </c>
      <c r="T373" s="16"/>
      <c r="U373" s="16"/>
      <c r="V373" s="5" t="s">
        <v>129</v>
      </c>
      <c r="W373" s="5" t="s">
        <v>49</v>
      </c>
      <c r="X373" s="5" t="s">
        <v>52</v>
      </c>
      <c r="Y373" s="5" t="s">
        <v>11</v>
      </c>
      <c r="Z373" s="18">
        <v>3</v>
      </c>
      <c r="AA373" s="5" t="s">
        <v>40</v>
      </c>
      <c r="AT373" s="4">
        <v>40</v>
      </c>
      <c r="AW373" s="4">
        <v>60</v>
      </c>
      <c r="BS373" s="4">
        <v>100</v>
      </c>
      <c r="BV373" s="5"/>
      <c r="BW373" s="4" t="s">
        <v>359</v>
      </c>
    </row>
    <row r="374" spans="1:76" hidden="1" x14ac:dyDescent="0.3">
      <c r="A374" s="49" t="s">
        <v>1487</v>
      </c>
      <c r="B374" s="8">
        <v>42966</v>
      </c>
      <c r="C374" s="4" t="s">
        <v>122</v>
      </c>
      <c r="D374" s="4" t="s">
        <v>115</v>
      </c>
      <c r="E374" s="4" t="s">
        <v>116</v>
      </c>
      <c r="F374" s="83">
        <v>36</v>
      </c>
      <c r="G374" s="83">
        <v>4</v>
      </c>
      <c r="H374" s="12" t="str">
        <f t="shared" si="11"/>
        <v>36-4</v>
      </c>
      <c r="I374" s="12" t="str">
        <f t="shared" si="10"/>
        <v>36-4 4</v>
      </c>
      <c r="J374" s="49" t="s">
        <v>1487</v>
      </c>
      <c r="K374" s="83">
        <v>0</v>
      </c>
      <c r="L374" s="13">
        <v>80</v>
      </c>
      <c r="M374" s="117" t="b">
        <v>1</v>
      </c>
      <c r="N374" s="14">
        <v>75.14</v>
      </c>
      <c r="O374" s="14">
        <v>75.94</v>
      </c>
      <c r="P374" s="15" t="s">
        <v>112</v>
      </c>
      <c r="Q374" s="16" t="s">
        <v>87</v>
      </c>
      <c r="R374" s="133" t="s">
        <v>1494</v>
      </c>
      <c r="S374" s="134">
        <v>4</v>
      </c>
      <c r="T374" s="16" t="s">
        <v>89</v>
      </c>
      <c r="U374" s="16" t="s">
        <v>19</v>
      </c>
      <c r="V374" s="5" t="s">
        <v>210</v>
      </c>
      <c r="W374" s="5" t="s">
        <v>49</v>
      </c>
      <c r="X374" s="5" t="s">
        <v>14</v>
      </c>
      <c r="Y374" s="5" t="s">
        <v>11</v>
      </c>
      <c r="Z374" s="18">
        <v>3</v>
      </c>
      <c r="AA374" s="5" t="s">
        <v>40</v>
      </c>
      <c r="AS374" s="4">
        <v>80</v>
      </c>
      <c r="AT374" s="4">
        <v>20</v>
      </c>
      <c r="BS374" s="4">
        <v>100</v>
      </c>
      <c r="BV374" s="5"/>
      <c r="BW374" s="4" t="s">
        <v>360</v>
      </c>
    </row>
    <row r="375" spans="1:76" hidden="1" x14ac:dyDescent="0.3">
      <c r="A375" s="49" t="s">
        <v>1487</v>
      </c>
      <c r="B375" s="8">
        <v>42966</v>
      </c>
      <c r="C375" s="4" t="s">
        <v>122</v>
      </c>
      <c r="D375" s="4" t="s">
        <v>115</v>
      </c>
      <c r="E375" s="4" t="s">
        <v>116</v>
      </c>
      <c r="F375" s="83">
        <v>36</v>
      </c>
      <c r="G375" s="83">
        <v>4</v>
      </c>
      <c r="H375" s="12" t="str">
        <f t="shared" si="11"/>
        <v>36-4</v>
      </c>
      <c r="I375" s="12" t="str">
        <f t="shared" si="10"/>
        <v>36-4 5</v>
      </c>
      <c r="J375" s="49" t="s">
        <v>1487</v>
      </c>
      <c r="K375" s="83">
        <v>34</v>
      </c>
      <c r="L375" s="83">
        <v>49</v>
      </c>
      <c r="M375" s="117" t="b">
        <v>1</v>
      </c>
      <c r="N375" s="14">
        <v>75.48</v>
      </c>
      <c r="O375" s="14">
        <v>75.63</v>
      </c>
      <c r="P375" s="15" t="s">
        <v>112</v>
      </c>
      <c r="Q375" s="11" t="s">
        <v>1094</v>
      </c>
      <c r="R375" s="137" t="s">
        <v>1495</v>
      </c>
      <c r="S375" s="138">
        <v>5</v>
      </c>
      <c r="T375" s="80" t="s">
        <v>23</v>
      </c>
      <c r="U375" s="80"/>
      <c r="V375" s="81" t="s">
        <v>314</v>
      </c>
      <c r="W375" s="81" t="s">
        <v>49</v>
      </c>
      <c r="X375" s="81" t="s">
        <v>52</v>
      </c>
      <c r="Y375" s="81" t="s">
        <v>10</v>
      </c>
      <c r="Z375" s="79">
        <v>2</v>
      </c>
      <c r="AA375" s="81" t="s">
        <v>40</v>
      </c>
      <c r="AU375" s="4">
        <v>10</v>
      </c>
      <c r="AW375" s="4">
        <v>10</v>
      </c>
      <c r="BI375" s="4">
        <v>80</v>
      </c>
      <c r="BS375" s="4">
        <v>100</v>
      </c>
      <c r="BV375" s="81"/>
    </row>
    <row r="376" spans="1:76" hidden="1" x14ac:dyDescent="0.3">
      <c r="A376" s="49" t="s">
        <v>1487</v>
      </c>
      <c r="B376" s="8">
        <v>42966</v>
      </c>
      <c r="C376" s="4" t="s">
        <v>122</v>
      </c>
      <c r="D376" s="4" t="s">
        <v>115</v>
      </c>
      <c r="E376" s="4" t="s">
        <v>116</v>
      </c>
      <c r="F376" s="83">
        <v>36</v>
      </c>
      <c r="G376" s="83">
        <v>4</v>
      </c>
      <c r="H376" s="12" t="str">
        <f t="shared" si="11"/>
        <v>36-4</v>
      </c>
      <c r="I376" s="12" t="str">
        <f t="shared" si="10"/>
        <v>36-4 O</v>
      </c>
      <c r="J376" s="49" t="s">
        <v>1487</v>
      </c>
      <c r="K376" s="83">
        <v>0</v>
      </c>
      <c r="L376" s="13">
        <v>80</v>
      </c>
      <c r="M376" s="117" t="b">
        <v>1</v>
      </c>
      <c r="N376" s="14">
        <v>75.14</v>
      </c>
      <c r="O376" s="14">
        <v>75.94</v>
      </c>
      <c r="P376" s="15"/>
      <c r="Q376" s="16" t="s">
        <v>105</v>
      </c>
      <c r="R376" s="135" t="s">
        <v>105</v>
      </c>
      <c r="S376" s="136" t="s">
        <v>1492</v>
      </c>
      <c r="T376" s="16"/>
      <c r="U376" s="16"/>
      <c r="V376" s="5"/>
      <c r="W376" s="5"/>
      <c r="X376" s="5"/>
      <c r="Y376" s="5"/>
      <c r="Z376" s="18" t="e">
        <v>#N/A</v>
      </c>
      <c r="AA376" s="5"/>
      <c r="BS376" s="4">
        <v>0</v>
      </c>
      <c r="BV376" s="5"/>
      <c r="BX376" s="4" t="s">
        <v>361</v>
      </c>
    </row>
    <row r="377" spans="1:76" hidden="1" x14ac:dyDescent="0.3">
      <c r="A377" s="49" t="s">
        <v>1487</v>
      </c>
      <c r="B377" s="8">
        <v>42966</v>
      </c>
      <c r="C377" s="4" t="s">
        <v>122</v>
      </c>
      <c r="D377" s="4" t="s">
        <v>115</v>
      </c>
      <c r="E377" s="4" t="s">
        <v>116</v>
      </c>
      <c r="F377" s="83">
        <v>37</v>
      </c>
      <c r="G377" s="83">
        <v>1</v>
      </c>
      <c r="H377" s="12" t="str">
        <f t="shared" si="11"/>
        <v>37-1</v>
      </c>
      <c r="I377" s="12" t="str">
        <f t="shared" si="10"/>
        <v>37-1 1</v>
      </c>
      <c r="J377" s="49" t="s">
        <v>1487</v>
      </c>
      <c r="K377" s="83">
        <v>0</v>
      </c>
      <c r="L377" s="13">
        <v>86</v>
      </c>
      <c r="M377" s="117" t="b">
        <v>1</v>
      </c>
      <c r="N377" s="14">
        <v>75.8</v>
      </c>
      <c r="O377" s="14">
        <v>76.66</v>
      </c>
      <c r="P377" s="15" t="s">
        <v>112</v>
      </c>
      <c r="Q377" s="11" t="s">
        <v>1094</v>
      </c>
      <c r="R377" s="133" t="s">
        <v>1493</v>
      </c>
      <c r="S377" s="134">
        <v>1</v>
      </c>
      <c r="T377" s="16" t="s">
        <v>18</v>
      </c>
      <c r="U377" s="16"/>
      <c r="V377" s="5" t="s">
        <v>126</v>
      </c>
      <c r="W377" s="5" t="s">
        <v>49</v>
      </c>
      <c r="X377" s="5" t="s">
        <v>17</v>
      </c>
      <c r="Y377" s="5" t="s">
        <v>302</v>
      </c>
      <c r="Z377" s="18">
        <v>2</v>
      </c>
      <c r="AA377" s="5" t="s">
        <v>40</v>
      </c>
      <c r="BI377" s="4">
        <v>100</v>
      </c>
      <c r="BS377" s="4">
        <v>100</v>
      </c>
      <c r="BV377" s="5"/>
    </row>
    <row r="378" spans="1:76" x14ac:dyDescent="0.3">
      <c r="A378" s="49" t="s">
        <v>1487</v>
      </c>
      <c r="B378" s="8">
        <v>42966</v>
      </c>
      <c r="C378" s="4" t="s">
        <v>122</v>
      </c>
      <c r="D378" s="4" t="s">
        <v>115</v>
      </c>
      <c r="E378" s="4" t="s">
        <v>116</v>
      </c>
      <c r="F378" s="83">
        <v>37</v>
      </c>
      <c r="G378" s="83">
        <v>1</v>
      </c>
      <c r="H378" s="12" t="str">
        <f t="shared" si="11"/>
        <v>37-1</v>
      </c>
      <c r="I378" s="12" t="str">
        <f t="shared" si="10"/>
        <v>37-1 3</v>
      </c>
      <c r="J378" s="49" t="s">
        <v>1487</v>
      </c>
      <c r="K378" s="83">
        <v>0</v>
      </c>
      <c r="L378" s="13">
        <v>86</v>
      </c>
      <c r="M378" s="117" t="b">
        <v>1</v>
      </c>
      <c r="N378" s="14">
        <v>75.8</v>
      </c>
      <c r="O378" s="14">
        <v>76.66</v>
      </c>
      <c r="P378" s="15" t="s">
        <v>112</v>
      </c>
      <c r="Q378" s="16" t="s">
        <v>117</v>
      </c>
      <c r="R378" s="133" t="s">
        <v>1497</v>
      </c>
      <c r="S378" s="134">
        <v>3</v>
      </c>
      <c r="T378" s="16" t="s">
        <v>18</v>
      </c>
      <c r="U378" s="16"/>
      <c r="V378" s="5" t="s">
        <v>305</v>
      </c>
      <c r="W378" s="5" t="s">
        <v>49</v>
      </c>
      <c r="X378" s="5" t="s">
        <v>53</v>
      </c>
      <c r="Y378" s="5" t="s">
        <v>11</v>
      </c>
      <c r="Z378" s="18">
        <v>3</v>
      </c>
      <c r="AA378" s="5" t="s">
        <v>40</v>
      </c>
      <c r="AT378" s="4">
        <v>50</v>
      </c>
      <c r="AW378" s="4">
        <v>50</v>
      </c>
      <c r="BS378" s="4">
        <v>100</v>
      </c>
      <c r="BV378" s="5"/>
      <c r="BW378" s="4" t="s">
        <v>362</v>
      </c>
    </row>
    <row r="379" spans="1:76" hidden="1" x14ac:dyDescent="0.3">
      <c r="A379" s="49" t="s">
        <v>1487</v>
      </c>
      <c r="B379" s="8">
        <v>42966</v>
      </c>
      <c r="C379" s="4" t="s">
        <v>122</v>
      </c>
      <c r="D379" s="4" t="s">
        <v>115</v>
      </c>
      <c r="E379" s="4" t="s">
        <v>116</v>
      </c>
      <c r="F379" s="83">
        <v>37</v>
      </c>
      <c r="G379" s="83">
        <v>1</v>
      </c>
      <c r="H379" s="12" t="str">
        <f t="shared" si="11"/>
        <v>37-1</v>
      </c>
      <c r="I379" s="12" t="str">
        <f t="shared" si="10"/>
        <v>37-1 4</v>
      </c>
      <c r="J379" s="49" t="s">
        <v>1487</v>
      </c>
      <c r="K379" s="83">
        <v>0</v>
      </c>
      <c r="L379" s="13">
        <v>86</v>
      </c>
      <c r="M379" s="117" t="b">
        <v>1</v>
      </c>
      <c r="N379" s="14">
        <v>75.8</v>
      </c>
      <c r="O379" s="14">
        <v>76.66</v>
      </c>
      <c r="P379" s="15" t="s">
        <v>112</v>
      </c>
      <c r="Q379" s="16" t="s">
        <v>87</v>
      </c>
      <c r="R379" s="133" t="s">
        <v>1494</v>
      </c>
      <c r="S379" s="134">
        <v>4</v>
      </c>
      <c r="T379" s="16" t="s">
        <v>89</v>
      </c>
      <c r="U379" s="16" t="s">
        <v>19</v>
      </c>
      <c r="V379" s="5" t="s">
        <v>304</v>
      </c>
      <c r="W379" s="5" t="s">
        <v>49</v>
      </c>
      <c r="X379" s="5" t="s">
        <v>14</v>
      </c>
      <c r="Y379" s="5" t="s">
        <v>11</v>
      </c>
      <c r="Z379" s="18">
        <v>3</v>
      </c>
      <c r="AA379" s="5" t="s">
        <v>40</v>
      </c>
      <c r="AS379" s="4">
        <v>30</v>
      </c>
      <c r="AT379" s="4">
        <v>70</v>
      </c>
      <c r="BS379" s="4">
        <v>100</v>
      </c>
      <c r="BV379" s="5"/>
      <c r="BW379" s="4" t="s">
        <v>363</v>
      </c>
    </row>
    <row r="380" spans="1:76" hidden="1" x14ac:dyDescent="0.3">
      <c r="A380" s="49" t="s">
        <v>1487</v>
      </c>
      <c r="B380" s="8">
        <v>42966</v>
      </c>
      <c r="C380" s="4" t="s">
        <v>122</v>
      </c>
      <c r="D380" s="4" t="s">
        <v>115</v>
      </c>
      <c r="E380" s="4" t="s">
        <v>116</v>
      </c>
      <c r="F380" s="83">
        <v>37</v>
      </c>
      <c r="G380" s="83">
        <v>1</v>
      </c>
      <c r="H380" s="12" t="str">
        <f t="shared" si="11"/>
        <v>37-1</v>
      </c>
      <c r="I380" s="12" t="str">
        <f t="shared" si="10"/>
        <v>37-1 5</v>
      </c>
      <c r="J380" s="49" t="s">
        <v>1487</v>
      </c>
      <c r="K380" s="83">
        <v>39</v>
      </c>
      <c r="L380" s="83">
        <v>86</v>
      </c>
      <c r="M380" s="117" t="b">
        <v>1</v>
      </c>
      <c r="N380" s="14">
        <v>76.19</v>
      </c>
      <c r="O380" s="14">
        <v>76.66</v>
      </c>
      <c r="P380" s="15" t="s">
        <v>112</v>
      </c>
      <c r="Q380" s="11" t="s">
        <v>1094</v>
      </c>
      <c r="R380" s="137" t="s">
        <v>1495</v>
      </c>
      <c r="S380" s="138">
        <v>5</v>
      </c>
      <c r="T380" s="80" t="s">
        <v>23</v>
      </c>
      <c r="U380" s="80"/>
      <c r="V380" s="81" t="s">
        <v>306</v>
      </c>
      <c r="W380" s="81" t="s">
        <v>49</v>
      </c>
      <c r="X380" s="81" t="s">
        <v>52</v>
      </c>
      <c r="Y380" s="81" t="s">
        <v>10</v>
      </c>
      <c r="Z380" s="79">
        <v>2</v>
      </c>
      <c r="AA380" s="81" t="s">
        <v>40</v>
      </c>
      <c r="AU380" s="4">
        <v>10</v>
      </c>
      <c r="AW380" s="4">
        <v>10</v>
      </c>
      <c r="BI380" s="4">
        <v>80</v>
      </c>
      <c r="BS380" s="4">
        <v>100</v>
      </c>
      <c r="BV380" s="81"/>
      <c r="BW380" s="4" t="s">
        <v>364</v>
      </c>
    </row>
    <row r="381" spans="1:76" hidden="1" x14ac:dyDescent="0.3">
      <c r="A381" s="49" t="s">
        <v>1487</v>
      </c>
      <c r="B381" s="8">
        <v>42966</v>
      </c>
      <c r="C381" s="4" t="s">
        <v>122</v>
      </c>
      <c r="D381" s="4" t="s">
        <v>115</v>
      </c>
      <c r="E381" s="4" t="s">
        <v>116</v>
      </c>
      <c r="F381" s="83">
        <v>37</v>
      </c>
      <c r="G381" s="83">
        <v>1</v>
      </c>
      <c r="H381" s="12" t="str">
        <f t="shared" si="11"/>
        <v>37-1</v>
      </c>
      <c r="I381" s="12" t="str">
        <f t="shared" si="10"/>
        <v>37-1 O</v>
      </c>
      <c r="J381" s="49" t="s">
        <v>1487</v>
      </c>
      <c r="K381" s="83">
        <v>0</v>
      </c>
      <c r="L381" s="13">
        <v>86</v>
      </c>
      <c r="M381" s="117" t="b">
        <v>1</v>
      </c>
      <c r="N381" s="14">
        <v>75.8</v>
      </c>
      <c r="O381" s="14">
        <v>76.66</v>
      </c>
      <c r="P381" s="15"/>
      <c r="Q381" s="16" t="s">
        <v>105</v>
      </c>
      <c r="R381" s="135" t="s">
        <v>105</v>
      </c>
      <c r="S381" s="136" t="s">
        <v>1492</v>
      </c>
      <c r="T381" s="16"/>
      <c r="U381" s="16"/>
      <c r="V381" s="5"/>
      <c r="W381" s="5"/>
      <c r="X381" s="5"/>
      <c r="Y381" s="5"/>
      <c r="Z381" s="18" t="e">
        <v>#N/A</v>
      </c>
      <c r="AA381" s="5"/>
      <c r="BS381" s="4">
        <v>0</v>
      </c>
      <c r="BV381" s="5"/>
      <c r="BX381" s="4" t="s">
        <v>365</v>
      </c>
    </row>
    <row r="382" spans="1:76" hidden="1" x14ac:dyDescent="0.3">
      <c r="A382" s="49" t="s">
        <v>1487</v>
      </c>
      <c r="B382" s="8">
        <v>42966</v>
      </c>
      <c r="C382" s="4" t="s">
        <v>122</v>
      </c>
      <c r="D382" s="4" t="s">
        <v>115</v>
      </c>
      <c r="E382" s="4" t="s">
        <v>116</v>
      </c>
      <c r="F382" s="83">
        <v>37</v>
      </c>
      <c r="G382" s="83">
        <v>2</v>
      </c>
      <c r="H382" s="12" t="str">
        <f t="shared" si="11"/>
        <v>37-2</v>
      </c>
      <c r="I382" s="12" t="str">
        <f t="shared" si="10"/>
        <v>37-2 2</v>
      </c>
      <c r="J382" s="49" t="s">
        <v>1487</v>
      </c>
      <c r="K382" s="13">
        <v>0</v>
      </c>
      <c r="L382" s="13">
        <v>17</v>
      </c>
      <c r="M382" s="117" t="b">
        <v>1</v>
      </c>
      <c r="N382" s="14">
        <v>76.664999999999992</v>
      </c>
      <c r="O382" s="14">
        <v>76.834999999999994</v>
      </c>
      <c r="P382" s="15" t="s">
        <v>112</v>
      </c>
      <c r="Q382" s="80" t="s">
        <v>42</v>
      </c>
      <c r="R382" s="137" t="s">
        <v>1496</v>
      </c>
      <c r="S382" s="138">
        <v>2</v>
      </c>
      <c r="T382" s="80" t="s">
        <v>44</v>
      </c>
      <c r="U382" s="80"/>
      <c r="V382" s="81" t="s">
        <v>141</v>
      </c>
      <c r="W382" s="81" t="s">
        <v>49</v>
      </c>
      <c r="X382" s="81" t="s">
        <v>90</v>
      </c>
      <c r="Y382" s="81" t="s">
        <v>10</v>
      </c>
      <c r="Z382" s="79">
        <v>2</v>
      </c>
      <c r="AA382" s="81" t="s">
        <v>40</v>
      </c>
      <c r="AB382" s="148"/>
      <c r="AC382" s="148"/>
      <c r="AD382" s="148"/>
      <c r="AE382" s="148"/>
      <c r="AF382" s="53"/>
      <c r="AG382" s="53"/>
      <c r="AH382" s="148"/>
      <c r="AI382" s="53"/>
      <c r="AJ382" s="53"/>
      <c r="AK382" s="53"/>
      <c r="AL382" s="148"/>
      <c r="AM382" s="148"/>
      <c r="AN382" s="53"/>
      <c r="AO382" s="53"/>
      <c r="AP382" s="53"/>
      <c r="AT382" s="4">
        <v>50</v>
      </c>
      <c r="AW382" s="4">
        <v>50</v>
      </c>
      <c r="BS382" s="4">
        <v>100</v>
      </c>
      <c r="BV382" s="81"/>
      <c r="BW382" s="4" t="s">
        <v>366</v>
      </c>
    </row>
    <row r="383" spans="1:76" hidden="1" x14ac:dyDescent="0.3">
      <c r="A383" s="49" t="s">
        <v>1487</v>
      </c>
      <c r="B383" s="8">
        <v>42966</v>
      </c>
      <c r="C383" s="4" t="s">
        <v>122</v>
      </c>
      <c r="D383" s="4" t="s">
        <v>115</v>
      </c>
      <c r="E383" s="4" t="s">
        <v>116</v>
      </c>
      <c r="F383" s="83">
        <v>37</v>
      </c>
      <c r="G383" s="83">
        <v>2</v>
      </c>
      <c r="H383" s="12" t="str">
        <f t="shared" si="11"/>
        <v>37-2</v>
      </c>
      <c r="I383" s="12" t="str">
        <f t="shared" si="10"/>
        <v>37-2 1</v>
      </c>
      <c r="J383" s="49" t="s">
        <v>1487</v>
      </c>
      <c r="K383" s="83">
        <v>0</v>
      </c>
      <c r="L383" s="13">
        <v>77</v>
      </c>
      <c r="M383" s="117" t="b">
        <v>1</v>
      </c>
      <c r="N383" s="14">
        <v>76.664999999999992</v>
      </c>
      <c r="O383" s="14">
        <v>77.434999999999988</v>
      </c>
      <c r="P383" s="15" t="s">
        <v>112</v>
      </c>
      <c r="Q383" s="11" t="s">
        <v>1094</v>
      </c>
      <c r="R383" s="133" t="s">
        <v>1493</v>
      </c>
      <c r="S383" s="134">
        <v>1</v>
      </c>
      <c r="T383" s="16" t="s">
        <v>18</v>
      </c>
      <c r="U383" s="16"/>
      <c r="V383" s="5" t="s">
        <v>126</v>
      </c>
      <c r="W383" s="5" t="s">
        <v>49</v>
      </c>
      <c r="X383" s="5" t="s">
        <v>17</v>
      </c>
      <c r="Y383" s="5" t="s">
        <v>302</v>
      </c>
      <c r="Z383" s="18">
        <v>2</v>
      </c>
      <c r="AA383" s="5" t="s">
        <v>40</v>
      </c>
      <c r="BI383" s="4">
        <v>100</v>
      </c>
      <c r="BS383" s="4">
        <v>100</v>
      </c>
      <c r="BV383" s="5"/>
    </row>
    <row r="384" spans="1:76" x14ac:dyDescent="0.3">
      <c r="A384" s="49" t="s">
        <v>1487</v>
      </c>
      <c r="B384" s="8">
        <v>42966</v>
      </c>
      <c r="C384" s="4" t="s">
        <v>122</v>
      </c>
      <c r="D384" s="4" t="s">
        <v>115</v>
      </c>
      <c r="E384" s="4" t="s">
        <v>116</v>
      </c>
      <c r="F384" s="83">
        <v>37</v>
      </c>
      <c r="G384" s="83">
        <v>2</v>
      </c>
      <c r="H384" s="12" t="str">
        <f t="shared" si="11"/>
        <v>37-2</v>
      </c>
      <c r="I384" s="12" t="str">
        <f t="shared" si="10"/>
        <v>37-2 3</v>
      </c>
      <c r="J384" s="49" t="s">
        <v>1487</v>
      </c>
      <c r="K384" s="83">
        <v>0</v>
      </c>
      <c r="L384" s="13">
        <v>77</v>
      </c>
      <c r="M384" s="117" t="b">
        <v>1</v>
      </c>
      <c r="N384" s="14">
        <v>76.664999999999992</v>
      </c>
      <c r="O384" s="14">
        <v>77.434999999999988</v>
      </c>
      <c r="P384" s="15" t="s">
        <v>112</v>
      </c>
      <c r="Q384" s="16" t="s">
        <v>117</v>
      </c>
      <c r="R384" s="133" t="s">
        <v>1497</v>
      </c>
      <c r="S384" s="134">
        <v>3</v>
      </c>
      <c r="T384" s="16" t="s">
        <v>18</v>
      </c>
      <c r="U384" s="16"/>
      <c r="V384" s="5" t="s">
        <v>305</v>
      </c>
      <c r="W384" s="5" t="s">
        <v>49</v>
      </c>
      <c r="X384" s="5" t="s">
        <v>53</v>
      </c>
      <c r="Y384" s="5" t="s">
        <v>11</v>
      </c>
      <c r="Z384" s="18">
        <v>3</v>
      </c>
      <c r="AA384" s="5" t="s">
        <v>40</v>
      </c>
      <c r="AT384" s="4">
        <v>50</v>
      </c>
      <c r="AW384" s="4">
        <v>50</v>
      </c>
      <c r="BS384" s="4">
        <v>100</v>
      </c>
      <c r="BV384" s="5"/>
      <c r="BW384" s="4" t="s">
        <v>367</v>
      </c>
    </row>
    <row r="385" spans="1:76" hidden="1" x14ac:dyDescent="0.3">
      <c r="A385" s="49" t="s">
        <v>1487</v>
      </c>
      <c r="B385" s="8">
        <v>42966</v>
      </c>
      <c r="C385" s="4" t="s">
        <v>122</v>
      </c>
      <c r="D385" s="4" t="s">
        <v>115</v>
      </c>
      <c r="E385" s="4" t="s">
        <v>116</v>
      </c>
      <c r="F385" s="83">
        <v>37</v>
      </c>
      <c r="G385" s="83">
        <v>2</v>
      </c>
      <c r="H385" s="12" t="str">
        <f t="shared" si="11"/>
        <v>37-2</v>
      </c>
      <c r="I385" s="12" t="str">
        <f t="shared" si="10"/>
        <v>37-2 4</v>
      </c>
      <c r="J385" s="49" t="s">
        <v>1487</v>
      </c>
      <c r="K385" s="83">
        <v>0</v>
      </c>
      <c r="L385" s="13">
        <v>77</v>
      </c>
      <c r="M385" s="117" t="b">
        <v>1</v>
      </c>
      <c r="N385" s="14">
        <v>76.664999999999992</v>
      </c>
      <c r="O385" s="14">
        <v>77.434999999999988</v>
      </c>
      <c r="P385" s="15" t="s">
        <v>112</v>
      </c>
      <c r="Q385" s="16" t="s">
        <v>87</v>
      </c>
      <c r="R385" s="133" t="s">
        <v>1494</v>
      </c>
      <c r="S385" s="134">
        <v>4</v>
      </c>
      <c r="T385" s="16" t="s">
        <v>89</v>
      </c>
      <c r="U385" s="16" t="s">
        <v>19</v>
      </c>
      <c r="V385" s="5" t="s">
        <v>304</v>
      </c>
      <c r="W385" s="5" t="s">
        <v>49</v>
      </c>
      <c r="X385" s="5" t="s">
        <v>14</v>
      </c>
      <c r="Y385" s="5" t="s">
        <v>11</v>
      </c>
      <c r="Z385" s="18">
        <v>3</v>
      </c>
      <c r="AA385" s="5" t="s">
        <v>40</v>
      </c>
      <c r="AS385" s="4">
        <v>70</v>
      </c>
      <c r="AT385" s="4">
        <v>30</v>
      </c>
      <c r="BS385" s="4">
        <v>100</v>
      </c>
      <c r="BV385" s="5"/>
      <c r="BW385" s="4" t="s">
        <v>368</v>
      </c>
    </row>
    <row r="386" spans="1:76" hidden="1" x14ac:dyDescent="0.3">
      <c r="A386" s="49" t="s">
        <v>1487</v>
      </c>
      <c r="B386" s="8">
        <v>42966</v>
      </c>
      <c r="C386" s="4" t="s">
        <v>122</v>
      </c>
      <c r="D386" s="4" t="s">
        <v>115</v>
      </c>
      <c r="E386" s="4" t="s">
        <v>116</v>
      </c>
      <c r="F386" s="83">
        <v>37</v>
      </c>
      <c r="G386" s="83">
        <v>2</v>
      </c>
      <c r="H386" s="12" t="str">
        <f t="shared" si="11"/>
        <v>37-2</v>
      </c>
      <c r="I386" s="12" t="str">
        <f t="shared" si="10"/>
        <v>37-2 O</v>
      </c>
      <c r="J386" s="49" t="s">
        <v>1487</v>
      </c>
      <c r="K386" s="83">
        <v>0</v>
      </c>
      <c r="L386" s="13">
        <v>77</v>
      </c>
      <c r="M386" s="117" t="b">
        <v>1</v>
      </c>
      <c r="N386" s="14">
        <v>76.664999999999992</v>
      </c>
      <c r="O386" s="14">
        <v>77.434999999999988</v>
      </c>
      <c r="P386" s="15"/>
      <c r="Q386" s="16" t="s">
        <v>105</v>
      </c>
      <c r="R386" s="135" t="s">
        <v>105</v>
      </c>
      <c r="S386" s="136" t="s">
        <v>1492</v>
      </c>
      <c r="T386" s="16"/>
      <c r="U386" s="16"/>
      <c r="V386" s="5"/>
      <c r="W386" s="5"/>
      <c r="X386" s="5"/>
      <c r="Y386" s="5"/>
      <c r="Z386" s="18" t="e">
        <v>#N/A</v>
      </c>
      <c r="AA386" s="5"/>
      <c r="BS386" s="4">
        <v>0</v>
      </c>
      <c r="BV386" s="5"/>
      <c r="BX386" s="4" t="s">
        <v>369</v>
      </c>
    </row>
    <row r="387" spans="1:76" hidden="1" x14ac:dyDescent="0.3">
      <c r="A387" s="49" t="s">
        <v>1487</v>
      </c>
      <c r="B387" s="8">
        <v>42966</v>
      </c>
      <c r="C387" s="4" t="s">
        <v>122</v>
      </c>
      <c r="D387" s="4" t="s">
        <v>115</v>
      </c>
      <c r="E387" s="4" t="s">
        <v>116</v>
      </c>
      <c r="F387" s="83">
        <v>37</v>
      </c>
      <c r="G387" s="83">
        <v>3</v>
      </c>
      <c r="H387" s="12" t="str">
        <f t="shared" si="11"/>
        <v>37-3</v>
      </c>
      <c r="I387" s="12" t="str">
        <f t="shared" ref="I387:I450" si="12">CONCATENATE(H387," ",S387)</f>
        <v>37-3 1</v>
      </c>
      <c r="J387" s="49" t="s">
        <v>1487</v>
      </c>
      <c r="K387" s="83">
        <v>0</v>
      </c>
      <c r="L387" s="13">
        <v>87</v>
      </c>
      <c r="M387" s="117" t="b">
        <v>1</v>
      </c>
      <c r="N387" s="14">
        <v>77.44</v>
      </c>
      <c r="O387" s="14">
        <v>78.31</v>
      </c>
      <c r="P387" s="15" t="s">
        <v>112</v>
      </c>
      <c r="Q387" s="11" t="s">
        <v>1094</v>
      </c>
      <c r="R387" s="133" t="s">
        <v>1493</v>
      </c>
      <c r="S387" s="134">
        <v>1</v>
      </c>
      <c r="T387" s="16" t="s">
        <v>18</v>
      </c>
      <c r="U387" s="16"/>
      <c r="V387" s="5" t="s">
        <v>126</v>
      </c>
      <c r="W387" s="5" t="s">
        <v>49</v>
      </c>
      <c r="X387" s="5" t="s">
        <v>17</v>
      </c>
      <c r="Y387" s="5" t="s">
        <v>302</v>
      </c>
      <c r="Z387" s="18">
        <v>2</v>
      </c>
      <c r="AA387" s="5" t="s">
        <v>40</v>
      </c>
      <c r="BI387" s="4">
        <v>100</v>
      </c>
      <c r="BS387" s="4">
        <v>100</v>
      </c>
      <c r="BV387" s="5"/>
    </row>
    <row r="388" spans="1:76" x14ac:dyDescent="0.3">
      <c r="A388" s="49" t="s">
        <v>1487</v>
      </c>
      <c r="B388" s="8">
        <v>42966</v>
      </c>
      <c r="C388" s="4" t="s">
        <v>122</v>
      </c>
      <c r="D388" s="4" t="s">
        <v>115</v>
      </c>
      <c r="E388" s="4" t="s">
        <v>116</v>
      </c>
      <c r="F388" s="83">
        <v>37</v>
      </c>
      <c r="G388" s="83">
        <v>3</v>
      </c>
      <c r="H388" s="12" t="str">
        <f t="shared" ref="H388:H451" si="13">F388&amp;"-"&amp;G388</f>
        <v>37-3</v>
      </c>
      <c r="I388" s="12" t="str">
        <f t="shared" si="12"/>
        <v>37-3 3</v>
      </c>
      <c r="J388" s="49" t="s">
        <v>1487</v>
      </c>
      <c r="K388" s="83">
        <v>0</v>
      </c>
      <c r="L388" s="13">
        <v>87</v>
      </c>
      <c r="M388" s="117" t="b">
        <v>1</v>
      </c>
      <c r="N388" s="14">
        <v>77.44</v>
      </c>
      <c r="O388" s="14">
        <v>78.31</v>
      </c>
      <c r="P388" s="15" t="s">
        <v>112</v>
      </c>
      <c r="Q388" s="16" t="s">
        <v>117</v>
      </c>
      <c r="R388" s="133" t="s">
        <v>1497</v>
      </c>
      <c r="S388" s="134">
        <v>3</v>
      </c>
      <c r="T388" s="16" t="s">
        <v>18</v>
      </c>
      <c r="U388" s="16"/>
      <c r="V388" s="5" t="s">
        <v>305</v>
      </c>
      <c r="W388" s="5" t="s">
        <v>49</v>
      </c>
      <c r="X388" s="5" t="s">
        <v>53</v>
      </c>
      <c r="Y388" s="5" t="s">
        <v>11</v>
      </c>
      <c r="Z388" s="18">
        <v>3</v>
      </c>
      <c r="AA388" s="5" t="s">
        <v>40</v>
      </c>
      <c r="AT388" s="4">
        <v>50</v>
      </c>
      <c r="AW388" s="4">
        <v>50</v>
      </c>
      <c r="BS388" s="4">
        <v>100</v>
      </c>
      <c r="BV388" s="5"/>
      <c r="BW388" s="4" t="s">
        <v>370</v>
      </c>
    </row>
    <row r="389" spans="1:76" hidden="1" x14ac:dyDescent="0.3">
      <c r="A389" s="49" t="s">
        <v>1487</v>
      </c>
      <c r="B389" s="8">
        <v>42966</v>
      </c>
      <c r="C389" s="4" t="s">
        <v>122</v>
      </c>
      <c r="D389" s="4" t="s">
        <v>115</v>
      </c>
      <c r="E389" s="4" t="s">
        <v>116</v>
      </c>
      <c r="F389" s="83">
        <v>37</v>
      </c>
      <c r="G389" s="83">
        <v>3</v>
      </c>
      <c r="H389" s="12" t="str">
        <f t="shared" si="13"/>
        <v>37-3</v>
      </c>
      <c r="I389" s="12" t="str">
        <f t="shared" si="12"/>
        <v>37-3 5</v>
      </c>
      <c r="J389" s="49" t="s">
        <v>1487</v>
      </c>
      <c r="K389" s="83">
        <v>50</v>
      </c>
      <c r="L389" s="83">
        <v>87</v>
      </c>
      <c r="M389" s="117" t="b">
        <v>1</v>
      </c>
      <c r="N389" s="14">
        <v>77.94</v>
      </c>
      <c r="O389" s="14">
        <v>78.31</v>
      </c>
      <c r="P389" s="15" t="s">
        <v>112</v>
      </c>
      <c r="Q389" s="11" t="s">
        <v>1094</v>
      </c>
      <c r="R389" s="137" t="s">
        <v>1495</v>
      </c>
      <c r="S389" s="138">
        <v>5</v>
      </c>
      <c r="T389" s="80" t="s">
        <v>23</v>
      </c>
      <c r="U389" s="80"/>
      <c r="V389" s="81" t="s">
        <v>306</v>
      </c>
      <c r="W389" s="81" t="s">
        <v>49</v>
      </c>
      <c r="X389" s="81" t="s">
        <v>52</v>
      </c>
      <c r="Y389" s="81" t="s">
        <v>10</v>
      </c>
      <c r="Z389" s="79">
        <v>2</v>
      </c>
      <c r="AA389" s="81" t="s">
        <v>40</v>
      </c>
      <c r="AU389" s="4">
        <v>10</v>
      </c>
      <c r="AW389" s="4">
        <v>10</v>
      </c>
      <c r="BI389" s="4">
        <v>80</v>
      </c>
      <c r="BS389" s="4">
        <v>100</v>
      </c>
      <c r="BV389" s="81"/>
      <c r="BW389" s="4" t="s">
        <v>371</v>
      </c>
    </row>
    <row r="390" spans="1:76" hidden="1" x14ac:dyDescent="0.3">
      <c r="A390" s="49" t="s">
        <v>1487</v>
      </c>
      <c r="B390" s="8">
        <v>42966</v>
      </c>
      <c r="C390" s="4" t="s">
        <v>122</v>
      </c>
      <c r="D390" s="4" t="s">
        <v>115</v>
      </c>
      <c r="E390" s="4" t="s">
        <v>116</v>
      </c>
      <c r="F390" s="83">
        <v>37</v>
      </c>
      <c r="G390" s="83">
        <v>3</v>
      </c>
      <c r="H390" s="12" t="str">
        <f t="shared" si="13"/>
        <v>37-3</v>
      </c>
      <c r="I390" s="12" t="str">
        <f t="shared" si="12"/>
        <v>37-3 4</v>
      </c>
      <c r="J390" s="49" t="s">
        <v>1487</v>
      </c>
      <c r="K390" s="83">
        <v>0</v>
      </c>
      <c r="L390" s="13">
        <v>87</v>
      </c>
      <c r="M390" s="117" t="b">
        <v>1</v>
      </c>
      <c r="N390" s="14">
        <v>77.44</v>
      </c>
      <c r="O390" s="14">
        <v>78.31</v>
      </c>
      <c r="P390" s="15" t="s">
        <v>112</v>
      </c>
      <c r="Q390" s="16" t="s">
        <v>87</v>
      </c>
      <c r="R390" s="133" t="s">
        <v>1494</v>
      </c>
      <c r="S390" s="134">
        <v>4</v>
      </c>
      <c r="T390" s="16" t="s">
        <v>89</v>
      </c>
      <c r="U390" s="16" t="s">
        <v>19</v>
      </c>
      <c r="V390" s="5" t="s">
        <v>304</v>
      </c>
      <c r="W390" s="5" t="s">
        <v>49</v>
      </c>
      <c r="X390" s="5" t="s">
        <v>14</v>
      </c>
      <c r="Y390" s="5" t="s">
        <v>11</v>
      </c>
      <c r="Z390" s="18">
        <v>3</v>
      </c>
      <c r="AA390" s="5" t="s">
        <v>40</v>
      </c>
      <c r="AS390" s="4">
        <v>70</v>
      </c>
      <c r="AT390" s="4">
        <v>30</v>
      </c>
      <c r="BS390" s="4">
        <v>100</v>
      </c>
      <c r="BV390" s="5"/>
      <c r="BW390" s="4" t="s">
        <v>368</v>
      </c>
    </row>
    <row r="391" spans="1:76" hidden="1" x14ac:dyDescent="0.3">
      <c r="A391" s="49" t="s">
        <v>1487</v>
      </c>
      <c r="B391" s="8">
        <v>42966</v>
      </c>
      <c r="C391" s="4" t="s">
        <v>122</v>
      </c>
      <c r="D391" s="4" t="s">
        <v>115</v>
      </c>
      <c r="E391" s="4" t="s">
        <v>116</v>
      </c>
      <c r="F391" s="83">
        <v>37</v>
      </c>
      <c r="G391" s="83">
        <v>3</v>
      </c>
      <c r="H391" s="12" t="str">
        <f t="shared" si="13"/>
        <v>37-3</v>
      </c>
      <c r="I391" s="12" t="str">
        <f t="shared" si="12"/>
        <v>37-3 O</v>
      </c>
      <c r="J391" s="49" t="s">
        <v>1487</v>
      </c>
      <c r="K391" s="83">
        <v>0</v>
      </c>
      <c r="L391" s="13">
        <v>87</v>
      </c>
      <c r="M391" s="117" t="b">
        <v>1</v>
      </c>
      <c r="N391" s="14">
        <v>77.44</v>
      </c>
      <c r="O391" s="14">
        <v>78.31</v>
      </c>
      <c r="P391" s="15"/>
      <c r="Q391" s="16" t="s">
        <v>105</v>
      </c>
      <c r="R391" s="135" t="s">
        <v>105</v>
      </c>
      <c r="S391" s="136" t="s">
        <v>1492</v>
      </c>
      <c r="T391" s="16"/>
      <c r="U391" s="16"/>
      <c r="V391" s="5"/>
      <c r="W391" s="5"/>
      <c r="X391" s="5"/>
      <c r="Y391" s="5"/>
      <c r="Z391" s="18" t="e">
        <v>#N/A</v>
      </c>
      <c r="AA391" s="5"/>
      <c r="BS391" s="4">
        <v>0</v>
      </c>
      <c r="BV391" s="5"/>
      <c r="BX391" s="4" t="s">
        <v>372</v>
      </c>
    </row>
    <row r="392" spans="1:76" hidden="1" x14ac:dyDescent="0.3">
      <c r="A392" s="49" t="s">
        <v>1487</v>
      </c>
      <c r="B392" s="8">
        <v>42966</v>
      </c>
      <c r="C392" s="4" t="s">
        <v>122</v>
      </c>
      <c r="D392" s="4" t="s">
        <v>115</v>
      </c>
      <c r="E392" s="4" t="s">
        <v>116</v>
      </c>
      <c r="F392" s="83">
        <v>37</v>
      </c>
      <c r="G392" s="83">
        <v>4</v>
      </c>
      <c r="H392" s="12" t="str">
        <f t="shared" si="13"/>
        <v>37-4</v>
      </c>
      <c r="I392" s="12" t="str">
        <f t="shared" si="12"/>
        <v>37-4 2</v>
      </c>
      <c r="J392" s="49" t="s">
        <v>1487</v>
      </c>
      <c r="K392" s="13">
        <v>34</v>
      </c>
      <c r="L392" s="13">
        <v>65</v>
      </c>
      <c r="M392" s="117" t="b">
        <v>1</v>
      </c>
      <c r="N392" s="14">
        <v>78.66</v>
      </c>
      <c r="O392" s="14">
        <v>78.97</v>
      </c>
      <c r="P392" s="15" t="s">
        <v>112</v>
      </c>
      <c r="Q392" s="80" t="s">
        <v>42</v>
      </c>
      <c r="R392" s="137" t="s">
        <v>1496</v>
      </c>
      <c r="S392" s="138">
        <v>2</v>
      </c>
      <c r="T392" s="80" t="s">
        <v>44</v>
      </c>
      <c r="U392" s="80"/>
      <c r="V392" s="81" t="s">
        <v>141</v>
      </c>
      <c r="W392" s="81" t="s">
        <v>49</v>
      </c>
      <c r="X392" s="81" t="s">
        <v>90</v>
      </c>
      <c r="Y392" s="81" t="s">
        <v>10</v>
      </c>
      <c r="Z392" s="79">
        <v>2</v>
      </c>
      <c r="AA392" s="81" t="s">
        <v>40</v>
      </c>
      <c r="AB392" s="148"/>
      <c r="AC392" s="148"/>
      <c r="AD392" s="148"/>
      <c r="AE392" s="148"/>
      <c r="AF392" s="53"/>
      <c r="AG392" s="53"/>
      <c r="AH392" s="148"/>
      <c r="AI392" s="53"/>
      <c r="AJ392" s="53"/>
      <c r="AK392" s="53"/>
      <c r="AL392" s="148"/>
      <c r="AM392" s="148"/>
      <c r="AN392" s="53"/>
      <c r="AO392" s="53"/>
      <c r="AP392" s="53"/>
      <c r="AT392" s="4">
        <v>50</v>
      </c>
      <c r="AW392" s="4">
        <v>50</v>
      </c>
      <c r="BS392" s="4">
        <v>100</v>
      </c>
      <c r="BV392" s="81"/>
      <c r="BW392" s="4" t="s">
        <v>373</v>
      </c>
    </row>
    <row r="393" spans="1:76" hidden="1" x14ac:dyDescent="0.3">
      <c r="A393" s="49" t="s">
        <v>1487</v>
      </c>
      <c r="B393" s="8">
        <v>42966</v>
      </c>
      <c r="C393" s="4" t="s">
        <v>122</v>
      </c>
      <c r="D393" s="4" t="s">
        <v>115</v>
      </c>
      <c r="E393" s="4" t="s">
        <v>116</v>
      </c>
      <c r="F393" s="83">
        <v>37</v>
      </c>
      <c r="G393" s="83">
        <v>4</v>
      </c>
      <c r="H393" s="12" t="str">
        <f t="shared" si="13"/>
        <v>37-4</v>
      </c>
      <c r="I393" s="12" t="str">
        <f t="shared" si="12"/>
        <v>37-4 1</v>
      </c>
      <c r="J393" s="49" t="s">
        <v>1487</v>
      </c>
      <c r="K393" s="83">
        <v>0</v>
      </c>
      <c r="L393" s="13">
        <v>65</v>
      </c>
      <c r="M393" s="117" t="b">
        <v>1</v>
      </c>
      <c r="N393" s="14">
        <v>78.319999999999993</v>
      </c>
      <c r="O393" s="14">
        <v>78.97</v>
      </c>
      <c r="P393" s="15" t="s">
        <v>112</v>
      </c>
      <c r="Q393" s="11" t="s">
        <v>1094</v>
      </c>
      <c r="R393" s="133" t="s">
        <v>1493</v>
      </c>
      <c r="S393" s="134">
        <v>1</v>
      </c>
      <c r="T393" s="16" t="s">
        <v>18</v>
      </c>
      <c r="U393" s="16"/>
      <c r="V393" s="5" t="s">
        <v>126</v>
      </c>
      <c r="W393" s="5" t="s">
        <v>49</v>
      </c>
      <c r="X393" s="5" t="s">
        <v>17</v>
      </c>
      <c r="Y393" s="5" t="s">
        <v>302</v>
      </c>
      <c r="Z393" s="18">
        <v>2</v>
      </c>
      <c r="AA393" s="5" t="s">
        <v>40</v>
      </c>
      <c r="BI393" s="4">
        <v>100</v>
      </c>
      <c r="BS393" s="4">
        <v>100</v>
      </c>
      <c r="BV393" s="5"/>
    </row>
    <row r="394" spans="1:76" x14ac:dyDescent="0.3">
      <c r="A394" s="49" t="s">
        <v>1487</v>
      </c>
      <c r="B394" s="8">
        <v>42966</v>
      </c>
      <c r="C394" s="4" t="s">
        <v>122</v>
      </c>
      <c r="D394" s="4" t="s">
        <v>115</v>
      </c>
      <c r="E394" s="4" t="s">
        <v>116</v>
      </c>
      <c r="F394" s="83">
        <v>37</v>
      </c>
      <c r="G394" s="83">
        <v>4</v>
      </c>
      <c r="H394" s="12" t="str">
        <f t="shared" si="13"/>
        <v>37-4</v>
      </c>
      <c r="I394" s="12" t="str">
        <f t="shared" si="12"/>
        <v>37-4 4</v>
      </c>
      <c r="J394" s="49" t="s">
        <v>1487</v>
      </c>
      <c r="K394" s="83">
        <v>0</v>
      </c>
      <c r="L394" s="13">
        <v>65</v>
      </c>
      <c r="M394" s="117" t="b">
        <v>1</v>
      </c>
      <c r="N394" s="14">
        <v>78.319999999999993</v>
      </c>
      <c r="O394" s="14">
        <v>78.97</v>
      </c>
      <c r="P394" s="15" t="s">
        <v>112</v>
      </c>
      <c r="Q394" s="16" t="s">
        <v>117</v>
      </c>
      <c r="R394" s="133" t="s">
        <v>1494</v>
      </c>
      <c r="S394" s="134">
        <v>4</v>
      </c>
      <c r="T394" s="16" t="s">
        <v>18</v>
      </c>
      <c r="U394" s="16"/>
      <c r="V394" s="5" t="s">
        <v>141</v>
      </c>
      <c r="W394" s="5" t="s">
        <v>49</v>
      </c>
      <c r="X394" s="5" t="s">
        <v>53</v>
      </c>
      <c r="Y394" s="5" t="s">
        <v>11</v>
      </c>
      <c r="Z394" s="18">
        <v>3</v>
      </c>
      <c r="AA394" s="5" t="s">
        <v>40</v>
      </c>
      <c r="AT394" s="4">
        <v>50</v>
      </c>
      <c r="AW394" s="4">
        <v>50</v>
      </c>
      <c r="BS394" s="4">
        <v>100</v>
      </c>
      <c r="BV394" s="5"/>
      <c r="BW394" s="4" t="s">
        <v>374</v>
      </c>
    </row>
    <row r="395" spans="1:76" hidden="1" x14ac:dyDescent="0.3">
      <c r="A395" s="49" t="s">
        <v>1487</v>
      </c>
      <c r="B395" s="8">
        <v>42966</v>
      </c>
      <c r="C395" s="4" t="s">
        <v>122</v>
      </c>
      <c r="D395" s="4" t="s">
        <v>115</v>
      </c>
      <c r="E395" s="4" t="s">
        <v>116</v>
      </c>
      <c r="F395" s="83">
        <v>37</v>
      </c>
      <c r="G395" s="83">
        <v>4</v>
      </c>
      <c r="H395" s="12" t="str">
        <f t="shared" si="13"/>
        <v>37-4</v>
      </c>
      <c r="I395" s="12" t="str">
        <f t="shared" si="12"/>
        <v>37-4 4</v>
      </c>
      <c r="J395" s="49" t="s">
        <v>1487</v>
      </c>
      <c r="K395" s="83">
        <v>0</v>
      </c>
      <c r="L395" s="13">
        <v>65</v>
      </c>
      <c r="M395" s="117" t="b">
        <v>1</v>
      </c>
      <c r="N395" s="14">
        <v>78.319999999999993</v>
      </c>
      <c r="O395" s="14">
        <v>78.97</v>
      </c>
      <c r="P395" s="15" t="s">
        <v>112</v>
      </c>
      <c r="Q395" s="16" t="s">
        <v>87</v>
      </c>
      <c r="R395" s="133" t="s">
        <v>1494</v>
      </c>
      <c r="S395" s="134">
        <v>4</v>
      </c>
      <c r="T395" s="16" t="s">
        <v>89</v>
      </c>
      <c r="U395" s="16" t="s">
        <v>19</v>
      </c>
      <c r="V395" s="5" t="s">
        <v>210</v>
      </c>
      <c r="W395" s="5" t="s">
        <v>49</v>
      </c>
      <c r="X395" s="5" t="s">
        <v>14</v>
      </c>
      <c r="Y395" s="5" t="s">
        <v>11</v>
      </c>
      <c r="Z395" s="18">
        <v>3</v>
      </c>
      <c r="AA395" s="5" t="s">
        <v>40</v>
      </c>
      <c r="AS395" s="4">
        <v>70</v>
      </c>
      <c r="AT395" s="4">
        <v>30</v>
      </c>
      <c r="BS395" s="4">
        <v>100</v>
      </c>
      <c r="BV395" s="5"/>
      <c r="BW395" s="4" t="s">
        <v>375</v>
      </c>
    </row>
    <row r="396" spans="1:76" hidden="1" x14ac:dyDescent="0.3">
      <c r="A396" s="49" t="s">
        <v>1487</v>
      </c>
      <c r="B396" s="8">
        <v>42966</v>
      </c>
      <c r="C396" s="4" t="s">
        <v>122</v>
      </c>
      <c r="D396" s="4" t="s">
        <v>115</v>
      </c>
      <c r="E396" s="4" t="s">
        <v>116</v>
      </c>
      <c r="F396" s="83">
        <v>37</v>
      </c>
      <c r="G396" s="83">
        <v>3</v>
      </c>
      <c r="H396" s="12" t="str">
        <f t="shared" si="13"/>
        <v>37-3</v>
      </c>
      <c r="I396" s="12" t="str">
        <f t="shared" si="12"/>
        <v>37-3 O</v>
      </c>
      <c r="J396" s="49" t="s">
        <v>1487</v>
      </c>
      <c r="K396" s="83">
        <v>0</v>
      </c>
      <c r="L396" s="13">
        <v>65</v>
      </c>
      <c r="M396" s="117" t="b">
        <v>1</v>
      </c>
      <c r="N396" s="14">
        <v>77.44</v>
      </c>
      <c r="O396" s="14">
        <v>78.09</v>
      </c>
      <c r="P396" s="15"/>
      <c r="Q396" s="16" t="s">
        <v>105</v>
      </c>
      <c r="R396" s="135" t="s">
        <v>105</v>
      </c>
      <c r="S396" s="136" t="s">
        <v>1492</v>
      </c>
      <c r="T396" s="16"/>
      <c r="U396" s="16"/>
      <c r="V396" s="5"/>
      <c r="W396" s="5"/>
      <c r="X396" s="5"/>
      <c r="Y396" s="5"/>
      <c r="Z396" s="18" t="e">
        <v>#N/A</v>
      </c>
      <c r="AA396" s="5"/>
      <c r="BS396" s="4">
        <v>0</v>
      </c>
      <c r="BV396" s="5"/>
      <c r="BX396" s="4" t="s">
        <v>372</v>
      </c>
    </row>
    <row r="397" spans="1:76" hidden="1" x14ac:dyDescent="0.3">
      <c r="A397" s="49" t="s">
        <v>1487</v>
      </c>
      <c r="B397" s="8">
        <v>42966</v>
      </c>
      <c r="C397" s="4" t="s">
        <v>122</v>
      </c>
      <c r="D397" s="4" t="s">
        <v>115</v>
      </c>
      <c r="E397" s="4" t="s">
        <v>116</v>
      </c>
      <c r="F397" s="83">
        <v>38</v>
      </c>
      <c r="G397" s="83">
        <v>1</v>
      </c>
      <c r="H397" s="12" t="str">
        <f t="shared" si="13"/>
        <v>38-1</v>
      </c>
      <c r="I397" s="12" t="str">
        <f t="shared" si="12"/>
        <v>38-1 2</v>
      </c>
      <c r="J397" s="49" t="s">
        <v>1487</v>
      </c>
      <c r="K397" s="13">
        <v>0</v>
      </c>
      <c r="L397" s="13">
        <v>37</v>
      </c>
      <c r="M397" s="117" t="b">
        <v>1</v>
      </c>
      <c r="N397" s="14">
        <v>78.849999999999994</v>
      </c>
      <c r="O397" s="14">
        <v>79.22</v>
      </c>
      <c r="P397" s="15" t="s">
        <v>112</v>
      </c>
      <c r="Q397" s="80" t="s">
        <v>42</v>
      </c>
      <c r="R397" s="137" t="s">
        <v>1496</v>
      </c>
      <c r="S397" s="138">
        <v>2</v>
      </c>
      <c r="T397" s="80" t="s">
        <v>44</v>
      </c>
      <c r="U397" s="80"/>
      <c r="V397" s="81" t="s">
        <v>141</v>
      </c>
      <c r="W397" s="81" t="s">
        <v>49</v>
      </c>
      <c r="X397" s="81" t="s">
        <v>90</v>
      </c>
      <c r="Y397" s="81" t="s">
        <v>10</v>
      </c>
      <c r="Z397" s="79">
        <v>2</v>
      </c>
      <c r="AA397" s="81" t="s">
        <v>40</v>
      </c>
      <c r="AB397" s="148"/>
      <c r="AC397" s="148"/>
      <c r="AD397" s="148"/>
      <c r="AE397" s="148"/>
      <c r="AF397" s="53"/>
      <c r="AG397" s="53"/>
      <c r="AH397" s="148"/>
      <c r="AI397" s="53"/>
      <c r="AJ397" s="53"/>
      <c r="AK397" s="53"/>
      <c r="AL397" s="148"/>
      <c r="AM397" s="148"/>
      <c r="AN397" s="53"/>
      <c r="AO397" s="53"/>
      <c r="AP397" s="53"/>
      <c r="AT397" s="4">
        <v>50</v>
      </c>
      <c r="AW397" s="4">
        <v>50</v>
      </c>
      <c r="BS397" s="4">
        <v>100</v>
      </c>
      <c r="BV397" s="81"/>
      <c r="BW397" s="4" t="s">
        <v>373</v>
      </c>
    </row>
    <row r="398" spans="1:76" hidden="1" x14ac:dyDescent="0.3">
      <c r="A398" s="49" t="s">
        <v>1487</v>
      </c>
      <c r="B398" s="8">
        <v>42966</v>
      </c>
      <c r="C398" s="4" t="s">
        <v>122</v>
      </c>
      <c r="D398" s="4" t="s">
        <v>115</v>
      </c>
      <c r="E398" s="4" t="s">
        <v>116</v>
      </c>
      <c r="F398" s="83">
        <v>38</v>
      </c>
      <c r="G398" s="83">
        <v>1</v>
      </c>
      <c r="H398" s="12" t="str">
        <f t="shared" si="13"/>
        <v>38-1</v>
      </c>
      <c r="I398" s="12" t="str">
        <f t="shared" si="12"/>
        <v>38-1 1</v>
      </c>
      <c r="J398" s="49" t="s">
        <v>1487</v>
      </c>
      <c r="K398" s="13">
        <v>0</v>
      </c>
      <c r="L398" s="13">
        <v>37</v>
      </c>
      <c r="M398" s="117" t="b">
        <v>1</v>
      </c>
      <c r="N398" s="14">
        <v>78.849999999999994</v>
      </c>
      <c r="O398" s="14">
        <v>79.22</v>
      </c>
      <c r="P398" s="15" t="s">
        <v>112</v>
      </c>
      <c r="Q398" s="11" t="s">
        <v>1094</v>
      </c>
      <c r="R398" s="133" t="s">
        <v>1493</v>
      </c>
      <c r="S398" s="134">
        <v>1</v>
      </c>
      <c r="T398" s="16" t="s">
        <v>18</v>
      </c>
      <c r="U398" s="16"/>
      <c r="V398" s="5" t="s">
        <v>126</v>
      </c>
      <c r="W398" s="5" t="s">
        <v>49</v>
      </c>
      <c r="X398" s="5" t="s">
        <v>17</v>
      </c>
      <c r="Y398" s="5" t="s">
        <v>302</v>
      </c>
      <c r="Z398" s="18">
        <v>2</v>
      </c>
      <c r="AA398" s="5" t="s">
        <v>40</v>
      </c>
      <c r="BI398" s="4">
        <v>100</v>
      </c>
      <c r="BS398" s="4">
        <v>100</v>
      </c>
      <c r="BV398" s="5"/>
    </row>
    <row r="399" spans="1:76" x14ac:dyDescent="0.3">
      <c r="A399" s="49" t="s">
        <v>1487</v>
      </c>
      <c r="B399" s="8">
        <v>42966</v>
      </c>
      <c r="C399" s="4" t="s">
        <v>122</v>
      </c>
      <c r="D399" s="4" t="s">
        <v>115</v>
      </c>
      <c r="E399" s="4" t="s">
        <v>116</v>
      </c>
      <c r="F399" s="83">
        <v>38</v>
      </c>
      <c r="G399" s="83">
        <v>1</v>
      </c>
      <c r="H399" s="12" t="str">
        <f t="shared" si="13"/>
        <v>38-1</v>
      </c>
      <c r="I399" s="12" t="str">
        <f t="shared" si="12"/>
        <v>38-1 3</v>
      </c>
      <c r="J399" s="49" t="s">
        <v>1487</v>
      </c>
      <c r="K399" s="13">
        <v>0</v>
      </c>
      <c r="L399" s="13">
        <v>37</v>
      </c>
      <c r="M399" s="117" t="b">
        <v>1</v>
      </c>
      <c r="N399" s="14">
        <v>78.849999999999994</v>
      </c>
      <c r="O399" s="14">
        <v>79.22</v>
      </c>
      <c r="P399" s="15" t="s">
        <v>112</v>
      </c>
      <c r="Q399" s="16" t="s">
        <v>117</v>
      </c>
      <c r="R399" s="133" t="s">
        <v>1497</v>
      </c>
      <c r="S399" s="134">
        <v>3</v>
      </c>
      <c r="T399" s="16" t="s">
        <v>18</v>
      </c>
      <c r="U399" s="16"/>
      <c r="V399" s="5" t="s">
        <v>127</v>
      </c>
      <c r="W399" s="5" t="s">
        <v>49</v>
      </c>
      <c r="X399" s="5" t="s">
        <v>53</v>
      </c>
      <c r="Y399" s="5" t="s">
        <v>11</v>
      </c>
      <c r="Z399" s="18">
        <v>3</v>
      </c>
      <c r="AA399" s="5" t="s">
        <v>40</v>
      </c>
      <c r="AT399" s="4">
        <v>50</v>
      </c>
      <c r="AW399" s="4">
        <v>50</v>
      </c>
      <c r="BS399" s="4">
        <v>100</v>
      </c>
      <c r="BV399" s="5"/>
      <c r="BW399" s="4" t="s">
        <v>376</v>
      </c>
    </row>
    <row r="400" spans="1:76" hidden="1" x14ac:dyDescent="0.3">
      <c r="A400" s="49" t="s">
        <v>1487</v>
      </c>
      <c r="B400" s="8">
        <v>42966</v>
      </c>
      <c r="C400" s="4" t="s">
        <v>122</v>
      </c>
      <c r="D400" s="4" t="s">
        <v>115</v>
      </c>
      <c r="E400" s="4" t="s">
        <v>116</v>
      </c>
      <c r="F400" s="83">
        <v>38</v>
      </c>
      <c r="G400" s="83">
        <v>1</v>
      </c>
      <c r="H400" s="12" t="str">
        <f t="shared" si="13"/>
        <v>38-1</v>
      </c>
      <c r="I400" s="12" t="str">
        <f t="shared" si="12"/>
        <v>38-1 4</v>
      </c>
      <c r="J400" s="49" t="s">
        <v>1487</v>
      </c>
      <c r="K400" s="13">
        <v>14</v>
      </c>
      <c r="L400" s="13">
        <v>19</v>
      </c>
      <c r="M400" s="117" t="b">
        <v>1</v>
      </c>
      <c r="N400" s="14">
        <v>78.989999999999995</v>
      </c>
      <c r="O400" s="14">
        <v>79.039999999999992</v>
      </c>
      <c r="P400" s="15" t="s">
        <v>96</v>
      </c>
      <c r="Q400" s="16" t="s">
        <v>87</v>
      </c>
      <c r="R400" s="133" t="s">
        <v>1494</v>
      </c>
      <c r="S400" s="134">
        <v>4</v>
      </c>
      <c r="T400" s="16" t="s">
        <v>89</v>
      </c>
      <c r="U400" s="16" t="s">
        <v>19</v>
      </c>
      <c r="V400" s="5" t="s">
        <v>303</v>
      </c>
      <c r="W400" s="5" t="s">
        <v>49</v>
      </c>
      <c r="X400" s="5" t="s">
        <v>14</v>
      </c>
      <c r="Y400" s="5" t="s">
        <v>11</v>
      </c>
      <c r="Z400" s="18">
        <v>3</v>
      </c>
      <c r="AA400" s="5" t="s">
        <v>40</v>
      </c>
      <c r="AS400" s="4">
        <v>70</v>
      </c>
      <c r="AT400" s="4">
        <v>30</v>
      </c>
      <c r="BS400" s="4">
        <v>100</v>
      </c>
      <c r="BV400" s="5"/>
      <c r="BW400" s="4" t="s">
        <v>377</v>
      </c>
    </row>
    <row r="401" spans="1:76" hidden="1" x14ac:dyDescent="0.3">
      <c r="A401" s="49" t="s">
        <v>1487</v>
      </c>
      <c r="B401" s="8">
        <v>42966</v>
      </c>
      <c r="C401" s="4" t="s">
        <v>122</v>
      </c>
      <c r="D401" s="4" t="s">
        <v>115</v>
      </c>
      <c r="E401" s="4" t="s">
        <v>116</v>
      </c>
      <c r="F401" s="83">
        <v>38</v>
      </c>
      <c r="G401" s="83">
        <v>1</v>
      </c>
      <c r="H401" s="12" t="str">
        <f t="shared" si="13"/>
        <v>38-1</v>
      </c>
      <c r="I401" s="12" t="str">
        <f t="shared" si="12"/>
        <v>38-1 O</v>
      </c>
      <c r="J401" s="49" t="s">
        <v>1487</v>
      </c>
      <c r="K401" s="13">
        <v>0</v>
      </c>
      <c r="L401" s="13">
        <v>37</v>
      </c>
      <c r="M401" s="117" t="b">
        <v>1</v>
      </c>
      <c r="N401" s="14">
        <v>78.849999999999994</v>
      </c>
      <c r="O401" s="14">
        <v>79.22</v>
      </c>
      <c r="P401" s="15"/>
      <c r="Q401" s="16" t="s">
        <v>105</v>
      </c>
      <c r="R401" s="135" t="s">
        <v>105</v>
      </c>
      <c r="S401" s="136" t="s">
        <v>1492</v>
      </c>
      <c r="T401" s="16"/>
      <c r="U401" s="16"/>
      <c r="V401" s="5"/>
      <c r="W401" s="5"/>
      <c r="X401" s="5"/>
      <c r="Y401" s="5"/>
      <c r="Z401" s="18" t="e">
        <v>#N/A</v>
      </c>
      <c r="AA401" s="5"/>
      <c r="BS401" s="4">
        <v>0</v>
      </c>
      <c r="BV401" s="5"/>
      <c r="BX401" s="4" t="s">
        <v>378</v>
      </c>
    </row>
    <row r="402" spans="1:76" hidden="1" x14ac:dyDescent="0.3">
      <c r="A402" s="49" t="s">
        <v>1487</v>
      </c>
      <c r="B402" s="8">
        <v>42966</v>
      </c>
      <c r="C402" s="4" t="s">
        <v>122</v>
      </c>
      <c r="D402" s="4" t="s">
        <v>115</v>
      </c>
      <c r="E402" s="4" t="s">
        <v>116</v>
      </c>
      <c r="F402" s="83">
        <v>38</v>
      </c>
      <c r="G402" s="83">
        <v>2</v>
      </c>
      <c r="H402" s="12" t="str">
        <f t="shared" si="13"/>
        <v>38-2</v>
      </c>
      <c r="I402" s="12" t="str">
        <f t="shared" si="12"/>
        <v>38-2 2</v>
      </c>
      <c r="J402" s="49" t="s">
        <v>1487</v>
      </c>
      <c r="K402" s="13">
        <v>0</v>
      </c>
      <c r="L402" s="13">
        <v>78</v>
      </c>
      <c r="M402" s="117" t="b">
        <v>1</v>
      </c>
      <c r="N402" s="14">
        <v>79.22999999999999</v>
      </c>
      <c r="O402" s="14">
        <v>80.009999999999991</v>
      </c>
      <c r="P402" s="15" t="s">
        <v>112</v>
      </c>
      <c r="Q402" s="80" t="s">
        <v>42</v>
      </c>
      <c r="R402" s="137" t="s">
        <v>1496</v>
      </c>
      <c r="S402" s="138">
        <v>2</v>
      </c>
      <c r="T402" s="80" t="s">
        <v>44</v>
      </c>
      <c r="U402" s="80"/>
      <c r="V402" s="81" t="s">
        <v>141</v>
      </c>
      <c r="W402" s="81" t="s">
        <v>49</v>
      </c>
      <c r="X402" s="81" t="s">
        <v>90</v>
      </c>
      <c r="Y402" s="81" t="s">
        <v>10</v>
      </c>
      <c r="Z402" s="79">
        <v>2</v>
      </c>
      <c r="AA402" s="81" t="s">
        <v>40</v>
      </c>
      <c r="AB402" s="148"/>
      <c r="AC402" s="148"/>
      <c r="AD402" s="148"/>
      <c r="AE402" s="148"/>
      <c r="AF402" s="53"/>
      <c r="AG402" s="53"/>
      <c r="AH402" s="148"/>
      <c r="AI402" s="53"/>
      <c r="AJ402" s="53"/>
      <c r="AK402" s="53"/>
      <c r="AL402" s="148"/>
      <c r="AM402" s="148"/>
      <c r="AN402" s="53"/>
      <c r="AO402" s="53"/>
      <c r="AP402" s="53"/>
      <c r="AT402" s="4">
        <v>50</v>
      </c>
      <c r="AW402" s="4">
        <v>50</v>
      </c>
      <c r="BS402" s="4">
        <v>100</v>
      </c>
      <c r="BV402" s="81"/>
      <c r="BW402" s="4" t="s">
        <v>373</v>
      </c>
    </row>
    <row r="403" spans="1:76" hidden="1" x14ac:dyDescent="0.3">
      <c r="A403" s="49" t="s">
        <v>1487</v>
      </c>
      <c r="B403" s="8">
        <v>42966</v>
      </c>
      <c r="C403" s="4" t="s">
        <v>122</v>
      </c>
      <c r="D403" s="4" t="s">
        <v>115</v>
      </c>
      <c r="E403" s="4" t="s">
        <v>116</v>
      </c>
      <c r="F403" s="83">
        <v>38</v>
      </c>
      <c r="G403" s="83">
        <v>2</v>
      </c>
      <c r="H403" s="12" t="str">
        <f t="shared" si="13"/>
        <v>38-2</v>
      </c>
      <c r="I403" s="12" t="str">
        <f t="shared" si="12"/>
        <v>38-2 1</v>
      </c>
      <c r="J403" s="49" t="s">
        <v>1487</v>
      </c>
      <c r="K403" s="13">
        <v>0</v>
      </c>
      <c r="L403" s="13">
        <v>78</v>
      </c>
      <c r="M403" s="117" t="b">
        <v>1</v>
      </c>
      <c r="N403" s="14">
        <v>79.22999999999999</v>
      </c>
      <c r="O403" s="14">
        <v>80.009999999999991</v>
      </c>
      <c r="P403" s="15" t="s">
        <v>112</v>
      </c>
      <c r="Q403" s="11" t="s">
        <v>1094</v>
      </c>
      <c r="R403" s="133" t="s">
        <v>1493</v>
      </c>
      <c r="S403" s="134">
        <v>1</v>
      </c>
      <c r="T403" s="16" t="s">
        <v>18</v>
      </c>
      <c r="U403" s="16"/>
      <c r="V403" s="5" t="s">
        <v>126</v>
      </c>
      <c r="W403" s="5" t="s">
        <v>49</v>
      </c>
      <c r="X403" s="5" t="s">
        <v>17</v>
      </c>
      <c r="Y403" s="5" t="s">
        <v>302</v>
      </c>
      <c r="Z403" s="18">
        <v>2</v>
      </c>
      <c r="AA403" s="5" t="s">
        <v>40</v>
      </c>
      <c r="BI403" s="4">
        <v>100</v>
      </c>
      <c r="BS403" s="4">
        <v>100</v>
      </c>
      <c r="BV403" s="5"/>
    </row>
    <row r="404" spans="1:76" hidden="1" x14ac:dyDescent="0.3">
      <c r="A404" s="49" t="s">
        <v>1487</v>
      </c>
      <c r="B404" s="8">
        <v>42966</v>
      </c>
      <c r="C404" s="4" t="s">
        <v>122</v>
      </c>
      <c r="D404" s="4" t="s">
        <v>115</v>
      </c>
      <c r="E404" s="4" t="s">
        <v>116</v>
      </c>
      <c r="F404" s="83">
        <v>38</v>
      </c>
      <c r="G404" s="83">
        <v>2</v>
      </c>
      <c r="H404" s="12" t="str">
        <f t="shared" si="13"/>
        <v>38-2</v>
      </c>
      <c r="I404" s="12" t="str">
        <f t="shared" si="12"/>
        <v>38-2 4</v>
      </c>
      <c r="J404" s="49" t="s">
        <v>1487</v>
      </c>
      <c r="K404" s="13">
        <v>0</v>
      </c>
      <c r="L404" s="13">
        <v>78</v>
      </c>
      <c r="M404" s="117" t="b">
        <v>1</v>
      </c>
      <c r="N404" s="14">
        <v>79.22999999999999</v>
      </c>
      <c r="O404" s="14">
        <v>80.009999999999991</v>
      </c>
      <c r="P404" s="15" t="s">
        <v>96</v>
      </c>
      <c r="Q404" s="16" t="s">
        <v>87</v>
      </c>
      <c r="R404" s="133" t="s">
        <v>1494</v>
      </c>
      <c r="S404" s="134">
        <v>4</v>
      </c>
      <c r="T404" s="16" t="s">
        <v>89</v>
      </c>
      <c r="U404" s="16"/>
      <c r="V404" s="5" t="s">
        <v>206</v>
      </c>
      <c r="W404" s="5" t="s">
        <v>49</v>
      </c>
      <c r="X404" s="5" t="s">
        <v>14</v>
      </c>
      <c r="Y404" s="5" t="s">
        <v>11</v>
      </c>
      <c r="Z404" s="18">
        <v>3</v>
      </c>
      <c r="AA404" s="4"/>
      <c r="AS404" s="4">
        <v>70</v>
      </c>
      <c r="AT404" s="4">
        <v>30</v>
      </c>
      <c r="BS404" s="4">
        <v>100</v>
      </c>
      <c r="BV404" s="5"/>
    </row>
    <row r="405" spans="1:76" hidden="1" x14ac:dyDescent="0.3">
      <c r="A405" s="49" t="s">
        <v>1487</v>
      </c>
      <c r="B405" s="8">
        <v>42967</v>
      </c>
      <c r="C405" s="4" t="s">
        <v>122</v>
      </c>
      <c r="D405" s="4" t="s">
        <v>115</v>
      </c>
      <c r="E405" s="4" t="s">
        <v>116</v>
      </c>
      <c r="F405" s="83">
        <v>38</v>
      </c>
      <c r="G405" s="83">
        <v>2</v>
      </c>
      <c r="H405" s="12" t="str">
        <f t="shared" si="13"/>
        <v>38-2</v>
      </c>
      <c r="I405" s="12" t="str">
        <f t="shared" si="12"/>
        <v>38-2 4</v>
      </c>
      <c r="J405" s="49" t="s">
        <v>1487</v>
      </c>
      <c r="K405" s="13">
        <v>38</v>
      </c>
      <c r="L405" s="13">
        <v>45</v>
      </c>
      <c r="M405" s="117" t="b">
        <v>1</v>
      </c>
      <c r="N405" s="14">
        <v>79.609999999999985</v>
      </c>
      <c r="O405" s="14">
        <v>79.679999999999993</v>
      </c>
      <c r="P405" s="15" t="s">
        <v>96</v>
      </c>
      <c r="Q405" s="16" t="s">
        <v>87</v>
      </c>
      <c r="R405" s="133" t="s">
        <v>1494</v>
      </c>
      <c r="S405" s="134">
        <v>4</v>
      </c>
      <c r="T405" s="16" t="s">
        <v>89</v>
      </c>
      <c r="U405" s="16" t="s">
        <v>19</v>
      </c>
      <c r="V405" s="5" t="s">
        <v>210</v>
      </c>
      <c r="W405" s="5" t="s">
        <v>49</v>
      </c>
      <c r="X405" s="5" t="s">
        <v>14</v>
      </c>
      <c r="Y405" s="5" t="s">
        <v>11</v>
      </c>
      <c r="Z405" s="18">
        <v>3</v>
      </c>
      <c r="AA405" s="5" t="s">
        <v>40</v>
      </c>
      <c r="AB405" s="150"/>
      <c r="AC405" s="150"/>
      <c r="AD405" s="150"/>
      <c r="AE405" s="150"/>
      <c r="AF405" s="5"/>
      <c r="AG405" s="5"/>
      <c r="AH405" s="150"/>
      <c r="AI405" s="5"/>
      <c r="AJ405" s="5"/>
      <c r="AK405" s="5"/>
      <c r="AL405" s="150"/>
      <c r="AM405" s="150"/>
      <c r="AN405" s="5"/>
      <c r="AO405" s="5"/>
      <c r="AP405" s="5"/>
      <c r="AS405" s="4">
        <v>50</v>
      </c>
      <c r="AT405" s="4">
        <v>50</v>
      </c>
      <c r="BS405" s="4">
        <v>100</v>
      </c>
      <c r="BV405" s="5"/>
    </row>
    <row r="406" spans="1:76" hidden="1" x14ac:dyDescent="0.3">
      <c r="A406" s="49" t="s">
        <v>1487</v>
      </c>
      <c r="B406" s="8">
        <v>42966</v>
      </c>
      <c r="C406" s="4" t="s">
        <v>122</v>
      </c>
      <c r="D406" s="4" t="s">
        <v>115</v>
      </c>
      <c r="E406" s="4" t="s">
        <v>116</v>
      </c>
      <c r="F406" s="83">
        <v>38</v>
      </c>
      <c r="G406" s="83">
        <v>2</v>
      </c>
      <c r="H406" s="12" t="str">
        <f t="shared" si="13"/>
        <v>38-2</v>
      </c>
      <c r="I406" s="12" t="str">
        <f t="shared" si="12"/>
        <v>38-2 O</v>
      </c>
      <c r="J406" s="49" t="s">
        <v>1487</v>
      </c>
      <c r="K406" s="13">
        <v>0</v>
      </c>
      <c r="L406" s="13">
        <v>78</v>
      </c>
      <c r="M406" s="117" t="b">
        <v>1</v>
      </c>
      <c r="N406" s="14">
        <v>79.22999999999999</v>
      </c>
      <c r="O406" s="14">
        <v>80.009999999999991</v>
      </c>
      <c r="P406" s="15"/>
      <c r="Q406" s="16" t="s">
        <v>105</v>
      </c>
      <c r="R406" s="135" t="s">
        <v>105</v>
      </c>
      <c r="S406" s="136" t="s">
        <v>1492</v>
      </c>
      <c r="T406" s="16"/>
      <c r="U406" s="16"/>
      <c r="V406" s="5"/>
      <c r="W406" s="5"/>
      <c r="X406" s="5"/>
      <c r="Y406" s="5"/>
      <c r="Z406" s="18" t="e">
        <v>#N/A</v>
      </c>
      <c r="AA406" s="5"/>
      <c r="BS406" s="4">
        <v>0</v>
      </c>
      <c r="BV406" s="5"/>
      <c r="BX406" s="4" t="s">
        <v>379</v>
      </c>
    </row>
    <row r="407" spans="1:76" hidden="1" x14ac:dyDescent="0.3">
      <c r="A407" s="49" t="s">
        <v>1487</v>
      </c>
      <c r="B407" s="8">
        <v>42966</v>
      </c>
      <c r="C407" s="4" t="s">
        <v>301</v>
      </c>
      <c r="D407" s="4" t="s">
        <v>115</v>
      </c>
      <c r="E407" s="4" t="s">
        <v>116</v>
      </c>
      <c r="F407" s="83">
        <v>38</v>
      </c>
      <c r="G407" s="83">
        <v>3</v>
      </c>
      <c r="H407" s="12" t="str">
        <f t="shared" si="13"/>
        <v>38-3</v>
      </c>
      <c r="I407" s="12" t="str">
        <f t="shared" si="12"/>
        <v>38-3 2</v>
      </c>
      <c r="J407" s="49" t="s">
        <v>1487</v>
      </c>
      <c r="K407" s="13">
        <v>0</v>
      </c>
      <c r="L407" s="13">
        <v>28</v>
      </c>
      <c r="M407" s="117" t="b">
        <v>1</v>
      </c>
      <c r="N407" s="14">
        <v>80.009999999999991</v>
      </c>
      <c r="O407" s="14">
        <v>80.289999999999992</v>
      </c>
      <c r="P407" s="15" t="s">
        <v>112</v>
      </c>
      <c r="Q407" s="80" t="s">
        <v>42</v>
      </c>
      <c r="R407" s="137" t="s">
        <v>1496</v>
      </c>
      <c r="S407" s="138">
        <v>2</v>
      </c>
      <c r="T407" s="80" t="s">
        <v>44</v>
      </c>
      <c r="U407" s="80"/>
      <c r="V407" s="81" t="s">
        <v>141</v>
      </c>
      <c r="W407" s="81" t="s">
        <v>49</v>
      </c>
      <c r="X407" s="81" t="s">
        <v>90</v>
      </c>
      <c r="Y407" s="81" t="s">
        <v>10</v>
      </c>
      <c r="Z407" s="79">
        <v>2</v>
      </c>
      <c r="AA407" s="81" t="s">
        <v>40</v>
      </c>
      <c r="AB407" s="148"/>
      <c r="AC407" s="148"/>
      <c r="AD407" s="148"/>
      <c r="AE407" s="148"/>
      <c r="AF407" s="53"/>
      <c r="AG407" s="53"/>
      <c r="AH407" s="148"/>
      <c r="AI407" s="53"/>
      <c r="AJ407" s="53"/>
      <c r="AK407" s="53"/>
      <c r="AL407" s="148"/>
      <c r="AM407" s="148"/>
      <c r="AN407" s="53"/>
      <c r="AO407" s="53"/>
      <c r="AP407" s="53"/>
      <c r="AT407" s="4">
        <v>50</v>
      </c>
      <c r="AW407" s="4">
        <v>50</v>
      </c>
      <c r="BS407" s="4">
        <v>100</v>
      </c>
      <c r="BV407" s="81"/>
      <c r="BW407" s="4" t="s">
        <v>373</v>
      </c>
    </row>
    <row r="408" spans="1:76" hidden="1" x14ac:dyDescent="0.3">
      <c r="A408" s="49" t="s">
        <v>1487</v>
      </c>
      <c r="B408" s="8">
        <v>42966</v>
      </c>
      <c r="C408" s="4" t="s">
        <v>301</v>
      </c>
      <c r="D408" s="4" t="s">
        <v>115</v>
      </c>
      <c r="E408" s="4" t="s">
        <v>116</v>
      </c>
      <c r="F408" s="83">
        <v>38</v>
      </c>
      <c r="G408" s="83">
        <v>3</v>
      </c>
      <c r="H408" s="12" t="str">
        <f t="shared" si="13"/>
        <v>38-3</v>
      </c>
      <c r="I408" s="12" t="str">
        <f t="shared" si="12"/>
        <v>38-3 1</v>
      </c>
      <c r="J408" s="49" t="s">
        <v>1487</v>
      </c>
      <c r="K408" s="13">
        <v>0</v>
      </c>
      <c r="L408" s="13">
        <v>28</v>
      </c>
      <c r="M408" s="117" t="b">
        <v>1</v>
      </c>
      <c r="N408" s="14">
        <v>80.009999999999991</v>
      </c>
      <c r="O408" s="14">
        <v>80.289999999999992</v>
      </c>
      <c r="P408" s="15" t="s">
        <v>112</v>
      </c>
      <c r="Q408" s="11" t="s">
        <v>1094</v>
      </c>
      <c r="R408" s="133" t="s">
        <v>1493</v>
      </c>
      <c r="S408" s="134">
        <v>1</v>
      </c>
      <c r="T408" s="16" t="s">
        <v>18</v>
      </c>
      <c r="U408" s="16"/>
      <c r="V408" s="5" t="s">
        <v>126</v>
      </c>
      <c r="W408" s="5" t="s">
        <v>49</v>
      </c>
      <c r="X408" s="5" t="s">
        <v>17</v>
      </c>
      <c r="Y408" s="5" t="s">
        <v>302</v>
      </c>
      <c r="Z408" s="18">
        <v>2</v>
      </c>
      <c r="AA408" s="5" t="s">
        <v>40</v>
      </c>
      <c r="BI408" s="4">
        <v>100</v>
      </c>
      <c r="BS408" s="4">
        <v>100</v>
      </c>
      <c r="BV408" s="5"/>
    </row>
    <row r="409" spans="1:76" hidden="1" x14ac:dyDescent="0.3">
      <c r="A409" s="49" t="s">
        <v>1487</v>
      </c>
      <c r="B409" s="8">
        <v>42966</v>
      </c>
      <c r="C409" s="4" t="s">
        <v>301</v>
      </c>
      <c r="D409" s="4" t="s">
        <v>115</v>
      </c>
      <c r="E409" s="4" t="s">
        <v>116</v>
      </c>
      <c r="F409" s="83">
        <v>38</v>
      </c>
      <c r="G409" s="83">
        <v>2</v>
      </c>
      <c r="H409" s="12" t="str">
        <f t="shared" si="13"/>
        <v>38-2</v>
      </c>
      <c r="I409" s="12" t="str">
        <f t="shared" si="12"/>
        <v>38-2 O</v>
      </c>
      <c r="J409" s="49" t="s">
        <v>1487</v>
      </c>
      <c r="K409" s="13">
        <v>0</v>
      </c>
      <c r="L409" s="13">
        <v>28</v>
      </c>
      <c r="M409" s="117" t="b">
        <v>1</v>
      </c>
      <c r="N409" s="14">
        <v>79.22999999999999</v>
      </c>
      <c r="O409" s="14">
        <v>79.509999999999991</v>
      </c>
      <c r="P409" s="15"/>
      <c r="Q409" s="16" t="s">
        <v>105</v>
      </c>
      <c r="R409" s="135" t="s">
        <v>105</v>
      </c>
      <c r="S409" s="136" t="s">
        <v>1492</v>
      </c>
      <c r="T409" s="16"/>
      <c r="U409" s="16"/>
      <c r="V409" s="5"/>
      <c r="W409" s="5"/>
      <c r="X409" s="5"/>
      <c r="Y409" s="5"/>
      <c r="Z409" s="18" t="e">
        <v>#N/A</v>
      </c>
      <c r="AA409" s="5"/>
      <c r="BS409" s="4">
        <v>0</v>
      </c>
      <c r="BV409" s="5"/>
      <c r="BX409" s="4" t="s">
        <v>379</v>
      </c>
    </row>
    <row r="410" spans="1:76" hidden="1" x14ac:dyDescent="0.3">
      <c r="A410" s="49" t="s">
        <v>1488</v>
      </c>
      <c r="B410" s="8">
        <v>42966</v>
      </c>
      <c r="C410" s="4" t="s">
        <v>301</v>
      </c>
      <c r="D410" s="4" t="s">
        <v>115</v>
      </c>
      <c r="E410" s="4" t="s">
        <v>116</v>
      </c>
      <c r="F410" s="83">
        <v>38</v>
      </c>
      <c r="G410" s="83">
        <v>3</v>
      </c>
      <c r="H410" s="12" t="str">
        <f t="shared" si="13"/>
        <v>38-3</v>
      </c>
      <c r="I410" s="12" t="str">
        <f t="shared" si="12"/>
        <v>38-3 4</v>
      </c>
      <c r="J410" s="49" t="s">
        <v>1488</v>
      </c>
      <c r="K410" s="13">
        <v>28</v>
      </c>
      <c r="L410" s="13">
        <v>51</v>
      </c>
      <c r="M410" s="117" t="b">
        <v>1</v>
      </c>
      <c r="N410" s="14">
        <v>80.289999999999992</v>
      </c>
      <c r="O410" s="14">
        <v>80.52</v>
      </c>
      <c r="P410" s="15" t="s">
        <v>112</v>
      </c>
      <c r="Q410" s="16" t="s">
        <v>31</v>
      </c>
      <c r="R410" s="133" t="s">
        <v>1496</v>
      </c>
      <c r="S410" s="134">
        <v>4</v>
      </c>
      <c r="T410" s="16" t="s">
        <v>18</v>
      </c>
      <c r="U410" s="16"/>
      <c r="V410" s="5" t="s">
        <v>315</v>
      </c>
      <c r="W410" s="5" t="s">
        <v>49</v>
      </c>
      <c r="X410" s="5" t="s">
        <v>17</v>
      </c>
      <c r="Y410" s="5" t="s">
        <v>11</v>
      </c>
      <c r="Z410" s="18">
        <v>3</v>
      </c>
      <c r="AA410" s="5" t="s">
        <v>40</v>
      </c>
      <c r="AU410" s="4">
        <v>50</v>
      </c>
      <c r="AW410" s="4">
        <v>50</v>
      </c>
      <c r="BS410" s="4">
        <v>100</v>
      </c>
      <c r="BV410" s="5"/>
      <c r="BW410" s="4" t="s">
        <v>380</v>
      </c>
    </row>
    <row r="411" spans="1:76" hidden="1" x14ac:dyDescent="0.3">
      <c r="A411" s="49" t="s">
        <v>1488</v>
      </c>
      <c r="B411" s="8">
        <v>42966</v>
      </c>
      <c r="C411" s="4" t="s">
        <v>301</v>
      </c>
      <c r="D411" s="4" t="s">
        <v>115</v>
      </c>
      <c r="E411" s="4" t="s">
        <v>116</v>
      </c>
      <c r="F411" s="83">
        <v>38</v>
      </c>
      <c r="G411" s="83">
        <v>3</v>
      </c>
      <c r="H411" s="12" t="str">
        <f t="shared" si="13"/>
        <v>38-3</v>
      </c>
      <c r="I411" s="12" t="str">
        <f t="shared" si="12"/>
        <v>38-3 O</v>
      </c>
      <c r="J411" s="49" t="s">
        <v>1488</v>
      </c>
      <c r="K411" s="13">
        <v>28</v>
      </c>
      <c r="L411" s="13">
        <v>51</v>
      </c>
      <c r="M411" s="117" t="b">
        <v>1</v>
      </c>
      <c r="N411" s="14">
        <v>80.289999999999992</v>
      </c>
      <c r="O411" s="14">
        <v>80.52</v>
      </c>
      <c r="P411" s="15"/>
      <c r="Q411" s="16" t="s">
        <v>105</v>
      </c>
      <c r="R411" s="135" t="s">
        <v>105</v>
      </c>
      <c r="S411" s="139" t="s">
        <v>1492</v>
      </c>
      <c r="T411" s="16"/>
      <c r="U411" s="16"/>
      <c r="V411" s="5"/>
      <c r="W411" s="5"/>
      <c r="X411" s="5"/>
      <c r="Y411" s="5"/>
      <c r="Z411" s="18" t="e">
        <v>#N/A</v>
      </c>
      <c r="AA411" s="5"/>
      <c r="BS411" s="4">
        <v>0</v>
      </c>
      <c r="BV411" s="5"/>
      <c r="BX411" s="4" t="s">
        <v>380</v>
      </c>
    </row>
    <row r="412" spans="1:76" x14ac:dyDescent="0.3">
      <c r="A412" s="49" t="s">
        <v>1488</v>
      </c>
      <c r="B412" s="8">
        <v>42966</v>
      </c>
      <c r="C412" s="4" t="s">
        <v>301</v>
      </c>
      <c r="D412" s="4" t="s">
        <v>115</v>
      </c>
      <c r="E412" s="4" t="s">
        <v>116</v>
      </c>
      <c r="F412" s="83">
        <v>38</v>
      </c>
      <c r="G412" s="83">
        <v>3</v>
      </c>
      <c r="H412" s="12" t="str">
        <f t="shared" si="13"/>
        <v>38-3</v>
      </c>
      <c r="I412" s="12" t="str">
        <f t="shared" si="12"/>
        <v>38-3 4</v>
      </c>
      <c r="J412" s="49" t="s">
        <v>1488</v>
      </c>
      <c r="K412" s="13">
        <v>51</v>
      </c>
      <c r="L412" s="13">
        <v>92</v>
      </c>
      <c r="M412" s="117" t="b">
        <v>1</v>
      </c>
      <c r="N412" s="14">
        <v>80.52</v>
      </c>
      <c r="O412" s="14">
        <v>80.929999999999993</v>
      </c>
      <c r="P412" s="15" t="s">
        <v>112</v>
      </c>
      <c r="Q412" s="16" t="s">
        <v>117</v>
      </c>
      <c r="R412" s="133" t="s">
        <v>1496</v>
      </c>
      <c r="S412" s="134">
        <v>4</v>
      </c>
      <c r="T412" s="16" t="s">
        <v>18</v>
      </c>
      <c r="U412" s="16"/>
      <c r="V412" s="5" t="s">
        <v>126</v>
      </c>
      <c r="W412" s="5" t="s">
        <v>49</v>
      </c>
      <c r="X412" s="5" t="s">
        <v>17</v>
      </c>
      <c r="Y412" s="5" t="s">
        <v>302</v>
      </c>
      <c r="Z412" s="18">
        <v>2</v>
      </c>
      <c r="AA412" s="5" t="s">
        <v>40</v>
      </c>
      <c r="AT412" s="4">
        <v>50</v>
      </c>
      <c r="AW412" s="4">
        <v>50</v>
      </c>
      <c r="BS412" s="4">
        <v>100</v>
      </c>
      <c r="BV412" s="5"/>
      <c r="BW412" s="4" t="s">
        <v>381</v>
      </c>
    </row>
    <row r="413" spans="1:76" x14ac:dyDescent="0.3">
      <c r="A413" s="49" t="s">
        <v>1488</v>
      </c>
      <c r="B413" s="8">
        <v>42966</v>
      </c>
      <c r="C413" s="4" t="s">
        <v>301</v>
      </c>
      <c r="D413" s="4" t="s">
        <v>115</v>
      </c>
      <c r="E413" s="4" t="s">
        <v>116</v>
      </c>
      <c r="F413" s="83">
        <v>38</v>
      </c>
      <c r="G413" s="83">
        <v>3</v>
      </c>
      <c r="H413" s="12" t="str">
        <f t="shared" si="13"/>
        <v>38-3</v>
      </c>
      <c r="I413" s="12" t="str">
        <f t="shared" si="12"/>
        <v>38-3 4</v>
      </c>
      <c r="J413" s="49" t="s">
        <v>1488</v>
      </c>
      <c r="K413" s="13">
        <v>51</v>
      </c>
      <c r="L413" s="13">
        <v>92</v>
      </c>
      <c r="M413" s="117" t="b">
        <v>1</v>
      </c>
      <c r="N413" s="14">
        <v>80.52</v>
      </c>
      <c r="O413" s="14">
        <v>80.929999999999993</v>
      </c>
      <c r="P413" s="15" t="s">
        <v>112</v>
      </c>
      <c r="Q413" s="16" t="s">
        <v>117</v>
      </c>
      <c r="R413" s="133" t="s">
        <v>1496</v>
      </c>
      <c r="S413" s="134">
        <v>4</v>
      </c>
      <c r="T413" s="16" t="s">
        <v>18</v>
      </c>
      <c r="U413" s="16"/>
      <c r="V413" s="5" t="s">
        <v>127</v>
      </c>
      <c r="W413" s="5" t="s">
        <v>49</v>
      </c>
      <c r="X413" s="5" t="s">
        <v>53</v>
      </c>
      <c r="Y413" s="5" t="s">
        <v>11</v>
      </c>
      <c r="Z413" s="18">
        <v>3</v>
      </c>
      <c r="AA413" s="5" t="s">
        <v>40</v>
      </c>
      <c r="AT413" s="4">
        <v>50</v>
      </c>
      <c r="AW413" s="4">
        <v>50</v>
      </c>
      <c r="BS413" s="4">
        <v>100</v>
      </c>
      <c r="BV413" s="5"/>
      <c r="BW413" s="4" t="s">
        <v>382</v>
      </c>
    </row>
    <row r="414" spans="1:76" hidden="1" x14ac:dyDescent="0.3">
      <c r="A414" s="49" t="s">
        <v>1488</v>
      </c>
      <c r="B414" s="8">
        <v>42966</v>
      </c>
      <c r="C414" s="4" t="s">
        <v>301</v>
      </c>
      <c r="D414" s="4" t="s">
        <v>115</v>
      </c>
      <c r="E414" s="4" t="s">
        <v>116</v>
      </c>
      <c r="F414" s="83">
        <v>38</v>
      </c>
      <c r="G414" s="83">
        <v>3</v>
      </c>
      <c r="H414" s="12" t="str">
        <f t="shared" si="13"/>
        <v>38-3</v>
      </c>
      <c r="I414" s="12" t="str">
        <f t="shared" si="12"/>
        <v>38-3 O</v>
      </c>
      <c r="J414" s="49" t="s">
        <v>1488</v>
      </c>
      <c r="K414" s="13">
        <v>51</v>
      </c>
      <c r="L414" s="13">
        <v>92</v>
      </c>
      <c r="M414" s="117" t="b">
        <v>1</v>
      </c>
      <c r="N414" s="14">
        <v>80.52</v>
      </c>
      <c r="O414" s="14">
        <v>80.929999999999993</v>
      </c>
      <c r="P414" s="15"/>
      <c r="Q414" s="16" t="s">
        <v>105</v>
      </c>
      <c r="R414" s="135" t="s">
        <v>105</v>
      </c>
      <c r="S414" s="139" t="s">
        <v>1492</v>
      </c>
      <c r="T414" s="16"/>
      <c r="U414" s="16"/>
      <c r="V414" s="5"/>
      <c r="W414" s="5"/>
      <c r="X414" s="5"/>
      <c r="Y414" s="5"/>
      <c r="Z414" s="18" t="e">
        <v>#N/A</v>
      </c>
      <c r="AA414" s="5"/>
      <c r="BS414" s="4">
        <v>0</v>
      </c>
      <c r="BV414" s="5"/>
      <c r="BX414" s="4" t="s">
        <v>383</v>
      </c>
    </row>
    <row r="415" spans="1:76" x14ac:dyDescent="0.3">
      <c r="A415" s="49" t="s">
        <v>1488</v>
      </c>
      <c r="B415" s="8">
        <v>42966</v>
      </c>
      <c r="C415" s="4" t="s">
        <v>301</v>
      </c>
      <c r="D415" s="4" t="s">
        <v>115</v>
      </c>
      <c r="E415" s="4" t="s">
        <v>116</v>
      </c>
      <c r="F415" s="83">
        <v>38</v>
      </c>
      <c r="G415" s="83">
        <v>4</v>
      </c>
      <c r="H415" s="12" t="str">
        <f t="shared" si="13"/>
        <v>38-4</v>
      </c>
      <c r="I415" s="12" t="str">
        <f t="shared" si="12"/>
        <v>38-4 4</v>
      </c>
      <c r="J415" s="49" t="s">
        <v>1488</v>
      </c>
      <c r="K415" s="13">
        <v>0</v>
      </c>
      <c r="L415" s="13">
        <v>54</v>
      </c>
      <c r="M415" s="117" t="b">
        <v>1</v>
      </c>
      <c r="N415" s="14">
        <v>80.929999999999993</v>
      </c>
      <c r="O415" s="14">
        <v>81.47</v>
      </c>
      <c r="P415" s="15" t="s">
        <v>112</v>
      </c>
      <c r="Q415" s="16" t="s">
        <v>117</v>
      </c>
      <c r="R415" s="133" t="s">
        <v>1496</v>
      </c>
      <c r="S415" s="134">
        <v>4</v>
      </c>
      <c r="T415" s="16" t="s">
        <v>18</v>
      </c>
      <c r="U415" s="16"/>
      <c r="V415" s="5" t="s">
        <v>126</v>
      </c>
      <c r="W415" s="5" t="s">
        <v>49</v>
      </c>
      <c r="X415" s="5" t="s">
        <v>17</v>
      </c>
      <c r="Y415" s="5" t="s">
        <v>302</v>
      </c>
      <c r="Z415" s="18">
        <v>2</v>
      </c>
      <c r="AA415" s="5" t="s">
        <v>40</v>
      </c>
      <c r="AT415" s="4">
        <v>50</v>
      </c>
      <c r="AW415" s="4">
        <v>50</v>
      </c>
      <c r="BS415" s="4">
        <v>100</v>
      </c>
      <c r="BV415" s="5"/>
      <c r="BW415" s="4" t="s">
        <v>381</v>
      </c>
    </row>
    <row r="416" spans="1:76" x14ac:dyDescent="0.3">
      <c r="A416" s="49" t="s">
        <v>1488</v>
      </c>
      <c r="B416" s="8">
        <v>42966</v>
      </c>
      <c r="C416" s="4" t="s">
        <v>301</v>
      </c>
      <c r="D416" s="4" t="s">
        <v>115</v>
      </c>
      <c r="E416" s="4" t="s">
        <v>116</v>
      </c>
      <c r="F416" s="83">
        <v>38</v>
      </c>
      <c r="G416" s="83">
        <v>4</v>
      </c>
      <c r="H416" s="12" t="str">
        <f t="shared" si="13"/>
        <v>38-4</v>
      </c>
      <c r="I416" s="12" t="str">
        <f t="shared" si="12"/>
        <v>38-4 4</v>
      </c>
      <c r="J416" s="49" t="s">
        <v>1488</v>
      </c>
      <c r="K416" s="13">
        <v>0</v>
      </c>
      <c r="L416" s="13">
        <v>54</v>
      </c>
      <c r="M416" s="117" t="b">
        <v>1</v>
      </c>
      <c r="N416" s="14">
        <v>80.929999999999993</v>
      </c>
      <c r="O416" s="14">
        <v>81.47</v>
      </c>
      <c r="P416" s="15" t="s">
        <v>112</v>
      </c>
      <c r="Q416" s="16" t="s">
        <v>117</v>
      </c>
      <c r="R416" s="133" t="s">
        <v>1496</v>
      </c>
      <c r="S416" s="134">
        <v>4</v>
      </c>
      <c r="T416" s="16" t="s">
        <v>18</v>
      </c>
      <c r="U416" s="16"/>
      <c r="V416" s="5" t="s">
        <v>141</v>
      </c>
      <c r="W416" s="5" t="s">
        <v>49</v>
      </c>
      <c r="X416" s="5" t="s">
        <v>53</v>
      </c>
      <c r="Y416" s="5" t="s">
        <v>11</v>
      </c>
      <c r="Z416" s="18">
        <v>3</v>
      </c>
      <c r="AA416" s="5" t="s">
        <v>40</v>
      </c>
      <c r="AT416" s="4">
        <v>50</v>
      </c>
      <c r="AW416" s="4">
        <v>50</v>
      </c>
      <c r="BS416" s="4">
        <v>100</v>
      </c>
      <c r="BV416" s="5"/>
      <c r="BW416" s="4" t="s">
        <v>384</v>
      </c>
    </row>
    <row r="417" spans="1:76" hidden="1" x14ac:dyDescent="0.3">
      <c r="A417" s="49" t="s">
        <v>1488</v>
      </c>
      <c r="B417" s="8">
        <v>42966</v>
      </c>
      <c r="C417" s="4" t="s">
        <v>301</v>
      </c>
      <c r="D417" s="4" t="s">
        <v>115</v>
      </c>
      <c r="E417" s="4" t="s">
        <v>116</v>
      </c>
      <c r="F417" s="83">
        <v>38</v>
      </c>
      <c r="G417" s="83">
        <v>4</v>
      </c>
      <c r="H417" s="12" t="str">
        <f t="shared" si="13"/>
        <v>38-4</v>
      </c>
      <c r="I417" s="12" t="str">
        <f t="shared" si="12"/>
        <v>38-4 O</v>
      </c>
      <c r="J417" s="49" t="s">
        <v>1488</v>
      </c>
      <c r="K417" s="13">
        <v>0</v>
      </c>
      <c r="L417" s="13">
        <v>54</v>
      </c>
      <c r="M417" s="117" t="b">
        <v>1</v>
      </c>
      <c r="N417" s="14">
        <v>80.929999999999993</v>
      </c>
      <c r="O417" s="14">
        <v>81.47</v>
      </c>
      <c r="P417" s="15"/>
      <c r="Q417" s="16" t="s">
        <v>105</v>
      </c>
      <c r="R417" s="135" t="s">
        <v>105</v>
      </c>
      <c r="S417" s="139" t="s">
        <v>1492</v>
      </c>
      <c r="T417" s="16"/>
      <c r="U417" s="16"/>
      <c r="V417" s="5"/>
      <c r="W417" s="5"/>
      <c r="X417" s="5"/>
      <c r="Y417" s="5"/>
      <c r="Z417" s="18" t="e">
        <v>#N/A</v>
      </c>
      <c r="AA417" s="5"/>
      <c r="BS417" s="4">
        <v>0</v>
      </c>
      <c r="BV417" s="5"/>
      <c r="BX417" s="4" t="s">
        <v>385</v>
      </c>
    </row>
    <row r="418" spans="1:76" hidden="1" x14ac:dyDescent="0.3">
      <c r="A418" s="49" t="s">
        <v>1488</v>
      </c>
      <c r="B418" s="107">
        <v>42974</v>
      </c>
      <c r="C418" s="4" t="s">
        <v>301</v>
      </c>
      <c r="D418" s="4" t="s">
        <v>115</v>
      </c>
      <c r="E418" s="4" t="s">
        <v>116</v>
      </c>
      <c r="F418" s="83">
        <v>38</v>
      </c>
      <c r="G418" s="83">
        <v>4</v>
      </c>
      <c r="H418" s="12" t="str">
        <f t="shared" si="13"/>
        <v>38-4</v>
      </c>
      <c r="I418" s="12" t="str">
        <f t="shared" si="12"/>
        <v>38-4 1</v>
      </c>
      <c r="J418" s="49" t="s">
        <v>1488</v>
      </c>
      <c r="K418" s="13">
        <v>54</v>
      </c>
      <c r="L418" s="13">
        <v>93</v>
      </c>
      <c r="M418" s="117" t="b">
        <v>1</v>
      </c>
      <c r="N418" s="14">
        <v>81.47</v>
      </c>
      <c r="O418" s="14">
        <v>81.86</v>
      </c>
      <c r="P418" s="15" t="s">
        <v>112</v>
      </c>
      <c r="Q418" s="16" t="s">
        <v>33</v>
      </c>
      <c r="R418" s="133" t="s">
        <v>1532</v>
      </c>
      <c r="S418" s="134">
        <v>1</v>
      </c>
      <c r="T418" s="16" t="s">
        <v>18</v>
      </c>
      <c r="U418" s="16"/>
      <c r="V418" s="5" t="s">
        <v>315</v>
      </c>
      <c r="W418" s="5" t="s">
        <v>49</v>
      </c>
      <c r="X418" s="5" t="s">
        <v>17</v>
      </c>
      <c r="Y418" s="5" t="s">
        <v>109</v>
      </c>
      <c r="Z418" s="18">
        <v>7</v>
      </c>
      <c r="AA418" s="5" t="s">
        <v>40</v>
      </c>
      <c r="BO418" s="39">
        <v>100</v>
      </c>
      <c r="BS418" s="4">
        <v>100</v>
      </c>
      <c r="BV418" s="5"/>
      <c r="BW418" s="4" t="s">
        <v>396</v>
      </c>
    </row>
    <row r="419" spans="1:76" hidden="1" x14ac:dyDescent="0.3">
      <c r="A419" s="49" t="s">
        <v>1488</v>
      </c>
      <c r="B419" s="8">
        <v>42966</v>
      </c>
      <c r="C419" s="4" t="s">
        <v>301</v>
      </c>
      <c r="D419" s="4" t="s">
        <v>115</v>
      </c>
      <c r="E419" s="4" t="s">
        <v>116</v>
      </c>
      <c r="F419" s="83">
        <v>38</v>
      </c>
      <c r="G419" s="83">
        <v>4</v>
      </c>
      <c r="H419" s="12" t="str">
        <f t="shared" si="13"/>
        <v>38-4</v>
      </c>
      <c r="I419" s="12" t="str">
        <f t="shared" si="12"/>
        <v>38-4 2</v>
      </c>
      <c r="J419" s="49" t="s">
        <v>1488</v>
      </c>
      <c r="K419" s="13">
        <v>54</v>
      </c>
      <c r="L419" s="13">
        <v>93</v>
      </c>
      <c r="M419" s="117" t="b">
        <v>1</v>
      </c>
      <c r="N419" s="14">
        <v>81.47</v>
      </c>
      <c r="O419" s="14">
        <v>81.86</v>
      </c>
      <c r="P419" s="15" t="s">
        <v>112</v>
      </c>
      <c r="Q419" s="16" t="s">
        <v>88</v>
      </c>
      <c r="R419" s="133" t="s">
        <v>1531</v>
      </c>
      <c r="S419" s="134">
        <v>2</v>
      </c>
      <c r="T419" s="16" t="s">
        <v>18</v>
      </c>
      <c r="U419" s="16"/>
      <c r="V419" s="5" t="s">
        <v>206</v>
      </c>
      <c r="W419" s="5" t="s">
        <v>49</v>
      </c>
      <c r="X419" s="5" t="s">
        <v>17</v>
      </c>
      <c r="Y419" s="5" t="s">
        <v>109</v>
      </c>
      <c r="Z419" s="18">
        <v>7</v>
      </c>
      <c r="AA419" s="5" t="s">
        <v>40</v>
      </c>
      <c r="AU419" s="4">
        <v>50</v>
      </c>
      <c r="BO419" s="39">
        <v>50</v>
      </c>
      <c r="BS419" s="4">
        <v>100</v>
      </c>
      <c r="BV419" s="5"/>
      <c r="BW419" s="4" t="s">
        <v>386</v>
      </c>
    </row>
    <row r="420" spans="1:76" hidden="1" x14ac:dyDescent="0.3">
      <c r="A420" s="49" t="s">
        <v>1488</v>
      </c>
      <c r="B420" s="8">
        <v>42966</v>
      </c>
      <c r="C420" s="4" t="s">
        <v>301</v>
      </c>
      <c r="D420" s="4" t="s">
        <v>115</v>
      </c>
      <c r="E420" s="4" t="s">
        <v>116</v>
      </c>
      <c r="F420" s="83">
        <v>38</v>
      </c>
      <c r="G420" s="83">
        <v>4</v>
      </c>
      <c r="H420" s="12" t="str">
        <f t="shared" si="13"/>
        <v>38-4</v>
      </c>
      <c r="I420" s="12" t="str">
        <f t="shared" si="12"/>
        <v>38-4 O</v>
      </c>
      <c r="J420" s="49" t="s">
        <v>1488</v>
      </c>
      <c r="K420" s="13">
        <v>54</v>
      </c>
      <c r="L420" s="13">
        <v>93</v>
      </c>
      <c r="M420" s="117" t="b">
        <v>1</v>
      </c>
      <c r="N420" s="14">
        <v>81.47</v>
      </c>
      <c r="O420" s="14">
        <v>81.86</v>
      </c>
      <c r="P420" s="15"/>
      <c r="Q420" s="16" t="s">
        <v>105</v>
      </c>
      <c r="R420" s="135" t="s">
        <v>105</v>
      </c>
      <c r="S420" s="139" t="s">
        <v>1492</v>
      </c>
      <c r="T420" s="16"/>
      <c r="U420" s="16"/>
      <c r="V420" s="5"/>
      <c r="W420" s="5"/>
      <c r="X420" s="5"/>
      <c r="Y420" s="5"/>
      <c r="Z420" s="18" t="e">
        <v>#N/A</v>
      </c>
      <c r="AA420" s="5"/>
      <c r="BS420" s="4">
        <v>0</v>
      </c>
      <c r="BV420" s="5"/>
      <c r="BX420" s="4" t="s">
        <v>386</v>
      </c>
    </row>
    <row r="421" spans="1:76" hidden="1" x14ac:dyDescent="0.3">
      <c r="A421" s="49" t="s">
        <v>1488</v>
      </c>
      <c r="B421" s="107">
        <v>42974</v>
      </c>
      <c r="C421" s="4" t="s">
        <v>301</v>
      </c>
      <c r="D421" s="4" t="s">
        <v>115</v>
      </c>
      <c r="E421" s="4" t="s">
        <v>116</v>
      </c>
      <c r="F421" s="83">
        <v>39</v>
      </c>
      <c r="G421" s="83">
        <v>1</v>
      </c>
      <c r="H421" s="12" t="str">
        <f t="shared" si="13"/>
        <v>39-1</v>
      </c>
      <c r="I421" s="12" t="str">
        <f t="shared" si="12"/>
        <v>39-1 1</v>
      </c>
      <c r="J421" s="49" t="s">
        <v>1488</v>
      </c>
      <c r="K421" s="13">
        <v>0</v>
      </c>
      <c r="L421" s="13">
        <v>73</v>
      </c>
      <c r="M421" s="117" t="b">
        <v>1</v>
      </c>
      <c r="N421" s="14">
        <v>81.900000000000006</v>
      </c>
      <c r="O421" s="14">
        <v>82.63000000000001</v>
      </c>
      <c r="P421" s="15" t="s">
        <v>112</v>
      </c>
      <c r="Q421" s="16" t="s">
        <v>33</v>
      </c>
      <c r="R421" s="133" t="s">
        <v>1532</v>
      </c>
      <c r="S421" s="134">
        <v>1</v>
      </c>
      <c r="T421" s="16" t="s">
        <v>18</v>
      </c>
      <c r="U421" s="16"/>
      <c r="V421" s="5" t="s">
        <v>315</v>
      </c>
      <c r="W421" s="5" t="s">
        <v>49</v>
      </c>
      <c r="X421" s="5" t="s">
        <v>17</v>
      </c>
      <c r="Y421" s="5" t="s">
        <v>109</v>
      </c>
      <c r="Z421" s="18">
        <v>7</v>
      </c>
      <c r="AA421" s="5" t="s">
        <v>40</v>
      </c>
      <c r="BO421" s="39">
        <v>100</v>
      </c>
      <c r="BS421" s="4">
        <v>100</v>
      </c>
      <c r="BV421" s="5"/>
      <c r="BW421" s="4" t="s">
        <v>396</v>
      </c>
    </row>
    <row r="422" spans="1:76" hidden="1" x14ac:dyDescent="0.3">
      <c r="A422" s="49" t="s">
        <v>1488</v>
      </c>
      <c r="B422" s="8">
        <v>42967</v>
      </c>
      <c r="C422" s="4" t="s">
        <v>301</v>
      </c>
      <c r="D422" s="4" t="s">
        <v>115</v>
      </c>
      <c r="E422" s="4" t="s">
        <v>116</v>
      </c>
      <c r="F422" s="83">
        <v>39</v>
      </c>
      <c r="G422" s="83">
        <v>1</v>
      </c>
      <c r="H422" s="12" t="str">
        <f t="shared" si="13"/>
        <v>39-1</v>
      </c>
      <c r="I422" s="12" t="str">
        <f t="shared" si="12"/>
        <v>39-1 2</v>
      </c>
      <c r="J422" s="49" t="s">
        <v>1488</v>
      </c>
      <c r="K422" s="13">
        <v>0</v>
      </c>
      <c r="L422" s="13">
        <v>73</v>
      </c>
      <c r="M422" s="117" t="b">
        <v>1</v>
      </c>
      <c r="N422" s="14">
        <v>81.900000000000006</v>
      </c>
      <c r="O422" s="14">
        <v>82.63000000000001</v>
      </c>
      <c r="P422" s="15" t="s">
        <v>112</v>
      </c>
      <c r="Q422" s="16" t="s">
        <v>88</v>
      </c>
      <c r="R422" s="133" t="s">
        <v>1531</v>
      </c>
      <c r="S422" s="134">
        <v>2</v>
      </c>
      <c r="T422" s="16" t="s">
        <v>18</v>
      </c>
      <c r="U422" s="16"/>
      <c r="V422" s="5" t="s">
        <v>206</v>
      </c>
      <c r="W422" s="5" t="s">
        <v>49</v>
      </c>
      <c r="X422" s="5" t="s">
        <v>17</v>
      </c>
      <c r="Y422" s="5" t="s">
        <v>109</v>
      </c>
      <c r="Z422" s="18">
        <v>7</v>
      </c>
      <c r="AA422" s="5" t="s">
        <v>40</v>
      </c>
      <c r="AU422" s="4">
        <v>50</v>
      </c>
      <c r="BO422" s="39">
        <v>50</v>
      </c>
      <c r="BS422" s="4">
        <v>100</v>
      </c>
      <c r="BV422" s="5"/>
      <c r="BW422" s="4" t="s">
        <v>386</v>
      </c>
    </row>
    <row r="423" spans="1:76" x14ac:dyDescent="0.3">
      <c r="A423" s="49" t="s">
        <v>1488</v>
      </c>
      <c r="B423" s="8">
        <v>42966</v>
      </c>
      <c r="C423" s="4" t="s">
        <v>301</v>
      </c>
      <c r="D423" s="4" t="s">
        <v>115</v>
      </c>
      <c r="E423" s="4" t="s">
        <v>116</v>
      </c>
      <c r="F423" s="83">
        <v>39</v>
      </c>
      <c r="G423" s="83">
        <v>1</v>
      </c>
      <c r="H423" s="12" t="str">
        <f t="shared" si="13"/>
        <v>39-1</v>
      </c>
      <c r="I423" s="12" t="str">
        <f t="shared" si="12"/>
        <v>39-1 4</v>
      </c>
      <c r="J423" s="49" t="s">
        <v>1488</v>
      </c>
      <c r="K423" s="13">
        <v>9</v>
      </c>
      <c r="L423" s="13">
        <v>10</v>
      </c>
      <c r="M423" s="117" t="b">
        <v>1</v>
      </c>
      <c r="N423" s="14">
        <v>81.990000000000009</v>
      </c>
      <c r="O423" s="14">
        <v>82</v>
      </c>
      <c r="P423" s="15" t="s">
        <v>96</v>
      </c>
      <c r="Q423" s="16" t="s">
        <v>117</v>
      </c>
      <c r="R423" s="133" t="s">
        <v>1496</v>
      </c>
      <c r="S423" s="134">
        <v>4</v>
      </c>
      <c r="T423" s="16" t="s">
        <v>18</v>
      </c>
      <c r="U423" s="16"/>
      <c r="V423" s="5" t="s">
        <v>141</v>
      </c>
      <c r="W423" s="5" t="s">
        <v>49</v>
      </c>
      <c r="X423" s="5" t="s">
        <v>14</v>
      </c>
      <c r="Y423" s="5" t="s">
        <v>11</v>
      </c>
      <c r="Z423" s="18">
        <v>3</v>
      </c>
      <c r="AA423" s="5" t="s">
        <v>40</v>
      </c>
      <c r="AT423" s="4">
        <v>50</v>
      </c>
      <c r="AW423" s="4">
        <v>50</v>
      </c>
      <c r="BS423" s="4">
        <v>100</v>
      </c>
      <c r="BV423" s="5"/>
      <c r="BW423" s="4" t="s">
        <v>387</v>
      </c>
    </row>
    <row r="424" spans="1:76" hidden="1" x14ac:dyDescent="0.3">
      <c r="A424" s="49" t="s">
        <v>1488</v>
      </c>
      <c r="B424" s="8">
        <v>42966</v>
      </c>
      <c r="C424" s="4" t="s">
        <v>301</v>
      </c>
      <c r="D424" s="4" t="s">
        <v>115</v>
      </c>
      <c r="E424" s="4" t="s">
        <v>116</v>
      </c>
      <c r="F424" s="83">
        <v>39</v>
      </c>
      <c r="G424" s="83">
        <v>1</v>
      </c>
      <c r="H424" s="12" t="str">
        <f t="shared" si="13"/>
        <v>39-1</v>
      </c>
      <c r="I424" s="12" t="str">
        <f t="shared" si="12"/>
        <v>39-1 O</v>
      </c>
      <c r="J424" s="49" t="s">
        <v>1488</v>
      </c>
      <c r="K424" s="13">
        <v>0</v>
      </c>
      <c r="L424" s="13">
        <v>73</v>
      </c>
      <c r="M424" s="117" t="b">
        <v>1</v>
      </c>
      <c r="N424" s="14">
        <v>81.900000000000006</v>
      </c>
      <c r="O424" s="14">
        <v>82.63000000000001</v>
      </c>
      <c r="P424" s="15"/>
      <c r="Q424" s="16" t="s">
        <v>105</v>
      </c>
      <c r="R424" s="135" t="s">
        <v>105</v>
      </c>
      <c r="S424" s="139" t="s">
        <v>1492</v>
      </c>
      <c r="T424" s="16"/>
      <c r="U424" s="16"/>
      <c r="V424" s="5"/>
      <c r="W424" s="5"/>
      <c r="X424" s="5"/>
      <c r="Y424" s="5"/>
      <c r="Z424" s="18" t="e">
        <v>#N/A</v>
      </c>
      <c r="AA424" s="5"/>
      <c r="BS424" s="4">
        <v>0</v>
      </c>
      <c r="BV424" s="5"/>
      <c r="BX424" s="4" t="s">
        <v>388</v>
      </c>
    </row>
    <row r="425" spans="1:76" hidden="1" x14ac:dyDescent="0.3">
      <c r="A425" s="49" t="s">
        <v>1488</v>
      </c>
      <c r="B425" s="107">
        <v>42974</v>
      </c>
      <c r="C425" s="4" t="s">
        <v>301</v>
      </c>
      <c r="D425" s="4" t="s">
        <v>115</v>
      </c>
      <c r="E425" s="4" t="s">
        <v>116</v>
      </c>
      <c r="F425" s="83">
        <v>39</v>
      </c>
      <c r="G425" s="83">
        <v>2</v>
      </c>
      <c r="H425" s="12" t="str">
        <f t="shared" si="13"/>
        <v>39-2</v>
      </c>
      <c r="I425" s="12" t="str">
        <f t="shared" si="12"/>
        <v>39-2 1</v>
      </c>
      <c r="J425" s="49" t="s">
        <v>1488</v>
      </c>
      <c r="K425" s="13">
        <v>0</v>
      </c>
      <c r="L425" s="13">
        <v>92</v>
      </c>
      <c r="M425" s="117" t="b">
        <v>1</v>
      </c>
      <c r="N425" s="14">
        <v>82.78</v>
      </c>
      <c r="O425" s="14">
        <v>83.7</v>
      </c>
      <c r="P425" s="15" t="s">
        <v>112</v>
      </c>
      <c r="Q425" s="16" t="s">
        <v>33</v>
      </c>
      <c r="R425" s="133" t="s">
        <v>1532</v>
      </c>
      <c r="S425" s="134">
        <v>1</v>
      </c>
      <c r="T425" s="16" t="s">
        <v>18</v>
      </c>
      <c r="U425" s="16"/>
      <c r="V425" s="5" t="s">
        <v>315</v>
      </c>
      <c r="W425" s="5" t="s">
        <v>49</v>
      </c>
      <c r="X425" s="5" t="s">
        <v>17</v>
      </c>
      <c r="Y425" s="5" t="s">
        <v>109</v>
      </c>
      <c r="Z425" s="18">
        <v>7</v>
      </c>
      <c r="AA425" s="5" t="s">
        <v>40</v>
      </c>
      <c r="BO425" s="39">
        <v>100</v>
      </c>
      <c r="BS425" s="4">
        <v>100</v>
      </c>
      <c r="BV425" s="5"/>
      <c r="BW425" s="4" t="s">
        <v>396</v>
      </c>
    </row>
    <row r="426" spans="1:76" hidden="1" x14ac:dyDescent="0.3">
      <c r="A426" s="49" t="s">
        <v>1488</v>
      </c>
      <c r="B426" s="8">
        <v>42967</v>
      </c>
      <c r="C426" s="4" t="s">
        <v>301</v>
      </c>
      <c r="D426" s="4" t="s">
        <v>115</v>
      </c>
      <c r="E426" s="4" t="s">
        <v>116</v>
      </c>
      <c r="F426" s="83">
        <v>39</v>
      </c>
      <c r="G426" s="83">
        <v>2</v>
      </c>
      <c r="H426" s="12" t="str">
        <f t="shared" si="13"/>
        <v>39-2</v>
      </c>
      <c r="I426" s="12" t="str">
        <f t="shared" si="12"/>
        <v>39-2 2</v>
      </c>
      <c r="J426" s="49" t="s">
        <v>1488</v>
      </c>
      <c r="K426" s="13">
        <v>0</v>
      </c>
      <c r="L426" s="13">
        <v>92</v>
      </c>
      <c r="M426" s="117" t="b">
        <v>1</v>
      </c>
      <c r="N426" s="14">
        <v>82.78</v>
      </c>
      <c r="O426" s="14">
        <v>83.7</v>
      </c>
      <c r="P426" s="15" t="s">
        <v>112</v>
      </c>
      <c r="Q426" s="16" t="s">
        <v>88</v>
      </c>
      <c r="R426" s="133" t="s">
        <v>1531</v>
      </c>
      <c r="S426" s="134">
        <v>2</v>
      </c>
      <c r="T426" s="16" t="s">
        <v>18</v>
      </c>
      <c r="U426" s="16"/>
      <c r="V426" s="5" t="s">
        <v>141</v>
      </c>
      <c r="W426" s="5" t="s">
        <v>49</v>
      </c>
      <c r="X426" s="5" t="s">
        <v>17</v>
      </c>
      <c r="Y426" s="5" t="s">
        <v>109</v>
      </c>
      <c r="Z426" s="18">
        <v>7</v>
      </c>
      <c r="AA426" s="5" t="s">
        <v>40</v>
      </c>
      <c r="AU426" s="4">
        <v>50</v>
      </c>
      <c r="BO426" s="39">
        <v>50</v>
      </c>
      <c r="BS426" s="4">
        <v>100</v>
      </c>
      <c r="BV426" s="5"/>
      <c r="BW426" s="4" t="s">
        <v>386</v>
      </c>
    </row>
    <row r="427" spans="1:76" hidden="1" x14ac:dyDescent="0.3">
      <c r="A427" s="49" t="s">
        <v>1488</v>
      </c>
      <c r="B427" s="8">
        <v>42968</v>
      </c>
      <c r="C427" s="4" t="s">
        <v>301</v>
      </c>
      <c r="D427" s="4" t="s">
        <v>115</v>
      </c>
      <c r="E427" s="4" t="s">
        <v>116</v>
      </c>
      <c r="F427" s="83">
        <v>39</v>
      </c>
      <c r="G427" s="83">
        <v>2</v>
      </c>
      <c r="H427" s="12" t="str">
        <f t="shared" si="13"/>
        <v>39-2</v>
      </c>
      <c r="I427" s="12" t="str">
        <f t="shared" si="12"/>
        <v>39-2 4</v>
      </c>
      <c r="J427" s="49" t="s">
        <v>1488</v>
      </c>
      <c r="K427" s="13">
        <v>0</v>
      </c>
      <c r="L427" s="13">
        <v>16</v>
      </c>
      <c r="M427" s="117" t="b">
        <v>1</v>
      </c>
      <c r="N427" s="14">
        <v>82.78</v>
      </c>
      <c r="O427" s="14">
        <v>82.94</v>
      </c>
      <c r="P427" s="15" t="s">
        <v>96</v>
      </c>
      <c r="Q427" s="16" t="s">
        <v>42</v>
      </c>
      <c r="R427" s="133" t="s">
        <v>1496</v>
      </c>
      <c r="S427" s="134">
        <v>4</v>
      </c>
      <c r="T427" s="16" t="s">
        <v>18</v>
      </c>
      <c r="U427" s="16"/>
      <c r="V427" s="5" t="s">
        <v>141</v>
      </c>
      <c r="W427" s="5" t="s">
        <v>49</v>
      </c>
      <c r="X427" s="5" t="s">
        <v>14</v>
      </c>
      <c r="Y427" s="5" t="s">
        <v>11</v>
      </c>
      <c r="Z427" s="18">
        <v>3</v>
      </c>
      <c r="AA427" s="5" t="s">
        <v>40</v>
      </c>
      <c r="AU427" s="4">
        <v>45</v>
      </c>
      <c r="AW427" s="4">
        <v>45</v>
      </c>
      <c r="BI427" s="4">
        <v>10</v>
      </c>
      <c r="BS427" s="4">
        <v>100</v>
      </c>
      <c r="BV427" s="5"/>
      <c r="BW427" s="4" t="s">
        <v>389</v>
      </c>
    </row>
    <row r="428" spans="1:76" hidden="1" x14ac:dyDescent="0.3">
      <c r="A428" s="49" t="s">
        <v>1488</v>
      </c>
      <c r="B428" s="8">
        <v>42966</v>
      </c>
      <c r="C428" s="4" t="s">
        <v>301</v>
      </c>
      <c r="D428" s="4" t="s">
        <v>115</v>
      </c>
      <c r="E428" s="4" t="s">
        <v>116</v>
      </c>
      <c r="F428" s="83">
        <v>39</v>
      </c>
      <c r="G428" s="83">
        <v>2</v>
      </c>
      <c r="H428" s="12" t="str">
        <f t="shared" si="13"/>
        <v>39-2</v>
      </c>
      <c r="I428" s="12" t="str">
        <f t="shared" si="12"/>
        <v>39-2 O</v>
      </c>
      <c r="J428" s="49" t="s">
        <v>1488</v>
      </c>
      <c r="K428" s="13">
        <v>0</v>
      </c>
      <c r="L428" s="13">
        <v>92</v>
      </c>
      <c r="M428" s="117" t="b">
        <v>1</v>
      </c>
      <c r="N428" s="14">
        <v>82.78</v>
      </c>
      <c r="O428" s="14">
        <v>83.7</v>
      </c>
      <c r="P428" s="15"/>
      <c r="Q428" s="16" t="s">
        <v>105</v>
      </c>
      <c r="R428" s="135" t="s">
        <v>105</v>
      </c>
      <c r="S428" s="139" t="s">
        <v>1492</v>
      </c>
      <c r="T428" s="16"/>
      <c r="U428" s="16"/>
      <c r="V428" s="5"/>
      <c r="W428" s="5"/>
      <c r="X428" s="5"/>
      <c r="Y428" s="5"/>
      <c r="Z428" s="18" t="e">
        <v>#N/A</v>
      </c>
      <c r="AA428" s="5"/>
      <c r="BS428" s="4">
        <v>0</v>
      </c>
      <c r="BV428" s="5"/>
      <c r="BX428" s="4" t="s">
        <v>388</v>
      </c>
    </row>
    <row r="429" spans="1:76" hidden="1" x14ac:dyDescent="0.3">
      <c r="A429" s="49" t="s">
        <v>1488</v>
      </c>
      <c r="B429" s="107">
        <v>42974</v>
      </c>
      <c r="C429" s="4" t="s">
        <v>301</v>
      </c>
      <c r="D429" s="4" t="s">
        <v>115</v>
      </c>
      <c r="E429" s="4" t="s">
        <v>116</v>
      </c>
      <c r="F429" s="83">
        <v>39</v>
      </c>
      <c r="G429" s="83">
        <v>3</v>
      </c>
      <c r="H429" s="12" t="str">
        <f t="shared" si="13"/>
        <v>39-3</v>
      </c>
      <c r="I429" s="12" t="str">
        <f t="shared" si="12"/>
        <v>39-3 1</v>
      </c>
      <c r="J429" s="49" t="s">
        <v>1488</v>
      </c>
      <c r="K429" s="13">
        <v>0</v>
      </c>
      <c r="L429" s="13">
        <v>52</v>
      </c>
      <c r="M429" s="117" t="b">
        <v>1</v>
      </c>
      <c r="N429" s="14">
        <v>83.7</v>
      </c>
      <c r="O429" s="14">
        <v>84.22</v>
      </c>
      <c r="P429" s="15" t="s">
        <v>112</v>
      </c>
      <c r="Q429" s="16" t="s">
        <v>33</v>
      </c>
      <c r="R429" s="133" t="s">
        <v>1532</v>
      </c>
      <c r="S429" s="134">
        <v>1</v>
      </c>
      <c r="T429" s="16" t="s">
        <v>18</v>
      </c>
      <c r="U429" s="16"/>
      <c r="V429" s="5" t="s">
        <v>315</v>
      </c>
      <c r="W429" s="5" t="s">
        <v>49</v>
      </c>
      <c r="X429" s="5" t="s">
        <v>17</v>
      </c>
      <c r="Y429" s="5" t="s">
        <v>109</v>
      </c>
      <c r="Z429" s="18">
        <v>7</v>
      </c>
      <c r="AA429" s="5" t="s">
        <v>40</v>
      </c>
      <c r="BO429" s="39">
        <v>100</v>
      </c>
      <c r="BS429" s="4">
        <v>100</v>
      </c>
      <c r="BV429" s="5"/>
      <c r="BW429" s="4" t="s">
        <v>396</v>
      </c>
    </row>
    <row r="430" spans="1:76" hidden="1" x14ac:dyDescent="0.3">
      <c r="A430" s="49" t="s">
        <v>1488</v>
      </c>
      <c r="B430" s="8">
        <v>42967</v>
      </c>
      <c r="C430" s="4" t="s">
        <v>301</v>
      </c>
      <c r="D430" s="4" t="s">
        <v>115</v>
      </c>
      <c r="E430" s="4" t="s">
        <v>116</v>
      </c>
      <c r="F430" s="83">
        <v>39</v>
      </c>
      <c r="G430" s="83">
        <v>3</v>
      </c>
      <c r="H430" s="12" t="str">
        <f t="shared" si="13"/>
        <v>39-3</v>
      </c>
      <c r="I430" s="12" t="str">
        <f t="shared" si="12"/>
        <v>39-3 2</v>
      </c>
      <c r="J430" s="49" t="s">
        <v>1488</v>
      </c>
      <c r="K430" s="13">
        <v>0</v>
      </c>
      <c r="L430" s="13">
        <v>52</v>
      </c>
      <c r="M430" s="117" t="b">
        <v>1</v>
      </c>
      <c r="N430" s="14">
        <v>83.7</v>
      </c>
      <c r="O430" s="14">
        <v>84.22</v>
      </c>
      <c r="P430" s="15" t="s">
        <v>112</v>
      </c>
      <c r="Q430" s="16" t="s">
        <v>88</v>
      </c>
      <c r="R430" s="133" t="s">
        <v>1531</v>
      </c>
      <c r="S430" s="134">
        <v>2</v>
      </c>
      <c r="T430" s="16" t="s">
        <v>18</v>
      </c>
      <c r="U430" s="16"/>
      <c r="V430" s="5" t="s">
        <v>127</v>
      </c>
      <c r="W430" s="5" t="s">
        <v>49</v>
      </c>
      <c r="X430" s="5" t="s">
        <v>17</v>
      </c>
      <c r="Y430" s="5" t="s">
        <v>109</v>
      </c>
      <c r="Z430" s="18">
        <v>7</v>
      </c>
      <c r="AA430" s="5" t="s">
        <v>40</v>
      </c>
      <c r="AU430" s="4">
        <v>50</v>
      </c>
      <c r="BO430" s="39">
        <v>50</v>
      </c>
      <c r="BS430" s="4">
        <v>100</v>
      </c>
      <c r="BV430" s="5"/>
      <c r="BW430" s="4" t="s">
        <v>386</v>
      </c>
    </row>
    <row r="431" spans="1:76" hidden="1" x14ac:dyDescent="0.3">
      <c r="A431" s="49" t="s">
        <v>1488</v>
      </c>
      <c r="B431" s="8">
        <v>42968</v>
      </c>
      <c r="C431" s="4" t="s">
        <v>301</v>
      </c>
      <c r="D431" s="4" t="s">
        <v>115</v>
      </c>
      <c r="E431" s="4" t="s">
        <v>116</v>
      </c>
      <c r="F431" s="83">
        <v>39</v>
      </c>
      <c r="G431" s="83">
        <v>3</v>
      </c>
      <c r="H431" s="12" t="str">
        <f t="shared" si="13"/>
        <v>39-3</v>
      </c>
      <c r="I431" s="12" t="str">
        <f t="shared" si="12"/>
        <v>39-3 4</v>
      </c>
      <c r="J431" s="49" t="s">
        <v>1488</v>
      </c>
      <c r="K431" s="13">
        <v>44</v>
      </c>
      <c r="L431" s="13">
        <v>52</v>
      </c>
      <c r="M431" s="117" t="b">
        <v>1</v>
      </c>
      <c r="N431" s="14">
        <v>84.14</v>
      </c>
      <c r="O431" s="14">
        <v>84.22</v>
      </c>
      <c r="P431" s="15" t="s">
        <v>112</v>
      </c>
      <c r="Q431" s="16" t="s">
        <v>42</v>
      </c>
      <c r="R431" s="133" t="s">
        <v>1496</v>
      </c>
      <c r="S431" s="134">
        <v>4</v>
      </c>
      <c r="T431" s="16" t="s">
        <v>18</v>
      </c>
      <c r="U431" s="16"/>
      <c r="V431" s="5" t="s">
        <v>141</v>
      </c>
      <c r="W431" s="5" t="s">
        <v>49</v>
      </c>
      <c r="X431" s="5" t="s">
        <v>14</v>
      </c>
      <c r="Y431" s="5" t="s">
        <v>11</v>
      </c>
      <c r="Z431" s="18">
        <v>3</v>
      </c>
      <c r="AA431" s="5" t="s">
        <v>40</v>
      </c>
      <c r="AU431" s="4">
        <v>45</v>
      </c>
      <c r="AW431" s="4">
        <v>45</v>
      </c>
      <c r="BI431" s="4">
        <v>10</v>
      </c>
      <c r="BS431" s="4">
        <v>100</v>
      </c>
      <c r="BV431" s="5"/>
      <c r="BW431" s="4" t="s">
        <v>390</v>
      </c>
    </row>
    <row r="432" spans="1:76" hidden="1" x14ac:dyDescent="0.3">
      <c r="A432" s="49" t="s">
        <v>1488</v>
      </c>
      <c r="B432" s="8">
        <v>42966</v>
      </c>
      <c r="C432" s="4" t="s">
        <v>301</v>
      </c>
      <c r="D432" s="4" t="s">
        <v>115</v>
      </c>
      <c r="E432" s="4" t="s">
        <v>116</v>
      </c>
      <c r="F432" s="83">
        <v>39</v>
      </c>
      <c r="G432" s="83">
        <v>3</v>
      </c>
      <c r="H432" s="12" t="str">
        <f t="shared" si="13"/>
        <v>39-3</v>
      </c>
      <c r="I432" s="12" t="str">
        <f t="shared" si="12"/>
        <v>39-3 O</v>
      </c>
      <c r="J432" s="49" t="s">
        <v>1488</v>
      </c>
      <c r="K432" s="13">
        <v>0</v>
      </c>
      <c r="L432" s="13">
        <v>52</v>
      </c>
      <c r="M432" s="117" t="b">
        <v>1</v>
      </c>
      <c r="N432" s="14">
        <v>83.7</v>
      </c>
      <c r="O432" s="14">
        <v>84.22</v>
      </c>
      <c r="P432" s="15"/>
      <c r="Q432" s="16" t="s">
        <v>105</v>
      </c>
      <c r="R432" s="135" t="s">
        <v>105</v>
      </c>
      <c r="S432" s="139" t="s">
        <v>1492</v>
      </c>
      <c r="T432" s="16"/>
      <c r="U432" s="16"/>
      <c r="V432" s="5"/>
      <c r="W432" s="5"/>
      <c r="X432" s="5"/>
      <c r="Y432" s="5"/>
      <c r="Z432" s="18" t="e">
        <v>#N/A</v>
      </c>
      <c r="AA432" s="5"/>
      <c r="BS432" s="4">
        <v>0</v>
      </c>
      <c r="BV432" s="5"/>
      <c r="BX432" s="4" t="s">
        <v>391</v>
      </c>
    </row>
    <row r="433" spans="1:76" hidden="1" x14ac:dyDescent="0.3">
      <c r="A433" s="49" t="s">
        <v>1488</v>
      </c>
      <c r="B433" s="107">
        <v>42974</v>
      </c>
      <c r="C433" s="4" t="s">
        <v>301</v>
      </c>
      <c r="D433" s="4" t="s">
        <v>115</v>
      </c>
      <c r="E433" s="4" t="s">
        <v>116</v>
      </c>
      <c r="F433" s="83">
        <v>39</v>
      </c>
      <c r="G433" s="83">
        <v>4</v>
      </c>
      <c r="H433" s="12" t="str">
        <f t="shared" si="13"/>
        <v>39-4</v>
      </c>
      <c r="I433" s="12" t="str">
        <f t="shared" si="12"/>
        <v>39-4 1</v>
      </c>
      <c r="J433" s="49" t="s">
        <v>1488</v>
      </c>
      <c r="K433" s="13">
        <v>0</v>
      </c>
      <c r="L433" s="13">
        <v>90</v>
      </c>
      <c r="M433" s="117" t="b">
        <v>1</v>
      </c>
      <c r="N433" s="14">
        <v>84.225000000000009</v>
      </c>
      <c r="O433" s="14">
        <v>85.125000000000014</v>
      </c>
      <c r="P433" s="15" t="s">
        <v>112</v>
      </c>
      <c r="Q433" s="16" t="s">
        <v>33</v>
      </c>
      <c r="R433" s="133" t="s">
        <v>1532</v>
      </c>
      <c r="S433" s="134">
        <v>1</v>
      </c>
      <c r="T433" s="16" t="s">
        <v>18</v>
      </c>
      <c r="U433" s="16"/>
      <c r="V433" s="5" t="s">
        <v>315</v>
      </c>
      <c r="W433" s="5" t="s">
        <v>49</v>
      </c>
      <c r="X433" s="5" t="s">
        <v>17</v>
      </c>
      <c r="Y433" s="5" t="s">
        <v>109</v>
      </c>
      <c r="Z433" s="18">
        <v>7</v>
      </c>
      <c r="AA433" s="5" t="s">
        <v>40</v>
      </c>
      <c r="BO433" s="39">
        <v>100</v>
      </c>
      <c r="BS433" s="4">
        <v>100</v>
      </c>
      <c r="BV433" s="5"/>
      <c r="BW433" s="4" t="s">
        <v>396</v>
      </c>
    </row>
    <row r="434" spans="1:76" hidden="1" x14ac:dyDescent="0.3">
      <c r="A434" s="49" t="s">
        <v>1488</v>
      </c>
      <c r="B434" s="8">
        <v>42967</v>
      </c>
      <c r="C434" s="4" t="s">
        <v>301</v>
      </c>
      <c r="D434" s="4" t="s">
        <v>115</v>
      </c>
      <c r="E434" s="4" t="s">
        <v>116</v>
      </c>
      <c r="F434" s="83">
        <v>39</v>
      </c>
      <c r="G434" s="83">
        <v>4</v>
      </c>
      <c r="H434" s="12" t="str">
        <f t="shared" si="13"/>
        <v>39-4</v>
      </c>
      <c r="I434" s="12" t="str">
        <f t="shared" si="12"/>
        <v>39-4 2</v>
      </c>
      <c r="J434" s="49" t="s">
        <v>1488</v>
      </c>
      <c r="K434" s="13">
        <v>0</v>
      </c>
      <c r="L434" s="13">
        <v>90</v>
      </c>
      <c r="M434" s="117" t="b">
        <v>1</v>
      </c>
      <c r="N434" s="14">
        <v>84.225000000000009</v>
      </c>
      <c r="O434" s="14">
        <v>85.125000000000014</v>
      </c>
      <c r="P434" s="15" t="s">
        <v>112</v>
      </c>
      <c r="Q434" s="16" t="s">
        <v>88</v>
      </c>
      <c r="R434" s="133" t="s">
        <v>1531</v>
      </c>
      <c r="S434" s="134">
        <v>2</v>
      </c>
      <c r="T434" s="16" t="s">
        <v>18</v>
      </c>
      <c r="U434" s="16"/>
      <c r="V434" s="5" t="s">
        <v>127</v>
      </c>
      <c r="W434" s="5" t="s">
        <v>49</v>
      </c>
      <c r="X434" s="5" t="s">
        <v>17</v>
      </c>
      <c r="Y434" s="5" t="s">
        <v>109</v>
      </c>
      <c r="Z434" s="18">
        <v>7</v>
      </c>
      <c r="AA434" s="5" t="s">
        <v>40</v>
      </c>
      <c r="AU434" s="4">
        <v>50</v>
      </c>
      <c r="BO434" s="39">
        <v>50</v>
      </c>
      <c r="BS434" s="4">
        <v>100</v>
      </c>
      <c r="BV434" s="5"/>
      <c r="BW434" s="4" t="s">
        <v>386</v>
      </c>
    </row>
    <row r="435" spans="1:76" hidden="1" x14ac:dyDescent="0.3">
      <c r="A435" s="49" t="s">
        <v>1488</v>
      </c>
      <c r="B435" s="8">
        <v>42968</v>
      </c>
      <c r="C435" s="4" t="s">
        <v>301</v>
      </c>
      <c r="D435" s="4" t="s">
        <v>115</v>
      </c>
      <c r="E435" s="4" t="s">
        <v>116</v>
      </c>
      <c r="F435" s="83">
        <v>39</v>
      </c>
      <c r="G435" s="83">
        <v>4</v>
      </c>
      <c r="H435" s="12" t="str">
        <f t="shared" si="13"/>
        <v>39-4</v>
      </c>
      <c r="I435" s="12" t="str">
        <f t="shared" si="12"/>
        <v>39-4 4</v>
      </c>
      <c r="J435" s="49" t="s">
        <v>1488</v>
      </c>
      <c r="K435" s="13">
        <v>5</v>
      </c>
      <c r="L435" s="13">
        <v>8</v>
      </c>
      <c r="M435" s="117" t="b">
        <v>1</v>
      </c>
      <c r="N435" s="14">
        <v>84.275000000000006</v>
      </c>
      <c r="O435" s="14">
        <v>84.305000000000007</v>
      </c>
      <c r="P435" s="15" t="s">
        <v>96</v>
      </c>
      <c r="Q435" s="16" t="s">
        <v>31</v>
      </c>
      <c r="R435" s="133" t="s">
        <v>1496</v>
      </c>
      <c r="S435" s="134">
        <v>4</v>
      </c>
      <c r="T435" s="16" t="s">
        <v>18</v>
      </c>
      <c r="U435" s="16"/>
      <c r="V435" s="5" t="s">
        <v>141</v>
      </c>
      <c r="W435" s="5" t="s">
        <v>49</v>
      </c>
      <c r="X435" s="5" t="s">
        <v>14</v>
      </c>
      <c r="Y435" s="5" t="s">
        <v>11</v>
      </c>
      <c r="Z435" s="18">
        <v>3</v>
      </c>
      <c r="AA435" s="5" t="s">
        <v>40</v>
      </c>
      <c r="AU435" s="4">
        <v>90</v>
      </c>
      <c r="BI435" s="4">
        <v>10</v>
      </c>
      <c r="BS435" s="4">
        <v>100</v>
      </c>
      <c r="BV435" s="5"/>
      <c r="BW435" s="4" t="s">
        <v>392</v>
      </c>
    </row>
    <row r="436" spans="1:76" hidden="1" x14ac:dyDescent="0.3">
      <c r="A436" s="49" t="s">
        <v>1488</v>
      </c>
      <c r="B436" s="8">
        <v>42966</v>
      </c>
      <c r="C436" s="4" t="s">
        <v>301</v>
      </c>
      <c r="D436" s="4" t="s">
        <v>115</v>
      </c>
      <c r="E436" s="4" t="s">
        <v>116</v>
      </c>
      <c r="F436" s="83">
        <v>39</v>
      </c>
      <c r="G436" s="83">
        <v>4</v>
      </c>
      <c r="H436" s="12" t="str">
        <f t="shared" si="13"/>
        <v>39-4</v>
      </c>
      <c r="I436" s="12" t="str">
        <f t="shared" si="12"/>
        <v>39-4 O</v>
      </c>
      <c r="J436" s="49" t="s">
        <v>1488</v>
      </c>
      <c r="K436" s="13">
        <v>0</v>
      </c>
      <c r="L436" s="13">
        <v>90</v>
      </c>
      <c r="M436" s="117" t="b">
        <v>1</v>
      </c>
      <c r="N436" s="14">
        <v>84.225000000000009</v>
      </c>
      <c r="O436" s="14">
        <v>85.125000000000014</v>
      </c>
      <c r="P436" s="15"/>
      <c r="Q436" s="16" t="s">
        <v>105</v>
      </c>
      <c r="R436" s="135" t="s">
        <v>105</v>
      </c>
      <c r="S436" s="139" t="s">
        <v>1492</v>
      </c>
      <c r="T436" s="16"/>
      <c r="U436" s="16"/>
      <c r="V436" s="5"/>
      <c r="W436" s="5"/>
      <c r="X436" s="5"/>
      <c r="Y436" s="5"/>
      <c r="Z436" s="18" t="e">
        <v>#N/A</v>
      </c>
      <c r="AA436" s="5"/>
      <c r="BS436" s="4">
        <v>0</v>
      </c>
      <c r="BV436" s="5"/>
      <c r="BX436" s="4" t="s">
        <v>393</v>
      </c>
    </row>
    <row r="437" spans="1:76" hidden="1" x14ac:dyDescent="0.3">
      <c r="A437" s="49" t="s">
        <v>1488</v>
      </c>
      <c r="B437" s="107">
        <v>42974</v>
      </c>
      <c r="C437" s="4" t="s">
        <v>301</v>
      </c>
      <c r="D437" s="4" t="s">
        <v>115</v>
      </c>
      <c r="E437" s="4" t="s">
        <v>116</v>
      </c>
      <c r="F437" s="83">
        <v>40</v>
      </c>
      <c r="G437" s="83">
        <v>1</v>
      </c>
      <c r="H437" s="12" t="str">
        <f t="shared" si="13"/>
        <v>40-1</v>
      </c>
      <c r="I437" s="12" t="str">
        <f t="shared" si="12"/>
        <v>40-1 1</v>
      </c>
      <c r="J437" s="49" t="s">
        <v>1488</v>
      </c>
      <c r="K437" s="13">
        <v>0</v>
      </c>
      <c r="L437" s="13">
        <v>97</v>
      </c>
      <c r="M437" s="117" t="b">
        <v>1</v>
      </c>
      <c r="N437" s="14">
        <v>84.95</v>
      </c>
      <c r="O437" s="14">
        <v>85.92</v>
      </c>
      <c r="P437" s="15" t="s">
        <v>112</v>
      </c>
      <c r="Q437" s="16" t="s">
        <v>33</v>
      </c>
      <c r="R437" s="133" t="s">
        <v>1532</v>
      </c>
      <c r="S437" s="134">
        <v>1</v>
      </c>
      <c r="T437" s="16" t="s">
        <v>18</v>
      </c>
      <c r="U437" s="16"/>
      <c r="V437" s="5" t="s">
        <v>315</v>
      </c>
      <c r="W437" s="5" t="s">
        <v>49</v>
      </c>
      <c r="X437" s="5" t="s">
        <v>17</v>
      </c>
      <c r="Y437" s="5" t="s">
        <v>109</v>
      </c>
      <c r="Z437" s="18">
        <v>7</v>
      </c>
      <c r="AA437" s="5" t="s">
        <v>40</v>
      </c>
      <c r="BO437" s="39">
        <v>100</v>
      </c>
      <c r="BS437" s="4">
        <v>100</v>
      </c>
      <c r="BV437" s="5"/>
      <c r="BW437" s="4" t="s">
        <v>396</v>
      </c>
    </row>
    <row r="438" spans="1:76" hidden="1" x14ac:dyDescent="0.3">
      <c r="A438" s="49" t="s">
        <v>1488</v>
      </c>
      <c r="B438" s="8">
        <v>42967</v>
      </c>
      <c r="C438" s="4" t="s">
        <v>301</v>
      </c>
      <c r="D438" s="4" t="s">
        <v>115</v>
      </c>
      <c r="E438" s="4" t="s">
        <v>116</v>
      </c>
      <c r="F438" s="83">
        <v>40</v>
      </c>
      <c r="G438" s="83">
        <v>1</v>
      </c>
      <c r="H438" s="12" t="str">
        <f t="shared" si="13"/>
        <v>40-1</v>
      </c>
      <c r="I438" s="12" t="str">
        <f t="shared" si="12"/>
        <v>40-1 2</v>
      </c>
      <c r="J438" s="49" t="s">
        <v>1488</v>
      </c>
      <c r="K438" s="13">
        <v>0</v>
      </c>
      <c r="L438" s="13">
        <v>97</v>
      </c>
      <c r="M438" s="117" t="b">
        <v>1</v>
      </c>
      <c r="N438" s="14">
        <v>84.95</v>
      </c>
      <c r="O438" s="14">
        <v>85.92</v>
      </c>
      <c r="P438" s="15" t="s">
        <v>112</v>
      </c>
      <c r="Q438" s="16" t="s">
        <v>88</v>
      </c>
      <c r="R438" s="133" t="s">
        <v>1531</v>
      </c>
      <c r="S438" s="134">
        <v>2</v>
      </c>
      <c r="T438" s="16" t="s">
        <v>18</v>
      </c>
      <c r="U438" s="16"/>
      <c r="V438" s="5" t="s">
        <v>127</v>
      </c>
      <c r="W438" s="5" t="s">
        <v>49</v>
      </c>
      <c r="X438" s="5" t="s">
        <v>17</v>
      </c>
      <c r="Y438" s="5" t="s">
        <v>109</v>
      </c>
      <c r="Z438" s="18">
        <v>7</v>
      </c>
      <c r="AA438" s="5" t="s">
        <v>40</v>
      </c>
      <c r="AU438" s="4">
        <v>50</v>
      </c>
      <c r="BO438" s="39">
        <v>50</v>
      </c>
      <c r="BS438" s="4">
        <v>100</v>
      </c>
      <c r="BV438" s="5"/>
      <c r="BW438" s="4" t="s">
        <v>386</v>
      </c>
    </row>
    <row r="439" spans="1:76" hidden="1" x14ac:dyDescent="0.3">
      <c r="A439" s="49" t="s">
        <v>1488</v>
      </c>
      <c r="B439" s="8">
        <v>42966</v>
      </c>
      <c r="C439" s="4" t="s">
        <v>301</v>
      </c>
      <c r="D439" s="4" t="s">
        <v>115</v>
      </c>
      <c r="E439" s="4" t="s">
        <v>116</v>
      </c>
      <c r="F439" s="83">
        <v>40</v>
      </c>
      <c r="G439" s="83">
        <v>1</v>
      </c>
      <c r="H439" s="12" t="str">
        <f t="shared" si="13"/>
        <v>40-1</v>
      </c>
      <c r="I439" s="12" t="str">
        <f t="shared" si="12"/>
        <v>40-1 O</v>
      </c>
      <c r="J439" s="49" t="s">
        <v>1488</v>
      </c>
      <c r="K439" s="13">
        <v>0</v>
      </c>
      <c r="L439" s="13">
        <v>97</v>
      </c>
      <c r="M439" s="117" t="b">
        <v>1</v>
      </c>
      <c r="N439" s="14">
        <v>84.95</v>
      </c>
      <c r="O439" s="14">
        <v>85.92</v>
      </c>
      <c r="P439" s="15"/>
      <c r="Q439" s="16" t="s">
        <v>105</v>
      </c>
      <c r="R439" s="135" t="s">
        <v>105</v>
      </c>
      <c r="S439" s="139" t="s">
        <v>1492</v>
      </c>
      <c r="T439" s="16"/>
      <c r="U439" s="16"/>
      <c r="V439" s="5"/>
      <c r="W439" s="5"/>
      <c r="X439" s="5"/>
      <c r="Y439" s="5"/>
      <c r="Z439" s="18" t="e">
        <v>#N/A</v>
      </c>
      <c r="AA439" s="5"/>
      <c r="BS439" s="4">
        <v>0</v>
      </c>
      <c r="BV439" s="5"/>
      <c r="BX439" s="4" t="s">
        <v>394</v>
      </c>
    </row>
    <row r="440" spans="1:76" hidden="1" x14ac:dyDescent="0.3">
      <c r="A440" s="49" t="s">
        <v>1488</v>
      </c>
      <c r="B440" s="107">
        <v>42974</v>
      </c>
      <c r="C440" s="4" t="s">
        <v>301</v>
      </c>
      <c r="D440" s="4" t="s">
        <v>115</v>
      </c>
      <c r="E440" s="4" t="s">
        <v>116</v>
      </c>
      <c r="F440" s="83">
        <v>40</v>
      </c>
      <c r="G440" s="83">
        <v>2</v>
      </c>
      <c r="H440" s="12" t="str">
        <f t="shared" si="13"/>
        <v>40-2</v>
      </c>
      <c r="I440" s="12" t="str">
        <f t="shared" si="12"/>
        <v>40-2 1</v>
      </c>
      <c r="J440" s="49" t="s">
        <v>1488</v>
      </c>
      <c r="K440" s="13">
        <v>0</v>
      </c>
      <c r="L440" s="13">
        <v>100</v>
      </c>
      <c r="M440" s="117" t="b">
        <v>1</v>
      </c>
      <c r="N440" s="14">
        <v>85.92</v>
      </c>
      <c r="O440" s="14">
        <v>86.92</v>
      </c>
      <c r="P440" s="15" t="s">
        <v>112</v>
      </c>
      <c r="Q440" s="16" t="s">
        <v>33</v>
      </c>
      <c r="R440" s="133" t="s">
        <v>1532</v>
      </c>
      <c r="S440" s="134">
        <v>1</v>
      </c>
      <c r="T440" s="16" t="s">
        <v>18</v>
      </c>
      <c r="U440" s="16"/>
      <c r="V440" s="5" t="s">
        <v>315</v>
      </c>
      <c r="W440" s="5" t="s">
        <v>49</v>
      </c>
      <c r="X440" s="5" t="s">
        <v>17</v>
      </c>
      <c r="Y440" s="5" t="s">
        <v>109</v>
      </c>
      <c r="Z440" s="18">
        <v>7</v>
      </c>
      <c r="AA440" s="5" t="s">
        <v>40</v>
      </c>
      <c r="BO440" s="39">
        <v>100</v>
      </c>
      <c r="BS440" s="4">
        <v>100</v>
      </c>
      <c r="BV440" s="5"/>
      <c r="BW440" s="4" t="s">
        <v>396</v>
      </c>
    </row>
    <row r="441" spans="1:76" hidden="1" x14ac:dyDescent="0.3">
      <c r="A441" s="49" t="s">
        <v>1488</v>
      </c>
      <c r="B441" s="8">
        <v>42967</v>
      </c>
      <c r="C441" s="4" t="s">
        <v>301</v>
      </c>
      <c r="D441" s="4" t="s">
        <v>115</v>
      </c>
      <c r="E441" s="4" t="s">
        <v>116</v>
      </c>
      <c r="F441" s="83">
        <v>40</v>
      </c>
      <c r="G441" s="83">
        <v>2</v>
      </c>
      <c r="H441" s="12" t="str">
        <f t="shared" si="13"/>
        <v>40-2</v>
      </c>
      <c r="I441" s="12" t="str">
        <f t="shared" si="12"/>
        <v>40-2 2</v>
      </c>
      <c r="J441" s="49" t="s">
        <v>1488</v>
      </c>
      <c r="K441" s="13">
        <v>0</v>
      </c>
      <c r="L441" s="13">
        <v>100</v>
      </c>
      <c r="M441" s="117" t="b">
        <v>1</v>
      </c>
      <c r="N441" s="14">
        <v>85.92</v>
      </c>
      <c r="O441" s="14">
        <v>86.92</v>
      </c>
      <c r="P441" s="15" t="s">
        <v>112</v>
      </c>
      <c r="Q441" s="16" t="s">
        <v>88</v>
      </c>
      <c r="R441" s="133" t="s">
        <v>1531</v>
      </c>
      <c r="S441" s="134">
        <v>2</v>
      </c>
      <c r="T441" s="16" t="s">
        <v>18</v>
      </c>
      <c r="U441" s="16"/>
      <c r="V441" s="5" t="s">
        <v>127</v>
      </c>
      <c r="W441" s="5" t="s">
        <v>49</v>
      </c>
      <c r="X441" s="5" t="s">
        <v>17</v>
      </c>
      <c r="Y441" s="5" t="s">
        <v>109</v>
      </c>
      <c r="Z441" s="18">
        <v>7</v>
      </c>
      <c r="AA441" s="5" t="s">
        <v>40</v>
      </c>
      <c r="AU441" s="4">
        <v>50</v>
      </c>
      <c r="BO441" s="39">
        <v>50</v>
      </c>
      <c r="BS441" s="4">
        <v>100</v>
      </c>
      <c r="BV441" s="5"/>
      <c r="BW441" s="4" t="s">
        <v>386</v>
      </c>
    </row>
    <row r="442" spans="1:76" hidden="1" x14ac:dyDescent="0.3">
      <c r="A442" s="49" t="s">
        <v>1488</v>
      </c>
      <c r="B442" s="8">
        <v>42966</v>
      </c>
      <c r="C442" s="4" t="s">
        <v>301</v>
      </c>
      <c r="D442" s="4" t="s">
        <v>115</v>
      </c>
      <c r="E442" s="4" t="s">
        <v>116</v>
      </c>
      <c r="F442" s="83">
        <v>40</v>
      </c>
      <c r="G442" s="83">
        <v>2</v>
      </c>
      <c r="H442" s="12" t="str">
        <f t="shared" si="13"/>
        <v>40-2</v>
      </c>
      <c r="I442" s="12" t="str">
        <f t="shared" si="12"/>
        <v>40-2 O</v>
      </c>
      <c r="J442" s="49" t="s">
        <v>1488</v>
      </c>
      <c r="K442" s="13">
        <v>0</v>
      </c>
      <c r="L442" s="13">
        <v>100</v>
      </c>
      <c r="M442" s="117" t="b">
        <v>1</v>
      </c>
      <c r="N442" s="14">
        <v>85.92</v>
      </c>
      <c r="O442" s="14">
        <v>86.92</v>
      </c>
      <c r="P442" s="15"/>
      <c r="Q442" s="16" t="s">
        <v>105</v>
      </c>
      <c r="R442" s="135" t="s">
        <v>105</v>
      </c>
      <c r="S442" s="139" t="s">
        <v>1492</v>
      </c>
      <c r="T442" s="16"/>
      <c r="U442" s="16"/>
      <c r="V442" s="5"/>
      <c r="W442" s="5"/>
      <c r="X442" s="5"/>
      <c r="Y442" s="5"/>
      <c r="Z442" s="18" t="e">
        <v>#N/A</v>
      </c>
      <c r="AA442" s="5"/>
      <c r="BS442" s="4">
        <v>0</v>
      </c>
      <c r="BV442" s="5"/>
      <c r="BX442" s="4" t="s">
        <v>395</v>
      </c>
    </row>
    <row r="443" spans="1:76" hidden="1" x14ac:dyDescent="0.3">
      <c r="A443" s="49" t="s">
        <v>1488</v>
      </c>
      <c r="B443" s="107">
        <v>42974</v>
      </c>
      <c r="C443" s="4" t="s">
        <v>301</v>
      </c>
      <c r="D443" s="4" t="s">
        <v>115</v>
      </c>
      <c r="E443" s="4" t="s">
        <v>116</v>
      </c>
      <c r="F443" s="83">
        <v>40</v>
      </c>
      <c r="G443" s="83">
        <v>3</v>
      </c>
      <c r="H443" s="12" t="str">
        <f t="shared" si="13"/>
        <v>40-3</v>
      </c>
      <c r="I443" s="12" t="str">
        <f t="shared" si="12"/>
        <v>40-3 1</v>
      </c>
      <c r="J443" s="49" t="s">
        <v>1488</v>
      </c>
      <c r="K443" s="13">
        <v>0</v>
      </c>
      <c r="L443" s="13">
        <v>92</v>
      </c>
      <c r="M443" s="117" t="b">
        <v>1</v>
      </c>
      <c r="N443" s="14">
        <v>86.924999999999997</v>
      </c>
      <c r="O443" s="14">
        <v>87.844999999999999</v>
      </c>
      <c r="P443" s="15" t="s">
        <v>112</v>
      </c>
      <c r="Q443" s="16" t="s">
        <v>33</v>
      </c>
      <c r="R443" s="133" t="s">
        <v>1532</v>
      </c>
      <c r="S443" s="134">
        <v>1</v>
      </c>
      <c r="T443" s="16" t="s">
        <v>18</v>
      </c>
      <c r="U443" s="16"/>
      <c r="V443" s="5" t="s">
        <v>315</v>
      </c>
      <c r="W443" s="5" t="s">
        <v>49</v>
      </c>
      <c r="X443" s="5" t="s">
        <v>17</v>
      </c>
      <c r="Y443" s="5" t="s">
        <v>109</v>
      </c>
      <c r="Z443" s="18">
        <v>7</v>
      </c>
      <c r="AA443" s="5" t="s">
        <v>40</v>
      </c>
      <c r="BO443" s="39">
        <v>100</v>
      </c>
      <c r="BS443" s="4">
        <v>100</v>
      </c>
      <c r="BV443" s="5"/>
      <c r="BW443" s="4" t="s">
        <v>396</v>
      </c>
    </row>
    <row r="444" spans="1:76" hidden="1" x14ac:dyDescent="0.3">
      <c r="A444" s="49" t="s">
        <v>1488</v>
      </c>
      <c r="B444" s="8">
        <v>42967</v>
      </c>
      <c r="C444" s="4" t="s">
        <v>301</v>
      </c>
      <c r="D444" s="4" t="s">
        <v>115</v>
      </c>
      <c r="E444" s="4" t="s">
        <v>116</v>
      </c>
      <c r="F444" s="83">
        <v>40</v>
      </c>
      <c r="G444" s="83">
        <v>3</v>
      </c>
      <c r="H444" s="12" t="str">
        <f t="shared" si="13"/>
        <v>40-3</v>
      </c>
      <c r="I444" s="12" t="str">
        <f t="shared" si="12"/>
        <v>40-3 2</v>
      </c>
      <c r="J444" s="49" t="s">
        <v>1488</v>
      </c>
      <c r="K444" s="13">
        <v>0</v>
      </c>
      <c r="L444" s="13">
        <v>92</v>
      </c>
      <c r="M444" s="117" t="b">
        <v>1</v>
      </c>
      <c r="N444" s="14">
        <v>86.924999999999997</v>
      </c>
      <c r="O444" s="14">
        <v>87.844999999999999</v>
      </c>
      <c r="P444" s="15" t="s">
        <v>112</v>
      </c>
      <c r="Q444" s="16" t="s">
        <v>88</v>
      </c>
      <c r="R444" s="133" t="s">
        <v>1531</v>
      </c>
      <c r="S444" s="134">
        <v>2</v>
      </c>
      <c r="T444" s="16" t="s">
        <v>18</v>
      </c>
      <c r="U444" s="16"/>
      <c r="V444" s="5" t="s">
        <v>127</v>
      </c>
      <c r="W444" s="5" t="s">
        <v>49</v>
      </c>
      <c r="X444" s="5" t="s">
        <v>17</v>
      </c>
      <c r="Y444" s="5" t="s">
        <v>109</v>
      </c>
      <c r="Z444" s="18">
        <v>7</v>
      </c>
      <c r="AA444" s="5" t="s">
        <v>40</v>
      </c>
      <c r="AU444" s="4">
        <v>50</v>
      </c>
      <c r="BO444" s="39">
        <v>50</v>
      </c>
      <c r="BS444" s="4">
        <v>100</v>
      </c>
      <c r="BV444" s="5"/>
      <c r="BW444" s="4" t="s">
        <v>386</v>
      </c>
    </row>
    <row r="445" spans="1:76" hidden="1" x14ac:dyDescent="0.3">
      <c r="A445" s="49" t="s">
        <v>1488</v>
      </c>
      <c r="B445" s="8">
        <v>42968</v>
      </c>
      <c r="C445" s="4" t="s">
        <v>301</v>
      </c>
      <c r="D445" s="4" t="s">
        <v>115</v>
      </c>
      <c r="E445" s="4" t="s">
        <v>116</v>
      </c>
      <c r="F445" s="83">
        <v>40</v>
      </c>
      <c r="G445" s="83">
        <v>3</v>
      </c>
      <c r="H445" s="12" t="str">
        <f t="shared" si="13"/>
        <v>40-3</v>
      </c>
      <c r="I445" s="12" t="str">
        <f t="shared" si="12"/>
        <v>40-3 4</v>
      </c>
      <c r="J445" s="49" t="s">
        <v>1488</v>
      </c>
      <c r="K445" s="13">
        <v>27</v>
      </c>
      <c r="L445" s="13">
        <v>33</v>
      </c>
      <c r="M445" s="117" t="b">
        <v>1</v>
      </c>
      <c r="N445" s="14">
        <v>87.194999999999993</v>
      </c>
      <c r="O445" s="14">
        <v>87.254999999999995</v>
      </c>
      <c r="P445" s="15" t="s">
        <v>96</v>
      </c>
      <c r="Q445" s="16" t="s">
        <v>31</v>
      </c>
      <c r="R445" s="133" t="s">
        <v>1496</v>
      </c>
      <c r="S445" s="134">
        <v>4</v>
      </c>
      <c r="T445" s="16" t="s">
        <v>18</v>
      </c>
      <c r="U445" s="16" t="s">
        <v>19</v>
      </c>
      <c r="V445" s="5" t="s">
        <v>141</v>
      </c>
      <c r="W445" s="5" t="s">
        <v>49</v>
      </c>
      <c r="X445" s="5" t="s">
        <v>14</v>
      </c>
      <c r="Y445" s="5" t="s">
        <v>11</v>
      </c>
      <c r="Z445" s="18">
        <v>3</v>
      </c>
      <c r="AA445" s="5" t="s">
        <v>40</v>
      </c>
      <c r="AU445" s="4">
        <v>100</v>
      </c>
      <c r="BS445" s="4">
        <v>100</v>
      </c>
      <c r="BV445" s="5"/>
    </row>
    <row r="446" spans="1:76" hidden="1" x14ac:dyDescent="0.3">
      <c r="A446" s="49" t="s">
        <v>1488</v>
      </c>
      <c r="B446" s="8">
        <v>42966</v>
      </c>
      <c r="C446" s="4" t="s">
        <v>301</v>
      </c>
      <c r="D446" s="4" t="s">
        <v>115</v>
      </c>
      <c r="E446" s="4" t="s">
        <v>116</v>
      </c>
      <c r="F446" s="83">
        <v>40</v>
      </c>
      <c r="G446" s="83">
        <v>3</v>
      </c>
      <c r="H446" s="12" t="str">
        <f t="shared" si="13"/>
        <v>40-3</v>
      </c>
      <c r="I446" s="12" t="str">
        <f t="shared" si="12"/>
        <v>40-3 O</v>
      </c>
      <c r="J446" s="49" t="s">
        <v>1488</v>
      </c>
      <c r="K446" s="13">
        <v>0</v>
      </c>
      <c r="L446" s="13">
        <v>92</v>
      </c>
      <c r="M446" s="117" t="b">
        <v>1</v>
      </c>
      <c r="N446" s="14">
        <v>86.924999999999997</v>
      </c>
      <c r="O446" s="14">
        <v>87.844999999999999</v>
      </c>
      <c r="P446" s="15"/>
      <c r="Q446" s="16" t="s">
        <v>105</v>
      </c>
      <c r="R446" s="135" t="s">
        <v>105</v>
      </c>
      <c r="S446" s="139" t="s">
        <v>1492</v>
      </c>
      <c r="T446" s="16"/>
      <c r="U446" s="16"/>
      <c r="V446" s="5"/>
      <c r="W446" s="5"/>
      <c r="X446" s="5"/>
      <c r="Y446" s="5"/>
      <c r="Z446" s="18" t="e">
        <v>#N/A</v>
      </c>
      <c r="AA446" s="5"/>
      <c r="BS446" s="4">
        <v>0</v>
      </c>
      <c r="BV446" s="5"/>
      <c r="BX446" s="4" t="s">
        <v>395</v>
      </c>
    </row>
    <row r="447" spans="1:76" hidden="1" x14ac:dyDescent="0.3">
      <c r="A447" s="49" t="s">
        <v>1488</v>
      </c>
      <c r="B447" s="107">
        <v>42974</v>
      </c>
      <c r="C447" s="4" t="s">
        <v>301</v>
      </c>
      <c r="D447" s="4" t="s">
        <v>115</v>
      </c>
      <c r="E447" s="4" t="s">
        <v>116</v>
      </c>
      <c r="F447" s="83">
        <v>41</v>
      </c>
      <c r="G447" s="83">
        <v>1</v>
      </c>
      <c r="H447" s="12" t="str">
        <f t="shared" si="13"/>
        <v>41-1</v>
      </c>
      <c r="I447" s="12" t="str">
        <f t="shared" si="12"/>
        <v>41-1 1</v>
      </c>
      <c r="J447" s="49" t="s">
        <v>1488</v>
      </c>
      <c r="K447" s="13">
        <v>0</v>
      </c>
      <c r="L447" s="13">
        <v>77</v>
      </c>
      <c r="M447" s="117" t="b">
        <v>1</v>
      </c>
      <c r="N447" s="14">
        <v>88</v>
      </c>
      <c r="O447" s="14">
        <v>88.77</v>
      </c>
      <c r="P447" s="15" t="s">
        <v>112</v>
      </c>
      <c r="Q447" s="16" t="s">
        <v>33</v>
      </c>
      <c r="R447" s="133" t="s">
        <v>1532</v>
      </c>
      <c r="S447" s="134">
        <v>1</v>
      </c>
      <c r="T447" s="16" t="s">
        <v>18</v>
      </c>
      <c r="U447" s="16"/>
      <c r="V447" s="5" t="s">
        <v>315</v>
      </c>
      <c r="W447" s="5" t="s">
        <v>49</v>
      </c>
      <c r="X447" s="5" t="s">
        <v>17</v>
      </c>
      <c r="Y447" s="5" t="s">
        <v>109</v>
      </c>
      <c r="Z447" s="18">
        <v>7</v>
      </c>
      <c r="AA447" s="5" t="s">
        <v>40</v>
      </c>
      <c r="BO447" s="39">
        <v>100</v>
      </c>
      <c r="BS447" s="4">
        <v>100</v>
      </c>
      <c r="BV447" s="5"/>
      <c r="BW447" s="4" t="s">
        <v>396</v>
      </c>
    </row>
    <row r="448" spans="1:76" hidden="1" x14ac:dyDescent="0.3">
      <c r="A448" s="49" t="s">
        <v>1488</v>
      </c>
      <c r="B448" s="8">
        <v>42967</v>
      </c>
      <c r="C448" s="4" t="s">
        <v>301</v>
      </c>
      <c r="D448" s="4" t="s">
        <v>115</v>
      </c>
      <c r="E448" s="4" t="s">
        <v>116</v>
      </c>
      <c r="F448" s="83">
        <v>41</v>
      </c>
      <c r="G448" s="83">
        <v>1</v>
      </c>
      <c r="H448" s="12" t="str">
        <f t="shared" si="13"/>
        <v>41-1</v>
      </c>
      <c r="I448" s="12" t="str">
        <f t="shared" si="12"/>
        <v>41-1 2</v>
      </c>
      <c r="J448" s="49" t="s">
        <v>1488</v>
      </c>
      <c r="K448" s="13">
        <v>0</v>
      </c>
      <c r="L448" s="13">
        <v>77</v>
      </c>
      <c r="M448" s="117" t="b">
        <v>1</v>
      </c>
      <c r="N448" s="14">
        <v>88</v>
      </c>
      <c r="O448" s="14">
        <v>88.77</v>
      </c>
      <c r="P448" s="15" t="s">
        <v>112</v>
      </c>
      <c r="Q448" s="16" t="s">
        <v>88</v>
      </c>
      <c r="R448" s="133" t="s">
        <v>1531</v>
      </c>
      <c r="S448" s="134">
        <v>2</v>
      </c>
      <c r="T448" s="16" t="s">
        <v>18</v>
      </c>
      <c r="U448" s="16"/>
      <c r="V448" s="5" t="s">
        <v>141</v>
      </c>
      <c r="W448" s="5" t="s">
        <v>49</v>
      </c>
      <c r="X448" s="5" t="s">
        <v>17</v>
      </c>
      <c r="Y448" s="5" t="s">
        <v>109</v>
      </c>
      <c r="Z448" s="18">
        <v>7</v>
      </c>
      <c r="AA448" s="5" t="s">
        <v>40</v>
      </c>
      <c r="AU448" s="4">
        <v>50</v>
      </c>
      <c r="BO448" s="39">
        <v>50</v>
      </c>
      <c r="BS448" s="4">
        <v>100</v>
      </c>
      <c r="BV448" s="5"/>
      <c r="BW448" s="4" t="s">
        <v>386</v>
      </c>
    </row>
    <row r="449" spans="1:76" hidden="1" x14ac:dyDescent="0.3">
      <c r="A449" s="49" t="s">
        <v>1488</v>
      </c>
      <c r="B449" s="8">
        <v>42966</v>
      </c>
      <c r="C449" s="4" t="s">
        <v>301</v>
      </c>
      <c r="D449" s="4" t="s">
        <v>115</v>
      </c>
      <c r="E449" s="4" t="s">
        <v>116</v>
      </c>
      <c r="F449" s="83">
        <v>41</v>
      </c>
      <c r="G449" s="83">
        <v>1</v>
      </c>
      <c r="H449" s="12" t="str">
        <f t="shared" si="13"/>
        <v>41-1</v>
      </c>
      <c r="I449" s="12" t="str">
        <f t="shared" si="12"/>
        <v>41-1 O</v>
      </c>
      <c r="J449" s="49" t="s">
        <v>1488</v>
      </c>
      <c r="K449" s="13">
        <v>0</v>
      </c>
      <c r="L449" s="13">
        <v>77</v>
      </c>
      <c r="M449" s="117" t="b">
        <v>1</v>
      </c>
      <c r="N449" s="14">
        <v>88</v>
      </c>
      <c r="O449" s="14">
        <v>88.77</v>
      </c>
      <c r="P449" s="15"/>
      <c r="Q449" s="16" t="s">
        <v>105</v>
      </c>
      <c r="R449" s="135" t="s">
        <v>105</v>
      </c>
      <c r="S449" s="139" t="s">
        <v>1492</v>
      </c>
      <c r="T449" s="16"/>
      <c r="U449" s="16"/>
      <c r="V449" s="5"/>
      <c r="W449" s="5"/>
      <c r="X449" s="5"/>
      <c r="Y449" s="5"/>
      <c r="Z449" s="18" t="e">
        <v>#N/A</v>
      </c>
      <c r="AA449" s="5"/>
      <c r="BS449" s="4">
        <v>0</v>
      </c>
      <c r="BV449" s="5"/>
      <c r="BX449" s="4" t="s">
        <v>395</v>
      </c>
    </row>
    <row r="450" spans="1:76" hidden="1" x14ac:dyDescent="0.3">
      <c r="A450" s="49" t="s">
        <v>1488</v>
      </c>
      <c r="B450" s="8">
        <v>42967</v>
      </c>
      <c r="C450" s="4" t="s">
        <v>301</v>
      </c>
      <c r="D450" s="4" t="s">
        <v>115</v>
      </c>
      <c r="E450" s="4" t="s">
        <v>116</v>
      </c>
      <c r="F450" s="83">
        <v>41</v>
      </c>
      <c r="G450" s="83">
        <v>2</v>
      </c>
      <c r="H450" s="12" t="str">
        <f t="shared" si="13"/>
        <v>41-2</v>
      </c>
      <c r="I450" s="12" t="str">
        <f t="shared" si="12"/>
        <v>41-2 1</v>
      </c>
      <c r="J450" s="49" t="s">
        <v>1488</v>
      </c>
      <c r="K450" s="13">
        <v>40</v>
      </c>
      <c r="L450" s="13">
        <v>82</v>
      </c>
      <c r="M450" s="117" t="b">
        <v>1</v>
      </c>
      <c r="N450" s="14">
        <v>89.17</v>
      </c>
      <c r="O450" s="14">
        <v>89.589999999999989</v>
      </c>
      <c r="P450" s="15" t="s">
        <v>112</v>
      </c>
      <c r="Q450" s="16" t="s">
        <v>33</v>
      </c>
      <c r="R450" s="133" t="s">
        <v>1532</v>
      </c>
      <c r="S450" s="134">
        <v>1</v>
      </c>
      <c r="T450" s="16" t="s">
        <v>18</v>
      </c>
      <c r="U450" s="16"/>
      <c r="V450" s="5" t="s">
        <v>315</v>
      </c>
      <c r="W450" s="5" t="s">
        <v>49</v>
      </c>
      <c r="X450" s="5" t="s">
        <v>17</v>
      </c>
      <c r="Y450" s="5" t="s">
        <v>109</v>
      </c>
      <c r="Z450" s="18">
        <v>7</v>
      </c>
      <c r="AA450" s="5" t="s">
        <v>40</v>
      </c>
      <c r="BO450" s="39">
        <v>100</v>
      </c>
      <c r="BS450" s="4">
        <v>100</v>
      </c>
      <c r="BV450" s="5"/>
      <c r="BW450" s="4" t="s">
        <v>396</v>
      </c>
    </row>
    <row r="451" spans="1:76" hidden="1" x14ac:dyDescent="0.3">
      <c r="A451" s="49" t="s">
        <v>1488</v>
      </c>
      <c r="B451" s="8">
        <v>42967</v>
      </c>
      <c r="C451" s="4" t="s">
        <v>301</v>
      </c>
      <c r="D451" s="4" t="s">
        <v>115</v>
      </c>
      <c r="E451" s="4" t="s">
        <v>116</v>
      </c>
      <c r="F451" s="83">
        <v>41</v>
      </c>
      <c r="G451" s="83">
        <v>2</v>
      </c>
      <c r="H451" s="12" t="str">
        <f t="shared" si="13"/>
        <v>41-2</v>
      </c>
      <c r="I451" s="12" t="str">
        <f t="shared" ref="I451:I514" si="14">CONCATENATE(H451," ",S451)</f>
        <v>41-2 2</v>
      </c>
      <c r="J451" s="49" t="s">
        <v>1488</v>
      </c>
      <c r="K451" s="13">
        <v>0</v>
      </c>
      <c r="L451" s="13">
        <v>82</v>
      </c>
      <c r="M451" s="117" t="b">
        <v>1</v>
      </c>
      <c r="N451" s="14">
        <v>88.77</v>
      </c>
      <c r="O451" s="14">
        <v>89.589999999999989</v>
      </c>
      <c r="P451" s="15" t="s">
        <v>112</v>
      </c>
      <c r="Q451" s="16" t="s">
        <v>88</v>
      </c>
      <c r="R451" s="133" t="s">
        <v>1531</v>
      </c>
      <c r="S451" s="134">
        <v>2</v>
      </c>
      <c r="T451" s="16" t="s">
        <v>18</v>
      </c>
      <c r="U451" s="16"/>
      <c r="V451" s="5" t="s">
        <v>141</v>
      </c>
      <c r="W451" s="5" t="s">
        <v>49</v>
      </c>
      <c r="X451" s="5" t="s">
        <v>17</v>
      </c>
      <c r="Y451" s="5" t="s">
        <v>109</v>
      </c>
      <c r="Z451" s="18">
        <v>7</v>
      </c>
      <c r="AA451" s="5" t="s">
        <v>40</v>
      </c>
      <c r="AU451" s="4">
        <v>50</v>
      </c>
      <c r="BO451" s="39">
        <v>50</v>
      </c>
      <c r="BS451" s="4">
        <v>100</v>
      </c>
      <c r="BV451" s="5"/>
      <c r="BW451" s="4" t="s">
        <v>386</v>
      </c>
    </row>
    <row r="452" spans="1:76" hidden="1" x14ac:dyDescent="0.3">
      <c r="A452" s="49" t="s">
        <v>1488</v>
      </c>
      <c r="B452" s="8">
        <v>42966</v>
      </c>
      <c r="C452" s="4" t="s">
        <v>301</v>
      </c>
      <c r="D452" s="4" t="s">
        <v>115</v>
      </c>
      <c r="E452" s="4" t="s">
        <v>116</v>
      </c>
      <c r="F452" s="83">
        <v>41</v>
      </c>
      <c r="G452" s="83">
        <v>2</v>
      </c>
      <c r="H452" s="12" t="str">
        <f t="shared" ref="H452:H515" si="15">F452&amp;"-"&amp;G452</f>
        <v>41-2</v>
      </c>
      <c r="I452" s="12" t="str">
        <f t="shared" si="14"/>
        <v>41-2 O</v>
      </c>
      <c r="J452" s="49" t="s">
        <v>1488</v>
      </c>
      <c r="K452" s="13">
        <v>0</v>
      </c>
      <c r="L452" s="13">
        <v>82</v>
      </c>
      <c r="M452" s="117" t="b">
        <v>1</v>
      </c>
      <c r="N452" s="14">
        <v>88.77</v>
      </c>
      <c r="O452" s="14">
        <v>89.589999999999989</v>
      </c>
      <c r="P452" s="15"/>
      <c r="Q452" s="16" t="s">
        <v>105</v>
      </c>
      <c r="R452" s="135" t="s">
        <v>105</v>
      </c>
      <c r="S452" s="139" t="s">
        <v>1492</v>
      </c>
      <c r="T452" s="16"/>
      <c r="U452" s="16"/>
      <c r="V452" s="5"/>
      <c r="W452" s="5"/>
      <c r="X452" s="5"/>
      <c r="Y452" s="5"/>
      <c r="Z452" s="18" t="e">
        <v>#N/A</v>
      </c>
      <c r="AA452" s="5"/>
      <c r="BS452" s="4">
        <v>0</v>
      </c>
      <c r="BV452" s="5"/>
      <c r="BX452" s="4" t="s">
        <v>395</v>
      </c>
    </row>
    <row r="453" spans="1:76" hidden="1" x14ac:dyDescent="0.3">
      <c r="A453" s="49" t="s">
        <v>1488</v>
      </c>
      <c r="B453" s="8">
        <v>42967</v>
      </c>
      <c r="C453" s="4" t="s">
        <v>301</v>
      </c>
      <c r="D453" s="4" t="s">
        <v>115</v>
      </c>
      <c r="E453" s="4" t="s">
        <v>116</v>
      </c>
      <c r="F453" s="83">
        <v>41</v>
      </c>
      <c r="G453" s="83">
        <v>3</v>
      </c>
      <c r="H453" s="12" t="str">
        <f t="shared" si="15"/>
        <v>41-3</v>
      </c>
      <c r="I453" s="12" t="str">
        <f t="shared" si="14"/>
        <v>41-3 1</v>
      </c>
      <c r="J453" s="49" t="s">
        <v>1488</v>
      </c>
      <c r="K453" s="13">
        <v>0</v>
      </c>
      <c r="L453" s="13">
        <v>50</v>
      </c>
      <c r="M453" s="117" t="b">
        <v>1</v>
      </c>
      <c r="N453" s="14">
        <v>89.594999999999999</v>
      </c>
      <c r="O453" s="14">
        <v>90.094999999999999</v>
      </c>
      <c r="P453" s="15" t="s">
        <v>112</v>
      </c>
      <c r="Q453" s="16" t="s">
        <v>33</v>
      </c>
      <c r="R453" s="133" t="s">
        <v>1532</v>
      </c>
      <c r="S453" s="134">
        <v>1</v>
      </c>
      <c r="T453" s="16" t="s">
        <v>18</v>
      </c>
      <c r="U453" s="16"/>
      <c r="V453" s="5" t="s">
        <v>315</v>
      </c>
      <c r="W453" s="5" t="s">
        <v>49</v>
      </c>
      <c r="X453" s="5" t="s">
        <v>17</v>
      </c>
      <c r="Y453" s="5" t="s">
        <v>109</v>
      </c>
      <c r="Z453" s="18">
        <v>7</v>
      </c>
      <c r="AA453" s="5" t="s">
        <v>40</v>
      </c>
      <c r="BO453" s="39">
        <v>100</v>
      </c>
      <c r="BS453" s="4">
        <v>100</v>
      </c>
      <c r="BV453" s="5"/>
      <c r="BW453" s="4" t="s">
        <v>396</v>
      </c>
    </row>
    <row r="454" spans="1:76" hidden="1" x14ac:dyDescent="0.3">
      <c r="A454" s="49" t="s">
        <v>1488</v>
      </c>
      <c r="B454" s="8">
        <v>42967</v>
      </c>
      <c r="C454" s="4" t="s">
        <v>301</v>
      </c>
      <c r="D454" s="4" t="s">
        <v>115</v>
      </c>
      <c r="E454" s="4" t="s">
        <v>116</v>
      </c>
      <c r="F454" s="83">
        <v>41</v>
      </c>
      <c r="G454" s="83">
        <v>3</v>
      </c>
      <c r="H454" s="12" t="str">
        <f t="shared" si="15"/>
        <v>41-3</v>
      </c>
      <c r="I454" s="12" t="str">
        <f t="shared" si="14"/>
        <v>41-3 2</v>
      </c>
      <c r="J454" s="49" t="s">
        <v>1488</v>
      </c>
      <c r="K454" s="13">
        <v>0</v>
      </c>
      <c r="L454" s="13">
        <v>50</v>
      </c>
      <c r="M454" s="117" t="b">
        <v>1</v>
      </c>
      <c r="N454" s="14">
        <v>89.594999999999999</v>
      </c>
      <c r="O454" s="14">
        <v>90.094999999999999</v>
      </c>
      <c r="P454" s="15" t="s">
        <v>112</v>
      </c>
      <c r="Q454" s="16" t="s">
        <v>88</v>
      </c>
      <c r="R454" s="133" t="s">
        <v>1531</v>
      </c>
      <c r="S454" s="134">
        <v>2</v>
      </c>
      <c r="T454" s="16" t="s">
        <v>18</v>
      </c>
      <c r="U454" s="16"/>
      <c r="V454" s="5" t="s">
        <v>141</v>
      </c>
      <c r="W454" s="5" t="s">
        <v>49</v>
      </c>
      <c r="X454" s="5" t="s">
        <v>17</v>
      </c>
      <c r="Y454" s="5" t="s">
        <v>109</v>
      </c>
      <c r="Z454" s="18">
        <v>7</v>
      </c>
      <c r="AA454" s="5" t="s">
        <v>40</v>
      </c>
      <c r="AU454" s="4">
        <v>50</v>
      </c>
      <c r="BO454" s="39">
        <v>50</v>
      </c>
      <c r="BS454" s="4">
        <v>100</v>
      </c>
      <c r="BV454" s="5"/>
      <c r="BW454" s="4" t="s">
        <v>386</v>
      </c>
    </row>
    <row r="455" spans="1:76" hidden="1" x14ac:dyDescent="0.3">
      <c r="A455" s="49" t="s">
        <v>1488</v>
      </c>
      <c r="B455" s="8">
        <v>42966</v>
      </c>
      <c r="C455" s="4" t="s">
        <v>301</v>
      </c>
      <c r="D455" s="4" t="s">
        <v>115</v>
      </c>
      <c r="E455" s="4" t="s">
        <v>116</v>
      </c>
      <c r="F455" s="83">
        <v>41</v>
      </c>
      <c r="G455" s="83">
        <v>3</v>
      </c>
      <c r="H455" s="12" t="str">
        <f t="shared" si="15"/>
        <v>41-3</v>
      </c>
      <c r="I455" s="12" t="str">
        <f t="shared" si="14"/>
        <v>41-3 O</v>
      </c>
      <c r="J455" s="49" t="s">
        <v>1488</v>
      </c>
      <c r="K455" s="13">
        <v>0</v>
      </c>
      <c r="L455" s="13">
        <v>50</v>
      </c>
      <c r="M455" s="117" t="b">
        <v>1</v>
      </c>
      <c r="N455" s="14">
        <v>89.594999999999999</v>
      </c>
      <c r="O455" s="14">
        <v>90.094999999999999</v>
      </c>
      <c r="P455" s="15"/>
      <c r="Q455" s="16" t="s">
        <v>105</v>
      </c>
      <c r="R455" s="135" t="s">
        <v>105</v>
      </c>
      <c r="S455" s="139" t="s">
        <v>1492</v>
      </c>
      <c r="T455" s="16"/>
      <c r="U455" s="16"/>
      <c r="V455" s="5"/>
      <c r="W455" s="5"/>
      <c r="X455" s="5"/>
      <c r="Y455" s="5"/>
      <c r="Z455" s="18" t="e">
        <v>#N/A</v>
      </c>
      <c r="AA455" s="5"/>
      <c r="BS455" s="4">
        <v>0</v>
      </c>
      <c r="BV455" s="5"/>
      <c r="BX455" s="4" t="s">
        <v>395</v>
      </c>
    </row>
    <row r="456" spans="1:76" hidden="1" x14ac:dyDescent="0.3">
      <c r="A456" s="49" t="s">
        <v>1488</v>
      </c>
      <c r="B456" s="8">
        <v>42967</v>
      </c>
      <c r="C456" s="4" t="s">
        <v>301</v>
      </c>
      <c r="D456" s="4" t="s">
        <v>115</v>
      </c>
      <c r="E456" s="4" t="s">
        <v>116</v>
      </c>
      <c r="F456" s="83">
        <v>41</v>
      </c>
      <c r="G456" s="83">
        <v>4</v>
      </c>
      <c r="H456" s="12" t="str">
        <f t="shared" si="15"/>
        <v>41-4</v>
      </c>
      <c r="I456" s="12" t="str">
        <f t="shared" si="14"/>
        <v>41-4 1</v>
      </c>
      <c r="J456" s="49" t="s">
        <v>1488</v>
      </c>
      <c r="K456" s="13">
        <v>0</v>
      </c>
      <c r="L456" s="13">
        <v>71</v>
      </c>
      <c r="M456" s="117" t="b">
        <v>1</v>
      </c>
      <c r="N456" s="14">
        <v>90.1</v>
      </c>
      <c r="O456" s="14">
        <v>90.809999999999988</v>
      </c>
      <c r="P456" s="15" t="s">
        <v>112</v>
      </c>
      <c r="Q456" s="16" t="s">
        <v>33</v>
      </c>
      <c r="R456" s="133" t="s">
        <v>1532</v>
      </c>
      <c r="S456" s="134">
        <v>1</v>
      </c>
      <c r="T456" s="16" t="s">
        <v>18</v>
      </c>
      <c r="U456" s="16"/>
      <c r="V456" s="5" t="s">
        <v>315</v>
      </c>
      <c r="W456" s="5" t="s">
        <v>49</v>
      </c>
      <c r="X456" s="5" t="s">
        <v>17</v>
      </c>
      <c r="Y456" s="5" t="s">
        <v>109</v>
      </c>
      <c r="Z456" s="18">
        <v>7</v>
      </c>
      <c r="AA456" s="5" t="s">
        <v>40</v>
      </c>
      <c r="BO456" s="39">
        <v>100</v>
      </c>
      <c r="BS456" s="4">
        <v>100</v>
      </c>
      <c r="BV456" s="5"/>
      <c r="BW456" s="4" t="s">
        <v>396</v>
      </c>
    </row>
    <row r="457" spans="1:76" hidden="1" x14ac:dyDescent="0.3">
      <c r="A457" s="49" t="s">
        <v>1488</v>
      </c>
      <c r="B457" s="8">
        <v>42967</v>
      </c>
      <c r="C457" s="4" t="s">
        <v>301</v>
      </c>
      <c r="D457" s="4" t="s">
        <v>115</v>
      </c>
      <c r="E457" s="4" t="s">
        <v>116</v>
      </c>
      <c r="F457" s="83">
        <v>41</v>
      </c>
      <c r="G457" s="83">
        <v>4</v>
      </c>
      <c r="H457" s="12" t="str">
        <f t="shared" si="15"/>
        <v>41-4</v>
      </c>
      <c r="I457" s="12" t="str">
        <f t="shared" si="14"/>
        <v>41-4 2</v>
      </c>
      <c r="J457" s="49" t="s">
        <v>1488</v>
      </c>
      <c r="K457" s="13">
        <v>0</v>
      </c>
      <c r="L457" s="13">
        <v>71</v>
      </c>
      <c r="M457" s="117" t="b">
        <v>1</v>
      </c>
      <c r="N457" s="14">
        <v>90.1</v>
      </c>
      <c r="O457" s="14">
        <v>90.809999999999988</v>
      </c>
      <c r="P457" s="15" t="s">
        <v>112</v>
      </c>
      <c r="Q457" s="16" t="s">
        <v>88</v>
      </c>
      <c r="R457" s="133" t="s">
        <v>1531</v>
      </c>
      <c r="S457" s="134">
        <v>2</v>
      </c>
      <c r="T457" s="16" t="s">
        <v>18</v>
      </c>
      <c r="U457" s="16"/>
      <c r="V457" s="5" t="s">
        <v>141</v>
      </c>
      <c r="W457" s="5" t="s">
        <v>49</v>
      </c>
      <c r="X457" s="5" t="s">
        <v>17</v>
      </c>
      <c r="Y457" s="5" t="s">
        <v>109</v>
      </c>
      <c r="Z457" s="18">
        <v>7</v>
      </c>
      <c r="AA457" s="5" t="s">
        <v>40</v>
      </c>
      <c r="AU457" s="4">
        <v>50</v>
      </c>
      <c r="BO457" s="39">
        <v>50</v>
      </c>
      <c r="BS457" s="4">
        <v>100</v>
      </c>
      <c r="BV457" s="5"/>
      <c r="BW457" s="4" t="s">
        <v>386</v>
      </c>
    </row>
    <row r="458" spans="1:76" hidden="1" x14ac:dyDescent="0.3">
      <c r="A458" s="49" t="s">
        <v>1488</v>
      </c>
      <c r="B458" s="8">
        <v>42967</v>
      </c>
      <c r="C458" s="4" t="s">
        <v>301</v>
      </c>
      <c r="D458" s="4" t="s">
        <v>115</v>
      </c>
      <c r="E458" s="4" t="s">
        <v>116</v>
      </c>
      <c r="F458" s="83">
        <v>41</v>
      </c>
      <c r="G458" s="83">
        <v>4</v>
      </c>
      <c r="H458" s="12" t="str">
        <f t="shared" si="15"/>
        <v>41-4</v>
      </c>
      <c r="I458" s="12" t="str">
        <f t="shared" si="14"/>
        <v>41-4 4</v>
      </c>
      <c r="J458" s="49" t="s">
        <v>1488</v>
      </c>
      <c r="K458" s="13">
        <v>54</v>
      </c>
      <c r="L458" s="13">
        <v>58</v>
      </c>
      <c r="M458" s="117" t="b">
        <v>1</v>
      </c>
      <c r="N458" s="14">
        <v>90.64</v>
      </c>
      <c r="O458" s="14">
        <v>90.679999999999993</v>
      </c>
      <c r="P458" s="15" t="s">
        <v>96</v>
      </c>
      <c r="Q458" s="16" t="s">
        <v>31</v>
      </c>
      <c r="R458" s="133" t="s">
        <v>1496</v>
      </c>
      <c r="S458" s="134">
        <v>4</v>
      </c>
      <c r="T458" s="16" t="s">
        <v>18</v>
      </c>
      <c r="U458" s="16"/>
      <c r="V458" s="5" t="s">
        <v>127</v>
      </c>
      <c r="W458" s="5" t="s">
        <v>49</v>
      </c>
      <c r="X458" s="5" t="s">
        <v>14</v>
      </c>
      <c r="Y458" s="5" t="s">
        <v>10</v>
      </c>
      <c r="Z458" s="18">
        <v>2</v>
      </c>
      <c r="AA458" s="5" t="s">
        <v>40</v>
      </c>
      <c r="AU458" s="4">
        <v>100</v>
      </c>
      <c r="BS458" s="4">
        <v>100</v>
      </c>
      <c r="BV458" s="5"/>
      <c r="BW458" s="4" t="s">
        <v>397</v>
      </c>
    </row>
    <row r="459" spans="1:76" hidden="1" x14ac:dyDescent="0.3">
      <c r="A459" s="49" t="s">
        <v>1488</v>
      </c>
      <c r="B459" s="8">
        <v>42967</v>
      </c>
      <c r="C459" s="4" t="s">
        <v>301</v>
      </c>
      <c r="D459" s="4" t="s">
        <v>115</v>
      </c>
      <c r="E459" s="4" t="s">
        <v>116</v>
      </c>
      <c r="F459" s="83">
        <v>41</v>
      </c>
      <c r="G459" s="83">
        <v>4</v>
      </c>
      <c r="H459" s="12" t="str">
        <f t="shared" si="15"/>
        <v>41-4</v>
      </c>
      <c r="I459" s="12" t="str">
        <f t="shared" si="14"/>
        <v>41-4 5</v>
      </c>
      <c r="J459" s="49" t="s">
        <v>1488</v>
      </c>
      <c r="K459" s="13">
        <v>54</v>
      </c>
      <c r="L459" s="13">
        <v>56</v>
      </c>
      <c r="M459" s="117" t="b">
        <v>1</v>
      </c>
      <c r="N459" s="14">
        <v>90.64</v>
      </c>
      <c r="O459" s="14">
        <v>90.66</v>
      </c>
      <c r="P459" s="15" t="s">
        <v>96</v>
      </c>
      <c r="Q459" s="11" t="s">
        <v>1094</v>
      </c>
      <c r="R459" s="137" t="s">
        <v>1495</v>
      </c>
      <c r="S459" s="138">
        <v>5</v>
      </c>
      <c r="T459" s="80" t="s">
        <v>18</v>
      </c>
      <c r="U459" s="80"/>
      <c r="V459" s="81" t="s">
        <v>206</v>
      </c>
      <c r="W459" s="81" t="s">
        <v>49</v>
      </c>
      <c r="X459" s="81" t="s">
        <v>17</v>
      </c>
      <c r="Y459" s="81" t="s">
        <v>109</v>
      </c>
      <c r="Z459" s="79">
        <v>7</v>
      </c>
      <c r="AA459" s="81" t="s">
        <v>40</v>
      </c>
      <c r="BI459" s="4">
        <v>100</v>
      </c>
      <c r="BS459" s="4">
        <v>100</v>
      </c>
      <c r="BV459" s="81"/>
    </row>
    <row r="460" spans="1:76" hidden="1" x14ac:dyDescent="0.3">
      <c r="A460" s="49" t="s">
        <v>1488</v>
      </c>
      <c r="B460" s="8">
        <v>42966</v>
      </c>
      <c r="C460" s="4" t="s">
        <v>301</v>
      </c>
      <c r="D460" s="4" t="s">
        <v>115</v>
      </c>
      <c r="E460" s="4" t="s">
        <v>116</v>
      </c>
      <c r="F460" s="83">
        <v>41</v>
      </c>
      <c r="G460" s="83">
        <v>4</v>
      </c>
      <c r="H460" s="12" t="str">
        <f t="shared" si="15"/>
        <v>41-4</v>
      </c>
      <c r="I460" s="12" t="str">
        <f t="shared" si="14"/>
        <v>41-4 O</v>
      </c>
      <c r="J460" s="49" t="s">
        <v>1488</v>
      </c>
      <c r="K460" s="13">
        <v>0</v>
      </c>
      <c r="L460" s="13">
        <v>71</v>
      </c>
      <c r="M460" s="117" t="b">
        <v>1</v>
      </c>
      <c r="N460" s="14">
        <v>90.1</v>
      </c>
      <c r="O460" s="14">
        <v>90.809999999999988</v>
      </c>
      <c r="P460" s="15"/>
      <c r="Q460" s="16" t="s">
        <v>105</v>
      </c>
      <c r="R460" s="135" t="s">
        <v>105</v>
      </c>
      <c r="S460" s="139" t="s">
        <v>1492</v>
      </c>
      <c r="T460" s="16"/>
      <c r="U460" s="16"/>
      <c r="V460" s="5"/>
      <c r="W460" s="5"/>
      <c r="X460" s="5"/>
      <c r="Y460" s="5"/>
      <c r="Z460" s="18" t="e">
        <v>#N/A</v>
      </c>
      <c r="AA460" s="5"/>
      <c r="BS460" s="4">
        <v>0</v>
      </c>
      <c r="BV460" s="5"/>
      <c r="BX460" s="4" t="s">
        <v>395</v>
      </c>
    </row>
    <row r="461" spans="1:76" hidden="1" x14ac:dyDescent="0.3">
      <c r="A461" s="49" t="s">
        <v>1488</v>
      </c>
      <c r="B461" s="8">
        <v>42967</v>
      </c>
      <c r="C461" s="4" t="s">
        <v>301</v>
      </c>
      <c r="D461" s="4" t="s">
        <v>115</v>
      </c>
      <c r="E461" s="4" t="s">
        <v>116</v>
      </c>
      <c r="F461" s="83">
        <v>42</v>
      </c>
      <c r="G461" s="83">
        <v>1</v>
      </c>
      <c r="H461" s="12" t="str">
        <f t="shared" si="15"/>
        <v>42-1</v>
      </c>
      <c r="I461" s="12" t="str">
        <f t="shared" si="14"/>
        <v>42-1 1</v>
      </c>
      <c r="J461" s="49" t="s">
        <v>1488</v>
      </c>
      <c r="K461" s="13">
        <v>0</v>
      </c>
      <c r="L461" s="13">
        <v>50</v>
      </c>
      <c r="M461" s="117" t="b">
        <v>1</v>
      </c>
      <c r="N461" s="14">
        <v>91.05</v>
      </c>
      <c r="O461" s="14">
        <v>91.55</v>
      </c>
      <c r="P461" s="15" t="s">
        <v>112</v>
      </c>
      <c r="Q461" s="16" t="s">
        <v>33</v>
      </c>
      <c r="R461" s="133" t="s">
        <v>1532</v>
      </c>
      <c r="S461" s="134">
        <v>1</v>
      </c>
      <c r="T461" s="16" t="s">
        <v>18</v>
      </c>
      <c r="U461" s="16"/>
      <c r="V461" s="5" t="s">
        <v>315</v>
      </c>
      <c r="W461" s="5" t="s">
        <v>49</v>
      </c>
      <c r="X461" s="5" t="s">
        <v>17</v>
      </c>
      <c r="Y461" s="5" t="s">
        <v>109</v>
      </c>
      <c r="Z461" s="18">
        <v>7</v>
      </c>
      <c r="AA461" s="5" t="s">
        <v>40</v>
      </c>
      <c r="BO461" s="39">
        <v>100</v>
      </c>
      <c r="BS461" s="4">
        <v>100</v>
      </c>
      <c r="BV461" s="5"/>
      <c r="BW461" s="4" t="s">
        <v>396</v>
      </c>
    </row>
    <row r="462" spans="1:76" hidden="1" x14ac:dyDescent="0.3">
      <c r="A462" s="49" t="s">
        <v>1488</v>
      </c>
      <c r="B462" s="8">
        <v>42967</v>
      </c>
      <c r="C462" s="4" t="s">
        <v>301</v>
      </c>
      <c r="D462" s="4" t="s">
        <v>115</v>
      </c>
      <c r="E462" s="4" t="s">
        <v>116</v>
      </c>
      <c r="F462" s="83">
        <v>42</v>
      </c>
      <c r="G462" s="83">
        <v>1</v>
      </c>
      <c r="H462" s="12" t="str">
        <f t="shared" si="15"/>
        <v>42-1</v>
      </c>
      <c r="I462" s="12" t="str">
        <f t="shared" si="14"/>
        <v>42-1 2</v>
      </c>
      <c r="J462" s="49" t="s">
        <v>1488</v>
      </c>
      <c r="K462" s="13">
        <v>0</v>
      </c>
      <c r="L462" s="13">
        <v>50</v>
      </c>
      <c r="M462" s="117" t="b">
        <v>1</v>
      </c>
      <c r="N462" s="14">
        <v>91.05</v>
      </c>
      <c r="O462" s="14">
        <v>91.55</v>
      </c>
      <c r="P462" s="15" t="s">
        <v>112</v>
      </c>
      <c r="Q462" s="16" t="s">
        <v>88</v>
      </c>
      <c r="R462" s="133" t="s">
        <v>1531</v>
      </c>
      <c r="S462" s="134">
        <v>2</v>
      </c>
      <c r="T462" s="16" t="s">
        <v>18</v>
      </c>
      <c r="U462" s="16"/>
      <c r="V462" s="5" t="s">
        <v>210</v>
      </c>
      <c r="W462" s="5" t="s">
        <v>49</v>
      </c>
      <c r="X462" s="5" t="s">
        <v>17</v>
      </c>
      <c r="Y462" s="5" t="s">
        <v>109</v>
      </c>
      <c r="Z462" s="18">
        <v>7</v>
      </c>
      <c r="AA462" s="5" t="s">
        <v>40</v>
      </c>
      <c r="AU462" s="4">
        <v>50</v>
      </c>
      <c r="BO462" s="39">
        <v>50</v>
      </c>
      <c r="BS462" s="4">
        <v>100</v>
      </c>
      <c r="BV462" s="5"/>
      <c r="BW462" s="4" t="s">
        <v>386</v>
      </c>
    </row>
    <row r="463" spans="1:76" hidden="1" x14ac:dyDescent="0.3">
      <c r="A463" s="49" t="s">
        <v>1488</v>
      </c>
      <c r="B463" s="8">
        <v>42966</v>
      </c>
      <c r="C463" s="4" t="s">
        <v>301</v>
      </c>
      <c r="D463" s="4" t="s">
        <v>115</v>
      </c>
      <c r="E463" s="4" t="s">
        <v>116</v>
      </c>
      <c r="F463" s="83">
        <v>42</v>
      </c>
      <c r="G463" s="83">
        <v>1</v>
      </c>
      <c r="H463" s="12" t="str">
        <f t="shared" si="15"/>
        <v>42-1</v>
      </c>
      <c r="I463" s="12" t="str">
        <f t="shared" si="14"/>
        <v>42-1 O</v>
      </c>
      <c r="J463" s="49" t="s">
        <v>1488</v>
      </c>
      <c r="K463" s="13">
        <v>0</v>
      </c>
      <c r="L463" s="13">
        <v>50</v>
      </c>
      <c r="M463" s="117" t="b">
        <v>1</v>
      </c>
      <c r="N463" s="14">
        <v>91.05</v>
      </c>
      <c r="O463" s="14">
        <v>91.55</v>
      </c>
      <c r="P463" s="15"/>
      <c r="Q463" s="16" t="s">
        <v>105</v>
      </c>
      <c r="R463" s="135" t="s">
        <v>105</v>
      </c>
      <c r="S463" s="139" t="s">
        <v>1492</v>
      </c>
      <c r="T463" s="16"/>
      <c r="U463" s="16"/>
      <c r="V463" s="5"/>
      <c r="W463" s="5"/>
      <c r="X463" s="5"/>
      <c r="Y463" s="5"/>
      <c r="Z463" s="18" t="e">
        <v>#N/A</v>
      </c>
      <c r="AA463" s="5"/>
      <c r="BS463" s="4">
        <v>0</v>
      </c>
      <c r="BV463" s="5"/>
      <c r="BX463" s="4" t="s">
        <v>395</v>
      </c>
    </row>
    <row r="464" spans="1:76" hidden="1" x14ac:dyDescent="0.3">
      <c r="A464" s="49" t="s">
        <v>1488</v>
      </c>
      <c r="B464" s="8">
        <v>42967</v>
      </c>
      <c r="C464" s="4" t="s">
        <v>301</v>
      </c>
      <c r="D464" s="4" t="s">
        <v>115</v>
      </c>
      <c r="E464" s="4" t="s">
        <v>116</v>
      </c>
      <c r="F464" s="83">
        <v>42</v>
      </c>
      <c r="G464" s="83">
        <v>2</v>
      </c>
      <c r="H464" s="12" t="str">
        <f t="shared" si="15"/>
        <v>42-2</v>
      </c>
      <c r="I464" s="12" t="str">
        <f t="shared" si="14"/>
        <v>42-2 1</v>
      </c>
      <c r="J464" s="49" t="s">
        <v>1488</v>
      </c>
      <c r="K464" s="13">
        <v>0</v>
      </c>
      <c r="L464" s="13">
        <v>94</v>
      </c>
      <c r="M464" s="117" t="b">
        <v>1</v>
      </c>
      <c r="N464" s="14">
        <v>91.56</v>
      </c>
      <c r="O464" s="14">
        <v>92.5</v>
      </c>
      <c r="P464" s="15" t="s">
        <v>112</v>
      </c>
      <c r="Q464" s="16" t="s">
        <v>33</v>
      </c>
      <c r="R464" s="133" t="s">
        <v>1532</v>
      </c>
      <c r="S464" s="134">
        <v>1</v>
      </c>
      <c r="T464" s="16" t="s">
        <v>18</v>
      </c>
      <c r="U464" s="16"/>
      <c r="V464" s="5" t="s">
        <v>315</v>
      </c>
      <c r="W464" s="5" t="s">
        <v>49</v>
      </c>
      <c r="X464" s="5" t="s">
        <v>17</v>
      </c>
      <c r="Y464" s="5" t="s">
        <v>109</v>
      </c>
      <c r="Z464" s="18">
        <v>7</v>
      </c>
      <c r="AA464" s="5" t="s">
        <v>40</v>
      </c>
      <c r="BO464" s="39">
        <v>100</v>
      </c>
      <c r="BS464" s="4">
        <v>100</v>
      </c>
      <c r="BV464" s="5"/>
      <c r="BW464" s="4" t="s">
        <v>396</v>
      </c>
    </row>
    <row r="465" spans="1:76" hidden="1" x14ac:dyDescent="0.3">
      <c r="A465" s="49" t="s">
        <v>1488</v>
      </c>
      <c r="B465" s="8">
        <v>42967</v>
      </c>
      <c r="C465" s="4" t="s">
        <v>301</v>
      </c>
      <c r="D465" s="4" t="s">
        <v>115</v>
      </c>
      <c r="E465" s="4" t="s">
        <v>116</v>
      </c>
      <c r="F465" s="83">
        <v>42</v>
      </c>
      <c r="G465" s="83">
        <v>2</v>
      </c>
      <c r="H465" s="12" t="str">
        <f t="shared" si="15"/>
        <v>42-2</v>
      </c>
      <c r="I465" s="12" t="str">
        <f t="shared" si="14"/>
        <v>42-2 2</v>
      </c>
      <c r="J465" s="49" t="s">
        <v>1488</v>
      </c>
      <c r="K465" s="13">
        <v>0</v>
      </c>
      <c r="L465" s="13">
        <v>94</v>
      </c>
      <c r="M465" s="117" t="b">
        <v>1</v>
      </c>
      <c r="N465" s="14">
        <v>91.56</v>
      </c>
      <c r="O465" s="14">
        <v>92.5</v>
      </c>
      <c r="P465" s="15" t="s">
        <v>112</v>
      </c>
      <c r="Q465" s="16" t="s">
        <v>88</v>
      </c>
      <c r="R465" s="133" t="s">
        <v>1531</v>
      </c>
      <c r="S465" s="134">
        <v>2</v>
      </c>
      <c r="T465" s="16" t="s">
        <v>18</v>
      </c>
      <c r="U465" s="16"/>
      <c r="V465" s="5" t="s">
        <v>210</v>
      </c>
      <c r="W465" s="5" t="s">
        <v>49</v>
      </c>
      <c r="X465" s="5" t="s">
        <v>17</v>
      </c>
      <c r="Y465" s="5" t="s">
        <v>109</v>
      </c>
      <c r="Z465" s="18">
        <v>7</v>
      </c>
      <c r="AA465" s="5" t="s">
        <v>40</v>
      </c>
      <c r="AU465" s="4">
        <v>50</v>
      </c>
      <c r="BO465" s="39">
        <v>50</v>
      </c>
      <c r="BS465" s="4">
        <v>100</v>
      </c>
      <c r="BV465" s="5"/>
      <c r="BW465" s="4" t="s">
        <v>386</v>
      </c>
    </row>
    <row r="466" spans="1:76" hidden="1" x14ac:dyDescent="0.3">
      <c r="A466" s="49" t="s">
        <v>1488</v>
      </c>
      <c r="B466" s="8">
        <v>42967</v>
      </c>
      <c r="C466" s="4" t="s">
        <v>301</v>
      </c>
      <c r="D466" s="4" t="s">
        <v>115</v>
      </c>
      <c r="E466" s="4" t="s">
        <v>116</v>
      </c>
      <c r="F466" s="83">
        <v>42</v>
      </c>
      <c r="G466" s="83">
        <v>2</v>
      </c>
      <c r="H466" s="12" t="str">
        <f t="shared" si="15"/>
        <v>42-2</v>
      </c>
      <c r="I466" s="12" t="str">
        <f t="shared" si="14"/>
        <v>42-2 5</v>
      </c>
      <c r="J466" s="49" t="s">
        <v>1488</v>
      </c>
      <c r="K466" s="13">
        <v>74</v>
      </c>
      <c r="L466" s="13">
        <v>94</v>
      </c>
      <c r="M466" s="117" t="b">
        <v>1</v>
      </c>
      <c r="N466" s="14">
        <v>92.3</v>
      </c>
      <c r="O466" s="14">
        <v>92.5</v>
      </c>
      <c r="P466" s="15" t="s">
        <v>112</v>
      </c>
      <c r="Q466" s="11" t="s">
        <v>1094</v>
      </c>
      <c r="R466" s="137" t="s">
        <v>1495</v>
      </c>
      <c r="S466" s="138">
        <v>5</v>
      </c>
      <c r="T466" s="80" t="s">
        <v>18</v>
      </c>
      <c r="U466" s="80"/>
      <c r="V466" s="81" t="s">
        <v>126</v>
      </c>
      <c r="W466" s="81" t="s">
        <v>49</v>
      </c>
      <c r="X466" s="81" t="s">
        <v>17</v>
      </c>
      <c r="Y466" s="81" t="s">
        <v>109</v>
      </c>
      <c r="Z466" s="79">
        <v>7</v>
      </c>
      <c r="AA466" s="81" t="s">
        <v>40</v>
      </c>
      <c r="BI466" s="4">
        <v>100</v>
      </c>
      <c r="BS466" s="4">
        <v>100</v>
      </c>
      <c r="BV466" s="81"/>
      <c r="BW466" s="4" t="s">
        <v>398</v>
      </c>
    </row>
    <row r="467" spans="1:76" hidden="1" x14ac:dyDescent="0.3">
      <c r="A467" s="49" t="s">
        <v>1488</v>
      </c>
      <c r="B467" s="8">
        <v>42966</v>
      </c>
      <c r="C467" s="4" t="s">
        <v>301</v>
      </c>
      <c r="D467" s="4" t="s">
        <v>115</v>
      </c>
      <c r="E467" s="4" t="s">
        <v>116</v>
      </c>
      <c r="F467" s="83">
        <v>42</v>
      </c>
      <c r="G467" s="83">
        <v>2</v>
      </c>
      <c r="H467" s="12" t="str">
        <f t="shared" si="15"/>
        <v>42-2</v>
      </c>
      <c r="I467" s="12" t="str">
        <f t="shared" si="14"/>
        <v>42-2 O</v>
      </c>
      <c r="J467" s="49" t="s">
        <v>1488</v>
      </c>
      <c r="K467" s="13">
        <v>0</v>
      </c>
      <c r="L467" s="13">
        <v>94</v>
      </c>
      <c r="M467" s="117" t="b">
        <v>1</v>
      </c>
      <c r="N467" s="14">
        <v>91.56</v>
      </c>
      <c r="O467" s="14">
        <v>92.5</v>
      </c>
      <c r="P467" s="15"/>
      <c r="Q467" s="16" t="s">
        <v>105</v>
      </c>
      <c r="R467" s="135" t="s">
        <v>105</v>
      </c>
      <c r="S467" s="139" t="s">
        <v>1492</v>
      </c>
      <c r="T467" s="16"/>
      <c r="U467" s="16"/>
      <c r="V467" s="5"/>
      <c r="W467" s="5"/>
      <c r="X467" s="5"/>
      <c r="Y467" s="5"/>
      <c r="Z467" s="18" t="e">
        <v>#N/A</v>
      </c>
      <c r="AA467" s="5"/>
      <c r="BS467" s="4">
        <v>0</v>
      </c>
      <c r="BV467" s="5"/>
      <c r="BX467" s="4" t="s">
        <v>395</v>
      </c>
    </row>
    <row r="468" spans="1:76" hidden="1" x14ac:dyDescent="0.3">
      <c r="A468" s="49" t="s">
        <v>1488</v>
      </c>
      <c r="B468" s="8">
        <v>42967</v>
      </c>
      <c r="C468" s="4" t="s">
        <v>301</v>
      </c>
      <c r="D468" s="4" t="s">
        <v>115</v>
      </c>
      <c r="E468" s="4" t="s">
        <v>116</v>
      </c>
      <c r="F468" s="83">
        <v>42</v>
      </c>
      <c r="G468" s="83">
        <v>3</v>
      </c>
      <c r="H468" s="12" t="str">
        <f t="shared" si="15"/>
        <v>42-3</v>
      </c>
      <c r="I468" s="12" t="str">
        <f t="shared" si="14"/>
        <v>42-3 1</v>
      </c>
      <c r="J468" s="49" t="s">
        <v>1488</v>
      </c>
      <c r="K468" s="13">
        <v>0</v>
      </c>
      <c r="L468" s="13">
        <v>89</v>
      </c>
      <c r="M468" s="117" t="b">
        <v>1</v>
      </c>
      <c r="N468" s="14">
        <v>92.51</v>
      </c>
      <c r="O468" s="14">
        <v>93.4</v>
      </c>
      <c r="P468" s="15" t="s">
        <v>112</v>
      </c>
      <c r="Q468" s="16" t="s">
        <v>33</v>
      </c>
      <c r="R468" s="133" t="s">
        <v>1532</v>
      </c>
      <c r="S468" s="134">
        <v>1</v>
      </c>
      <c r="T468" s="16" t="s">
        <v>18</v>
      </c>
      <c r="U468" s="16"/>
      <c r="V468" s="5" t="s">
        <v>315</v>
      </c>
      <c r="W468" s="5" t="s">
        <v>49</v>
      </c>
      <c r="X468" s="5" t="s">
        <v>17</v>
      </c>
      <c r="Y468" s="5" t="s">
        <v>109</v>
      </c>
      <c r="Z468" s="18">
        <v>7</v>
      </c>
      <c r="AA468" s="5" t="s">
        <v>40</v>
      </c>
      <c r="BO468" s="39">
        <v>100</v>
      </c>
      <c r="BS468" s="4">
        <v>100</v>
      </c>
      <c r="BV468" s="5"/>
      <c r="BW468" s="4" t="s">
        <v>396</v>
      </c>
    </row>
    <row r="469" spans="1:76" hidden="1" x14ac:dyDescent="0.3">
      <c r="A469" s="49" t="s">
        <v>1488</v>
      </c>
      <c r="B469" s="8">
        <v>42967</v>
      </c>
      <c r="C469" s="4" t="s">
        <v>301</v>
      </c>
      <c r="D469" s="4" t="s">
        <v>115</v>
      </c>
      <c r="E469" s="4" t="s">
        <v>116</v>
      </c>
      <c r="F469" s="83">
        <v>42</v>
      </c>
      <c r="G469" s="83">
        <v>3</v>
      </c>
      <c r="H469" s="12" t="str">
        <f t="shared" si="15"/>
        <v>42-3</v>
      </c>
      <c r="I469" s="12" t="str">
        <f t="shared" si="14"/>
        <v>42-3 2</v>
      </c>
      <c r="J469" s="49" t="s">
        <v>1488</v>
      </c>
      <c r="K469" s="13">
        <v>0</v>
      </c>
      <c r="L469" s="13">
        <v>89</v>
      </c>
      <c r="M469" s="117" t="b">
        <v>1</v>
      </c>
      <c r="N469" s="14">
        <v>92.51</v>
      </c>
      <c r="O469" s="14">
        <v>93.4</v>
      </c>
      <c r="P469" s="15" t="s">
        <v>112</v>
      </c>
      <c r="Q469" s="16" t="s">
        <v>88</v>
      </c>
      <c r="R469" s="133" t="s">
        <v>1531</v>
      </c>
      <c r="S469" s="134">
        <v>2</v>
      </c>
      <c r="T469" s="16" t="s">
        <v>18</v>
      </c>
      <c r="U469" s="16"/>
      <c r="V469" s="5" t="s">
        <v>210</v>
      </c>
      <c r="W469" s="5" t="s">
        <v>49</v>
      </c>
      <c r="X469" s="5" t="s">
        <v>17</v>
      </c>
      <c r="Y469" s="5" t="s">
        <v>109</v>
      </c>
      <c r="Z469" s="18">
        <v>7</v>
      </c>
      <c r="AA469" s="5" t="s">
        <v>40</v>
      </c>
      <c r="AU469" s="4">
        <v>50</v>
      </c>
      <c r="BO469" s="39">
        <v>50</v>
      </c>
      <c r="BS469" s="4">
        <v>100</v>
      </c>
      <c r="BV469" s="5"/>
      <c r="BW469" s="4" t="s">
        <v>386</v>
      </c>
    </row>
    <row r="470" spans="1:76" hidden="1" x14ac:dyDescent="0.3">
      <c r="A470" s="49" t="s">
        <v>1488</v>
      </c>
      <c r="B470" s="8">
        <v>42967</v>
      </c>
      <c r="C470" s="4" t="s">
        <v>301</v>
      </c>
      <c r="D470" s="4" t="s">
        <v>115</v>
      </c>
      <c r="E470" s="4" t="s">
        <v>116</v>
      </c>
      <c r="F470" s="83">
        <v>42</v>
      </c>
      <c r="G470" s="83">
        <v>3</v>
      </c>
      <c r="H470" s="12" t="str">
        <f t="shared" si="15"/>
        <v>42-3</v>
      </c>
      <c r="I470" s="12" t="str">
        <f t="shared" si="14"/>
        <v>42-3 5</v>
      </c>
      <c r="J470" s="49" t="s">
        <v>1488</v>
      </c>
      <c r="K470" s="13">
        <v>87</v>
      </c>
      <c r="L470" s="13">
        <v>89</v>
      </c>
      <c r="M470" s="117" t="b">
        <v>1</v>
      </c>
      <c r="N470" s="14">
        <v>93.38000000000001</v>
      </c>
      <c r="O470" s="14">
        <v>93.4</v>
      </c>
      <c r="P470" s="15" t="s">
        <v>96</v>
      </c>
      <c r="Q470" s="11" t="s">
        <v>1094</v>
      </c>
      <c r="R470" s="137" t="s">
        <v>1495</v>
      </c>
      <c r="S470" s="138">
        <v>5</v>
      </c>
      <c r="T470" s="80" t="s">
        <v>18</v>
      </c>
      <c r="U470" s="80"/>
      <c r="V470" s="81" t="s">
        <v>126</v>
      </c>
      <c r="W470" s="81" t="s">
        <v>49</v>
      </c>
      <c r="X470" s="81" t="s">
        <v>17</v>
      </c>
      <c r="Y470" s="81" t="s">
        <v>109</v>
      </c>
      <c r="Z470" s="79">
        <v>7</v>
      </c>
      <c r="AA470" s="81" t="s">
        <v>40</v>
      </c>
      <c r="BI470" s="4">
        <v>100</v>
      </c>
      <c r="BS470" s="4">
        <v>100</v>
      </c>
      <c r="BV470" s="81"/>
      <c r="BW470" s="4" t="s">
        <v>398</v>
      </c>
    </row>
    <row r="471" spans="1:76" hidden="1" x14ac:dyDescent="0.3">
      <c r="A471" s="49" t="s">
        <v>1488</v>
      </c>
      <c r="B471" s="8">
        <v>42966</v>
      </c>
      <c r="C471" s="4" t="s">
        <v>301</v>
      </c>
      <c r="D471" s="4" t="s">
        <v>115</v>
      </c>
      <c r="E471" s="4" t="s">
        <v>116</v>
      </c>
      <c r="F471" s="83">
        <v>42</v>
      </c>
      <c r="G471" s="83">
        <v>3</v>
      </c>
      <c r="H471" s="12" t="str">
        <f t="shared" si="15"/>
        <v>42-3</v>
      </c>
      <c r="I471" s="12" t="str">
        <f t="shared" si="14"/>
        <v>42-3 O</v>
      </c>
      <c r="J471" s="49" t="s">
        <v>1488</v>
      </c>
      <c r="K471" s="13">
        <v>0</v>
      </c>
      <c r="L471" s="13">
        <v>89</v>
      </c>
      <c r="M471" s="117" t="b">
        <v>1</v>
      </c>
      <c r="N471" s="14">
        <v>92.51</v>
      </c>
      <c r="O471" s="14">
        <v>93.4</v>
      </c>
      <c r="P471" s="15"/>
      <c r="Q471" s="16" t="s">
        <v>105</v>
      </c>
      <c r="R471" s="135" t="s">
        <v>105</v>
      </c>
      <c r="S471" s="139" t="s">
        <v>1492</v>
      </c>
      <c r="T471" s="16"/>
      <c r="U471" s="16"/>
      <c r="V471" s="5"/>
      <c r="W471" s="5"/>
      <c r="X471" s="5"/>
      <c r="Y471" s="5"/>
      <c r="Z471" s="18" t="e">
        <v>#N/A</v>
      </c>
      <c r="AA471" s="5"/>
      <c r="BS471" s="4">
        <v>0</v>
      </c>
      <c r="BV471" s="5"/>
      <c r="BX471" s="4" t="s">
        <v>399</v>
      </c>
    </row>
    <row r="472" spans="1:76" hidden="1" x14ac:dyDescent="0.3">
      <c r="A472" s="49" t="s">
        <v>1488</v>
      </c>
      <c r="B472" s="8">
        <v>42967</v>
      </c>
      <c r="C472" s="4" t="s">
        <v>301</v>
      </c>
      <c r="D472" s="4" t="s">
        <v>115</v>
      </c>
      <c r="E472" s="4" t="s">
        <v>116</v>
      </c>
      <c r="F472" s="83">
        <v>42</v>
      </c>
      <c r="G472" s="83">
        <v>4</v>
      </c>
      <c r="H472" s="12" t="str">
        <f t="shared" si="15"/>
        <v>42-4</v>
      </c>
      <c r="I472" s="12" t="str">
        <f t="shared" si="14"/>
        <v>42-4 1</v>
      </c>
      <c r="J472" s="49" t="s">
        <v>1488</v>
      </c>
      <c r="K472" s="13">
        <v>0</v>
      </c>
      <c r="L472" s="13">
        <v>46</v>
      </c>
      <c r="M472" s="117" t="b">
        <v>1</v>
      </c>
      <c r="N472" s="14">
        <v>93.410000000000011</v>
      </c>
      <c r="O472" s="14">
        <v>93.87</v>
      </c>
      <c r="P472" s="15" t="s">
        <v>112</v>
      </c>
      <c r="Q472" s="16" t="s">
        <v>33</v>
      </c>
      <c r="R472" s="133" t="s">
        <v>1532</v>
      </c>
      <c r="S472" s="134">
        <v>1</v>
      </c>
      <c r="T472" s="16" t="s">
        <v>18</v>
      </c>
      <c r="U472" s="16"/>
      <c r="V472" s="5" t="s">
        <v>315</v>
      </c>
      <c r="W472" s="5" t="s">
        <v>49</v>
      </c>
      <c r="X472" s="5" t="s">
        <v>17</v>
      </c>
      <c r="Y472" s="5" t="s">
        <v>109</v>
      </c>
      <c r="Z472" s="18">
        <v>7</v>
      </c>
      <c r="AA472" s="5" t="s">
        <v>40</v>
      </c>
      <c r="BO472" s="39">
        <v>100</v>
      </c>
      <c r="BS472" s="4">
        <v>100</v>
      </c>
      <c r="BV472" s="5"/>
      <c r="BW472" s="4" t="s">
        <v>396</v>
      </c>
    </row>
    <row r="473" spans="1:76" hidden="1" x14ac:dyDescent="0.3">
      <c r="A473" s="49" t="s">
        <v>1488</v>
      </c>
      <c r="B473" s="8">
        <v>42967</v>
      </c>
      <c r="C473" s="4" t="s">
        <v>301</v>
      </c>
      <c r="D473" s="4" t="s">
        <v>115</v>
      </c>
      <c r="E473" s="4" t="s">
        <v>116</v>
      </c>
      <c r="F473" s="83">
        <v>42</v>
      </c>
      <c r="G473" s="83">
        <v>4</v>
      </c>
      <c r="H473" s="12" t="str">
        <f t="shared" si="15"/>
        <v>42-4</v>
      </c>
      <c r="I473" s="12" t="str">
        <f t="shared" si="14"/>
        <v>42-4 2</v>
      </c>
      <c r="J473" s="49" t="s">
        <v>1488</v>
      </c>
      <c r="K473" s="13">
        <v>0</v>
      </c>
      <c r="L473" s="13">
        <v>46</v>
      </c>
      <c r="M473" s="117" t="b">
        <v>1</v>
      </c>
      <c r="N473" s="14">
        <v>93.410000000000011</v>
      </c>
      <c r="O473" s="14">
        <v>93.87</v>
      </c>
      <c r="P473" s="15" t="s">
        <v>112</v>
      </c>
      <c r="Q473" s="16" t="s">
        <v>88</v>
      </c>
      <c r="R473" s="133" t="s">
        <v>1531</v>
      </c>
      <c r="S473" s="134">
        <v>2</v>
      </c>
      <c r="T473" s="16" t="s">
        <v>18</v>
      </c>
      <c r="U473" s="16"/>
      <c r="V473" s="5" t="s">
        <v>141</v>
      </c>
      <c r="W473" s="5" t="s">
        <v>49</v>
      </c>
      <c r="X473" s="5" t="s">
        <v>17</v>
      </c>
      <c r="Y473" s="5" t="s">
        <v>109</v>
      </c>
      <c r="Z473" s="18">
        <v>7</v>
      </c>
      <c r="AA473" s="5" t="s">
        <v>40</v>
      </c>
      <c r="AU473" s="4">
        <v>50</v>
      </c>
      <c r="BO473" s="39">
        <v>50</v>
      </c>
      <c r="BS473" s="4">
        <v>100</v>
      </c>
      <c r="BV473" s="5"/>
      <c r="BW473" s="4" t="s">
        <v>386</v>
      </c>
    </row>
    <row r="474" spans="1:76" hidden="1" x14ac:dyDescent="0.3">
      <c r="A474" s="49" t="s">
        <v>1488</v>
      </c>
      <c r="B474" s="8">
        <v>42966</v>
      </c>
      <c r="C474" s="4" t="s">
        <v>301</v>
      </c>
      <c r="D474" s="4" t="s">
        <v>115</v>
      </c>
      <c r="E474" s="4" t="s">
        <v>116</v>
      </c>
      <c r="F474" s="83">
        <v>42</v>
      </c>
      <c r="G474" s="83">
        <v>4</v>
      </c>
      <c r="H474" s="12" t="str">
        <f t="shared" si="15"/>
        <v>42-4</v>
      </c>
      <c r="I474" s="12" t="str">
        <f t="shared" si="14"/>
        <v>42-4 O</v>
      </c>
      <c r="J474" s="49" t="s">
        <v>1488</v>
      </c>
      <c r="K474" s="13">
        <v>0</v>
      </c>
      <c r="L474" s="13">
        <v>46</v>
      </c>
      <c r="M474" s="117" t="b">
        <v>1</v>
      </c>
      <c r="N474" s="14">
        <v>93.410000000000011</v>
      </c>
      <c r="O474" s="14">
        <v>93.87</v>
      </c>
      <c r="P474" s="15"/>
      <c r="Q474" s="16" t="s">
        <v>105</v>
      </c>
      <c r="R474" s="135" t="s">
        <v>105</v>
      </c>
      <c r="S474" s="139" t="s">
        <v>1492</v>
      </c>
      <c r="T474" s="16"/>
      <c r="U474" s="16"/>
      <c r="V474" s="5"/>
      <c r="W474" s="5"/>
      <c r="X474" s="5"/>
      <c r="Y474" s="5"/>
      <c r="Z474" s="18" t="e">
        <v>#N/A</v>
      </c>
      <c r="AA474" s="5"/>
      <c r="BS474" s="4">
        <v>0</v>
      </c>
      <c r="BV474" s="5"/>
      <c r="BX474" s="4" t="s">
        <v>395</v>
      </c>
    </row>
    <row r="475" spans="1:76" hidden="1" x14ac:dyDescent="0.3">
      <c r="A475" s="49" t="s">
        <v>1488</v>
      </c>
      <c r="B475" s="8">
        <v>42967</v>
      </c>
      <c r="C475" s="4" t="s">
        <v>301</v>
      </c>
      <c r="D475" s="4" t="s">
        <v>115</v>
      </c>
      <c r="E475" s="4" t="s">
        <v>116</v>
      </c>
      <c r="F475" s="83">
        <v>42</v>
      </c>
      <c r="G475" s="83">
        <v>5</v>
      </c>
      <c r="H475" s="12" t="str">
        <f t="shared" si="15"/>
        <v>42-5</v>
      </c>
      <c r="I475" s="12" t="str">
        <f t="shared" si="14"/>
        <v>42-5 1</v>
      </c>
      <c r="J475" s="49" t="s">
        <v>1488</v>
      </c>
      <c r="K475" s="13">
        <v>0</v>
      </c>
      <c r="L475" s="13">
        <v>64</v>
      </c>
      <c r="M475" s="117" t="b">
        <v>1</v>
      </c>
      <c r="N475" s="14">
        <v>93.9</v>
      </c>
      <c r="O475" s="14">
        <v>94.54</v>
      </c>
      <c r="P475" s="15" t="s">
        <v>112</v>
      </c>
      <c r="Q475" s="16" t="s">
        <v>33</v>
      </c>
      <c r="R475" s="133" t="s">
        <v>1532</v>
      </c>
      <c r="S475" s="134">
        <v>1</v>
      </c>
      <c r="T475" s="16" t="s">
        <v>18</v>
      </c>
      <c r="U475" s="16"/>
      <c r="V475" s="5" t="s">
        <v>315</v>
      </c>
      <c r="W475" s="5" t="s">
        <v>49</v>
      </c>
      <c r="X475" s="5" t="s">
        <v>17</v>
      </c>
      <c r="Y475" s="5" t="s">
        <v>109</v>
      </c>
      <c r="Z475" s="18">
        <v>7</v>
      </c>
      <c r="AA475" s="5" t="s">
        <v>40</v>
      </c>
      <c r="BO475" s="39">
        <v>100</v>
      </c>
      <c r="BS475" s="4">
        <v>100</v>
      </c>
      <c r="BV475" s="5"/>
      <c r="BW475" s="4" t="s">
        <v>396</v>
      </c>
    </row>
    <row r="476" spans="1:76" hidden="1" x14ac:dyDescent="0.3">
      <c r="A476" s="49" t="s">
        <v>1488</v>
      </c>
      <c r="B476" s="8">
        <v>42967</v>
      </c>
      <c r="C476" s="4" t="s">
        <v>301</v>
      </c>
      <c r="D476" s="4" t="s">
        <v>115</v>
      </c>
      <c r="E476" s="4" t="s">
        <v>116</v>
      </c>
      <c r="F476" s="83">
        <v>42</v>
      </c>
      <c r="G476" s="83">
        <v>5</v>
      </c>
      <c r="H476" s="12" t="str">
        <f t="shared" si="15"/>
        <v>42-5</v>
      </c>
      <c r="I476" s="12" t="str">
        <f t="shared" si="14"/>
        <v>42-5 2</v>
      </c>
      <c r="J476" s="49" t="s">
        <v>1488</v>
      </c>
      <c r="K476" s="13">
        <v>0</v>
      </c>
      <c r="L476" s="13">
        <v>64</v>
      </c>
      <c r="M476" s="117" t="b">
        <v>1</v>
      </c>
      <c r="N476" s="14">
        <v>93.9</v>
      </c>
      <c r="O476" s="14">
        <v>94.54</v>
      </c>
      <c r="P476" s="15" t="s">
        <v>112</v>
      </c>
      <c r="Q476" s="16" t="s">
        <v>88</v>
      </c>
      <c r="R476" s="133" t="s">
        <v>1531</v>
      </c>
      <c r="S476" s="134">
        <v>2</v>
      </c>
      <c r="T476" s="16" t="s">
        <v>18</v>
      </c>
      <c r="U476" s="16"/>
      <c r="V476" s="5" t="s">
        <v>210</v>
      </c>
      <c r="W476" s="5" t="s">
        <v>49</v>
      </c>
      <c r="X476" s="5" t="s">
        <v>17</v>
      </c>
      <c r="Y476" s="5" t="s">
        <v>109</v>
      </c>
      <c r="Z476" s="18">
        <v>7</v>
      </c>
      <c r="AA476" s="5" t="s">
        <v>40</v>
      </c>
      <c r="AU476" s="4">
        <v>50</v>
      </c>
      <c r="BO476" s="39">
        <v>50</v>
      </c>
      <c r="BS476" s="4">
        <v>100</v>
      </c>
      <c r="BV476" s="5"/>
      <c r="BW476" s="4" t="s">
        <v>386</v>
      </c>
    </row>
    <row r="477" spans="1:76" hidden="1" x14ac:dyDescent="0.3">
      <c r="A477" s="49" t="s">
        <v>1488</v>
      </c>
      <c r="B477" s="8">
        <v>42967</v>
      </c>
      <c r="C477" s="4" t="s">
        <v>301</v>
      </c>
      <c r="D477" s="4" t="s">
        <v>115</v>
      </c>
      <c r="E477" s="4" t="s">
        <v>116</v>
      </c>
      <c r="F477" s="83">
        <v>42</v>
      </c>
      <c r="G477" s="83">
        <v>5</v>
      </c>
      <c r="H477" s="12" t="str">
        <f t="shared" si="15"/>
        <v>42-5</v>
      </c>
      <c r="I477" s="12" t="str">
        <f t="shared" si="14"/>
        <v>42-5 5</v>
      </c>
      <c r="J477" s="49" t="s">
        <v>1488</v>
      </c>
      <c r="K477" s="13">
        <v>37</v>
      </c>
      <c r="L477" s="13">
        <v>56</v>
      </c>
      <c r="M477" s="117" t="b">
        <v>1</v>
      </c>
      <c r="N477" s="14">
        <v>94.27000000000001</v>
      </c>
      <c r="O477" s="14">
        <v>94.460000000000008</v>
      </c>
      <c r="P477" s="15" t="s">
        <v>112</v>
      </c>
      <c r="Q477" s="16" t="s">
        <v>30</v>
      </c>
      <c r="R477" s="133" t="s">
        <v>1495</v>
      </c>
      <c r="S477" s="134">
        <v>5</v>
      </c>
      <c r="T477" s="16" t="s">
        <v>18</v>
      </c>
      <c r="U477" s="16"/>
      <c r="V477" s="5" t="s">
        <v>210</v>
      </c>
      <c r="W477" s="5" t="s">
        <v>49</v>
      </c>
      <c r="X477" s="5" t="s">
        <v>14</v>
      </c>
      <c r="Y477" s="5" t="s">
        <v>109</v>
      </c>
      <c r="Z477" s="18">
        <v>7</v>
      </c>
      <c r="AA477" s="5" t="s">
        <v>40</v>
      </c>
      <c r="AW477" s="4">
        <v>100</v>
      </c>
      <c r="BS477" s="4">
        <v>100</v>
      </c>
      <c r="BV477" s="5"/>
      <c r="BW477" s="4" t="s">
        <v>400</v>
      </c>
    </row>
    <row r="478" spans="1:76" hidden="1" x14ac:dyDescent="0.3">
      <c r="A478" s="49" t="s">
        <v>1488</v>
      </c>
      <c r="B478" s="8">
        <v>42966</v>
      </c>
      <c r="C478" s="4" t="s">
        <v>301</v>
      </c>
      <c r="D478" s="4" t="s">
        <v>115</v>
      </c>
      <c r="E478" s="4" t="s">
        <v>116</v>
      </c>
      <c r="F478" s="83">
        <v>42</v>
      </c>
      <c r="G478" s="83">
        <v>5</v>
      </c>
      <c r="H478" s="12" t="str">
        <f t="shared" si="15"/>
        <v>42-5</v>
      </c>
      <c r="I478" s="12" t="str">
        <f t="shared" si="14"/>
        <v>42-5 O</v>
      </c>
      <c r="J478" s="49" t="s">
        <v>1488</v>
      </c>
      <c r="K478" s="13">
        <v>0</v>
      </c>
      <c r="L478" s="13">
        <v>64</v>
      </c>
      <c r="M478" s="117" t="b">
        <v>1</v>
      </c>
      <c r="N478" s="14">
        <v>93.9</v>
      </c>
      <c r="O478" s="14">
        <v>94.54</v>
      </c>
      <c r="P478" s="15"/>
      <c r="Q478" s="16" t="s">
        <v>105</v>
      </c>
      <c r="R478" s="135" t="s">
        <v>105</v>
      </c>
      <c r="S478" s="139" t="s">
        <v>1492</v>
      </c>
      <c r="T478" s="16"/>
      <c r="U478" s="16"/>
      <c r="V478" s="5"/>
      <c r="W478" s="5"/>
      <c r="X478" s="5"/>
      <c r="Y478" s="5"/>
      <c r="Z478" s="18" t="e">
        <v>#N/A</v>
      </c>
      <c r="AA478" s="5"/>
      <c r="BS478" s="4">
        <v>0</v>
      </c>
      <c r="BV478" s="5"/>
      <c r="BX478" s="4" t="s">
        <v>401</v>
      </c>
    </row>
    <row r="479" spans="1:76" hidden="1" x14ac:dyDescent="0.3">
      <c r="A479" s="49" t="s">
        <v>1488</v>
      </c>
      <c r="B479" s="8">
        <v>42967</v>
      </c>
      <c r="C479" s="4" t="s">
        <v>301</v>
      </c>
      <c r="D479" s="4" t="s">
        <v>115</v>
      </c>
      <c r="E479" s="4" t="s">
        <v>116</v>
      </c>
      <c r="F479" s="83">
        <v>43</v>
      </c>
      <c r="G479" s="83">
        <v>1</v>
      </c>
      <c r="H479" s="12" t="str">
        <f t="shared" si="15"/>
        <v>43-1</v>
      </c>
      <c r="I479" s="12" t="str">
        <f t="shared" si="14"/>
        <v>43-1 1</v>
      </c>
      <c r="J479" s="49" t="s">
        <v>1488</v>
      </c>
      <c r="K479" s="13">
        <v>0</v>
      </c>
      <c r="L479" s="13">
        <v>80</v>
      </c>
      <c r="M479" s="117" t="b">
        <v>1</v>
      </c>
      <c r="N479" s="14">
        <v>94.1</v>
      </c>
      <c r="O479" s="14">
        <v>94.899999999999991</v>
      </c>
      <c r="P479" s="15" t="s">
        <v>112</v>
      </c>
      <c r="Q479" s="16" t="s">
        <v>33</v>
      </c>
      <c r="R479" s="133" t="s">
        <v>1532</v>
      </c>
      <c r="S479" s="134">
        <v>1</v>
      </c>
      <c r="T479" s="16" t="s">
        <v>18</v>
      </c>
      <c r="U479" s="16"/>
      <c r="V479" s="5" t="s">
        <v>315</v>
      </c>
      <c r="W479" s="5" t="s">
        <v>49</v>
      </c>
      <c r="X479" s="5" t="s">
        <v>17</v>
      </c>
      <c r="Y479" s="5" t="s">
        <v>109</v>
      </c>
      <c r="Z479" s="18">
        <v>7</v>
      </c>
      <c r="AA479" s="5" t="s">
        <v>40</v>
      </c>
      <c r="BO479" s="39">
        <v>100</v>
      </c>
      <c r="BS479" s="4">
        <v>100</v>
      </c>
      <c r="BV479" s="5"/>
      <c r="BW479" s="4" t="s">
        <v>396</v>
      </c>
    </row>
    <row r="480" spans="1:76" hidden="1" x14ac:dyDescent="0.3">
      <c r="A480" s="49" t="s">
        <v>1488</v>
      </c>
      <c r="B480" s="8">
        <v>42967</v>
      </c>
      <c r="C480" s="4" t="s">
        <v>301</v>
      </c>
      <c r="D480" s="4" t="s">
        <v>115</v>
      </c>
      <c r="E480" s="4" t="s">
        <v>116</v>
      </c>
      <c r="F480" s="83">
        <v>43</v>
      </c>
      <c r="G480" s="83">
        <v>1</v>
      </c>
      <c r="H480" s="12" t="str">
        <f t="shared" si="15"/>
        <v>43-1</v>
      </c>
      <c r="I480" s="12" t="str">
        <f t="shared" si="14"/>
        <v>43-1 2</v>
      </c>
      <c r="J480" s="49" t="s">
        <v>1488</v>
      </c>
      <c r="K480" s="13">
        <v>0</v>
      </c>
      <c r="L480" s="13">
        <v>80</v>
      </c>
      <c r="M480" s="117" t="b">
        <v>1</v>
      </c>
      <c r="N480" s="14">
        <v>94.1</v>
      </c>
      <c r="O480" s="14">
        <v>94.899999999999991</v>
      </c>
      <c r="P480" s="15" t="s">
        <v>112</v>
      </c>
      <c r="Q480" s="16" t="s">
        <v>88</v>
      </c>
      <c r="R480" s="133" t="s">
        <v>1531</v>
      </c>
      <c r="S480" s="134">
        <v>2</v>
      </c>
      <c r="T480" s="16" t="s">
        <v>18</v>
      </c>
      <c r="U480" s="16"/>
      <c r="V480" s="5" t="s">
        <v>141</v>
      </c>
      <c r="W480" s="5" t="s">
        <v>49</v>
      </c>
      <c r="X480" s="5" t="s">
        <v>17</v>
      </c>
      <c r="Y480" s="5" t="s">
        <v>109</v>
      </c>
      <c r="Z480" s="18">
        <v>7</v>
      </c>
      <c r="AA480" s="5" t="s">
        <v>40</v>
      </c>
      <c r="AU480" s="4">
        <v>50</v>
      </c>
      <c r="BO480" s="39">
        <v>50</v>
      </c>
      <c r="BS480" s="4">
        <v>100</v>
      </c>
      <c r="BV480" s="5"/>
      <c r="BW480" s="4" t="s">
        <v>386</v>
      </c>
    </row>
    <row r="481" spans="1:77" hidden="1" x14ac:dyDescent="0.3">
      <c r="A481" s="49" t="s">
        <v>1488</v>
      </c>
      <c r="B481" s="8">
        <v>42967</v>
      </c>
      <c r="C481" s="4" t="s">
        <v>301</v>
      </c>
      <c r="D481" s="4" t="s">
        <v>115</v>
      </c>
      <c r="E481" s="4" t="s">
        <v>116</v>
      </c>
      <c r="F481" s="83">
        <v>43</v>
      </c>
      <c r="G481" s="83">
        <v>1</v>
      </c>
      <c r="H481" s="12" t="str">
        <f t="shared" si="15"/>
        <v>43-1</v>
      </c>
      <c r="I481" s="12" t="str">
        <f t="shared" si="14"/>
        <v>43-1 5</v>
      </c>
      <c r="J481" s="49" t="s">
        <v>1488</v>
      </c>
      <c r="K481" s="13">
        <v>41</v>
      </c>
      <c r="L481" s="13">
        <v>56</v>
      </c>
      <c r="M481" s="117" t="b">
        <v>1</v>
      </c>
      <c r="N481" s="14">
        <v>94.509999999999991</v>
      </c>
      <c r="O481" s="14">
        <v>94.66</v>
      </c>
      <c r="P481" s="15" t="s">
        <v>112</v>
      </c>
      <c r="Q481" s="16" t="s">
        <v>30</v>
      </c>
      <c r="R481" s="133" t="s">
        <v>1495</v>
      </c>
      <c r="S481" s="134">
        <v>5</v>
      </c>
      <c r="T481" s="16" t="s">
        <v>18</v>
      </c>
      <c r="U481" s="16"/>
      <c r="V481" s="5" t="s">
        <v>206</v>
      </c>
      <c r="W481" s="5" t="s">
        <v>49</v>
      </c>
      <c r="X481" s="5" t="s">
        <v>14</v>
      </c>
      <c r="Y481" s="5" t="s">
        <v>109</v>
      </c>
      <c r="Z481" s="18">
        <v>7</v>
      </c>
      <c r="AA481" s="5" t="s">
        <v>40</v>
      </c>
      <c r="AW481" s="4">
        <v>100</v>
      </c>
      <c r="BS481" s="4">
        <v>100</v>
      </c>
      <c r="BV481" s="5"/>
      <c r="BW481" s="4" t="s">
        <v>402</v>
      </c>
    </row>
    <row r="482" spans="1:77" hidden="1" x14ac:dyDescent="0.3">
      <c r="A482" s="49" t="s">
        <v>1488</v>
      </c>
      <c r="B482" s="8">
        <v>42966</v>
      </c>
      <c r="C482" s="4" t="s">
        <v>301</v>
      </c>
      <c r="D482" s="4" t="s">
        <v>115</v>
      </c>
      <c r="E482" s="4" t="s">
        <v>116</v>
      </c>
      <c r="F482" s="83">
        <v>43</v>
      </c>
      <c r="G482" s="83">
        <v>1</v>
      </c>
      <c r="H482" s="12" t="str">
        <f t="shared" si="15"/>
        <v>43-1</v>
      </c>
      <c r="I482" s="12" t="str">
        <f t="shared" si="14"/>
        <v>43-1 O</v>
      </c>
      <c r="J482" s="49" t="s">
        <v>1488</v>
      </c>
      <c r="K482" s="13">
        <v>0</v>
      </c>
      <c r="L482" s="13">
        <v>80</v>
      </c>
      <c r="M482" s="117" t="b">
        <v>1</v>
      </c>
      <c r="N482" s="14">
        <v>94.1</v>
      </c>
      <c r="O482" s="14">
        <v>94.899999999999991</v>
      </c>
      <c r="P482" s="15"/>
      <c r="Q482" s="16" t="s">
        <v>105</v>
      </c>
      <c r="R482" s="135" t="s">
        <v>105</v>
      </c>
      <c r="S482" s="139" t="s">
        <v>1492</v>
      </c>
      <c r="T482" s="16"/>
      <c r="U482" s="16"/>
      <c r="V482" s="5"/>
      <c r="W482" s="5"/>
      <c r="X482" s="5"/>
      <c r="Y482" s="5"/>
      <c r="Z482" s="18" t="e">
        <v>#N/A</v>
      </c>
      <c r="AA482" s="5"/>
      <c r="BS482" s="4">
        <v>0</v>
      </c>
      <c r="BV482" s="5"/>
      <c r="BX482" s="4" t="s">
        <v>401</v>
      </c>
    </row>
    <row r="483" spans="1:77" hidden="1" x14ac:dyDescent="0.3">
      <c r="A483" s="49" t="s">
        <v>1488</v>
      </c>
      <c r="B483" s="8">
        <v>42967</v>
      </c>
      <c r="C483" s="4" t="s">
        <v>301</v>
      </c>
      <c r="D483" s="4" t="s">
        <v>115</v>
      </c>
      <c r="E483" s="4" t="s">
        <v>116</v>
      </c>
      <c r="F483" s="83">
        <v>43</v>
      </c>
      <c r="G483" s="83">
        <v>2</v>
      </c>
      <c r="H483" s="12" t="str">
        <f t="shared" si="15"/>
        <v>43-2</v>
      </c>
      <c r="I483" s="12" t="str">
        <f t="shared" si="14"/>
        <v>43-2 1</v>
      </c>
      <c r="J483" s="49" t="s">
        <v>1488</v>
      </c>
      <c r="K483" s="13">
        <v>0</v>
      </c>
      <c r="L483" s="13">
        <v>69</v>
      </c>
      <c r="M483" s="117" t="b">
        <v>1</v>
      </c>
      <c r="N483" s="14">
        <v>94.899999999999991</v>
      </c>
      <c r="O483" s="14">
        <v>95.589999999999989</v>
      </c>
      <c r="P483" s="15" t="s">
        <v>112</v>
      </c>
      <c r="Q483" s="16" t="s">
        <v>33</v>
      </c>
      <c r="R483" s="133" t="s">
        <v>1532</v>
      </c>
      <c r="S483" s="134">
        <v>1</v>
      </c>
      <c r="T483" s="16" t="s">
        <v>18</v>
      </c>
      <c r="U483" s="16"/>
      <c r="V483" s="5" t="s">
        <v>315</v>
      </c>
      <c r="W483" s="5" t="s">
        <v>49</v>
      </c>
      <c r="X483" s="5" t="s">
        <v>17</v>
      </c>
      <c r="Y483" s="5" t="s">
        <v>109</v>
      </c>
      <c r="Z483" s="18">
        <v>7</v>
      </c>
      <c r="AA483" s="5" t="s">
        <v>40</v>
      </c>
      <c r="BO483" s="39">
        <v>100</v>
      </c>
      <c r="BS483" s="4">
        <v>100</v>
      </c>
      <c r="BV483" s="5"/>
      <c r="BW483" s="4" t="s">
        <v>396</v>
      </c>
    </row>
    <row r="484" spans="1:77" hidden="1" x14ac:dyDescent="0.3">
      <c r="A484" s="49" t="s">
        <v>1488</v>
      </c>
      <c r="B484" s="8">
        <v>42967</v>
      </c>
      <c r="C484" s="4" t="s">
        <v>301</v>
      </c>
      <c r="D484" s="4" t="s">
        <v>115</v>
      </c>
      <c r="E484" s="4" t="s">
        <v>116</v>
      </c>
      <c r="F484" s="83">
        <v>43</v>
      </c>
      <c r="G484" s="83">
        <v>2</v>
      </c>
      <c r="H484" s="12" t="str">
        <f t="shared" si="15"/>
        <v>43-2</v>
      </c>
      <c r="I484" s="12" t="str">
        <f t="shared" si="14"/>
        <v>43-2 2</v>
      </c>
      <c r="J484" s="49" t="s">
        <v>1488</v>
      </c>
      <c r="K484" s="13">
        <v>0</v>
      </c>
      <c r="L484" s="13">
        <v>69</v>
      </c>
      <c r="M484" s="117" t="b">
        <v>1</v>
      </c>
      <c r="N484" s="14">
        <v>94.899999999999991</v>
      </c>
      <c r="O484" s="14">
        <v>95.589999999999989</v>
      </c>
      <c r="P484" s="15" t="s">
        <v>112</v>
      </c>
      <c r="Q484" s="16" t="s">
        <v>88</v>
      </c>
      <c r="R484" s="133" t="s">
        <v>1531</v>
      </c>
      <c r="S484" s="134">
        <v>2</v>
      </c>
      <c r="T484" s="16" t="s">
        <v>18</v>
      </c>
      <c r="U484" s="16"/>
      <c r="V484" s="5" t="s">
        <v>210</v>
      </c>
      <c r="W484" s="5" t="s">
        <v>49</v>
      </c>
      <c r="X484" s="5" t="s">
        <v>17</v>
      </c>
      <c r="Y484" s="5" t="s">
        <v>109</v>
      </c>
      <c r="Z484" s="18">
        <v>7</v>
      </c>
      <c r="AA484" s="5" t="s">
        <v>40</v>
      </c>
      <c r="AU484" s="4">
        <v>50</v>
      </c>
      <c r="BO484" s="39">
        <v>50</v>
      </c>
      <c r="BS484" s="4">
        <v>100</v>
      </c>
      <c r="BV484" s="5"/>
      <c r="BW484" s="4" t="s">
        <v>386</v>
      </c>
    </row>
    <row r="485" spans="1:77" hidden="1" x14ac:dyDescent="0.3">
      <c r="A485" s="49" t="s">
        <v>1488</v>
      </c>
      <c r="B485" s="8">
        <v>42967</v>
      </c>
      <c r="C485" s="4" t="s">
        <v>301</v>
      </c>
      <c r="D485" s="4" t="s">
        <v>115</v>
      </c>
      <c r="E485" s="4" t="s">
        <v>116</v>
      </c>
      <c r="F485" s="83">
        <v>43</v>
      </c>
      <c r="G485" s="83">
        <v>2</v>
      </c>
      <c r="H485" s="12" t="str">
        <f t="shared" si="15"/>
        <v>43-2</v>
      </c>
      <c r="I485" s="12" t="str">
        <f t="shared" si="14"/>
        <v>43-2 5</v>
      </c>
      <c r="J485" s="49" t="s">
        <v>1488</v>
      </c>
      <c r="K485" s="13">
        <v>13</v>
      </c>
      <c r="L485" s="13">
        <v>40</v>
      </c>
      <c r="M485" s="117" t="b">
        <v>1</v>
      </c>
      <c r="N485" s="14">
        <v>95.029999999999987</v>
      </c>
      <c r="O485" s="14">
        <v>95.3</v>
      </c>
      <c r="P485" s="15" t="s">
        <v>112</v>
      </c>
      <c r="Q485" s="11" t="s">
        <v>1094</v>
      </c>
      <c r="R485" s="137" t="s">
        <v>1495</v>
      </c>
      <c r="S485" s="138">
        <v>5</v>
      </c>
      <c r="T485" s="80" t="s">
        <v>18</v>
      </c>
      <c r="U485" s="80"/>
      <c r="V485" s="81" t="s">
        <v>126</v>
      </c>
      <c r="W485" s="81" t="s">
        <v>49</v>
      </c>
      <c r="X485" s="81" t="s">
        <v>17</v>
      </c>
      <c r="Y485" s="81" t="s">
        <v>109</v>
      </c>
      <c r="Z485" s="79">
        <v>7</v>
      </c>
      <c r="AA485" s="81" t="s">
        <v>40</v>
      </c>
      <c r="BI485" s="4">
        <v>100</v>
      </c>
      <c r="BS485" s="4">
        <v>100</v>
      </c>
      <c r="BV485" s="81"/>
      <c r="BW485" s="4" t="s">
        <v>403</v>
      </c>
    </row>
    <row r="486" spans="1:77" hidden="1" x14ac:dyDescent="0.3">
      <c r="A486" s="49" t="s">
        <v>1488</v>
      </c>
      <c r="B486" s="8">
        <v>42967</v>
      </c>
      <c r="C486" s="4" t="s">
        <v>301</v>
      </c>
      <c r="D486" s="4" t="s">
        <v>115</v>
      </c>
      <c r="E486" s="4" t="s">
        <v>116</v>
      </c>
      <c r="F486" s="83">
        <v>43</v>
      </c>
      <c r="G486" s="83">
        <v>2</v>
      </c>
      <c r="H486" s="12" t="str">
        <f t="shared" si="15"/>
        <v>43-2</v>
      </c>
      <c r="I486" s="12" t="str">
        <f t="shared" si="14"/>
        <v>43-2 5</v>
      </c>
      <c r="J486" s="49" t="s">
        <v>1488</v>
      </c>
      <c r="K486" s="13">
        <v>14</v>
      </c>
      <c r="L486" s="13">
        <v>69</v>
      </c>
      <c r="M486" s="117" t="b">
        <v>1</v>
      </c>
      <c r="N486" s="14">
        <v>95.039999999999992</v>
      </c>
      <c r="O486" s="14">
        <v>95.589999999999989</v>
      </c>
      <c r="P486" s="15" t="s">
        <v>112</v>
      </c>
      <c r="Q486" s="16" t="s">
        <v>30</v>
      </c>
      <c r="R486" s="133" t="s">
        <v>1495</v>
      </c>
      <c r="S486" s="134">
        <v>5</v>
      </c>
      <c r="T486" s="16" t="s">
        <v>18</v>
      </c>
      <c r="U486" s="16"/>
      <c r="V486" s="5" t="s">
        <v>206</v>
      </c>
      <c r="W486" s="5" t="s">
        <v>49</v>
      </c>
      <c r="X486" s="5" t="s">
        <v>14</v>
      </c>
      <c r="Y486" s="5" t="s">
        <v>109</v>
      </c>
      <c r="Z486" s="18">
        <v>7</v>
      </c>
      <c r="AA486" s="5" t="s">
        <v>40</v>
      </c>
      <c r="AU486" s="4">
        <v>20</v>
      </c>
      <c r="AW486" s="4">
        <v>80</v>
      </c>
      <c r="BS486" s="4">
        <v>100</v>
      </c>
      <c r="BV486" s="5"/>
      <c r="BW486" s="4" t="s">
        <v>404</v>
      </c>
    </row>
    <row r="487" spans="1:77" hidden="1" x14ac:dyDescent="0.3">
      <c r="A487" s="49" t="s">
        <v>1488</v>
      </c>
      <c r="B487" s="8">
        <v>42966</v>
      </c>
      <c r="C487" s="4" t="s">
        <v>301</v>
      </c>
      <c r="D487" s="4" t="s">
        <v>115</v>
      </c>
      <c r="E487" s="4" t="s">
        <v>116</v>
      </c>
      <c r="F487" s="83">
        <v>43</v>
      </c>
      <c r="G487" s="83">
        <v>2</v>
      </c>
      <c r="H487" s="12" t="str">
        <f t="shared" si="15"/>
        <v>43-2</v>
      </c>
      <c r="I487" s="12" t="str">
        <f t="shared" si="14"/>
        <v>43-2 O</v>
      </c>
      <c r="J487" s="49" t="s">
        <v>1488</v>
      </c>
      <c r="K487" s="13">
        <v>0</v>
      </c>
      <c r="L487" s="13">
        <v>69</v>
      </c>
      <c r="M487" s="117" t="b">
        <v>1</v>
      </c>
      <c r="N487" s="14">
        <v>94.899999999999991</v>
      </c>
      <c r="O487" s="14">
        <v>95.589999999999989</v>
      </c>
      <c r="P487" s="15"/>
      <c r="Q487" s="16" t="s">
        <v>105</v>
      </c>
      <c r="R487" s="135" t="s">
        <v>105</v>
      </c>
      <c r="S487" s="139" t="s">
        <v>1492</v>
      </c>
      <c r="T487" s="16"/>
      <c r="U487" s="16"/>
      <c r="V487" s="5"/>
      <c r="W487" s="5"/>
      <c r="X487" s="5"/>
      <c r="Y487" s="5"/>
      <c r="Z487" s="18" t="e">
        <v>#N/A</v>
      </c>
      <c r="AA487" s="5"/>
      <c r="BS487" s="4">
        <v>0</v>
      </c>
      <c r="BV487" s="5"/>
      <c r="BX487" s="4" t="s">
        <v>405</v>
      </c>
    </row>
    <row r="488" spans="1:77" hidden="1" x14ac:dyDescent="0.3">
      <c r="A488" s="49" t="s">
        <v>1488</v>
      </c>
      <c r="B488" s="8">
        <v>42967</v>
      </c>
      <c r="C488" s="4" t="s">
        <v>301</v>
      </c>
      <c r="D488" s="4" t="s">
        <v>115</v>
      </c>
      <c r="E488" s="4" t="s">
        <v>116</v>
      </c>
      <c r="F488" s="83">
        <v>43</v>
      </c>
      <c r="G488" s="83">
        <v>3</v>
      </c>
      <c r="H488" s="12" t="str">
        <f t="shared" si="15"/>
        <v>43-3</v>
      </c>
      <c r="I488" s="12" t="str">
        <f t="shared" si="14"/>
        <v>43-3 1</v>
      </c>
      <c r="J488" s="49" t="s">
        <v>1488</v>
      </c>
      <c r="K488" s="13">
        <v>0</v>
      </c>
      <c r="L488" s="13">
        <v>59</v>
      </c>
      <c r="M488" s="117" t="b">
        <v>1</v>
      </c>
      <c r="N488" s="14">
        <v>95.594999999999985</v>
      </c>
      <c r="O488" s="14">
        <v>96.184999999999988</v>
      </c>
      <c r="P488" s="15" t="s">
        <v>112</v>
      </c>
      <c r="Q488" s="16" t="s">
        <v>33</v>
      </c>
      <c r="R488" s="133" t="s">
        <v>1532</v>
      </c>
      <c r="S488" s="134">
        <v>1</v>
      </c>
      <c r="T488" s="16" t="s">
        <v>18</v>
      </c>
      <c r="U488" s="16"/>
      <c r="V488" s="5" t="s">
        <v>315</v>
      </c>
      <c r="W488" s="5" t="s">
        <v>49</v>
      </c>
      <c r="X488" s="5" t="s">
        <v>17</v>
      </c>
      <c r="Y488" s="5" t="s">
        <v>109</v>
      </c>
      <c r="Z488" s="18">
        <v>7</v>
      </c>
      <c r="AA488" s="5" t="s">
        <v>40</v>
      </c>
      <c r="BO488" s="39">
        <v>100</v>
      </c>
      <c r="BS488" s="4">
        <v>100</v>
      </c>
      <c r="BV488" s="5"/>
      <c r="BW488" s="4" t="s">
        <v>396</v>
      </c>
    </row>
    <row r="489" spans="1:77" hidden="1" x14ac:dyDescent="0.3">
      <c r="A489" s="49" t="s">
        <v>1488</v>
      </c>
      <c r="B489" s="8">
        <v>42967</v>
      </c>
      <c r="C489" s="4" t="s">
        <v>301</v>
      </c>
      <c r="D489" s="4" t="s">
        <v>115</v>
      </c>
      <c r="E489" s="4" t="s">
        <v>116</v>
      </c>
      <c r="F489" s="83">
        <v>43</v>
      </c>
      <c r="G489" s="83">
        <v>3</v>
      </c>
      <c r="H489" s="12" t="str">
        <f t="shared" si="15"/>
        <v>43-3</v>
      </c>
      <c r="I489" s="12" t="str">
        <f t="shared" si="14"/>
        <v>43-3 2</v>
      </c>
      <c r="J489" s="49" t="s">
        <v>1488</v>
      </c>
      <c r="K489" s="13">
        <v>0</v>
      </c>
      <c r="L489" s="13">
        <v>59</v>
      </c>
      <c r="M489" s="117" t="b">
        <v>1</v>
      </c>
      <c r="N489" s="14">
        <v>95.594999999999985</v>
      </c>
      <c r="O489" s="14">
        <v>96.184999999999988</v>
      </c>
      <c r="P489" s="15" t="s">
        <v>112</v>
      </c>
      <c r="Q489" s="16" t="s">
        <v>88</v>
      </c>
      <c r="R489" s="133" t="s">
        <v>1531</v>
      </c>
      <c r="S489" s="134">
        <v>2</v>
      </c>
      <c r="T489" s="16" t="s">
        <v>18</v>
      </c>
      <c r="U489" s="16"/>
      <c r="V489" s="5" t="s">
        <v>141</v>
      </c>
      <c r="W489" s="5" t="s">
        <v>49</v>
      </c>
      <c r="X489" s="5" t="s">
        <v>17</v>
      </c>
      <c r="Y489" s="5" t="s">
        <v>109</v>
      </c>
      <c r="Z489" s="18">
        <v>7</v>
      </c>
      <c r="AA489" s="5" t="s">
        <v>40</v>
      </c>
      <c r="AU489" s="4">
        <v>50</v>
      </c>
      <c r="BO489" s="39">
        <v>50</v>
      </c>
      <c r="BS489" s="4">
        <v>100</v>
      </c>
      <c r="BV489" s="5"/>
      <c r="BW489" s="4" t="s">
        <v>386</v>
      </c>
    </row>
    <row r="490" spans="1:77" hidden="1" x14ac:dyDescent="0.3">
      <c r="A490" s="49" t="s">
        <v>1488</v>
      </c>
      <c r="B490" s="8">
        <v>42967</v>
      </c>
      <c r="C490" s="4" t="s">
        <v>301</v>
      </c>
      <c r="D490" s="4" t="s">
        <v>115</v>
      </c>
      <c r="E490" s="4" t="s">
        <v>116</v>
      </c>
      <c r="F490" s="83">
        <v>43</v>
      </c>
      <c r="G490" s="83">
        <v>3</v>
      </c>
      <c r="H490" s="12" t="str">
        <f t="shared" si="15"/>
        <v>43-3</v>
      </c>
      <c r="I490" s="12" t="str">
        <f t="shared" si="14"/>
        <v>43-3 5</v>
      </c>
      <c r="J490" s="49" t="s">
        <v>1488</v>
      </c>
      <c r="K490" s="13">
        <v>18</v>
      </c>
      <c r="L490" s="13">
        <v>23</v>
      </c>
      <c r="M490" s="117" t="b">
        <v>1</v>
      </c>
      <c r="N490" s="14">
        <v>95.774999999999991</v>
      </c>
      <c r="O490" s="14">
        <v>95.824999999999989</v>
      </c>
      <c r="P490" s="15" t="s">
        <v>96</v>
      </c>
      <c r="Q490" s="16" t="s">
        <v>30</v>
      </c>
      <c r="R490" s="133" t="s">
        <v>1495</v>
      </c>
      <c r="S490" s="134">
        <v>5</v>
      </c>
      <c r="T490" s="16" t="s">
        <v>18</v>
      </c>
      <c r="U490" s="16"/>
      <c r="V490" s="5" t="s">
        <v>141</v>
      </c>
      <c r="W490" s="5" t="s">
        <v>49</v>
      </c>
      <c r="X490" s="5" t="s">
        <v>15</v>
      </c>
      <c r="Y490" s="5" t="s">
        <v>11</v>
      </c>
      <c r="Z490" s="18">
        <v>3</v>
      </c>
      <c r="AA490" s="5" t="s">
        <v>40</v>
      </c>
      <c r="AW490" s="4">
        <v>100</v>
      </c>
      <c r="BS490" s="4">
        <v>100</v>
      </c>
      <c r="BV490" s="5"/>
    </row>
    <row r="491" spans="1:77" hidden="1" x14ac:dyDescent="0.3">
      <c r="A491" s="49" t="s">
        <v>1488</v>
      </c>
      <c r="B491" s="8">
        <v>42966</v>
      </c>
      <c r="C491" s="4" t="s">
        <v>301</v>
      </c>
      <c r="D491" s="4" t="s">
        <v>115</v>
      </c>
      <c r="E491" s="4" t="s">
        <v>116</v>
      </c>
      <c r="F491" s="83">
        <v>43</v>
      </c>
      <c r="G491" s="83">
        <v>3</v>
      </c>
      <c r="H491" s="12" t="str">
        <f t="shared" si="15"/>
        <v>43-3</v>
      </c>
      <c r="I491" s="12" t="str">
        <f t="shared" si="14"/>
        <v>43-3 O</v>
      </c>
      <c r="J491" s="49" t="s">
        <v>1488</v>
      </c>
      <c r="K491" s="13">
        <v>0</v>
      </c>
      <c r="L491" s="13">
        <v>59</v>
      </c>
      <c r="M491" s="117" t="b">
        <v>1</v>
      </c>
      <c r="N491" s="14">
        <v>95.594999999999985</v>
      </c>
      <c r="O491" s="14">
        <v>96.184999999999988</v>
      </c>
      <c r="P491" s="15"/>
      <c r="Q491" s="16" t="s">
        <v>105</v>
      </c>
      <c r="R491" s="135" t="s">
        <v>105</v>
      </c>
      <c r="S491" s="139" t="s">
        <v>1492</v>
      </c>
      <c r="T491" s="16"/>
      <c r="U491" s="16"/>
      <c r="V491" s="5"/>
      <c r="W491" s="5"/>
      <c r="X491" s="5"/>
      <c r="Y491" s="5"/>
      <c r="Z491" s="18" t="e">
        <v>#N/A</v>
      </c>
      <c r="AA491" s="5"/>
      <c r="BS491" s="4">
        <v>0</v>
      </c>
      <c r="BV491" s="5"/>
      <c r="BX491" s="4" t="s">
        <v>395</v>
      </c>
    </row>
    <row r="492" spans="1:77" hidden="1" x14ac:dyDescent="0.3">
      <c r="A492" s="49" t="s">
        <v>1488</v>
      </c>
      <c r="B492" s="8">
        <v>42967</v>
      </c>
      <c r="C492" s="4" t="s">
        <v>301</v>
      </c>
      <c r="D492" s="4" t="s">
        <v>115</v>
      </c>
      <c r="E492" s="4" t="s">
        <v>116</v>
      </c>
      <c r="F492" s="83">
        <v>43</v>
      </c>
      <c r="G492" s="83">
        <v>4</v>
      </c>
      <c r="H492" s="12" t="str">
        <f t="shared" si="15"/>
        <v>43-4</v>
      </c>
      <c r="I492" s="12" t="str">
        <f t="shared" si="14"/>
        <v>43-4 1</v>
      </c>
      <c r="J492" s="49" t="s">
        <v>1488</v>
      </c>
      <c r="K492" s="13">
        <v>0</v>
      </c>
      <c r="L492" s="13">
        <v>60</v>
      </c>
      <c r="M492" s="117" t="b">
        <v>1</v>
      </c>
      <c r="N492" s="14">
        <v>96.184999999999988</v>
      </c>
      <c r="O492" s="14">
        <v>96.784999999999982</v>
      </c>
      <c r="P492" s="15" t="s">
        <v>112</v>
      </c>
      <c r="Q492" s="16" t="s">
        <v>33</v>
      </c>
      <c r="R492" s="133" t="s">
        <v>1532</v>
      </c>
      <c r="S492" s="134">
        <v>1</v>
      </c>
      <c r="T492" s="16" t="s">
        <v>18</v>
      </c>
      <c r="U492" s="16"/>
      <c r="V492" s="5" t="s">
        <v>315</v>
      </c>
      <c r="W492" s="5" t="s">
        <v>49</v>
      </c>
      <c r="X492" s="5" t="s">
        <v>17</v>
      </c>
      <c r="Y492" s="5" t="s">
        <v>109</v>
      </c>
      <c r="Z492" s="18">
        <v>7</v>
      </c>
      <c r="AA492" s="5" t="s">
        <v>40</v>
      </c>
      <c r="BO492" s="39">
        <v>100</v>
      </c>
      <c r="BS492" s="4">
        <v>100</v>
      </c>
      <c r="BV492" s="5"/>
      <c r="BW492" s="4" t="s">
        <v>396</v>
      </c>
    </row>
    <row r="493" spans="1:77" hidden="1" x14ac:dyDescent="0.3">
      <c r="A493" s="49" t="s">
        <v>1488</v>
      </c>
      <c r="B493" s="8">
        <v>42967</v>
      </c>
      <c r="C493" s="4" t="s">
        <v>301</v>
      </c>
      <c r="D493" s="4" t="s">
        <v>115</v>
      </c>
      <c r="E493" s="4" t="s">
        <v>116</v>
      </c>
      <c r="F493" s="83">
        <v>43</v>
      </c>
      <c r="G493" s="83">
        <v>4</v>
      </c>
      <c r="H493" s="12" t="str">
        <f t="shared" si="15"/>
        <v>43-4</v>
      </c>
      <c r="I493" s="12" t="str">
        <f t="shared" si="14"/>
        <v>43-4 2</v>
      </c>
      <c r="J493" s="49" t="s">
        <v>1488</v>
      </c>
      <c r="K493" s="13">
        <v>0</v>
      </c>
      <c r="L493" s="13">
        <v>60</v>
      </c>
      <c r="M493" s="117" t="b">
        <v>1</v>
      </c>
      <c r="N493" s="14">
        <v>96.184999999999988</v>
      </c>
      <c r="O493" s="14">
        <v>96.784999999999982</v>
      </c>
      <c r="P493" s="15" t="s">
        <v>112</v>
      </c>
      <c r="Q493" s="16" t="s">
        <v>88</v>
      </c>
      <c r="R493" s="133" t="s">
        <v>1531</v>
      </c>
      <c r="S493" s="134">
        <v>2</v>
      </c>
      <c r="T493" s="16" t="s">
        <v>18</v>
      </c>
      <c r="U493" s="16"/>
      <c r="V493" s="5" t="s">
        <v>141</v>
      </c>
      <c r="W493" s="5" t="s">
        <v>49</v>
      </c>
      <c r="X493" s="5" t="s">
        <v>17</v>
      </c>
      <c r="Y493" s="5" t="s">
        <v>109</v>
      </c>
      <c r="Z493" s="18">
        <v>7</v>
      </c>
      <c r="AA493" s="5" t="s">
        <v>40</v>
      </c>
      <c r="AU493" s="4">
        <v>50</v>
      </c>
      <c r="BO493" s="39">
        <v>50</v>
      </c>
      <c r="BS493" s="4">
        <v>100</v>
      </c>
      <c r="BV493" s="5"/>
      <c r="BW493" s="4" t="s">
        <v>386</v>
      </c>
    </row>
    <row r="494" spans="1:77" hidden="1" x14ac:dyDescent="0.3">
      <c r="A494" s="49" t="s">
        <v>1488</v>
      </c>
      <c r="B494" s="8">
        <v>42967</v>
      </c>
      <c r="C494" s="4" t="s">
        <v>301</v>
      </c>
      <c r="D494" s="4" t="s">
        <v>115</v>
      </c>
      <c r="E494" s="4" t="s">
        <v>116</v>
      </c>
      <c r="F494" s="83">
        <v>43</v>
      </c>
      <c r="G494" s="83">
        <v>4</v>
      </c>
      <c r="H494" s="12" t="str">
        <f t="shared" si="15"/>
        <v>43-4</v>
      </c>
      <c r="I494" s="12" t="str">
        <f t="shared" si="14"/>
        <v>43-4 5</v>
      </c>
      <c r="J494" s="49" t="s">
        <v>1488</v>
      </c>
      <c r="K494" s="13">
        <v>8</v>
      </c>
      <c r="L494" s="13">
        <v>14</v>
      </c>
      <c r="M494" s="117" t="b">
        <v>1</v>
      </c>
      <c r="N494" s="14">
        <v>96.264999999999986</v>
      </c>
      <c r="O494" s="14">
        <v>96.324999999999989</v>
      </c>
      <c r="P494" s="15" t="s">
        <v>112</v>
      </c>
      <c r="Q494" s="16" t="s">
        <v>30</v>
      </c>
      <c r="R494" s="133" t="s">
        <v>1495</v>
      </c>
      <c r="S494" s="134">
        <v>5</v>
      </c>
      <c r="T494" s="16" t="s">
        <v>18</v>
      </c>
      <c r="U494" s="16"/>
      <c r="V494" s="5" t="s">
        <v>141</v>
      </c>
      <c r="W494" s="5" t="s">
        <v>49</v>
      </c>
      <c r="X494" s="5" t="s">
        <v>17</v>
      </c>
      <c r="Y494" s="5" t="s">
        <v>11</v>
      </c>
      <c r="Z494" s="18">
        <v>3</v>
      </c>
      <c r="AA494" s="5" t="s">
        <v>40</v>
      </c>
      <c r="AW494" s="4">
        <v>100</v>
      </c>
      <c r="BS494" s="4">
        <v>100</v>
      </c>
      <c r="BV494" s="5"/>
    </row>
    <row r="495" spans="1:77" hidden="1" x14ac:dyDescent="0.3">
      <c r="A495" s="49" t="s">
        <v>1488</v>
      </c>
      <c r="B495" s="8">
        <v>42966</v>
      </c>
      <c r="C495" s="4" t="s">
        <v>301</v>
      </c>
      <c r="D495" s="4" t="s">
        <v>115</v>
      </c>
      <c r="E495" s="4" t="s">
        <v>116</v>
      </c>
      <c r="F495" s="83">
        <v>43</v>
      </c>
      <c r="G495" s="83">
        <v>4</v>
      </c>
      <c r="H495" s="12" t="str">
        <f t="shared" si="15"/>
        <v>43-4</v>
      </c>
      <c r="I495" s="12" t="str">
        <f t="shared" si="14"/>
        <v>43-4 O</v>
      </c>
      <c r="J495" s="49" t="s">
        <v>1488</v>
      </c>
      <c r="K495" s="13">
        <v>0</v>
      </c>
      <c r="L495" s="13">
        <v>60</v>
      </c>
      <c r="M495" s="117" t="b">
        <v>1</v>
      </c>
      <c r="N495" s="14">
        <v>96.184999999999988</v>
      </c>
      <c r="O495" s="14">
        <v>96.784999999999982</v>
      </c>
      <c r="P495" s="15"/>
      <c r="Q495" s="16" t="s">
        <v>105</v>
      </c>
      <c r="R495" s="135" t="s">
        <v>105</v>
      </c>
      <c r="S495" s="139" t="s">
        <v>1492</v>
      </c>
      <c r="T495" s="16"/>
      <c r="U495" s="16"/>
      <c r="V495" s="5"/>
      <c r="W495" s="5"/>
      <c r="X495" s="5"/>
      <c r="Y495" s="5"/>
      <c r="Z495" s="18" t="e">
        <v>#N/A</v>
      </c>
      <c r="AA495" s="5"/>
      <c r="BS495" s="4">
        <v>0</v>
      </c>
      <c r="BV495" s="5"/>
      <c r="BX495" s="4" t="s">
        <v>395</v>
      </c>
    </row>
    <row r="496" spans="1:77" hidden="1" x14ac:dyDescent="0.3">
      <c r="A496" s="49" t="s">
        <v>1488</v>
      </c>
      <c r="B496" s="19">
        <v>42967</v>
      </c>
      <c r="C496" s="10" t="s">
        <v>406</v>
      </c>
      <c r="D496" s="10" t="s">
        <v>115</v>
      </c>
      <c r="E496" s="10" t="s">
        <v>116</v>
      </c>
      <c r="F496" s="20">
        <v>43</v>
      </c>
      <c r="G496" s="20">
        <v>5</v>
      </c>
      <c r="H496" s="12" t="str">
        <f t="shared" si="15"/>
        <v>43-5</v>
      </c>
      <c r="I496" s="12" t="str">
        <f t="shared" si="14"/>
        <v>43-5 1</v>
      </c>
      <c r="J496" s="49" t="s">
        <v>1488</v>
      </c>
      <c r="K496" s="20">
        <v>0</v>
      </c>
      <c r="L496" s="20">
        <v>42</v>
      </c>
      <c r="M496" s="117" t="b">
        <v>1</v>
      </c>
      <c r="N496" s="14">
        <v>96.784999999999982</v>
      </c>
      <c r="O496" s="14">
        <v>97.204999999999984</v>
      </c>
      <c r="P496" s="20" t="s">
        <v>112</v>
      </c>
      <c r="Q496" s="20" t="s">
        <v>33</v>
      </c>
      <c r="R496" s="133" t="s">
        <v>1532</v>
      </c>
      <c r="S496" s="134">
        <v>1</v>
      </c>
      <c r="T496" s="20" t="s">
        <v>18</v>
      </c>
      <c r="U496" s="20"/>
      <c r="V496" s="10" t="s">
        <v>315</v>
      </c>
      <c r="W496" s="10" t="s">
        <v>49</v>
      </c>
      <c r="X496" s="10" t="s">
        <v>120</v>
      </c>
      <c r="Y496" s="10" t="s">
        <v>109</v>
      </c>
      <c r="Z496" s="18">
        <v>7</v>
      </c>
      <c r="AA496" s="10" t="s">
        <v>40</v>
      </c>
      <c r="BO496" s="39">
        <v>100</v>
      </c>
      <c r="BQ496" s="10"/>
      <c r="BR496" s="10"/>
      <c r="BS496" s="4">
        <v>100</v>
      </c>
      <c r="BW496" s="4" t="s">
        <v>396</v>
      </c>
      <c r="BY496" s="10"/>
    </row>
    <row r="497" spans="1:77" hidden="1" x14ac:dyDescent="0.3">
      <c r="A497" s="49" t="s">
        <v>1488</v>
      </c>
      <c r="B497" s="19">
        <v>42967</v>
      </c>
      <c r="C497" s="10" t="s">
        <v>406</v>
      </c>
      <c r="D497" s="10" t="s">
        <v>115</v>
      </c>
      <c r="E497" s="10" t="s">
        <v>116</v>
      </c>
      <c r="F497" s="20">
        <v>43</v>
      </c>
      <c r="G497" s="20">
        <v>5</v>
      </c>
      <c r="H497" s="12" t="str">
        <f t="shared" si="15"/>
        <v>43-5</v>
      </c>
      <c r="I497" s="12" t="str">
        <f t="shared" si="14"/>
        <v>43-5 2</v>
      </c>
      <c r="J497" s="49" t="s">
        <v>1488</v>
      </c>
      <c r="K497" s="20">
        <v>0</v>
      </c>
      <c r="L497" s="20">
        <v>42</v>
      </c>
      <c r="M497" s="117" t="b">
        <v>1</v>
      </c>
      <c r="N497" s="14">
        <v>96.784999999999982</v>
      </c>
      <c r="O497" s="14">
        <v>97.204999999999984</v>
      </c>
      <c r="P497" s="20" t="s">
        <v>112</v>
      </c>
      <c r="Q497" s="20" t="s">
        <v>88</v>
      </c>
      <c r="R497" s="133" t="s">
        <v>1531</v>
      </c>
      <c r="S497" s="134">
        <v>2</v>
      </c>
      <c r="T497" s="20" t="s">
        <v>18</v>
      </c>
      <c r="U497" s="20"/>
      <c r="V497" s="10" t="s">
        <v>141</v>
      </c>
      <c r="W497" s="10" t="s">
        <v>49</v>
      </c>
      <c r="X497" s="10" t="s">
        <v>120</v>
      </c>
      <c r="Y497" s="10" t="s">
        <v>109</v>
      </c>
      <c r="Z497" s="18">
        <v>7</v>
      </c>
      <c r="AA497" s="10" t="s">
        <v>40</v>
      </c>
      <c r="AU497" s="4">
        <v>50</v>
      </c>
      <c r="BO497" s="39">
        <v>50</v>
      </c>
      <c r="BQ497" s="10"/>
      <c r="BR497" s="10"/>
      <c r="BS497" s="4">
        <v>100</v>
      </c>
      <c r="BW497" s="4" t="s">
        <v>386</v>
      </c>
      <c r="BY497" s="10"/>
    </row>
    <row r="498" spans="1:77" hidden="1" x14ac:dyDescent="0.3">
      <c r="A498" s="49" t="s">
        <v>1488</v>
      </c>
      <c r="B498" s="19">
        <v>42967</v>
      </c>
      <c r="C498" s="10" t="s">
        <v>406</v>
      </c>
      <c r="D498" s="10" t="s">
        <v>115</v>
      </c>
      <c r="E498" s="10" t="s">
        <v>116</v>
      </c>
      <c r="F498" s="83">
        <v>43</v>
      </c>
      <c r="G498" s="20">
        <v>5</v>
      </c>
      <c r="H498" s="12" t="str">
        <f t="shared" si="15"/>
        <v>43-5</v>
      </c>
      <c r="I498" s="12" t="str">
        <f t="shared" si="14"/>
        <v>43-5 4</v>
      </c>
      <c r="J498" s="49" t="s">
        <v>1488</v>
      </c>
      <c r="K498" s="20">
        <v>12</v>
      </c>
      <c r="L498" s="20">
        <v>17</v>
      </c>
      <c r="M498" s="117" t="b">
        <v>1</v>
      </c>
      <c r="N498" s="14">
        <v>96.904999999999987</v>
      </c>
      <c r="O498" s="14">
        <v>96.954999999999984</v>
      </c>
      <c r="P498" s="20" t="s">
        <v>96</v>
      </c>
      <c r="Q498" s="20" t="s">
        <v>31</v>
      </c>
      <c r="R498" s="133" t="s">
        <v>1496</v>
      </c>
      <c r="S498" s="134">
        <v>4</v>
      </c>
      <c r="T498" s="20" t="s">
        <v>18</v>
      </c>
      <c r="U498" s="20"/>
      <c r="V498" s="10" t="s">
        <v>127</v>
      </c>
      <c r="W498" s="10" t="s">
        <v>49</v>
      </c>
      <c r="X498" s="10" t="s">
        <v>119</v>
      </c>
      <c r="Y498" s="10" t="s">
        <v>10</v>
      </c>
      <c r="Z498" s="18">
        <v>2</v>
      </c>
      <c r="AA498" s="10" t="s">
        <v>40</v>
      </c>
      <c r="AU498" s="4">
        <v>100</v>
      </c>
      <c r="BQ498" s="10"/>
      <c r="BR498" s="10"/>
      <c r="BS498" s="4">
        <v>100</v>
      </c>
      <c r="BW498" s="4" t="s">
        <v>397</v>
      </c>
      <c r="BY498" s="10"/>
    </row>
    <row r="499" spans="1:77" hidden="1" x14ac:dyDescent="0.3">
      <c r="A499" s="49" t="s">
        <v>1488</v>
      </c>
      <c r="B499" s="107">
        <v>42974</v>
      </c>
      <c r="C499" s="10" t="s">
        <v>406</v>
      </c>
      <c r="D499" s="10" t="s">
        <v>115</v>
      </c>
      <c r="E499" s="10" t="s">
        <v>116</v>
      </c>
      <c r="F499" s="83">
        <v>43</v>
      </c>
      <c r="G499" s="20">
        <v>5</v>
      </c>
      <c r="H499" s="12" t="str">
        <f t="shared" si="15"/>
        <v>43-5</v>
      </c>
      <c r="I499" s="12" t="str">
        <f t="shared" si="14"/>
        <v>43-5 3</v>
      </c>
      <c r="J499" s="49" t="s">
        <v>1488</v>
      </c>
      <c r="K499" s="20">
        <v>0</v>
      </c>
      <c r="L499" s="20">
        <v>42</v>
      </c>
      <c r="M499" s="117" t="b">
        <v>1</v>
      </c>
      <c r="N499" s="14">
        <v>96.904999999999987</v>
      </c>
      <c r="O499" s="14">
        <v>96.954999999999984</v>
      </c>
      <c r="P499" s="20" t="s">
        <v>112</v>
      </c>
      <c r="Q499" s="20" t="s">
        <v>33</v>
      </c>
      <c r="R499" s="137" t="s">
        <v>1493</v>
      </c>
      <c r="S499" s="138">
        <v>3</v>
      </c>
      <c r="T499" s="20" t="s">
        <v>18</v>
      </c>
      <c r="U499" s="20"/>
      <c r="V499" s="10" t="s">
        <v>315</v>
      </c>
      <c r="W499" s="10" t="s">
        <v>49</v>
      </c>
      <c r="X499" s="10" t="s">
        <v>120</v>
      </c>
      <c r="Y499" s="10" t="s">
        <v>109</v>
      </c>
      <c r="Z499" s="79">
        <v>7</v>
      </c>
      <c r="AA499" s="10" t="s">
        <v>40</v>
      </c>
      <c r="BO499" s="39">
        <v>100</v>
      </c>
      <c r="BQ499" s="10"/>
      <c r="BR499" s="10"/>
      <c r="BW499" s="4" t="s">
        <v>414</v>
      </c>
      <c r="BY499" s="10"/>
    </row>
    <row r="500" spans="1:77" hidden="1" x14ac:dyDescent="0.3">
      <c r="A500" s="49" t="s">
        <v>1488</v>
      </c>
      <c r="B500" s="19">
        <v>42967</v>
      </c>
      <c r="C500" s="10" t="s">
        <v>406</v>
      </c>
      <c r="D500" s="10" t="s">
        <v>115</v>
      </c>
      <c r="E500" s="10" t="s">
        <v>116</v>
      </c>
      <c r="F500" s="20">
        <v>43</v>
      </c>
      <c r="G500" s="20">
        <v>5</v>
      </c>
      <c r="H500" s="12" t="str">
        <f t="shared" si="15"/>
        <v>43-5</v>
      </c>
      <c r="I500" s="12" t="str">
        <f t="shared" si="14"/>
        <v>43-5 O</v>
      </c>
      <c r="J500" s="49" t="s">
        <v>1488</v>
      </c>
      <c r="K500" s="20">
        <v>0</v>
      </c>
      <c r="L500" s="20">
        <v>42</v>
      </c>
      <c r="M500" s="117" t="b">
        <v>1</v>
      </c>
      <c r="N500" s="14">
        <v>96.784999999999982</v>
      </c>
      <c r="O500" s="14">
        <v>97.204999999999984</v>
      </c>
      <c r="P500" s="20"/>
      <c r="Q500" s="20" t="s">
        <v>105</v>
      </c>
      <c r="R500" s="135" t="s">
        <v>105</v>
      </c>
      <c r="S500" s="139" t="s">
        <v>1492</v>
      </c>
      <c r="T500" s="20"/>
      <c r="U500" s="20"/>
      <c r="V500" s="10"/>
      <c r="W500" s="10"/>
      <c r="X500" s="10"/>
      <c r="Y500" s="10"/>
      <c r="Z500" s="18" t="e">
        <v>#N/A</v>
      </c>
      <c r="AA500" s="10"/>
      <c r="BQ500" s="10"/>
      <c r="BR500" s="10"/>
      <c r="BS500" s="4">
        <v>0</v>
      </c>
      <c r="BX500" s="4" t="s">
        <v>395</v>
      </c>
      <c r="BY500" s="10"/>
    </row>
    <row r="501" spans="1:77" hidden="1" x14ac:dyDescent="0.3">
      <c r="A501" s="49" t="s">
        <v>1488</v>
      </c>
      <c r="B501" s="19">
        <v>42967</v>
      </c>
      <c r="C501" s="10" t="s">
        <v>406</v>
      </c>
      <c r="D501" s="10" t="s">
        <v>115</v>
      </c>
      <c r="E501" s="10" t="s">
        <v>116</v>
      </c>
      <c r="F501" s="20">
        <v>44</v>
      </c>
      <c r="G501" s="20">
        <v>1</v>
      </c>
      <c r="H501" s="12" t="str">
        <f t="shared" si="15"/>
        <v>44-1</v>
      </c>
      <c r="I501" s="12" t="str">
        <f t="shared" si="14"/>
        <v>44-1 1</v>
      </c>
      <c r="J501" s="49" t="s">
        <v>1488</v>
      </c>
      <c r="K501" s="20">
        <v>0</v>
      </c>
      <c r="L501" s="20">
        <v>70</v>
      </c>
      <c r="M501" s="117" t="b">
        <v>1</v>
      </c>
      <c r="N501" s="14">
        <v>97.15</v>
      </c>
      <c r="O501" s="14">
        <v>97.850000000000009</v>
      </c>
      <c r="P501" s="20" t="s">
        <v>112</v>
      </c>
      <c r="Q501" s="20" t="s">
        <v>33</v>
      </c>
      <c r="R501" s="133" t="s">
        <v>1532</v>
      </c>
      <c r="S501" s="134">
        <v>1</v>
      </c>
      <c r="T501" s="20" t="s">
        <v>18</v>
      </c>
      <c r="U501" s="20"/>
      <c r="V501" s="10" t="s">
        <v>315</v>
      </c>
      <c r="W501" s="10" t="s">
        <v>49</v>
      </c>
      <c r="X501" s="10" t="s">
        <v>120</v>
      </c>
      <c r="Y501" s="10" t="s">
        <v>109</v>
      </c>
      <c r="Z501" s="18">
        <v>7</v>
      </c>
      <c r="AA501" s="10" t="s">
        <v>40</v>
      </c>
      <c r="BO501" s="39">
        <v>100</v>
      </c>
      <c r="BQ501" s="10"/>
      <c r="BR501" s="10"/>
      <c r="BS501" s="4">
        <v>100</v>
      </c>
      <c r="BW501" s="4" t="s">
        <v>396</v>
      </c>
      <c r="BY501" s="10"/>
    </row>
    <row r="502" spans="1:77" hidden="1" x14ac:dyDescent="0.3">
      <c r="A502" s="49" t="s">
        <v>1488</v>
      </c>
      <c r="B502" s="19">
        <v>42967</v>
      </c>
      <c r="C502" s="10" t="s">
        <v>406</v>
      </c>
      <c r="D502" s="10" t="s">
        <v>115</v>
      </c>
      <c r="E502" s="10" t="s">
        <v>116</v>
      </c>
      <c r="F502" s="20">
        <v>44</v>
      </c>
      <c r="G502" s="20">
        <v>1</v>
      </c>
      <c r="H502" s="12" t="str">
        <f t="shared" si="15"/>
        <v>44-1</v>
      </c>
      <c r="I502" s="12" t="str">
        <f t="shared" si="14"/>
        <v>44-1 2</v>
      </c>
      <c r="J502" s="49" t="s">
        <v>1488</v>
      </c>
      <c r="K502" s="20">
        <v>0</v>
      </c>
      <c r="L502" s="20">
        <v>70</v>
      </c>
      <c r="M502" s="117" t="b">
        <v>1</v>
      </c>
      <c r="N502" s="14">
        <v>97.15</v>
      </c>
      <c r="O502" s="14">
        <v>97.850000000000009</v>
      </c>
      <c r="P502" s="20" t="s">
        <v>112</v>
      </c>
      <c r="Q502" s="20" t="s">
        <v>88</v>
      </c>
      <c r="R502" s="133" t="s">
        <v>1531</v>
      </c>
      <c r="S502" s="134">
        <v>2</v>
      </c>
      <c r="T502" s="20" t="s">
        <v>18</v>
      </c>
      <c r="U502" s="20"/>
      <c r="V502" s="10" t="s">
        <v>141</v>
      </c>
      <c r="W502" s="10" t="s">
        <v>49</v>
      </c>
      <c r="X502" s="10" t="s">
        <v>120</v>
      </c>
      <c r="Y502" s="10" t="s">
        <v>109</v>
      </c>
      <c r="Z502" s="18">
        <v>7</v>
      </c>
      <c r="AA502" s="10" t="s">
        <v>40</v>
      </c>
      <c r="AU502" s="4">
        <v>50</v>
      </c>
      <c r="BO502" s="39">
        <v>50</v>
      </c>
      <c r="BQ502" s="10"/>
      <c r="BR502" s="10"/>
      <c r="BS502" s="4">
        <v>100</v>
      </c>
      <c r="BW502" s="4" t="s">
        <v>386</v>
      </c>
      <c r="BY502" s="10"/>
    </row>
    <row r="503" spans="1:77" hidden="1" x14ac:dyDescent="0.3">
      <c r="A503" s="49" t="s">
        <v>1488</v>
      </c>
      <c r="B503" s="19">
        <v>42967</v>
      </c>
      <c r="C503" s="10" t="s">
        <v>406</v>
      </c>
      <c r="D503" s="10" t="s">
        <v>115</v>
      </c>
      <c r="E503" s="10" t="s">
        <v>116</v>
      </c>
      <c r="F503" s="20">
        <v>44</v>
      </c>
      <c r="G503" s="20">
        <v>1</v>
      </c>
      <c r="H503" s="12" t="str">
        <f t="shared" si="15"/>
        <v>44-1</v>
      </c>
      <c r="I503" s="12" t="str">
        <f t="shared" si="14"/>
        <v>44-1 3</v>
      </c>
      <c r="J503" s="49" t="s">
        <v>1488</v>
      </c>
      <c r="K503" s="20">
        <v>10</v>
      </c>
      <c r="L503" s="20">
        <v>70</v>
      </c>
      <c r="M503" s="117" t="b">
        <v>1</v>
      </c>
      <c r="N503" s="14">
        <v>97.25</v>
      </c>
      <c r="O503" s="14">
        <v>97.850000000000009</v>
      </c>
      <c r="P503" s="20" t="s">
        <v>112</v>
      </c>
      <c r="Q503" s="20" t="s">
        <v>33</v>
      </c>
      <c r="R503" s="137" t="s">
        <v>1493</v>
      </c>
      <c r="S503" s="138">
        <v>3</v>
      </c>
      <c r="T503" s="20" t="s">
        <v>18</v>
      </c>
      <c r="U503" s="20"/>
      <c r="V503" s="10" t="s">
        <v>315</v>
      </c>
      <c r="W503" s="10" t="s">
        <v>49</v>
      </c>
      <c r="X503" s="10" t="s">
        <v>120</v>
      </c>
      <c r="Y503" s="10" t="s">
        <v>109</v>
      </c>
      <c r="Z503" s="79">
        <v>7</v>
      </c>
      <c r="AA503" s="10" t="s">
        <v>40</v>
      </c>
      <c r="BO503" s="39">
        <v>100</v>
      </c>
      <c r="BQ503" s="10"/>
      <c r="BR503" s="10"/>
      <c r="BS503" s="4">
        <v>100</v>
      </c>
      <c r="BW503" s="4" t="s">
        <v>414</v>
      </c>
      <c r="BY503" s="10"/>
    </row>
    <row r="504" spans="1:77" hidden="1" x14ac:dyDescent="0.3">
      <c r="A504" s="49" t="s">
        <v>1488</v>
      </c>
      <c r="B504" s="19">
        <v>42967</v>
      </c>
      <c r="C504" s="10" t="s">
        <v>406</v>
      </c>
      <c r="D504" s="10" t="s">
        <v>115</v>
      </c>
      <c r="E504" s="10" t="s">
        <v>116</v>
      </c>
      <c r="F504" s="20">
        <v>44</v>
      </c>
      <c r="G504" s="20">
        <v>1</v>
      </c>
      <c r="H504" s="12" t="str">
        <f t="shared" si="15"/>
        <v>44-1</v>
      </c>
      <c r="I504" s="12" t="str">
        <f t="shared" si="14"/>
        <v>44-1 O</v>
      </c>
      <c r="J504" s="49" t="s">
        <v>1488</v>
      </c>
      <c r="K504" s="20">
        <v>0</v>
      </c>
      <c r="L504" s="20">
        <v>42</v>
      </c>
      <c r="M504" s="117" t="b">
        <v>1</v>
      </c>
      <c r="N504" s="14">
        <v>97.15</v>
      </c>
      <c r="O504" s="14">
        <v>97.570000000000007</v>
      </c>
      <c r="P504" s="20"/>
      <c r="Q504" s="20" t="s">
        <v>105</v>
      </c>
      <c r="R504" s="135" t="s">
        <v>105</v>
      </c>
      <c r="S504" s="139" t="s">
        <v>1492</v>
      </c>
      <c r="T504" s="20"/>
      <c r="U504" s="20"/>
      <c r="V504" s="10"/>
      <c r="W504" s="10"/>
      <c r="X504" s="10"/>
      <c r="Y504" s="10"/>
      <c r="Z504" s="18" t="e">
        <v>#N/A</v>
      </c>
      <c r="AA504" s="10"/>
      <c r="BQ504" s="10"/>
      <c r="BR504" s="10"/>
      <c r="BS504" s="4">
        <v>0</v>
      </c>
      <c r="BX504" s="4" t="s">
        <v>415</v>
      </c>
      <c r="BY504" s="10"/>
    </row>
    <row r="505" spans="1:77" hidden="1" x14ac:dyDescent="0.3">
      <c r="A505" s="49" t="s">
        <v>1488</v>
      </c>
      <c r="B505" s="19">
        <v>42967</v>
      </c>
      <c r="C505" s="10" t="s">
        <v>406</v>
      </c>
      <c r="D505" s="10" t="s">
        <v>115</v>
      </c>
      <c r="E505" s="10" t="s">
        <v>116</v>
      </c>
      <c r="F505" s="20">
        <v>44</v>
      </c>
      <c r="G505" s="20">
        <v>2</v>
      </c>
      <c r="H505" s="12" t="str">
        <f t="shared" si="15"/>
        <v>44-2</v>
      </c>
      <c r="I505" s="12" t="str">
        <f t="shared" si="14"/>
        <v>44-2 1</v>
      </c>
      <c r="J505" s="49" t="s">
        <v>1488</v>
      </c>
      <c r="K505" s="20">
        <v>0</v>
      </c>
      <c r="L505" s="20">
        <v>86</v>
      </c>
      <c r="M505" s="117" t="b">
        <v>1</v>
      </c>
      <c r="N505" s="14">
        <v>97.850000000000009</v>
      </c>
      <c r="O505" s="14">
        <v>98.710000000000008</v>
      </c>
      <c r="P505" s="20" t="s">
        <v>112</v>
      </c>
      <c r="Q505" s="20" t="s">
        <v>33</v>
      </c>
      <c r="R505" s="137" t="s">
        <v>1532</v>
      </c>
      <c r="S505" s="138">
        <v>1</v>
      </c>
      <c r="T505" s="20" t="s">
        <v>18</v>
      </c>
      <c r="U505" s="20"/>
      <c r="V505" s="10" t="s">
        <v>315</v>
      </c>
      <c r="W505" s="10" t="s">
        <v>49</v>
      </c>
      <c r="X505" s="10" t="s">
        <v>120</v>
      </c>
      <c r="Y505" s="10" t="s">
        <v>109</v>
      </c>
      <c r="Z505" s="79">
        <v>7</v>
      </c>
      <c r="AA505" s="10" t="s">
        <v>40</v>
      </c>
      <c r="BO505" s="39">
        <v>100</v>
      </c>
      <c r="BQ505" s="10"/>
      <c r="BR505" s="10"/>
      <c r="BS505" s="4">
        <v>100</v>
      </c>
      <c r="BW505" s="4" t="s">
        <v>396</v>
      </c>
      <c r="BY505" s="10"/>
    </row>
    <row r="506" spans="1:77" hidden="1" x14ac:dyDescent="0.3">
      <c r="A506" s="49" t="s">
        <v>1488</v>
      </c>
      <c r="B506" s="19">
        <v>42967</v>
      </c>
      <c r="C506" s="10" t="s">
        <v>406</v>
      </c>
      <c r="D506" s="10" t="s">
        <v>115</v>
      </c>
      <c r="E506" s="10" t="s">
        <v>116</v>
      </c>
      <c r="F506" s="20">
        <v>44</v>
      </c>
      <c r="G506" s="20">
        <v>2</v>
      </c>
      <c r="H506" s="12" t="str">
        <f t="shared" si="15"/>
        <v>44-2</v>
      </c>
      <c r="I506" s="12" t="str">
        <f t="shared" si="14"/>
        <v>44-2 2</v>
      </c>
      <c r="J506" s="49" t="s">
        <v>1488</v>
      </c>
      <c r="K506" s="20">
        <v>0</v>
      </c>
      <c r="L506" s="20">
        <v>86</v>
      </c>
      <c r="M506" s="117" t="b">
        <v>1</v>
      </c>
      <c r="N506" s="14">
        <v>97.850000000000009</v>
      </c>
      <c r="O506" s="14">
        <v>98.710000000000008</v>
      </c>
      <c r="P506" s="20" t="s">
        <v>112</v>
      </c>
      <c r="Q506" s="20" t="s">
        <v>88</v>
      </c>
      <c r="R506" s="133" t="s">
        <v>1531</v>
      </c>
      <c r="S506" s="134">
        <v>2</v>
      </c>
      <c r="T506" s="20" t="s">
        <v>18</v>
      </c>
      <c r="U506" s="20"/>
      <c r="V506" s="10" t="s">
        <v>141</v>
      </c>
      <c r="W506" s="10" t="s">
        <v>49</v>
      </c>
      <c r="X506" s="10" t="s">
        <v>120</v>
      </c>
      <c r="Y506" s="10" t="s">
        <v>109</v>
      </c>
      <c r="Z506" s="18">
        <v>7</v>
      </c>
      <c r="AA506" s="10" t="s">
        <v>40</v>
      </c>
      <c r="AU506" s="4">
        <v>50</v>
      </c>
      <c r="BO506" s="39">
        <v>50</v>
      </c>
      <c r="BQ506" s="10"/>
      <c r="BR506" s="10"/>
      <c r="BS506" s="4">
        <v>100</v>
      </c>
      <c r="BW506" s="4" t="s">
        <v>386</v>
      </c>
      <c r="BY506" s="10"/>
    </row>
    <row r="507" spans="1:77" hidden="1" x14ac:dyDescent="0.3">
      <c r="A507" s="49" t="s">
        <v>1488</v>
      </c>
      <c r="B507" s="19">
        <v>42967</v>
      </c>
      <c r="C507" s="10" t="s">
        <v>406</v>
      </c>
      <c r="D507" s="10" t="s">
        <v>115</v>
      </c>
      <c r="E507" s="10" t="s">
        <v>116</v>
      </c>
      <c r="F507" s="20">
        <v>44</v>
      </c>
      <c r="G507" s="20">
        <v>2</v>
      </c>
      <c r="H507" s="12" t="str">
        <f t="shared" si="15"/>
        <v>44-2</v>
      </c>
      <c r="I507" s="12" t="str">
        <f t="shared" si="14"/>
        <v>44-2 3</v>
      </c>
      <c r="J507" s="49" t="s">
        <v>1488</v>
      </c>
      <c r="K507" s="20">
        <v>0</v>
      </c>
      <c r="L507" s="20">
        <v>86</v>
      </c>
      <c r="M507" s="117" t="b">
        <v>1</v>
      </c>
      <c r="N507" s="14">
        <v>97.850000000000009</v>
      </c>
      <c r="O507" s="14">
        <v>98.710000000000008</v>
      </c>
      <c r="P507" s="20" t="s">
        <v>112</v>
      </c>
      <c r="Q507" s="20" t="s">
        <v>33</v>
      </c>
      <c r="R507" s="137" t="s">
        <v>1493</v>
      </c>
      <c r="S507" s="138">
        <v>3</v>
      </c>
      <c r="T507" s="20" t="s">
        <v>18</v>
      </c>
      <c r="U507" s="20"/>
      <c r="V507" s="10" t="s">
        <v>315</v>
      </c>
      <c r="W507" s="10" t="s">
        <v>49</v>
      </c>
      <c r="X507" s="10" t="s">
        <v>120</v>
      </c>
      <c r="Y507" s="10" t="s">
        <v>109</v>
      </c>
      <c r="Z507" s="79">
        <v>7</v>
      </c>
      <c r="AA507" s="10" t="s">
        <v>40</v>
      </c>
      <c r="BO507" s="39">
        <v>100</v>
      </c>
      <c r="BQ507" s="10"/>
      <c r="BR507" s="10"/>
      <c r="BS507" s="4">
        <v>100</v>
      </c>
      <c r="BW507" s="4" t="s">
        <v>414</v>
      </c>
      <c r="BY507" s="10"/>
    </row>
    <row r="508" spans="1:77" hidden="1" x14ac:dyDescent="0.3">
      <c r="A508" s="49" t="s">
        <v>1488</v>
      </c>
      <c r="B508" s="19">
        <v>42967</v>
      </c>
      <c r="C508" s="10" t="s">
        <v>406</v>
      </c>
      <c r="D508" s="10" t="s">
        <v>115</v>
      </c>
      <c r="E508" s="10" t="s">
        <v>116</v>
      </c>
      <c r="F508" s="20">
        <v>44</v>
      </c>
      <c r="G508" s="20">
        <v>2</v>
      </c>
      <c r="H508" s="12" t="str">
        <f t="shared" si="15"/>
        <v>44-2</v>
      </c>
      <c r="I508" s="12" t="str">
        <f t="shared" si="14"/>
        <v>44-2 5</v>
      </c>
      <c r="J508" s="49" t="s">
        <v>1488</v>
      </c>
      <c r="K508" s="20">
        <v>46</v>
      </c>
      <c r="L508" s="20">
        <v>80</v>
      </c>
      <c r="M508" s="117" t="b">
        <v>1</v>
      </c>
      <c r="N508" s="14">
        <v>98.31</v>
      </c>
      <c r="O508" s="14">
        <v>98.65</v>
      </c>
      <c r="P508" s="20" t="s">
        <v>112</v>
      </c>
      <c r="Q508" s="20" t="s">
        <v>30</v>
      </c>
      <c r="R508" s="133" t="s">
        <v>1495</v>
      </c>
      <c r="S508" s="134">
        <v>5</v>
      </c>
      <c r="T508" s="20" t="s">
        <v>18</v>
      </c>
      <c r="U508" s="20" t="s">
        <v>19</v>
      </c>
      <c r="V508" s="10" t="s">
        <v>141</v>
      </c>
      <c r="W508" s="10" t="s">
        <v>49</v>
      </c>
      <c r="X508" s="10" t="s">
        <v>119</v>
      </c>
      <c r="Y508" s="10" t="s">
        <v>11</v>
      </c>
      <c r="Z508" s="18">
        <v>3</v>
      </c>
      <c r="AA508" s="10" t="s">
        <v>40</v>
      </c>
      <c r="AW508" s="4">
        <v>100</v>
      </c>
      <c r="BQ508" s="10"/>
      <c r="BR508" s="10"/>
      <c r="BS508" s="4">
        <v>100</v>
      </c>
      <c r="BW508" s="4" t="s">
        <v>416</v>
      </c>
      <c r="BY508" s="10"/>
    </row>
    <row r="509" spans="1:77" hidden="1" x14ac:dyDescent="0.3">
      <c r="A509" s="49" t="s">
        <v>1488</v>
      </c>
      <c r="B509" s="19">
        <v>42967</v>
      </c>
      <c r="C509" s="10" t="s">
        <v>406</v>
      </c>
      <c r="D509" s="10" t="s">
        <v>115</v>
      </c>
      <c r="E509" s="10" t="s">
        <v>116</v>
      </c>
      <c r="F509" s="20">
        <v>44</v>
      </c>
      <c r="G509" s="20">
        <v>2</v>
      </c>
      <c r="H509" s="12" t="str">
        <f t="shared" si="15"/>
        <v>44-2</v>
      </c>
      <c r="I509" s="12" t="str">
        <f t="shared" si="14"/>
        <v>44-2 O</v>
      </c>
      <c r="J509" s="49" t="s">
        <v>1488</v>
      </c>
      <c r="K509" s="20">
        <v>0</v>
      </c>
      <c r="L509" s="20">
        <v>86</v>
      </c>
      <c r="M509" s="117" t="b">
        <v>1</v>
      </c>
      <c r="N509" s="14">
        <v>97.850000000000009</v>
      </c>
      <c r="O509" s="14">
        <v>98.710000000000008</v>
      </c>
      <c r="P509" s="20"/>
      <c r="Q509" s="20" t="s">
        <v>105</v>
      </c>
      <c r="R509" s="135" t="s">
        <v>105</v>
      </c>
      <c r="S509" s="139" t="s">
        <v>1492</v>
      </c>
      <c r="T509" s="20"/>
      <c r="U509" s="20"/>
      <c r="V509" s="10"/>
      <c r="W509" s="10"/>
      <c r="X509" s="10"/>
      <c r="Y509" s="10"/>
      <c r="Z509" s="18" t="e">
        <v>#N/A</v>
      </c>
      <c r="AA509" s="10"/>
      <c r="BQ509" s="10"/>
      <c r="BR509" s="10"/>
      <c r="BS509" s="4">
        <v>0</v>
      </c>
      <c r="BX509" s="4" t="s">
        <v>417</v>
      </c>
      <c r="BY509" s="10"/>
    </row>
    <row r="510" spans="1:77" hidden="1" x14ac:dyDescent="0.3">
      <c r="A510" s="49" t="s">
        <v>1488</v>
      </c>
      <c r="B510" s="19">
        <v>42967</v>
      </c>
      <c r="C510" s="10" t="s">
        <v>406</v>
      </c>
      <c r="D510" s="10" t="s">
        <v>115</v>
      </c>
      <c r="E510" s="10" t="s">
        <v>116</v>
      </c>
      <c r="F510" s="20">
        <v>44</v>
      </c>
      <c r="G510" s="20">
        <v>3</v>
      </c>
      <c r="H510" s="12" t="str">
        <f t="shared" si="15"/>
        <v>44-3</v>
      </c>
      <c r="I510" s="12" t="str">
        <f t="shared" si="14"/>
        <v>44-3 2</v>
      </c>
      <c r="J510" s="49" t="s">
        <v>1488</v>
      </c>
      <c r="K510" s="20">
        <v>0</v>
      </c>
      <c r="L510" s="20">
        <v>69</v>
      </c>
      <c r="M510" s="117" t="b">
        <v>1</v>
      </c>
      <c r="N510" s="14">
        <v>98.710000000000008</v>
      </c>
      <c r="O510" s="14">
        <v>99.4</v>
      </c>
      <c r="P510" s="20" t="s">
        <v>112</v>
      </c>
      <c r="Q510" s="20" t="s">
        <v>88</v>
      </c>
      <c r="R510" s="133" t="s">
        <v>1531</v>
      </c>
      <c r="S510" s="134">
        <v>2</v>
      </c>
      <c r="T510" s="20" t="s">
        <v>18</v>
      </c>
      <c r="U510" s="20"/>
      <c r="V510" s="10" t="s">
        <v>210</v>
      </c>
      <c r="W510" s="10" t="s">
        <v>49</v>
      </c>
      <c r="X510" s="10" t="s">
        <v>120</v>
      </c>
      <c r="Y510" s="10" t="s">
        <v>109</v>
      </c>
      <c r="Z510" s="18">
        <v>7</v>
      </c>
      <c r="AA510" s="10" t="s">
        <v>40</v>
      </c>
      <c r="AU510" s="4">
        <v>50</v>
      </c>
      <c r="BO510" s="39">
        <v>50</v>
      </c>
      <c r="BQ510" s="10"/>
      <c r="BR510" s="10"/>
      <c r="BS510" s="4">
        <v>100</v>
      </c>
      <c r="BW510" s="4" t="s">
        <v>386</v>
      </c>
      <c r="BY510" s="10"/>
    </row>
    <row r="511" spans="1:77" hidden="1" x14ac:dyDescent="0.3">
      <c r="A511" s="49" t="s">
        <v>1488</v>
      </c>
      <c r="B511" s="19">
        <v>42967</v>
      </c>
      <c r="C511" s="10" t="s">
        <v>406</v>
      </c>
      <c r="D511" s="10" t="s">
        <v>115</v>
      </c>
      <c r="E511" s="10" t="s">
        <v>116</v>
      </c>
      <c r="F511" s="20">
        <v>44</v>
      </c>
      <c r="G511" s="20">
        <v>3</v>
      </c>
      <c r="H511" s="12" t="str">
        <f t="shared" si="15"/>
        <v>44-3</v>
      </c>
      <c r="I511" s="12" t="str">
        <f t="shared" si="14"/>
        <v>44-3 1</v>
      </c>
      <c r="J511" s="49" t="s">
        <v>1488</v>
      </c>
      <c r="K511" s="20">
        <v>0</v>
      </c>
      <c r="L511" s="20">
        <v>69</v>
      </c>
      <c r="M511" s="117" t="b">
        <v>1</v>
      </c>
      <c r="N511" s="14">
        <v>98.710000000000008</v>
      </c>
      <c r="O511" s="14">
        <v>99.4</v>
      </c>
      <c r="P511" s="20" t="s">
        <v>112</v>
      </c>
      <c r="Q511" s="20" t="s">
        <v>33</v>
      </c>
      <c r="R511" s="137" t="s">
        <v>1532</v>
      </c>
      <c r="S511" s="138">
        <v>1</v>
      </c>
      <c r="T511" s="20" t="s">
        <v>18</v>
      </c>
      <c r="U511" s="20"/>
      <c r="V511" s="10" t="s">
        <v>315</v>
      </c>
      <c r="W511" s="10" t="s">
        <v>49</v>
      </c>
      <c r="X511" s="10" t="s">
        <v>120</v>
      </c>
      <c r="Y511" s="10" t="s">
        <v>109</v>
      </c>
      <c r="Z511" s="79">
        <v>7</v>
      </c>
      <c r="AA511" s="10" t="s">
        <v>40</v>
      </c>
      <c r="BO511" s="39">
        <v>100</v>
      </c>
      <c r="BQ511" s="10"/>
      <c r="BR511" s="10"/>
      <c r="BS511" s="4">
        <v>100</v>
      </c>
      <c r="BW511" s="4" t="s">
        <v>414</v>
      </c>
      <c r="BY511" s="10"/>
    </row>
    <row r="512" spans="1:77" hidden="1" x14ac:dyDescent="0.3">
      <c r="A512" s="49" t="s">
        <v>1488</v>
      </c>
      <c r="B512" s="19">
        <v>42967</v>
      </c>
      <c r="C512" s="10" t="s">
        <v>406</v>
      </c>
      <c r="D512" s="10" t="s">
        <v>115</v>
      </c>
      <c r="E512" s="10" t="s">
        <v>116</v>
      </c>
      <c r="F512" s="20">
        <v>44</v>
      </c>
      <c r="G512" s="20">
        <v>3</v>
      </c>
      <c r="H512" s="12" t="str">
        <f t="shared" si="15"/>
        <v>44-3</v>
      </c>
      <c r="I512" s="12" t="str">
        <f t="shared" si="14"/>
        <v>44-3 5</v>
      </c>
      <c r="J512" s="49" t="s">
        <v>1488</v>
      </c>
      <c r="K512" s="20">
        <v>0</v>
      </c>
      <c r="L512" s="20">
        <v>69</v>
      </c>
      <c r="M512" s="117" t="b">
        <v>1</v>
      </c>
      <c r="N512" s="14">
        <v>98.710000000000008</v>
      </c>
      <c r="O512" s="14">
        <v>99.4</v>
      </c>
      <c r="P512" s="20" t="s">
        <v>112</v>
      </c>
      <c r="Q512" s="20" t="s">
        <v>30</v>
      </c>
      <c r="R512" s="133" t="s">
        <v>1495</v>
      </c>
      <c r="S512" s="134">
        <v>5</v>
      </c>
      <c r="T512" s="20" t="s">
        <v>18</v>
      </c>
      <c r="U512" s="20" t="s">
        <v>19</v>
      </c>
      <c r="V512" s="10" t="s">
        <v>206</v>
      </c>
      <c r="W512" s="10" t="s">
        <v>49</v>
      </c>
      <c r="X512" s="10" t="s">
        <v>119</v>
      </c>
      <c r="Y512" s="10" t="s">
        <v>11</v>
      </c>
      <c r="Z512" s="18">
        <v>3</v>
      </c>
      <c r="AA512" s="10" t="s">
        <v>40</v>
      </c>
      <c r="AW512" s="4">
        <v>100</v>
      </c>
      <c r="BQ512" s="10"/>
      <c r="BR512" s="10"/>
      <c r="BS512" s="4">
        <v>100</v>
      </c>
      <c r="BW512" s="4" t="s">
        <v>418</v>
      </c>
      <c r="BY512" s="10"/>
    </row>
    <row r="513" spans="1:77" hidden="1" x14ac:dyDescent="0.3">
      <c r="A513" s="49" t="s">
        <v>1488</v>
      </c>
      <c r="B513" s="19">
        <v>42967</v>
      </c>
      <c r="C513" s="10" t="s">
        <v>406</v>
      </c>
      <c r="D513" s="10" t="s">
        <v>115</v>
      </c>
      <c r="E513" s="10" t="s">
        <v>116</v>
      </c>
      <c r="F513" s="20">
        <v>44</v>
      </c>
      <c r="G513" s="20">
        <v>3</v>
      </c>
      <c r="H513" s="12" t="str">
        <f t="shared" si="15"/>
        <v>44-3</v>
      </c>
      <c r="I513" s="12" t="str">
        <f t="shared" si="14"/>
        <v>44-3 O</v>
      </c>
      <c r="J513" s="49" t="s">
        <v>1488</v>
      </c>
      <c r="K513" s="20">
        <v>0</v>
      </c>
      <c r="L513" s="20">
        <v>69</v>
      </c>
      <c r="M513" s="117" t="b">
        <v>1</v>
      </c>
      <c r="N513" s="14">
        <v>98.710000000000008</v>
      </c>
      <c r="O513" s="14">
        <v>99.4</v>
      </c>
      <c r="P513" s="20"/>
      <c r="Q513" s="20" t="s">
        <v>105</v>
      </c>
      <c r="R513" s="135" t="s">
        <v>105</v>
      </c>
      <c r="S513" s="139" t="s">
        <v>1492</v>
      </c>
      <c r="T513" s="20"/>
      <c r="U513" s="20"/>
      <c r="V513" s="10"/>
      <c r="W513" s="10"/>
      <c r="X513" s="10"/>
      <c r="Y513" s="10"/>
      <c r="Z513" s="18" t="e">
        <v>#N/A</v>
      </c>
      <c r="AA513" s="10"/>
      <c r="BQ513" s="10"/>
      <c r="BR513" s="10"/>
      <c r="BS513" s="4">
        <v>0</v>
      </c>
      <c r="BX513" s="4" t="s">
        <v>419</v>
      </c>
      <c r="BY513" s="10"/>
    </row>
    <row r="514" spans="1:77" hidden="1" x14ac:dyDescent="0.3">
      <c r="A514" s="49" t="s">
        <v>1488</v>
      </c>
      <c r="B514" s="19">
        <v>42967</v>
      </c>
      <c r="C514" s="10" t="s">
        <v>406</v>
      </c>
      <c r="D514" s="10" t="s">
        <v>115</v>
      </c>
      <c r="E514" s="10" t="s">
        <v>116</v>
      </c>
      <c r="F514" s="20">
        <v>44</v>
      </c>
      <c r="G514" s="20">
        <v>4</v>
      </c>
      <c r="H514" s="12" t="str">
        <f t="shared" si="15"/>
        <v>44-4</v>
      </c>
      <c r="I514" s="12" t="str">
        <f t="shared" si="14"/>
        <v>44-4 2</v>
      </c>
      <c r="J514" s="49" t="s">
        <v>1488</v>
      </c>
      <c r="K514" s="20">
        <v>0</v>
      </c>
      <c r="L514" s="20">
        <v>82</v>
      </c>
      <c r="M514" s="117" t="b">
        <v>1</v>
      </c>
      <c r="N514" s="14">
        <v>99.415000000000006</v>
      </c>
      <c r="O514" s="14">
        <v>100.235</v>
      </c>
      <c r="P514" s="20" t="s">
        <v>112</v>
      </c>
      <c r="Q514" s="20" t="s">
        <v>88</v>
      </c>
      <c r="R514" s="133" t="s">
        <v>1531</v>
      </c>
      <c r="S514" s="134">
        <v>2</v>
      </c>
      <c r="T514" s="20" t="s">
        <v>18</v>
      </c>
      <c r="U514" s="20"/>
      <c r="V514" s="10" t="s">
        <v>210</v>
      </c>
      <c r="W514" s="10" t="s">
        <v>49</v>
      </c>
      <c r="X514" s="10" t="s">
        <v>120</v>
      </c>
      <c r="Y514" s="10" t="s">
        <v>109</v>
      </c>
      <c r="Z514" s="18">
        <v>7</v>
      </c>
      <c r="AA514" s="10" t="s">
        <v>40</v>
      </c>
      <c r="AU514" s="4">
        <v>50</v>
      </c>
      <c r="BO514" s="39">
        <v>50</v>
      </c>
      <c r="BQ514" s="10"/>
      <c r="BR514" s="10"/>
      <c r="BS514" s="4">
        <v>100</v>
      </c>
      <c r="BW514" s="4" t="s">
        <v>386</v>
      </c>
      <c r="BY514" s="10"/>
    </row>
    <row r="515" spans="1:77" hidden="1" x14ac:dyDescent="0.3">
      <c r="A515" s="49" t="s">
        <v>1488</v>
      </c>
      <c r="B515" s="19">
        <v>42967</v>
      </c>
      <c r="C515" s="10" t="s">
        <v>406</v>
      </c>
      <c r="D515" s="10" t="s">
        <v>115</v>
      </c>
      <c r="E515" s="10" t="s">
        <v>116</v>
      </c>
      <c r="F515" s="20">
        <v>44</v>
      </c>
      <c r="G515" s="20">
        <v>4</v>
      </c>
      <c r="H515" s="12" t="str">
        <f t="shared" si="15"/>
        <v>44-4</v>
      </c>
      <c r="I515" s="12" t="str">
        <f t="shared" ref="I515:I578" si="16">CONCATENATE(H515," ",S515)</f>
        <v>44-4 3</v>
      </c>
      <c r="J515" s="49" t="s">
        <v>1488</v>
      </c>
      <c r="K515" s="20">
        <v>0</v>
      </c>
      <c r="L515" s="20">
        <v>82</v>
      </c>
      <c r="M515" s="117" t="b">
        <v>1</v>
      </c>
      <c r="N515" s="14">
        <v>99.415000000000006</v>
      </c>
      <c r="O515" s="14">
        <v>100.235</v>
      </c>
      <c r="P515" s="20" t="s">
        <v>112</v>
      </c>
      <c r="Q515" s="20" t="s">
        <v>33</v>
      </c>
      <c r="R515" s="137" t="s">
        <v>1493</v>
      </c>
      <c r="S515" s="138">
        <v>3</v>
      </c>
      <c r="T515" s="20" t="s">
        <v>18</v>
      </c>
      <c r="U515" s="20"/>
      <c r="V515" s="10" t="s">
        <v>315</v>
      </c>
      <c r="W515" s="10" t="s">
        <v>49</v>
      </c>
      <c r="X515" s="10" t="s">
        <v>120</v>
      </c>
      <c r="Y515" s="10" t="s">
        <v>109</v>
      </c>
      <c r="Z515" s="79">
        <v>7</v>
      </c>
      <c r="AA515" s="10" t="s">
        <v>40</v>
      </c>
      <c r="BO515" s="39">
        <v>100</v>
      </c>
      <c r="BQ515" s="10"/>
      <c r="BR515" s="10"/>
      <c r="BS515" s="4">
        <v>100</v>
      </c>
      <c r="BW515" s="4" t="s">
        <v>420</v>
      </c>
      <c r="BY515" s="10"/>
    </row>
    <row r="516" spans="1:77" hidden="1" x14ac:dyDescent="0.3">
      <c r="A516" s="49" t="s">
        <v>1488</v>
      </c>
      <c r="B516" s="19">
        <v>42967</v>
      </c>
      <c r="C516" s="10" t="s">
        <v>406</v>
      </c>
      <c r="D516" s="4" t="s">
        <v>115</v>
      </c>
      <c r="E516" s="4" t="s">
        <v>116</v>
      </c>
      <c r="F516" s="20">
        <v>44</v>
      </c>
      <c r="G516" s="20">
        <v>4</v>
      </c>
      <c r="H516" s="12" t="str">
        <f t="shared" ref="H516:H579" si="17">F516&amp;"-"&amp;G516</f>
        <v>44-4</v>
      </c>
      <c r="I516" s="12" t="str">
        <f t="shared" si="16"/>
        <v>44-4 4</v>
      </c>
      <c r="J516" s="49" t="s">
        <v>1488</v>
      </c>
      <c r="K516" s="13">
        <v>62</v>
      </c>
      <c r="L516" s="13">
        <v>80</v>
      </c>
      <c r="M516" s="117" t="b">
        <v>1</v>
      </c>
      <c r="N516" s="14">
        <v>100.03500000000001</v>
      </c>
      <c r="O516" s="14">
        <v>100.215</v>
      </c>
      <c r="P516" s="15" t="s">
        <v>112</v>
      </c>
      <c r="Q516" s="16" t="s">
        <v>31</v>
      </c>
      <c r="R516" s="133" t="s">
        <v>1496</v>
      </c>
      <c r="S516" s="134">
        <v>4</v>
      </c>
      <c r="T516" s="16" t="s">
        <v>18</v>
      </c>
      <c r="U516" s="16"/>
      <c r="V516" s="5" t="s">
        <v>126</v>
      </c>
      <c r="W516" s="5" t="s">
        <v>49</v>
      </c>
      <c r="X516" s="5" t="s">
        <v>17</v>
      </c>
      <c r="Y516" s="5" t="s">
        <v>11</v>
      </c>
      <c r="Z516" s="18">
        <v>3</v>
      </c>
      <c r="AA516" s="5" t="s">
        <v>40</v>
      </c>
      <c r="AU516" s="4">
        <v>50</v>
      </c>
      <c r="AW516" s="4">
        <v>50</v>
      </c>
      <c r="BR516" s="10"/>
      <c r="BS516" s="4">
        <v>100</v>
      </c>
      <c r="BW516" s="4" t="s">
        <v>421</v>
      </c>
      <c r="BX516" s="5"/>
    </row>
    <row r="517" spans="1:77" x14ac:dyDescent="0.3">
      <c r="A517" s="49" t="s">
        <v>1488</v>
      </c>
      <c r="B517" s="19">
        <v>42967</v>
      </c>
      <c r="C517" s="10" t="s">
        <v>406</v>
      </c>
      <c r="D517" s="4" t="s">
        <v>115</v>
      </c>
      <c r="E517" s="4" t="s">
        <v>116</v>
      </c>
      <c r="F517" s="20">
        <v>44</v>
      </c>
      <c r="G517" s="20">
        <v>4</v>
      </c>
      <c r="H517" s="12" t="str">
        <f t="shared" si="17"/>
        <v>44-4</v>
      </c>
      <c r="I517" s="12" t="str">
        <f t="shared" si="16"/>
        <v>44-4 4</v>
      </c>
      <c r="J517" s="49" t="s">
        <v>1488</v>
      </c>
      <c r="K517" s="83">
        <v>78</v>
      </c>
      <c r="L517" s="83">
        <v>82</v>
      </c>
      <c r="M517" s="117" t="b">
        <v>1</v>
      </c>
      <c r="N517" s="14">
        <v>100.19500000000001</v>
      </c>
      <c r="O517" s="14">
        <v>100.235</v>
      </c>
      <c r="P517" s="15" t="s">
        <v>112</v>
      </c>
      <c r="Q517" s="16" t="s">
        <v>117</v>
      </c>
      <c r="R517" s="133" t="s">
        <v>1496</v>
      </c>
      <c r="S517" s="134">
        <v>4</v>
      </c>
      <c r="T517" s="16" t="s">
        <v>18</v>
      </c>
      <c r="U517" s="16"/>
      <c r="V517" s="5" t="s">
        <v>134</v>
      </c>
      <c r="W517" s="5" t="s">
        <v>49</v>
      </c>
      <c r="X517" s="5" t="s">
        <v>14</v>
      </c>
      <c r="Y517" s="5" t="s">
        <v>12</v>
      </c>
      <c r="Z517" s="18">
        <v>4</v>
      </c>
      <c r="AA517" s="5" t="s">
        <v>40</v>
      </c>
      <c r="AT517" s="4">
        <v>50</v>
      </c>
      <c r="AW517" s="4">
        <v>50</v>
      </c>
      <c r="BR517" s="10"/>
      <c r="BS517" s="4">
        <v>100</v>
      </c>
      <c r="BW517" s="4" t="s">
        <v>422</v>
      </c>
      <c r="BX517" s="5"/>
    </row>
    <row r="518" spans="1:77" hidden="1" x14ac:dyDescent="0.3">
      <c r="A518" s="49" t="s">
        <v>1488</v>
      </c>
      <c r="B518" s="19">
        <v>42967</v>
      </c>
      <c r="C518" s="10" t="s">
        <v>406</v>
      </c>
      <c r="D518" s="10" t="s">
        <v>115</v>
      </c>
      <c r="E518" s="10" t="s">
        <v>116</v>
      </c>
      <c r="F518" s="20">
        <v>44</v>
      </c>
      <c r="G518" s="20">
        <v>4</v>
      </c>
      <c r="H518" s="12" t="str">
        <f t="shared" si="17"/>
        <v>44-4</v>
      </c>
      <c r="I518" s="12" t="str">
        <f t="shared" si="16"/>
        <v>44-4 O</v>
      </c>
      <c r="J518" s="49" t="s">
        <v>1488</v>
      </c>
      <c r="K518" s="20">
        <v>0</v>
      </c>
      <c r="L518" s="20">
        <v>85</v>
      </c>
      <c r="M518" s="117" t="b">
        <v>1</v>
      </c>
      <c r="N518" s="14">
        <v>99.415000000000006</v>
      </c>
      <c r="O518" s="14">
        <v>100.265</v>
      </c>
      <c r="P518" s="20"/>
      <c r="Q518" s="20" t="s">
        <v>105</v>
      </c>
      <c r="R518" s="135" t="s">
        <v>105</v>
      </c>
      <c r="S518" s="139" t="s">
        <v>1492</v>
      </c>
      <c r="T518" s="20"/>
      <c r="U518" s="20"/>
      <c r="V518" s="10"/>
      <c r="W518" s="10"/>
      <c r="X518" s="10"/>
      <c r="Y518" s="10"/>
      <c r="Z518" s="18" t="e">
        <v>#N/A</v>
      </c>
      <c r="AA518" s="10"/>
      <c r="BQ518" s="10"/>
      <c r="BR518" s="10"/>
      <c r="BS518" s="4">
        <v>0</v>
      </c>
      <c r="BX518" s="4" t="s">
        <v>423</v>
      </c>
      <c r="BY518" s="10"/>
    </row>
    <row r="519" spans="1:77" hidden="1" x14ac:dyDescent="0.3">
      <c r="A519" s="49" t="s">
        <v>1487</v>
      </c>
      <c r="B519" s="19">
        <v>42967</v>
      </c>
      <c r="C519" s="10" t="s">
        <v>406</v>
      </c>
      <c r="D519" s="4" t="s">
        <v>115</v>
      </c>
      <c r="E519" s="4" t="s">
        <v>116</v>
      </c>
      <c r="F519" s="20">
        <v>45</v>
      </c>
      <c r="G519" s="20">
        <v>1</v>
      </c>
      <c r="H519" s="12" t="str">
        <f t="shared" si="17"/>
        <v>45-1</v>
      </c>
      <c r="I519" s="12" t="str">
        <f t="shared" si="16"/>
        <v>45-1 1</v>
      </c>
      <c r="J519" s="49" t="s">
        <v>1487</v>
      </c>
      <c r="K519" s="83">
        <v>0</v>
      </c>
      <c r="L519" s="83">
        <v>83</v>
      </c>
      <c r="M519" s="117" t="b">
        <v>1</v>
      </c>
      <c r="N519" s="14">
        <v>100.2</v>
      </c>
      <c r="O519" s="14">
        <v>101.03</v>
      </c>
      <c r="P519" s="15" t="s">
        <v>112</v>
      </c>
      <c r="Q519" s="11" t="s">
        <v>1094</v>
      </c>
      <c r="R519" s="133" t="s">
        <v>1493</v>
      </c>
      <c r="S519" s="134">
        <v>1</v>
      </c>
      <c r="T519" s="16" t="s">
        <v>18</v>
      </c>
      <c r="U519" s="16"/>
      <c r="V519" s="5" t="s">
        <v>126</v>
      </c>
      <c r="W519" s="5" t="s">
        <v>49</v>
      </c>
      <c r="X519" s="5" t="s">
        <v>17</v>
      </c>
      <c r="Y519" s="5" t="s">
        <v>302</v>
      </c>
      <c r="Z519" s="18">
        <v>2</v>
      </c>
      <c r="AA519" s="5" t="s">
        <v>40</v>
      </c>
      <c r="BI519" s="4">
        <v>100</v>
      </c>
      <c r="BQ519" s="10"/>
      <c r="BR519" s="10"/>
      <c r="BS519" s="4">
        <v>100</v>
      </c>
      <c r="BW519" s="4" t="s">
        <v>424</v>
      </c>
      <c r="BY519" s="10"/>
    </row>
    <row r="520" spans="1:77" x14ac:dyDescent="0.3">
      <c r="A520" s="49" t="s">
        <v>1487</v>
      </c>
      <c r="B520" s="19">
        <v>42967</v>
      </c>
      <c r="C520" s="10" t="s">
        <v>406</v>
      </c>
      <c r="D520" s="4" t="s">
        <v>115</v>
      </c>
      <c r="E520" s="4" t="s">
        <v>116</v>
      </c>
      <c r="F520" s="20">
        <v>45</v>
      </c>
      <c r="G520" s="20">
        <v>1</v>
      </c>
      <c r="H520" s="12" t="str">
        <f t="shared" si="17"/>
        <v>45-1</v>
      </c>
      <c r="I520" s="12" t="str">
        <f t="shared" si="16"/>
        <v>45-1 3</v>
      </c>
      <c r="J520" s="49" t="s">
        <v>1487</v>
      </c>
      <c r="K520" s="83">
        <v>0</v>
      </c>
      <c r="L520" s="83">
        <v>83</v>
      </c>
      <c r="M520" s="117" t="b">
        <v>1</v>
      </c>
      <c r="N520" s="14">
        <v>100.2</v>
      </c>
      <c r="O520" s="14">
        <v>101.03</v>
      </c>
      <c r="P520" s="15" t="s">
        <v>112</v>
      </c>
      <c r="Q520" s="16" t="s">
        <v>117</v>
      </c>
      <c r="R520" s="133" t="s">
        <v>1497</v>
      </c>
      <c r="S520" s="134">
        <v>3</v>
      </c>
      <c r="T520" s="16" t="s">
        <v>18</v>
      </c>
      <c r="U520" s="16"/>
      <c r="V520" s="5" t="s">
        <v>210</v>
      </c>
      <c r="W520" s="5" t="s">
        <v>49</v>
      </c>
      <c r="X520" s="5" t="s">
        <v>14</v>
      </c>
      <c r="Y520" s="5" t="s">
        <v>12</v>
      </c>
      <c r="Z520" s="18">
        <v>4</v>
      </c>
      <c r="AA520" s="5" t="s">
        <v>40</v>
      </c>
      <c r="AT520" s="4">
        <v>50</v>
      </c>
      <c r="AW520" s="4">
        <v>50</v>
      </c>
      <c r="BR520" s="10"/>
      <c r="BS520" s="4">
        <v>100</v>
      </c>
      <c r="BW520" s="4" t="s">
        <v>425</v>
      </c>
      <c r="BX520" s="5"/>
    </row>
    <row r="521" spans="1:77" x14ac:dyDescent="0.3">
      <c r="A521" s="49" t="s">
        <v>1487</v>
      </c>
      <c r="B521" s="19">
        <v>42967</v>
      </c>
      <c r="C521" s="10" t="s">
        <v>406</v>
      </c>
      <c r="D521" s="4" t="s">
        <v>115</v>
      </c>
      <c r="E521" s="4" t="s">
        <v>116</v>
      </c>
      <c r="F521" s="20">
        <v>45</v>
      </c>
      <c r="G521" s="20">
        <v>1</v>
      </c>
      <c r="H521" s="12" t="str">
        <f t="shared" si="17"/>
        <v>45-1</v>
      </c>
      <c r="I521" s="12" t="str">
        <f t="shared" si="16"/>
        <v>45-1 3</v>
      </c>
      <c r="J521" s="49" t="s">
        <v>1487</v>
      </c>
      <c r="K521" s="83">
        <v>56</v>
      </c>
      <c r="L521" s="83">
        <v>83</v>
      </c>
      <c r="M521" s="117" t="b">
        <v>1</v>
      </c>
      <c r="N521" s="14">
        <v>100.76</v>
      </c>
      <c r="O521" s="14">
        <v>101.03</v>
      </c>
      <c r="P521" s="15" t="s">
        <v>96</v>
      </c>
      <c r="Q521" s="16" t="s">
        <v>117</v>
      </c>
      <c r="R521" s="133" t="s">
        <v>1497</v>
      </c>
      <c r="S521" s="134">
        <v>3</v>
      </c>
      <c r="T521" s="16" t="s">
        <v>18</v>
      </c>
      <c r="U521" s="16"/>
      <c r="V521" s="5" t="s">
        <v>210</v>
      </c>
      <c r="W521" s="5" t="s">
        <v>49</v>
      </c>
      <c r="X521" s="5" t="s">
        <v>14</v>
      </c>
      <c r="Y521" s="5" t="s">
        <v>12</v>
      </c>
      <c r="Z521" s="18">
        <v>4</v>
      </c>
      <c r="AA521" s="5" t="s">
        <v>40</v>
      </c>
      <c r="AT521" s="4">
        <v>50</v>
      </c>
      <c r="AW521" s="4">
        <v>49</v>
      </c>
      <c r="BI521" s="4">
        <v>1</v>
      </c>
      <c r="BR521" s="10"/>
      <c r="BS521" s="4">
        <v>100</v>
      </c>
      <c r="BW521" s="4" t="s">
        <v>426</v>
      </c>
      <c r="BX521" s="5"/>
    </row>
    <row r="522" spans="1:77" hidden="1" x14ac:dyDescent="0.3">
      <c r="A522" s="49" t="s">
        <v>1487</v>
      </c>
      <c r="B522" s="19">
        <v>42967</v>
      </c>
      <c r="C522" s="10" t="s">
        <v>406</v>
      </c>
      <c r="D522" s="4" t="s">
        <v>115</v>
      </c>
      <c r="E522" s="4" t="s">
        <v>116</v>
      </c>
      <c r="F522" s="20">
        <v>45</v>
      </c>
      <c r="G522" s="20">
        <v>1</v>
      </c>
      <c r="H522" s="12" t="str">
        <f t="shared" si="17"/>
        <v>45-1</v>
      </c>
      <c r="I522" s="12" t="str">
        <f t="shared" si="16"/>
        <v>45-1 4</v>
      </c>
      <c r="J522" s="49" t="s">
        <v>1487</v>
      </c>
      <c r="K522" s="83">
        <v>26</v>
      </c>
      <c r="L522" s="83">
        <v>32</v>
      </c>
      <c r="M522" s="117" t="b">
        <v>1</v>
      </c>
      <c r="N522" s="14">
        <v>100.46000000000001</v>
      </c>
      <c r="O522" s="14">
        <v>100.52</v>
      </c>
      <c r="P522" s="15" t="s">
        <v>96</v>
      </c>
      <c r="Q522" s="16" t="s">
        <v>31</v>
      </c>
      <c r="R522" s="140" t="s">
        <v>1494</v>
      </c>
      <c r="S522" s="141">
        <v>4</v>
      </c>
      <c r="T522" s="16" t="s">
        <v>18</v>
      </c>
      <c r="U522" s="16" t="s">
        <v>19</v>
      </c>
      <c r="V522" s="5" t="s">
        <v>127</v>
      </c>
      <c r="W522" s="5" t="s">
        <v>49</v>
      </c>
      <c r="X522" s="5" t="s">
        <v>14</v>
      </c>
      <c r="Y522" s="5" t="s">
        <v>12</v>
      </c>
      <c r="Z522" s="18">
        <v>4</v>
      </c>
      <c r="AA522" s="5" t="s">
        <v>40</v>
      </c>
      <c r="AS522" s="4">
        <v>50</v>
      </c>
      <c r="AT522" s="4">
        <v>50</v>
      </c>
      <c r="BR522" s="10"/>
      <c r="BS522" s="4">
        <v>100</v>
      </c>
      <c r="BW522" s="4" t="s">
        <v>427</v>
      </c>
      <c r="BX522" s="5"/>
    </row>
    <row r="523" spans="1:77" hidden="1" x14ac:dyDescent="0.3">
      <c r="A523" s="49" t="s">
        <v>1487</v>
      </c>
      <c r="B523" s="19">
        <v>42967</v>
      </c>
      <c r="C523" s="10" t="s">
        <v>406</v>
      </c>
      <c r="D523" s="10" t="s">
        <v>115</v>
      </c>
      <c r="E523" s="10" t="s">
        <v>116</v>
      </c>
      <c r="F523" s="20">
        <v>45</v>
      </c>
      <c r="G523" s="20">
        <v>1</v>
      </c>
      <c r="H523" s="12" t="str">
        <f t="shared" si="17"/>
        <v>45-1</v>
      </c>
      <c r="I523" s="12" t="str">
        <f t="shared" si="16"/>
        <v>45-1 O</v>
      </c>
      <c r="J523" s="49" t="s">
        <v>1487</v>
      </c>
      <c r="K523" s="20">
        <v>0</v>
      </c>
      <c r="L523" s="20">
        <v>83</v>
      </c>
      <c r="M523" s="117" t="b">
        <v>1</v>
      </c>
      <c r="N523" s="14">
        <v>100.2</v>
      </c>
      <c r="O523" s="14">
        <v>101.03</v>
      </c>
      <c r="P523" s="20"/>
      <c r="Q523" s="20" t="s">
        <v>105</v>
      </c>
      <c r="R523" s="135" t="s">
        <v>105</v>
      </c>
      <c r="S523" s="136" t="s">
        <v>1492</v>
      </c>
      <c r="T523" s="20"/>
      <c r="U523" s="20"/>
      <c r="V523" s="10"/>
      <c r="W523" s="10"/>
      <c r="X523" s="10"/>
      <c r="Y523" s="10"/>
      <c r="Z523" s="18" t="e">
        <v>#N/A</v>
      </c>
      <c r="AA523" s="10"/>
      <c r="BQ523" s="10"/>
      <c r="BR523" s="10"/>
      <c r="BS523" s="4">
        <v>0</v>
      </c>
      <c r="BX523" s="4" t="s">
        <v>428</v>
      </c>
      <c r="BY523" s="10"/>
    </row>
    <row r="524" spans="1:77" hidden="1" x14ac:dyDescent="0.3">
      <c r="A524" s="49" t="s">
        <v>1487</v>
      </c>
      <c r="B524" s="19">
        <v>42967</v>
      </c>
      <c r="C524" s="10" t="s">
        <v>406</v>
      </c>
      <c r="D524" s="4" t="s">
        <v>115</v>
      </c>
      <c r="E524" s="4" t="s">
        <v>116</v>
      </c>
      <c r="F524" s="20">
        <v>45</v>
      </c>
      <c r="G524" s="20">
        <v>2</v>
      </c>
      <c r="H524" s="12" t="str">
        <f t="shared" si="17"/>
        <v>45-2</v>
      </c>
      <c r="I524" s="12" t="str">
        <f t="shared" si="16"/>
        <v>45-2 1</v>
      </c>
      <c r="J524" s="49" t="s">
        <v>1487</v>
      </c>
      <c r="K524" s="83">
        <v>0</v>
      </c>
      <c r="L524" s="83">
        <v>97</v>
      </c>
      <c r="M524" s="117" t="b">
        <v>1</v>
      </c>
      <c r="N524" s="14">
        <v>101.04</v>
      </c>
      <c r="O524" s="14">
        <v>102.01</v>
      </c>
      <c r="P524" s="15" t="s">
        <v>112</v>
      </c>
      <c r="Q524" s="11" t="s">
        <v>1094</v>
      </c>
      <c r="R524" s="133" t="s">
        <v>1493</v>
      </c>
      <c r="S524" s="134">
        <v>1</v>
      </c>
      <c r="T524" s="16" t="s">
        <v>18</v>
      </c>
      <c r="U524" s="16"/>
      <c r="V524" s="5" t="s">
        <v>126</v>
      </c>
      <c r="W524" s="5" t="s">
        <v>49</v>
      </c>
      <c r="X524" s="5" t="s">
        <v>17</v>
      </c>
      <c r="Y524" s="5" t="s">
        <v>302</v>
      </c>
      <c r="Z524" s="18">
        <v>2</v>
      </c>
      <c r="AA524" s="5" t="s">
        <v>40</v>
      </c>
      <c r="BI524" s="4">
        <v>100</v>
      </c>
      <c r="BQ524" s="10"/>
      <c r="BR524" s="10"/>
      <c r="BS524" s="4">
        <v>100</v>
      </c>
      <c r="BW524" s="4" t="s">
        <v>424</v>
      </c>
      <c r="BY524" s="10"/>
    </row>
    <row r="525" spans="1:77" x14ac:dyDescent="0.3">
      <c r="A525" s="49" t="s">
        <v>1487</v>
      </c>
      <c r="B525" s="19">
        <v>42967</v>
      </c>
      <c r="C525" s="10" t="s">
        <v>406</v>
      </c>
      <c r="D525" s="4" t="s">
        <v>115</v>
      </c>
      <c r="E525" s="4" t="s">
        <v>116</v>
      </c>
      <c r="F525" s="20">
        <v>45</v>
      </c>
      <c r="G525" s="20">
        <v>2</v>
      </c>
      <c r="H525" s="12" t="str">
        <f t="shared" si="17"/>
        <v>45-2</v>
      </c>
      <c r="I525" s="12" t="str">
        <f t="shared" si="16"/>
        <v>45-2 3</v>
      </c>
      <c r="J525" s="49" t="s">
        <v>1487</v>
      </c>
      <c r="K525" s="83">
        <v>0</v>
      </c>
      <c r="L525" s="83">
        <v>97</v>
      </c>
      <c r="M525" s="117" t="b">
        <v>1</v>
      </c>
      <c r="N525" s="14">
        <v>101.04</v>
      </c>
      <c r="O525" s="14">
        <v>102.01</v>
      </c>
      <c r="P525" s="15" t="s">
        <v>112</v>
      </c>
      <c r="Q525" s="16" t="s">
        <v>117</v>
      </c>
      <c r="R525" s="133" t="s">
        <v>1497</v>
      </c>
      <c r="S525" s="134">
        <v>3</v>
      </c>
      <c r="T525" s="16" t="s">
        <v>18</v>
      </c>
      <c r="U525" s="16"/>
      <c r="V525" s="5" t="s">
        <v>210</v>
      </c>
      <c r="W525" s="5" t="s">
        <v>49</v>
      </c>
      <c r="X525" s="5" t="s">
        <v>14</v>
      </c>
      <c r="Y525" s="5" t="s">
        <v>12</v>
      </c>
      <c r="Z525" s="18">
        <v>4</v>
      </c>
      <c r="AA525" s="5" t="s">
        <v>40</v>
      </c>
      <c r="AT525" s="4">
        <v>50</v>
      </c>
      <c r="AW525" s="4">
        <v>50</v>
      </c>
      <c r="BR525" s="10"/>
      <c r="BS525" s="4">
        <v>100</v>
      </c>
      <c r="BW525" s="4" t="s">
        <v>429</v>
      </c>
      <c r="BX525" s="5"/>
    </row>
    <row r="526" spans="1:77" hidden="1" x14ac:dyDescent="0.3">
      <c r="A526" s="49" t="s">
        <v>1487</v>
      </c>
      <c r="B526" s="19">
        <v>42967</v>
      </c>
      <c r="C526" s="10" t="s">
        <v>406</v>
      </c>
      <c r="D526" s="4" t="s">
        <v>115</v>
      </c>
      <c r="E526" s="4" t="s">
        <v>116</v>
      </c>
      <c r="F526" s="20">
        <v>45</v>
      </c>
      <c r="G526" s="20">
        <v>2</v>
      </c>
      <c r="H526" s="12" t="str">
        <f t="shared" si="17"/>
        <v>45-2</v>
      </c>
      <c r="I526" s="12" t="str">
        <f t="shared" si="16"/>
        <v>45-2 4</v>
      </c>
      <c r="J526" s="49" t="s">
        <v>1487</v>
      </c>
      <c r="K526" s="83">
        <v>85</v>
      </c>
      <c r="L526" s="83">
        <v>90</v>
      </c>
      <c r="M526" s="117" t="b">
        <v>1</v>
      </c>
      <c r="N526" s="14">
        <v>101.89</v>
      </c>
      <c r="O526" s="14">
        <v>101.94000000000001</v>
      </c>
      <c r="P526" s="15" t="s">
        <v>96</v>
      </c>
      <c r="Q526" s="16" t="s">
        <v>31</v>
      </c>
      <c r="R526" s="140" t="s">
        <v>1494</v>
      </c>
      <c r="S526" s="141">
        <v>4</v>
      </c>
      <c r="T526" s="16" t="s">
        <v>18</v>
      </c>
      <c r="U526" s="16"/>
      <c r="V526" s="5" t="s">
        <v>130</v>
      </c>
      <c r="W526" s="5" t="s">
        <v>49</v>
      </c>
      <c r="X526" s="5" t="s">
        <v>14</v>
      </c>
      <c r="Y526" s="5" t="s">
        <v>12</v>
      </c>
      <c r="Z526" s="18">
        <v>4</v>
      </c>
      <c r="AA526" s="5" t="s">
        <v>40</v>
      </c>
      <c r="AS526" s="4">
        <v>80</v>
      </c>
      <c r="AT526" s="4">
        <v>20</v>
      </c>
      <c r="BR526" s="10"/>
      <c r="BS526" s="4">
        <v>100</v>
      </c>
      <c r="BX526" s="5"/>
    </row>
    <row r="527" spans="1:77" hidden="1" x14ac:dyDescent="0.3">
      <c r="A527" s="49" t="s">
        <v>1487</v>
      </c>
      <c r="B527" s="19">
        <v>42967</v>
      </c>
      <c r="C527" s="10" t="s">
        <v>406</v>
      </c>
      <c r="D527" s="10" t="s">
        <v>115</v>
      </c>
      <c r="E527" s="10" t="s">
        <v>116</v>
      </c>
      <c r="F527" s="20">
        <v>45</v>
      </c>
      <c r="G527" s="20">
        <v>2</v>
      </c>
      <c r="H527" s="12" t="str">
        <f t="shared" si="17"/>
        <v>45-2</v>
      </c>
      <c r="I527" s="12" t="str">
        <f t="shared" si="16"/>
        <v>45-2 O</v>
      </c>
      <c r="J527" s="49" t="s">
        <v>1487</v>
      </c>
      <c r="K527" s="20">
        <v>0</v>
      </c>
      <c r="L527" s="20">
        <v>97</v>
      </c>
      <c r="M527" s="117" t="b">
        <v>1</v>
      </c>
      <c r="N527" s="14">
        <v>101.04</v>
      </c>
      <c r="O527" s="14">
        <v>102.01</v>
      </c>
      <c r="P527" s="20"/>
      <c r="Q527" s="20" t="s">
        <v>105</v>
      </c>
      <c r="R527" s="135" t="s">
        <v>105</v>
      </c>
      <c r="S527" s="136" t="s">
        <v>1492</v>
      </c>
      <c r="T527" s="20"/>
      <c r="U527" s="20"/>
      <c r="V527" s="10"/>
      <c r="W527" s="10"/>
      <c r="X527" s="10"/>
      <c r="Y527" s="10"/>
      <c r="Z527" s="18" t="e">
        <v>#N/A</v>
      </c>
      <c r="AA527" s="10"/>
      <c r="BQ527" s="10"/>
      <c r="BR527" s="10"/>
      <c r="BS527" s="4">
        <v>0</v>
      </c>
      <c r="BX527" s="4" t="s">
        <v>428</v>
      </c>
      <c r="BY527" s="10"/>
    </row>
    <row r="528" spans="1:77" hidden="1" x14ac:dyDescent="0.3">
      <c r="A528" s="49" t="s">
        <v>1487</v>
      </c>
      <c r="B528" s="19">
        <v>42967</v>
      </c>
      <c r="C528" s="10" t="s">
        <v>406</v>
      </c>
      <c r="D528" s="4" t="s">
        <v>115</v>
      </c>
      <c r="E528" s="4" t="s">
        <v>116</v>
      </c>
      <c r="F528" s="20">
        <v>45</v>
      </c>
      <c r="G528" s="20">
        <v>3</v>
      </c>
      <c r="H528" s="12" t="str">
        <f t="shared" si="17"/>
        <v>45-3</v>
      </c>
      <c r="I528" s="12" t="str">
        <f t="shared" si="16"/>
        <v>45-3 1</v>
      </c>
      <c r="J528" s="49" t="s">
        <v>1487</v>
      </c>
      <c r="K528" s="83">
        <v>0</v>
      </c>
      <c r="L528" s="83">
        <v>44</v>
      </c>
      <c r="M528" s="117" t="b">
        <v>1</v>
      </c>
      <c r="N528" s="14">
        <v>102.01</v>
      </c>
      <c r="O528" s="14">
        <v>102.45</v>
      </c>
      <c r="P528" s="15" t="s">
        <v>112</v>
      </c>
      <c r="Q528" s="11" t="s">
        <v>1094</v>
      </c>
      <c r="R528" s="133" t="s">
        <v>1493</v>
      </c>
      <c r="S528" s="134">
        <v>1</v>
      </c>
      <c r="T528" s="16" t="s">
        <v>18</v>
      </c>
      <c r="U528" s="16"/>
      <c r="V528" s="5" t="s">
        <v>126</v>
      </c>
      <c r="W528" s="5" t="s">
        <v>49</v>
      </c>
      <c r="X528" s="5" t="s">
        <v>17</v>
      </c>
      <c r="Y528" s="5" t="s">
        <v>302</v>
      </c>
      <c r="Z528" s="18">
        <v>2</v>
      </c>
      <c r="AA528" s="5" t="s">
        <v>40</v>
      </c>
      <c r="BI528" s="4">
        <v>100</v>
      </c>
      <c r="BQ528" s="10"/>
      <c r="BR528" s="10"/>
      <c r="BS528" s="4">
        <v>100</v>
      </c>
      <c r="BW528" s="4" t="s">
        <v>424</v>
      </c>
      <c r="BY528" s="10"/>
    </row>
    <row r="529" spans="1:77" x14ac:dyDescent="0.3">
      <c r="A529" s="49" t="s">
        <v>1487</v>
      </c>
      <c r="B529" s="19">
        <v>42967</v>
      </c>
      <c r="C529" s="10" t="s">
        <v>406</v>
      </c>
      <c r="D529" s="4" t="s">
        <v>115</v>
      </c>
      <c r="E529" s="4" t="s">
        <v>116</v>
      </c>
      <c r="F529" s="20">
        <v>45</v>
      </c>
      <c r="G529" s="20">
        <v>3</v>
      </c>
      <c r="H529" s="12" t="str">
        <f t="shared" si="17"/>
        <v>45-3</v>
      </c>
      <c r="I529" s="12" t="str">
        <f t="shared" si="16"/>
        <v>45-3 3</v>
      </c>
      <c r="J529" s="49" t="s">
        <v>1487</v>
      </c>
      <c r="K529" s="83">
        <v>0</v>
      </c>
      <c r="L529" s="83">
        <v>44</v>
      </c>
      <c r="M529" s="117" t="b">
        <v>1</v>
      </c>
      <c r="N529" s="14">
        <v>102.01</v>
      </c>
      <c r="O529" s="14">
        <v>102.45</v>
      </c>
      <c r="P529" s="15" t="s">
        <v>112</v>
      </c>
      <c r="Q529" s="16" t="s">
        <v>117</v>
      </c>
      <c r="R529" s="133" t="s">
        <v>1497</v>
      </c>
      <c r="S529" s="134">
        <v>3</v>
      </c>
      <c r="T529" s="16" t="s">
        <v>18</v>
      </c>
      <c r="U529" s="16"/>
      <c r="V529" s="5" t="s">
        <v>210</v>
      </c>
      <c r="W529" s="5" t="s">
        <v>49</v>
      </c>
      <c r="X529" s="5" t="s">
        <v>14</v>
      </c>
      <c r="Y529" s="5" t="s">
        <v>12</v>
      </c>
      <c r="Z529" s="18">
        <v>4</v>
      </c>
      <c r="AA529" s="5" t="s">
        <v>40</v>
      </c>
      <c r="AT529" s="4">
        <v>50</v>
      </c>
      <c r="AW529" s="4">
        <v>50</v>
      </c>
      <c r="BR529" s="10"/>
      <c r="BS529" s="4">
        <v>100</v>
      </c>
      <c r="BW529" s="4" t="s">
        <v>429</v>
      </c>
      <c r="BX529" s="5"/>
    </row>
    <row r="530" spans="1:77" hidden="1" x14ac:dyDescent="0.3">
      <c r="A530" s="49" t="s">
        <v>1487</v>
      </c>
      <c r="B530" s="19">
        <v>42967</v>
      </c>
      <c r="C530" s="10" t="s">
        <v>406</v>
      </c>
      <c r="D530" s="4" t="s">
        <v>115</v>
      </c>
      <c r="E530" s="4" t="s">
        <v>116</v>
      </c>
      <c r="F530" s="20">
        <v>45</v>
      </c>
      <c r="G530" s="20">
        <v>3</v>
      </c>
      <c r="H530" s="12" t="str">
        <f t="shared" si="17"/>
        <v>45-3</v>
      </c>
      <c r="I530" s="12" t="str">
        <f t="shared" si="16"/>
        <v>45-3 4</v>
      </c>
      <c r="J530" s="49" t="s">
        <v>1487</v>
      </c>
      <c r="K530" s="83">
        <v>8</v>
      </c>
      <c r="L530" s="83">
        <v>15</v>
      </c>
      <c r="M530" s="117" t="b">
        <v>1</v>
      </c>
      <c r="N530" s="14">
        <v>102.09</v>
      </c>
      <c r="O530" s="14">
        <v>102.16000000000001</v>
      </c>
      <c r="P530" s="15" t="s">
        <v>96</v>
      </c>
      <c r="Q530" s="16" t="s">
        <v>87</v>
      </c>
      <c r="R530" s="133" t="s">
        <v>1494</v>
      </c>
      <c r="S530" s="134">
        <v>4</v>
      </c>
      <c r="T530" s="16" t="s">
        <v>18</v>
      </c>
      <c r="U530" s="16"/>
      <c r="V530" s="5" t="s">
        <v>130</v>
      </c>
      <c r="W530" s="5" t="s">
        <v>49</v>
      </c>
      <c r="X530" s="5" t="s">
        <v>14</v>
      </c>
      <c r="Y530" s="5" t="s">
        <v>12</v>
      </c>
      <c r="Z530" s="18">
        <v>4</v>
      </c>
      <c r="AA530" s="5" t="s">
        <v>40</v>
      </c>
      <c r="AS530" s="4">
        <v>80</v>
      </c>
      <c r="AT530" s="4">
        <v>19</v>
      </c>
      <c r="BI530" s="4">
        <v>1</v>
      </c>
      <c r="BR530" s="10"/>
      <c r="BS530" s="4">
        <v>100</v>
      </c>
      <c r="BW530" s="4" t="s">
        <v>430</v>
      </c>
      <c r="BX530" s="5"/>
    </row>
    <row r="531" spans="1:77" hidden="1" x14ac:dyDescent="0.3">
      <c r="A531" s="49" t="s">
        <v>1487</v>
      </c>
      <c r="B531" s="19">
        <v>42967</v>
      </c>
      <c r="C531" s="10" t="s">
        <v>406</v>
      </c>
      <c r="D531" s="10" t="s">
        <v>115</v>
      </c>
      <c r="E531" s="10" t="s">
        <v>116</v>
      </c>
      <c r="F531" s="20">
        <v>45</v>
      </c>
      <c r="G531" s="20">
        <v>3</v>
      </c>
      <c r="H531" s="12" t="str">
        <f t="shared" si="17"/>
        <v>45-3</v>
      </c>
      <c r="I531" s="12" t="str">
        <f t="shared" si="16"/>
        <v>45-3 O</v>
      </c>
      <c r="J531" s="49" t="s">
        <v>1487</v>
      </c>
      <c r="K531" s="20">
        <v>0</v>
      </c>
      <c r="L531" s="20">
        <v>44</v>
      </c>
      <c r="M531" s="117" t="b">
        <v>1</v>
      </c>
      <c r="N531" s="14">
        <v>102.01</v>
      </c>
      <c r="O531" s="14">
        <v>102.45</v>
      </c>
      <c r="P531" s="20"/>
      <c r="Q531" s="20" t="s">
        <v>105</v>
      </c>
      <c r="R531" s="135" t="s">
        <v>105</v>
      </c>
      <c r="S531" s="136" t="s">
        <v>1492</v>
      </c>
      <c r="T531" s="20"/>
      <c r="U531" s="20"/>
      <c r="V531" s="10"/>
      <c r="W531" s="10"/>
      <c r="X531" s="10"/>
      <c r="Y531" s="10"/>
      <c r="Z531" s="18" t="e">
        <v>#N/A</v>
      </c>
      <c r="AA531" s="10"/>
      <c r="BQ531" s="10"/>
      <c r="BR531" s="10"/>
      <c r="BS531" s="4">
        <v>0</v>
      </c>
      <c r="BX531" s="4" t="s">
        <v>428</v>
      </c>
      <c r="BY531" s="10"/>
    </row>
    <row r="532" spans="1:77" hidden="1" x14ac:dyDescent="0.3">
      <c r="A532" s="49" t="s">
        <v>1487</v>
      </c>
      <c r="B532" s="19">
        <v>42967</v>
      </c>
      <c r="C532" s="10" t="s">
        <v>406</v>
      </c>
      <c r="D532" s="4" t="s">
        <v>115</v>
      </c>
      <c r="E532" s="4" t="s">
        <v>116</v>
      </c>
      <c r="F532" s="20">
        <v>45</v>
      </c>
      <c r="G532" s="20">
        <v>4</v>
      </c>
      <c r="H532" s="12" t="str">
        <f t="shared" si="17"/>
        <v>45-4</v>
      </c>
      <c r="I532" s="12" t="str">
        <f t="shared" si="16"/>
        <v>45-4 1</v>
      </c>
      <c r="J532" s="49" t="s">
        <v>1487</v>
      </c>
      <c r="K532" s="83">
        <v>0</v>
      </c>
      <c r="L532" s="83">
        <v>92</v>
      </c>
      <c r="M532" s="117" t="b">
        <v>1</v>
      </c>
      <c r="N532" s="14">
        <v>102.45</v>
      </c>
      <c r="O532" s="14">
        <v>103.37</v>
      </c>
      <c r="P532" s="15" t="s">
        <v>112</v>
      </c>
      <c r="Q532" s="11" t="s">
        <v>1094</v>
      </c>
      <c r="R532" s="133" t="s">
        <v>1493</v>
      </c>
      <c r="S532" s="134">
        <v>1</v>
      </c>
      <c r="T532" s="16" t="s">
        <v>18</v>
      </c>
      <c r="U532" s="16"/>
      <c r="V532" s="5" t="s">
        <v>126</v>
      </c>
      <c r="W532" s="5" t="s">
        <v>49</v>
      </c>
      <c r="X532" s="5" t="s">
        <v>17</v>
      </c>
      <c r="Y532" s="5" t="s">
        <v>302</v>
      </c>
      <c r="Z532" s="18">
        <v>2</v>
      </c>
      <c r="AA532" s="5" t="s">
        <v>40</v>
      </c>
      <c r="BI532" s="4">
        <v>100</v>
      </c>
      <c r="BQ532" s="10"/>
      <c r="BR532" s="10"/>
      <c r="BS532" s="4">
        <v>100</v>
      </c>
      <c r="BW532" s="4" t="s">
        <v>431</v>
      </c>
      <c r="BY532" s="10"/>
    </row>
    <row r="533" spans="1:77" x14ac:dyDescent="0.3">
      <c r="A533" s="49" t="s">
        <v>1487</v>
      </c>
      <c r="B533" s="19">
        <v>42967</v>
      </c>
      <c r="C533" s="10" t="s">
        <v>406</v>
      </c>
      <c r="D533" s="4" t="s">
        <v>115</v>
      </c>
      <c r="E533" s="4" t="s">
        <v>116</v>
      </c>
      <c r="F533" s="20">
        <v>45</v>
      </c>
      <c r="G533" s="20">
        <v>4</v>
      </c>
      <c r="H533" s="12" t="str">
        <f t="shared" si="17"/>
        <v>45-4</v>
      </c>
      <c r="I533" s="12" t="str">
        <f t="shared" si="16"/>
        <v>45-4 3</v>
      </c>
      <c r="J533" s="49" t="s">
        <v>1487</v>
      </c>
      <c r="K533" s="83">
        <v>0</v>
      </c>
      <c r="L533" s="83">
        <v>92</v>
      </c>
      <c r="M533" s="117" t="b">
        <v>1</v>
      </c>
      <c r="N533" s="14">
        <v>102.45</v>
      </c>
      <c r="O533" s="14">
        <v>103.37</v>
      </c>
      <c r="P533" s="15" t="s">
        <v>112</v>
      </c>
      <c r="Q533" s="16" t="s">
        <v>117</v>
      </c>
      <c r="R533" s="133" t="s">
        <v>1497</v>
      </c>
      <c r="S533" s="134">
        <v>3</v>
      </c>
      <c r="T533" s="16" t="s">
        <v>18</v>
      </c>
      <c r="U533" s="16"/>
      <c r="V533" s="5" t="s">
        <v>210</v>
      </c>
      <c r="W533" s="5" t="s">
        <v>49</v>
      </c>
      <c r="X533" s="5" t="s">
        <v>14</v>
      </c>
      <c r="Y533" s="5" t="s">
        <v>12</v>
      </c>
      <c r="Z533" s="18">
        <v>4</v>
      </c>
      <c r="AA533" s="5" t="s">
        <v>40</v>
      </c>
      <c r="AT533" s="4">
        <v>50</v>
      </c>
      <c r="AW533" s="4">
        <v>50</v>
      </c>
      <c r="BR533" s="10"/>
      <c r="BS533" s="4">
        <v>100</v>
      </c>
      <c r="BW533" s="4" t="s">
        <v>429</v>
      </c>
      <c r="BX533" s="5"/>
    </row>
    <row r="534" spans="1:77" x14ac:dyDescent="0.3">
      <c r="A534" s="49" t="s">
        <v>1487</v>
      </c>
      <c r="B534" s="19">
        <v>42967</v>
      </c>
      <c r="C534" s="10" t="s">
        <v>406</v>
      </c>
      <c r="D534" s="4" t="s">
        <v>115</v>
      </c>
      <c r="E534" s="4" t="s">
        <v>116</v>
      </c>
      <c r="F534" s="20">
        <v>45</v>
      </c>
      <c r="G534" s="20">
        <v>4</v>
      </c>
      <c r="H534" s="12" t="str">
        <f t="shared" si="17"/>
        <v>45-4</v>
      </c>
      <c r="I534" s="12" t="str">
        <f t="shared" si="16"/>
        <v>45-4 3</v>
      </c>
      <c r="J534" s="49" t="s">
        <v>1487</v>
      </c>
      <c r="K534" s="83">
        <v>44</v>
      </c>
      <c r="L534" s="83">
        <v>69</v>
      </c>
      <c r="M534" s="117" t="b">
        <v>1</v>
      </c>
      <c r="N534" s="14">
        <v>102.89</v>
      </c>
      <c r="O534" s="14">
        <v>103.14</v>
      </c>
      <c r="P534" s="15" t="s">
        <v>112</v>
      </c>
      <c r="Q534" s="16" t="s">
        <v>117</v>
      </c>
      <c r="R534" s="133" t="s">
        <v>1497</v>
      </c>
      <c r="S534" s="134">
        <v>3</v>
      </c>
      <c r="T534" s="16" t="s">
        <v>18</v>
      </c>
      <c r="U534" s="16"/>
      <c r="V534" s="5" t="s">
        <v>126</v>
      </c>
      <c r="W534" s="5" t="s">
        <v>49</v>
      </c>
      <c r="X534" s="5" t="s">
        <v>15</v>
      </c>
      <c r="Y534" s="5" t="s">
        <v>11</v>
      </c>
      <c r="Z534" s="18">
        <v>3</v>
      </c>
      <c r="AA534" s="5" t="s">
        <v>40</v>
      </c>
      <c r="AT534" s="4">
        <v>50</v>
      </c>
      <c r="AW534" s="4">
        <v>50</v>
      </c>
      <c r="BR534" s="10"/>
      <c r="BS534" s="4">
        <v>100</v>
      </c>
      <c r="BW534" s="4" t="s">
        <v>432</v>
      </c>
      <c r="BX534" s="5"/>
    </row>
    <row r="535" spans="1:77" hidden="1" x14ac:dyDescent="0.3">
      <c r="A535" s="49" t="s">
        <v>1487</v>
      </c>
      <c r="B535" s="19">
        <v>42967</v>
      </c>
      <c r="C535" s="10" t="s">
        <v>406</v>
      </c>
      <c r="D535" s="4" t="s">
        <v>115</v>
      </c>
      <c r="E535" s="4" t="s">
        <v>116</v>
      </c>
      <c r="F535" s="20">
        <v>45</v>
      </c>
      <c r="G535" s="20">
        <v>4</v>
      </c>
      <c r="H535" s="12" t="str">
        <f t="shared" si="17"/>
        <v>45-4</v>
      </c>
      <c r="I535" s="12" t="str">
        <f t="shared" si="16"/>
        <v>45-4 4</v>
      </c>
      <c r="J535" s="49" t="s">
        <v>1487</v>
      </c>
      <c r="K535" s="83">
        <v>38</v>
      </c>
      <c r="L535" s="83">
        <v>39</v>
      </c>
      <c r="M535" s="117" t="b">
        <v>1</v>
      </c>
      <c r="N535" s="14">
        <v>102.83</v>
      </c>
      <c r="O535" s="14">
        <v>102.84</v>
      </c>
      <c r="P535" s="15" t="s">
        <v>96</v>
      </c>
      <c r="Q535" s="16" t="s">
        <v>87</v>
      </c>
      <c r="R535" s="133" t="s">
        <v>1494</v>
      </c>
      <c r="S535" s="134">
        <v>4</v>
      </c>
      <c r="T535" s="16" t="s">
        <v>18</v>
      </c>
      <c r="U535" s="16" t="s">
        <v>19</v>
      </c>
      <c r="V535" s="5" t="s">
        <v>130</v>
      </c>
      <c r="W535" s="5" t="s">
        <v>49</v>
      </c>
      <c r="X535" s="5" t="s">
        <v>14</v>
      </c>
      <c r="Y535" s="5" t="s">
        <v>12</v>
      </c>
      <c r="Z535" s="18">
        <v>4</v>
      </c>
      <c r="AA535" s="5" t="s">
        <v>40</v>
      </c>
      <c r="AS535" s="4">
        <v>80</v>
      </c>
      <c r="AT535" s="4">
        <v>20</v>
      </c>
      <c r="BR535" s="10"/>
      <c r="BS535" s="4">
        <v>100</v>
      </c>
      <c r="BW535" s="4" t="s">
        <v>433</v>
      </c>
      <c r="BX535" s="5"/>
    </row>
    <row r="536" spans="1:77" hidden="1" x14ac:dyDescent="0.3">
      <c r="A536" s="49" t="s">
        <v>1487</v>
      </c>
      <c r="B536" s="19">
        <v>42967</v>
      </c>
      <c r="C536" s="10" t="s">
        <v>406</v>
      </c>
      <c r="D536" s="10" t="s">
        <v>115</v>
      </c>
      <c r="E536" s="10" t="s">
        <v>116</v>
      </c>
      <c r="F536" s="20">
        <v>45</v>
      </c>
      <c r="G536" s="20">
        <v>4</v>
      </c>
      <c r="H536" s="12" t="str">
        <f t="shared" si="17"/>
        <v>45-4</v>
      </c>
      <c r="I536" s="12" t="str">
        <f t="shared" si="16"/>
        <v>45-4 O</v>
      </c>
      <c r="J536" s="49" t="s">
        <v>1487</v>
      </c>
      <c r="K536" s="20">
        <v>0</v>
      </c>
      <c r="L536" s="20">
        <v>92</v>
      </c>
      <c r="M536" s="117" t="b">
        <v>1</v>
      </c>
      <c r="N536" s="14">
        <v>102.45</v>
      </c>
      <c r="O536" s="14">
        <v>103.37</v>
      </c>
      <c r="P536" s="20"/>
      <c r="Q536" s="20" t="s">
        <v>105</v>
      </c>
      <c r="R536" s="135" t="s">
        <v>105</v>
      </c>
      <c r="S536" s="136" t="s">
        <v>1492</v>
      </c>
      <c r="T536" s="20"/>
      <c r="U536" s="20"/>
      <c r="V536" s="10"/>
      <c r="W536" s="10"/>
      <c r="X536" s="10"/>
      <c r="Y536" s="10"/>
      <c r="Z536" s="18" t="e">
        <v>#N/A</v>
      </c>
      <c r="AA536" s="10"/>
      <c r="BQ536" s="10"/>
      <c r="BR536" s="10"/>
      <c r="BS536" s="4">
        <v>0</v>
      </c>
      <c r="BX536" s="4" t="s">
        <v>434</v>
      </c>
      <c r="BY536" s="10"/>
    </row>
    <row r="537" spans="1:77" hidden="1" x14ac:dyDescent="0.3">
      <c r="A537" s="49" t="s">
        <v>1487</v>
      </c>
      <c r="B537" s="19">
        <v>42967</v>
      </c>
      <c r="C537" s="10" t="s">
        <v>406</v>
      </c>
      <c r="D537" s="4" t="s">
        <v>115</v>
      </c>
      <c r="E537" s="4" t="s">
        <v>116</v>
      </c>
      <c r="F537" s="20">
        <v>46</v>
      </c>
      <c r="G537" s="20">
        <v>1</v>
      </c>
      <c r="H537" s="12" t="str">
        <f t="shared" si="17"/>
        <v>46-1</v>
      </c>
      <c r="I537" s="12" t="str">
        <f t="shared" si="16"/>
        <v>46-1 1</v>
      </c>
      <c r="J537" s="49" t="s">
        <v>1487</v>
      </c>
      <c r="K537" s="83">
        <v>0</v>
      </c>
      <c r="L537" s="83">
        <v>81</v>
      </c>
      <c r="M537" s="117" t="b">
        <v>1</v>
      </c>
      <c r="N537" s="14">
        <v>103.25</v>
      </c>
      <c r="O537" s="14">
        <v>104.06</v>
      </c>
      <c r="P537" s="15" t="s">
        <v>112</v>
      </c>
      <c r="Q537" s="11" t="s">
        <v>1094</v>
      </c>
      <c r="R537" s="133" t="s">
        <v>1493</v>
      </c>
      <c r="S537" s="134">
        <v>1</v>
      </c>
      <c r="T537" s="16" t="s">
        <v>18</v>
      </c>
      <c r="U537" s="16"/>
      <c r="V537" s="5" t="s">
        <v>126</v>
      </c>
      <c r="W537" s="5" t="s">
        <v>49</v>
      </c>
      <c r="X537" s="5" t="s">
        <v>17</v>
      </c>
      <c r="Y537" s="5" t="s">
        <v>302</v>
      </c>
      <c r="Z537" s="18">
        <v>2</v>
      </c>
      <c r="AA537" s="5" t="s">
        <v>40</v>
      </c>
      <c r="BI537" s="4">
        <v>100</v>
      </c>
      <c r="BQ537" s="10"/>
      <c r="BR537" s="10"/>
      <c r="BS537" s="4">
        <v>100</v>
      </c>
      <c r="BW537" s="4" t="s">
        <v>435</v>
      </c>
      <c r="BY537" s="10"/>
    </row>
    <row r="538" spans="1:77" x14ac:dyDescent="0.3">
      <c r="A538" s="49" t="s">
        <v>1487</v>
      </c>
      <c r="B538" s="19">
        <v>42967</v>
      </c>
      <c r="C538" s="10" t="s">
        <v>406</v>
      </c>
      <c r="D538" s="4" t="s">
        <v>115</v>
      </c>
      <c r="E538" s="4" t="s">
        <v>116</v>
      </c>
      <c r="F538" s="20">
        <v>46</v>
      </c>
      <c r="G538" s="20">
        <v>1</v>
      </c>
      <c r="H538" s="12" t="str">
        <f t="shared" si="17"/>
        <v>46-1</v>
      </c>
      <c r="I538" s="12" t="str">
        <f t="shared" si="16"/>
        <v>46-1 3</v>
      </c>
      <c r="J538" s="49" t="s">
        <v>1487</v>
      </c>
      <c r="K538" s="83">
        <v>0</v>
      </c>
      <c r="L538" s="83">
        <v>81</v>
      </c>
      <c r="M538" s="117" t="b">
        <v>1</v>
      </c>
      <c r="N538" s="14">
        <v>103.25</v>
      </c>
      <c r="O538" s="14">
        <v>104.06</v>
      </c>
      <c r="P538" s="15" t="s">
        <v>112</v>
      </c>
      <c r="Q538" s="16" t="s">
        <v>117</v>
      </c>
      <c r="R538" s="133" t="s">
        <v>1497</v>
      </c>
      <c r="S538" s="134">
        <v>3</v>
      </c>
      <c r="T538" s="16" t="s">
        <v>18</v>
      </c>
      <c r="U538" s="16"/>
      <c r="V538" s="5" t="s">
        <v>210</v>
      </c>
      <c r="W538" s="5" t="s">
        <v>49</v>
      </c>
      <c r="X538" s="5" t="s">
        <v>14</v>
      </c>
      <c r="Y538" s="5" t="s">
        <v>12</v>
      </c>
      <c r="Z538" s="18">
        <v>4</v>
      </c>
      <c r="AA538" s="5" t="s">
        <v>40</v>
      </c>
      <c r="AT538" s="4">
        <v>50</v>
      </c>
      <c r="AW538" s="4">
        <v>50</v>
      </c>
      <c r="BR538" s="10"/>
      <c r="BS538" s="4">
        <v>100</v>
      </c>
      <c r="BW538" s="4" t="s">
        <v>429</v>
      </c>
      <c r="BX538" s="5"/>
    </row>
    <row r="539" spans="1:77" hidden="1" x14ac:dyDescent="0.3">
      <c r="A539" s="49" t="s">
        <v>1487</v>
      </c>
      <c r="B539" s="19">
        <v>42967</v>
      </c>
      <c r="C539" s="10" t="s">
        <v>406</v>
      </c>
      <c r="D539" s="4" t="s">
        <v>115</v>
      </c>
      <c r="E539" s="4" t="s">
        <v>116</v>
      </c>
      <c r="F539" s="20">
        <v>46</v>
      </c>
      <c r="G539" s="20">
        <v>1</v>
      </c>
      <c r="H539" s="12" t="str">
        <f t="shared" si="17"/>
        <v>46-1</v>
      </c>
      <c r="I539" s="12" t="str">
        <f t="shared" si="16"/>
        <v>46-1 4</v>
      </c>
      <c r="J539" s="49" t="s">
        <v>1487</v>
      </c>
      <c r="K539" s="83">
        <v>0</v>
      </c>
      <c r="L539" s="83">
        <v>43</v>
      </c>
      <c r="M539" s="117" t="b">
        <v>1</v>
      </c>
      <c r="N539" s="14">
        <v>103.25</v>
      </c>
      <c r="O539" s="14">
        <v>103.68</v>
      </c>
      <c r="P539" s="15" t="s">
        <v>112</v>
      </c>
      <c r="Q539" s="16" t="s">
        <v>28</v>
      </c>
      <c r="R539" s="133" t="s">
        <v>1494</v>
      </c>
      <c r="S539" s="134">
        <v>4</v>
      </c>
      <c r="T539" s="16" t="s">
        <v>18</v>
      </c>
      <c r="U539" s="16"/>
      <c r="V539" s="5" t="s">
        <v>206</v>
      </c>
      <c r="W539" s="5" t="s">
        <v>49</v>
      </c>
      <c r="X539" s="5" t="s">
        <v>15</v>
      </c>
      <c r="Y539" s="5" t="s">
        <v>11</v>
      </c>
      <c r="Z539" s="18">
        <v>3</v>
      </c>
      <c r="AA539" s="5" t="s">
        <v>40</v>
      </c>
      <c r="AS539" s="4">
        <v>50</v>
      </c>
      <c r="AW539" s="4">
        <v>50</v>
      </c>
      <c r="BR539" s="10"/>
      <c r="BS539" s="4">
        <v>100</v>
      </c>
      <c r="BW539" s="4" t="s">
        <v>436</v>
      </c>
      <c r="BX539" s="5"/>
      <c r="BY539" s="4" t="s">
        <v>437</v>
      </c>
    </row>
    <row r="540" spans="1:77" hidden="1" x14ac:dyDescent="0.3">
      <c r="A540" s="49" t="s">
        <v>1487</v>
      </c>
      <c r="B540" s="19">
        <v>42967</v>
      </c>
      <c r="C540" s="10" t="s">
        <v>406</v>
      </c>
      <c r="D540" s="4" t="s">
        <v>115</v>
      </c>
      <c r="E540" s="4" t="s">
        <v>116</v>
      </c>
      <c r="F540" s="20">
        <v>46</v>
      </c>
      <c r="G540" s="20">
        <v>1</v>
      </c>
      <c r="H540" s="12" t="str">
        <f t="shared" si="17"/>
        <v>46-1</v>
      </c>
      <c r="I540" s="12" t="str">
        <f t="shared" si="16"/>
        <v>46-1 5</v>
      </c>
      <c r="J540" s="49" t="s">
        <v>1487</v>
      </c>
      <c r="K540" s="83">
        <v>43</v>
      </c>
      <c r="L540" s="83">
        <v>81</v>
      </c>
      <c r="M540" s="117" t="b">
        <v>1</v>
      </c>
      <c r="N540" s="14">
        <v>103.68</v>
      </c>
      <c r="O540" s="14">
        <v>104.06</v>
      </c>
      <c r="P540" s="15" t="s">
        <v>112</v>
      </c>
      <c r="Q540" s="16" t="s">
        <v>94</v>
      </c>
      <c r="R540" s="133" t="s">
        <v>1495</v>
      </c>
      <c r="S540" s="134">
        <v>5</v>
      </c>
      <c r="T540" s="16" t="s">
        <v>18</v>
      </c>
      <c r="U540" s="16"/>
      <c r="V540" s="5" t="s">
        <v>206</v>
      </c>
      <c r="W540" s="5" t="s">
        <v>49</v>
      </c>
      <c r="X540" s="5" t="s">
        <v>15</v>
      </c>
      <c r="Y540" s="5" t="s">
        <v>11</v>
      </c>
      <c r="Z540" s="18">
        <v>3</v>
      </c>
      <c r="AA540" s="5" t="s">
        <v>40</v>
      </c>
      <c r="AQ540" s="39">
        <v>5</v>
      </c>
      <c r="AS540" s="4">
        <v>50</v>
      </c>
      <c r="BI540" s="4">
        <v>1</v>
      </c>
      <c r="BQ540" s="4" t="s">
        <v>413</v>
      </c>
      <c r="BR540" s="10">
        <v>44</v>
      </c>
      <c r="BS540" s="4">
        <v>100</v>
      </c>
      <c r="BV540" s="4" t="s">
        <v>438</v>
      </c>
      <c r="BW540" s="4" t="s">
        <v>439</v>
      </c>
      <c r="BX540" s="5"/>
      <c r="BY540" s="4" t="s">
        <v>437</v>
      </c>
    </row>
    <row r="541" spans="1:77" hidden="1" x14ac:dyDescent="0.3">
      <c r="A541" s="49" t="s">
        <v>1487</v>
      </c>
      <c r="B541" s="19">
        <v>42967</v>
      </c>
      <c r="C541" s="10" t="s">
        <v>406</v>
      </c>
      <c r="D541" s="4" t="s">
        <v>115</v>
      </c>
      <c r="E541" s="4" t="s">
        <v>116</v>
      </c>
      <c r="F541" s="20">
        <v>46</v>
      </c>
      <c r="G541" s="20">
        <v>1</v>
      </c>
      <c r="H541" s="12" t="str">
        <f t="shared" si="17"/>
        <v>46-1</v>
      </c>
      <c r="I541" s="12" t="str">
        <f t="shared" si="16"/>
        <v>46-1 4</v>
      </c>
      <c r="J541" s="49" t="s">
        <v>1487</v>
      </c>
      <c r="K541" s="83">
        <v>65</v>
      </c>
      <c r="L541" s="83">
        <v>66</v>
      </c>
      <c r="M541" s="117" t="b">
        <v>1</v>
      </c>
      <c r="N541" s="14">
        <v>103.9</v>
      </c>
      <c r="O541" s="14">
        <v>103.91</v>
      </c>
      <c r="P541" s="15" t="s">
        <v>96</v>
      </c>
      <c r="Q541" s="16" t="s">
        <v>31</v>
      </c>
      <c r="R541" s="140" t="s">
        <v>1494</v>
      </c>
      <c r="S541" s="141">
        <v>4</v>
      </c>
      <c r="T541" s="16" t="s">
        <v>18</v>
      </c>
      <c r="U541" s="16" t="s">
        <v>19</v>
      </c>
      <c r="V541" s="5" t="s">
        <v>206</v>
      </c>
      <c r="W541" s="5" t="s">
        <v>49</v>
      </c>
      <c r="X541" s="5" t="s">
        <v>14</v>
      </c>
      <c r="Y541" s="5" t="s">
        <v>11</v>
      </c>
      <c r="Z541" s="18">
        <v>3</v>
      </c>
      <c r="AA541" s="5" t="s">
        <v>40</v>
      </c>
      <c r="AT541" s="4">
        <v>90</v>
      </c>
      <c r="BI541" s="4">
        <v>1</v>
      </c>
      <c r="BQ541" s="4" t="s">
        <v>413</v>
      </c>
      <c r="BR541" s="10">
        <v>9</v>
      </c>
      <c r="BS541" s="4">
        <v>100</v>
      </c>
      <c r="BW541" s="4" t="s">
        <v>440</v>
      </c>
      <c r="BX541" s="5"/>
      <c r="BY541" s="4" t="s">
        <v>437</v>
      </c>
    </row>
    <row r="542" spans="1:77" hidden="1" x14ac:dyDescent="0.3">
      <c r="A542" s="49" t="s">
        <v>1487</v>
      </c>
      <c r="B542" s="19">
        <v>42967</v>
      </c>
      <c r="C542" s="10" t="s">
        <v>406</v>
      </c>
      <c r="D542" s="4" t="s">
        <v>115</v>
      </c>
      <c r="E542" s="4" t="s">
        <v>116</v>
      </c>
      <c r="F542" s="20">
        <v>46</v>
      </c>
      <c r="G542" s="20">
        <v>1</v>
      </c>
      <c r="H542" s="12" t="str">
        <f t="shared" si="17"/>
        <v>46-1</v>
      </c>
      <c r="I542" s="12" t="str">
        <f t="shared" si="16"/>
        <v>46-1 4</v>
      </c>
      <c r="J542" s="49" t="s">
        <v>1487</v>
      </c>
      <c r="K542" s="83">
        <v>75</v>
      </c>
      <c r="L542" s="83">
        <v>76</v>
      </c>
      <c r="M542" s="117" t="b">
        <v>1</v>
      </c>
      <c r="N542" s="14">
        <v>104</v>
      </c>
      <c r="O542" s="14">
        <v>104.01</v>
      </c>
      <c r="P542" s="15" t="s">
        <v>96</v>
      </c>
      <c r="Q542" s="16" t="s">
        <v>31</v>
      </c>
      <c r="R542" s="140" t="s">
        <v>1494</v>
      </c>
      <c r="S542" s="141">
        <v>4</v>
      </c>
      <c r="T542" s="16" t="s">
        <v>18</v>
      </c>
      <c r="U542" s="16"/>
      <c r="V542" s="5" t="s">
        <v>206</v>
      </c>
      <c r="W542" s="5" t="s">
        <v>49</v>
      </c>
      <c r="X542" s="5" t="s">
        <v>15</v>
      </c>
      <c r="Y542" s="5" t="s">
        <v>11</v>
      </c>
      <c r="Z542" s="18">
        <v>3</v>
      </c>
      <c r="AA542" s="5" t="s">
        <v>40</v>
      </c>
      <c r="AQ542" s="39">
        <v>5</v>
      </c>
      <c r="AS542" s="4">
        <v>95</v>
      </c>
      <c r="BQ542" s="4" t="s">
        <v>413</v>
      </c>
      <c r="BR542" s="10">
        <v>45</v>
      </c>
      <c r="BS542" s="4">
        <v>145</v>
      </c>
      <c r="BW542" s="4" t="s">
        <v>441</v>
      </c>
      <c r="BX542" s="5"/>
      <c r="BY542" s="4" t="s">
        <v>437</v>
      </c>
    </row>
    <row r="543" spans="1:77" hidden="1" x14ac:dyDescent="0.3">
      <c r="A543" s="49" t="s">
        <v>1487</v>
      </c>
      <c r="B543" s="19">
        <v>42967</v>
      </c>
      <c r="C543" s="10" t="s">
        <v>406</v>
      </c>
      <c r="D543" s="10" t="s">
        <v>115</v>
      </c>
      <c r="E543" s="10" t="s">
        <v>116</v>
      </c>
      <c r="F543" s="20">
        <v>46</v>
      </c>
      <c r="G543" s="20">
        <v>1</v>
      </c>
      <c r="H543" s="12" t="str">
        <f t="shared" si="17"/>
        <v>46-1</v>
      </c>
      <c r="I543" s="12" t="str">
        <f t="shared" si="16"/>
        <v>46-1 O</v>
      </c>
      <c r="J543" s="49" t="s">
        <v>1487</v>
      </c>
      <c r="K543" s="20">
        <v>0</v>
      </c>
      <c r="L543" s="20">
        <v>81</v>
      </c>
      <c r="M543" s="117" t="b">
        <v>1</v>
      </c>
      <c r="N543" s="14">
        <v>103.25</v>
      </c>
      <c r="O543" s="14">
        <v>104.06</v>
      </c>
      <c r="P543" s="20"/>
      <c r="Q543" s="20" t="s">
        <v>105</v>
      </c>
      <c r="R543" s="135" t="s">
        <v>105</v>
      </c>
      <c r="S543" s="136" t="s">
        <v>1492</v>
      </c>
      <c r="T543" s="20"/>
      <c r="U543" s="20"/>
      <c r="V543" s="10"/>
      <c r="W543" s="10"/>
      <c r="X543" s="10"/>
      <c r="Y543" s="10"/>
      <c r="Z543" s="18" t="e">
        <v>#N/A</v>
      </c>
      <c r="AA543" s="10"/>
      <c r="BQ543" s="10"/>
      <c r="BR543" s="10"/>
      <c r="BS543" s="4">
        <v>0</v>
      </c>
      <c r="BX543" s="4" t="s">
        <v>442</v>
      </c>
      <c r="BY543" s="4" t="s">
        <v>437</v>
      </c>
    </row>
    <row r="544" spans="1:77" hidden="1" x14ac:dyDescent="0.3">
      <c r="A544" s="49" t="s">
        <v>1487</v>
      </c>
      <c r="B544" s="19">
        <v>42967</v>
      </c>
      <c r="C544" s="10" t="s">
        <v>406</v>
      </c>
      <c r="D544" s="4" t="s">
        <v>115</v>
      </c>
      <c r="E544" s="4" t="s">
        <v>116</v>
      </c>
      <c r="F544" s="20">
        <v>46</v>
      </c>
      <c r="G544" s="20">
        <v>2</v>
      </c>
      <c r="H544" s="12" t="str">
        <f t="shared" si="17"/>
        <v>46-2</v>
      </c>
      <c r="I544" s="12" t="str">
        <f t="shared" si="16"/>
        <v>46-2 1</v>
      </c>
      <c r="J544" s="49" t="s">
        <v>1487</v>
      </c>
      <c r="K544" s="83">
        <v>0</v>
      </c>
      <c r="L544" s="83">
        <v>89</v>
      </c>
      <c r="M544" s="117" t="b">
        <v>1</v>
      </c>
      <c r="N544" s="14">
        <v>104.06</v>
      </c>
      <c r="O544" s="14">
        <v>104.95</v>
      </c>
      <c r="P544" s="15" t="s">
        <v>112</v>
      </c>
      <c r="Q544" s="11" t="s">
        <v>1094</v>
      </c>
      <c r="R544" s="133" t="s">
        <v>1493</v>
      </c>
      <c r="S544" s="134">
        <v>1</v>
      </c>
      <c r="T544" s="16" t="s">
        <v>18</v>
      </c>
      <c r="U544" s="16"/>
      <c r="V544" s="5" t="s">
        <v>126</v>
      </c>
      <c r="W544" s="5" t="s">
        <v>49</v>
      </c>
      <c r="X544" s="5" t="s">
        <v>17</v>
      </c>
      <c r="Y544" s="5" t="s">
        <v>302</v>
      </c>
      <c r="Z544" s="18">
        <v>2</v>
      </c>
      <c r="AA544" s="5" t="s">
        <v>40</v>
      </c>
      <c r="BI544" s="4">
        <v>100</v>
      </c>
      <c r="BQ544" s="10"/>
      <c r="BR544" s="10"/>
      <c r="BS544" s="4">
        <v>100</v>
      </c>
      <c r="BU544" s="4">
        <v>2</v>
      </c>
      <c r="BW544" s="4" t="s">
        <v>443</v>
      </c>
    </row>
    <row r="545" spans="1:77" x14ac:dyDescent="0.3">
      <c r="A545" s="49" t="s">
        <v>1487</v>
      </c>
      <c r="B545" s="19">
        <v>42967</v>
      </c>
      <c r="C545" s="10" t="s">
        <v>406</v>
      </c>
      <c r="D545" s="4" t="s">
        <v>115</v>
      </c>
      <c r="E545" s="4" t="s">
        <v>116</v>
      </c>
      <c r="F545" s="20">
        <v>46</v>
      </c>
      <c r="G545" s="20">
        <v>2</v>
      </c>
      <c r="H545" s="12" t="str">
        <f t="shared" si="17"/>
        <v>46-2</v>
      </c>
      <c r="I545" s="12" t="str">
        <f t="shared" si="16"/>
        <v>46-2 3</v>
      </c>
      <c r="J545" s="49" t="s">
        <v>1487</v>
      </c>
      <c r="K545" s="83">
        <v>0</v>
      </c>
      <c r="L545" s="83">
        <v>89</v>
      </c>
      <c r="M545" s="117" t="b">
        <v>1</v>
      </c>
      <c r="N545" s="14">
        <v>104.06</v>
      </c>
      <c r="O545" s="14">
        <v>104.95</v>
      </c>
      <c r="P545" s="15" t="s">
        <v>112</v>
      </c>
      <c r="Q545" s="16" t="s">
        <v>117</v>
      </c>
      <c r="R545" s="133" t="s">
        <v>1497</v>
      </c>
      <c r="S545" s="134">
        <v>3</v>
      </c>
      <c r="T545" s="16" t="s">
        <v>18</v>
      </c>
      <c r="U545" s="16"/>
      <c r="V545" s="5" t="s">
        <v>210</v>
      </c>
      <c r="W545" s="5" t="s">
        <v>49</v>
      </c>
      <c r="X545" s="5" t="s">
        <v>14</v>
      </c>
      <c r="Y545" s="5" t="s">
        <v>12</v>
      </c>
      <c r="Z545" s="18">
        <v>4</v>
      </c>
      <c r="AA545" s="5" t="s">
        <v>40</v>
      </c>
      <c r="AT545" s="4">
        <v>50</v>
      </c>
      <c r="AW545" s="4">
        <v>50</v>
      </c>
      <c r="BR545" s="10"/>
      <c r="BS545" s="4">
        <v>100</v>
      </c>
      <c r="BW545" s="4" t="s">
        <v>444</v>
      </c>
      <c r="BX545" s="5"/>
    </row>
    <row r="546" spans="1:77" hidden="1" x14ac:dyDescent="0.3">
      <c r="A546" s="49" t="s">
        <v>1487</v>
      </c>
      <c r="B546" s="19">
        <v>42967</v>
      </c>
      <c r="C546" s="10" t="s">
        <v>406</v>
      </c>
      <c r="D546" s="4" t="s">
        <v>115</v>
      </c>
      <c r="E546" s="4" t="s">
        <v>116</v>
      </c>
      <c r="F546" s="20">
        <v>46</v>
      </c>
      <c r="G546" s="20">
        <v>2</v>
      </c>
      <c r="H546" s="12" t="str">
        <f t="shared" si="17"/>
        <v>46-2</v>
      </c>
      <c r="I546" s="12" t="str">
        <f t="shared" si="16"/>
        <v>46-2 5</v>
      </c>
      <c r="J546" s="49" t="s">
        <v>1487</v>
      </c>
      <c r="K546" s="83">
        <v>0</v>
      </c>
      <c r="L546" s="83">
        <v>50</v>
      </c>
      <c r="M546" s="117" t="b">
        <v>1</v>
      </c>
      <c r="N546" s="14">
        <v>104.06</v>
      </c>
      <c r="O546" s="14">
        <v>104.56</v>
      </c>
      <c r="P546" s="15" t="s">
        <v>112</v>
      </c>
      <c r="Q546" s="80" t="s">
        <v>54</v>
      </c>
      <c r="R546" s="137" t="s">
        <v>1495</v>
      </c>
      <c r="S546" s="138">
        <v>5</v>
      </c>
      <c r="T546" s="80" t="s">
        <v>18</v>
      </c>
      <c r="U546" s="80" t="s">
        <v>19</v>
      </c>
      <c r="V546" s="81" t="s">
        <v>206</v>
      </c>
      <c r="W546" s="81" t="s">
        <v>49</v>
      </c>
      <c r="X546" s="81" t="s">
        <v>14</v>
      </c>
      <c r="Y546" s="81" t="s">
        <v>11</v>
      </c>
      <c r="Z546" s="79">
        <v>3</v>
      </c>
      <c r="AA546" s="81" t="s">
        <v>40</v>
      </c>
      <c r="AQ546" s="39">
        <v>5</v>
      </c>
      <c r="AS546" s="4">
        <v>45</v>
      </c>
      <c r="AW546" s="4">
        <v>49</v>
      </c>
      <c r="BI546" s="4">
        <v>1</v>
      </c>
      <c r="BR546" s="10"/>
      <c r="BS546" s="4">
        <v>100</v>
      </c>
      <c r="BV546" s="4" t="s">
        <v>445</v>
      </c>
      <c r="BW546" s="4" t="s">
        <v>446</v>
      </c>
      <c r="BX546" s="81"/>
      <c r="BY546" s="4" t="s">
        <v>437</v>
      </c>
    </row>
    <row r="547" spans="1:77" hidden="1" x14ac:dyDescent="0.3">
      <c r="A547" s="49" t="s">
        <v>1487</v>
      </c>
      <c r="B547" s="19">
        <v>42967</v>
      </c>
      <c r="C547" s="10" t="s">
        <v>406</v>
      </c>
      <c r="D547" s="10" t="s">
        <v>115</v>
      </c>
      <c r="E547" s="10" t="s">
        <v>116</v>
      </c>
      <c r="F547" s="20">
        <v>46</v>
      </c>
      <c r="G547" s="20">
        <v>2</v>
      </c>
      <c r="H547" s="12" t="str">
        <f t="shared" si="17"/>
        <v>46-2</v>
      </c>
      <c r="I547" s="12" t="str">
        <f t="shared" si="16"/>
        <v>46-2 O</v>
      </c>
      <c r="J547" s="49" t="s">
        <v>1487</v>
      </c>
      <c r="K547" s="20">
        <v>0</v>
      </c>
      <c r="L547" s="20">
        <v>89</v>
      </c>
      <c r="M547" s="117" t="b">
        <v>1</v>
      </c>
      <c r="N547" s="14">
        <v>104.06</v>
      </c>
      <c r="O547" s="14">
        <v>104.95</v>
      </c>
      <c r="P547" s="20"/>
      <c r="Q547" s="20" t="s">
        <v>105</v>
      </c>
      <c r="R547" s="135" t="s">
        <v>105</v>
      </c>
      <c r="S547" s="136" t="s">
        <v>1492</v>
      </c>
      <c r="T547" s="20"/>
      <c r="U547" s="20"/>
      <c r="V547" s="10"/>
      <c r="W547" s="10"/>
      <c r="X547" s="10"/>
      <c r="Y547" s="10"/>
      <c r="Z547" s="18" t="e">
        <v>#N/A</v>
      </c>
      <c r="AA547" s="10"/>
      <c r="BQ547" s="10"/>
      <c r="BR547" s="10"/>
      <c r="BS547" s="4">
        <v>0</v>
      </c>
      <c r="BX547" s="4" t="s">
        <v>447</v>
      </c>
      <c r="BY547" s="4" t="s">
        <v>437</v>
      </c>
    </row>
    <row r="548" spans="1:77" hidden="1" x14ac:dyDescent="0.3">
      <c r="A548" s="49" t="s">
        <v>1487</v>
      </c>
      <c r="B548" s="19">
        <v>42967</v>
      </c>
      <c r="C548" s="10" t="s">
        <v>406</v>
      </c>
      <c r="D548" s="4" t="s">
        <v>115</v>
      </c>
      <c r="E548" s="4" t="s">
        <v>116</v>
      </c>
      <c r="F548" s="20">
        <v>46</v>
      </c>
      <c r="G548" s="20">
        <v>3</v>
      </c>
      <c r="H548" s="12" t="str">
        <f t="shared" si="17"/>
        <v>46-3</v>
      </c>
      <c r="I548" s="12" t="str">
        <f t="shared" si="16"/>
        <v>46-3 1</v>
      </c>
      <c r="J548" s="49" t="s">
        <v>1487</v>
      </c>
      <c r="K548" s="83">
        <v>0</v>
      </c>
      <c r="L548" s="83">
        <v>88</v>
      </c>
      <c r="M548" s="117" t="b">
        <v>1</v>
      </c>
      <c r="N548" s="14">
        <v>104.96000000000001</v>
      </c>
      <c r="O548" s="14">
        <v>105.84</v>
      </c>
      <c r="P548" s="15" t="s">
        <v>112</v>
      </c>
      <c r="Q548" s="11" t="s">
        <v>1094</v>
      </c>
      <c r="R548" s="133" t="s">
        <v>1493</v>
      </c>
      <c r="S548" s="134">
        <v>1</v>
      </c>
      <c r="T548" s="16" t="s">
        <v>18</v>
      </c>
      <c r="U548" s="16"/>
      <c r="V548" s="5" t="s">
        <v>126</v>
      </c>
      <c r="W548" s="5" t="s">
        <v>49</v>
      </c>
      <c r="X548" s="5" t="s">
        <v>17</v>
      </c>
      <c r="Y548" s="5" t="s">
        <v>302</v>
      </c>
      <c r="Z548" s="18">
        <v>2</v>
      </c>
      <c r="AA548" s="5" t="s">
        <v>40</v>
      </c>
      <c r="BI548" s="4">
        <v>100</v>
      </c>
      <c r="BQ548" s="10"/>
      <c r="BR548" s="10"/>
      <c r="BS548" s="4">
        <v>100</v>
      </c>
      <c r="BY548" s="10"/>
    </row>
    <row r="549" spans="1:77" x14ac:dyDescent="0.3">
      <c r="A549" s="49" t="s">
        <v>1487</v>
      </c>
      <c r="B549" s="19">
        <v>42967</v>
      </c>
      <c r="C549" s="10" t="s">
        <v>406</v>
      </c>
      <c r="D549" s="4" t="s">
        <v>115</v>
      </c>
      <c r="E549" s="4" t="s">
        <v>116</v>
      </c>
      <c r="F549" s="20">
        <v>46</v>
      </c>
      <c r="G549" s="20">
        <v>3</v>
      </c>
      <c r="H549" s="12" t="str">
        <f t="shared" si="17"/>
        <v>46-3</v>
      </c>
      <c r="I549" s="12" t="str">
        <f t="shared" si="16"/>
        <v>46-3 3</v>
      </c>
      <c r="J549" s="49" t="s">
        <v>1487</v>
      </c>
      <c r="K549" s="83">
        <v>0</v>
      </c>
      <c r="L549" s="83">
        <v>88</v>
      </c>
      <c r="M549" s="117" t="b">
        <v>1</v>
      </c>
      <c r="N549" s="14">
        <v>104.96000000000001</v>
      </c>
      <c r="O549" s="14">
        <v>105.84</v>
      </c>
      <c r="P549" s="15" t="s">
        <v>112</v>
      </c>
      <c r="Q549" s="16" t="s">
        <v>117</v>
      </c>
      <c r="R549" s="133" t="s">
        <v>1497</v>
      </c>
      <c r="S549" s="134">
        <v>3</v>
      </c>
      <c r="T549" s="16" t="s">
        <v>18</v>
      </c>
      <c r="U549" s="16"/>
      <c r="V549" s="5" t="s">
        <v>210</v>
      </c>
      <c r="W549" s="5" t="s">
        <v>49</v>
      </c>
      <c r="X549" s="5" t="s">
        <v>14</v>
      </c>
      <c r="Y549" s="5" t="s">
        <v>12</v>
      </c>
      <c r="Z549" s="18">
        <v>4</v>
      </c>
      <c r="AA549" s="5" t="s">
        <v>40</v>
      </c>
      <c r="AT549" s="4">
        <v>50</v>
      </c>
      <c r="AW549" s="4">
        <v>50</v>
      </c>
      <c r="BR549" s="10"/>
      <c r="BS549" s="4">
        <v>100</v>
      </c>
      <c r="BW549" s="4" t="s">
        <v>444</v>
      </c>
      <c r="BX549" s="5"/>
    </row>
    <row r="550" spans="1:77" x14ac:dyDescent="0.3">
      <c r="A550" s="49" t="s">
        <v>1487</v>
      </c>
      <c r="B550" s="19">
        <v>42967</v>
      </c>
      <c r="C550" s="10" t="s">
        <v>406</v>
      </c>
      <c r="D550" s="4" t="s">
        <v>115</v>
      </c>
      <c r="E550" s="4" t="s">
        <v>116</v>
      </c>
      <c r="F550" s="20">
        <v>46</v>
      </c>
      <c r="G550" s="20">
        <v>3</v>
      </c>
      <c r="H550" s="12" t="str">
        <f t="shared" si="17"/>
        <v>46-3</v>
      </c>
      <c r="I550" s="12" t="str">
        <f t="shared" si="16"/>
        <v>46-3 3</v>
      </c>
      <c r="J550" s="49" t="s">
        <v>1487</v>
      </c>
      <c r="K550" s="83">
        <v>0</v>
      </c>
      <c r="L550" s="83">
        <v>88</v>
      </c>
      <c r="M550" s="117" t="b">
        <v>1</v>
      </c>
      <c r="N550" s="14">
        <v>104.96000000000001</v>
      </c>
      <c r="O550" s="14">
        <v>105.84</v>
      </c>
      <c r="P550" s="15" t="s">
        <v>112</v>
      </c>
      <c r="Q550" s="16" t="s">
        <v>117</v>
      </c>
      <c r="R550" s="133" t="s">
        <v>1497</v>
      </c>
      <c r="S550" s="134">
        <v>3</v>
      </c>
      <c r="T550" s="16" t="s">
        <v>18</v>
      </c>
      <c r="U550" s="16"/>
      <c r="V550" s="5" t="s">
        <v>210</v>
      </c>
      <c r="W550" s="5" t="s">
        <v>49</v>
      </c>
      <c r="X550" s="5" t="s">
        <v>14</v>
      </c>
      <c r="Y550" s="5" t="s">
        <v>12</v>
      </c>
      <c r="Z550" s="18">
        <v>4</v>
      </c>
      <c r="AA550" s="5" t="s">
        <v>40</v>
      </c>
      <c r="AT550" s="4">
        <v>50</v>
      </c>
      <c r="AW550" s="4">
        <v>50</v>
      </c>
      <c r="BR550" s="10"/>
      <c r="BS550" s="4">
        <v>100</v>
      </c>
      <c r="BW550" s="4" t="s">
        <v>444</v>
      </c>
      <c r="BX550" s="5"/>
    </row>
    <row r="551" spans="1:77" hidden="1" x14ac:dyDescent="0.3">
      <c r="A551" s="49" t="s">
        <v>1487</v>
      </c>
      <c r="B551" s="19">
        <v>42967</v>
      </c>
      <c r="C551" s="10" t="s">
        <v>406</v>
      </c>
      <c r="D551" s="4" t="s">
        <v>115</v>
      </c>
      <c r="E551" s="4" t="s">
        <v>116</v>
      </c>
      <c r="F551" s="20">
        <v>46</v>
      </c>
      <c r="G551" s="20">
        <v>3</v>
      </c>
      <c r="H551" s="12" t="str">
        <f t="shared" si="17"/>
        <v>46-3</v>
      </c>
      <c r="I551" s="12" t="str">
        <f t="shared" si="16"/>
        <v>46-3 4</v>
      </c>
      <c r="J551" s="49" t="s">
        <v>1487</v>
      </c>
      <c r="K551" s="83">
        <v>24</v>
      </c>
      <c r="L551" s="83">
        <v>88</v>
      </c>
      <c r="M551" s="117" t="b">
        <v>1</v>
      </c>
      <c r="N551" s="14">
        <v>105.2</v>
      </c>
      <c r="O551" s="14">
        <v>105.84</v>
      </c>
      <c r="P551" s="15" t="s">
        <v>112</v>
      </c>
      <c r="Q551" s="16" t="s">
        <v>28</v>
      </c>
      <c r="R551" s="133" t="s">
        <v>1494</v>
      </c>
      <c r="S551" s="134">
        <v>4</v>
      </c>
      <c r="T551" s="16" t="s">
        <v>18</v>
      </c>
      <c r="U551" s="16" t="s">
        <v>19</v>
      </c>
      <c r="V551" s="5" t="s">
        <v>206</v>
      </c>
      <c r="W551" s="5" t="s">
        <v>49</v>
      </c>
      <c r="X551" s="5" t="s">
        <v>14</v>
      </c>
      <c r="Y551" s="5" t="s">
        <v>11</v>
      </c>
      <c r="Z551" s="18">
        <v>3</v>
      </c>
      <c r="AA551" s="5" t="s">
        <v>40</v>
      </c>
      <c r="AS551" s="4">
        <v>50</v>
      </c>
      <c r="AW551" s="4">
        <v>49</v>
      </c>
      <c r="BI551" s="4">
        <v>1</v>
      </c>
      <c r="BR551" s="10"/>
      <c r="BS551" s="4">
        <v>100</v>
      </c>
      <c r="BV551" s="4" t="s">
        <v>448</v>
      </c>
      <c r="BX551" s="5"/>
    </row>
    <row r="552" spans="1:77" hidden="1" x14ac:dyDescent="0.3">
      <c r="A552" s="49" t="s">
        <v>1487</v>
      </c>
      <c r="B552" s="19">
        <v>42967</v>
      </c>
      <c r="C552" s="10" t="s">
        <v>406</v>
      </c>
      <c r="D552" s="10" t="s">
        <v>115</v>
      </c>
      <c r="E552" s="10" t="s">
        <v>116</v>
      </c>
      <c r="F552" s="20">
        <v>46</v>
      </c>
      <c r="G552" s="20">
        <v>3</v>
      </c>
      <c r="H552" s="12" t="str">
        <f t="shared" si="17"/>
        <v>46-3</v>
      </c>
      <c r="I552" s="12" t="str">
        <f t="shared" si="16"/>
        <v>46-3 O</v>
      </c>
      <c r="J552" s="49" t="s">
        <v>1487</v>
      </c>
      <c r="K552" s="20">
        <v>0</v>
      </c>
      <c r="L552" s="20">
        <v>88</v>
      </c>
      <c r="M552" s="117" t="b">
        <v>1</v>
      </c>
      <c r="N552" s="14">
        <v>104.96000000000001</v>
      </c>
      <c r="O552" s="14">
        <v>105.84</v>
      </c>
      <c r="P552" s="20"/>
      <c r="Q552" s="20" t="s">
        <v>105</v>
      </c>
      <c r="R552" s="135" t="s">
        <v>105</v>
      </c>
      <c r="S552" s="136" t="s">
        <v>1492</v>
      </c>
      <c r="T552" s="20"/>
      <c r="U552" s="20"/>
      <c r="V552" s="10"/>
      <c r="W552" s="10"/>
      <c r="X552" s="10"/>
      <c r="Y552" s="10"/>
      <c r="Z552" s="18" t="e">
        <v>#N/A</v>
      </c>
      <c r="AA552" s="10"/>
      <c r="BQ552" s="10"/>
      <c r="BR552" s="10"/>
      <c r="BS552" s="4">
        <v>0</v>
      </c>
      <c r="BY552" s="10"/>
    </row>
    <row r="553" spans="1:77" hidden="1" x14ac:dyDescent="0.3">
      <c r="A553" s="49" t="s">
        <v>1487</v>
      </c>
      <c r="B553" s="19">
        <v>42967</v>
      </c>
      <c r="C553" s="10" t="s">
        <v>406</v>
      </c>
      <c r="D553" s="4" t="s">
        <v>115</v>
      </c>
      <c r="E553" s="4" t="s">
        <v>116</v>
      </c>
      <c r="F553" s="20">
        <v>46</v>
      </c>
      <c r="G553" s="20">
        <v>4</v>
      </c>
      <c r="H553" s="12" t="str">
        <f t="shared" si="17"/>
        <v>46-4</v>
      </c>
      <c r="I553" s="12" t="str">
        <f t="shared" si="16"/>
        <v>46-4 1</v>
      </c>
      <c r="J553" s="49" t="s">
        <v>1487</v>
      </c>
      <c r="K553" s="83">
        <v>0</v>
      </c>
      <c r="L553" s="83">
        <v>71</v>
      </c>
      <c r="M553" s="117" t="b">
        <v>1</v>
      </c>
      <c r="N553" s="14">
        <v>105.84</v>
      </c>
      <c r="O553" s="14">
        <v>106.55</v>
      </c>
      <c r="P553" s="15" t="s">
        <v>112</v>
      </c>
      <c r="Q553" s="11" t="s">
        <v>1094</v>
      </c>
      <c r="R553" s="133" t="s">
        <v>1493</v>
      </c>
      <c r="S553" s="134">
        <v>1</v>
      </c>
      <c r="T553" s="16" t="s">
        <v>18</v>
      </c>
      <c r="U553" s="16"/>
      <c r="V553" s="5" t="s">
        <v>126</v>
      </c>
      <c r="W553" s="5" t="s">
        <v>49</v>
      </c>
      <c r="X553" s="5" t="s">
        <v>17</v>
      </c>
      <c r="Y553" s="5" t="s">
        <v>302</v>
      </c>
      <c r="Z553" s="18">
        <v>2</v>
      </c>
      <c r="AA553" s="5" t="s">
        <v>40</v>
      </c>
      <c r="BI553" s="4">
        <v>100</v>
      </c>
      <c r="BQ553" s="10"/>
      <c r="BR553" s="10"/>
      <c r="BS553" s="4">
        <v>100</v>
      </c>
      <c r="BW553" s="4" t="s">
        <v>435</v>
      </c>
      <c r="BY553" s="10"/>
    </row>
    <row r="554" spans="1:77" x14ac:dyDescent="0.3">
      <c r="A554" s="49" t="s">
        <v>1487</v>
      </c>
      <c r="B554" s="19">
        <v>42967</v>
      </c>
      <c r="C554" s="10" t="s">
        <v>406</v>
      </c>
      <c r="D554" s="4" t="s">
        <v>115</v>
      </c>
      <c r="E554" s="4" t="s">
        <v>116</v>
      </c>
      <c r="F554" s="20">
        <v>46</v>
      </c>
      <c r="G554" s="20">
        <v>4</v>
      </c>
      <c r="H554" s="12" t="str">
        <f t="shared" si="17"/>
        <v>46-4</v>
      </c>
      <c r="I554" s="12" t="str">
        <f t="shared" si="16"/>
        <v>46-4 3</v>
      </c>
      <c r="J554" s="49" t="s">
        <v>1487</v>
      </c>
      <c r="K554" s="83">
        <v>0</v>
      </c>
      <c r="L554" s="83">
        <v>71</v>
      </c>
      <c r="M554" s="117" t="b">
        <v>1</v>
      </c>
      <c r="N554" s="14">
        <v>105.84</v>
      </c>
      <c r="O554" s="14">
        <v>106.55</v>
      </c>
      <c r="P554" s="15" t="s">
        <v>112</v>
      </c>
      <c r="Q554" s="16" t="s">
        <v>117</v>
      </c>
      <c r="R554" s="133" t="s">
        <v>1497</v>
      </c>
      <c r="S554" s="134">
        <v>3</v>
      </c>
      <c r="T554" s="16" t="s">
        <v>18</v>
      </c>
      <c r="U554" s="16"/>
      <c r="V554" s="5" t="s">
        <v>210</v>
      </c>
      <c r="W554" s="5" t="s">
        <v>49</v>
      </c>
      <c r="X554" s="5" t="s">
        <v>14</v>
      </c>
      <c r="Y554" s="5" t="s">
        <v>11</v>
      </c>
      <c r="Z554" s="18">
        <v>3</v>
      </c>
      <c r="AA554" s="5" t="s">
        <v>40</v>
      </c>
      <c r="AT554" s="4">
        <v>50</v>
      </c>
      <c r="AW554" s="4">
        <v>50</v>
      </c>
      <c r="BR554" s="10"/>
      <c r="BS554" s="4">
        <v>100</v>
      </c>
      <c r="BW554" s="4" t="s">
        <v>449</v>
      </c>
      <c r="BX554" s="5"/>
    </row>
    <row r="555" spans="1:77" x14ac:dyDescent="0.3">
      <c r="A555" s="49" t="s">
        <v>1487</v>
      </c>
      <c r="B555" s="19">
        <v>42967</v>
      </c>
      <c r="C555" s="10" t="s">
        <v>406</v>
      </c>
      <c r="D555" s="4" t="s">
        <v>115</v>
      </c>
      <c r="E555" s="4" t="s">
        <v>116</v>
      </c>
      <c r="F555" s="20">
        <v>46</v>
      </c>
      <c r="G555" s="20">
        <v>4</v>
      </c>
      <c r="H555" s="12" t="str">
        <f t="shared" si="17"/>
        <v>46-4</v>
      </c>
      <c r="I555" s="12" t="str">
        <f t="shared" si="16"/>
        <v>46-4 3</v>
      </c>
      <c r="J555" s="49" t="s">
        <v>1487</v>
      </c>
      <c r="K555" s="83">
        <v>0</v>
      </c>
      <c r="L555" s="83">
        <v>71</v>
      </c>
      <c r="M555" s="117" t="b">
        <v>1</v>
      </c>
      <c r="N555" s="14">
        <v>105.84</v>
      </c>
      <c r="O555" s="14">
        <v>106.55</v>
      </c>
      <c r="P555" s="15" t="s">
        <v>112</v>
      </c>
      <c r="Q555" s="16" t="s">
        <v>117</v>
      </c>
      <c r="R555" s="133" t="s">
        <v>1497</v>
      </c>
      <c r="S555" s="134">
        <v>3</v>
      </c>
      <c r="T555" s="16" t="s">
        <v>18</v>
      </c>
      <c r="U555" s="16"/>
      <c r="V555" s="5" t="s">
        <v>206</v>
      </c>
      <c r="W555" s="5" t="s">
        <v>49</v>
      </c>
      <c r="X555" s="5" t="s">
        <v>14</v>
      </c>
      <c r="Y555" s="5" t="s">
        <v>11</v>
      </c>
      <c r="Z555" s="18">
        <v>3</v>
      </c>
      <c r="AA555" s="5" t="s">
        <v>40</v>
      </c>
      <c r="AT555" s="4">
        <v>50</v>
      </c>
      <c r="AW555" s="4">
        <v>45</v>
      </c>
      <c r="BI555" s="4">
        <v>5</v>
      </c>
      <c r="BR555" s="10"/>
      <c r="BS555" s="4">
        <v>100</v>
      </c>
      <c r="BU555" s="4">
        <v>1</v>
      </c>
      <c r="BV555" s="4" t="s">
        <v>450</v>
      </c>
      <c r="BW555" s="4" t="s">
        <v>451</v>
      </c>
      <c r="BX555" s="5"/>
    </row>
    <row r="556" spans="1:77" hidden="1" x14ac:dyDescent="0.3">
      <c r="A556" s="49" t="s">
        <v>1487</v>
      </c>
      <c r="B556" s="19">
        <v>42967</v>
      </c>
      <c r="C556" s="10" t="s">
        <v>406</v>
      </c>
      <c r="D556" s="10" t="s">
        <v>115</v>
      </c>
      <c r="E556" s="10" t="s">
        <v>116</v>
      </c>
      <c r="F556" s="20">
        <v>46</v>
      </c>
      <c r="G556" s="20">
        <v>4</v>
      </c>
      <c r="H556" s="12" t="str">
        <f t="shared" si="17"/>
        <v>46-4</v>
      </c>
      <c r="I556" s="12" t="str">
        <f t="shared" si="16"/>
        <v>46-4 O</v>
      </c>
      <c r="J556" s="49" t="s">
        <v>1487</v>
      </c>
      <c r="K556" s="20">
        <v>0</v>
      </c>
      <c r="L556" s="83">
        <v>71</v>
      </c>
      <c r="M556" s="117" t="b">
        <v>1</v>
      </c>
      <c r="N556" s="14">
        <v>105.84</v>
      </c>
      <c r="O556" s="14">
        <v>106.55</v>
      </c>
      <c r="P556" s="20"/>
      <c r="Q556" s="20" t="s">
        <v>105</v>
      </c>
      <c r="R556" s="135" t="s">
        <v>105</v>
      </c>
      <c r="S556" s="136" t="s">
        <v>1492</v>
      </c>
      <c r="T556" s="20"/>
      <c r="U556" s="20"/>
      <c r="V556" s="10"/>
      <c r="W556" s="10"/>
      <c r="X556" s="10"/>
      <c r="Y556" s="10"/>
      <c r="Z556" s="18" t="e">
        <v>#N/A</v>
      </c>
      <c r="AA556" s="10"/>
      <c r="BQ556" s="10"/>
      <c r="BR556" s="10"/>
      <c r="BS556" s="4">
        <v>0</v>
      </c>
      <c r="BX556" s="4" t="s">
        <v>428</v>
      </c>
      <c r="BY556" s="10"/>
    </row>
    <row r="557" spans="1:77" hidden="1" x14ac:dyDescent="0.3">
      <c r="A557" s="49" t="s">
        <v>1487</v>
      </c>
      <c r="B557" s="19">
        <v>42967</v>
      </c>
      <c r="C557" s="10" t="s">
        <v>406</v>
      </c>
      <c r="D557" s="4" t="s">
        <v>115</v>
      </c>
      <c r="E557" s="4" t="s">
        <v>116</v>
      </c>
      <c r="F557" s="20">
        <v>47</v>
      </c>
      <c r="G557" s="20">
        <v>1</v>
      </c>
      <c r="H557" s="12" t="str">
        <f t="shared" si="17"/>
        <v>47-1</v>
      </c>
      <c r="I557" s="12" t="str">
        <f t="shared" si="16"/>
        <v>47-1 1</v>
      </c>
      <c r="J557" s="49" t="s">
        <v>1487</v>
      </c>
      <c r="K557" s="83">
        <v>0</v>
      </c>
      <c r="L557" s="83">
        <v>46</v>
      </c>
      <c r="M557" s="117" t="b">
        <v>1</v>
      </c>
      <c r="N557" s="14">
        <v>106.3</v>
      </c>
      <c r="O557" s="14">
        <v>106.75999999999999</v>
      </c>
      <c r="P557" s="15" t="s">
        <v>112</v>
      </c>
      <c r="Q557" s="11" t="s">
        <v>1094</v>
      </c>
      <c r="R557" s="133" t="s">
        <v>1493</v>
      </c>
      <c r="S557" s="134">
        <v>1</v>
      </c>
      <c r="T557" s="16" t="s">
        <v>18</v>
      </c>
      <c r="U557" s="16"/>
      <c r="V557" s="5" t="s">
        <v>126</v>
      </c>
      <c r="W557" s="5" t="s">
        <v>49</v>
      </c>
      <c r="X557" s="5" t="s">
        <v>17</v>
      </c>
      <c r="Y557" s="5" t="s">
        <v>302</v>
      </c>
      <c r="Z557" s="18">
        <v>2</v>
      </c>
      <c r="AA557" s="5" t="s">
        <v>40</v>
      </c>
      <c r="BI557" s="4">
        <v>100</v>
      </c>
      <c r="BQ557" s="10"/>
      <c r="BR557" s="10"/>
      <c r="BS557" s="4">
        <v>100</v>
      </c>
      <c r="BW557" s="4" t="s">
        <v>424</v>
      </c>
      <c r="BY557" s="10"/>
    </row>
    <row r="558" spans="1:77" x14ac:dyDescent="0.3">
      <c r="A558" s="49" t="s">
        <v>1487</v>
      </c>
      <c r="B558" s="19">
        <v>42967</v>
      </c>
      <c r="C558" s="10" t="s">
        <v>406</v>
      </c>
      <c r="D558" s="4" t="s">
        <v>115</v>
      </c>
      <c r="E558" s="4" t="s">
        <v>116</v>
      </c>
      <c r="F558" s="20">
        <v>47</v>
      </c>
      <c r="G558" s="20">
        <v>1</v>
      </c>
      <c r="H558" s="12" t="str">
        <f t="shared" si="17"/>
        <v>47-1</v>
      </c>
      <c r="I558" s="12" t="str">
        <f t="shared" si="16"/>
        <v>47-1 3</v>
      </c>
      <c r="J558" s="49" t="s">
        <v>1487</v>
      </c>
      <c r="K558" s="83">
        <v>0</v>
      </c>
      <c r="L558" s="83">
        <v>46</v>
      </c>
      <c r="M558" s="117" t="b">
        <v>1</v>
      </c>
      <c r="N558" s="14">
        <v>106.3</v>
      </c>
      <c r="O558" s="14">
        <v>106.75999999999999</v>
      </c>
      <c r="P558" s="15" t="s">
        <v>112</v>
      </c>
      <c r="Q558" s="16" t="s">
        <v>117</v>
      </c>
      <c r="R558" s="133" t="s">
        <v>1497</v>
      </c>
      <c r="S558" s="134">
        <v>3</v>
      </c>
      <c r="T558" s="16" t="s">
        <v>18</v>
      </c>
      <c r="U558" s="16"/>
      <c r="V558" s="5" t="s">
        <v>126</v>
      </c>
      <c r="W558" s="5" t="s">
        <v>49</v>
      </c>
      <c r="X558" s="5" t="s">
        <v>14</v>
      </c>
      <c r="Y558" s="5" t="s">
        <v>11</v>
      </c>
      <c r="Z558" s="18">
        <v>3</v>
      </c>
      <c r="AA558" s="5" t="s">
        <v>40</v>
      </c>
      <c r="AT558" s="4">
        <v>50</v>
      </c>
      <c r="AW558" s="4">
        <v>50</v>
      </c>
      <c r="BR558" s="10"/>
      <c r="BS558" s="4">
        <v>100</v>
      </c>
      <c r="BW558" s="4" t="s">
        <v>449</v>
      </c>
      <c r="BX558" s="5"/>
    </row>
    <row r="559" spans="1:77" x14ac:dyDescent="0.3">
      <c r="A559" s="49" t="s">
        <v>1487</v>
      </c>
      <c r="B559" s="19">
        <v>42967</v>
      </c>
      <c r="C559" s="10" t="s">
        <v>406</v>
      </c>
      <c r="D559" s="4" t="s">
        <v>115</v>
      </c>
      <c r="E559" s="4" t="s">
        <v>116</v>
      </c>
      <c r="F559" s="20">
        <v>47</v>
      </c>
      <c r="G559" s="20">
        <v>1</v>
      </c>
      <c r="H559" s="12" t="str">
        <f t="shared" si="17"/>
        <v>47-1</v>
      </c>
      <c r="I559" s="12" t="str">
        <f t="shared" si="16"/>
        <v>47-1 3</v>
      </c>
      <c r="J559" s="49" t="s">
        <v>1487</v>
      </c>
      <c r="K559" s="83">
        <v>0</v>
      </c>
      <c r="L559" s="83">
        <v>46</v>
      </c>
      <c r="M559" s="117" t="b">
        <v>1</v>
      </c>
      <c r="N559" s="14">
        <v>106.3</v>
      </c>
      <c r="O559" s="14">
        <v>106.75999999999999</v>
      </c>
      <c r="P559" s="15" t="s">
        <v>112</v>
      </c>
      <c r="Q559" s="16" t="s">
        <v>117</v>
      </c>
      <c r="R559" s="133" t="s">
        <v>1497</v>
      </c>
      <c r="S559" s="134">
        <v>3</v>
      </c>
      <c r="T559" s="16" t="s">
        <v>18</v>
      </c>
      <c r="U559" s="16" t="s">
        <v>89</v>
      </c>
      <c r="V559" s="5" t="s">
        <v>310</v>
      </c>
      <c r="W559" s="5" t="s">
        <v>49</v>
      </c>
      <c r="X559" s="5" t="s">
        <v>14</v>
      </c>
      <c r="Y559" s="5" t="s">
        <v>11</v>
      </c>
      <c r="Z559" s="18">
        <v>3</v>
      </c>
      <c r="AA559" s="5" t="s">
        <v>40</v>
      </c>
      <c r="AS559" s="4">
        <v>30</v>
      </c>
      <c r="AT559" s="4">
        <v>69</v>
      </c>
      <c r="BI559" s="4">
        <v>1</v>
      </c>
      <c r="BR559" s="10"/>
      <c r="BS559" s="4">
        <v>100</v>
      </c>
      <c r="BW559" s="4" t="s">
        <v>452</v>
      </c>
      <c r="BX559" s="5"/>
    </row>
    <row r="560" spans="1:77" hidden="1" x14ac:dyDescent="0.3">
      <c r="A560" s="49" t="s">
        <v>1487</v>
      </c>
      <c r="B560" s="19">
        <v>42967</v>
      </c>
      <c r="C560" s="10" t="s">
        <v>406</v>
      </c>
      <c r="D560" s="10" t="s">
        <v>115</v>
      </c>
      <c r="E560" s="10" t="s">
        <v>116</v>
      </c>
      <c r="F560" s="20">
        <v>47</v>
      </c>
      <c r="G560" s="20">
        <v>1</v>
      </c>
      <c r="H560" s="12" t="str">
        <f t="shared" si="17"/>
        <v>47-1</v>
      </c>
      <c r="I560" s="12" t="str">
        <f t="shared" si="16"/>
        <v>47-1 O</v>
      </c>
      <c r="J560" s="49" t="s">
        <v>1487</v>
      </c>
      <c r="K560" s="20">
        <v>0</v>
      </c>
      <c r="L560" s="83">
        <v>46</v>
      </c>
      <c r="M560" s="117" t="b">
        <v>1</v>
      </c>
      <c r="N560" s="14">
        <v>106.3</v>
      </c>
      <c r="O560" s="14">
        <v>106.75999999999999</v>
      </c>
      <c r="P560" s="20"/>
      <c r="Q560" s="20" t="s">
        <v>105</v>
      </c>
      <c r="R560" s="135" t="s">
        <v>105</v>
      </c>
      <c r="S560" s="136" t="s">
        <v>1492</v>
      </c>
      <c r="T560" s="20"/>
      <c r="U560" s="20"/>
      <c r="V560" s="10"/>
      <c r="W560" s="10"/>
      <c r="X560" s="10"/>
      <c r="Y560" s="10"/>
      <c r="Z560" s="18" t="e">
        <v>#N/A</v>
      </c>
      <c r="AA560" s="10"/>
      <c r="BQ560" s="10"/>
      <c r="BR560" s="10"/>
      <c r="BS560" s="4">
        <v>0</v>
      </c>
      <c r="BX560" s="4" t="s">
        <v>453</v>
      </c>
      <c r="BY560" s="10"/>
    </row>
    <row r="561" spans="1:77" hidden="1" x14ac:dyDescent="0.3">
      <c r="A561" s="49" t="s">
        <v>1487</v>
      </c>
      <c r="B561" s="19">
        <v>42967</v>
      </c>
      <c r="C561" s="10" t="s">
        <v>406</v>
      </c>
      <c r="D561" s="4" t="s">
        <v>115</v>
      </c>
      <c r="E561" s="4" t="s">
        <v>116</v>
      </c>
      <c r="F561" s="20">
        <v>47</v>
      </c>
      <c r="G561" s="20">
        <v>2</v>
      </c>
      <c r="H561" s="12" t="str">
        <f t="shared" si="17"/>
        <v>47-2</v>
      </c>
      <c r="I561" s="12" t="str">
        <f t="shared" si="16"/>
        <v>47-2 1</v>
      </c>
      <c r="J561" s="49" t="s">
        <v>1487</v>
      </c>
      <c r="K561" s="83">
        <v>0</v>
      </c>
      <c r="L561" s="83">
        <v>91</v>
      </c>
      <c r="M561" s="117" t="b">
        <v>1</v>
      </c>
      <c r="N561" s="14">
        <v>106.765</v>
      </c>
      <c r="O561" s="14">
        <v>107.675</v>
      </c>
      <c r="P561" s="15" t="s">
        <v>112</v>
      </c>
      <c r="Q561" s="11" t="s">
        <v>1094</v>
      </c>
      <c r="R561" s="133" t="s">
        <v>1493</v>
      </c>
      <c r="S561" s="134">
        <v>1</v>
      </c>
      <c r="T561" s="16" t="s">
        <v>18</v>
      </c>
      <c r="U561" s="16"/>
      <c r="V561" s="5" t="s">
        <v>126</v>
      </c>
      <c r="W561" s="5" t="s">
        <v>49</v>
      </c>
      <c r="X561" s="5" t="s">
        <v>17</v>
      </c>
      <c r="Y561" s="5" t="s">
        <v>302</v>
      </c>
      <c r="Z561" s="18">
        <v>2</v>
      </c>
      <c r="AA561" s="5" t="s">
        <v>40</v>
      </c>
      <c r="BI561" s="4">
        <v>100</v>
      </c>
      <c r="BQ561" s="10"/>
      <c r="BR561" s="10"/>
      <c r="BS561" s="4">
        <v>100</v>
      </c>
      <c r="BW561" s="4" t="s">
        <v>454</v>
      </c>
      <c r="BY561" s="10"/>
    </row>
    <row r="562" spans="1:77" x14ac:dyDescent="0.3">
      <c r="A562" s="49" t="s">
        <v>1487</v>
      </c>
      <c r="B562" s="19">
        <v>42967</v>
      </c>
      <c r="C562" s="10" t="s">
        <v>406</v>
      </c>
      <c r="D562" s="4" t="s">
        <v>115</v>
      </c>
      <c r="E562" s="4" t="s">
        <v>116</v>
      </c>
      <c r="F562" s="20">
        <v>47</v>
      </c>
      <c r="G562" s="20">
        <v>2</v>
      </c>
      <c r="H562" s="12" t="str">
        <f t="shared" si="17"/>
        <v>47-2</v>
      </c>
      <c r="I562" s="12" t="str">
        <f t="shared" si="16"/>
        <v>47-2 3</v>
      </c>
      <c r="J562" s="49" t="s">
        <v>1487</v>
      </c>
      <c r="K562" s="83">
        <v>0</v>
      </c>
      <c r="L562" s="83">
        <v>91</v>
      </c>
      <c r="M562" s="117" t="b">
        <v>1</v>
      </c>
      <c r="N562" s="14">
        <v>106.765</v>
      </c>
      <c r="O562" s="14">
        <v>107.675</v>
      </c>
      <c r="P562" s="15" t="s">
        <v>112</v>
      </c>
      <c r="Q562" s="16" t="s">
        <v>117</v>
      </c>
      <c r="R562" s="133" t="s">
        <v>1497</v>
      </c>
      <c r="S562" s="134">
        <v>3</v>
      </c>
      <c r="T562" s="16" t="s">
        <v>18</v>
      </c>
      <c r="U562" s="16"/>
      <c r="V562" s="5" t="s">
        <v>126</v>
      </c>
      <c r="W562" s="5" t="s">
        <v>49</v>
      </c>
      <c r="X562" s="5" t="s">
        <v>14</v>
      </c>
      <c r="Y562" s="5" t="s">
        <v>11</v>
      </c>
      <c r="Z562" s="18">
        <v>3</v>
      </c>
      <c r="AA562" s="5" t="s">
        <v>40</v>
      </c>
      <c r="AT562" s="4">
        <v>50</v>
      </c>
      <c r="AW562" s="4">
        <v>50</v>
      </c>
      <c r="BR562" s="10"/>
      <c r="BS562" s="4">
        <v>100</v>
      </c>
      <c r="BW562" s="4" t="s">
        <v>449</v>
      </c>
      <c r="BX562" s="5"/>
    </row>
    <row r="563" spans="1:77" x14ac:dyDescent="0.3">
      <c r="A563" s="49" t="s">
        <v>1487</v>
      </c>
      <c r="B563" s="19">
        <v>42967</v>
      </c>
      <c r="C563" s="10" t="s">
        <v>406</v>
      </c>
      <c r="D563" s="4" t="s">
        <v>115</v>
      </c>
      <c r="E563" s="4" t="s">
        <v>116</v>
      </c>
      <c r="F563" s="20">
        <v>47</v>
      </c>
      <c r="G563" s="20">
        <v>2</v>
      </c>
      <c r="H563" s="12" t="str">
        <f t="shared" si="17"/>
        <v>47-2</v>
      </c>
      <c r="I563" s="12" t="str">
        <f t="shared" si="16"/>
        <v>47-2 3</v>
      </c>
      <c r="J563" s="49" t="s">
        <v>1487</v>
      </c>
      <c r="K563" s="83">
        <v>0</v>
      </c>
      <c r="L563" s="83">
        <v>91</v>
      </c>
      <c r="M563" s="117" t="b">
        <v>1</v>
      </c>
      <c r="N563" s="14">
        <v>106.765</v>
      </c>
      <c r="O563" s="14">
        <v>107.675</v>
      </c>
      <c r="P563" s="15" t="s">
        <v>112</v>
      </c>
      <c r="Q563" s="16" t="s">
        <v>117</v>
      </c>
      <c r="R563" s="133" t="s">
        <v>1497</v>
      </c>
      <c r="S563" s="134">
        <v>3</v>
      </c>
      <c r="T563" s="16" t="s">
        <v>18</v>
      </c>
      <c r="U563" s="16" t="s">
        <v>89</v>
      </c>
      <c r="V563" s="5" t="s">
        <v>126</v>
      </c>
      <c r="W563" s="5" t="s">
        <v>49</v>
      </c>
      <c r="X563" s="5" t="s">
        <v>14</v>
      </c>
      <c r="Y563" s="5" t="s">
        <v>11</v>
      </c>
      <c r="Z563" s="18">
        <v>3</v>
      </c>
      <c r="AA563" s="5" t="s">
        <v>40</v>
      </c>
      <c r="AT563" s="4">
        <v>50</v>
      </c>
      <c r="AW563" s="4">
        <v>40</v>
      </c>
      <c r="BH563" s="4">
        <v>10</v>
      </c>
      <c r="BR563" s="10"/>
      <c r="BS563" s="4">
        <v>100</v>
      </c>
      <c r="BW563" s="4" t="s">
        <v>455</v>
      </c>
      <c r="BX563" s="5"/>
    </row>
    <row r="564" spans="1:77" x14ac:dyDescent="0.3">
      <c r="A564" s="49" t="s">
        <v>1487</v>
      </c>
      <c r="B564" s="19">
        <v>42967</v>
      </c>
      <c r="C564" s="10" t="s">
        <v>406</v>
      </c>
      <c r="D564" s="4" t="s">
        <v>115</v>
      </c>
      <c r="E564" s="4" t="s">
        <v>116</v>
      </c>
      <c r="F564" s="20">
        <v>47</v>
      </c>
      <c r="G564" s="20">
        <v>2</v>
      </c>
      <c r="H564" s="12" t="str">
        <f t="shared" si="17"/>
        <v>47-2</v>
      </c>
      <c r="I564" s="12" t="str">
        <f t="shared" si="16"/>
        <v>47-2 3</v>
      </c>
      <c r="J564" s="49" t="s">
        <v>1487</v>
      </c>
      <c r="K564" s="83">
        <v>0</v>
      </c>
      <c r="L564" s="83">
        <v>91</v>
      </c>
      <c r="M564" s="117" t="b">
        <v>1</v>
      </c>
      <c r="N564" s="14">
        <v>106.765</v>
      </c>
      <c r="O564" s="14">
        <v>107.675</v>
      </c>
      <c r="P564" s="15" t="s">
        <v>112</v>
      </c>
      <c r="Q564" s="16" t="s">
        <v>117</v>
      </c>
      <c r="R564" s="133" t="s">
        <v>1497</v>
      </c>
      <c r="S564" s="134">
        <v>3</v>
      </c>
      <c r="T564" s="16" t="s">
        <v>18</v>
      </c>
      <c r="U564" s="16" t="s">
        <v>89</v>
      </c>
      <c r="V564" s="5" t="s">
        <v>127</v>
      </c>
      <c r="W564" s="5" t="s">
        <v>49</v>
      </c>
      <c r="X564" s="5" t="s">
        <v>14</v>
      </c>
      <c r="Y564" s="5" t="s">
        <v>11</v>
      </c>
      <c r="Z564" s="18">
        <v>3</v>
      </c>
      <c r="AA564" s="5" t="s">
        <v>40</v>
      </c>
      <c r="AS564" s="4">
        <v>30</v>
      </c>
      <c r="AT564" s="4">
        <v>69</v>
      </c>
      <c r="BI564" s="4">
        <v>1</v>
      </c>
      <c r="BR564" s="10"/>
      <c r="BS564" s="4">
        <v>100</v>
      </c>
      <c r="BW564" s="4" t="s">
        <v>456</v>
      </c>
      <c r="BX564" s="5"/>
    </row>
    <row r="565" spans="1:77" hidden="1" x14ac:dyDescent="0.3">
      <c r="A565" s="49" t="s">
        <v>1487</v>
      </c>
      <c r="B565" s="19">
        <v>42967</v>
      </c>
      <c r="C565" s="10" t="s">
        <v>406</v>
      </c>
      <c r="D565" s="10" t="s">
        <v>115</v>
      </c>
      <c r="E565" s="10" t="s">
        <v>116</v>
      </c>
      <c r="F565" s="20">
        <v>47</v>
      </c>
      <c r="G565" s="20">
        <v>2</v>
      </c>
      <c r="H565" s="12" t="str">
        <f t="shared" si="17"/>
        <v>47-2</v>
      </c>
      <c r="I565" s="12" t="str">
        <f t="shared" si="16"/>
        <v>47-2 O</v>
      </c>
      <c r="J565" s="49" t="s">
        <v>1487</v>
      </c>
      <c r="K565" s="20">
        <v>0</v>
      </c>
      <c r="L565" s="83">
        <v>91</v>
      </c>
      <c r="M565" s="117" t="b">
        <v>1</v>
      </c>
      <c r="N565" s="14">
        <v>106.765</v>
      </c>
      <c r="O565" s="14">
        <v>107.675</v>
      </c>
      <c r="P565" s="20"/>
      <c r="Q565" s="20" t="s">
        <v>105</v>
      </c>
      <c r="R565" s="135" t="s">
        <v>105</v>
      </c>
      <c r="S565" s="136" t="s">
        <v>1492</v>
      </c>
      <c r="T565" s="20"/>
      <c r="U565" s="20"/>
      <c r="V565" s="10"/>
      <c r="W565" s="10"/>
      <c r="X565" s="10"/>
      <c r="Y565" s="10"/>
      <c r="Z565" s="18" t="e">
        <v>#N/A</v>
      </c>
      <c r="AA565" s="10"/>
      <c r="BQ565" s="10"/>
      <c r="BR565" s="10"/>
      <c r="BS565" s="4">
        <v>0</v>
      </c>
      <c r="BX565" s="4" t="s">
        <v>457</v>
      </c>
      <c r="BY565" s="10"/>
    </row>
    <row r="566" spans="1:77" hidden="1" x14ac:dyDescent="0.3">
      <c r="A566" s="49" t="s">
        <v>1487</v>
      </c>
      <c r="B566" s="19">
        <v>42967</v>
      </c>
      <c r="C566" s="10" t="s">
        <v>406</v>
      </c>
      <c r="D566" s="4" t="s">
        <v>115</v>
      </c>
      <c r="E566" s="4" t="s">
        <v>116</v>
      </c>
      <c r="F566" s="20">
        <v>47</v>
      </c>
      <c r="G566" s="20">
        <v>3</v>
      </c>
      <c r="H566" s="12" t="str">
        <f t="shared" si="17"/>
        <v>47-3</v>
      </c>
      <c r="I566" s="12" t="str">
        <f t="shared" si="16"/>
        <v>47-3 1</v>
      </c>
      <c r="J566" s="49" t="s">
        <v>1487</v>
      </c>
      <c r="K566" s="83">
        <v>0</v>
      </c>
      <c r="L566" s="83">
        <v>82</v>
      </c>
      <c r="M566" s="117" t="b">
        <v>1</v>
      </c>
      <c r="N566" s="14">
        <v>107.675</v>
      </c>
      <c r="O566" s="14">
        <v>108.49499999999999</v>
      </c>
      <c r="P566" s="15" t="s">
        <v>112</v>
      </c>
      <c r="Q566" s="11" t="s">
        <v>1094</v>
      </c>
      <c r="R566" s="133" t="s">
        <v>1493</v>
      </c>
      <c r="S566" s="134">
        <v>1</v>
      </c>
      <c r="T566" s="16" t="s">
        <v>18</v>
      </c>
      <c r="U566" s="16"/>
      <c r="V566" s="5" t="s">
        <v>126</v>
      </c>
      <c r="W566" s="5" t="s">
        <v>49</v>
      </c>
      <c r="X566" s="5" t="s">
        <v>17</v>
      </c>
      <c r="Y566" s="5" t="s">
        <v>302</v>
      </c>
      <c r="Z566" s="18">
        <v>2</v>
      </c>
      <c r="AA566" s="5" t="s">
        <v>40</v>
      </c>
      <c r="BI566" s="4">
        <v>100</v>
      </c>
      <c r="BQ566" s="10"/>
      <c r="BR566" s="10"/>
      <c r="BS566" s="4">
        <v>100</v>
      </c>
      <c r="BW566" s="4" t="s">
        <v>454</v>
      </c>
      <c r="BY566" s="10"/>
    </row>
    <row r="567" spans="1:77" hidden="1" x14ac:dyDescent="0.3">
      <c r="A567" s="49" t="s">
        <v>1487</v>
      </c>
      <c r="B567" s="19">
        <v>42967</v>
      </c>
      <c r="C567" s="10" t="s">
        <v>406</v>
      </c>
      <c r="D567" s="4" t="s">
        <v>115</v>
      </c>
      <c r="E567" s="4" t="s">
        <v>116</v>
      </c>
      <c r="F567" s="20">
        <v>47</v>
      </c>
      <c r="G567" s="20">
        <v>3</v>
      </c>
      <c r="H567" s="12" t="str">
        <f t="shared" si="17"/>
        <v>47-3</v>
      </c>
      <c r="I567" s="12" t="str">
        <f t="shared" si="16"/>
        <v>47-3 5</v>
      </c>
      <c r="J567" s="49" t="s">
        <v>1487</v>
      </c>
      <c r="K567" s="83">
        <v>0</v>
      </c>
      <c r="L567" s="83">
        <v>82</v>
      </c>
      <c r="M567" s="117" t="b">
        <v>1</v>
      </c>
      <c r="N567" s="14">
        <v>107.675</v>
      </c>
      <c r="O567" s="14">
        <v>108.49499999999999</v>
      </c>
      <c r="P567" s="15" t="s">
        <v>112</v>
      </c>
      <c r="Q567" s="16" t="s">
        <v>35</v>
      </c>
      <c r="R567" s="133" t="s">
        <v>1495</v>
      </c>
      <c r="S567" s="134">
        <v>5</v>
      </c>
      <c r="T567" s="16" t="s">
        <v>18</v>
      </c>
      <c r="U567" s="16"/>
      <c r="V567" s="5" t="s">
        <v>407</v>
      </c>
      <c r="W567" s="5" t="s">
        <v>49</v>
      </c>
      <c r="X567" s="5" t="s">
        <v>17</v>
      </c>
      <c r="Y567" s="5" t="s">
        <v>302</v>
      </c>
      <c r="Z567" s="18">
        <v>2</v>
      </c>
      <c r="AA567" s="5" t="s">
        <v>40</v>
      </c>
      <c r="BH567" s="4">
        <v>100</v>
      </c>
      <c r="BQ567" s="10"/>
      <c r="BR567" s="10"/>
      <c r="BS567" s="4">
        <v>100</v>
      </c>
      <c r="BW567" s="4" t="s">
        <v>458</v>
      </c>
      <c r="BY567" s="10"/>
    </row>
    <row r="568" spans="1:77" x14ac:dyDescent="0.3">
      <c r="A568" s="49" t="s">
        <v>1487</v>
      </c>
      <c r="B568" s="19">
        <v>42967</v>
      </c>
      <c r="C568" s="10" t="s">
        <v>406</v>
      </c>
      <c r="D568" s="4" t="s">
        <v>115</v>
      </c>
      <c r="E568" s="4" t="s">
        <v>116</v>
      </c>
      <c r="F568" s="20">
        <v>47</v>
      </c>
      <c r="G568" s="20">
        <v>3</v>
      </c>
      <c r="H568" s="12" t="str">
        <f t="shared" si="17"/>
        <v>47-3</v>
      </c>
      <c r="I568" s="12" t="str">
        <f t="shared" si="16"/>
        <v>47-3 3</v>
      </c>
      <c r="J568" s="49" t="s">
        <v>1487</v>
      </c>
      <c r="K568" s="83">
        <v>0</v>
      </c>
      <c r="L568" s="83">
        <v>82</v>
      </c>
      <c r="M568" s="117" t="b">
        <v>1</v>
      </c>
      <c r="N568" s="14">
        <v>107.675</v>
      </c>
      <c r="O568" s="14">
        <v>108.49499999999999</v>
      </c>
      <c r="P568" s="15" t="s">
        <v>112</v>
      </c>
      <c r="Q568" s="16" t="s">
        <v>117</v>
      </c>
      <c r="R568" s="133" t="s">
        <v>1497</v>
      </c>
      <c r="S568" s="134">
        <v>3</v>
      </c>
      <c r="T568" s="16" t="s">
        <v>18</v>
      </c>
      <c r="U568" s="16"/>
      <c r="V568" s="5" t="s">
        <v>126</v>
      </c>
      <c r="W568" s="5" t="s">
        <v>49</v>
      </c>
      <c r="X568" s="5" t="s">
        <v>14</v>
      </c>
      <c r="Y568" s="5" t="s">
        <v>11</v>
      </c>
      <c r="Z568" s="18">
        <v>3</v>
      </c>
      <c r="AA568" s="5" t="s">
        <v>40</v>
      </c>
      <c r="AT568" s="4">
        <v>50</v>
      </c>
      <c r="AW568" s="4">
        <v>50</v>
      </c>
      <c r="BR568" s="10"/>
      <c r="BS568" s="4">
        <v>100</v>
      </c>
      <c r="BW568" s="4" t="s">
        <v>449</v>
      </c>
      <c r="BX568" s="5"/>
    </row>
    <row r="569" spans="1:77" x14ac:dyDescent="0.3">
      <c r="A569" s="49" t="s">
        <v>1487</v>
      </c>
      <c r="B569" s="19">
        <v>42967</v>
      </c>
      <c r="C569" s="10" t="s">
        <v>406</v>
      </c>
      <c r="D569" s="4" t="s">
        <v>115</v>
      </c>
      <c r="E569" s="4" t="s">
        <v>116</v>
      </c>
      <c r="F569" s="20">
        <v>47</v>
      </c>
      <c r="G569" s="20">
        <v>3</v>
      </c>
      <c r="H569" s="12" t="str">
        <f t="shared" si="17"/>
        <v>47-3</v>
      </c>
      <c r="I569" s="12" t="str">
        <f t="shared" si="16"/>
        <v>47-3 3</v>
      </c>
      <c r="J569" s="49" t="s">
        <v>1487</v>
      </c>
      <c r="K569" s="83">
        <v>0</v>
      </c>
      <c r="L569" s="83">
        <v>82</v>
      </c>
      <c r="M569" s="117" t="b">
        <v>1</v>
      </c>
      <c r="N569" s="14">
        <v>107.675</v>
      </c>
      <c r="O569" s="14">
        <v>108.49499999999999</v>
      </c>
      <c r="P569" s="15" t="s">
        <v>112</v>
      </c>
      <c r="Q569" s="16" t="s">
        <v>117</v>
      </c>
      <c r="R569" s="133" t="s">
        <v>1497</v>
      </c>
      <c r="S569" s="134">
        <v>3</v>
      </c>
      <c r="T569" s="16" t="s">
        <v>18</v>
      </c>
      <c r="U569" s="16" t="s">
        <v>89</v>
      </c>
      <c r="V569" s="5" t="s">
        <v>141</v>
      </c>
      <c r="W569" s="5" t="s">
        <v>49</v>
      </c>
      <c r="X569" s="5" t="s">
        <v>14</v>
      </c>
      <c r="Y569" s="5" t="s">
        <v>11</v>
      </c>
      <c r="Z569" s="18">
        <v>3</v>
      </c>
      <c r="AA569" s="5" t="s">
        <v>40</v>
      </c>
      <c r="AT569" s="4">
        <v>50</v>
      </c>
      <c r="AW569" s="4">
        <v>40</v>
      </c>
      <c r="BH569" s="4">
        <v>10</v>
      </c>
      <c r="BR569" s="10"/>
      <c r="BS569" s="4">
        <v>100</v>
      </c>
      <c r="BU569" s="4" t="s">
        <v>459</v>
      </c>
      <c r="BV569" s="4" t="s">
        <v>35</v>
      </c>
      <c r="BW569" s="4" t="s">
        <v>460</v>
      </c>
      <c r="BX569" s="5"/>
    </row>
    <row r="570" spans="1:77" x14ac:dyDescent="0.3">
      <c r="A570" s="49" t="s">
        <v>1487</v>
      </c>
      <c r="B570" s="19">
        <v>42967</v>
      </c>
      <c r="C570" s="10" t="s">
        <v>406</v>
      </c>
      <c r="D570" s="4" t="s">
        <v>115</v>
      </c>
      <c r="E570" s="4" t="s">
        <v>116</v>
      </c>
      <c r="F570" s="20">
        <v>47</v>
      </c>
      <c r="G570" s="20">
        <v>3</v>
      </c>
      <c r="H570" s="12" t="str">
        <f t="shared" si="17"/>
        <v>47-3</v>
      </c>
      <c r="I570" s="12" t="str">
        <f t="shared" si="16"/>
        <v>47-3 3</v>
      </c>
      <c r="J570" s="49" t="s">
        <v>1487</v>
      </c>
      <c r="K570" s="83">
        <v>0</v>
      </c>
      <c r="L570" s="83">
        <v>82</v>
      </c>
      <c r="M570" s="117" t="b">
        <v>1</v>
      </c>
      <c r="N570" s="14">
        <v>107.675</v>
      </c>
      <c r="O570" s="14">
        <v>108.49499999999999</v>
      </c>
      <c r="P570" s="15" t="s">
        <v>112</v>
      </c>
      <c r="Q570" s="16" t="s">
        <v>117</v>
      </c>
      <c r="R570" s="133" t="s">
        <v>1497</v>
      </c>
      <c r="S570" s="134">
        <v>3</v>
      </c>
      <c r="T570" s="16" t="s">
        <v>18</v>
      </c>
      <c r="U570" s="16" t="s">
        <v>89</v>
      </c>
      <c r="V570" s="5" t="s">
        <v>127</v>
      </c>
      <c r="W570" s="5" t="s">
        <v>49</v>
      </c>
      <c r="X570" s="5" t="s">
        <v>14</v>
      </c>
      <c r="Y570" s="5" t="s">
        <v>11</v>
      </c>
      <c r="Z570" s="18">
        <v>3</v>
      </c>
      <c r="AA570" s="5" t="s">
        <v>40</v>
      </c>
      <c r="AS570" s="4">
        <v>30</v>
      </c>
      <c r="AT570" s="4">
        <v>69</v>
      </c>
      <c r="BI570" s="4">
        <v>1</v>
      </c>
      <c r="BR570" s="10"/>
      <c r="BS570" s="4">
        <v>100</v>
      </c>
      <c r="BW570" s="4" t="s">
        <v>456</v>
      </c>
      <c r="BX570" s="5"/>
    </row>
    <row r="571" spans="1:77" hidden="1" x14ac:dyDescent="0.3">
      <c r="A571" s="49" t="s">
        <v>1487</v>
      </c>
      <c r="B571" s="19">
        <v>42967</v>
      </c>
      <c r="C571" s="10" t="s">
        <v>406</v>
      </c>
      <c r="D571" s="10" t="s">
        <v>115</v>
      </c>
      <c r="E571" s="10" t="s">
        <v>116</v>
      </c>
      <c r="F571" s="20">
        <v>47</v>
      </c>
      <c r="G571" s="20">
        <v>3</v>
      </c>
      <c r="H571" s="12" t="str">
        <f t="shared" si="17"/>
        <v>47-3</v>
      </c>
      <c r="I571" s="12" t="str">
        <f t="shared" si="16"/>
        <v>47-3 O</v>
      </c>
      <c r="J571" s="49" t="s">
        <v>1487</v>
      </c>
      <c r="K571" s="20">
        <v>0</v>
      </c>
      <c r="L571" s="83">
        <v>82</v>
      </c>
      <c r="M571" s="117" t="b">
        <v>1</v>
      </c>
      <c r="N571" s="14">
        <v>107.675</v>
      </c>
      <c r="O571" s="14">
        <v>108.49499999999999</v>
      </c>
      <c r="P571" s="20"/>
      <c r="Q571" s="20" t="s">
        <v>105</v>
      </c>
      <c r="R571" s="135" t="s">
        <v>105</v>
      </c>
      <c r="S571" s="136" t="s">
        <v>1492</v>
      </c>
      <c r="T571" s="20"/>
      <c r="U571" s="20"/>
      <c r="V571" s="10"/>
      <c r="W571" s="10"/>
      <c r="X571" s="10"/>
      <c r="Y571" s="10"/>
      <c r="Z571" s="18" t="e">
        <v>#N/A</v>
      </c>
      <c r="AA571" s="10"/>
      <c r="BQ571" s="10"/>
      <c r="BR571" s="10"/>
      <c r="BS571" s="4">
        <v>0</v>
      </c>
      <c r="BX571" s="4" t="s">
        <v>461</v>
      </c>
      <c r="BY571" s="10"/>
    </row>
    <row r="572" spans="1:77" hidden="1" x14ac:dyDescent="0.3">
      <c r="A572" s="49" t="s">
        <v>1487</v>
      </c>
      <c r="B572" s="19">
        <v>42967</v>
      </c>
      <c r="C572" s="10" t="s">
        <v>406</v>
      </c>
      <c r="D572" s="4" t="s">
        <v>115</v>
      </c>
      <c r="E572" s="4" t="s">
        <v>116</v>
      </c>
      <c r="F572" s="20">
        <v>47</v>
      </c>
      <c r="G572" s="20">
        <v>4</v>
      </c>
      <c r="H572" s="12" t="str">
        <f t="shared" si="17"/>
        <v>47-4</v>
      </c>
      <c r="I572" s="12" t="str">
        <f t="shared" si="16"/>
        <v>47-4 1</v>
      </c>
      <c r="J572" s="49" t="s">
        <v>1487</v>
      </c>
      <c r="K572" s="83">
        <v>0</v>
      </c>
      <c r="L572" s="83">
        <v>93</v>
      </c>
      <c r="M572" s="117" t="b">
        <v>1</v>
      </c>
      <c r="N572" s="14">
        <v>108.49499999999999</v>
      </c>
      <c r="O572" s="14">
        <v>109.425</v>
      </c>
      <c r="P572" s="15" t="s">
        <v>112</v>
      </c>
      <c r="Q572" s="11" t="s">
        <v>1094</v>
      </c>
      <c r="R572" s="133" t="s">
        <v>1493</v>
      </c>
      <c r="S572" s="134">
        <v>1</v>
      </c>
      <c r="T572" s="16" t="s">
        <v>18</v>
      </c>
      <c r="U572" s="16"/>
      <c r="V572" s="5" t="s">
        <v>126</v>
      </c>
      <c r="W572" s="5" t="s">
        <v>49</v>
      </c>
      <c r="X572" s="5" t="s">
        <v>17</v>
      </c>
      <c r="Y572" s="5" t="s">
        <v>302</v>
      </c>
      <c r="Z572" s="18">
        <v>2</v>
      </c>
      <c r="AA572" s="5" t="s">
        <v>40</v>
      </c>
      <c r="AT572" s="4">
        <v>49</v>
      </c>
      <c r="AW572" s="4">
        <v>49</v>
      </c>
      <c r="BI572" s="4">
        <v>2</v>
      </c>
      <c r="BQ572" s="10"/>
      <c r="BR572" s="10"/>
      <c r="BS572" s="4">
        <v>100</v>
      </c>
      <c r="BW572" s="4" t="s">
        <v>435</v>
      </c>
      <c r="BY572" s="10"/>
    </row>
    <row r="573" spans="1:77" hidden="1" x14ac:dyDescent="0.3">
      <c r="A573" s="49" t="s">
        <v>1487</v>
      </c>
      <c r="B573" s="19">
        <v>42967</v>
      </c>
      <c r="C573" s="10" t="s">
        <v>406</v>
      </c>
      <c r="D573" s="4" t="s">
        <v>115</v>
      </c>
      <c r="E573" s="4" t="s">
        <v>116</v>
      </c>
      <c r="F573" s="20">
        <v>47</v>
      </c>
      <c r="G573" s="20">
        <v>4</v>
      </c>
      <c r="H573" s="12" t="str">
        <f t="shared" si="17"/>
        <v>47-4</v>
      </c>
      <c r="I573" s="12" t="str">
        <f t="shared" si="16"/>
        <v>47-4 5</v>
      </c>
      <c r="J573" s="49" t="s">
        <v>1487</v>
      </c>
      <c r="K573" s="83">
        <v>0</v>
      </c>
      <c r="L573" s="83">
        <v>60</v>
      </c>
      <c r="M573" s="117" t="b">
        <v>1</v>
      </c>
      <c r="N573" s="14">
        <v>108.49499999999999</v>
      </c>
      <c r="O573" s="14">
        <v>109.09499999999998</v>
      </c>
      <c r="P573" s="15" t="s">
        <v>112</v>
      </c>
      <c r="Q573" s="16" t="s">
        <v>35</v>
      </c>
      <c r="R573" s="133" t="s">
        <v>1495</v>
      </c>
      <c r="S573" s="134">
        <v>5</v>
      </c>
      <c r="T573" s="16" t="s">
        <v>18</v>
      </c>
      <c r="U573" s="16"/>
      <c r="V573" s="5" t="s">
        <v>407</v>
      </c>
      <c r="W573" s="5" t="s">
        <v>49</v>
      </c>
      <c r="X573" s="5" t="s">
        <v>17</v>
      </c>
      <c r="Y573" s="5" t="s">
        <v>302</v>
      </c>
      <c r="Z573" s="18">
        <v>2</v>
      </c>
      <c r="AA573" s="5" t="s">
        <v>40</v>
      </c>
      <c r="BH573" s="4">
        <v>100</v>
      </c>
      <c r="BQ573" s="10"/>
      <c r="BR573" s="10"/>
      <c r="BS573" s="4">
        <v>100</v>
      </c>
      <c r="BW573" s="4" t="s">
        <v>462</v>
      </c>
      <c r="BY573" s="10"/>
    </row>
    <row r="574" spans="1:77" x14ac:dyDescent="0.3">
      <c r="A574" s="49" t="s">
        <v>1487</v>
      </c>
      <c r="B574" s="19">
        <v>42967</v>
      </c>
      <c r="C574" s="10" t="s">
        <v>406</v>
      </c>
      <c r="D574" s="4" t="s">
        <v>115</v>
      </c>
      <c r="E574" s="4" t="s">
        <v>116</v>
      </c>
      <c r="F574" s="20">
        <v>47</v>
      </c>
      <c r="G574" s="20">
        <v>4</v>
      </c>
      <c r="H574" s="12" t="str">
        <f t="shared" si="17"/>
        <v>47-4</v>
      </c>
      <c r="I574" s="12" t="str">
        <f t="shared" si="16"/>
        <v>47-4 3</v>
      </c>
      <c r="J574" s="49" t="s">
        <v>1487</v>
      </c>
      <c r="K574" s="83">
        <v>0</v>
      </c>
      <c r="L574" s="83">
        <v>93</v>
      </c>
      <c r="M574" s="117" t="b">
        <v>1</v>
      </c>
      <c r="N574" s="14">
        <v>108.49499999999999</v>
      </c>
      <c r="O574" s="14">
        <v>109.425</v>
      </c>
      <c r="P574" s="15" t="s">
        <v>112</v>
      </c>
      <c r="Q574" s="16" t="s">
        <v>117</v>
      </c>
      <c r="R574" s="133" t="s">
        <v>1497</v>
      </c>
      <c r="S574" s="134">
        <v>3</v>
      </c>
      <c r="T574" s="16" t="s">
        <v>18</v>
      </c>
      <c r="U574" s="16"/>
      <c r="V574" s="5" t="s">
        <v>126</v>
      </c>
      <c r="W574" s="5" t="s">
        <v>49</v>
      </c>
      <c r="X574" s="5" t="s">
        <v>14</v>
      </c>
      <c r="Y574" s="5" t="s">
        <v>11</v>
      </c>
      <c r="Z574" s="18">
        <v>3</v>
      </c>
      <c r="AA574" s="5" t="s">
        <v>40</v>
      </c>
      <c r="AT574" s="4">
        <v>50</v>
      </c>
      <c r="AW574" s="4">
        <v>50</v>
      </c>
      <c r="BR574" s="10"/>
      <c r="BS574" s="4">
        <v>100</v>
      </c>
      <c r="BW574" s="4" t="s">
        <v>249</v>
      </c>
      <c r="BX574" s="5"/>
    </row>
    <row r="575" spans="1:77" x14ac:dyDescent="0.3">
      <c r="A575" s="49" t="s">
        <v>1487</v>
      </c>
      <c r="B575" s="19">
        <v>42967</v>
      </c>
      <c r="C575" s="10" t="s">
        <v>406</v>
      </c>
      <c r="D575" s="4" t="s">
        <v>115</v>
      </c>
      <c r="E575" s="4" t="s">
        <v>116</v>
      </c>
      <c r="F575" s="20">
        <v>47</v>
      </c>
      <c r="G575" s="20">
        <v>4</v>
      </c>
      <c r="H575" s="12" t="str">
        <f t="shared" si="17"/>
        <v>47-4</v>
      </c>
      <c r="I575" s="12" t="str">
        <f t="shared" si="16"/>
        <v>47-4 3</v>
      </c>
      <c r="J575" s="49" t="s">
        <v>1487</v>
      </c>
      <c r="K575" s="83">
        <v>0</v>
      </c>
      <c r="L575" s="83">
        <v>93</v>
      </c>
      <c r="M575" s="117" t="b">
        <v>1</v>
      </c>
      <c r="N575" s="14">
        <v>108.49499999999999</v>
      </c>
      <c r="O575" s="14">
        <v>109.425</v>
      </c>
      <c r="P575" s="15" t="s">
        <v>112</v>
      </c>
      <c r="Q575" s="16" t="s">
        <v>117</v>
      </c>
      <c r="R575" s="133" t="s">
        <v>1497</v>
      </c>
      <c r="S575" s="134">
        <v>3</v>
      </c>
      <c r="T575" s="16" t="s">
        <v>18</v>
      </c>
      <c r="U575" s="16"/>
      <c r="V575" s="5" t="s">
        <v>126</v>
      </c>
      <c r="W575" s="5" t="s">
        <v>49</v>
      </c>
      <c r="X575" s="5" t="s">
        <v>17</v>
      </c>
      <c r="Y575" s="5" t="s">
        <v>302</v>
      </c>
      <c r="Z575" s="18">
        <v>2</v>
      </c>
      <c r="AA575" s="5" t="s">
        <v>40</v>
      </c>
      <c r="AT575" s="4">
        <v>49</v>
      </c>
      <c r="AW575" s="4">
        <v>49</v>
      </c>
      <c r="BI575" s="4">
        <v>2</v>
      </c>
      <c r="BQ575" s="10"/>
      <c r="BR575" s="10"/>
      <c r="BS575" s="4">
        <v>100</v>
      </c>
      <c r="BW575" s="4" t="s">
        <v>463</v>
      </c>
      <c r="BY575" s="10"/>
    </row>
    <row r="576" spans="1:77" x14ac:dyDescent="0.3">
      <c r="A576" s="49" t="s">
        <v>1487</v>
      </c>
      <c r="B576" s="19">
        <v>42967</v>
      </c>
      <c r="C576" s="10" t="s">
        <v>406</v>
      </c>
      <c r="D576" s="4" t="s">
        <v>115</v>
      </c>
      <c r="E576" s="4" t="s">
        <v>116</v>
      </c>
      <c r="F576" s="20">
        <v>47</v>
      </c>
      <c r="G576" s="20">
        <v>4</v>
      </c>
      <c r="H576" s="12" t="str">
        <f t="shared" si="17"/>
        <v>47-4</v>
      </c>
      <c r="I576" s="12" t="str">
        <f t="shared" si="16"/>
        <v>47-4 3</v>
      </c>
      <c r="J576" s="49" t="s">
        <v>1487</v>
      </c>
      <c r="K576" s="83">
        <v>0</v>
      </c>
      <c r="L576" s="83">
        <v>93</v>
      </c>
      <c r="M576" s="117" t="b">
        <v>1</v>
      </c>
      <c r="N576" s="14">
        <v>108.49499999999999</v>
      </c>
      <c r="O576" s="14">
        <v>109.425</v>
      </c>
      <c r="P576" s="15" t="s">
        <v>112</v>
      </c>
      <c r="Q576" s="16" t="s">
        <v>117</v>
      </c>
      <c r="R576" s="133" t="s">
        <v>1497</v>
      </c>
      <c r="S576" s="134">
        <v>3</v>
      </c>
      <c r="T576" s="16" t="s">
        <v>18</v>
      </c>
      <c r="U576" s="16" t="s">
        <v>89</v>
      </c>
      <c r="V576" s="5" t="s">
        <v>141</v>
      </c>
      <c r="W576" s="5" t="s">
        <v>49</v>
      </c>
      <c r="X576" s="5" t="s">
        <v>14</v>
      </c>
      <c r="Y576" s="5" t="s">
        <v>11</v>
      </c>
      <c r="Z576" s="18">
        <v>3</v>
      </c>
      <c r="AA576" s="5" t="s">
        <v>40</v>
      </c>
      <c r="AT576" s="4">
        <v>50</v>
      </c>
      <c r="AW576" s="4">
        <v>50</v>
      </c>
      <c r="BR576" s="10"/>
      <c r="BS576" s="4">
        <v>100</v>
      </c>
      <c r="BU576" s="4" t="s">
        <v>459</v>
      </c>
      <c r="BV576" s="4" t="s">
        <v>464</v>
      </c>
      <c r="BW576" s="4" t="s">
        <v>465</v>
      </c>
      <c r="BX576" s="5"/>
    </row>
    <row r="577" spans="1:77" hidden="1" x14ac:dyDescent="0.3">
      <c r="A577" s="49" t="s">
        <v>1487</v>
      </c>
      <c r="B577" s="19">
        <v>42967</v>
      </c>
      <c r="C577" s="10" t="s">
        <v>406</v>
      </c>
      <c r="D577" s="10" t="s">
        <v>115</v>
      </c>
      <c r="E577" s="10" t="s">
        <v>116</v>
      </c>
      <c r="F577" s="20">
        <v>47</v>
      </c>
      <c r="G577" s="20">
        <v>4</v>
      </c>
      <c r="H577" s="12" t="str">
        <f t="shared" si="17"/>
        <v>47-4</v>
      </c>
      <c r="I577" s="12" t="str">
        <f t="shared" si="16"/>
        <v>47-4 O</v>
      </c>
      <c r="J577" s="49" t="s">
        <v>1487</v>
      </c>
      <c r="K577" s="20">
        <v>0</v>
      </c>
      <c r="L577" s="83">
        <v>93</v>
      </c>
      <c r="M577" s="117" t="b">
        <v>1</v>
      </c>
      <c r="N577" s="14">
        <v>108.49499999999999</v>
      </c>
      <c r="O577" s="14">
        <v>109.425</v>
      </c>
      <c r="P577" s="20"/>
      <c r="Q577" s="20" t="s">
        <v>105</v>
      </c>
      <c r="R577" s="135" t="s">
        <v>105</v>
      </c>
      <c r="S577" s="136" t="s">
        <v>1492</v>
      </c>
      <c r="T577" s="20"/>
      <c r="U577" s="20"/>
      <c r="V577" s="10"/>
      <c r="W577" s="10"/>
      <c r="X577" s="10"/>
      <c r="Y577" s="10"/>
      <c r="Z577" s="18" t="e">
        <v>#N/A</v>
      </c>
      <c r="AA577" s="10"/>
      <c r="BQ577" s="10"/>
      <c r="BR577" s="10"/>
      <c r="BS577" s="4">
        <v>0</v>
      </c>
      <c r="BX577" s="4" t="s">
        <v>466</v>
      </c>
      <c r="BY577" s="10"/>
    </row>
    <row r="578" spans="1:77" hidden="1" x14ac:dyDescent="0.3">
      <c r="A578" s="49" t="s">
        <v>1487</v>
      </c>
      <c r="B578" s="19">
        <v>42967</v>
      </c>
      <c r="C578" s="10" t="s">
        <v>406</v>
      </c>
      <c r="D578" s="4" t="s">
        <v>115</v>
      </c>
      <c r="E578" s="4" t="s">
        <v>116</v>
      </c>
      <c r="F578" s="20">
        <v>48</v>
      </c>
      <c r="G578" s="20">
        <v>1</v>
      </c>
      <c r="H578" s="12" t="str">
        <f t="shared" si="17"/>
        <v>48-1</v>
      </c>
      <c r="I578" s="12" t="str">
        <f t="shared" si="16"/>
        <v>48-1 1</v>
      </c>
      <c r="J578" s="49" t="s">
        <v>1487</v>
      </c>
      <c r="K578" s="83">
        <v>0</v>
      </c>
      <c r="L578" s="83">
        <v>88</v>
      </c>
      <c r="M578" s="117" t="b">
        <v>1</v>
      </c>
      <c r="N578" s="14">
        <v>109.35</v>
      </c>
      <c r="O578" s="14">
        <v>110.22999999999999</v>
      </c>
      <c r="P578" s="15" t="s">
        <v>112</v>
      </c>
      <c r="Q578" s="11" t="s">
        <v>1094</v>
      </c>
      <c r="R578" s="133" t="s">
        <v>1493</v>
      </c>
      <c r="S578" s="134">
        <v>1</v>
      </c>
      <c r="T578" s="16" t="s">
        <v>18</v>
      </c>
      <c r="U578" s="16"/>
      <c r="V578" s="5" t="s">
        <v>126</v>
      </c>
      <c r="W578" s="5" t="s">
        <v>49</v>
      </c>
      <c r="X578" s="5" t="s">
        <v>17</v>
      </c>
      <c r="Y578" s="5" t="s">
        <v>302</v>
      </c>
      <c r="Z578" s="18">
        <v>2</v>
      </c>
      <c r="AA578" s="5" t="s">
        <v>40</v>
      </c>
      <c r="AT578" s="4">
        <v>49</v>
      </c>
      <c r="AW578" s="4">
        <v>49</v>
      </c>
      <c r="BI578" s="4">
        <v>2</v>
      </c>
      <c r="BQ578" s="10"/>
      <c r="BR578" s="10"/>
      <c r="BS578" s="4">
        <v>100</v>
      </c>
      <c r="BW578" s="4" t="s">
        <v>467</v>
      </c>
      <c r="BY578" s="10"/>
    </row>
    <row r="579" spans="1:77" x14ac:dyDescent="0.3">
      <c r="A579" s="49" t="s">
        <v>1487</v>
      </c>
      <c r="B579" s="19">
        <v>42967</v>
      </c>
      <c r="C579" s="10" t="s">
        <v>406</v>
      </c>
      <c r="D579" s="4" t="s">
        <v>115</v>
      </c>
      <c r="E579" s="4" t="s">
        <v>116</v>
      </c>
      <c r="F579" s="20">
        <v>48</v>
      </c>
      <c r="G579" s="20">
        <v>1</v>
      </c>
      <c r="H579" s="12" t="str">
        <f t="shared" si="17"/>
        <v>48-1</v>
      </c>
      <c r="I579" s="12" t="str">
        <f t="shared" ref="I579:I642" si="18">CONCATENATE(H579," ",S579)</f>
        <v>48-1 3</v>
      </c>
      <c r="J579" s="49" t="s">
        <v>1487</v>
      </c>
      <c r="K579" s="83">
        <v>0</v>
      </c>
      <c r="L579" s="83">
        <v>88</v>
      </c>
      <c r="M579" s="117" t="b">
        <v>1</v>
      </c>
      <c r="N579" s="14">
        <v>109.35</v>
      </c>
      <c r="O579" s="14">
        <v>110.22999999999999</v>
      </c>
      <c r="P579" s="15" t="s">
        <v>112</v>
      </c>
      <c r="Q579" s="16" t="s">
        <v>117</v>
      </c>
      <c r="R579" s="133" t="s">
        <v>1497</v>
      </c>
      <c r="S579" s="134">
        <v>3</v>
      </c>
      <c r="T579" s="16" t="s">
        <v>18</v>
      </c>
      <c r="U579" s="16"/>
      <c r="V579" s="5" t="s">
        <v>126</v>
      </c>
      <c r="W579" s="5" t="s">
        <v>49</v>
      </c>
      <c r="X579" s="5" t="s">
        <v>14</v>
      </c>
      <c r="Y579" s="5" t="s">
        <v>11</v>
      </c>
      <c r="Z579" s="18">
        <v>3</v>
      </c>
      <c r="AA579" s="5" t="s">
        <v>40</v>
      </c>
      <c r="AT579" s="4">
        <v>50</v>
      </c>
      <c r="AW579" s="4">
        <v>50</v>
      </c>
      <c r="BR579" s="10"/>
      <c r="BS579" s="4">
        <v>100</v>
      </c>
      <c r="BW579" s="4" t="s">
        <v>249</v>
      </c>
      <c r="BX579" s="5"/>
    </row>
    <row r="580" spans="1:77" x14ac:dyDescent="0.3">
      <c r="A580" s="49" t="s">
        <v>1487</v>
      </c>
      <c r="B580" s="19">
        <v>42967</v>
      </c>
      <c r="C580" s="10" t="s">
        <v>406</v>
      </c>
      <c r="D580" s="4" t="s">
        <v>115</v>
      </c>
      <c r="E580" s="4" t="s">
        <v>116</v>
      </c>
      <c r="F580" s="20">
        <v>48</v>
      </c>
      <c r="G580" s="20">
        <v>1</v>
      </c>
      <c r="H580" s="12" t="str">
        <f t="shared" ref="H580:H643" si="19">F580&amp;"-"&amp;G580</f>
        <v>48-1</v>
      </c>
      <c r="I580" s="12" t="str">
        <f t="shared" si="18"/>
        <v>48-1 3</v>
      </c>
      <c r="J580" s="49" t="s">
        <v>1487</v>
      </c>
      <c r="K580" s="83">
        <v>0</v>
      </c>
      <c r="L580" s="83">
        <v>88</v>
      </c>
      <c r="M580" s="117" t="b">
        <v>1</v>
      </c>
      <c r="N580" s="14">
        <v>109.35</v>
      </c>
      <c r="O580" s="14">
        <v>110.22999999999999</v>
      </c>
      <c r="P580" s="15" t="s">
        <v>112</v>
      </c>
      <c r="Q580" s="16" t="s">
        <v>117</v>
      </c>
      <c r="R580" s="133" t="s">
        <v>1497</v>
      </c>
      <c r="S580" s="134">
        <v>3</v>
      </c>
      <c r="T580" s="16" t="s">
        <v>18</v>
      </c>
      <c r="U580" s="16"/>
      <c r="V580" s="5" t="s">
        <v>126</v>
      </c>
      <c r="W580" s="5" t="s">
        <v>49</v>
      </c>
      <c r="X580" s="5" t="s">
        <v>17</v>
      </c>
      <c r="Y580" s="5" t="s">
        <v>302</v>
      </c>
      <c r="Z580" s="18">
        <v>2</v>
      </c>
      <c r="AA580" s="5" t="s">
        <v>40</v>
      </c>
      <c r="AT580" s="4">
        <v>49</v>
      </c>
      <c r="AW580" s="4">
        <v>49</v>
      </c>
      <c r="BI580" s="4">
        <v>2</v>
      </c>
      <c r="BQ580" s="10"/>
      <c r="BR580" s="10"/>
      <c r="BS580" s="4">
        <v>100</v>
      </c>
      <c r="BW580" s="4" t="s">
        <v>463</v>
      </c>
      <c r="BY580" s="10"/>
    </row>
    <row r="581" spans="1:77" x14ac:dyDescent="0.3">
      <c r="A581" s="49" t="s">
        <v>1487</v>
      </c>
      <c r="B581" s="19">
        <v>42967</v>
      </c>
      <c r="C581" s="10" t="s">
        <v>406</v>
      </c>
      <c r="D581" s="4" t="s">
        <v>115</v>
      </c>
      <c r="E581" s="4" t="s">
        <v>116</v>
      </c>
      <c r="F581" s="20">
        <v>48</v>
      </c>
      <c r="G581" s="20">
        <v>1</v>
      </c>
      <c r="H581" s="12" t="str">
        <f t="shared" si="19"/>
        <v>48-1</v>
      </c>
      <c r="I581" s="12" t="str">
        <f t="shared" si="18"/>
        <v>48-1 3</v>
      </c>
      <c r="J581" s="49" t="s">
        <v>1487</v>
      </c>
      <c r="K581" s="83">
        <v>0</v>
      </c>
      <c r="L581" s="83">
        <v>88</v>
      </c>
      <c r="M581" s="117" t="b">
        <v>1</v>
      </c>
      <c r="N581" s="14">
        <v>109.35</v>
      </c>
      <c r="O581" s="14">
        <v>110.22999999999999</v>
      </c>
      <c r="P581" s="15" t="s">
        <v>112</v>
      </c>
      <c r="Q581" s="16" t="s">
        <v>117</v>
      </c>
      <c r="R581" s="133" t="s">
        <v>1497</v>
      </c>
      <c r="S581" s="134">
        <v>3</v>
      </c>
      <c r="T581" s="16" t="s">
        <v>18</v>
      </c>
      <c r="U581" s="16" t="s">
        <v>89</v>
      </c>
      <c r="V581" s="5" t="s">
        <v>305</v>
      </c>
      <c r="W581" s="5" t="s">
        <v>49</v>
      </c>
      <c r="X581" s="5" t="s">
        <v>14</v>
      </c>
      <c r="Y581" s="5" t="s">
        <v>11</v>
      </c>
      <c r="Z581" s="18">
        <v>3</v>
      </c>
      <c r="AA581" s="5" t="s">
        <v>40</v>
      </c>
      <c r="AT581" s="4">
        <v>50</v>
      </c>
      <c r="AW581" s="4">
        <v>49</v>
      </c>
      <c r="BH581" s="4">
        <v>1</v>
      </c>
      <c r="BR581" s="10"/>
      <c r="BS581" s="4">
        <v>100</v>
      </c>
      <c r="BU581" s="4" t="s">
        <v>459</v>
      </c>
      <c r="BV581" s="4" t="s">
        <v>464</v>
      </c>
      <c r="BW581" s="4" t="s">
        <v>468</v>
      </c>
      <c r="BX581" s="5"/>
    </row>
    <row r="582" spans="1:77" hidden="1" x14ac:dyDescent="0.3">
      <c r="A582" s="49" t="s">
        <v>1487</v>
      </c>
      <c r="B582" s="19">
        <v>42967</v>
      </c>
      <c r="C582" s="10" t="s">
        <v>406</v>
      </c>
      <c r="D582" s="10" t="s">
        <v>115</v>
      </c>
      <c r="E582" s="10" t="s">
        <v>116</v>
      </c>
      <c r="F582" s="20">
        <v>48</v>
      </c>
      <c r="G582" s="20">
        <v>1</v>
      </c>
      <c r="H582" s="12" t="str">
        <f t="shared" si="19"/>
        <v>48-1</v>
      </c>
      <c r="I582" s="12" t="str">
        <f t="shared" si="18"/>
        <v>48-1 O</v>
      </c>
      <c r="J582" s="49" t="s">
        <v>1487</v>
      </c>
      <c r="K582" s="20">
        <v>0</v>
      </c>
      <c r="L582" s="83">
        <v>88</v>
      </c>
      <c r="M582" s="117" t="b">
        <v>1</v>
      </c>
      <c r="N582" s="14">
        <v>109.35</v>
      </c>
      <c r="O582" s="14">
        <v>110.22999999999999</v>
      </c>
      <c r="P582" s="20"/>
      <c r="Q582" s="20" t="s">
        <v>105</v>
      </c>
      <c r="R582" s="135" t="s">
        <v>105</v>
      </c>
      <c r="S582" s="136" t="s">
        <v>1492</v>
      </c>
      <c r="T582" s="20"/>
      <c r="U582" s="20"/>
      <c r="V582" s="10"/>
      <c r="W582" s="10"/>
      <c r="X582" s="10"/>
      <c r="Y582" s="10"/>
      <c r="Z582" s="18" t="e">
        <v>#N/A</v>
      </c>
      <c r="AA582" s="10"/>
      <c r="BQ582" s="10"/>
      <c r="BR582" s="10"/>
      <c r="BS582" s="4">
        <v>0</v>
      </c>
      <c r="BX582" s="4" t="s">
        <v>469</v>
      </c>
      <c r="BY582" s="10"/>
    </row>
    <row r="583" spans="1:77" hidden="1" x14ac:dyDescent="0.3">
      <c r="A583" s="49" t="s">
        <v>1487</v>
      </c>
      <c r="B583" s="19">
        <v>42967</v>
      </c>
      <c r="C583" s="10" t="s">
        <v>406</v>
      </c>
      <c r="D583" s="4" t="s">
        <v>115</v>
      </c>
      <c r="E583" s="4" t="s">
        <v>116</v>
      </c>
      <c r="F583" s="20">
        <v>48</v>
      </c>
      <c r="G583" s="20">
        <v>2</v>
      </c>
      <c r="H583" s="12" t="str">
        <f t="shared" si="19"/>
        <v>48-2</v>
      </c>
      <c r="I583" s="12" t="str">
        <f t="shared" si="18"/>
        <v>48-2 1</v>
      </c>
      <c r="J583" s="49" t="s">
        <v>1487</v>
      </c>
      <c r="K583" s="83">
        <v>0</v>
      </c>
      <c r="L583" s="83">
        <v>33</v>
      </c>
      <c r="M583" s="117" t="b">
        <v>1</v>
      </c>
      <c r="N583" s="14">
        <v>110.235</v>
      </c>
      <c r="O583" s="14">
        <v>110.565</v>
      </c>
      <c r="P583" s="15" t="s">
        <v>112</v>
      </c>
      <c r="Q583" s="11" t="s">
        <v>1094</v>
      </c>
      <c r="R583" s="133" t="s">
        <v>1493</v>
      </c>
      <c r="S583" s="134">
        <v>1</v>
      </c>
      <c r="T583" s="16" t="s">
        <v>18</v>
      </c>
      <c r="U583" s="16"/>
      <c r="V583" s="5" t="s">
        <v>126</v>
      </c>
      <c r="W583" s="5" t="s">
        <v>49</v>
      </c>
      <c r="X583" s="5" t="s">
        <v>17</v>
      </c>
      <c r="Y583" s="5" t="s">
        <v>302</v>
      </c>
      <c r="Z583" s="18">
        <v>2</v>
      </c>
      <c r="AA583" s="5" t="s">
        <v>40</v>
      </c>
      <c r="AT583" s="4">
        <v>49</v>
      </c>
      <c r="AW583" s="4">
        <v>49</v>
      </c>
      <c r="BI583" s="4">
        <v>2</v>
      </c>
      <c r="BQ583" s="10"/>
      <c r="BR583" s="10"/>
      <c r="BS583" s="4">
        <v>100</v>
      </c>
      <c r="BW583" s="4" t="s">
        <v>470</v>
      </c>
      <c r="BY583" s="10"/>
    </row>
    <row r="584" spans="1:77" x14ac:dyDescent="0.3">
      <c r="A584" s="49" t="s">
        <v>1487</v>
      </c>
      <c r="B584" s="19">
        <v>42967</v>
      </c>
      <c r="C584" s="10" t="s">
        <v>406</v>
      </c>
      <c r="D584" s="4" t="s">
        <v>115</v>
      </c>
      <c r="E584" s="4" t="s">
        <v>116</v>
      </c>
      <c r="F584" s="20">
        <v>48</v>
      </c>
      <c r="G584" s="20">
        <v>2</v>
      </c>
      <c r="H584" s="12" t="str">
        <f t="shared" si="19"/>
        <v>48-2</v>
      </c>
      <c r="I584" s="12" t="str">
        <f t="shared" si="18"/>
        <v>48-2 3</v>
      </c>
      <c r="J584" s="49" t="s">
        <v>1487</v>
      </c>
      <c r="K584" s="83">
        <v>0</v>
      </c>
      <c r="L584" s="83">
        <v>33</v>
      </c>
      <c r="M584" s="117" t="b">
        <v>1</v>
      </c>
      <c r="N584" s="14">
        <v>110.235</v>
      </c>
      <c r="O584" s="14">
        <v>110.565</v>
      </c>
      <c r="P584" s="15" t="s">
        <v>112</v>
      </c>
      <c r="Q584" s="16" t="s">
        <v>117</v>
      </c>
      <c r="R584" s="133" t="s">
        <v>1497</v>
      </c>
      <c r="S584" s="134">
        <v>3</v>
      </c>
      <c r="T584" s="16" t="s">
        <v>18</v>
      </c>
      <c r="U584" s="16"/>
      <c r="V584" s="5" t="s">
        <v>126</v>
      </c>
      <c r="W584" s="5" t="s">
        <v>49</v>
      </c>
      <c r="X584" s="5" t="s">
        <v>14</v>
      </c>
      <c r="Y584" s="5" t="s">
        <v>11</v>
      </c>
      <c r="Z584" s="18">
        <v>3</v>
      </c>
      <c r="AA584" s="5" t="s">
        <v>40</v>
      </c>
      <c r="AT584" s="4">
        <v>50</v>
      </c>
      <c r="AW584" s="4">
        <v>50</v>
      </c>
      <c r="BR584" s="10"/>
      <c r="BS584" s="4">
        <v>100</v>
      </c>
      <c r="BW584" s="4" t="s">
        <v>249</v>
      </c>
      <c r="BX584" s="5"/>
    </row>
    <row r="585" spans="1:77" x14ac:dyDescent="0.3">
      <c r="A585" s="49" t="s">
        <v>1487</v>
      </c>
      <c r="B585" s="19">
        <v>42967</v>
      </c>
      <c r="C585" s="10" t="s">
        <v>406</v>
      </c>
      <c r="D585" s="4" t="s">
        <v>115</v>
      </c>
      <c r="E585" s="4" t="s">
        <v>116</v>
      </c>
      <c r="F585" s="20">
        <v>48</v>
      </c>
      <c r="G585" s="20">
        <v>2</v>
      </c>
      <c r="H585" s="12" t="str">
        <f t="shared" si="19"/>
        <v>48-2</v>
      </c>
      <c r="I585" s="12" t="str">
        <f t="shared" si="18"/>
        <v>48-2 3</v>
      </c>
      <c r="J585" s="49" t="s">
        <v>1487</v>
      </c>
      <c r="K585" s="83">
        <v>0</v>
      </c>
      <c r="L585" s="83">
        <v>33</v>
      </c>
      <c r="M585" s="117" t="b">
        <v>1</v>
      </c>
      <c r="N585" s="14">
        <v>110.235</v>
      </c>
      <c r="O585" s="14">
        <v>110.565</v>
      </c>
      <c r="P585" s="15" t="s">
        <v>112</v>
      </c>
      <c r="Q585" s="16" t="s">
        <v>117</v>
      </c>
      <c r="R585" s="133" t="s">
        <v>1497</v>
      </c>
      <c r="S585" s="134">
        <v>3</v>
      </c>
      <c r="T585" s="16" t="s">
        <v>18</v>
      </c>
      <c r="U585" s="16" t="s">
        <v>89</v>
      </c>
      <c r="V585" s="5" t="s">
        <v>127</v>
      </c>
      <c r="W585" s="5" t="s">
        <v>49</v>
      </c>
      <c r="X585" s="5" t="s">
        <v>14</v>
      </c>
      <c r="Y585" s="5" t="s">
        <v>11</v>
      </c>
      <c r="Z585" s="18">
        <v>3</v>
      </c>
      <c r="AA585" s="5" t="s">
        <v>40</v>
      </c>
      <c r="AT585" s="4">
        <v>50</v>
      </c>
      <c r="AW585" s="4">
        <v>49</v>
      </c>
      <c r="BH585" s="4">
        <v>1</v>
      </c>
      <c r="BR585" s="10"/>
      <c r="BS585" s="4">
        <v>100</v>
      </c>
      <c r="BU585" s="4" t="s">
        <v>459</v>
      </c>
      <c r="BV585" s="4" t="s">
        <v>464</v>
      </c>
      <c r="BW585" s="4" t="s">
        <v>468</v>
      </c>
      <c r="BX585" s="5"/>
    </row>
    <row r="586" spans="1:77" hidden="1" x14ac:dyDescent="0.3">
      <c r="A586" s="49" t="s">
        <v>1487</v>
      </c>
      <c r="B586" s="19">
        <v>42967</v>
      </c>
      <c r="C586" s="10" t="s">
        <v>406</v>
      </c>
      <c r="D586" s="10" t="s">
        <v>115</v>
      </c>
      <c r="E586" s="10" t="s">
        <v>116</v>
      </c>
      <c r="F586" s="20">
        <v>48</v>
      </c>
      <c r="G586" s="20">
        <v>2</v>
      </c>
      <c r="H586" s="12" t="str">
        <f t="shared" si="19"/>
        <v>48-2</v>
      </c>
      <c r="I586" s="12" t="str">
        <f t="shared" si="18"/>
        <v>48-2 O</v>
      </c>
      <c r="J586" s="49" t="s">
        <v>1487</v>
      </c>
      <c r="K586" s="20">
        <v>0</v>
      </c>
      <c r="L586" s="83">
        <v>33</v>
      </c>
      <c r="M586" s="117" t="b">
        <v>1</v>
      </c>
      <c r="N586" s="14">
        <v>110.235</v>
      </c>
      <c r="O586" s="14">
        <v>110.565</v>
      </c>
      <c r="P586" s="20"/>
      <c r="Q586" s="20" t="s">
        <v>105</v>
      </c>
      <c r="R586" s="135" t="s">
        <v>105</v>
      </c>
      <c r="S586" s="136" t="s">
        <v>1492</v>
      </c>
      <c r="T586" s="20"/>
      <c r="U586" s="20"/>
      <c r="V586" s="10"/>
      <c r="W586" s="10"/>
      <c r="X586" s="10"/>
      <c r="Y586" s="10"/>
      <c r="Z586" s="18" t="e">
        <v>#N/A</v>
      </c>
      <c r="AA586" s="10"/>
      <c r="BQ586" s="10"/>
      <c r="BR586" s="10"/>
      <c r="BS586" s="4">
        <v>0</v>
      </c>
      <c r="BX586" s="4" t="s">
        <v>471</v>
      </c>
      <c r="BY586" s="10"/>
    </row>
    <row r="587" spans="1:77" hidden="1" x14ac:dyDescent="0.3">
      <c r="A587" s="49" t="s">
        <v>1487</v>
      </c>
      <c r="B587" s="19">
        <v>42967</v>
      </c>
      <c r="C587" s="10" t="s">
        <v>406</v>
      </c>
      <c r="D587" s="4" t="s">
        <v>115</v>
      </c>
      <c r="E587" s="4" t="s">
        <v>116</v>
      </c>
      <c r="F587" s="20">
        <v>48</v>
      </c>
      <c r="G587" s="20">
        <v>3</v>
      </c>
      <c r="H587" s="12" t="str">
        <f t="shared" si="19"/>
        <v>48-3</v>
      </c>
      <c r="I587" s="12" t="str">
        <f t="shared" si="18"/>
        <v>48-3 1</v>
      </c>
      <c r="J587" s="49" t="s">
        <v>1487</v>
      </c>
      <c r="K587" s="83">
        <v>0</v>
      </c>
      <c r="L587" s="83">
        <v>99</v>
      </c>
      <c r="M587" s="117" t="b">
        <v>1</v>
      </c>
      <c r="N587" s="14">
        <v>110.57</v>
      </c>
      <c r="O587" s="14">
        <v>111.55999999999999</v>
      </c>
      <c r="P587" s="15" t="s">
        <v>112</v>
      </c>
      <c r="Q587" s="11" t="s">
        <v>1094</v>
      </c>
      <c r="R587" s="133" t="s">
        <v>1493</v>
      </c>
      <c r="S587" s="134">
        <v>1</v>
      </c>
      <c r="T587" s="16" t="s">
        <v>18</v>
      </c>
      <c r="U587" s="16"/>
      <c r="V587" s="5" t="s">
        <v>126</v>
      </c>
      <c r="W587" s="5" t="s">
        <v>49</v>
      </c>
      <c r="X587" s="5" t="s">
        <v>17</v>
      </c>
      <c r="Y587" s="5" t="s">
        <v>302</v>
      </c>
      <c r="Z587" s="18">
        <v>2</v>
      </c>
      <c r="AA587" s="5" t="s">
        <v>40</v>
      </c>
      <c r="AT587" s="4">
        <v>49</v>
      </c>
      <c r="AW587" s="4">
        <v>49</v>
      </c>
      <c r="BI587" s="4">
        <v>2</v>
      </c>
      <c r="BQ587" s="10"/>
      <c r="BR587" s="10"/>
      <c r="BS587" s="4">
        <v>100</v>
      </c>
      <c r="BW587" s="4" t="s">
        <v>472</v>
      </c>
      <c r="BY587" s="10"/>
    </row>
    <row r="588" spans="1:77" x14ac:dyDescent="0.3">
      <c r="A588" s="49" t="s">
        <v>1487</v>
      </c>
      <c r="B588" s="19">
        <v>42967</v>
      </c>
      <c r="C588" s="10" t="s">
        <v>406</v>
      </c>
      <c r="D588" s="4" t="s">
        <v>115</v>
      </c>
      <c r="E588" s="4" t="s">
        <v>116</v>
      </c>
      <c r="F588" s="20">
        <v>48</v>
      </c>
      <c r="G588" s="20">
        <v>3</v>
      </c>
      <c r="H588" s="12" t="str">
        <f t="shared" si="19"/>
        <v>48-3</v>
      </c>
      <c r="I588" s="12" t="str">
        <f t="shared" si="18"/>
        <v>48-3 3</v>
      </c>
      <c r="J588" s="49" t="s">
        <v>1487</v>
      </c>
      <c r="K588" s="83">
        <v>0</v>
      </c>
      <c r="L588" s="83">
        <v>99</v>
      </c>
      <c r="M588" s="117" t="b">
        <v>1</v>
      </c>
      <c r="N588" s="14">
        <v>110.57</v>
      </c>
      <c r="O588" s="14">
        <v>111.55999999999999</v>
      </c>
      <c r="P588" s="15" t="s">
        <v>112</v>
      </c>
      <c r="Q588" s="16" t="s">
        <v>117</v>
      </c>
      <c r="R588" s="133" t="s">
        <v>1497</v>
      </c>
      <c r="S588" s="134">
        <v>3</v>
      </c>
      <c r="T588" s="16" t="s">
        <v>18</v>
      </c>
      <c r="U588" s="16"/>
      <c r="V588" s="5" t="s">
        <v>210</v>
      </c>
      <c r="W588" s="5" t="s">
        <v>49</v>
      </c>
      <c r="X588" s="5" t="s">
        <v>14</v>
      </c>
      <c r="Y588" s="5" t="s">
        <v>11</v>
      </c>
      <c r="Z588" s="18">
        <v>3</v>
      </c>
      <c r="AA588" s="5" t="s">
        <v>40</v>
      </c>
      <c r="AT588" s="4">
        <v>50</v>
      </c>
      <c r="AW588" s="4">
        <v>50</v>
      </c>
      <c r="BR588" s="10"/>
      <c r="BS588" s="4">
        <v>100</v>
      </c>
      <c r="BW588" s="4" t="s">
        <v>473</v>
      </c>
      <c r="BX588" s="5"/>
    </row>
    <row r="589" spans="1:77" hidden="1" x14ac:dyDescent="0.3">
      <c r="A589" s="49" t="s">
        <v>1487</v>
      </c>
      <c r="B589" s="19">
        <v>42967</v>
      </c>
      <c r="C589" s="10" t="s">
        <v>406</v>
      </c>
      <c r="D589" s="4" t="s">
        <v>115</v>
      </c>
      <c r="E589" s="4" t="s">
        <v>116</v>
      </c>
      <c r="F589" s="20">
        <v>48</v>
      </c>
      <c r="G589" s="20">
        <v>3</v>
      </c>
      <c r="H589" s="12" t="str">
        <f t="shared" si="19"/>
        <v>48-3</v>
      </c>
      <c r="I589" s="12" t="str">
        <f t="shared" si="18"/>
        <v>48-3 3</v>
      </c>
      <c r="J589" s="49" t="s">
        <v>1487</v>
      </c>
      <c r="K589" s="83">
        <v>0</v>
      </c>
      <c r="L589" s="83">
        <v>99</v>
      </c>
      <c r="M589" s="117" t="b">
        <v>1</v>
      </c>
      <c r="N589" s="14">
        <v>110.57</v>
      </c>
      <c r="O589" s="14">
        <v>111.55999999999999</v>
      </c>
      <c r="P589" s="15" t="s">
        <v>112</v>
      </c>
      <c r="Q589" s="16" t="s">
        <v>42</v>
      </c>
      <c r="R589" s="133" t="s">
        <v>1497</v>
      </c>
      <c r="S589" s="134">
        <v>3</v>
      </c>
      <c r="T589" s="16" t="s">
        <v>18</v>
      </c>
      <c r="U589" s="16" t="s">
        <v>89</v>
      </c>
      <c r="V589" s="5" t="s">
        <v>127</v>
      </c>
      <c r="W589" s="5" t="s">
        <v>49</v>
      </c>
      <c r="X589" s="5" t="s">
        <v>14</v>
      </c>
      <c r="Y589" s="5" t="s">
        <v>11</v>
      </c>
      <c r="Z589" s="18">
        <v>3</v>
      </c>
      <c r="AA589" s="5" t="s">
        <v>40</v>
      </c>
      <c r="AS589" s="4">
        <v>34</v>
      </c>
      <c r="AT589" s="4">
        <v>33</v>
      </c>
      <c r="AW589" s="4">
        <v>33</v>
      </c>
      <c r="BR589" s="10"/>
      <c r="BS589" s="4">
        <v>100</v>
      </c>
      <c r="BW589" s="4" t="s">
        <v>474</v>
      </c>
      <c r="BX589" s="5"/>
    </row>
    <row r="590" spans="1:77" hidden="1" x14ac:dyDescent="0.3">
      <c r="A590" s="49" t="s">
        <v>1487</v>
      </c>
      <c r="B590" s="19">
        <v>42967</v>
      </c>
      <c r="C590" s="10" t="s">
        <v>406</v>
      </c>
      <c r="D590" s="10" t="s">
        <v>115</v>
      </c>
      <c r="E590" s="10" t="s">
        <v>116</v>
      </c>
      <c r="F590" s="20">
        <v>48</v>
      </c>
      <c r="G590" s="20">
        <v>3</v>
      </c>
      <c r="H590" s="12" t="str">
        <f t="shared" si="19"/>
        <v>48-3</v>
      </c>
      <c r="I590" s="12" t="str">
        <f t="shared" si="18"/>
        <v>48-3 O</v>
      </c>
      <c r="J590" s="49" t="s">
        <v>1487</v>
      </c>
      <c r="K590" s="20">
        <v>0</v>
      </c>
      <c r="L590" s="83">
        <v>99</v>
      </c>
      <c r="M590" s="117" t="b">
        <v>1</v>
      </c>
      <c r="N590" s="14">
        <v>110.57</v>
      </c>
      <c r="O590" s="14">
        <v>111.55999999999999</v>
      </c>
      <c r="P590" s="20"/>
      <c r="Q590" s="20" t="s">
        <v>105</v>
      </c>
      <c r="R590" s="135" t="s">
        <v>105</v>
      </c>
      <c r="S590" s="136" t="s">
        <v>1492</v>
      </c>
      <c r="T590" s="20"/>
      <c r="U590" s="20"/>
      <c r="V590" s="10"/>
      <c r="W590" s="10"/>
      <c r="X590" s="10"/>
      <c r="Y590" s="10"/>
      <c r="Z590" s="18" t="e">
        <v>#N/A</v>
      </c>
      <c r="AA590" s="10"/>
      <c r="BQ590" s="10"/>
      <c r="BR590" s="10"/>
      <c r="BS590" s="4">
        <v>0</v>
      </c>
      <c r="BX590" s="4" t="s">
        <v>475</v>
      </c>
      <c r="BY590" s="10"/>
    </row>
    <row r="591" spans="1:77" hidden="1" x14ac:dyDescent="0.3">
      <c r="A591" s="49" t="s">
        <v>1487</v>
      </c>
      <c r="B591" s="19">
        <v>42967</v>
      </c>
      <c r="C591" s="10" t="s">
        <v>406</v>
      </c>
      <c r="D591" s="4" t="s">
        <v>115</v>
      </c>
      <c r="E591" s="4" t="s">
        <v>116</v>
      </c>
      <c r="F591" s="20">
        <v>49</v>
      </c>
      <c r="G591" s="20">
        <v>1</v>
      </c>
      <c r="H591" s="12" t="str">
        <f t="shared" si="19"/>
        <v>49-1</v>
      </c>
      <c r="I591" s="12" t="str">
        <f t="shared" si="18"/>
        <v>49-1 1</v>
      </c>
      <c r="J591" s="49" t="s">
        <v>1487</v>
      </c>
      <c r="K591" s="83">
        <v>0</v>
      </c>
      <c r="L591" s="83">
        <v>71</v>
      </c>
      <c r="M591" s="117" t="b">
        <v>1</v>
      </c>
      <c r="N591" s="14">
        <v>111.35</v>
      </c>
      <c r="O591" s="14">
        <v>112.05999999999999</v>
      </c>
      <c r="P591" s="15" t="s">
        <v>112</v>
      </c>
      <c r="Q591" s="11" t="s">
        <v>1094</v>
      </c>
      <c r="R591" s="133" t="s">
        <v>1493</v>
      </c>
      <c r="S591" s="134">
        <v>1</v>
      </c>
      <c r="T591" s="16" t="s">
        <v>18</v>
      </c>
      <c r="U591" s="16"/>
      <c r="V591" s="5" t="s">
        <v>126</v>
      </c>
      <c r="W591" s="5" t="s">
        <v>49</v>
      </c>
      <c r="X591" s="5" t="s">
        <v>17</v>
      </c>
      <c r="Y591" s="5" t="s">
        <v>302</v>
      </c>
      <c r="Z591" s="18">
        <v>2</v>
      </c>
      <c r="AA591" s="5" t="s">
        <v>40</v>
      </c>
      <c r="AT591" s="4">
        <v>49</v>
      </c>
      <c r="AW591" s="4">
        <v>49</v>
      </c>
      <c r="BI591" s="4">
        <v>2</v>
      </c>
      <c r="BQ591" s="10"/>
      <c r="BR591" s="10"/>
      <c r="BS591" s="4">
        <v>100</v>
      </c>
      <c r="BW591" s="4" t="s">
        <v>472</v>
      </c>
      <c r="BY591" s="10"/>
    </row>
    <row r="592" spans="1:77" x14ac:dyDescent="0.3">
      <c r="A592" s="49" t="s">
        <v>1487</v>
      </c>
      <c r="B592" s="19">
        <v>42967</v>
      </c>
      <c r="C592" s="10" t="s">
        <v>406</v>
      </c>
      <c r="D592" s="4" t="s">
        <v>115</v>
      </c>
      <c r="E592" s="4" t="s">
        <v>116</v>
      </c>
      <c r="F592" s="20">
        <v>49</v>
      </c>
      <c r="G592" s="20">
        <v>1</v>
      </c>
      <c r="H592" s="12" t="str">
        <f t="shared" si="19"/>
        <v>49-1</v>
      </c>
      <c r="I592" s="12" t="str">
        <f t="shared" si="18"/>
        <v>49-1 3</v>
      </c>
      <c r="J592" s="49" t="s">
        <v>1487</v>
      </c>
      <c r="K592" s="83">
        <v>0</v>
      </c>
      <c r="L592" s="83">
        <v>71</v>
      </c>
      <c r="M592" s="117" t="b">
        <v>1</v>
      </c>
      <c r="N592" s="14">
        <v>111.35</v>
      </c>
      <c r="O592" s="14">
        <v>112.05999999999999</v>
      </c>
      <c r="P592" s="15" t="s">
        <v>112</v>
      </c>
      <c r="Q592" s="16" t="s">
        <v>117</v>
      </c>
      <c r="R592" s="133" t="s">
        <v>1497</v>
      </c>
      <c r="S592" s="134">
        <v>3</v>
      </c>
      <c r="T592" s="16" t="s">
        <v>18</v>
      </c>
      <c r="U592" s="16"/>
      <c r="V592" s="5" t="s">
        <v>141</v>
      </c>
      <c r="W592" s="5" t="s">
        <v>49</v>
      </c>
      <c r="X592" s="5" t="s">
        <v>14</v>
      </c>
      <c r="Y592" s="5" t="s">
        <v>11</v>
      </c>
      <c r="Z592" s="18">
        <v>3</v>
      </c>
      <c r="AA592" s="5" t="s">
        <v>40</v>
      </c>
      <c r="AT592" s="4">
        <v>50</v>
      </c>
      <c r="AW592" s="4">
        <v>50</v>
      </c>
      <c r="BR592" s="10"/>
      <c r="BS592" s="4">
        <v>100</v>
      </c>
      <c r="BW592" s="4" t="s">
        <v>476</v>
      </c>
      <c r="BX592" s="5"/>
    </row>
    <row r="593" spans="1:77" hidden="1" x14ac:dyDescent="0.3">
      <c r="A593" s="49" t="s">
        <v>1487</v>
      </c>
      <c r="B593" s="19">
        <v>42967</v>
      </c>
      <c r="C593" s="10" t="s">
        <v>406</v>
      </c>
      <c r="D593" s="4" t="s">
        <v>115</v>
      </c>
      <c r="E593" s="4" t="s">
        <v>116</v>
      </c>
      <c r="F593" s="20">
        <v>49</v>
      </c>
      <c r="G593" s="20">
        <v>1</v>
      </c>
      <c r="H593" s="12" t="str">
        <f t="shared" si="19"/>
        <v>49-1</v>
      </c>
      <c r="I593" s="12" t="str">
        <f t="shared" si="18"/>
        <v>49-1 3</v>
      </c>
      <c r="J593" s="49" t="s">
        <v>1487</v>
      </c>
      <c r="K593" s="83">
        <v>0</v>
      </c>
      <c r="L593" s="83">
        <v>71</v>
      </c>
      <c r="M593" s="117" t="b">
        <v>1</v>
      </c>
      <c r="N593" s="14">
        <v>111.35</v>
      </c>
      <c r="O593" s="14">
        <v>112.05999999999999</v>
      </c>
      <c r="P593" s="15" t="s">
        <v>112</v>
      </c>
      <c r="Q593" s="16" t="s">
        <v>42</v>
      </c>
      <c r="R593" s="133" t="s">
        <v>1497</v>
      </c>
      <c r="S593" s="134">
        <v>3</v>
      </c>
      <c r="T593" s="16" t="s">
        <v>18</v>
      </c>
      <c r="U593" s="16" t="s">
        <v>89</v>
      </c>
      <c r="V593" s="5" t="s">
        <v>408</v>
      </c>
      <c r="W593" s="5" t="s">
        <v>49</v>
      </c>
      <c r="X593" s="5" t="s">
        <v>14</v>
      </c>
      <c r="Y593" s="5" t="s">
        <v>11</v>
      </c>
      <c r="Z593" s="18">
        <v>3</v>
      </c>
      <c r="AA593" s="5" t="s">
        <v>40</v>
      </c>
      <c r="AS593" s="4">
        <v>34</v>
      </c>
      <c r="AT593" s="4">
        <v>33</v>
      </c>
      <c r="AW593" s="4">
        <v>33</v>
      </c>
      <c r="BR593" s="10"/>
      <c r="BS593" s="4">
        <v>100</v>
      </c>
      <c r="BW593" s="4" t="s">
        <v>477</v>
      </c>
      <c r="BX593" s="5"/>
    </row>
    <row r="594" spans="1:77" hidden="1" x14ac:dyDescent="0.3">
      <c r="A594" s="49" t="s">
        <v>1487</v>
      </c>
      <c r="B594" s="19">
        <v>42967</v>
      </c>
      <c r="C594" s="10" t="s">
        <v>406</v>
      </c>
      <c r="D594" s="10" t="s">
        <v>115</v>
      </c>
      <c r="E594" s="10" t="s">
        <v>116</v>
      </c>
      <c r="F594" s="20">
        <v>49</v>
      </c>
      <c r="G594" s="20">
        <v>1</v>
      </c>
      <c r="H594" s="12" t="str">
        <f t="shared" si="19"/>
        <v>49-1</v>
      </c>
      <c r="I594" s="12" t="str">
        <f t="shared" si="18"/>
        <v>49-1 O</v>
      </c>
      <c r="J594" s="49" t="s">
        <v>1487</v>
      </c>
      <c r="K594" s="20">
        <v>0</v>
      </c>
      <c r="L594" s="83">
        <v>71</v>
      </c>
      <c r="M594" s="117" t="b">
        <v>1</v>
      </c>
      <c r="N594" s="14">
        <v>111.35</v>
      </c>
      <c r="O594" s="14">
        <v>112.05999999999999</v>
      </c>
      <c r="P594" s="20"/>
      <c r="Q594" s="20" t="s">
        <v>105</v>
      </c>
      <c r="R594" s="135" t="s">
        <v>105</v>
      </c>
      <c r="S594" s="136" t="s">
        <v>1492</v>
      </c>
      <c r="T594" s="20"/>
      <c r="U594" s="20"/>
      <c r="V594" s="10"/>
      <c r="W594" s="10"/>
      <c r="X594" s="10"/>
      <c r="Y594" s="10"/>
      <c r="Z594" s="18" t="e">
        <v>#N/A</v>
      </c>
      <c r="AA594" s="10"/>
      <c r="BQ594" s="10"/>
      <c r="BR594" s="10"/>
      <c r="BS594" s="4">
        <v>0</v>
      </c>
      <c r="BX594" s="4" t="s">
        <v>478</v>
      </c>
      <c r="BY594" s="10"/>
    </row>
    <row r="595" spans="1:77" hidden="1" x14ac:dyDescent="0.3">
      <c r="A595" s="49" t="s">
        <v>1487</v>
      </c>
      <c r="B595" s="19">
        <v>42967</v>
      </c>
      <c r="C595" s="10" t="s">
        <v>406</v>
      </c>
      <c r="D595" s="4" t="s">
        <v>115</v>
      </c>
      <c r="E595" s="4" t="s">
        <v>116</v>
      </c>
      <c r="F595" s="20">
        <v>49</v>
      </c>
      <c r="G595" s="20">
        <v>2</v>
      </c>
      <c r="H595" s="12" t="str">
        <f t="shared" si="19"/>
        <v>49-2</v>
      </c>
      <c r="I595" s="12" t="str">
        <f t="shared" si="18"/>
        <v>49-2 1</v>
      </c>
      <c r="J595" s="49" t="s">
        <v>1487</v>
      </c>
      <c r="K595" s="83">
        <v>0</v>
      </c>
      <c r="L595" s="83">
        <v>36</v>
      </c>
      <c r="M595" s="117" t="b">
        <v>1</v>
      </c>
      <c r="N595" s="14">
        <v>112.07</v>
      </c>
      <c r="O595" s="14">
        <v>112.42999999999999</v>
      </c>
      <c r="P595" s="15" t="s">
        <v>112</v>
      </c>
      <c r="Q595" s="11" t="s">
        <v>1094</v>
      </c>
      <c r="R595" s="133" t="s">
        <v>1493</v>
      </c>
      <c r="S595" s="134">
        <v>1</v>
      </c>
      <c r="T595" s="16" t="s">
        <v>18</v>
      </c>
      <c r="U595" s="16"/>
      <c r="V595" s="5" t="s">
        <v>126</v>
      </c>
      <c r="W595" s="5" t="s">
        <v>49</v>
      </c>
      <c r="X595" s="5" t="s">
        <v>17</v>
      </c>
      <c r="Y595" s="5" t="s">
        <v>302</v>
      </c>
      <c r="Z595" s="18">
        <v>2</v>
      </c>
      <c r="AA595" s="5" t="s">
        <v>40</v>
      </c>
      <c r="AT595" s="4">
        <v>49</v>
      </c>
      <c r="AW595" s="4">
        <v>49</v>
      </c>
      <c r="BI595" s="4">
        <v>2</v>
      </c>
      <c r="BQ595" s="10"/>
      <c r="BR595" s="10"/>
      <c r="BS595" s="4">
        <v>100</v>
      </c>
      <c r="BW595" s="4" t="s">
        <v>479</v>
      </c>
      <c r="BY595" s="10"/>
    </row>
    <row r="596" spans="1:77" x14ac:dyDescent="0.3">
      <c r="A596" s="49" t="s">
        <v>1487</v>
      </c>
      <c r="B596" s="19">
        <v>42967</v>
      </c>
      <c r="C596" s="10" t="s">
        <v>406</v>
      </c>
      <c r="D596" s="4" t="s">
        <v>115</v>
      </c>
      <c r="E596" s="4" t="s">
        <v>116</v>
      </c>
      <c r="F596" s="20">
        <v>49</v>
      </c>
      <c r="G596" s="20">
        <v>2</v>
      </c>
      <c r="H596" s="12" t="str">
        <f t="shared" si="19"/>
        <v>49-2</v>
      </c>
      <c r="I596" s="12" t="str">
        <f t="shared" si="18"/>
        <v>49-2 3</v>
      </c>
      <c r="J596" s="49" t="s">
        <v>1487</v>
      </c>
      <c r="K596" s="83">
        <v>0</v>
      </c>
      <c r="L596" s="83">
        <v>36</v>
      </c>
      <c r="M596" s="117" t="b">
        <v>1</v>
      </c>
      <c r="N596" s="14">
        <v>112.07</v>
      </c>
      <c r="O596" s="14">
        <v>112.42999999999999</v>
      </c>
      <c r="P596" s="15" t="s">
        <v>96</v>
      </c>
      <c r="Q596" s="16" t="s">
        <v>117</v>
      </c>
      <c r="R596" s="133" t="s">
        <v>1497</v>
      </c>
      <c r="S596" s="134">
        <v>3</v>
      </c>
      <c r="T596" s="16" t="s">
        <v>18</v>
      </c>
      <c r="U596" s="16"/>
      <c r="V596" s="5" t="s">
        <v>141</v>
      </c>
      <c r="W596" s="5" t="s">
        <v>49</v>
      </c>
      <c r="X596" s="5" t="s">
        <v>14</v>
      </c>
      <c r="Y596" s="5" t="s">
        <v>11</v>
      </c>
      <c r="Z596" s="18">
        <v>3</v>
      </c>
      <c r="AA596" s="5" t="s">
        <v>40</v>
      </c>
      <c r="AT596" s="4">
        <v>50</v>
      </c>
      <c r="AW596" s="4">
        <v>50</v>
      </c>
      <c r="BR596" s="10"/>
      <c r="BS596" s="4">
        <v>100</v>
      </c>
      <c r="BW596" s="4" t="s">
        <v>476</v>
      </c>
      <c r="BX596" s="5"/>
    </row>
    <row r="597" spans="1:77" hidden="1" x14ac:dyDescent="0.3">
      <c r="A597" s="49" t="s">
        <v>1487</v>
      </c>
      <c r="B597" s="19">
        <v>42967</v>
      </c>
      <c r="C597" s="10" t="s">
        <v>406</v>
      </c>
      <c r="D597" s="4" t="s">
        <v>115</v>
      </c>
      <c r="E597" s="4" t="s">
        <v>116</v>
      </c>
      <c r="F597" s="20">
        <v>49</v>
      </c>
      <c r="G597" s="20">
        <v>2</v>
      </c>
      <c r="H597" s="12" t="str">
        <f t="shared" si="19"/>
        <v>49-2</v>
      </c>
      <c r="I597" s="12" t="str">
        <f t="shared" si="18"/>
        <v>49-2 3</v>
      </c>
      <c r="J597" s="49" t="s">
        <v>1487</v>
      </c>
      <c r="K597" s="83">
        <v>17</v>
      </c>
      <c r="L597" s="83">
        <v>19</v>
      </c>
      <c r="M597" s="117" t="b">
        <v>1</v>
      </c>
      <c r="N597" s="14">
        <v>112.24</v>
      </c>
      <c r="O597" s="14">
        <v>112.25999999999999</v>
      </c>
      <c r="P597" s="15" t="s">
        <v>96</v>
      </c>
      <c r="Q597" s="16" t="s">
        <v>42</v>
      </c>
      <c r="R597" s="133" t="s">
        <v>1497</v>
      </c>
      <c r="S597" s="134">
        <v>3</v>
      </c>
      <c r="T597" s="16" t="s">
        <v>18</v>
      </c>
      <c r="U597" s="16" t="s">
        <v>89</v>
      </c>
      <c r="V597" s="5" t="s">
        <v>409</v>
      </c>
      <c r="W597" s="5" t="s">
        <v>49</v>
      </c>
      <c r="X597" s="5" t="s">
        <v>14</v>
      </c>
      <c r="Y597" s="5" t="s">
        <v>11</v>
      </c>
      <c r="Z597" s="18">
        <v>3</v>
      </c>
      <c r="AA597" s="5" t="s">
        <v>40</v>
      </c>
      <c r="AR597" s="4">
        <v>10</v>
      </c>
      <c r="AS597" s="4">
        <v>10</v>
      </c>
      <c r="AT597" s="4">
        <v>35</v>
      </c>
      <c r="AW597" s="4">
        <v>45</v>
      </c>
      <c r="BR597" s="10"/>
      <c r="BS597" s="4">
        <v>100</v>
      </c>
      <c r="BW597" s="4" t="s">
        <v>480</v>
      </c>
      <c r="BX597" s="5"/>
    </row>
    <row r="598" spans="1:77" hidden="1" x14ac:dyDescent="0.3">
      <c r="A598" s="49" t="s">
        <v>1487</v>
      </c>
      <c r="B598" s="19">
        <v>42967</v>
      </c>
      <c r="C598" s="10" t="s">
        <v>406</v>
      </c>
      <c r="D598" s="10" t="s">
        <v>115</v>
      </c>
      <c r="E598" s="10" t="s">
        <v>116</v>
      </c>
      <c r="F598" s="20">
        <v>49</v>
      </c>
      <c r="G598" s="20">
        <v>2</v>
      </c>
      <c r="H598" s="12" t="str">
        <f t="shared" si="19"/>
        <v>49-2</v>
      </c>
      <c r="I598" s="12" t="str">
        <f t="shared" si="18"/>
        <v>49-2 O</v>
      </c>
      <c r="J598" s="49" t="s">
        <v>1487</v>
      </c>
      <c r="K598" s="20">
        <v>0</v>
      </c>
      <c r="L598" s="83">
        <v>36</v>
      </c>
      <c r="M598" s="117" t="b">
        <v>1</v>
      </c>
      <c r="N598" s="14">
        <v>112.07</v>
      </c>
      <c r="O598" s="14">
        <v>112.42999999999999</v>
      </c>
      <c r="P598" s="20"/>
      <c r="Q598" s="20" t="s">
        <v>105</v>
      </c>
      <c r="R598" s="135" t="s">
        <v>105</v>
      </c>
      <c r="S598" s="136" t="s">
        <v>1492</v>
      </c>
      <c r="T598" s="20"/>
      <c r="U598" s="20"/>
      <c r="V598" s="10"/>
      <c r="W598" s="10"/>
      <c r="X598" s="10"/>
      <c r="Y598" s="10"/>
      <c r="Z598" s="18" t="e">
        <v>#N/A</v>
      </c>
      <c r="AA598" s="10"/>
      <c r="BQ598" s="10"/>
      <c r="BR598" s="10"/>
      <c r="BS598" s="4">
        <v>0</v>
      </c>
      <c r="BX598" s="4" t="s">
        <v>478</v>
      </c>
      <c r="BY598" s="10"/>
    </row>
    <row r="599" spans="1:77" hidden="1" x14ac:dyDescent="0.3">
      <c r="A599" s="49" t="s">
        <v>1487</v>
      </c>
      <c r="B599" s="19">
        <v>42967</v>
      </c>
      <c r="C599" s="10" t="s">
        <v>406</v>
      </c>
      <c r="D599" s="4" t="s">
        <v>115</v>
      </c>
      <c r="E599" s="4" t="s">
        <v>116</v>
      </c>
      <c r="F599" s="20">
        <v>50</v>
      </c>
      <c r="G599" s="20">
        <v>1</v>
      </c>
      <c r="H599" s="12" t="str">
        <f t="shared" si="19"/>
        <v>50-1</v>
      </c>
      <c r="I599" s="12" t="str">
        <f t="shared" si="18"/>
        <v>50-1 1</v>
      </c>
      <c r="J599" s="49" t="s">
        <v>1487</v>
      </c>
      <c r="K599" s="83">
        <v>0</v>
      </c>
      <c r="L599" s="83">
        <v>98</v>
      </c>
      <c r="M599" s="117" t="b">
        <v>1</v>
      </c>
      <c r="N599" s="14">
        <v>112.4</v>
      </c>
      <c r="O599" s="14">
        <v>113.38000000000001</v>
      </c>
      <c r="P599" s="15" t="s">
        <v>112</v>
      </c>
      <c r="Q599" s="11" t="s">
        <v>1094</v>
      </c>
      <c r="R599" s="133" t="s">
        <v>1493</v>
      </c>
      <c r="S599" s="134">
        <v>1</v>
      </c>
      <c r="T599" s="16" t="s">
        <v>18</v>
      </c>
      <c r="U599" s="16"/>
      <c r="V599" s="5" t="s">
        <v>126</v>
      </c>
      <c r="W599" s="5" t="s">
        <v>49</v>
      </c>
      <c r="X599" s="5" t="s">
        <v>17</v>
      </c>
      <c r="Y599" s="5" t="s">
        <v>302</v>
      </c>
      <c r="Z599" s="18">
        <v>2</v>
      </c>
      <c r="AA599" s="5" t="s">
        <v>40</v>
      </c>
      <c r="AT599" s="4">
        <v>49</v>
      </c>
      <c r="AW599" s="4">
        <v>49</v>
      </c>
      <c r="BI599" s="4">
        <v>2</v>
      </c>
      <c r="BQ599" s="10"/>
      <c r="BR599" s="10"/>
      <c r="BS599" s="4">
        <v>100</v>
      </c>
      <c r="BW599" s="4" t="s">
        <v>479</v>
      </c>
      <c r="BY599" s="10"/>
    </row>
    <row r="600" spans="1:77" hidden="1" x14ac:dyDescent="0.3">
      <c r="A600" s="49" t="s">
        <v>1487</v>
      </c>
      <c r="B600" s="19">
        <v>42967</v>
      </c>
      <c r="C600" s="10" t="s">
        <v>406</v>
      </c>
      <c r="D600" s="4" t="s">
        <v>115</v>
      </c>
      <c r="E600" s="4" t="s">
        <v>116</v>
      </c>
      <c r="F600" s="20">
        <v>50</v>
      </c>
      <c r="G600" s="20">
        <v>1</v>
      </c>
      <c r="H600" s="12" t="str">
        <f t="shared" si="19"/>
        <v>50-1</v>
      </c>
      <c r="I600" s="12" t="str">
        <f t="shared" si="18"/>
        <v>50-1 5</v>
      </c>
      <c r="J600" s="49" t="s">
        <v>1487</v>
      </c>
      <c r="K600" s="83">
        <v>0</v>
      </c>
      <c r="L600" s="83">
        <v>98</v>
      </c>
      <c r="M600" s="117" t="b">
        <v>1</v>
      </c>
      <c r="N600" s="14">
        <v>112.4</v>
      </c>
      <c r="O600" s="14">
        <v>113.38000000000001</v>
      </c>
      <c r="P600" s="15" t="s">
        <v>112</v>
      </c>
      <c r="Q600" s="16" t="s">
        <v>35</v>
      </c>
      <c r="R600" s="133" t="s">
        <v>1495</v>
      </c>
      <c r="S600" s="134">
        <v>5</v>
      </c>
      <c r="T600" s="16" t="s">
        <v>18</v>
      </c>
      <c r="U600" s="16"/>
      <c r="V600" s="5" t="s">
        <v>407</v>
      </c>
      <c r="W600" s="5" t="s">
        <v>49</v>
      </c>
      <c r="X600" s="5" t="s">
        <v>17</v>
      </c>
      <c r="Y600" s="5" t="s">
        <v>302</v>
      </c>
      <c r="Z600" s="18">
        <v>2</v>
      </c>
      <c r="AA600" s="5" t="s">
        <v>40</v>
      </c>
      <c r="BH600" s="4">
        <v>100</v>
      </c>
      <c r="BQ600" s="10"/>
      <c r="BR600" s="10"/>
      <c r="BS600" s="4">
        <v>100</v>
      </c>
      <c r="BW600" s="4" t="s">
        <v>462</v>
      </c>
      <c r="BY600" s="10"/>
    </row>
    <row r="601" spans="1:77" x14ac:dyDescent="0.3">
      <c r="A601" s="49" t="s">
        <v>1487</v>
      </c>
      <c r="B601" s="19">
        <v>42967</v>
      </c>
      <c r="C601" s="10" t="s">
        <v>406</v>
      </c>
      <c r="D601" s="4" t="s">
        <v>115</v>
      </c>
      <c r="E601" s="4" t="s">
        <v>116</v>
      </c>
      <c r="F601" s="20">
        <v>50</v>
      </c>
      <c r="G601" s="20">
        <v>1</v>
      </c>
      <c r="H601" s="12" t="str">
        <f t="shared" si="19"/>
        <v>50-1</v>
      </c>
      <c r="I601" s="12" t="str">
        <f t="shared" si="18"/>
        <v>50-1 3</v>
      </c>
      <c r="J601" s="49" t="s">
        <v>1487</v>
      </c>
      <c r="K601" s="83">
        <v>0</v>
      </c>
      <c r="L601" s="83">
        <v>98</v>
      </c>
      <c r="M601" s="117" t="b">
        <v>1</v>
      </c>
      <c r="N601" s="14">
        <v>112.4</v>
      </c>
      <c r="O601" s="14">
        <v>113.38000000000001</v>
      </c>
      <c r="P601" s="15" t="s">
        <v>112</v>
      </c>
      <c r="Q601" s="16" t="s">
        <v>117</v>
      </c>
      <c r="R601" s="133" t="s">
        <v>1497</v>
      </c>
      <c r="S601" s="134">
        <v>3</v>
      </c>
      <c r="T601" s="16" t="s">
        <v>18</v>
      </c>
      <c r="U601" s="16"/>
      <c r="V601" s="5" t="s">
        <v>141</v>
      </c>
      <c r="W601" s="5" t="s">
        <v>49</v>
      </c>
      <c r="X601" s="5" t="s">
        <v>14</v>
      </c>
      <c r="Y601" s="5" t="s">
        <v>11</v>
      </c>
      <c r="Z601" s="18">
        <v>3</v>
      </c>
      <c r="AA601" s="5" t="s">
        <v>40</v>
      </c>
      <c r="AT601" s="4">
        <v>50</v>
      </c>
      <c r="AW601" s="4">
        <v>50</v>
      </c>
      <c r="BR601" s="10"/>
      <c r="BS601" s="4">
        <v>100</v>
      </c>
      <c r="BW601" s="4" t="s">
        <v>481</v>
      </c>
      <c r="BX601" s="5"/>
    </row>
    <row r="602" spans="1:77" hidden="1" x14ac:dyDescent="0.3">
      <c r="A602" s="49" t="s">
        <v>1487</v>
      </c>
      <c r="B602" s="19">
        <v>42967</v>
      </c>
      <c r="C602" s="10" t="s">
        <v>406</v>
      </c>
      <c r="D602" s="4" t="s">
        <v>115</v>
      </c>
      <c r="E602" s="4" t="s">
        <v>116</v>
      </c>
      <c r="F602" s="20">
        <v>50</v>
      </c>
      <c r="G602" s="20">
        <v>1</v>
      </c>
      <c r="H602" s="12" t="str">
        <f t="shared" si="19"/>
        <v>50-1</v>
      </c>
      <c r="I602" s="12" t="str">
        <f t="shared" si="18"/>
        <v>50-1 4</v>
      </c>
      <c r="J602" s="49" t="s">
        <v>1487</v>
      </c>
      <c r="K602" s="83">
        <v>6</v>
      </c>
      <c r="L602" s="83">
        <v>16</v>
      </c>
      <c r="M602" s="117" t="b">
        <v>1</v>
      </c>
      <c r="N602" s="14">
        <v>112.46000000000001</v>
      </c>
      <c r="O602" s="14">
        <v>112.56</v>
      </c>
      <c r="P602" s="15" t="s">
        <v>96</v>
      </c>
      <c r="Q602" s="16" t="s">
        <v>28</v>
      </c>
      <c r="R602" s="133" t="s">
        <v>1494</v>
      </c>
      <c r="S602" s="134">
        <v>4</v>
      </c>
      <c r="T602" s="16" t="s">
        <v>18</v>
      </c>
      <c r="U602" s="16" t="s">
        <v>89</v>
      </c>
      <c r="V602" s="5" t="s">
        <v>410</v>
      </c>
      <c r="W602" s="5" t="s">
        <v>49</v>
      </c>
      <c r="X602" s="5" t="s">
        <v>14</v>
      </c>
      <c r="Y602" s="5" t="s">
        <v>11</v>
      </c>
      <c r="Z602" s="18">
        <v>3</v>
      </c>
      <c r="AA602" s="5" t="s">
        <v>40</v>
      </c>
      <c r="AS602" s="4">
        <v>10</v>
      </c>
      <c r="AT602" s="4">
        <v>45</v>
      </c>
      <c r="AW602" s="4">
        <v>45</v>
      </c>
      <c r="BR602" s="10"/>
      <c r="BS602" s="4">
        <v>100</v>
      </c>
      <c r="BW602" s="4" t="s">
        <v>482</v>
      </c>
      <c r="BX602" s="5"/>
    </row>
    <row r="603" spans="1:77" hidden="1" x14ac:dyDescent="0.3">
      <c r="A603" s="49" t="s">
        <v>1487</v>
      </c>
      <c r="B603" s="19">
        <v>42967</v>
      </c>
      <c r="C603" s="10" t="s">
        <v>406</v>
      </c>
      <c r="D603" s="10" t="s">
        <v>115</v>
      </c>
      <c r="E603" s="10" t="s">
        <v>116</v>
      </c>
      <c r="F603" s="20">
        <v>50</v>
      </c>
      <c r="G603" s="20">
        <v>1</v>
      </c>
      <c r="H603" s="12" t="str">
        <f t="shared" si="19"/>
        <v>50-1</v>
      </c>
      <c r="I603" s="12" t="str">
        <f t="shared" si="18"/>
        <v>50-1 O</v>
      </c>
      <c r="J603" s="49" t="s">
        <v>1487</v>
      </c>
      <c r="K603" s="20">
        <v>0</v>
      </c>
      <c r="L603" s="83">
        <v>98</v>
      </c>
      <c r="M603" s="117" t="b">
        <v>1</v>
      </c>
      <c r="N603" s="14">
        <v>112.4</v>
      </c>
      <c r="O603" s="14">
        <v>113.38000000000001</v>
      </c>
      <c r="P603" s="20"/>
      <c r="Q603" s="20" t="s">
        <v>105</v>
      </c>
      <c r="R603" s="135" t="s">
        <v>105</v>
      </c>
      <c r="S603" s="136" t="s">
        <v>1492</v>
      </c>
      <c r="T603" s="20"/>
      <c r="U603" s="20"/>
      <c r="V603" s="10"/>
      <c r="W603" s="10"/>
      <c r="X603" s="10"/>
      <c r="Y603" s="10"/>
      <c r="Z603" s="18" t="e">
        <v>#N/A</v>
      </c>
      <c r="AA603" s="10"/>
      <c r="BQ603" s="10"/>
      <c r="BR603" s="10"/>
      <c r="BS603" s="4">
        <v>0</v>
      </c>
      <c r="BX603" s="4" t="s">
        <v>471</v>
      </c>
      <c r="BY603" s="10"/>
    </row>
    <row r="604" spans="1:77" hidden="1" x14ac:dyDescent="0.3">
      <c r="A604" s="49" t="s">
        <v>1487</v>
      </c>
      <c r="B604" s="19">
        <v>42967</v>
      </c>
      <c r="C604" s="10" t="s">
        <v>406</v>
      </c>
      <c r="D604" s="4" t="s">
        <v>115</v>
      </c>
      <c r="E604" s="4" t="s">
        <v>116</v>
      </c>
      <c r="F604" s="20">
        <v>50</v>
      </c>
      <c r="G604" s="20">
        <v>2</v>
      </c>
      <c r="H604" s="12" t="str">
        <f t="shared" si="19"/>
        <v>50-2</v>
      </c>
      <c r="I604" s="12" t="str">
        <f t="shared" si="18"/>
        <v>50-2 1</v>
      </c>
      <c r="J604" s="49" t="s">
        <v>1487</v>
      </c>
      <c r="K604" s="83">
        <v>0</v>
      </c>
      <c r="L604" s="83">
        <v>64</v>
      </c>
      <c r="M604" s="117" t="b">
        <v>1</v>
      </c>
      <c r="N604" s="14">
        <v>113.38000000000001</v>
      </c>
      <c r="O604" s="14">
        <v>114.02000000000001</v>
      </c>
      <c r="P604" s="15" t="s">
        <v>112</v>
      </c>
      <c r="Q604" s="11" t="s">
        <v>1094</v>
      </c>
      <c r="R604" s="133" t="s">
        <v>1493</v>
      </c>
      <c r="S604" s="134">
        <v>1</v>
      </c>
      <c r="T604" s="16" t="s">
        <v>18</v>
      </c>
      <c r="U604" s="16"/>
      <c r="V604" s="5" t="s">
        <v>126</v>
      </c>
      <c r="W604" s="5" t="s">
        <v>49</v>
      </c>
      <c r="X604" s="5" t="s">
        <v>17</v>
      </c>
      <c r="Y604" s="5" t="s">
        <v>302</v>
      </c>
      <c r="Z604" s="18">
        <v>2</v>
      </c>
      <c r="AA604" s="5" t="s">
        <v>40</v>
      </c>
      <c r="AT604" s="4">
        <v>49</v>
      </c>
      <c r="AW604" s="4">
        <v>49</v>
      </c>
      <c r="BI604" s="4">
        <v>2</v>
      </c>
      <c r="BQ604" s="10"/>
      <c r="BR604" s="10"/>
      <c r="BS604" s="4">
        <v>100</v>
      </c>
      <c r="BW604" s="4" t="s">
        <v>479</v>
      </c>
      <c r="BY604" s="10"/>
    </row>
    <row r="605" spans="1:77" hidden="1" x14ac:dyDescent="0.3">
      <c r="A605" s="49" t="s">
        <v>1487</v>
      </c>
      <c r="B605" s="19">
        <v>42967</v>
      </c>
      <c r="C605" s="10" t="s">
        <v>406</v>
      </c>
      <c r="D605" s="4" t="s">
        <v>115</v>
      </c>
      <c r="E605" s="4" t="s">
        <v>116</v>
      </c>
      <c r="F605" s="20">
        <v>50</v>
      </c>
      <c r="G605" s="20">
        <v>2</v>
      </c>
      <c r="H605" s="12" t="str">
        <f t="shared" si="19"/>
        <v>50-2</v>
      </c>
      <c r="I605" s="12" t="str">
        <f t="shared" si="18"/>
        <v>50-2 5</v>
      </c>
      <c r="J605" s="49" t="s">
        <v>1487</v>
      </c>
      <c r="K605" s="83">
        <v>51</v>
      </c>
      <c r="L605" s="83">
        <v>52</v>
      </c>
      <c r="M605" s="117" t="b">
        <v>1</v>
      </c>
      <c r="N605" s="14">
        <v>113.89000000000001</v>
      </c>
      <c r="O605" s="14">
        <v>113.9</v>
      </c>
      <c r="P605" s="15" t="s">
        <v>96</v>
      </c>
      <c r="Q605" s="16" t="s">
        <v>35</v>
      </c>
      <c r="R605" s="133" t="s">
        <v>1495</v>
      </c>
      <c r="S605" s="134">
        <v>5</v>
      </c>
      <c r="T605" s="16" t="s">
        <v>18</v>
      </c>
      <c r="U605" s="16"/>
      <c r="V605" s="5" t="s">
        <v>407</v>
      </c>
      <c r="W605" s="5" t="s">
        <v>49</v>
      </c>
      <c r="X605" s="5" t="s">
        <v>17</v>
      </c>
      <c r="Y605" s="5" t="s">
        <v>302</v>
      </c>
      <c r="Z605" s="18">
        <v>2</v>
      </c>
      <c r="AA605" s="5" t="s">
        <v>40</v>
      </c>
      <c r="BH605" s="4">
        <v>100</v>
      </c>
      <c r="BQ605" s="10"/>
      <c r="BR605" s="10"/>
      <c r="BS605" s="4">
        <v>100</v>
      </c>
      <c r="BW605" s="4" t="s">
        <v>483</v>
      </c>
      <c r="BY605" s="10"/>
    </row>
    <row r="606" spans="1:77" x14ac:dyDescent="0.3">
      <c r="A606" s="49" t="s">
        <v>1487</v>
      </c>
      <c r="B606" s="19">
        <v>42967</v>
      </c>
      <c r="C606" s="10" t="s">
        <v>406</v>
      </c>
      <c r="D606" s="4" t="s">
        <v>115</v>
      </c>
      <c r="E606" s="4" t="s">
        <v>116</v>
      </c>
      <c r="F606" s="20">
        <v>50</v>
      </c>
      <c r="G606" s="20">
        <v>2</v>
      </c>
      <c r="H606" s="12" t="str">
        <f t="shared" si="19"/>
        <v>50-2</v>
      </c>
      <c r="I606" s="12" t="str">
        <f t="shared" si="18"/>
        <v>50-2 3</v>
      </c>
      <c r="J606" s="49" t="s">
        <v>1487</v>
      </c>
      <c r="K606" s="83">
        <v>0</v>
      </c>
      <c r="L606" s="83">
        <v>64</v>
      </c>
      <c r="M606" s="117" t="b">
        <v>1</v>
      </c>
      <c r="N606" s="14">
        <v>113.38000000000001</v>
      </c>
      <c r="O606" s="14">
        <v>114.02000000000001</v>
      </c>
      <c r="P606" s="15" t="s">
        <v>112</v>
      </c>
      <c r="Q606" s="16" t="s">
        <v>117</v>
      </c>
      <c r="R606" s="133" t="s">
        <v>1497</v>
      </c>
      <c r="S606" s="134">
        <v>3</v>
      </c>
      <c r="T606" s="16" t="s">
        <v>18</v>
      </c>
      <c r="U606" s="16"/>
      <c r="V606" s="5" t="s">
        <v>127</v>
      </c>
      <c r="W606" s="5" t="s">
        <v>49</v>
      </c>
      <c r="X606" s="5" t="s">
        <v>14</v>
      </c>
      <c r="Y606" s="5" t="s">
        <v>11</v>
      </c>
      <c r="Z606" s="18">
        <v>3</v>
      </c>
      <c r="AA606" s="5" t="s">
        <v>40</v>
      </c>
      <c r="AT606" s="4">
        <v>50</v>
      </c>
      <c r="AW606" s="4">
        <v>50</v>
      </c>
      <c r="BR606" s="10"/>
      <c r="BS606" s="4">
        <v>100</v>
      </c>
      <c r="BW606" s="4" t="s">
        <v>481</v>
      </c>
      <c r="BX606" s="5"/>
    </row>
    <row r="607" spans="1:77" hidden="1" x14ac:dyDescent="0.3">
      <c r="A607" s="49" t="s">
        <v>1487</v>
      </c>
      <c r="B607" s="19">
        <v>42967</v>
      </c>
      <c r="C607" s="10" t="s">
        <v>406</v>
      </c>
      <c r="D607" s="10" t="s">
        <v>115</v>
      </c>
      <c r="E607" s="10" t="s">
        <v>116</v>
      </c>
      <c r="F607" s="20">
        <v>50</v>
      </c>
      <c r="G607" s="20">
        <v>2</v>
      </c>
      <c r="H607" s="12" t="str">
        <f t="shared" si="19"/>
        <v>50-2</v>
      </c>
      <c r="I607" s="12" t="str">
        <f t="shared" si="18"/>
        <v>50-2 O</v>
      </c>
      <c r="J607" s="49" t="s">
        <v>1487</v>
      </c>
      <c r="K607" s="20">
        <v>0</v>
      </c>
      <c r="L607" s="83">
        <v>64</v>
      </c>
      <c r="M607" s="117" t="b">
        <v>1</v>
      </c>
      <c r="N607" s="14">
        <v>113.38000000000001</v>
      </c>
      <c r="O607" s="14">
        <v>114.02000000000001</v>
      </c>
      <c r="P607" s="20"/>
      <c r="Q607" s="20" t="s">
        <v>105</v>
      </c>
      <c r="R607" s="135" t="s">
        <v>105</v>
      </c>
      <c r="S607" s="136" t="s">
        <v>1492</v>
      </c>
      <c r="T607" s="20"/>
      <c r="U607" s="20"/>
      <c r="V607" s="10"/>
      <c r="W607" s="10"/>
      <c r="X607" s="10"/>
      <c r="Y607" s="10"/>
      <c r="Z607" s="18" t="e">
        <v>#N/A</v>
      </c>
      <c r="AA607" s="10"/>
      <c r="BQ607" s="10"/>
      <c r="BR607" s="10"/>
      <c r="BS607" s="4">
        <v>0</v>
      </c>
      <c r="BX607" s="4" t="s">
        <v>484</v>
      </c>
      <c r="BY607" s="10"/>
    </row>
    <row r="608" spans="1:77" hidden="1" x14ac:dyDescent="0.3">
      <c r="A608" s="49" t="s">
        <v>1487</v>
      </c>
      <c r="B608" s="19">
        <v>42967</v>
      </c>
      <c r="C608" s="10" t="s">
        <v>406</v>
      </c>
      <c r="D608" s="4" t="s">
        <v>115</v>
      </c>
      <c r="E608" s="4" t="s">
        <v>116</v>
      </c>
      <c r="F608" s="20">
        <v>50</v>
      </c>
      <c r="G608" s="20">
        <v>3</v>
      </c>
      <c r="H608" s="12" t="str">
        <f t="shared" si="19"/>
        <v>50-3</v>
      </c>
      <c r="I608" s="12" t="str">
        <f t="shared" si="18"/>
        <v>50-3 1</v>
      </c>
      <c r="J608" s="49" t="s">
        <v>1487</v>
      </c>
      <c r="K608" s="83">
        <v>0</v>
      </c>
      <c r="L608" s="83">
        <v>81</v>
      </c>
      <c r="M608" s="117" t="b">
        <v>1</v>
      </c>
      <c r="N608" s="14">
        <v>114.04</v>
      </c>
      <c r="O608" s="14">
        <v>114.85000000000001</v>
      </c>
      <c r="P608" s="15" t="s">
        <v>112</v>
      </c>
      <c r="Q608" s="11" t="s">
        <v>1094</v>
      </c>
      <c r="R608" s="133" t="s">
        <v>1493</v>
      </c>
      <c r="S608" s="134">
        <v>1</v>
      </c>
      <c r="T608" s="16" t="s">
        <v>18</v>
      </c>
      <c r="U608" s="16"/>
      <c r="V608" s="5" t="s">
        <v>126</v>
      </c>
      <c r="W608" s="5" t="s">
        <v>49</v>
      </c>
      <c r="X608" s="5" t="s">
        <v>17</v>
      </c>
      <c r="Y608" s="5" t="s">
        <v>302</v>
      </c>
      <c r="Z608" s="18">
        <v>2</v>
      </c>
      <c r="AA608" s="5" t="s">
        <v>40</v>
      </c>
      <c r="AT608" s="4">
        <v>49</v>
      </c>
      <c r="AW608" s="4">
        <v>49</v>
      </c>
      <c r="BI608" s="4">
        <v>2</v>
      </c>
      <c r="BQ608" s="10"/>
      <c r="BR608" s="10"/>
      <c r="BS608" s="4">
        <v>100</v>
      </c>
      <c r="BW608" s="4" t="s">
        <v>479</v>
      </c>
      <c r="BY608" s="10"/>
    </row>
    <row r="609" spans="1:77" hidden="1" x14ac:dyDescent="0.3">
      <c r="A609" s="49" t="s">
        <v>1487</v>
      </c>
      <c r="B609" s="19">
        <v>42967</v>
      </c>
      <c r="C609" s="10" t="s">
        <v>406</v>
      </c>
      <c r="D609" s="4" t="s">
        <v>115</v>
      </c>
      <c r="E609" s="4" t="s">
        <v>116</v>
      </c>
      <c r="F609" s="20">
        <v>50</v>
      </c>
      <c r="G609" s="20">
        <v>3</v>
      </c>
      <c r="H609" s="12" t="str">
        <f t="shared" si="19"/>
        <v>50-3</v>
      </c>
      <c r="I609" s="12" t="str">
        <f t="shared" si="18"/>
        <v>50-3 5</v>
      </c>
      <c r="J609" s="49" t="s">
        <v>1487</v>
      </c>
      <c r="K609" s="83">
        <v>0</v>
      </c>
      <c r="L609" s="83">
        <v>81</v>
      </c>
      <c r="M609" s="117" t="b">
        <v>1</v>
      </c>
      <c r="N609" s="14">
        <v>114.04</v>
      </c>
      <c r="O609" s="14">
        <v>114.85000000000001</v>
      </c>
      <c r="P609" s="15" t="s">
        <v>96</v>
      </c>
      <c r="Q609" s="16" t="s">
        <v>35</v>
      </c>
      <c r="R609" s="133" t="s">
        <v>1495</v>
      </c>
      <c r="S609" s="134">
        <v>5</v>
      </c>
      <c r="T609" s="16" t="s">
        <v>18</v>
      </c>
      <c r="U609" s="16"/>
      <c r="V609" s="5" t="s">
        <v>407</v>
      </c>
      <c r="W609" s="5" t="s">
        <v>49</v>
      </c>
      <c r="X609" s="5" t="s">
        <v>17</v>
      </c>
      <c r="Y609" s="5" t="s">
        <v>302</v>
      </c>
      <c r="Z609" s="18">
        <v>2</v>
      </c>
      <c r="AA609" s="5" t="s">
        <v>40</v>
      </c>
      <c r="BH609" s="4">
        <v>100</v>
      </c>
      <c r="BQ609" s="10"/>
      <c r="BR609" s="10"/>
      <c r="BS609" s="4">
        <v>100</v>
      </c>
      <c r="BW609" s="4" t="s">
        <v>483</v>
      </c>
      <c r="BY609" s="10"/>
    </row>
    <row r="610" spans="1:77" x14ac:dyDescent="0.3">
      <c r="A610" s="49" t="s">
        <v>1487</v>
      </c>
      <c r="B610" s="19">
        <v>42967</v>
      </c>
      <c r="C610" s="10" t="s">
        <v>406</v>
      </c>
      <c r="D610" s="4" t="s">
        <v>115</v>
      </c>
      <c r="E610" s="4" t="s">
        <v>116</v>
      </c>
      <c r="F610" s="20">
        <v>50</v>
      </c>
      <c r="G610" s="20">
        <v>3</v>
      </c>
      <c r="H610" s="12" t="str">
        <f t="shared" si="19"/>
        <v>50-3</v>
      </c>
      <c r="I610" s="12" t="str">
        <f t="shared" si="18"/>
        <v>50-3 3</v>
      </c>
      <c r="J610" s="49" t="s">
        <v>1487</v>
      </c>
      <c r="K610" s="83">
        <v>0</v>
      </c>
      <c r="L610" s="83">
        <v>81</v>
      </c>
      <c r="M610" s="117" t="b">
        <v>1</v>
      </c>
      <c r="N610" s="14">
        <v>114.04</v>
      </c>
      <c r="O610" s="14">
        <v>114.85000000000001</v>
      </c>
      <c r="P610" s="15" t="s">
        <v>112</v>
      </c>
      <c r="Q610" s="16" t="s">
        <v>117</v>
      </c>
      <c r="R610" s="133" t="s">
        <v>1497</v>
      </c>
      <c r="S610" s="134">
        <v>3</v>
      </c>
      <c r="T610" s="16" t="s">
        <v>18</v>
      </c>
      <c r="U610" s="16"/>
      <c r="V610" s="5" t="s">
        <v>127</v>
      </c>
      <c r="W610" s="5" t="s">
        <v>49</v>
      </c>
      <c r="X610" s="5" t="s">
        <v>14</v>
      </c>
      <c r="Y610" s="5" t="s">
        <v>11</v>
      </c>
      <c r="Z610" s="18">
        <v>3</v>
      </c>
      <c r="AA610" s="5" t="s">
        <v>40</v>
      </c>
      <c r="AT610" s="4">
        <v>49</v>
      </c>
      <c r="AW610" s="4">
        <v>49</v>
      </c>
      <c r="BH610" s="4">
        <v>2</v>
      </c>
      <c r="BR610" s="10"/>
      <c r="BS610" s="4">
        <v>100</v>
      </c>
      <c r="BW610" s="4" t="s">
        <v>485</v>
      </c>
      <c r="BX610" s="5"/>
    </row>
    <row r="611" spans="1:77" hidden="1" x14ac:dyDescent="0.3">
      <c r="A611" s="49" t="s">
        <v>1487</v>
      </c>
      <c r="B611" s="19">
        <v>42967</v>
      </c>
      <c r="C611" s="10" t="s">
        <v>406</v>
      </c>
      <c r="D611" s="4" t="s">
        <v>115</v>
      </c>
      <c r="E611" s="4" t="s">
        <v>116</v>
      </c>
      <c r="F611" s="20">
        <v>50</v>
      </c>
      <c r="G611" s="20">
        <v>3</v>
      </c>
      <c r="H611" s="12" t="str">
        <f t="shared" si="19"/>
        <v>50-3</v>
      </c>
      <c r="I611" s="12" t="str">
        <f t="shared" si="18"/>
        <v>50-3 3</v>
      </c>
      <c r="J611" s="49" t="s">
        <v>1487</v>
      </c>
      <c r="K611" s="83">
        <v>0</v>
      </c>
      <c r="L611" s="83">
        <v>81</v>
      </c>
      <c r="M611" s="117" t="b">
        <v>1</v>
      </c>
      <c r="N611" s="14">
        <v>114.04</v>
      </c>
      <c r="O611" s="14">
        <v>114.85000000000001</v>
      </c>
      <c r="P611" s="15" t="s">
        <v>112</v>
      </c>
      <c r="Q611" s="16" t="s">
        <v>42</v>
      </c>
      <c r="R611" s="133" t="s">
        <v>1497</v>
      </c>
      <c r="S611" s="134">
        <v>3</v>
      </c>
      <c r="T611" s="16" t="s">
        <v>18</v>
      </c>
      <c r="U611" s="16" t="s">
        <v>89</v>
      </c>
      <c r="V611" s="5" t="s">
        <v>141</v>
      </c>
      <c r="W611" s="5" t="s">
        <v>49</v>
      </c>
      <c r="X611" s="5" t="s">
        <v>14</v>
      </c>
      <c r="Y611" s="5" t="s">
        <v>12</v>
      </c>
      <c r="Z611" s="18">
        <v>4</v>
      </c>
      <c r="AA611" s="5" t="s">
        <v>40</v>
      </c>
      <c r="AR611" s="4">
        <v>10</v>
      </c>
      <c r="AS611" s="4">
        <v>10</v>
      </c>
      <c r="AT611" s="4">
        <v>35</v>
      </c>
      <c r="AW611" s="4">
        <v>45</v>
      </c>
      <c r="BR611" s="10"/>
      <c r="BS611" s="4">
        <v>100</v>
      </c>
      <c r="BW611" s="4" t="s">
        <v>486</v>
      </c>
      <c r="BX611" s="5"/>
    </row>
    <row r="612" spans="1:77" x14ac:dyDescent="0.3">
      <c r="A612" s="49" t="s">
        <v>1487</v>
      </c>
      <c r="B612" s="19">
        <v>42967</v>
      </c>
      <c r="C612" s="10" t="s">
        <v>406</v>
      </c>
      <c r="D612" s="4" t="s">
        <v>115</v>
      </c>
      <c r="E612" s="4" t="s">
        <v>116</v>
      </c>
      <c r="F612" s="20">
        <v>50</v>
      </c>
      <c r="G612" s="20">
        <v>3</v>
      </c>
      <c r="H612" s="12" t="str">
        <f t="shared" si="19"/>
        <v>50-3</v>
      </c>
      <c r="I612" s="12" t="str">
        <f t="shared" si="18"/>
        <v>50-3 3</v>
      </c>
      <c r="J612" s="49" t="s">
        <v>1487</v>
      </c>
      <c r="K612" s="83">
        <v>12</v>
      </c>
      <c r="L612" s="83">
        <v>30</v>
      </c>
      <c r="M612" s="117" t="b">
        <v>1</v>
      </c>
      <c r="N612" s="14">
        <v>114.16000000000001</v>
      </c>
      <c r="O612" s="14">
        <v>114.34</v>
      </c>
      <c r="P612" s="15" t="s">
        <v>96</v>
      </c>
      <c r="Q612" s="16" t="s">
        <v>117</v>
      </c>
      <c r="R612" s="133" t="s">
        <v>1497</v>
      </c>
      <c r="S612" s="134">
        <v>3</v>
      </c>
      <c r="T612" s="16" t="s">
        <v>18</v>
      </c>
      <c r="U612" s="16" t="s">
        <v>23</v>
      </c>
      <c r="V612" s="5" t="s">
        <v>126</v>
      </c>
      <c r="W612" s="5" t="s">
        <v>49</v>
      </c>
      <c r="X612" s="5" t="s">
        <v>14</v>
      </c>
      <c r="Y612" s="5" t="s">
        <v>11</v>
      </c>
      <c r="Z612" s="18">
        <v>3</v>
      </c>
      <c r="AA612" s="5" t="s">
        <v>40</v>
      </c>
      <c r="AT612" s="4">
        <v>49</v>
      </c>
      <c r="AW612" s="4">
        <v>49</v>
      </c>
      <c r="BH612" s="4">
        <v>2</v>
      </c>
      <c r="BR612" s="10"/>
      <c r="BS612" s="4">
        <v>100</v>
      </c>
      <c r="BW612" s="4" t="s">
        <v>487</v>
      </c>
      <c r="BX612" s="5"/>
    </row>
    <row r="613" spans="1:77" hidden="1" x14ac:dyDescent="0.3">
      <c r="A613" s="49" t="s">
        <v>1487</v>
      </c>
      <c r="B613" s="19">
        <v>42967</v>
      </c>
      <c r="C613" s="10" t="s">
        <v>406</v>
      </c>
      <c r="D613" s="10" t="s">
        <v>115</v>
      </c>
      <c r="E613" s="10" t="s">
        <v>116</v>
      </c>
      <c r="F613" s="20">
        <v>50</v>
      </c>
      <c r="G613" s="20">
        <v>3</v>
      </c>
      <c r="H613" s="12" t="str">
        <f t="shared" si="19"/>
        <v>50-3</v>
      </c>
      <c r="I613" s="12" t="str">
        <f t="shared" si="18"/>
        <v>50-3 O</v>
      </c>
      <c r="J613" s="49" t="s">
        <v>1487</v>
      </c>
      <c r="K613" s="20">
        <v>0</v>
      </c>
      <c r="L613" s="83">
        <v>81</v>
      </c>
      <c r="M613" s="117" t="b">
        <v>1</v>
      </c>
      <c r="N613" s="14">
        <v>114.04</v>
      </c>
      <c r="O613" s="14">
        <v>114.85000000000001</v>
      </c>
      <c r="P613" s="20"/>
      <c r="Q613" s="20" t="s">
        <v>105</v>
      </c>
      <c r="R613" s="135" t="s">
        <v>105</v>
      </c>
      <c r="S613" s="136" t="s">
        <v>1492</v>
      </c>
      <c r="T613" s="20"/>
      <c r="U613" s="20"/>
      <c r="V613" s="10"/>
      <c r="W613" s="10"/>
      <c r="X613" s="10"/>
      <c r="Y613" s="10"/>
      <c r="Z613" s="18" t="e">
        <v>#N/A</v>
      </c>
      <c r="AA613" s="10"/>
      <c r="BQ613" s="10"/>
      <c r="BR613" s="10"/>
      <c r="BS613" s="4">
        <v>0</v>
      </c>
      <c r="BX613" s="4" t="s">
        <v>488</v>
      </c>
      <c r="BY613" s="10"/>
    </row>
    <row r="614" spans="1:77" hidden="1" x14ac:dyDescent="0.3">
      <c r="A614" s="49" t="s">
        <v>1487</v>
      </c>
      <c r="B614" s="19">
        <v>42967</v>
      </c>
      <c r="C614" s="10" t="s">
        <v>406</v>
      </c>
      <c r="D614" s="4" t="s">
        <v>115</v>
      </c>
      <c r="E614" s="4" t="s">
        <v>116</v>
      </c>
      <c r="F614" s="20">
        <v>50</v>
      </c>
      <c r="G614" s="20">
        <v>4</v>
      </c>
      <c r="H614" s="12" t="str">
        <f t="shared" si="19"/>
        <v>50-4</v>
      </c>
      <c r="I614" s="12" t="str">
        <f t="shared" si="18"/>
        <v>50-4 1</v>
      </c>
      <c r="J614" s="49" t="s">
        <v>1487</v>
      </c>
      <c r="K614" s="83">
        <v>0</v>
      </c>
      <c r="L614" s="83">
        <v>76</v>
      </c>
      <c r="M614" s="117" t="b">
        <v>1</v>
      </c>
      <c r="N614" s="14">
        <v>114.85000000000001</v>
      </c>
      <c r="O614" s="14">
        <v>115.61000000000001</v>
      </c>
      <c r="P614" s="15" t="s">
        <v>112</v>
      </c>
      <c r="Q614" s="11" t="s">
        <v>1094</v>
      </c>
      <c r="R614" s="133" t="s">
        <v>1493</v>
      </c>
      <c r="S614" s="134">
        <v>1</v>
      </c>
      <c r="T614" s="16" t="s">
        <v>18</v>
      </c>
      <c r="U614" s="16"/>
      <c r="V614" s="5" t="s">
        <v>126</v>
      </c>
      <c r="W614" s="5" t="s">
        <v>49</v>
      </c>
      <c r="X614" s="5" t="s">
        <v>17</v>
      </c>
      <c r="Y614" s="5" t="s">
        <v>302</v>
      </c>
      <c r="Z614" s="18">
        <v>2</v>
      </c>
      <c r="AA614" s="5" t="s">
        <v>40</v>
      </c>
      <c r="AT614" s="4">
        <v>49</v>
      </c>
      <c r="AW614" s="4">
        <v>49</v>
      </c>
      <c r="BI614" s="4">
        <v>2</v>
      </c>
      <c r="BQ614" s="10"/>
      <c r="BR614" s="10"/>
      <c r="BS614" s="4">
        <v>100</v>
      </c>
      <c r="BW614" s="4" t="s">
        <v>479</v>
      </c>
      <c r="BY614" s="10"/>
    </row>
    <row r="615" spans="1:77" hidden="1" x14ac:dyDescent="0.3">
      <c r="A615" s="49" t="s">
        <v>1487</v>
      </c>
      <c r="B615" s="19">
        <v>42967</v>
      </c>
      <c r="C615" s="10" t="s">
        <v>406</v>
      </c>
      <c r="D615" s="4" t="s">
        <v>115</v>
      </c>
      <c r="E615" s="4" t="s">
        <v>116</v>
      </c>
      <c r="F615" s="20">
        <v>50</v>
      </c>
      <c r="G615" s="20">
        <v>4</v>
      </c>
      <c r="H615" s="12" t="str">
        <f t="shared" si="19"/>
        <v>50-4</v>
      </c>
      <c r="I615" s="12" t="str">
        <f t="shared" si="18"/>
        <v>50-4 5</v>
      </c>
      <c r="J615" s="49" t="s">
        <v>1487</v>
      </c>
      <c r="K615" s="83">
        <v>0</v>
      </c>
      <c r="L615" s="83">
        <v>76</v>
      </c>
      <c r="M615" s="117" t="b">
        <v>1</v>
      </c>
      <c r="N615" s="14">
        <v>114.85000000000001</v>
      </c>
      <c r="O615" s="14">
        <v>115.61000000000001</v>
      </c>
      <c r="P615" s="15" t="s">
        <v>96</v>
      </c>
      <c r="Q615" s="16" t="s">
        <v>35</v>
      </c>
      <c r="R615" s="133" t="s">
        <v>1495</v>
      </c>
      <c r="S615" s="134">
        <v>5</v>
      </c>
      <c r="T615" s="16" t="s">
        <v>18</v>
      </c>
      <c r="U615" s="16"/>
      <c r="V615" s="5" t="s">
        <v>407</v>
      </c>
      <c r="W615" s="5" t="s">
        <v>49</v>
      </c>
      <c r="X615" s="5" t="s">
        <v>17</v>
      </c>
      <c r="Y615" s="5" t="s">
        <v>302</v>
      </c>
      <c r="Z615" s="18">
        <v>2</v>
      </c>
      <c r="AA615" s="5" t="s">
        <v>40</v>
      </c>
      <c r="BH615" s="4">
        <v>100</v>
      </c>
      <c r="BQ615" s="10"/>
      <c r="BR615" s="10"/>
      <c r="BS615" s="4">
        <v>100</v>
      </c>
      <c r="BW615" s="4" t="s">
        <v>483</v>
      </c>
      <c r="BY615" s="10"/>
    </row>
    <row r="616" spans="1:77" x14ac:dyDescent="0.3">
      <c r="A616" s="49" t="s">
        <v>1487</v>
      </c>
      <c r="B616" s="19">
        <v>42967</v>
      </c>
      <c r="C616" s="10" t="s">
        <v>406</v>
      </c>
      <c r="D616" s="4" t="s">
        <v>115</v>
      </c>
      <c r="E616" s="4" t="s">
        <v>116</v>
      </c>
      <c r="F616" s="20">
        <v>50</v>
      </c>
      <c r="G616" s="20">
        <v>4</v>
      </c>
      <c r="H616" s="12" t="str">
        <f t="shared" si="19"/>
        <v>50-4</v>
      </c>
      <c r="I616" s="12" t="str">
        <f t="shared" si="18"/>
        <v>50-4 3</v>
      </c>
      <c r="J616" s="49" t="s">
        <v>1487</v>
      </c>
      <c r="K616" s="83">
        <v>0</v>
      </c>
      <c r="L616" s="83">
        <v>76</v>
      </c>
      <c r="M616" s="117" t="b">
        <v>1</v>
      </c>
      <c r="N616" s="14">
        <v>114.85000000000001</v>
      </c>
      <c r="O616" s="14">
        <v>115.61000000000001</v>
      </c>
      <c r="P616" s="15" t="s">
        <v>112</v>
      </c>
      <c r="Q616" s="16" t="s">
        <v>117</v>
      </c>
      <c r="R616" s="133" t="s">
        <v>1497</v>
      </c>
      <c r="S616" s="134">
        <v>3</v>
      </c>
      <c r="T616" s="16" t="s">
        <v>18</v>
      </c>
      <c r="U616" s="16"/>
      <c r="V616" s="5" t="s">
        <v>206</v>
      </c>
      <c r="W616" s="5" t="s">
        <v>49</v>
      </c>
      <c r="X616" s="5" t="s">
        <v>14</v>
      </c>
      <c r="Y616" s="5" t="s">
        <v>11</v>
      </c>
      <c r="Z616" s="18">
        <v>3</v>
      </c>
      <c r="AA616" s="5" t="s">
        <v>40</v>
      </c>
      <c r="AT616" s="4">
        <v>49</v>
      </c>
      <c r="AW616" s="4">
        <v>49</v>
      </c>
      <c r="BH616" s="4">
        <v>2</v>
      </c>
      <c r="BR616" s="10"/>
      <c r="BS616" s="4">
        <v>100</v>
      </c>
      <c r="BW616" s="4" t="s">
        <v>485</v>
      </c>
      <c r="BX616" s="5"/>
    </row>
    <row r="617" spans="1:77" hidden="1" x14ac:dyDescent="0.3">
      <c r="A617" s="49" t="s">
        <v>1487</v>
      </c>
      <c r="B617" s="19">
        <v>42967</v>
      </c>
      <c r="C617" s="10" t="s">
        <v>406</v>
      </c>
      <c r="D617" s="4" t="s">
        <v>115</v>
      </c>
      <c r="E617" s="4" t="s">
        <v>116</v>
      </c>
      <c r="F617" s="20">
        <v>50</v>
      </c>
      <c r="G617" s="20">
        <v>4</v>
      </c>
      <c r="H617" s="12" t="str">
        <f t="shared" si="19"/>
        <v>50-4</v>
      </c>
      <c r="I617" s="12" t="str">
        <f t="shared" si="18"/>
        <v>50-4 3</v>
      </c>
      <c r="J617" s="49" t="s">
        <v>1487</v>
      </c>
      <c r="K617" s="83">
        <v>0</v>
      </c>
      <c r="L617" s="83">
        <v>76</v>
      </c>
      <c r="M617" s="117" t="b">
        <v>1</v>
      </c>
      <c r="N617" s="14">
        <v>114.85000000000001</v>
      </c>
      <c r="O617" s="14">
        <v>115.61000000000001</v>
      </c>
      <c r="P617" s="15" t="s">
        <v>112</v>
      </c>
      <c r="Q617" s="16" t="s">
        <v>42</v>
      </c>
      <c r="R617" s="133" t="s">
        <v>1497</v>
      </c>
      <c r="S617" s="134">
        <v>3</v>
      </c>
      <c r="T617" s="16" t="s">
        <v>18</v>
      </c>
      <c r="U617" s="16" t="s">
        <v>89</v>
      </c>
      <c r="V617" s="5" t="s">
        <v>129</v>
      </c>
      <c r="W617" s="5" t="s">
        <v>49</v>
      </c>
      <c r="X617" s="5" t="s">
        <v>14</v>
      </c>
      <c r="Y617" s="5" t="s">
        <v>12</v>
      </c>
      <c r="Z617" s="18">
        <v>4</v>
      </c>
      <c r="AA617" s="5" t="s">
        <v>40</v>
      </c>
      <c r="AR617" s="4">
        <v>10</v>
      </c>
      <c r="AS617" s="4">
        <v>10</v>
      </c>
      <c r="AT617" s="4">
        <v>35</v>
      </c>
      <c r="AW617" s="4">
        <v>45</v>
      </c>
      <c r="BR617" s="10"/>
      <c r="BS617" s="4">
        <v>100</v>
      </c>
      <c r="BW617" s="4" t="s">
        <v>486</v>
      </c>
      <c r="BX617" s="5"/>
    </row>
    <row r="618" spans="1:77" hidden="1" x14ac:dyDescent="0.3">
      <c r="A618" s="49" t="s">
        <v>1487</v>
      </c>
      <c r="B618" s="19">
        <v>42967</v>
      </c>
      <c r="C618" s="10" t="s">
        <v>406</v>
      </c>
      <c r="D618" s="4" t="s">
        <v>115</v>
      </c>
      <c r="E618" s="4" t="s">
        <v>116</v>
      </c>
      <c r="F618" s="20">
        <v>50</v>
      </c>
      <c r="G618" s="20">
        <v>4</v>
      </c>
      <c r="H618" s="12" t="str">
        <f t="shared" si="19"/>
        <v>50-4</v>
      </c>
      <c r="I618" s="12" t="str">
        <f t="shared" si="18"/>
        <v>50-4 5</v>
      </c>
      <c r="J618" s="49" t="s">
        <v>1487</v>
      </c>
      <c r="K618" s="83">
        <v>63</v>
      </c>
      <c r="L618" s="83">
        <v>71</v>
      </c>
      <c r="M618" s="117" t="b">
        <v>1</v>
      </c>
      <c r="N618" s="14">
        <v>115.48</v>
      </c>
      <c r="O618" s="14">
        <v>115.56</v>
      </c>
      <c r="P618" s="15" t="s">
        <v>96</v>
      </c>
      <c r="Q618" s="16" t="s">
        <v>35</v>
      </c>
      <c r="R618" s="133" t="s">
        <v>1495</v>
      </c>
      <c r="S618" s="134">
        <v>5</v>
      </c>
      <c r="T618" s="16" t="s">
        <v>18</v>
      </c>
      <c r="U618" s="16"/>
      <c r="V618" s="5" t="s">
        <v>126</v>
      </c>
      <c r="W618" s="5" t="s">
        <v>49</v>
      </c>
      <c r="X618" s="5" t="s">
        <v>14</v>
      </c>
      <c r="Y618" s="5" t="s">
        <v>11</v>
      </c>
      <c r="Z618" s="18">
        <v>3</v>
      </c>
      <c r="AA618" s="5" t="s">
        <v>40</v>
      </c>
      <c r="AT618" s="4">
        <v>20</v>
      </c>
      <c r="BH618" s="4">
        <v>80</v>
      </c>
      <c r="BR618" s="10"/>
      <c r="BS618" s="4">
        <v>100</v>
      </c>
      <c r="BU618" s="4" t="s">
        <v>489</v>
      </c>
      <c r="BV618" s="4" t="s">
        <v>204</v>
      </c>
      <c r="BW618" s="4" t="s">
        <v>490</v>
      </c>
      <c r="BX618" s="5"/>
    </row>
    <row r="619" spans="1:77" hidden="1" x14ac:dyDescent="0.3">
      <c r="A619" s="49" t="s">
        <v>1487</v>
      </c>
      <c r="B619" s="19">
        <v>42967</v>
      </c>
      <c r="C619" s="10" t="s">
        <v>406</v>
      </c>
      <c r="D619" s="10" t="s">
        <v>115</v>
      </c>
      <c r="E619" s="10" t="s">
        <v>116</v>
      </c>
      <c r="F619" s="20">
        <v>50</v>
      </c>
      <c r="G619" s="20">
        <v>4</v>
      </c>
      <c r="H619" s="12" t="str">
        <f t="shared" si="19"/>
        <v>50-4</v>
      </c>
      <c r="I619" s="12" t="str">
        <f t="shared" si="18"/>
        <v>50-4 O</v>
      </c>
      <c r="J619" s="49" t="s">
        <v>1487</v>
      </c>
      <c r="K619" s="20">
        <v>0</v>
      </c>
      <c r="L619" s="83">
        <v>76</v>
      </c>
      <c r="M619" s="117" t="b">
        <v>1</v>
      </c>
      <c r="N619" s="14">
        <v>114.85000000000001</v>
      </c>
      <c r="O619" s="14">
        <v>115.61000000000001</v>
      </c>
      <c r="P619" s="20"/>
      <c r="Q619" s="20" t="s">
        <v>105</v>
      </c>
      <c r="R619" s="135" t="s">
        <v>105</v>
      </c>
      <c r="S619" s="136" t="s">
        <v>1492</v>
      </c>
      <c r="T619" s="20"/>
      <c r="U619" s="20"/>
      <c r="V619" s="10"/>
      <c r="W619" s="10"/>
      <c r="X619" s="10"/>
      <c r="Y619" s="10"/>
      <c r="Z619" s="18" t="e">
        <v>#N/A</v>
      </c>
      <c r="AA619" s="10"/>
      <c r="BQ619" s="10"/>
      <c r="BR619" s="10"/>
      <c r="BS619" s="4">
        <v>0</v>
      </c>
      <c r="BX619" s="4" t="s">
        <v>488</v>
      </c>
      <c r="BY619" s="10"/>
    </row>
    <row r="620" spans="1:77" hidden="1" x14ac:dyDescent="0.3">
      <c r="A620" s="49" t="s">
        <v>1487</v>
      </c>
      <c r="B620" s="19">
        <v>42967</v>
      </c>
      <c r="C620" s="10" t="s">
        <v>406</v>
      </c>
      <c r="D620" s="4" t="s">
        <v>115</v>
      </c>
      <c r="E620" s="4" t="s">
        <v>116</v>
      </c>
      <c r="F620" s="20">
        <v>51</v>
      </c>
      <c r="G620" s="20">
        <v>1</v>
      </c>
      <c r="H620" s="12" t="str">
        <f t="shared" si="19"/>
        <v>51-1</v>
      </c>
      <c r="I620" s="12" t="str">
        <f t="shared" si="18"/>
        <v>51-1 1</v>
      </c>
      <c r="J620" s="49" t="s">
        <v>1487</v>
      </c>
      <c r="K620" s="83">
        <v>0</v>
      </c>
      <c r="L620" s="83">
        <v>81</v>
      </c>
      <c r="M620" s="117" t="b">
        <v>1</v>
      </c>
      <c r="N620" s="14">
        <v>115.45</v>
      </c>
      <c r="O620" s="14">
        <v>116.26</v>
      </c>
      <c r="P620" s="15" t="s">
        <v>112</v>
      </c>
      <c r="Q620" s="11" t="s">
        <v>1094</v>
      </c>
      <c r="R620" s="133" t="s">
        <v>1493</v>
      </c>
      <c r="S620" s="134">
        <v>1</v>
      </c>
      <c r="T620" s="16" t="s">
        <v>18</v>
      </c>
      <c r="U620" s="16"/>
      <c r="V620" s="5" t="s">
        <v>126</v>
      </c>
      <c r="W620" s="5" t="s">
        <v>49</v>
      </c>
      <c r="X620" s="5" t="s">
        <v>17</v>
      </c>
      <c r="Y620" s="5" t="s">
        <v>302</v>
      </c>
      <c r="Z620" s="18">
        <v>2</v>
      </c>
      <c r="AA620" s="5" t="s">
        <v>40</v>
      </c>
      <c r="AT620" s="4">
        <v>49</v>
      </c>
      <c r="AW620" s="4">
        <v>49</v>
      </c>
      <c r="BI620" s="4">
        <v>2</v>
      </c>
      <c r="BQ620" s="10"/>
      <c r="BR620" s="10"/>
      <c r="BS620" s="4">
        <v>100</v>
      </c>
      <c r="BW620" s="4" t="s">
        <v>491</v>
      </c>
      <c r="BY620" s="10"/>
    </row>
    <row r="621" spans="1:77" x14ac:dyDescent="0.3">
      <c r="A621" s="49" t="s">
        <v>1487</v>
      </c>
      <c r="B621" s="19">
        <v>42967</v>
      </c>
      <c r="C621" s="10" t="s">
        <v>406</v>
      </c>
      <c r="D621" s="4" t="s">
        <v>115</v>
      </c>
      <c r="E621" s="4" t="s">
        <v>116</v>
      </c>
      <c r="F621" s="20">
        <v>51</v>
      </c>
      <c r="G621" s="20">
        <v>1</v>
      </c>
      <c r="H621" s="12" t="str">
        <f t="shared" si="19"/>
        <v>51-1</v>
      </c>
      <c r="I621" s="12" t="str">
        <f t="shared" si="18"/>
        <v>51-1 3</v>
      </c>
      <c r="J621" s="49" t="s">
        <v>1487</v>
      </c>
      <c r="K621" s="83">
        <v>0</v>
      </c>
      <c r="L621" s="83">
        <v>81</v>
      </c>
      <c r="M621" s="117" t="b">
        <v>1</v>
      </c>
      <c r="N621" s="14">
        <v>115.45</v>
      </c>
      <c r="O621" s="14">
        <v>116.26</v>
      </c>
      <c r="P621" s="15" t="s">
        <v>112</v>
      </c>
      <c r="Q621" s="16" t="s">
        <v>117</v>
      </c>
      <c r="R621" s="133" t="s">
        <v>1497</v>
      </c>
      <c r="S621" s="134">
        <v>3</v>
      </c>
      <c r="T621" s="16" t="s">
        <v>18</v>
      </c>
      <c r="U621" s="16"/>
      <c r="V621" s="5" t="s">
        <v>206</v>
      </c>
      <c r="W621" s="5" t="s">
        <v>49</v>
      </c>
      <c r="X621" s="5" t="s">
        <v>14</v>
      </c>
      <c r="Y621" s="5" t="s">
        <v>11</v>
      </c>
      <c r="Z621" s="18">
        <v>3</v>
      </c>
      <c r="AA621" s="5" t="s">
        <v>40</v>
      </c>
      <c r="AT621" s="4">
        <v>50</v>
      </c>
      <c r="AW621" s="4">
        <v>50</v>
      </c>
      <c r="BR621" s="10"/>
      <c r="BS621" s="4">
        <v>100</v>
      </c>
      <c r="BW621" s="4" t="s">
        <v>492</v>
      </c>
      <c r="BX621" s="5"/>
    </row>
    <row r="622" spans="1:77" x14ac:dyDescent="0.3">
      <c r="A622" s="49" t="s">
        <v>1487</v>
      </c>
      <c r="B622" s="19">
        <v>42967</v>
      </c>
      <c r="C622" s="10" t="s">
        <v>406</v>
      </c>
      <c r="D622" s="4" t="s">
        <v>115</v>
      </c>
      <c r="E622" s="4" t="s">
        <v>116</v>
      </c>
      <c r="F622" s="20">
        <v>51</v>
      </c>
      <c r="G622" s="20">
        <v>1</v>
      </c>
      <c r="H622" s="12" t="str">
        <f t="shared" si="19"/>
        <v>51-1</v>
      </c>
      <c r="I622" s="12" t="str">
        <f t="shared" si="18"/>
        <v>51-1 4</v>
      </c>
      <c r="J622" s="49" t="s">
        <v>1487</v>
      </c>
      <c r="K622" s="83">
        <v>38</v>
      </c>
      <c r="L622" s="83">
        <v>50</v>
      </c>
      <c r="M622" s="117" t="b">
        <v>1</v>
      </c>
      <c r="N622" s="14">
        <v>115.83</v>
      </c>
      <c r="O622" s="14">
        <v>115.95</v>
      </c>
      <c r="P622" s="15" t="s">
        <v>96</v>
      </c>
      <c r="Q622" s="16" t="s">
        <v>117</v>
      </c>
      <c r="R622" s="133" t="s">
        <v>1494</v>
      </c>
      <c r="S622" s="134">
        <v>4</v>
      </c>
      <c r="T622" s="16" t="s">
        <v>18</v>
      </c>
      <c r="U622" s="16"/>
      <c r="V622" s="5" t="s">
        <v>411</v>
      </c>
      <c r="W622" s="5" t="s">
        <v>49</v>
      </c>
      <c r="X622" s="5" t="s">
        <v>14</v>
      </c>
      <c r="Y622" s="5" t="s">
        <v>12</v>
      </c>
      <c r="Z622" s="18">
        <v>4</v>
      </c>
      <c r="AA622" s="5" t="s">
        <v>40</v>
      </c>
      <c r="AT622" s="4">
        <v>50</v>
      </c>
      <c r="AW622" s="4">
        <v>50</v>
      </c>
      <c r="BR622" s="10"/>
      <c r="BS622" s="4">
        <v>100</v>
      </c>
      <c r="BW622" s="4" t="s">
        <v>493</v>
      </c>
      <c r="BX622" s="5"/>
    </row>
    <row r="623" spans="1:77" hidden="1" x14ac:dyDescent="0.3">
      <c r="A623" s="49" t="s">
        <v>1487</v>
      </c>
      <c r="B623" s="19">
        <v>42967</v>
      </c>
      <c r="C623" s="10" t="s">
        <v>406</v>
      </c>
      <c r="D623" s="10" t="s">
        <v>115</v>
      </c>
      <c r="E623" s="10" t="s">
        <v>116</v>
      </c>
      <c r="F623" s="20">
        <v>51</v>
      </c>
      <c r="G623" s="20">
        <v>1</v>
      </c>
      <c r="H623" s="12" t="str">
        <f t="shared" si="19"/>
        <v>51-1</v>
      </c>
      <c r="I623" s="12" t="str">
        <f t="shared" si="18"/>
        <v>51-1 O</v>
      </c>
      <c r="J623" s="49" t="s">
        <v>1487</v>
      </c>
      <c r="K623" s="20">
        <v>0</v>
      </c>
      <c r="L623" s="83">
        <v>81</v>
      </c>
      <c r="M623" s="117" t="b">
        <v>1</v>
      </c>
      <c r="N623" s="14">
        <v>115.45</v>
      </c>
      <c r="O623" s="14">
        <v>116.26</v>
      </c>
      <c r="P623" s="20"/>
      <c r="Q623" s="20" t="s">
        <v>105</v>
      </c>
      <c r="R623" s="135" t="s">
        <v>105</v>
      </c>
      <c r="S623" s="136" t="s">
        <v>1492</v>
      </c>
      <c r="T623" s="20"/>
      <c r="U623" s="20"/>
      <c r="V623" s="10"/>
      <c r="W623" s="10"/>
      <c r="X623" s="10"/>
      <c r="Y623" s="10"/>
      <c r="Z623" s="18" t="e">
        <v>#N/A</v>
      </c>
      <c r="AA623" s="10"/>
      <c r="BQ623" s="10"/>
      <c r="BR623" s="10"/>
      <c r="BS623" s="4">
        <v>0</v>
      </c>
      <c r="BX623" s="4" t="s">
        <v>494</v>
      </c>
      <c r="BY623" s="10"/>
    </row>
    <row r="624" spans="1:77" hidden="1" x14ac:dyDescent="0.3">
      <c r="A624" s="49" t="s">
        <v>1487</v>
      </c>
      <c r="B624" s="19">
        <v>42967</v>
      </c>
      <c r="C624" s="10" t="s">
        <v>406</v>
      </c>
      <c r="D624" s="4" t="s">
        <v>115</v>
      </c>
      <c r="E624" s="4" t="s">
        <v>116</v>
      </c>
      <c r="F624" s="20">
        <v>51</v>
      </c>
      <c r="G624" s="20">
        <v>2</v>
      </c>
      <c r="H624" s="12" t="str">
        <f t="shared" si="19"/>
        <v>51-2</v>
      </c>
      <c r="I624" s="12" t="str">
        <f t="shared" si="18"/>
        <v>51-2 1</v>
      </c>
      <c r="J624" s="49" t="s">
        <v>1487</v>
      </c>
      <c r="K624" s="83">
        <v>0</v>
      </c>
      <c r="L624" s="83">
        <v>85</v>
      </c>
      <c r="M624" s="117" t="b">
        <v>1</v>
      </c>
      <c r="N624" s="14">
        <v>116.265</v>
      </c>
      <c r="O624" s="14">
        <v>117.11499999999999</v>
      </c>
      <c r="P624" s="15" t="s">
        <v>112</v>
      </c>
      <c r="Q624" s="11" t="s">
        <v>1094</v>
      </c>
      <c r="R624" s="133" t="s">
        <v>1493</v>
      </c>
      <c r="S624" s="134">
        <v>1</v>
      </c>
      <c r="T624" s="16" t="s">
        <v>18</v>
      </c>
      <c r="U624" s="16"/>
      <c r="V624" s="5" t="s">
        <v>126</v>
      </c>
      <c r="W624" s="5" t="s">
        <v>49</v>
      </c>
      <c r="X624" s="5" t="s">
        <v>17</v>
      </c>
      <c r="Y624" s="5" t="s">
        <v>302</v>
      </c>
      <c r="Z624" s="18">
        <v>2</v>
      </c>
      <c r="AA624" s="5" t="s">
        <v>40</v>
      </c>
      <c r="AT624" s="4">
        <v>49</v>
      </c>
      <c r="AW624" s="4">
        <v>49</v>
      </c>
      <c r="BI624" s="4">
        <v>2</v>
      </c>
      <c r="BQ624" s="10"/>
      <c r="BR624" s="10"/>
      <c r="BS624" s="4">
        <v>100</v>
      </c>
      <c r="BW624" s="4" t="s">
        <v>495</v>
      </c>
      <c r="BY624" s="10"/>
    </row>
    <row r="625" spans="1:77" x14ac:dyDescent="0.3">
      <c r="A625" s="49" t="s">
        <v>1487</v>
      </c>
      <c r="B625" s="19">
        <v>42967</v>
      </c>
      <c r="C625" s="10" t="s">
        <v>406</v>
      </c>
      <c r="D625" s="4" t="s">
        <v>115</v>
      </c>
      <c r="E625" s="4" t="s">
        <v>116</v>
      </c>
      <c r="F625" s="20">
        <v>51</v>
      </c>
      <c r="G625" s="20">
        <v>2</v>
      </c>
      <c r="H625" s="12" t="str">
        <f t="shared" si="19"/>
        <v>51-2</v>
      </c>
      <c r="I625" s="12" t="str">
        <f t="shared" si="18"/>
        <v>51-2 3</v>
      </c>
      <c r="J625" s="49" t="s">
        <v>1487</v>
      </c>
      <c r="K625" s="83">
        <v>0</v>
      </c>
      <c r="L625" s="83">
        <v>85</v>
      </c>
      <c r="M625" s="117" t="b">
        <v>1</v>
      </c>
      <c r="N625" s="14">
        <v>116.265</v>
      </c>
      <c r="O625" s="14">
        <v>117.11499999999999</v>
      </c>
      <c r="P625" s="15" t="s">
        <v>112</v>
      </c>
      <c r="Q625" s="16" t="s">
        <v>117</v>
      </c>
      <c r="R625" s="133" t="s">
        <v>1497</v>
      </c>
      <c r="S625" s="134">
        <v>3</v>
      </c>
      <c r="T625" s="16" t="s">
        <v>18</v>
      </c>
      <c r="U625" s="16"/>
      <c r="V625" s="5" t="s">
        <v>210</v>
      </c>
      <c r="W625" s="5" t="s">
        <v>49</v>
      </c>
      <c r="X625" s="5" t="s">
        <v>14</v>
      </c>
      <c r="Y625" s="5" t="s">
        <v>11</v>
      </c>
      <c r="Z625" s="18">
        <v>3</v>
      </c>
      <c r="AA625" s="5" t="s">
        <v>40</v>
      </c>
      <c r="AT625" s="4">
        <v>50</v>
      </c>
      <c r="AW625" s="4">
        <v>50</v>
      </c>
      <c r="BR625" s="10"/>
      <c r="BS625" s="4">
        <v>100</v>
      </c>
      <c r="BW625" s="4" t="s">
        <v>496</v>
      </c>
      <c r="BX625" s="5"/>
    </row>
    <row r="626" spans="1:77" hidden="1" x14ac:dyDescent="0.3">
      <c r="A626" s="49" t="s">
        <v>1487</v>
      </c>
      <c r="B626" s="19">
        <v>42967</v>
      </c>
      <c r="C626" s="10" t="s">
        <v>406</v>
      </c>
      <c r="D626" s="10" t="s">
        <v>115</v>
      </c>
      <c r="E626" s="10" t="s">
        <v>116</v>
      </c>
      <c r="F626" s="20">
        <v>51</v>
      </c>
      <c r="G626" s="20">
        <v>2</v>
      </c>
      <c r="H626" s="12" t="str">
        <f t="shared" si="19"/>
        <v>51-2</v>
      </c>
      <c r="I626" s="12" t="str">
        <f t="shared" si="18"/>
        <v>51-2 O</v>
      </c>
      <c r="J626" s="49" t="s">
        <v>1487</v>
      </c>
      <c r="K626" s="20">
        <v>0</v>
      </c>
      <c r="L626" s="83">
        <v>85</v>
      </c>
      <c r="M626" s="117" t="b">
        <v>1</v>
      </c>
      <c r="N626" s="14">
        <v>116.265</v>
      </c>
      <c r="O626" s="14">
        <v>117.11499999999999</v>
      </c>
      <c r="P626" s="20"/>
      <c r="Q626" s="20" t="s">
        <v>105</v>
      </c>
      <c r="R626" s="135" t="s">
        <v>105</v>
      </c>
      <c r="S626" s="136" t="s">
        <v>1492</v>
      </c>
      <c r="T626" s="20"/>
      <c r="U626" s="20"/>
      <c r="V626" s="10"/>
      <c r="W626" s="10"/>
      <c r="X626" s="10"/>
      <c r="Y626" s="10"/>
      <c r="Z626" s="18" t="e">
        <v>#N/A</v>
      </c>
      <c r="AA626" s="10"/>
      <c r="BQ626" s="10"/>
      <c r="BR626" s="10"/>
      <c r="BS626" s="4">
        <v>0</v>
      </c>
      <c r="BX626" s="4" t="s">
        <v>497</v>
      </c>
      <c r="BY626" s="10"/>
    </row>
    <row r="627" spans="1:77" hidden="1" x14ac:dyDescent="0.3">
      <c r="A627" s="49" t="s">
        <v>1487</v>
      </c>
      <c r="B627" s="19">
        <v>42967</v>
      </c>
      <c r="C627" s="10" t="s">
        <v>406</v>
      </c>
      <c r="D627" s="4" t="s">
        <v>115</v>
      </c>
      <c r="E627" s="4" t="s">
        <v>116</v>
      </c>
      <c r="F627" s="20">
        <v>51</v>
      </c>
      <c r="G627" s="20">
        <v>3</v>
      </c>
      <c r="H627" s="12" t="str">
        <f t="shared" si="19"/>
        <v>51-3</v>
      </c>
      <c r="I627" s="12" t="str">
        <f t="shared" si="18"/>
        <v>51-3 1</v>
      </c>
      <c r="J627" s="49" t="s">
        <v>1487</v>
      </c>
      <c r="K627" s="83">
        <v>0</v>
      </c>
      <c r="L627" s="83">
        <v>76</v>
      </c>
      <c r="M627" s="117" t="b">
        <v>1</v>
      </c>
      <c r="N627" s="14">
        <v>117.11499999999999</v>
      </c>
      <c r="O627" s="14">
        <v>117.875</v>
      </c>
      <c r="P627" s="15" t="s">
        <v>112</v>
      </c>
      <c r="Q627" s="11" t="s">
        <v>1094</v>
      </c>
      <c r="R627" s="133" t="s">
        <v>1493</v>
      </c>
      <c r="S627" s="134">
        <v>1</v>
      </c>
      <c r="T627" s="16" t="s">
        <v>18</v>
      </c>
      <c r="U627" s="16"/>
      <c r="V627" s="5" t="s">
        <v>126</v>
      </c>
      <c r="W627" s="5" t="s">
        <v>49</v>
      </c>
      <c r="X627" s="5" t="s">
        <v>17</v>
      </c>
      <c r="Y627" s="5" t="s">
        <v>302</v>
      </c>
      <c r="Z627" s="18">
        <v>2</v>
      </c>
      <c r="AA627" s="5" t="s">
        <v>40</v>
      </c>
      <c r="AT627" s="4">
        <v>49</v>
      </c>
      <c r="AW627" s="4">
        <v>49</v>
      </c>
      <c r="BI627" s="4">
        <v>2</v>
      </c>
      <c r="BQ627" s="10"/>
      <c r="BR627" s="10"/>
      <c r="BS627" s="4">
        <v>100</v>
      </c>
      <c r="BW627" s="4" t="s">
        <v>495</v>
      </c>
      <c r="BY627" s="10"/>
    </row>
    <row r="628" spans="1:77" x14ac:dyDescent="0.3">
      <c r="A628" s="49" t="s">
        <v>1487</v>
      </c>
      <c r="B628" s="19">
        <v>42967</v>
      </c>
      <c r="C628" s="10" t="s">
        <v>406</v>
      </c>
      <c r="D628" s="4" t="s">
        <v>115</v>
      </c>
      <c r="E628" s="4" t="s">
        <v>116</v>
      </c>
      <c r="F628" s="20">
        <v>51</v>
      </c>
      <c r="G628" s="20">
        <v>3</v>
      </c>
      <c r="H628" s="12" t="str">
        <f t="shared" si="19"/>
        <v>51-3</v>
      </c>
      <c r="I628" s="12" t="str">
        <f t="shared" si="18"/>
        <v>51-3 3</v>
      </c>
      <c r="J628" s="49" t="s">
        <v>1487</v>
      </c>
      <c r="K628" s="83">
        <v>0</v>
      </c>
      <c r="L628" s="83">
        <v>76</v>
      </c>
      <c r="M628" s="117" t="b">
        <v>1</v>
      </c>
      <c r="N628" s="14">
        <v>117.11499999999999</v>
      </c>
      <c r="O628" s="14">
        <v>117.875</v>
      </c>
      <c r="P628" s="15" t="s">
        <v>112</v>
      </c>
      <c r="Q628" s="16" t="s">
        <v>117</v>
      </c>
      <c r="R628" s="133" t="s">
        <v>1497</v>
      </c>
      <c r="S628" s="134">
        <v>3</v>
      </c>
      <c r="T628" s="16" t="s">
        <v>18</v>
      </c>
      <c r="U628" s="16"/>
      <c r="V628" s="5" t="s">
        <v>303</v>
      </c>
      <c r="W628" s="5" t="s">
        <v>49</v>
      </c>
      <c r="X628" s="5" t="s">
        <v>14</v>
      </c>
      <c r="Y628" s="5" t="s">
        <v>11</v>
      </c>
      <c r="Z628" s="18">
        <v>3</v>
      </c>
      <c r="AA628" s="5" t="s">
        <v>40</v>
      </c>
      <c r="AT628" s="4">
        <v>50</v>
      </c>
      <c r="AW628" s="4">
        <v>50</v>
      </c>
      <c r="BR628" s="10"/>
      <c r="BS628" s="4">
        <v>100</v>
      </c>
      <c r="BW628" s="4" t="s">
        <v>498</v>
      </c>
      <c r="BX628" s="5"/>
    </row>
    <row r="629" spans="1:77" hidden="1" x14ac:dyDescent="0.3">
      <c r="A629" s="49" t="s">
        <v>1487</v>
      </c>
      <c r="B629" s="19">
        <v>42967</v>
      </c>
      <c r="C629" s="10" t="s">
        <v>406</v>
      </c>
      <c r="D629" s="10" t="s">
        <v>115</v>
      </c>
      <c r="E629" s="10" t="s">
        <v>116</v>
      </c>
      <c r="F629" s="20">
        <v>51</v>
      </c>
      <c r="G629" s="20">
        <v>3</v>
      </c>
      <c r="H629" s="12" t="str">
        <f t="shared" si="19"/>
        <v>51-3</v>
      </c>
      <c r="I629" s="12" t="str">
        <f t="shared" si="18"/>
        <v>51-3 O</v>
      </c>
      <c r="J629" s="49" t="s">
        <v>1487</v>
      </c>
      <c r="K629" s="20">
        <v>0</v>
      </c>
      <c r="L629" s="83">
        <v>76</v>
      </c>
      <c r="M629" s="117" t="b">
        <v>1</v>
      </c>
      <c r="N629" s="14">
        <v>117.11499999999999</v>
      </c>
      <c r="O629" s="14">
        <v>117.875</v>
      </c>
      <c r="P629" s="20"/>
      <c r="Q629" s="20" t="s">
        <v>105</v>
      </c>
      <c r="R629" s="135" t="s">
        <v>105</v>
      </c>
      <c r="S629" s="136" t="s">
        <v>1492</v>
      </c>
      <c r="T629" s="20"/>
      <c r="U629" s="20"/>
      <c r="V629" s="10"/>
      <c r="W629" s="10"/>
      <c r="X629" s="10"/>
      <c r="Y629" s="10"/>
      <c r="Z629" s="18" t="e">
        <v>#N/A</v>
      </c>
      <c r="AA629" s="10"/>
      <c r="BQ629" s="10"/>
      <c r="BR629" s="10"/>
      <c r="BS629" s="4">
        <v>0</v>
      </c>
      <c r="BX629" s="4" t="s">
        <v>499</v>
      </c>
      <c r="BY629" s="10"/>
    </row>
    <row r="630" spans="1:77" hidden="1" x14ac:dyDescent="0.3">
      <c r="A630" s="49" t="s">
        <v>1487</v>
      </c>
      <c r="B630" s="19">
        <v>42967</v>
      </c>
      <c r="C630" s="10" t="s">
        <v>406</v>
      </c>
      <c r="D630" s="4" t="s">
        <v>115</v>
      </c>
      <c r="E630" s="4" t="s">
        <v>116</v>
      </c>
      <c r="F630" s="20">
        <v>51</v>
      </c>
      <c r="G630" s="20">
        <v>4</v>
      </c>
      <c r="H630" s="12" t="str">
        <f t="shared" si="19"/>
        <v>51-4</v>
      </c>
      <c r="I630" s="12" t="str">
        <f t="shared" si="18"/>
        <v>51-4 1</v>
      </c>
      <c r="J630" s="49" t="s">
        <v>1487</v>
      </c>
      <c r="K630" s="83">
        <v>0</v>
      </c>
      <c r="L630" s="83">
        <v>71</v>
      </c>
      <c r="M630" s="117" t="b">
        <v>1</v>
      </c>
      <c r="N630" s="14">
        <v>117.88</v>
      </c>
      <c r="O630" s="14">
        <v>118.58999999999999</v>
      </c>
      <c r="P630" s="15" t="s">
        <v>112</v>
      </c>
      <c r="Q630" s="11" t="s">
        <v>1094</v>
      </c>
      <c r="R630" s="133" t="s">
        <v>1493</v>
      </c>
      <c r="S630" s="134">
        <v>1</v>
      </c>
      <c r="T630" s="16" t="s">
        <v>18</v>
      </c>
      <c r="U630" s="16"/>
      <c r="V630" s="5" t="s">
        <v>126</v>
      </c>
      <c r="W630" s="5" t="s">
        <v>49</v>
      </c>
      <c r="X630" s="5" t="s">
        <v>17</v>
      </c>
      <c r="Y630" s="5" t="s">
        <v>302</v>
      </c>
      <c r="Z630" s="18">
        <v>2</v>
      </c>
      <c r="AA630" s="5" t="s">
        <v>40</v>
      </c>
      <c r="AT630" s="4">
        <v>49</v>
      </c>
      <c r="AW630" s="4">
        <v>49</v>
      </c>
      <c r="BI630" s="4">
        <v>2</v>
      </c>
      <c r="BQ630" s="10"/>
      <c r="BR630" s="10"/>
      <c r="BS630" s="4">
        <v>100</v>
      </c>
      <c r="BW630" s="4" t="s">
        <v>495</v>
      </c>
      <c r="BY630" s="10"/>
    </row>
    <row r="631" spans="1:77" x14ac:dyDescent="0.3">
      <c r="A631" s="49" t="s">
        <v>1487</v>
      </c>
      <c r="B631" s="19">
        <v>42967</v>
      </c>
      <c r="C631" s="10" t="s">
        <v>406</v>
      </c>
      <c r="D631" s="4" t="s">
        <v>115</v>
      </c>
      <c r="E631" s="4" t="s">
        <v>116</v>
      </c>
      <c r="F631" s="20">
        <v>51</v>
      </c>
      <c r="G631" s="20">
        <v>4</v>
      </c>
      <c r="H631" s="12" t="str">
        <f t="shared" si="19"/>
        <v>51-4</v>
      </c>
      <c r="I631" s="12" t="str">
        <f t="shared" si="18"/>
        <v>51-4 3</v>
      </c>
      <c r="J631" s="49" t="s">
        <v>1487</v>
      </c>
      <c r="K631" s="83">
        <v>0</v>
      </c>
      <c r="L631" s="83">
        <v>71</v>
      </c>
      <c r="M631" s="117" t="b">
        <v>1</v>
      </c>
      <c r="N631" s="14">
        <v>117.88</v>
      </c>
      <c r="O631" s="14">
        <v>118.58999999999999</v>
      </c>
      <c r="P631" s="15" t="s">
        <v>112</v>
      </c>
      <c r="Q631" s="16" t="s">
        <v>117</v>
      </c>
      <c r="R631" s="133" t="s">
        <v>1497</v>
      </c>
      <c r="S631" s="134">
        <v>3</v>
      </c>
      <c r="T631" s="16" t="s">
        <v>18</v>
      </c>
      <c r="U631" s="16"/>
      <c r="V631" s="5" t="s">
        <v>141</v>
      </c>
      <c r="W631" s="5" t="s">
        <v>49</v>
      </c>
      <c r="X631" s="5" t="s">
        <v>14</v>
      </c>
      <c r="Y631" s="5" t="s">
        <v>11</v>
      </c>
      <c r="Z631" s="18">
        <v>3</v>
      </c>
      <c r="AA631" s="5" t="s">
        <v>40</v>
      </c>
      <c r="AT631" s="4">
        <v>50</v>
      </c>
      <c r="AW631" s="4">
        <v>50</v>
      </c>
      <c r="BR631" s="10"/>
      <c r="BS631" s="4">
        <v>100</v>
      </c>
      <c r="BW631" s="4" t="s">
        <v>449</v>
      </c>
      <c r="BX631" s="5"/>
    </row>
    <row r="632" spans="1:77" x14ac:dyDescent="0.3">
      <c r="A632" s="49" t="s">
        <v>1487</v>
      </c>
      <c r="B632" s="19">
        <v>42967</v>
      </c>
      <c r="C632" s="10" t="s">
        <v>406</v>
      </c>
      <c r="D632" s="4" t="s">
        <v>115</v>
      </c>
      <c r="E632" s="4" t="s">
        <v>116</v>
      </c>
      <c r="F632" s="20">
        <v>51</v>
      </c>
      <c r="G632" s="20">
        <v>4</v>
      </c>
      <c r="H632" s="12" t="str">
        <f t="shared" si="19"/>
        <v>51-4</v>
      </c>
      <c r="I632" s="12" t="str">
        <f t="shared" si="18"/>
        <v>51-4 3</v>
      </c>
      <c r="J632" s="49" t="s">
        <v>1487</v>
      </c>
      <c r="K632" s="83">
        <v>12</v>
      </c>
      <c r="L632" s="83">
        <v>18</v>
      </c>
      <c r="M632" s="117" t="b">
        <v>1</v>
      </c>
      <c r="N632" s="14">
        <v>118</v>
      </c>
      <c r="O632" s="14">
        <v>118.06</v>
      </c>
      <c r="P632" s="15" t="s">
        <v>96</v>
      </c>
      <c r="Q632" s="16" t="s">
        <v>117</v>
      </c>
      <c r="R632" s="133" t="s">
        <v>1497</v>
      </c>
      <c r="S632" s="134">
        <v>3</v>
      </c>
      <c r="T632" s="16" t="s">
        <v>18</v>
      </c>
      <c r="U632" s="16" t="s">
        <v>23</v>
      </c>
      <c r="V632" s="5" t="s">
        <v>206</v>
      </c>
      <c r="W632" s="5" t="s">
        <v>49</v>
      </c>
      <c r="X632" s="5" t="s">
        <v>14</v>
      </c>
      <c r="Y632" s="5" t="s">
        <v>11</v>
      </c>
      <c r="Z632" s="18">
        <v>3</v>
      </c>
      <c r="AA632" s="5" t="s">
        <v>40</v>
      </c>
      <c r="AT632" s="4">
        <v>50</v>
      </c>
      <c r="AW632" s="4">
        <v>50</v>
      </c>
      <c r="BR632" s="10"/>
      <c r="BS632" s="4">
        <v>100</v>
      </c>
      <c r="BW632" s="4" t="s">
        <v>500</v>
      </c>
      <c r="BX632" s="5"/>
    </row>
    <row r="633" spans="1:77" hidden="1" x14ac:dyDescent="0.3">
      <c r="A633" s="49" t="s">
        <v>1487</v>
      </c>
      <c r="B633" s="19">
        <v>42967</v>
      </c>
      <c r="C633" s="10" t="s">
        <v>406</v>
      </c>
      <c r="D633" s="10" t="s">
        <v>115</v>
      </c>
      <c r="E633" s="10" t="s">
        <v>116</v>
      </c>
      <c r="F633" s="20">
        <v>51</v>
      </c>
      <c r="G633" s="20">
        <v>4</v>
      </c>
      <c r="H633" s="12" t="str">
        <f t="shared" si="19"/>
        <v>51-4</v>
      </c>
      <c r="I633" s="12" t="str">
        <f t="shared" si="18"/>
        <v>51-4 O</v>
      </c>
      <c r="J633" s="49" t="s">
        <v>1487</v>
      </c>
      <c r="K633" s="20">
        <v>0</v>
      </c>
      <c r="L633" s="83">
        <v>71</v>
      </c>
      <c r="M633" s="117" t="b">
        <v>1</v>
      </c>
      <c r="N633" s="14">
        <v>117.88</v>
      </c>
      <c r="O633" s="14">
        <v>118.58999999999999</v>
      </c>
      <c r="P633" s="20"/>
      <c r="Q633" s="20" t="s">
        <v>105</v>
      </c>
      <c r="R633" s="135" t="s">
        <v>105</v>
      </c>
      <c r="S633" s="136" t="s">
        <v>1492</v>
      </c>
      <c r="T633" s="20"/>
      <c r="U633" s="20"/>
      <c r="V633" s="10"/>
      <c r="W633" s="10"/>
      <c r="X633" s="10"/>
      <c r="Y633" s="10"/>
      <c r="Z633" s="18" t="e">
        <v>#N/A</v>
      </c>
      <c r="AA633" s="10"/>
      <c r="BQ633" s="10"/>
      <c r="BR633" s="10"/>
      <c r="BS633" s="4">
        <v>0</v>
      </c>
      <c r="BX633" s="4" t="s">
        <v>501</v>
      </c>
      <c r="BY633" s="10"/>
    </row>
    <row r="634" spans="1:77" hidden="1" x14ac:dyDescent="0.3">
      <c r="A634" s="49" t="s">
        <v>1487</v>
      </c>
      <c r="B634" s="19">
        <v>42967</v>
      </c>
      <c r="C634" s="10" t="s">
        <v>406</v>
      </c>
      <c r="D634" s="4" t="s">
        <v>115</v>
      </c>
      <c r="E634" s="4" t="s">
        <v>116</v>
      </c>
      <c r="F634" s="20">
        <v>52</v>
      </c>
      <c r="G634" s="20">
        <v>1</v>
      </c>
      <c r="H634" s="12" t="str">
        <f t="shared" si="19"/>
        <v>52-1</v>
      </c>
      <c r="I634" s="12" t="str">
        <f t="shared" si="18"/>
        <v>52-1 1</v>
      </c>
      <c r="J634" s="49" t="s">
        <v>1487</v>
      </c>
      <c r="K634" s="83">
        <v>0</v>
      </c>
      <c r="L634" s="83">
        <v>85</v>
      </c>
      <c r="M634" s="117" t="b">
        <v>1</v>
      </c>
      <c r="N634" s="14">
        <v>118.5</v>
      </c>
      <c r="O634" s="14">
        <v>119.35</v>
      </c>
      <c r="P634" s="15" t="s">
        <v>112</v>
      </c>
      <c r="Q634" s="11" t="s">
        <v>1094</v>
      </c>
      <c r="R634" s="133" t="s">
        <v>1493</v>
      </c>
      <c r="S634" s="134">
        <v>1</v>
      </c>
      <c r="T634" s="16" t="s">
        <v>18</v>
      </c>
      <c r="U634" s="16"/>
      <c r="V634" s="5" t="s">
        <v>126</v>
      </c>
      <c r="W634" s="5" t="s">
        <v>49</v>
      </c>
      <c r="X634" s="5" t="s">
        <v>17</v>
      </c>
      <c r="Y634" s="5" t="s">
        <v>302</v>
      </c>
      <c r="Z634" s="18">
        <v>2</v>
      </c>
      <c r="AA634" s="5" t="s">
        <v>40</v>
      </c>
      <c r="AT634" s="4">
        <v>49</v>
      </c>
      <c r="AW634" s="4">
        <v>49</v>
      </c>
      <c r="BI634" s="4">
        <v>2</v>
      </c>
      <c r="BQ634" s="10"/>
      <c r="BR634" s="10"/>
      <c r="BS634" s="4">
        <v>100</v>
      </c>
      <c r="BW634" s="4" t="s">
        <v>495</v>
      </c>
      <c r="BY634" s="10"/>
    </row>
    <row r="635" spans="1:77" x14ac:dyDescent="0.3">
      <c r="A635" s="49" t="s">
        <v>1487</v>
      </c>
      <c r="B635" s="19">
        <v>42967</v>
      </c>
      <c r="C635" s="10" t="s">
        <v>406</v>
      </c>
      <c r="D635" s="4" t="s">
        <v>115</v>
      </c>
      <c r="E635" s="4" t="s">
        <v>116</v>
      </c>
      <c r="F635" s="20">
        <v>52</v>
      </c>
      <c r="G635" s="20">
        <v>1</v>
      </c>
      <c r="H635" s="12" t="str">
        <f t="shared" si="19"/>
        <v>52-1</v>
      </c>
      <c r="I635" s="12" t="str">
        <f t="shared" si="18"/>
        <v>52-1 3</v>
      </c>
      <c r="J635" s="49" t="s">
        <v>1487</v>
      </c>
      <c r="K635" s="83">
        <v>0</v>
      </c>
      <c r="L635" s="83">
        <v>85</v>
      </c>
      <c r="M635" s="117" t="b">
        <v>1</v>
      </c>
      <c r="N635" s="14">
        <v>118.5</v>
      </c>
      <c r="O635" s="14">
        <v>119.35</v>
      </c>
      <c r="P635" s="15" t="s">
        <v>112</v>
      </c>
      <c r="Q635" s="16" t="s">
        <v>117</v>
      </c>
      <c r="R635" s="133" t="s">
        <v>1497</v>
      </c>
      <c r="S635" s="134">
        <v>3</v>
      </c>
      <c r="T635" s="16" t="s">
        <v>18</v>
      </c>
      <c r="U635" s="16"/>
      <c r="V635" s="5" t="s">
        <v>141</v>
      </c>
      <c r="W635" s="5" t="s">
        <v>49</v>
      </c>
      <c r="X635" s="5" t="s">
        <v>14</v>
      </c>
      <c r="Y635" s="5" t="s">
        <v>11</v>
      </c>
      <c r="Z635" s="18">
        <v>3</v>
      </c>
      <c r="AA635" s="5" t="s">
        <v>40</v>
      </c>
      <c r="AT635" s="4">
        <v>50</v>
      </c>
      <c r="AW635" s="4">
        <v>50</v>
      </c>
      <c r="BR635" s="10"/>
      <c r="BS635" s="4">
        <v>100</v>
      </c>
      <c r="BW635" s="4" t="s">
        <v>502</v>
      </c>
      <c r="BX635" s="5"/>
    </row>
    <row r="636" spans="1:77" hidden="1" x14ac:dyDescent="0.3">
      <c r="A636" s="49" t="s">
        <v>1487</v>
      </c>
      <c r="B636" s="19">
        <v>42967</v>
      </c>
      <c r="C636" s="10" t="s">
        <v>406</v>
      </c>
      <c r="D636" s="10" t="s">
        <v>115</v>
      </c>
      <c r="E636" s="10" t="s">
        <v>116</v>
      </c>
      <c r="F636" s="20">
        <v>52</v>
      </c>
      <c r="G636" s="20">
        <v>1</v>
      </c>
      <c r="H636" s="12" t="str">
        <f t="shared" si="19"/>
        <v>52-1</v>
      </c>
      <c r="I636" s="12" t="str">
        <f t="shared" si="18"/>
        <v>52-1 O</v>
      </c>
      <c r="J636" s="49" t="s">
        <v>1487</v>
      </c>
      <c r="K636" s="20">
        <v>0</v>
      </c>
      <c r="L636" s="83">
        <v>85</v>
      </c>
      <c r="M636" s="117" t="b">
        <v>1</v>
      </c>
      <c r="N636" s="14">
        <v>118.5</v>
      </c>
      <c r="O636" s="14">
        <v>119.35</v>
      </c>
      <c r="P636" s="20"/>
      <c r="Q636" s="20" t="s">
        <v>105</v>
      </c>
      <c r="R636" s="135" t="s">
        <v>105</v>
      </c>
      <c r="S636" s="136" t="s">
        <v>1492</v>
      </c>
      <c r="T636" s="20"/>
      <c r="U636" s="20"/>
      <c r="V636" s="10"/>
      <c r="W636" s="10"/>
      <c r="X636" s="10"/>
      <c r="Y636" s="10"/>
      <c r="Z636" s="18" t="e">
        <v>#N/A</v>
      </c>
      <c r="AA636" s="10"/>
      <c r="BQ636" s="10"/>
      <c r="BR636" s="10"/>
      <c r="BS636" s="4">
        <v>0</v>
      </c>
      <c r="BX636" s="4" t="s">
        <v>501</v>
      </c>
      <c r="BY636" s="10"/>
    </row>
    <row r="637" spans="1:77" hidden="1" x14ac:dyDescent="0.3">
      <c r="A637" s="49" t="s">
        <v>1487</v>
      </c>
      <c r="B637" s="19">
        <v>42967</v>
      </c>
      <c r="C637" s="10" t="s">
        <v>406</v>
      </c>
      <c r="D637" s="4" t="s">
        <v>115</v>
      </c>
      <c r="E637" s="4" t="s">
        <v>116</v>
      </c>
      <c r="F637" s="20">
        <v>52</v>
      </c>
      <c r="G637" s="20">
        <v>2</v>
      </c>
      <c r="H637" s="12" t="str">
        <f t="shared" si="19"/>
        <v>52-2</v>
      </c>
      <c r="I637" s="12" t="str">
        <f t="shared" si="18"/>
        <v>52-2 1</v>
      </c>
      <c r="J637" s="49" t="s">
        <v>1487</v>
      </c>
      <c r="K637" s="83">
        <v>0</v>
      </c>
      <c r="L637" s="83">
        <v>29</v>
      </c>
      <c r="M637" s="117" t="b">
        <v>1</v>
      </c>
      <c r="N637" s="14">
        <v>119.35</v>
      </c>
      <c r="O637" s="14">
        <v>119.64</v>
      </c>
      <c r="P637" s="15" t="s">
        <v>112</v>
      </c>
      <c r="Q637" s="11" t="s">
        <v>1094</v>
      </c>
      <c r="R637" s="133" t="s">
        <v>1493</v>
      </c>
      <c r="S637" s="134">
        <v>1</v>
      </c>
      <c r="T637" s="16" t="s">
        <v>18</v>
      </c>
      <c r="U637" s="16"/>
      <c r="V637" s="5" t="s">
        <v>126</v>
      </c>
      <c r="W637" s="5" t="s">
        <v>49</v>
      </c>
      <c r="X637" s="5" t="s">
        <v>17</v>
      </c>
      <c r="Y637" s="5" t="s">
        <v>302</v>
      </c>
      <c r="Z637" s="18">
        <v>2</v>
      </c>
      <c r="AA637" s="5" t="s">
        <v>40</v>
      </c>
      <c r="AT637" s="4">
        <v>49</v>
      </c>
      <c r="AW637" s="4">
        <v>49</v>
      </c>
      <c r="BI637" s="4">
        <v>2</v>
      </c>
      <c r="BQ637" s="10"/>
      <c r="BR637" s="10"/>
      <c r="BS637" s="4">
        <v>100</v>
      </c>
      <c r="BW637" s="4" t="s">
        <v>495</v>
      </c>
      <c r="BY637" s="10"/>
    </row>
    <row r="638" spans="1:77" x14ac:dyDescent="0.3">
      <c r="A638" s="49" t="s">
        <v>1487</v>
      </c>
      <c r="B638" s="19">
        <v>42967</v>
      </c>
      <c r="C638" s="10" t="s">
        <v>406</v>
      </c>
      <c r="D638" s="4" t="s">
        <v>115</v>
      </c>
      <c r="E638" s="4" t="s">
        <v>116</v>
      </c>
      <c r="F638" s="20">
        <v>52</v>
      </c>
      <c r="G638" s="20">
        <v>2</v>
      </c>
      <c r="H638" s="12" t="str">
        <f t="shared" si="19"/>
        <v>52-2</v>
      </c>
      <c r="I638" s="12" t="str">
        <f t="shared" si="18"/>
        <v>52-2 3</v>
      </c>
      <c r="J638" s="49" t="s">
        <v>1487</v>
      </c>
      <c r="K638" s="83">
        <v>0</v>
      </c>
      <c r="L638" s="83">
        <v>29</v>
      </c>
      <c r="M638" s="117" t="b">
        <v>1</v>
      </c>
      <c r="N638" s="14">
        <v>119.35</v>
      </c>
      <c r="O638" s="14">
        <v>119.64</v>
      </c>
      <c r="P638" s="15" t="s">
        <v>112</v>
      </c>
      <c r="Q638" s="16" t="s">
        <v>117</v>
      </c>
      <c r="R638" s="133" t="s">
        <v>1497</v>
      </c>
      <c r="S638" s="134">
        <v>3</v>
      </c>
      <c r="T638" s="16" t="s">
        <v>18</v>
      </c>
      <c r="U638" s="16"/>
      <c r="V638" s="5" t="s">
        <v>141</v>
      </c>
      <c r="W638" s="5" t="s">
        <v>49</v>
      </c>
      <c r="X638" s="5" t="s">
        <v>14</v>
      </c>
      <c r="Y638" s="5" t="s">
        <v>12</v>
      </c>
      <c r="Z638" s="18">
        <v>4</v>
      </c>
      <c r="AA638" s="5" t="s">
        <v>40</v>
      </c>
      <c r="AT638" s="4">
        <v>50</v>
      </c>
      <c r="AW638" s="4">
        <v>50</v>
      </c>
      <c r="BR638" s="10"/>
      <c r="BS638" s="4">
        <v>100</v>
      </c>
      <c r="BW638" s="4" t="s">
        <v>502</v>
      </c>
      <c r="BX638" s="5"/>
    </row>
    <row r="639" spans="1:77" hidden="1" x14ac:dyDescent="0.3">
      <c r="A639" s="49" t="s">
        <v>1487</v>
      </c>
      <c r="B639" s="19">
        <v>42967</v>
      </c>
      <c r="C639" s="10" t="s">
        <v>406</v>
      </c>
      <c r="D639" s="10" t="s">
        <v>115</v>
      </c>
      <c r="E639" s="10" t="s">
        <v>116</v>
      </c>
      <c r="F639" s="20">
        <v>52</v>
      </c>
      <c r="G639" s="20">
        <v>2</v>
      </c>
      <c r="H639" s="12" t="str">
        <f t="shared" si="19"/>
        <v>52-2</v>
      </c>
      <c r="I639" s="12" t="str">
        <f t="shared" si="18"/>
        <v>52-2 O</v>
      </c>
      <c r="J639" s="49" t="s">
        <v>1487</v>
      </c>
      <c r="K639" s="20">
        <v>0</v>
      </c>
      <c r="L639" s="83">
        <v>29</v>
      </c>
      <c r="M639" s="117" t="b">
        <v>1</v>
      </c>
      <c r="N639" s="14">
        <v>119.35</v>
      </c>
      <c r="O639" s="14">
        <v>119.64</v>
      </c>
      <c r="P639" s="20"/>
      <c r="Q639" s="20" t="s">
        <v>105</v>
      </c>
      <c r="R639" s="135" t="s">
        <v>105</v>
      </c>
      <c r="S639" s="136" t="s">
        <v>1492</v>
      </c>
      <c r="T639" s="20"/>
      <c r="U639" s="20"/>
      <c r="V639" s="10"/>
      <c r="W639" s="10"/>
      <c r="X639" s="10"/>
      <c r="Y639" s="10"/>
      <c r="Z639" s="18" t="e">
        <v>#N/A</v>
      </c>
      <c r="AA639" s="10"/>
      <c r="BQ639" s="10"/>
      <c r="BR639" s="10"/>
      <c r="BS639" s="4">
        <v>0</v>
      </c>
      <c r="BX639" s="4" t="s">
        <v>501</v>
      </c>
      <c r="BY639" s="10"/>
    </row>
    <row r="640" spans="1:77" hidden="1" x14ac:dyDescent="0.3">
      <c r="A640" s="49" t="s">
        <v>1487</v>
      </c>
      <c r="B640" s="19">
        <v>42967</v>
      </c>
      <c r="C640" s="10" t="s">
        <v>406</v>
      </c>
      <c r="D640" s="4" t="s">
        <v>115</v>
      </c>
      <c r="E640" s="4" t="s">
        <v>116</v>
      </c>
      <c r="F640" s="20">
        <v>52</v>
      </c>
      <c r="G640" s="20">
        <v>2</v>
      </c>
      <c r="H640" s="12" t="str">
        <f t="shared" si="19"/>
        <v>52-2</v>
      </c>
      <c r="I640" s="12" t="str">
        <f t="shared" si="18"/>
        <v>52-2 1</v>
      </c>
      <c r="J640" s="49" t="s">
        <v>1487</v>
      </c>
      <c r="K640" s="83">
        <v>0</v>
      </c>
      <c r="L640" s="83">
        <v>29</v>
      </c>
      <c r="M640" s="117" t="b">
        <v>1</v>
      </c>
      <c r="N640" s="14">
        <v>119.35</v>
      </c>
      <c r="O640" s="14">
        <v>119.64</v>
      </c>
      <c r="P640" s="15" t="s">
        <v>112</v>
      </c>
      <c r="Q640" s="11" t="s">
        <v>1094</v>
      </c>
      <c r="R640" s="133" t="s">
        <v>1493</v>
      </c>
      <c r="S640" s="134">
        <v>1</v>
      </c>
      <c r="T640" s="16" t="s">
        <v>18</v>
      </c>
      <c r="U640" s="16"/>
      <c r="V640" s="5" t="s">
        <v>126</v>
      </c>
      <c r="W640" s="5" t="s">
        <v>49</v>
      </c>
      <c r="X640" s="5" t="s">
        <v>17</v>
      </c>
      <c r="Y640" s="5" t="s">
        <v>302</v>
      </c>
      <c r="Z640" s="18">
        <v>2</v>
      </c>
      <c r="AA640" s="5" t="s">
        <v>40</v>
      </c>
      <c r="AT640" s="4">
        <v>49</v>
      </c>
      <c r="AW640" s="4">
        <v>49</v>
      </c>
      <c r="BI640" s="4">
        <v>2</v>
      </c>
      <c r="BQ640" s="10"/>
      <c r="BR640" s="10"/>
      <c r="BS640" s="4">
        <v>100</v>
      </c>
      <c r="BW640" s="4" t="s">
        <v>495</v>
      </c>
      <c r="BY640" s="10"/>
    </row>
    <row r="641" spans="1:77" x14ac:dyDescent="0.3">
      <c r="A641" s="49" t="s">
        <v>1487</v>
      </c>
      <c r="B641" s="19">
        <v>42967</v>
      </c>
      <c r="C641" s="10" t="s">
        <v>406</v>
      </c>
      <c r="D641" s="4" t="s">
        <v>115</v>
      </c>
      <c r="E641" s="4" t="s">
        <v>116</v>
      </c>
      <c r="F641" s="20">
        <v>52</v>
      </c>
      <c r="G641" s="20">
        <v>2</v>
      </c>
      <c r="H641" s="12" t="str">
        <f t="shared" si="19"/>
        <v>52-2</v>
      </c>
      <c r="I641" s="12" t="str">
        <f t="shared" si="18"/>
        <v>52-2 3</v>
      </c>
      <c r="J641" s="49" t="s">
        <v>1487</v>
      </c>
      <c r="K641" s="83">
        <v>0</v>
      </c>
      <c r="L641" s="83">
        <v>29</v>
      </c>
      <c r="M641" s="117" t="b">
        <v>1</v>
      </c>
      <c r="N641" s="14">
        <v>119.35</v>
      </c>
      <c r="O641" s="14">
        <v>119.64</v>
      </c>
      <c r="P641" s="15" t="s">
        <v>112</v>
      </c>
      <c r="Q641" s="16" t="s">
        <v>117</v>
      </c>
      <c r="R641" s="133" t="s">
        <v>1497</v>
      </c>
      <c r="S641" s="134">
        <v>3</v>
      </c>
      <c r="T641" s="16" t="s">
        <v>18</v>
      </c>
      <c r="U641" s="16"/>
      <c r="V641" s="5" t="s">
        <v>141</v>
      </c>
      <c r="W641" s="5" t="s">
        <v>49</v>
      </c>
      <c r="X641" s="5" t="s">
        <v>14</v>
      </c>
      <c r="Y641" s="5" t="s">
        <v>11</v>
      </c>
      <c r="Z641" s="18">
        <v>3</v>
      </c>
      <c r="AA641" s="5" t="s">
        <v>40</v>
      </c>
      <c r="AT641" s="4">
        <v>50</v>
      </c>
      <c r="AW641" s="4">
        <v>50</v>
      </c>
      <c r="BR641" s="10"/>
      <c r="BS641" s="4">
        <v>100</v>
      </c>
      <c r="BW641" s="4" t="s">
        <v>503</v>
      </c>
      <c r="BX641" s="5"/>
    </row>
    <row r="642" spans="1:77" hidden="1" x14ac:dyDescent="0.3">
      <c r="A642" s="49" t="s">
        <v>1487</v>
      </c>
      <c r="B642" s="19">
        <v>42967</v>
      </c>
      <c r="C642" s="10" t="s">
        <v>406</v>
      </c>
      <c r="D642" s="10" t="s">
        <v>115</v>
      </c>
      <c r="E642" s="10" t="s">
        <v>116</v>
      </c>
      <c r="F642" s="20">
        <v>52</v>
      </c>
      <c r="G642" s="20">
        <v>2</v>
      </c>
      <c r="H642" s="12" t="str">
        <f t="shared" si="19"/>
        <v>52-2</v>
      </c>
      <c r="I642" s="12" t="str">
        <f t="shared" si="18"/>
        <v>52-2 O</v>
      </c>
      <c r="J642" s="49" t="s">
        <v>1487</v>
      </c>
      <c r="K642" s="20">
        <v>0</v>
      </c>
      <c r="L642" s="83">
        <v>29</v>
      </c>
      <c r="M642" s="117" t="b">
        <v>1</v>
      </c>
      <c r="N642" s="14">
        <v>119.35</v>
      </c>
      <c r="O642" s="14">
        <v>119.64</v>
      </c>
      <c r="P642" s="20"/>
      <c r="Q642" s="20" t="s">
        <v>105</v>
      </c>
      <c r="R642" s="135" t="s">
        <v>105</v>
      </c>
      <c r="S642" s="136" t="s">
        <v>1492</v>
      </c>
      <c r="T642" s="20"/>
      <c r="U642" s="20"/>
      <c r="V642" s="10"/>
      <c r="W642" s="10"/>
      <c r="X642" s="10"/>
      <c r="Y642" s="10"/>
      <c r="Z642" s="18" t="e">
        <v>#N/A</v>
      </c>
      <c r="AA642" s="10"/>
      <c r="BQ642" s="10"/>
      <c r="BR642" s="10"/>
      <c r="BS642" s="4">
        <v>0</v>
      </c>
      <c r="BX642" s="4" t="s">
        <v>501</v>
      </c>
      <c r="BY642" s="10"/>
    </row>
    <row r="643" spans="1:77" hidden="1" x14ac:dyDescent="0.3">
      <c r="A643" s="49" t="s">
        <v>1487</v>
      </c>
      <c r="B643" s="19">
        <v>42967</v>
      </c>
      <c r="C643" s="10" t="s">
        <v>406</v>
      </c>
      <c r="D643" s="4" t="s">
        <v>115</v>
      </c>
      <c r="E643" s="4" t="s">
        <v>116</v>
      </c>
      <c r="F643" s="20">
        <v>52</v>
      </c>
      <c r="G643" s="20">
        <v>3</v>
      </c>
      <c r="H643" s="12" t="str">
        <f t="shared" si="19"/>
        <v>52-3</v>
      </c>
      <c r="I643" s="12" t="str">
        <f t="shared" ref="I643:I714" si="20">CONCATENATE(H643," ",S643)</f>
        <v>52-3 1</v>
      </c>
      <c r="J643" s="49" t="s">
        <v>1487</v>
      </c>
      <c r="K643" s="83">
        <v>0</v>
      </c>
      <c r="L643" s="83">
        <v>88</v>
      </c>
      <c r="M643" s="117" t="b">
        <v>1</v>
      </c>
      <c r="N643" s="14">
        <v>119.64</v>
      </c>
      <c r="O643" s="14">
        <v>120.52</v>
      </c>
      <c r="P643" s="15" t="s">
        <v>112</v>
      </c>
      <c r="Q643" s="11" t="s">
        <v>1094</v>
      </c>
      <c r="R643" s="133" t="s">
        <v>1493</v>
      </c>
      <c r="S643" s="134">
        <v>1</v>
      </c>
      <c r="T643" s="16" t="s">
        <v>18</v>
      </c>
      <c r="U643" s="16"/>
      <c r="V643" s="5" t="s">
        <v>126</v>
      </c>
      <c r="W643" s="5" t="s">
        <v>49</v>
      </c>
      <c r="X643" s="5" t="s">
        <v>17</v>
      </c>
      <c r="Y643" s="5" t="s">
        <v>302</v>
      </c>
      <c r="Z643" s="18">
        <v>2</v>
      </c>
      <c r="AA643" s="5" t="s">
        <v>40</v>
      </c>
      <c r="AT643" s="4">
        <v>49</v>
      </c>
      <c r="AW643" s="4">
        <v>49</v>
      </c>
      <c r="BI643" s="4">
        <v>2</v>
      </c>
      <c r="BQ643" s="10"/>
      <c r="BR643" s="10"/>
      <c r="BS643" s="4">
        <v>100</v>
      </c>
      <c r="BW643" s="4" t="s">
        <v>504</v>
      </c>
      <c r="BY643" s="10"/>
    </row>
    <row r="644" spans="1:77" x14ac:dyDescent="0.3">
      <c r="A644" s="49" t="s">
        <v>1487</v>
      </c>
      <c r="B644" s="19">
        <v>42967</v>
      </c>
      <c r="C644" s="10" t="s">
        <v>406</v>
      </c>
      <c r="D644" s="4" t="s">
        <v>115</v>
      </c>
      <c r="E644" s="4" t="s">
        <v>116</v>
      </c>
      <c r="F644" s="20">
        <v>52</v>
      </c>
      <c r="G644" s="20">
        <v>3</v>
      </c>
      <c r="H644" s="12" t="str">
        <f t="shared" ref="H644:H715" si="21">F644&amp;"-"&amp;G644</f>
        <v>52-3</v>
      </c>
      <c r="I644" s="12" t="str">
        <f t="shared" si="20"/>
        <v>52-3 3</v>
      </c>
      <c r="J644" s="49" t="s">
        <v>1487</v>
      </c>
      <c r="K644" s="83">
        <v>0</v>
      </c>
      <c r="L644" s="83">
        <v>88</v>
      </c>
      <c r="M644" s="117" t="b">
        <v>1</v>
      </c>
      <c r="N644" s="14">
        <v>119.64</v>
      </c>
      <c r="O644" s="14">
        <v>120.52</v>
      </c>
      <c r="P644" s="15" t="s">
        <v>112</v>
      </c>
      <c r="Q644" s="16" t="s">
        <v>117</v>
      </c>
      <c r="R644" s="133" t="s">
        <v>1497</v>
      </c>
      <c r="S644" s="134">
        <v>3</v>
      </c>
      <c r="T644" s="16" t="s">
        <v>18</v>
      </c>
      <c r="U644" s="16"/>
      <c r="V644" s="5" t="s">
        <v>141</v>
      </c>
      <c r="W644" s="5" t="s">
        <v>49</v>
      </c>
      <c r="X644" s="5" t="s">
        <v>14</v>
      </c>
      <c r="Y644" s="5" t="s">
        <v>11</v>
      </c>
      <c r="Z644" s="18">
        <v>3</v>
      </c>
      <c r="AA644" s="5" t="s">
        <v>40</v>
      </c>
      <c r="AT644" s="4">
        <v>50</v>
      </c>
      <c r="AW644" s="4">
        <v>50</v>
      </c>
      <c r="BR644" s="10"/>
      <c r="BS644" s="4">
        <v>100</v>
      </c>
      <c r="BW644" s="4" t="s">
        <v>503</v>
      </c>
      <c r="BX644" s="5"/>
    </row>
    <row r="645" spans="1:77" hidden="1" x14ac:dyDescent="0.3">
      <c r="A645" s="49" t="s">
        <v>1487</v>
      </c>
      <c r="B645" s="19">
        <v>42967</v>
      </c>
      <c r="C645" s="10" t="s">
        <v>406</v>
      </c>
      <c r="D645" s="4" t="s">
        <v>115</v>
      </c>
      <c r="E645" s="4" t="s">
        <v>116</v>
      </c>
      <c r="F645" s="20">
        <v>52</v>
      </c>
      <c r="G645" s="20">
        <v>3</v>
      </c>
      <c r="H645" s="12" t="str">
        <f t="shared" si="21"/>
        <v>52-3</v>
      </c>
      <c r="I645" s="12" t="str">
        <f t="shared" si="20"/>
        <v>52-3 5</v>
      </c>
      <c r="J645" s="49" t="s">
        <v>1487</v>
      </c>
      <c r="K645" s="83">
        <v>31</v>
      </c>
      <c r="L645" s="83">
        <v>88</v>
      </c>
      <c r="M645" s="117" t="b">
        <v>1</v>
      </c>
      <c r="N645" s="14">
        <v>119.95</v>
      </c>
      <c r="O645" s="14">
        <v>120.52</v>
      </c>
      <c r="P645" s="15" t="s">
        <v>112</v>
      </c>
      <c r="Q645" s="16" t="s">
        <v>46</v>
      </c>
      <c r="R645" s="133" t="s">
        <v>1495</v>
      </c>
      <c r="S645" s="134">
        <v>5</v>
      </c>
      <c r="T645" s="16" t="s">
        <v>29</v>
      </c>
      <c r="U645" s="16"/>
      <c r="V645" s="17" t="s">
        <v>141</v>
      </c>
      <c r="W645" s="5" t="s">
        <v>49</v>
      </c>
      <c r="X645" s="5" t="s">
        <v>14</v>
      </c>
      <c r="Y645" s="5" t="s">
        <v>12</v>
      </c>
      <c r="Z645" s="18">
        <v>4</v>
      </c>
      <c r="AA645" s="5" t="s">
        <v>40</v>
      </c>
      <c r="AT645" s="4">
        <v>90</v>
      </c>
      <c r="BI645" s="4">
        <v>10</v>
      </c>
      <c r="BR645" s="10"/>
      <c r="BS645" s="4">
        <v>100</v>
      </c>
      <c r="BW645" s="4" t="s">
        <v>505</v>
      </c>
      <c r="BX645" s="5"/>
    </row>
    <row r="646" spans="1:77" hidden="1" x14ac:dyDescent="0.3">
      <c r="A646" s="49" t="s">
        <v>1487</v>
      </c>
      <c r="B646" s="19">
        <v>42967</v>
      </c>
      <c r="C646" s="10" t="s">
        <v>406</v>
      </c>
      <c r="D646" s="4" t="s">
        <v>115</v>
      </c>
      <c r="E646" s="4" t="s">
        <v>116</v>
      </c>
      <c r="F646" s="20">
        <v>52</v>
      </c>
      <c r="G646" s="20">
        <v>3</v>
      </c>
      <c r="H646" s="12" t="str">
        <f t="shared" si="21"/>
        <v>52-3</v>
      </c>
      <c r="I646" s="12" t="str">
        <f t="shared" si="20"/>
        <v>52-3 4</v>
      </c>
      <c r="J646" s="49" t="s">
        <v>1487</v>
      </c>
      <c r="K646" s="83">
        <v>43</v>
      </c>
      <c r="L646" s="83">
        <v>50</v>
      </c>
      <c r="M646" s="117" t="b">
        <v>1</v>
      </c>
      <c r="N646" s="14">
        <v>120.07000000000001</v>
      </c>
      <c r="O646" s="14">
        <v>120.14</v>
      </c>
      <c r="P646" s="15" t="s">
        <v>96</v>
      </c>
      <c r="Q646" s="16" t="s">
        <v>31</v>
      </c>
      <c r="R646" s="140" t="s">
        <v>1494</v>
      </c>
      <c r="S646" s="141">
        <v>4</v>
      </c>
      <c r="T646" s="16" t="s">
        <v>19</v>
      </c>
      <c r="U646" s="16" t="s">
        <v>89</v>
      </c>
      <c r="V646" s="5" t="s">
        <v>205</v>
      </c>
      <c r="W646" s="5" t="s">
        <v>49</v>
      </c>
      <c r="X646" s="5" t="s">
        <v>14</v>
      </c>
      <c r="Y646" s="5" t="s">
        <v>11</v>
      </c>
      <c r="Z646" s="18">
        <v>3</v>
      </c>
      <c r="AA646" s="5" t="s">
        <v>40</v>
      </c>
      <c r="AT646" s="4">
        <v>98</v>
      </c>
      <c r="BI646" s="4">
        <v>2</v>
      </c>
      <c r="BR646" s="10"/>
      <c r="BS646" s="4">
        <v>100</v>
      </c>
      <c r="BW646" s="4" t="s">
        <v>506</v>
      </c>
      <c r="BX646" s="5"/>
    </row>
    <row r="647" spans="1:77" hidden="1" x14ac:dyDescent="0.3">
      <c r="A647" s="49" t="s">
        <v>1487</v>
      </c>
      <c r="B647" s="19">
        <v>42967</v>
      </c>
      <c r="C647" s="10" t="s">
        <v>406</v>
      </c>
      <c r="D647" s="10" t="s">
        <v>115</v>
      </c>
      <c r="E647" s="10" t="s">
        <v>116</v>
      </c>
      <c r="F647" s="20">
        <v>52</v>
      </c>
      <c r="G647" s="20">
        <v>3</v>
      </c>
      <c r="H647" s="12" t="str">
        <f t="shared" si="21"/>
        <v>52-3</v>
      </c>
      <c r="I647" s="12" t="str">
        <f t="shared" si="20"/>
        <v>52-3 O</v>
      </c>
      <c r="J647" s="49" t="s">
        <v>1487</v>
      </c>
      <c r="K647" s="20">
        <v>0</v>
      </c>
      <c r="L647" s="83">
        <v>88</v>
      </c>
      <c r="M647" s="117" t="b">
        <v>1</v>
      </c>
      <c r="N647" s="14">
        <v>119.64</v>
      </c>
      <c r="O647" s="14">
        <v>120.52</v>
      </c>
      <c r="P647" s="20"/>
      <c r="Q647" s="20" t="s">
        <v>105</v>
      </c>
      <c r="R647" s="135" t="s">
        <v>105</v>
      </c>
      <c r="S647" s="136" t="s">
        <v>1492</v>
      </c>
      <c r="T647" s="20"/>
      <c r="U647" s="20"/>
      <c r="V647" s="10"/>
      <c r="W647" s="10"/>
      <c r="X647" s="10"/>
      <c r="Y647" s="10"/>
      <c r="Z647" s="18" t="e">
        <v>#N/A</v>
      </c>
      <c r="AA647" s="10"/>
      <c r="BQ647" s="10"/>
      <c r="BR647" s="10"/>
      <c r="BS647" s="4">
        <v>0</v>
      </c>
      <c r="BX647" s="4" t="s">
        <v>507</v>
      </c>
      <c r="BY647" s="10"/>
    </row>
    <row r="648" spans="1:77" hidden="1" x14ac:dyDescent="0.3">
      <c r="A648" s="49" t="s">
        <v>1487</v>
      </c>
      <c r="B648" s="19">
        <v>42967</v>
      </c>
      <c r="C648" s="10" t="s">
        <v>406</v>
      </c>
      <c r="D648" s="4" t="s">
        <v>115</v>
      </c>
      <c r="E648" s="4" t="s">
        <v>116</v>
      </c>
      <c r="F648" s="20">
        <v>52</v>
      </c>
      <c r="G648" s="20">
        <v>4</v>
      </c>
      <c r="H648" s="12" t="str">
        <f t="shared" si="21"/>
        <v>52-4</v>
      </c>
      <c r="I648" s="12" t="str">
        <f t="shared" si="20"/>
        <v>52-4 1</v>
      </c>
      <c r="J648" s="49" t="s">
        <v>1487</v>
      </c>
      <c r="K648" s="83">
        <v>0</v>
      </c>
      <c r="L648" s="83">
        <v>75</v>
      </c>
      <c r="M648" s="117" t="b">
        <v>1</v>
      </c>
      <c r="N648" s="14">
        <v>120.52</v>
      </c>
      <c r="O648" s="14">
        <v>121.27</v>
      </c>
      <c r="P648" s="15" t="s">
        <v>112</v>
      </c>
      <c r="Q648" s="11" t="s">
        <v>1094</v>
      </c>
      <c r="R648" s="133" t="s">
        <v>1493</v>
      </c>
      <c r="S648" s="134">
        <v>1</v>
      </c>
      <c r="T648" s="16" t="s">
        <v>18</v>
      </c>
      <c r="U648" s="16"/>
      <c r="V648" s="5" t="s">
        <v>126</v>
      </c>
      <c r="W648" s="5" t="s">
        <v>49</v>
      </c>
      <c r="X648" s="5" t="s">
        <v>17</v>
      </c>
      <c r="Y648" s="5" t="s">
        <v>302</v>
      </c>
      <c r="Z648" s="18">
        <v>2</v>
      </c>
      <c r="AA648" s="5" t="s">
        <v>40</v>
      </c>
      <c r="AT648" s="4">
        <v>49</v>
      </c>
      <c r="AW648" s="4">
        <v>49</v>
      </c>
      <c r="BI648" s="4">
        <v>2</v>
      </c>
      <c r="BQ648" s="10"/>
      <c r="BR648" s="10"/>
      <c r="BS648" s="4">
        <v>100</v>
      </c>
      <c r="BW648" s="4" t="s">
        <v>508</v>
      </c>
      <c r="BY648" s="10"/>
    </row>
    <row r="649" spans="1:77" x14ac:dyDescent="0.3">
      <c r="A649" s="49" t="s">
        <v>1487</v>
      </c>
      <c r="B649" s="19">
        <v>42967</v>
      </c>
      <c r="C649" s="10" t="s">
        <v>406</v>
      </c>
      <c r="D649" s="4" t="s">
        <v>115</v>
      </c>
      <c r="E649" s="4" t="s">
        <v>116</v>
      </c>
      <c r="F649" s="20">
        <v>52</v>
      </c>
      <c r="G649" s="20">
        <v>4</v>
      </c>
      <c r="H649" s="12" t="str">
        <f t="shared" si="21"/>
        <v>52-4</v>
      </c>
      <c r="I649" s="12" t="str">
        <f t="shared" si="20"/>
        <v>52-4 3</v>
      </c>
      <c r="J649" s="49" t="s">
        <v>1487</v>
      </c>
      <c r="K649" s="83">
        <v>0</v>
      </c>
      <c r="L649" s="83">
        <v>75</v>
      </c>
      <c r="M649" s="117" t="b">
        <v>1</v>
      </c>
      <c r="N649" s="14">
        <v>120.52</v>
      </c>
      <c r="O649" s="14">
        <v>121.27</v>
      </c>
      <c r="P649" s="15" t="s">
        <v>112</v>
      </c>
      <c r="Q649" s="16" t="s">
        <v>117</v>
      </c>
      <c r="R649" s="133" t="s">
        <v>1497</v>
      </c>
      <c r="S649" s="134">
        <v>3</v>
      </c>
      <c r="T649" s="16" t="s">
        <v>18</v>
      </c>
      <c r="U649" s="16"/>
      <c r="V649" s="17" t="s">
        <v>127</v>
      </c>
      <c r="W649" s="5" t="s">
        <v>49</v>
      </c>
      <c r="X649" s="5" t="s">
        <v>14</v>
      </c>
      <c r="Y649" s="5" t="s">
        <v>11</v>
      </c>
      <c r="Z649" s="18">
        <v>3</v>
      </c>
      <c r="AA649" s="5" t="s">
        <v>40</v>
      </c>
      <c r="AT649" s="4">
        <v>50</v>
      </c>
      <c r="AW649" s="4">
        <v>50</v>
      </c>
      <c r="BR649" s="10"/>
      <c r="BS649" s="4">
        <v>100</v>
      </c>
      <c r="BW649" s="4" t="s">
        <v>509</v>
      </c>
      <c r="BX649" s="5"/>
    </row>
    <row r="650" spans="1:77" hidden="1" x14ac:dyDescent="0.3">
      <c r="A650" s="49" t="s">
        <v>1487</v>
      </c>
      <c r="B650" s="19">
        <v>42967</v>
      </c>
      <c r="C650" s="10" t="s">
        <v>406</v>
      </c>
      <c r="D650" s="4" t="s">
        <v>115</v>
      </c>
      <c r="E650" s="4" t="s">
        <v>116</v>
      </c>
      <c r="F650" s="20">
        <v>52</v>
      </c>
      <c r="G650" s="20">
        <v>4</v>
      </c>
      <c r="H650" s="12" t="str">
        <f t="shared" si="21"/>
        <v>52-4</v>
      </c>
      <c r="I650" s="12" t="str">
        <f t="shared" si="20"/>
        <v>52-4 5</v>
      </c>
      <c r="J650" s="49" t="s">
        <v>1487</v>
      </c>
      <c r="K650" s="83">
        <v>0</v>
      </c>
      <c r="L650" s="83">
        <v>8</v>
      </c>
      <c r="M650" s="117" t="b">
        <v>1</v>
      </c>
      <c r="N650" s="14">
        <v>120.52</v>
      </c>
      <c r="O650" s="14">
        <v>120.6</v>
      </c>
      <c r="P650" s="15" t="s">
        <v>96</v>
      </c>
      <c r="Q650" s="80" t="s">
        <v>54</v>
      </c>
      <c r="R650" s="137" t="s">
        <v>1495</v>
      </c>
      <c r="S650" s="138">
        <v>5</v>
      </c>
      <c r="T650" s="80" t="s">
        <v>19</v>
      </c>
      <c r="U650" s="80" t="s">
        <v>89</v>
      </c>
      <c r="V650" s="81" t="s">
        <v>412</v>
      </c>
      <c r="W650" s="81" t="s">
        <v>49</v>
      </c>
      <c r="X650" s="81" t="s">
        <v>14</v>
      </c>
      <c r="Y650" s="81" t="s">
        <v>11</v>
      </c>
      <c r="Z650" s="79">
        <v>3</v>
      </c>
      <c r="AA650" s="81" t="s">
        <v>40</v>
      </c>
      <c r="AS650" s="4">
        <v>48</v>
      </c>
      <c r="AT650" s="4">
        <v>50</v>
      </c>
      <c r="BI650" s="4">
        <v>2</v>
      </c>
      <c r="BR650" s="10"/>
      <c r="BS650" s="4">
        <v>100</v>
      </c>
      <c r="BW650" s="4" t="s">
        <v>510</v>
      </c>
      <c r="BX650" s="81"/>
    </row>
    <row r="651" spans="1:77" hidden="1" x14ac:dyDescent="0.3">
      <c r="A651" s="49" t="s">
        <v>1487</v>
      </c>
      <c r="B651" s="19">
        <v>42967</v>
      </c>
      <c r="C651" s="10" t="s">
        <v>406</v>
      </c>
      <c r="D651" s="10" t="s">
        <v>115</v>
      </c>
      <c r="E651" s="10" t="s">
        <v>116</v>
      </c>
      <c r="F651" s="20">
        <v>52</v>
      </c>
      <c r="G651" s="20">
        <v>4</v>
      </c>
      <c r="H651" s="12" t="str">
        <f t="shared" si="21"/>
        <v>52-4</v>
      </c>
      <c r="I651" s="12" t="str">
        <f t="shared" si="20"/>
        <v>52-4 O</v>
      </c>
      <c r="J651" s="49" t="s">
        <v>1487</v>
      </c>
      <c r="K651" s="83">
        <v>0</v>
      </c>
      <c r="L651" s="83">
        <v>75</v>
      </c>
      <c r="M651" s="117" t="b">
        <v>1</v>
      </c>
      <c r="N651" s="14">
        <v>120.52</v>
      </c>
      <c r="O651" s="14">
        <v>121.27</v>
      </c>
      <c r="P651" s="20"/>
      <c r="Q651" s="20" t="s">
        <v>105</v>
      </c>
      <c r="R651" s="135" t="s">
        <v>105</v>
      </c>
      <c r="S651" s="136" t="s">
        <v>1492</v>
      </c>
      <c r="T651" s="20"/>
      <c r="U651" s="20"/>
      <c r="V651" s="10"/>
      <c r="W651" s="10"/>
      <c r="X651" s="10"/>
      <c r="Y651" s="10"/>
      <c r="Z651" s="18" t="e">
        <v>#N/A</v>
      </c>
      <c r="AA651" s="10"/>
      <c r="BQ651" s="10"/>
      <c r="BR651" s="10"/>
      <c r="BS651" s="4">
        <v>0</v>
      </c>
      <c r="BX651" s="4" t="s">
        <v>511</v>
      </c>
      <c r="BY651" s="10"/>
    </row>
    <row r="652" spans="1:77" hidden="1" x14ac:dyDescent="0.3">
      <c r="A652" s="49" t="s">
        <v>1487</v>
      </c>
      <c r="B652" s="19">
        <v>42967</v>
      </c>
      <c r="C652" s="10" t="s">
        <v>406</v>
      </c>
      <c r="D652" s="4" t="s">
        <v>115</v>
      </c>
      <c r="E652" s="4" t="s">
        <v>116</v>
      </c>
      <c r="F652" s="20">
        <v>52</v>
      </c>
      <c r="G652" s="20">
        <v>5</v>
      </c>
      <c r="H652" s="12" t="str">
        <f t="shared" si="21"/>
        <v>52-5</v>
      </c>
      <c r="I652" s="12" t="str">
        <f t="shared" si="20"/>
        <v>52-5 1</v>
      </c>
      <c r="J652" s="49" t="s">
        <v>1487</v>
      </c>
      <c r="K652" s="83">
        <v>0</v>
      </c>
      <c r="L652" s="83">
        <v>25</v>
      </c>
      <c r="M652" s="117" t="b">
        <v>1</v>
      </c>
      <c r="N652" s="14">
        <v>121.27</v>
      </c>
      <c r="O652" s="14">
        <v>121.52</v>
      </c>
      <c r="P652" s="15" t="s">
        <v>112</v>
      </c>
      <c r="Q652" s="11" t="s">
        <v>1094</v>
      </c>
      <c r="R652" s="133" t="s">
        <v>1493</v>
      </c>
      <c r="S652" s="134">
        <v>1</v>
      </c>
      <c r="T652" s="16" t="s">
        <v>18</v>
      </c>
      <c r="U652" s="16"/>
      <c r="V652" s="5" t="s">
        <v>126</v>
      </c>
      <c r="W652" s="5" t="s">
        <v>49</v>
      </c>
      <c r="X652" s="5" t="s">
        <v>17</v>
      </c>
      <c r="Y652" s="5" t="s">
        <v>302</v>
      </c>
      <c r="Z652" s="18">
        <v>2</v>
      </c>
      <c r="AA652" s="5" t="s">
        <v>40</v>
      </c>
      <c r="AT652" s="4">
        <v>49</v>
      </c>
      <c r="AW652" s="4">
        <v>49</v>
      </c>
      <c r="BI652" s="4">
        <v>2</v>
      </c>
      <c r="BQ652" s="10"/>
      <c r="BR652" s="10"/>
      <c r="BS652" s="4">
        <v>100</v>
      </c>
      <c r="BW652" s="4" t="s">
        <v>508</v>
      </c>
      <c r="BY652" s="10"/>
    </row>
    <row r="653" spans="1:77" x14ac:dyDescent="0.3">
      <c r="A653" s="49" t="s">
        <v>1487</v>
      </c>
      <c r="B653" s="19">
        <v>42967</v>
      </c>
      <c r="C653" s="10" t="s">
        <v>406</v>
      </c>
      <c r="D653" s="4" t="s">
        <v>115</v>
      </c>
      <c r="E653" s="4" t="s">
        <v>116</v>
      </c>
      <c r="F653" s="20">
        <v>52</v>
      </c>
      <c r="G653" s="20">
        <v>5</v>
      </c>
      <c r="H653" s="12" t="str">
        <f t="shared" si="21"/>
        <v>52-5</v>
      </c>
      <c r="I653" s="12" t="str">
        <f t="shared" si="20"/>
        <v>52-5 3</v>
      </c>
      <c r="J653" s="49" t="s">
        <v>1487</v>
      </c>
      <c r="K653" s="83">
        <v>0</v>
      </c>
      <c r="L653" s="83">
        <v>25</v>
      </c>
      <c r="M653" s="117" t="b">
        <v>1</v>
      </c>
      <c r="N653" s="14">
        <v>121.27</v>
      </c>
      <c r="O653" s="14">
        <v>121.52</v>
      </c>
      <c r="P653" s="15" t="s">
        <v>112</v>
      </c>
      <c r="Q653" s="16" t="s">
        <v>117</v>
      </c>
      <c r="R653" s="133" t="s">
        <v>1497</v>
      </c>
      <c r="S653" s="134">
        <v>3</v>
      </c>
      <c r="T653" s="16" t="s">
        <v>18</v>
      </c>
      <c r="U653" s="16"/>
      <c r="V653" s="17" t="s">
        <v>206</v>
      </c>
      <c r="W653" s="5" t="s">
        <v>49</v>
      </c>
      <c r="X653" s="5" t="s">
        <v>14</v>
      </c>
      <c r="Y653" s="5" t="s">
        <v>11</v>
      </c>
      <c r="Z653" s="18">
        <v>3</v>
      </c>
      <c r="AA653" s="5" t="s">
        <v>40</v>
      </c>
      <c r="AT653" s="4">
        <v>50</v>
      </c>
      <c r="AW653" s="4">
        <v>50</v>
      </c>
      <c r="BR653" s="10"/>
      <c r="BS653" s="4">
        <v>100</v>
      </c>
      <c r="BW653" s="4" t="s">
        <v>512</v>
      </c>
      <c r="BX653" s="5"/>
    </row>
    <row r="654" spans="1:77" hidden="1" x14ac:dyDescent="0.3">
      <c r="A654" s="49" t="s">
        <v>1487</v>
      </c>
      <c r="B654" s="19">
        <v>42967</v>
      </c>
      <c r="C654" s="10" t="s">
        <v>406</v>
      </c>
      <c r="D654" s="4" t="s">
        <v>115</v>
      </c>
      <c r="E654" s="4" t="s">
        <v>116</v>
      </c>
      <c r="F654" s="20">
        <v>52</v>
      </c>
      <c r="G654" s="20">
        <v>5</v>
      </c>
      <c r="H654" s="12" t="str">
        <f t="shared" si="21"/>
        <v>52-5</v>
      </c>
      <c r="I654" s="12" t="str">
        <f t="shared" si="20"/>
        <v>52-5 4</v>
      </c>
      <c r="J654" s="49" t="s">
        <v>1487</v>
      </c>
      <c r="K654" s="83">
        <v>19</v>
      </c>
      <c r="L654" s="83">
        <v>22</v>
      </c>
      <c r="M654" s="117" t="b">
        <v>1</v>
      </c>
      <c r="N654" s="14">
        <v>121.46</v>
      </c>
      <c r="O654" s="14">
        <v>121.49</v>
      </c>
      <c r="P654" s="15" t="s">
        <v>96</v>
      </c>
      <c r="Q654" s="16" t="s">
        <v>31</v>
      </c>
      <c r="R654" s="140" t="s">
        <v>1494</v>
      </c>
      <c r="S654" s="141">
        <v>4</v>
      </c>
      <c r="T654" s="16" t="s">
        <v>18</v>
      </c>
      <c r="U654" s="16"/>
      <c r="V654" s="5" t="s">
        <v>127</v>
      </c>
      <c r="W654" s="5" t="s">
        <v>49</v>
      </c>
      <c r="X654" s="5" t="s">
        <v>14</v>
      </c>
      <c r="Y654" s="5" t="s">
        <v>11</v>
      </c>
      <c r="Z654" s="18">
        <v>3</v>
      </c>
      <c r="AA654" s="5" t="s">
        <v>40</v>
      </c>
      <c r="AS654" s="4">
        <v>48</v>
      </c>
      <c r="AT654" s="4">
        <v>50</v>
      </c>
      <c r="BI654" s="4">
        <v>2</v>
      </c>
      <c r="BR654" s="10"/>
      <c r="BS654" s="4">
        <v>100</v>
      </c>
      <c r="BW654" s="4" t="s">
        <v>513</v>
      </c>
      <c r="BX654" s="5"/>
    </row>
    <row r="655" spans="1:77" hidden="1" x14ac:dyDescent="0.3">
      <c r="A655" s="49" t="s">
        <v>1487</v>
      </c>
      <c r="B655" s="19">
        <v>42967</v>
      </c>
      <c r="C655" s="10" t="s">
        <v>406</v>
      </c>
      <c r="D655" s="10" t="s">
        <v>115</v>
      </c>
      <c r="E655" s="10" t="s">
        <v>116</v>
      </c>
      <c r="F655" s="20">
        <v>52</v>
      </c>
      <c r="G655" s="20">
        <v>5</v>
      </c>
      <c r="H655" s="12" t="str">
        <f t="shared" si="21"/>
        <v>52-5</v>
      </c>
      <c r="I655" s="12" t="str">
        <f t="shared" si="20"/>
        <v>52-5 O</v>
      </c>
      <c r="J655" s="49" t="s">
        <v>1487</v>
      </c>
      <c r="K655" s="83">
        <v>0</v>
      </c>
      <c r="L655" s="83">
        <v>25</v>
      </c>
      <c r="M655" s="117" t="b">
        <v>1</v>
      </c>
      <c r="N655" s="14">
        <v>121.27</v>
      </c>
      <c r="O655" s="14">
        <v>121.52</v>
      </c>
      <c r="P655" s="20"/>
      <c r="Q655" s="20" t="s">
        <v>105</v>
      </c>
      <c r="R655" s="135" t="s">
        <v>105</v>
      </c>
      <c r="S655" s="136" t="s">
        <v>1492</v>
      </c>
      <c r="T655" s="20"/>
      <c r="U655" s="20"/>
      <c r="V655" s="10"/>
      <c r="W655" s="10"/>
      <c r="X655" s="10"/>
      <c r="Y655" s="10"/>
      <c r="Z655" s="18" t="e">
        <v>#N/A</v>
      </c>
      <c r="AA655" s="10"/>
      <c r="BQ655" s="10"/>
      <c r="BR655" s="10"/>
      <c r="BS655" s="4">
        <v>0</v>
      </c>
      <c r="BX655" s="4" t="s">
        <v>511</v>
      </c>
      <c r="BY655" s="10"/>
    </row>
    <row r="656" spans="1:77" hidden="1" x14ac:dyDescent="0.3">
      <c r="A656" s="49" t="s">
        <v>1487</v>
      </c>
      <c r="B656" s="19">
        <v>42967</v>
      </c>
      <c r="C656" s="10" t="s">
        <v>406</v>
      </c>
      <c r="D656" s="4" t="s">
        <v>115</v>
      </c>
      <c r="E656" s="4" t="s">
        <v>116</v>
      </c>
      <c r="F656" s="20">
        <v>53</v>
      </c>
      <c r="G656" s="20">
        <v>1</v>
      </c>
      <c r="H656" s="12" t="str">
        <f t="shared" si="21"/>
        <v>53-1</v>
      </c>
      <c r="I656" s="12" t="str">
        <f t="shared" si="20"/>
        <v>53-1 1</v>
      </c>
      <c r="J656" s="49" t="s">
        <v>1487</v>
      </c>
      <c r="K656" s="83">
        <v>0</v>
      </c>
      <c r="L656" s="83">
        <v>60</v>
      </c>
      <c r="M656" s="117" t="b">
        <v>1</v>
      </c>
      <c r="N656" s="14">
        <v>121.55</v>
      </c>
      <c r="O656" s="14">
        <v>122.14999999999999</v>
      </c>
      <c r="P656" s="15" t="s">
        <v>112</v>
      </c>
      <c r="Q656" s="11" t="s">
        <v>1094</v>
      </c>
      <c r="R656" s="133" t="s">
        <v>1493</v>
      </c>
      <c r="S656" s="134">
        <v>1</v>
      </c>
      <c r="T656" s="16" t="s">
        <v>18</v>
      </c>
      <c r="U656" s="16"/>
      <c r="V656" s="5" t="s">
        <v>126</v>
      </c>
      <c r="W656" s="5" t="s">
        <v>49</v>
      </c>
      <c r="X656" s="5" t="s">
        <v>17</v>
      </c>
      <c r="Y656" s="5" t="s">
        <v>302</v>
      </c>
      <c r="Z656" s="18">
        <v>2</v>
      </c>
      <c r="AA656" s="5" t="s">
        <v>40</v>
      </c>
      <c r="AT656" s="4">
        <v>49</v>
      </c>
      <c r="AW656" s="4">
        <v>49</v>
      </c>
      <c r="BI656" s="4">
        <v>2</v>
      </c>
      <c r="BQ656" s="10"/>
      <c r="BR656" s="10"/>
      <c r="BS656" s="4">
        <v>100</v>
      </c>
      <c r="BW656" s="4" t="s">
        <v>508</v>
      </c>
      <c r="BY656" s="10"/>
    </row>
    <row r="657" spans="1:77" x14ac:dyDescent="0.3">
      <c r="A657" s="49" t="s">
        <v>1487</v>
      </c>
      <c r="B657" s="19">
        <v>42967</v>
      </c>
      <c r="C657" s="10" t="s">
        <v>406</v>
      </c>
      <c r="D657" s="4" t="s">
        <v>115</v>
      </c>
      <c r="E657" s="4" t="s">
        <v>116</v>
      </c>
      <c r="F657" s="20">
        <v>53</v>
      </c>
      <c r="G657" s="20">
        <v>1</v>
      </c>
      <c r="H657" s="12" t="str">
        <f t="shared" si="21"/>
        <v>53-1</v>
      </c>
      <c r="I657" s="12" t="str">
        <f t="shared" si="20"/>
        <v>53-1 3</v>
      </c>
      <c r="J657" s="49" t="s">
        <v>1487</v>
      </c>
      <c r="K657" s="83">
        <v>0</v>
      </c>
      <c r="L657" s="83">
        <v>60</v>
      </c>
      <c r="M657" s="117" t="b">
        <v>1</v>
      </c>
      <c r="N657" s="14">
        <v>121.55</v>
      </c>
      <c r="O657" s="14">
        <v>122.14999999999999</v>
      </c>
      <c r="P657" s="15" t="s">
        <v>112</v>
      </c>
      <c r="Q657" s="16" t="s">
        <v>117</v>
      </c>
      <c r="R657" s="133" t="s">
        <v>1497</v>
      </c>
      <c r="S657" s="134">
        <v>3</v>
      </c>
      <c r="T657" s="16" t="s">
        <v>18</v>
      </c>
      <c r="U657" s="16"/>
      <c r="V657" s="17" t="s">
        <v>141</v>
      </c>
      <c r="W657" s="5" t="s">
        <v>49</v>
      </c>
      <c r="X657" s="5" t="s">
        <v>14</v>
      </c>
      <c r="Y657" s="5" t="s">
        <v>11</v>
      </c>
      <c r="Z657" s="18">
        <v>3</v>
      </c>
      <c r="AA657" s="5" t="s">
        <v>40</v>
      </c>
      <c r="AT657" s="4">
        <v>50</v>
      </c>
      <c r="AW657" s="4">
        <v>50</v>
      </c>
      <c r="BR657" s="10"/>
      <c r="BS657" s="4">
        <v>100</v>
      </c>
      <c r="BW657" s="4" t="s">
        <v>512</v>
      </c>
      <c r="BX657" s="5"/>
    </row>
    <row r="658" spans="1:77" hidden="1" x14ac:dyDescent="0.3">
      <c r="A658" s="49" t="s">
        <v>1487</v>
      </c>
      <c r="B658" s="19">
        <v>42967</v>
      </c>
      <c r="C658" s="10" t="s">
        <v>406</v>
      </c>
      <c r="D658" s="4" t="s">
        <v>115</v>
      </c>
      <c r="E658" s="4" t="s">
        <v>116</v>
      </c>
      <c r="F658" s="20">
        <v>53</v>
      </c>
      <c r="G658" s="20">
        <v>1</v>
      </c>
      <c r="H658" s="12" t="str">
        <f t="shared" si="21"/>
        <v>53-1</v>
      </c>
      <c r="I658" s="12" t="str">
        <f t="shared" si="20"/>
        <v>53-1 2</v>
      </c>
      <c r="J658" s="49" t="s">
        <v>1487</v>
      </c>
      <c r="K658" s="83">
        <v>0</v>
      </c>
      <c r="L658" s="83">
        <v>60</v>
      </c>
      <c r="M658" s="117" t="b">
        <v>1</v>
      </c>
      <c r="N658" s="14">
        <v>121.55</v>
      </c>
      <c r="O658" s="14">
        <v>122.14999999999999</v>
      </c>
      <c r="P658" s="15" t="s">
        <v>112</v>
      </c>
      <c r="Q658" s="16" t="s">
        <v>27</v>
      </c>
      <c r="R658" s="133" t="s">
        <v>1496</v>
      </c>
      <c r="S658" s="134">
        <v>2</v>
      </c>
      <c r="T658" s="16" t="s">
        <v>43</v>
      </c>
      <c r="U658" s="16" t="s">
        <v>29</v>
      </c>
      <c r="V658" s="5" t="s">
        <v>141</v>
      </c>
      <c r="W658" s="5" t="s">
        <v>49</v>
      </c>
      <c r="X658" s="5" t="s">
        <v>14</v>
      </c>
      <c r="Y658" s="5" t="s">
        <v>11</v>
      </c>
      <c r="Z658" s="18">
        <v>3</v>
      </c>
      <c r="AA658" s="5" t="s">
        <v>40</v>
      </c>
      <c r="AT658" s="4">
        <v>100</v>
      </c>
      <c r="BR658" s="10"/>
      <c r="BS658" s="4">
        <v>100</v>
      </c>
      <c r="BW658" s="4" t="s">
        <v>514</v>
      </c>
      <c r="BX658" s="5"/>
    </row>
    <row r="659" spans="1:77" hidden="1" x14ac:dyDescent="0.3">
      <c r="A659" s="49" t="s">
        <v>1487</v>
      </c>
      <c r="B659" s="19">
        <v>42967</v>
      </c>
      <c r="C659" s="10" t="s">
        <v>406</v>
      </c>
      <c r="D659" s="4" t="s">
        <v>115</v>
      </c>
      <c r="E659" s="4" t="s">
        <v>116</v>
      </c>
      <c r="F659" s="20">
        <v>53</v>
      </c>
      <c r="G659" s="20">
        <v>1</v>
      </c>
      <c r="H659" s="12" t="str">
        <f t="shared" si="21"/>
        <v>53-1</v>
      </c>
      <c r="I659" s="12" t="str">
        <f t="shared" si="20"/>
        <v>53-1 4</v>
      </c>
      <c r="J659" s="49" t="s">
        <v>1487</v>
      </c>
      <c r="K659" s="83">
        <v>15</v>
      </c>
      <c r="L659" s="83">
        <v>30</v>
      </c>
      <c r="M659" s="117" t="b">
        <v>1</v>
      </c>
      <c r="N659" s="14">
        <v>121.7</v>
      </c>
      <c r="O659" s="14">
        <v>121.85</v>
      </c>
      <c r="P659" s="15" t="s">
        <v>112</v>
      </c>
      <c r="Q659" s="16" t="s">
        <v>28</v>
      </c>
      <c r="R659" s="133" t="s">
        <v>1494</v>
      </c>
      <c r="S659" s="134">
        <v>4</v>
      </c>
      <c r="T659" s="16" t="s">
        <v>18</v>
      </c>
      <c r="U659" s="16"/>
      <c r="V659" s="5" t="s">
        <v>126</v>
      </c>
      <c r="W659" s="5" t="s">
        <v>49</v>
      </c>
      <c r="X659" s="5" t="s">
        <v>14</v>
      </c>
      <c r="Y659" s="5" t="s">
        <v>11</v>
      </c>
      <c r="Z659" s="18">
        <v>3</v>
      </c>
      <c r="AA659" s="5" t="s">
        <v>40</v>
      </c>
      <c r="AS659" s="4">
        <v>100</v>
      </c>
      <c r="BR659" s="10"/>
      <c r="BS659" s="4">
        <v>100</v>
      </c>
      <c r="BW659" s="4" t="s">
        <v>515</v>
      </c>
      <c r="BX659" s="5"/>
    </row>
    <row r="660" spans="1:77" hidden="1" x14ac:dyDescent="0.3">
      <c r="A660" s="49" t="s">
        <v>1487</v>
      </c>
      <c r="B660" s="19">
        <v>42967</v>
      </c>
      <c r="C660" s="10" t="s">
        <v>406</v>
      </c>
      <c r="D660" s="10" t="s">
        <v>115</v>
      </c>
      <c r="E660" s="10" t="s">
        <v>116</v>
      </c>
      <c r="F660" s="20">
        <v>53</v>
      </c>
      <c r="G660" s="20">
        <v>1</v>
      </c>
      <c r="H660" s="12" t="str">
        <f t="shared" si="21"/>
        <v>53-1</v>
      </c>
      <c r="I660" s="12" t="str">
        <f t="shared" si="20"/>
        <v>53-1 O</v>
      </c>
      <c r="J660" s="49" t="s">
        <v>1487</v>
      </c>
      <c r="K660" s="83">
        <v>0</v>
      </c>
      <c r="L660" s="83">
        <v>60</v>
      </c>
      <c r="M660" s="117" t="b">
        <v>1</v>
      </c>
      <c r="N660" s="14">
        <v>121.55</v>
      </c>
      <c r="O660" s="14">
        <v>122.14999999999999</v>
      </c>
      <c r="P660" s="20"/>
      <c r="Q660" s="20" t="s">
        <v>105</v>
      </c>
      <c r="R660" s="135" t="s">
        <v>105</v>
      </c>
      <c r="S660" s="136" t="s">
        <v>1492</v>
      </c>
      <c r="T660" s="20"/>
      <c r="U660" s="20"/>
      <c r="V660" s="10"/>
      <c r="W660" s="10"/>
      <c r="X660" s="10"/>
      <c r="Y660" s="10"/>
      <c r="Z660" s="18" t="e">
        <v>#N/A</v>
      </c>
      <c r="AA660" s="10"/>
      <c r="BQ660" s="10"/>
      <c r="BR660" s="10"/>
      <c r="BS660" s="4">
        <v>0</v>
      </c>
      <c r="BX660" s="4" t="s">
        <v>516</v>
      </c>
      <c r="BY660" s="10"/>
    </row>
    <row r="661" spans="1:77" hidden="1" x14ac:dyDescent="0.3">
      <c r="A661" s="49" t="s">
        <v>1487</v>
      </c>
      <c r="B661" s="19">
        <v>42967</v>
      </c>
      <c r="C661" s="10" t="s">
        <v>406</v>
      </c>
      <c r="D661" s="4" t="s">
        <v>115</v>
      </c>
      <c r="E661" s="4" t="s">
        <v>116</v>
      </c>
      <c r="F661" s="20">
        <v>53</v>
      </c>
      <c r="G661" s="20">
        <v>2</v>
      </c>
      <c r="H661" s="12" t="str">
        <f t="shared" si="21"/>
        <v>53-2</v>
      </c>
      <c r="I661" s="12" t="str">
        <f t="shared" si="20"/>
        <v>53-2 1</v>
      </c>
      <c r="J661" s="49" t="s">
        <v>1487</v>
      </c>
      <c r="K661" s="83">
        <v>45</v>
      </c>
      <c r="L661" s="83">
        <v>78</v>
      </c>
      <c r="M661" s="117" t="b">
        <v>1</v>
      </c>
      <c r="N661" s="14">
        <v>122.6</v>
      </c>
      <c r="O661" s="14">
        <v>122.92999999999999</v>
      </c>
      <c r="P661" s="15" t="s">
        <v>112</v>
      </c>
      <c r="Q661" s="11" t="s">
        <v>1094</v>
      </c>
      <c r="R661" s="133" t="s">
        <v>1493</v>
      </c>
      <c r="S661" s="134">
        <v>1</v>
      </c>
      <c r="T661" s="16" t="s">
        <v>18</v>
      </c>
      <c r="U661" s="16"/>
      <c r="V661" s="5" t="s">
        <v>126</v>
      </c>
      <c r="W661" s="5" t="s">
        <v>49</v>
      </c>
      <c r="X661" s="5" t="s">
        <v>17</v>
      </c>
      <c r="Y661" s="5" t="s">
        <v>302</v>
      </c>
      <c r="Z661" s="18">
        <v>2</v>
      </c>
      <c r="AA661" s="5" t="s">
        <v>40</v>
      </c>
      <c r="AT661" s="4">
        <v>49</v>
      </c>
      <c r="AW661" s="4">
        <v>49</v>
      </c>
      <c r="BI661" s="4">
        <v>2</v>
      </c>
      <c r="BQ661" s="10"/>
      <c r="BR661" s="10"/>
      <c r="BS661" s="4">
        <v>100</v>
      </c>
      <c r="BW661" s="4" t="s">
        <v>517</v>
      </c>
      <c r="BY661" s="10"/>
    </row>
    <row r="662" spans="1:77" x14ac:dyDescent="0.3">
      <c r="A662" s="49" t="s">
        <v>1487</v>
      </c>
      <c r="B662" s="19">
        <v>42967</v>
      </c>
      <c r="C662" s="10" t="s">
        <v>406</v>
      </c>
      <c r="D662" s="4" t="s">
        <v>115</v>
      </c>
      <c r="E662" s="4" t="s">
        <v>116</v>
      </c>
      <c r="F662" s="20">
        <v>53</v>
      </c>
      <c r="G662" s="20">
        <v>2</v>
      </c>
      <c r="H662" s="12" t="str">
        <f t="shared" si="21"/>
        <v>53-2</v>
      </c>
      <c r="I662" s="12" t="str">
        <f t="shared" si="20"/>
        <v>53-2 3</v>
      </c>
      <c r="J662" s="49" t="s">
        <v>1487</v>
      </c>
      <c r="K662" s="83">
        <v>0</v>
      </c>
      <c r="L662" s="83">
        <v>78</v>
      </c>
      <c r="M662" s="117" t="b">
        <v>1</v>
      </c>
      <c r="N662" s="14">
        <v>122.14999999999999</v>
      </c>
      <c r="O662" s="14">
        <v>122.92999999999999</v>
      </c>
      <c r="P662" s="15" t="s">
        <v>112</v>
      </c>
      <c r="Q662" s="16" t="s">
        <v>117</v>
      </c>
      <c r="R662" s="133" t="s">
        <v>1497</v>
      </c>
      <c r="S662" s="134">
        <v>3</v>
      </c>
      <c r="T662" s="16" t="s">
        <v>18</v>
      </c>
      <c r="U662" s="16"/>
      <c r="V662" s="17" t="s">
        <v>141</v>
      </c>
      <c r="W662" s="5" t="s">
        <v>49</v>
      </c>
      <c r="X662" s="5" t="s">
        <v>14</v>
      </c>
      <c r="Y662" s="5" t="s">
        <v>11</v>
      </c>
      <c r="Z662" s="18">
        <v>3</v>
      </c>
      <c r="AA662" s="5" t="s">
        <v>40</v>
      </c>
      <c r="AT662" s="4">
        <v>50</v>
      </c>
      <c r="AW662" s="4">
        <v>50</v>
      </c>
      <c r="BR662" s="10"/>
      <c r="BS662" s="4">
        <v>100</v>
      </c>
      <c r="BW662" s="4" t="s">
        <v>518</v>
      </c>
      <c r="BX662" s="5"/>
    </row>
    <row r="663" spans="1:77" hidden="1" x14ac:dyDescent="0.3">
      <c r="A663" s="49" t="s">
        <v>1487</v>
      </c>
      <c r="B663" s="19">
        <v>42967</v>
      </c>
      <c r="C663" s="10" t="s">
        <v>406</v>
      </c>
      <c r="D663" s="4" t="s">
        <v>115</v>
      </c>
      <c r="E663" s="4" t="s">
        <v>116</v>
      </c>
      <c r="F663" s="20">
        <v>53</v>
      </c>
      <c r="G663" s="20">
        <v>2</v>
      </c>
      <c r="H663" s="12" t="str">
        <f t="shared" si="21"/>
        <v>53-2</v>
      </c>
      <c r="I663" s="12" t="str">
        <f t="shared" si="20"/>
        <v>53-2 2</v>
      </c>
      <c r="J663" s="49" t="s">
        <v>1487</v>
      </c>
      <c r="K663" s="83">
        <v>0</v>
      </c>
      <c r="L663" s="83">
        <v>78</v>
      </c>
      <c r="M663" s="117" t="b">
        <v>1</v>
      </c>
      <c r="N663" s="14">
        <v>122.14999999999999</v>
      </c>
      <c r="O663" s="14">
        <v>122.92999999999999</v>
      </c>
      <c r="P663" s="15" t="s">
        <v>112</v>
      </c>
      <c r="Q663" s="16" t="s">
        <v>27</v>
      </c>
      <c r="R663" s="133" t="s">
        <v>1496</v>
      </c>
      <c r="S663" s="134">
        <v>2</v>
      </c>
      <c r="T663" s="16" t="s">
        <v>43</v>
      </c>
      <c r="U663" s="16" t="s">
        <v>29</v>
      </c>
      <c r="V663" s="5" t="s">
        <v>310</v>
      </c>
      <c r="W663" s="5" t="s">
        <v>49</v>
      </c>
      <c r="X663" s="5" t="s">
        <v>14</v>
      </c>
      <c r="Y663" s="5" t="s">
        <v>11</v>
      </c>
      <c r="Z663" s="18">
        <v>3</v>
      </c>
      <c r="AA663" s="5" t="s">
        <v>40</v>
      </c>
      <c r="AT663" s="4">
        <v>100</v>
      </c>
      <c r="BR663" s="10"/>
      <c r="BS663" s="4">
        <v>100</v>
      </c>
      <c r="BW663" s="4" t="s">
        <v>519</v>
      </c>
      <c r="BX663" s="5"/>
    </row>
    <row r="664" spans="1:77" hidden="1" x14ac:dyDescent="0.3">
      <c r="A664" s="49" t="s">
        <v>1487</v>
      </c>
      <c r="B664" s="19">
        <v>42967</v>
      </c>
      <c r="C664" s="10" t="s">
        <v>406</v>
      </c>
      <c r="D664" s="10" t="s">
        <v>115</v>
      </c>
      <c r="E664" s="10" t="s">
        <v>116</v>
      </c>
      <c r="F664" s="20">
        <v>53</v>
      </c>
      <c r="G664" s="20">
        <v>2</v>
      </c>
      <c r="H664" s="12" t="str">
        <f t="shared" si="21"/>
        <v>53-2</v>
      </c>
      <c r="I664" s="12" t="str">
        <f t="shared" si="20"/>
        <v>53-2 O</v>
      </c>
      <c r="J664" s="49" t="s">
        <v>1487</v>
      </c>
      <c r="K664" s="83">
        <v>0</v>
      </c>
      <c r="L664" s="83">
        <v>78</v>
      </c>
      <c r="M664" s="117" t="b">
        <v>1</v>
      </c>
      <c r="N664" s="14">
        <v>122.14999999999999</v>
      </c>
      <c r="O664" s="14">
        <v>122.92999999999999</v>
      </c>
      <c r="P664" s="20"/>
      <c r="Q664" s="20" t="s">
        <v>105</v>
      </c>
      <c r="R664" s="135" t="s">
        <v>105</v>
      </c>
      <c r="S664" s="136" t="s">
        <v>1492</v>
      </c>
      <c r="T664" s="20"/>
      <c r="U664" s="20"/>
      <c r="V664" s="10"/>
      <c r="W664" s="10"/>
      <c r="X664" s="10"/>
      <c r="Y664" s="10"/>
      <c r="Z664" s="18" t="e">
        <v>#N/A</v>
      </c>
      <c r="AA664" s="10"/>
      <c r="BQ664" s="10"/>
      <c r="BR664" s="10"/>
      <c r="BS664" s="4">
        <v>0</v>
      </c>
      <c r="BX664" s="4" t="s">
        <v>520</v>
      </c>
      <c r="BY664" s="10"/>
    </row>
    <row r="665" spans="1:77" hidden="1" x14ac:dyDescent="0.3">
      <c r="A665" s="49" t="s">
        <v>1487</v>
      </c>
      <c r="B665" s="19">
        <v>42967</v>
      </c>
      <c r="C665" s="10" t="s">
        <v>406</v>
      </c>
      <c r="D665" s="4" t="s">
        <v>115</v>
      </c>
      <c r="E665" s="4" t="s">
        <v>116</v>
      </c>
      <c r="F665" s="20">
        <v>53</v>
      </c>
      <c r="G665" s="20">
        <v>3</v>
      </c>
      <c r="H665" s="12" t="str">
        <f t="shared" si="21"/>
        <v>53-3</v>
      </c>
      <c r="I665" s="12" t="str">
        <f t="shared" si="20"/>
        <v>53-3 1</v>
      </c>
      <c r="J665" s="49" t="s">
        <v>1487</v>
      </c>
      <c r="K665" s="83">
        <v>0</v>
      </c>
      <c r="L665" s="83">
        <v>77</v>
      </c>
      <c r="M665" s="117" t="b">
        <v>1</v>
      </c>
      <c r="N665" s="14">
        <v>122.92999999999999</v>
      </c>
      <c r="O665" s="14">
        <v>123.69999999999999</v>
      </c>
      <c r="P665" s="15" t="s">
        <v>112</v>
      </c>
      <c r="Q665" s="11" t="s">
        <v>1094</v>
      </c>
      <c r="R665" s="133" t="s">
        <v>1493</v>
      </c>
      <c r="S665" s="134">
        <v>1</v>
      </c>
      <c r="T665" s="16" t="s">
        <v>18</v>
      </c>
      <c r="U665" s="16"/>
      <c r="V665" s="5" t="s">
        <v>126</v>
      </c>
      <c r="W665" s="5" t="s">
        <v>49</v>
      </c>
      <c r="X665" s="5" t="s">
        <v>17</v>
      </c>
      <c r="Y665" s="5" t="s">
        <v>302</v>
      </c>
      <c r="Z665" s="18">
        <v>2</v>
      </c>
      <c r="AA665" s="5" t="s">
        <v>40</v>
      </c>
      <c r="AT665" s="4">
        <v>49</v>
      </c>
      <c r="AW665" s="4">
        <v>49</v>
      </c>
      <c r="BI665" s="4">
        <v>2</v>
      </c>
      <c r="BQ665" s="10"/>
      <c r="BR665" s="10"/>
      <c r="BS665" s="4">
        <v>100</v>
      </c>
      <c r="BW665" s="4" t="s">
        <v>508</v>
      </c>
      <c r="BY665" s="10"/>
    </row>
    <row r="666" spans="1:77" x14ac:dyDescent="0.3">
      <c r="A666" s="49" t="s">
        <v>1487</v>
      </c>
      <c r="B666" s="19">
        <v>42967</v>
      </c>
      <c r="C666" s="10" t="s">
        <v>406</v>
      </c>
      <c r="D666" s="4" t="s">
        <v>115</v>
      </c>
      <c r="E666" s="4" t="s">
        <v>116</v>
      </c>
      <c r="F666" s="20">
        <v>53</v>
      </c>
      <c r="G666" s="20">
        <v>3</v>
      </c>
      <c r="H666" s="12" t="str">
        <f t="shared" si="21"/>
        <v>53-3</v>
      </c>
      <c r="I666" s="12" t="str">
        <f t="shared" si="20"/>
        <v>53-3 3</v>
      </c>
      <c r="J666" s="49" t="s">
        <v>1487</v>
      </c>
      <c r="K666" s="83">
        <v>0</v>
      </c>
      <c r="L666" s="83">
        <v>77</v>
      </c>
      <c r="M666" s="117" t="b">
        <v>1</v>
      </c>
      <c r="N666" s="14">
        <v>122.92999999999999</v>
      </c>
      <c r="O666" s="14">
        <v>123.69999999999999</v>
      </c>
      <c r="P666" s="15" t="s">
        <v>112</v>
      </c>
      <c r="Q666" s="16" t="s">
        <v>117</v>
      </c>
      <c r="R666" s="133" t="s">
        <v>1497</v>
      </c>
      <c r="S666" s="134">
        <v>3</v>
      </c>
      <c r="T666" s="16" t="s">
        <v>18</v>
      </c>
      <c r="U666" s="16"/>
      <c r="V666" s="17" t="s">
        <v>127</v>
      </c>
      <c r="W666" s="5" t="s">
        <v>49</v>
      </c>
      <c r="X666" s="5" t="s">
        <v>14</v>
      </c>
      <c r="Y666" s="5" t="s">
        <v>11</v>
      </c>
      <c r="Z666" s="18">
        <v>3</v>
      </c>
      <c r="AA666" s="5" t="s">
        <v>40</v>
      </c>
      <c r="AT666" s="4">
        <v>50</v>
      </c>
      <c r="AW666" s="4">
        <v>50</v>
      </c>
      <c r="BR666" s="10"/>
      <c r="BS666" s="4">
        <v>100</v>
      </c>
      <c r="BW666" s="4" t="s">
        <v>481</v>
      </c>
      <c r="BX666" s="5"/>
    </row>
    <row r="667" spans="1:77" hidden="1" x14ac:dyDescent="0.3">
      <c r="A667" s="49" t="s">
        <v>1487</v>
      </c>
      <c r="B667" s="19">
        <v>42967</v>
      </c>
      <c r="C667" s="10" t="s">
        <v>406</v>
      </c>
      <c r="D667" s="4" t="s">
        <v>115</v>
      </c>
      <c r="E667" s="4" t="s">
        <v>116</v>
      </c>
      <c r="F667" s="20">
        <v>53</v>
      </c>
      <c r="G667" s="20">
        <v>3</v>
      </c>
      <c r="H667" s="12" t="str">
        <f t="shared" si="21"/>
        <v>53-3</v>
      </c>
      <c r="I667" s="12" t="str">
        <f t="shared" si="20"/>
        <v>53-3 3</v>
      </c>
      <c r="J667" s="49" t="s">
        <v>1487</v>
      </c>
      <c r="K667" s="83">
        <v>0</v>
      </c>
      <c r="L667" s="83">
        <v>77</v>
      </c>
      <c r="M667" s="117" t="b">
        <v>1</v>
      </c>
      <c r="N667" s="14">
        <v>122.92999999999999</v>
      </c>
      <c r="O667" s="14">
        <v>123.69999999999999</v>
      </c>
      <c r="P667" s="15" t="s">
        <v>112</v>
      </c>
      <c r="Q667" s="16" t="s">
        <v>42</v>
      </c>
      <c r="R667" s="133" t="s">
        <v>1497</v>
      </c>
      <c r="S667" s="134">
        <v>3</v>
      </c>
      <c r="T667" s="16" t="s">
        <v>18</v>
      </c>
      <c r="U667" s="16"/>
      <c r="V667" s="17" t="s">
        <v>141</v>
      </c>
      <c r="W667" s="5" t="s">
        <v>49</v>
      </c>
      <c r="X667" s="5" t="s">
        <v>14</v>
      </c>
      <c r="Y667" s="5" t="s">
        <v>11</v>
      </c>
      <c r="Z667" s="18">
        <v>3</v>
      </c>
      <c r="AA667" s="5" t="s">
        <v>40</v>
      </c>
      <c r="AS667" s="4">
        <v>20</v>
      </c>
      <c r="AT667" s="4">
        <v>30</v>
      </c>
      <c r="AW667" s="4">
        <v>50</v>
      </c>
      <c r="BR667" s="10"/>
      <c r="BS667" s="4">
        <v>100</v>
      </c>
      <c r="BW667" s="4" t="s">
        <v>521</v>
      </c>
      <c r="BX667" s="5"/>
    </row>
    <row r="668" spans="1:77" hidden="1" x14ac:dyDescent="0.3">
      <c r="A668" s="49" t="s">
        <v>1487</v>
      </c>
      <c r="B668" s="19">
        <v>42967</v>
      </c>
      <c r="C668" s="10" t="s">
        <v>406</v>
      </c>
      <c r="D668" s="4" t="s">
        <v>115</v>
      </c>
      <c r="E668" s="4" t="s">
        <v>116</v>
      </c>
      <c r="F668" s="20">
        <v>53</v>
      </c>
      <c r="G668" s="20">
        <v>3</v>
      </c>
      <c r="H668" s="12" t="str">
        <f t="shared" si="21"/>
        <v>53-3</v>
      </c>
      <c r="I668" s="12" t="str">
        <f t="shared" si="20"/>
        <v>53-3 O</v>
      </c>
      <c r="J668" s="49" t="s">
        <v>1487</v>
      </c>
      <c r="K668" s="103">
        <v>0</v>
      </c>
      <c r="L668" s="103">
        <v>77</v>
      </c>
      <c r="M668" s="117" t="b">
        <v>1</v>
      </c>
      <c r="N668" s="14">
        <v>122.92999999999999</v>
      </c>
      <c r="O668" s="14">
        <v>123.69999999999999</v>
      </c>
      <c r="P668" s="15"/>
      <c r="Q668" s="16"/>
      <c r="R668" s="133" t="s">
        <v>105</v>
      </c>
      <c r="S668" s="134" t="s">
        <v>1492</v>
      </c>
      <c r="T668" s="16"/>
      <c r="U668" s="16"/>
      <c r="V668" s="17"/>
      <c r="W668" s="5"/>
      <c r="X668" s="5"/>
      <c r="Y668" s="5"/>
      <c r="Z668" s="18" t="e">
        <v>#N/A</v>
      </c>
      <c r="AA668" s="5"/>
      <c r="BR668" s="10"/>
      <c r="BS668" s="4">
        <v>0</v>
      </c>
      <c r="BX668" s="5" t="s">
        <v>511</v>
      </c>
    </row>
    <row r="669" spans="1:77" hidden="1" x14ac:dyDescent="0.3">
      <c r="A669" s="49" t="s">
        <v>1487</v>
      </c>
      <c r="B669" s="19">
        <v>42974</v>
      </c>
      <c r="C669" s="165" t="s">
        <v>1602</v>
      </c>
      <c r="D669" s="171" t="s">
        <v>115</v>
      </c>
      <c r="E669" s="171" t="s">
        <v>116</v>
      </c>
      <c r="F669" s="177">
        <v>53</v>
      </c>
      <c r="G669" s="177">
        <v>4</v>
      </c>
      <c r="H669" s="12" t="str">
        <f t="shared" si="21"/>
        <v>53-4</v>
      </c>
      <c r="I669" s="12" t="str">
        <f t="shared" si="20"/>
        <v>53-4 1</v>
      </c>
      <c r="J669" s="49" t="s">
        <v>1487</v>
      </c>
      <c r="K669" s="172">
        <v>0</v>
      </c>
      <c r="L669" s="172">
        <v>72</v>
      </c>
      <c r="M669" s="117" t="b">
        <v>1</v>
      </c>
      <c r="N669" s="14">
        <v>122.92999999999999</v>
      </c>
      <c r="O669" s="14">
        <v>123.69999999999999</v>
      </c>
      <c r="P669" s="32" t="s">
        <v>112</v>
      </c>
      <c r="Q669" s="16" t="s">
        <v>1094</v>
      </c>
      <c r="R669" s="133" t="s">
        <v>1493</v>
      </c>
      <c r="S669" s="134">
        <v>1</v>
      </c>
      <c r="T669" s="16" t="s">
        <v>18</v>
      </c>
      <c r="U669" s="16"/>
      <c r="V669" s="5" t="s">
        <v>126</v>
      </c>
      <c r="W669" s="5" t="s">
        <v>49</v>
      </c>
      <c r="X669" s="5" t="s">
        <v>17</v>
      </c>
      <c r="Y669" s="5" t="s">
        <v>302</v>
      </c>
      <c r="Z669" s="18">
        <v>2</v>
      </c>
      <c r="AA669" s="5" t="s">
        <v>40</v>
      </c>
      <c r="AT669" s="4">
        <v>49</v>
      </c>
      <c r="AW669" s="4">
        <v>49</v>
      </c>
      <c r="BI669" s="4">
        <v>2</v>
      </c>
      <c r="BS669" s="4">
        <v>100</v>
      </c>
      <c r="BV669" s="5"/>
      <c r="BW669" s="4" t="s">
        <v>1604</v>
      </c>
    </row>
    <row r="670" spans="1:77" x14ac:dyDescent="0.3">
      <c r="A670" s="49" t="s">
        <v>1487</v>
      </c>
      <c r="B670" s="19">
        <v>42974</v>
      </c>
      <c r="C670" s="165" t="s">
        <v>1602</v>
      </c>
      <c r="D670" s="171" t="s">
        <v>115</v>
      </c>
      <c r="E670" s="171" t="s">
        <v>116</v>
      </c>
      <c r="F670" s="177">
        <v>53</v>
      </c>
      <c r="G670" s="177">
        <v>4</v>
      </c>
      <c r="H670" s="12" t="str">
        <f t="shared" si="21"/>
        <v>53-4</v>
      </c>
      <c r="I670" s="12" t="str">
        <f t="shared" si="20"/>
        <v>53-4 3</v>
      </c>
      <c r="J670" s="49" t="s">
        <v>1487</v>
      </c>
      <c r="K670" s="172">
        <v>0</v>
      </c>
      <c r="L670" s="172">
        <v>72</v>
      </c>
      <c r="M670" s="117" t="b">
        <v>1</v>
      </c>
      <c r="N670" s="14">
        <v>122.92999999999999</v>
      </c>
      <c r="O670" s="14">
        <v>123.69999999999999</v>
      </c>
      <c r="P670" s="32" t="s">
        <v>112</v>
      </c>
      <c r="Q670" s="16" t="s">
        <v>117</v>
      </c>
      <c r="R670" s="133" t="s">
        <v>1497</v>
      </c>
      <c r="S670" s="134">
        <v>3</v>
      </c>
      <c r="T670" s="16" t="s">
        <v>18</v>
      </c>
      <c r="U670" s="16"/>
      <c r="V670" s="5" t="s">
        <v>127</v>
      </c>
      <c r="W670" s="5" t="s">
        <v>49</v>
      </c>
      <c r="X670" s="5" t="s">
        <v>14</v>
      </c>
      <c r="Y670" s="5" t="s">
        <v>11</v>
      </c>
      <c r="Z670" s="18">
        <v>3</v>
      </c>
      <c r="AA670" s="5" t="s">
        <v>40</v>
      </c>
      <c r="AT670" s="4">
        <v>50</v>
      </c>
      <c r="AW670" s="4">
        <v>50</v>
      </c>
      <c r="BS670" s="4">
        <v>100</v>
      </c>
      <c r="BV670" s="5"/>
      <c r="BW670" s="4" t="s">
        <v>481</v>
      </c>
    </row>
    <row r="671" spans="1:77" hidden="1" x14ac:dyDescent="0.3">
      <c r="A671" s="49" t="s">
        <v>1487</v>
      </c>
      <c r="B671" s="19">
        <v>42974</v>
      </c>
      <c r="C671" s="55" t="s">
        <v>1602</v>
      </c>
      <c r="D671" s="113">
        <v>5057</v>
      </c>
      <c r="E671" s="171" t="s">
        <v>116</v>
      </c>
      <c r="F671" s="177">
        <v>53</v>
      </c>
      <c r="G671" s="177">
        <v>4</v>
      </c>
      <c r="H671" s="12" t="str">
        <f t="shared" si="21"/>
        <v>53-4</v>
      </c>
      <c r="I671" s="12" t="str">
        <f t="shared" si="20"/>
        <v>53-4 4</v>
      </c>
      <c r="J671" s="49" t="s">
        <v>1487</v>
      </c>
      <c r="K671" s="176">
        <v>47</v>
      </c>
      <c r="L671" s="176">
        <v>58</v>
      </c>
      <c r="M671" s="117" t="b">
        <v>1</v>
      </c>
      <c r="N671" s="14">
        <v>122.92999999999999</v>
      </c>
      <c r="O671" s="14">
        <v>123.69999999999999</v>
      </c>
      <c r="P671" s="32" t="s">
        <v>96</v>
      </c>
      <c r="Q671" s="16" t="s">
        <v>28</v>
      </c>
      <c r="R671" s="133" t="s">
        <v>1494</v>
      </c>
      <c r="S671" s="134">
        <v>4</v>
      </c>
      <c r="T671" s="16" t="s">
        <v>19</v>
      </c>
      <c r="U671" s="16" t="s">
        <v>23</v>
      </c>
      <c r="V671" s="5" t="s">
        <v>141</v>
      </c>
      <c r="W671" s="5" t="s">
        <v>49</v>
      </c>
      <c r="X671" s="5" t="s">
        <v>14</v>
      </c>
      <c r="Y671" s="5" t="s">
        <v>11</v>
      </c>
      <c r="Z671" s="18">
        <v>3</v>
      </c>
      <c r="AA671" s="5" t="s">
        <v>40</v>
      </c>
      <c r="AS671" s="4">
        <v>100</v>
      </c>
      <c r="BS671" s="4">
        <v>100</v>
      </c>
      <c r="BT671" s="4" t="s">
        <v>28</v>
      </c>
      <c r="BV671" s="5"/>
      <c r="BW671" s="4" t="s">
        <v>1605</v>
      </c>
    </row>
    <row r="672" spans="1:77" hidden="1" x14ac:dyDescent="0.3">
      <c r="A672" s="49" t="s">
        <v>1487</v>
      </c>
      <c r="B672" s="19">
        <v>42974</v>
      </c>
      <c r="C672" s="165" t="s">
        <v>1602</v>
      </c>
      <c r="D672" s="171" t="s">
        <v>115</v>
      </c>
      <c r="E672" s="171" t="s">
        <v>116</v>
      </c>
      <c r="F672" s="177">
        <v>53</v>
      </c>
      <c r="G672" s="177">
        <v>4</v>
      </c>
      <c r="H672" s="12" t="str">
        <f t="shared" si="21"/>
        <v>53-4</v>
      </c>
      <c r="I672" s="12" t="str">
        <f t="shared" si="20"/>
        <v>53-4 O</v>
      </c>
      <c r="J672" s="49" t="s">
        <v>1487</v>
      </c>
      <c r="K672" s="172">
        <v>0</v>
      </c>
      <c r="L672" s="172">
        <v>72</v>
      </c>
      <c r="M672" s="117" t="b">
        <v>1</v>
      </c>
      <c r="N672" s="14">
        <v>122.92999999999999</v>
      </c>
      <c r="O672" s="14">
        <v>123.69999999999999</v>
      </c>
      <c r="P672" s="32"/>
      <c r="Q672" s="16" t="s">
        <v>105</v>
      </c>
      <c r="R672" s="133" t="s">
        <v>105</v>
      </c>
      <c r="S672" s="134" t="s">
        <v>1492</v>
      </c>
      <c r="T672" s="16"/>
      <c r="U672" s="16"/>
      <c r="V672" s="5"/>
      <c r="W672" s="5"/>
      <c r="X672" s="5"/>
      <c r="Y672" s="5"/>
      <c r="Z672" s="18"/>
      <c r="AA672" s="5"/>
      <c r="BS672" s="4">
        <v>0</v>
      </c>
      <c r="BV672" s="5"/>
      <c r="BX672" s="4" t="s">
        <v>1606</v>
      </c>
    </row>
    <row r="673" spans="1:77" hidden="1" x14ac:dyDescent="0.3">
      <c r="A673" s="49" t="s">
        <v>1487</v>
      </c>
      <c r="B673" s="19">
        <v>42974</v>
      </c>
      <c r="C673" s="165" t="s">
        <v>1602</v>
      </c>
      <c r="D673" s="171" t="s">
        <v>115</v>
      </c>
      <c r="E673" s="171" t="s">
        <v>116</v>
      </c>
      <c r="F673" s="177">
        <v>53</v>
      </c>
      <c r="G673" s="177">
        <v>5</v>
      </c>
      <c r="H673" s="12" t="str">
        <f t="shared" si="21"/>
        <v>53-5</v>
      </c>
      <c r="I673" s="12" t="str">
        <f t="shared" si="20"/>
        <v>53-5 1</v>
      </c>
      <c r="J673" s="49" t="s">
        <v>1487</v>
      </c>
      <c r="K673" s="172">
        <v>0</v>
      </c>
      <c r="L673" s="172">
        <v>43</v>
      </c>
      <c r="M673" s="117" t="b">
        <v>1</v>
      </c>
      <c r="N673" s="14">
        <v>122.92999999999999</v>
      </c>
      <c r="O673" s="14">
        <v>123.69999999999999</v>
      </c>
      <c r="P673" s="32" t="s">
        <v>112</v>
      </c>
      <c r="Q673" s="16" t="s">
        <v>1094</v>
      </c>
      <c r="R673" s="133" t="s">
        <v>1493</v>
      </c>
      <c r="S673" s="134">
        <v>1</v>
      </c>
      <c r="T673" s="16" t="s">
        <v>18</v>
      </c>
      <c r="U673" s="16"/>
      <c r="V673" s="5" t="s">
        <v>126</v>
      </c>
      <c r="W673" s="5" t="s">
        <v>49</v>
      </c>
      <c r="X673" s="5" t="s">
        <v>17</v>
      </c>
      <c r="Y673" s="5" t="s">
        <v>302</v>
      </c>
      <c r="Z673" s="18">
        <v>2</v>
      </c>
      <c r="AA673" s="5" t="s">
        <v>40</v>
      </c>
      <c r="AT673" s="4">
        <v>49</v>
      </c>
      <c r="AW673" s="4">
        <v>49</v>
      </c>
      <c r="BI673" s="4">
        <v>2</v>
      </c>
      <c r="BS673" s="4">
        <v>100</v>
      </c>
      <c r="BV673" s="5"/>
      <c r="BW673" s="4" t="s">
        <v>1604</v>
      </c>
    </row>
    <row r="674" spans="1:77" x14ac:dyDescent="0.3">
      <c r="A674" s="49" t="s">
        <v>1487</v>
      </c>
      <c r="B674" s="19">
        <v>42974</v>
      </c>
      <c r="C674" s="165" t="s">
        <v>1602</v>
      </c>
      <c r="D674" s="171" t="s">
        <v>115</v>
      </c>
      <c r="E674" s="171" t="s">
        <v>116</v>
      </c>
      <c r="F674" s="177">
        <v>53</v>
      </c>
      <c r="G674" s="177">
        <v>5</v>
      </c>
      <c r="H674" s="12" t="str">
        <f t="shared" si="21"/>
        <v>53-5</v>
      </c>
      <c r="I674" s="12" t="str">
        <f t="shared" si="20"/>
        <v>53-5 3</v>
      </c>
      <c r="J674" s="49" t="s">
        <v>1487</v>
      </c>
      <c r="K674" s="172">
        <v>0</v>
      </c>
      <c r="L674" s="172">
        <v>43</v>
      </c>
      <c r="M674" s="117" t="b">
        <v>1</v>
      </c>
      <c r="N674" s="14">
        <v>122.92999999999999</v>
      </c>
      <c r="O674" s="14">
        <v>123.69999999999999</v>
      </c>
      <c r="P674" s="32" t="s">
        <v>112</v>
      </c>
      <c r="Q674" s="16" t="s">
        <v>117</v>
      </c>
      <c r="R674" s="133" t="s">
        <v>1497</v>
      </c>
      <c r="S674" s="134">
        <v>3</v>
      </c>
      <c r="T674" s="16" t="s">
        <v>18</v>
      </c>
      <c r="U674" s="16"/>
      <c r="V674" s="5" t="s">
        <v>127</v>
      </c>
      <c r="W674" s="5" t="s">
        <v>49</v>
      </c>
      <c r="X674" s="5" t="s">
        <v>14</v>
      </c>
      <c r="Y674" s="5" t="s">
        <v>11</v>
      </c>
      <c r="Z674" s="18">
        <v>3</v>
      </c>
      <c r="AA674" s="5" t="s">
        <v>40</v>
      </c>
      <c r="AT674" s="4">
        <v>50</v>
      </c>
      <c r="AW674" s="4">
        <v>50</v>
      </c>
      <c r="BS674" s="4">
        <v>100</v>
      </c>
      <c r="BV674" s="5"/>
      <c r="BW674" s="4" t="s">
        <v>481</v>
      </c>
    </row>
    <row r="675" spans="1:77" hidden="1" x14ac:dyDescent="0.3">
      <c r="A675" s="49" t="s">
        <v>1487</v>
      </c>
      <c r="B675" s="19">
        <v>42974</v>
      </c>
      <c r="C675" s="55" t="s">
        <v>1602</v>
      </c>
      <c r="D675" s="113">
        <v>5057</v>
      </c>
      <c r="E675" s="171" t="s">
        <v>116</v>
      </c>
      <c r="F675" s="60">
        <v>53</v>
      </c>
      <c r="G675" s="60">
        <v>5</v>
      </c>
      <c r="H675" s="12" t="str">
        <f t="shared" si="21"/>
        <v>53-5</v>
      </c>
      <c r="I675" s="12" t="str">
        <f t="shared" si="20"/>
        <v>53-5 4</v>
      </c>
      <c r="J675" s="49" t="s">
        <v>1487</v>
      </c>
      <c r="K675" s="176">
        <v>22</v>
      </c>
      <c r="L675" s="176">
        <v>26</v>
      </c>
      <c r="M675" s="117" t="b">
        <v>1</v>
      </c>
      <c r="N675" s="14">
        <v>122.92999999999999</v>
      </c>
      <c r="O675" s="14">
        <v>123.69999999999999</v>
      </c>
      <c r="P675" s="32" t="s">
        <v>96</v>
      </c>
      <c r="Q675" s="16" t="s">
        <v>28</v>
      </c>
      <c r="R675" s="133" t="s">
        <v>1494</v>
      </c>
      <c r="S675" s="134">
        <v>4</v>
      </c>
      <c r="T675" s="16" t="s">
        <v>19</v>
      </c>
      <c r="U675" s="16"/>
      <c r="V675" s="5" t="s">
        <v>210</v>
      </c>
      <c r="W675" s="5" t="s">
        <v>49</v>
      </c>
      <c r="X675" s="5" t="s">
        <v>14</v>
      </c>
      <c r="Y675" s="5" t="s">
        <v>11</v>
      </c>
      <c r="Z675" s="18">
        <v>3</v>
      </c>
      <c r="AA675" s="5" t="s">
        <v>40</v>
      </c>
      <c r="AS675" s="4">
        <v>100</v>
      </c>
      <c r="BS675" s="4">
        <v>100</v>
      </c>
      <c r="BT675" s="4" t="s">
        <v>28</v>
      </c>
      <c r="BV675" s="5"/>
      <c r="BW675" s="4" t="s">
        <v>1607</v>
      </c>
    </row>
    <row r="676" spans="1:77" hidden="1" x14ac:dyDescent="0.3">
      <c r="A676" s="49" t="s">
        <v>1487</v>
      </c>
      <c r="B676" s="19">
        <v>42974</v>
      </c>
      <c r="C676" s="165" t="s">
        <v>1602</v>
      </c>
      <c r="D676" s="171" t="s">
        <v>115</v>
      </c>
      <c r="E676" s="171" t="s">
        <v>116</v>
      </c>
      <c r="F676" s="177">
        <v>53</v>
      </c>
      <c r="G676" s="177">
        <v>5</v>
      </c>
      <c r="H676" s="12" t="str">
        <f t="shared" si="21"/>
        <v>53-5</v>
      </c>
      <c r="I676" s="12" t="str">
        <f t="shared" si="20"/>
        <v>53-5 O</v>
      </c>
      <c r="J676" s="49" t="s">
        <v>1487</v>
      </c>
      <c r="K676" s="172">
        <v>0</v>
      </c>
      <c r="L676" s="172">
        <v>43</v>
      </c>
      <c r="M676" s="117" t="b">
        <v>1</v>
      </c>
      <c r="N676" s="14">
        <v>122.92999999999999</v>
      </c>
      <c r="O676" s="14">
        <v>123.69999999999999</v>
      </c>
      <c r="P676" s="32"/>
      <c r="Q676" s="16" t="s">
        <v>105</v>
      </c>
      <c r="R676" s="133" t="s">
        <v>105</v>
      </c>
      <c r="S676" s="134" t="s">
        <v>1492</v>
      </c>
      <c r="T676" s="16"/>
      <c r="U676" s="16"/>
      <c r="V676" s="5"/>
      <c r="W676" s="5"/>
      <c r="X676" s="5"/>
      <c r="Y676" s="5"/>
      <c r="Z676" s="18"/>
      <c r="AA676" s="5"/>
      <c r="BS676" s="4">
        <v>0</v>
      </c>
      <c r="BV676" s="5"/>
      <c r="BX676" s="4" t="s">
        <v>1608</v>
      </c>
    </row>
    <row r="677" spans="1:77" hidden="1" x14ac:dyDescent="0.3">
      <c r="A677" s="49" t="s">
        <v>1487</v>
      </c>
      <c r="B677" s="7">
        <v>42968</v>
      </c>
      <c r="C677" s="6" t="s">
        <v>523</v>
      </c>
      <c r="D677" s="6">
        <v>5057</v>
      </c>
      <c r="E677" s="6">
        <v>805</v>
      </c>
      <c r="F677" s="11">
        <v>54</v>
      </c>
      <c r="G677" s="11">
        <v>1</v>
      </c>
      <c r="H677" s="12" t="str">
        <f t="shared" si="21"/>
        <v>54-1</v>
      </c>
      <c r="I677" s="12" t="str">
        <f t="shared" si="20"/>
        <v>54-1 1</v>
      </c>
      <c r="J677" s="49" t="s">
        <v>1487</v>
      </c>
      <c r="K677" s="11">
        <v>0</v>
      </c>
      <c r="L677" s="11">
        <v>82</v>
      </c>
      <c r="M677" s="117" t="b">
        <v>1</v>
      </c>
      <c r="N677" s="14">
        <v>124.6</v>
      </c>
      <c r="O677" s="14">
        <v>125.41999999999999</v>
      </c>
      <c r="P677" s="11" t="s">
        <v>112</v>
      </c>
      <c r="Q677" s="11" t="s">
        <v>1094</v>
      </c>
      <c r="R677" s="133" t="s">
        <v>1493</v>
      </c>
      <c r="S677" s="134">
        <v>1</v>
      </c>
      <c r="T677" s="11" t="s">
        <v>18</v>
      </c>
      <c r="U677" s="11"/>
      <c r="V677" s="6" t="s">
        <v>524</v>
      </c>
      <c r="W677" s="6" t="s">
        <v>49</v>
      </c>
      <c r="X677" s="6" t="s">
        <v>17</v>
      </c>
      <c r="Y677" s="6" t="s">
        <v>10</v>
      </c>
      <c r="Z677" s="18">
        <v>2</v>
      </c>
      <c r="AA677" s="6" t="s">
        <v>40</v>
      </c>
      <c r="AB677" s="151"/>
      <c r="AC677" s="151"/>
      <c r="AD677" s="151"/>
      <c r="AE677" s="151"/>
      <c r="AF677" s="34"/>
      <c r="AG677" s="34"/>
      <c r="AH677" s="151"/>
      <c r="AI677" s="34"/>
      <c r="AJ677" s="34"/>
      <c r="AK677" s="34"/>
      <c r="AL677" s="151"/>
      <c r="AM677" s="151"/>
      <c r="AN677" s="34"/>
      <c r="AO677" s="34"/>
      <c r="AP677" s="34"/>
      <c r="AQ677" s="151"/>
      <c r="AR677" s="34"/>
      <c r="AS677" s="34"/>
      <c r="AT677" s="34"/>
      <c r="AU677" s="34">
        <v>20</v>
      </c>
      <c r="AV677" s="151"/>
      <c r="AW677" s="34"/>
      <c r="AX677" s="34"/>
      <c r="AY677" s="34"/>
      <c r="AZ677" s="151"/>
      <c r="BA677" s="34"/>
      <c r="BB677" s="34"/>
      <c r="BC677" s="34"/>
      <c r="BD677" s="151"/>
      <c r="BE677" s="151"/>
      <c r="BF677" s="151"/>
      <c r="BG677" s="34"/>
      <c r="BH677" s="34"/>
      <c r="BI677" s="34">
        <v>80</v>
      </c>
      <c r="BJ677" s="34"/>
      <c r="BK677" s="151"/>
      <c r="BL677" s="151"/>
      <c r="BM677" s="151"/>
      <c r="BN677" s="151"/>
      <c r="BO677" s="151"/>
      <c r="BP677" s="34"/>
      <c r="BQ677" s="6"/>
      <c r="BR677" s="6"/>
      <c r="BS677" s="4">
        <v>100</v>
      </c>
      <c r="BT677" s="6"/>
      <c r="BU677" s="6" t="s">
        <v>524</v>
      </c>
      <c r="BV677" s="6"/>
      <c r="BW677" s="1" t="s">
        <v>555</v>
      </c>
      <c r="BX677" s="1"/>
      <c r="BY677" s="6"/>
    </row>
    <row r="678" spans="1:77" x14ac:dyDescent="0.3">
      <c r="A678" s="49" t="s">
        <v>1487</v>
      </c>
      <c r="B678" s="7">
        <v>42968</v>
      </c>
      <c r="C678" s="6" t="s">
        <v>523</v>
      </c>
      <c r="D678" s="6">
        <v>5057</v>
      </c>
      <c r="E678" s="6">
        <v>805</v>
      </c>
      <c r="F678" s="11">
        <v>54</v>
      </c>
      <c r="G678" s="11">
        <v>1</v>
      </c>
      <c r="H678" s="12" t="str">
        <f t="shared" si="21"/>
        <v>54-1</v>
      </c>
      <c r="I678" s="12" t="str">
        <f t="shared" si="20"/>
        <v>54-1 3</v>
      </c>
      <c r="J678" s="49" t="s">
        <v>1487</v>
      </c>
      <c r="K678" s="11">
        <v>0</v>
      </c>
      <c r="L678" s="11">
        <v>82</v>
      </c>
      <c r="M678" s="117" t="b">
        <v>1</v>
      </c>
      <c r="N678" s="14">
        <v>124.6</v>
      </c>
      <c r="O678" s="14">
        <v>125.41999999999999</v>
      </c>
      <c r="P678" s="11" t="s">
        <v>112</v>
      </c>
      <c r="Q678" s="11" t="s">
        <v>117</v>
      </c>
      <c r="R678" s="133" t="s">
        <v>1497</v>
      </c>
      <c r="S678" s="134">
        <v>3</v>
      </c>
      <c r="T678" s="11" t="s">
        <v>18</v>
      </c>
      <c r="U678" s="11"/>
      <c r="V678" s="6" t="s">
        <v>524</v>
      </c>
      <c r="W678" s="6" t="s">
        <v>49</v>
      </c>
      <c r="X678" s="6" t="s">
        <v>14</v>
      </c>
      <c r="Y678" s="6" t="s">
        <v>11</v>
      </c>
      <c r="Z678" s="18">
        <v>3</v>
      </c>
      <c r="AA678" s="6" t="s">
        <v>40</v>
      </c>
      <c r="AB678" s="151"/>
      <c r="AC678" s="151"/>
      <c r="AD678" s="151"/>
      <c r="AE678" s="151"/>
      <c r="AF678" s="34"/>
      <c r="AG678" s="34"/>
      <c r="AH678" s="151"/>
      <c r="AI678" s="34"/>
      <c r="AJ678" s="34"/>
      <c r="AK678" s="34"/>
      <c r="AL678" s="151"/>
      <c r="AM678" s="151"/>
      <c r="AN678" s="34"/>
      <c r="AO678" s="34"/>
      <c r="AP678" s="34"/>
      <c r="AQ678" s="151"/>
      <c r="AR678" s="34"/>
      <c r="AS678" s="34"/>
      <c r="AT678" s="34">
        <v>50</v>
      </c>
      <c r="AU678" s="34"/>
      <c r="AV678" s="151"/>
      <c r="AW678" s="34">
        <v>40</v>
      </c>
      <c r="AX678" s="34"/>
      <c r="AY678" s="34"/>
      <c r="AZ678" s="151"/>
      <c r="BA678" s="34"/>
      <c r="BB678" s="34"/>
      <c r="BC678" s="34"/>
      <c r="BD678" s="151"/>
      <c r="BE678" s="151"/>
      <c r="BF678" s="151"/>
      <c r="BG678" s="34"/>
      <c r="BH678" s="34"/>
      <c r="BI678" s="34">
        <v>10</v>
      </c>
      <c r="BJ678" s="34"/>
      <c r="BK678" s="151"/>
      <c r="BL678" s="151"/>
      <c r="BM678" s="151"/>
      <c r="BN678" s="151"/>
      <c r="BO678" s="151"/>
      <c r="BP678" s="34"/>
      <c r="BQ678" s="6"/>
      <c r="BR678" s="6"/>
      <c r="BS678" s="4">
        <v>100</v>
      </c>
      <c r="BT678" s="6"/>
      <c r="BU678" s="6"/>
      <c r="BV678" s="6"/>
      <c r="BW678" s="1" t="s">
        <v>556</v>
      </c>
      <c r="BX678" s="1"/>
      <c r="BY678" s="6"/>
    </row>
    <row r="679" spans="1:77" hidden="1" x14ac:dyDescent="0.3">
      <c r="A679" s="49" t="s">
        <v>1487</v>
      </c>
      <c r="B679" s="7">
        <v>42968</v>
      </c>
      <c r="C679" s="6" t="s">
        <v>523</v>
      </c>
      <c r="D679" s="6">
        <v>5057</v>
      </c>
      <c r="E679" s="6">
        <v>805</v>
      </c>
      <c r="F679" s="11">
        <v>54</v>
      </c>
      <c r="G679" s="11">
        <v>1</v>
      </c>
      <c r="H679" s="12" t="str">
        <f t="shared" si="21"/>
        <v>54-1</v>
      </c>
      <c r="I679" s="12" t="str">
        <f t="shared" si="20"/>
        <v>54-1 4</v>
      </c>
      <c r="J679" s="49" t="s">
        <v>1487</v>
      </c>
      <c r="K679" s="11">
        <v>0</v>
      </c>
      <c r="L679" s="11">
        <v>82</v>
      </c>
      <c r="M679" s="117" t="b">
        <v>1</v>
      </c>
      <c r="N679" s="14">
        <v>124.6</v>
      </c>
      <c r="O679" s="14">
        <v>125.41999999999999</v>
      </c>
      <c r="P679" s="11" t="s">
        <v>112</v>
      </c>
      <c r="Q679" s="11" t="s">
        <v>28</v>
      </c>
      <c r="R679" s="133" t="s">
        <v>1494</v>
      </c>
      <c r="S679" s="134">
        <v>4</v>
      </c>
      <c r="T679" s="11" t="s">
        <v>19</v>
      </c>
      <c r="U679" s="11"/>
      <c r="V679" s="6" t="s">
        <v>209</v>
      </c>
      <c r="W679" s="6" t="s">
        <v>49</v>
      </c>
      <c r="X679" s="6" t="s">
        <v>14</v>
      </c>
      <c r="Y679" s="6" t="s">
        <v>11</v>
      </c>
      <c r="Z679" s="18">
        <v>3</v>
      </c>
      <c r="AA679" s="6" t="s">
        <v>40</v>
      </c>
      <c r="AB679" s="151"/>
      <c r="AC679" s="151"/>
      <c r="AD679" s="151"/>
      <c r="AE679" s="151"/>
      <c r="AF679" s="34"/>
      <c r="AG679" s="34"/>
      <c r="AH679" s="151"/>
      <c r="AI679" s="34"/>
      <c r="AJ679" s="34"/>
      <c r="AK679" s="34"/>
      <c r="AL679" s="151"/>
      <c r="AM679" s="151"/>
      <c r="AN679" s="34"/>
      <c r="AO679" s="34"/>
      <c r="AP679" s="34"/>
      <c r="AQ679" s="151"/>
      <c r="AR679" s="34"/>
      <c r="AS679" s="34">
        <v>100</v>
      </c>
      <c r="AT679" s="34"/>
      <c r="AU679" s="34"/>
      <c r="AV679" s="151"/>
      <c r="AW679" s="34"/>
      <c r="AX679" s="34"/>
      <c r="AY679" s="34"/>
      <c r="AZ679" s="151"/>
      <c r="BA679" s="34"/>
      <c r="BB679" s="34"/>
      <c r="BC679" s="34"/>
      <c r="BD679" s="151"/>
      <c r="BE679" s="151"/>
      <c r="BF679" s="151"/>
      <c r="BG679" s="34"/>
      <c r="BH679" s="34"/>
      <c r="BI679" s="34"/>
      <c r="BJ679" s="34"/>
      <c r="BK679" s="151"/>
      <c r="BL679" s="151"/>
      <c r="BM679" s="151"/>
      <c r="BN679" s="151"/>
      <c r="BO679" s="151"/>
      <c r="BP679" s="34"/>
      <c r="BQ679" s="6"/>
      <c r="BR679" s="6"/>
      <c r="BS679" s="4">
        <v>100</v>
      </c>
      <c r="BT679" s="6" t="s">
        <v>28</v>
      </c>
      <c r="BU679" s="6"/>
      <c r="BV679" s="6"/>
      <c r="BW679" s="1" t="s">
        <v>556</v>
      </c>
      <c r="BX679" s="1"/>
      <c r="BY679" s="6"/>
    </row>
    <row r="680" spans="1:77" hidden="1" x14ac:dyDescent="0.3">
      <c r="A680" s="49" t="s">
        <v>1487</v>
      </c>
      <c r="B680" s="7">
        <v>42968</v>
      </c>
      <c r="C680" s="6" t="s">
        <v>523</v>
      </c>
      <c r="D680" s="6">
        <v>5057</v>
      </c>
      <c r="E680" s="6">
        <v>805</v>
      </c>
      <c r="F680" s="11">
        <v>54</v>
      </c>
      <c r="G680" s="11">
        <v>1</v>
      </c>
      <c r="H680" s="12" t="str">
        <f t="shared" si="21"/>
        <v>54-1</v>
      </c>
      <c r="I680" s="12" t="str">
        <f t="shared" si="20"/>
        <v>54-1 O</v>
      </c>
      <c r="J680" s="49" t="s">
        <v>1487</v>
      </c>
      <c r="K680" s="11">
        <v>0</v>
      </c>
      <c r="L680" s="11">
        <v>82</v>
      </c>
      <c r="M680" s="117" t="b">
        <v>1</v>
      </c>
      <c r="N680" s="14">
        <v>124.6</v>
      </c>
      <c r="O680" s="14">
        <v>125.41999999999999</v>
      </c>
      <c r="P680" s="11"/>
      <c r="Q680" s="11" t="s">
        <v>105</v>
      </c>
      <c r="R680" s="135" t="s">
        <v>105</v>
      </c>
      <c r="S680" s="136" t="s">
        <v>1492</v>
      </c>
      <c r="T680" s="11"/>
      <c r="U680" s="11"/>
      <c r="V680" s="6"/>
      <c r="W680" s="6"/>
      <c r="X680" s="6"/>
      <c r="Y680" s="6"/>
      <c r="Z680" s="18" t="e">
        <v>#N/A</v>
      </c>
      <c r="AA680" s="6"/>
      <c r="AB680" s="151"/>
      <c r="AC680" s="151"/>
      <c r="AD680" s="151"/>
      <c r="AE680" s="151"/>
      <c r="AF680" s="34"/>
      <c r="AG680" s="34"/>
      <c r="AH680" s="151"/>
      <c r="AI680" s="34"/>
      <c r="AJ680" s="34"/>
      <c r="AK680" s="34"/>
      <c r="AL680" s="151"/>
      <c r="AM680" s="151"/>
      <c r="AN680" s="34"/>
      <c r="AO680" s="34"/>
      <c r="AP680" s="34"/>
      <c r="AQ680" s="151"/>
      <c r="AR680" s="34"/>
      <c r="AS680" s="34"/>
      <c r="AT680" s="34"/>
      <c r="AU680" s="34"/>
      <c r="AV680" s="151"/>
      <c r="AW680" s="34"/>
      <c r="AX680" s="34"/>
      <c r="AY680" s="34"/>
      <c r="AZ680" s="151"/>
      <c r="BA680" s="34"/>
      <c r="BB680" s="34"/>
      <c r="BC680" s="34"/>
      <c r="BD680" s="151"/>
      <c r="BE680" s="151"/>
      <c r="BF680" s="151"/>
      <c r="BG680" s="34"/>
      <c r="BH680" s="34"/>
      <c r="BI680" s="34"/>
      <c r="BJ680" s="34"/>
      <c r="BK680" s="151"/>
      <c r="BL680" s="151"/>
      <c r="BM680" s="151"/>
      <c r="BN680" s="151"/>
      <c r="BO680" s="151"/>
      <c r="BP680" s="34"/>
      <c r="BQ680" s="6"/>
      <c r="BR680" s="6"/>
      <c r="BS680" s="4">
        <v>0</v>
      </c>
      <c r="BT680" s="6"/>
      <c r="BU680" s="6"/>
      <c r="BV680" s="6"/>
      <c r="BW680" s="1"/>
      <c r="BX680" s="1" t="s">
        <v>557</v>
      </c>
      <c r="BY680" s="6"/>
    </row>
    <row r="681" spans="1:77" hidden="1" x14ac:dyDescent="0.3">
      <c r="A681" s="49" t="s">
        <v>1487</v>
      </c>
      <c r="B681" s="7">
        <v>42968</v>
      </c>
      <c r="C681" s="6" t="s">
        <v>523</v>
      </c>
      <c r="D681" s="6">
        <v>5057</v>
      </c>
      <c r="E681" s="6">
        <v>805</v>
      </c>
      <c r="F681" s="11">
        <v>54</v>
      </c>
      <c r="G681" s="11">
        <v>2</v>
      </c>
      <c r="H681" s="12" t="str">
        <f t="shared" si="21"/>
        <v>54-2</v>
      </c>
      <c r="I681" s="12" t="str">
        <f t="shared" si="20"/>
        <v>54-2 1</v>
      </c>
      <c r="J681" s="49" t="s">
        <v>1487</v>
      </c>
      <c r="K681" s="11">
        <v>0</v>
      </c>
      <c r="L681" s="11">
        <v>78</v>
      </c>
      <c r="M681" s="117" t="b">
        <v>1</v>
      </c>
      <c r="N681" s="14">
        <v>125.41999999999999</v>
      </c>
      <c r="O681" s="14">
        <v>126.19999999999999</v>
      </c>
      <c r="P681" s="11" t="s">
        <v>112</v>
      </c>
      <c r="Q681" s="11" t="s">
        <v>1094</v>
      </c>
      <c r="R681" s="133" t="s">
        <v>1493</v>
      </c>
      <c r="S681" s="134">
        <v>1</v>
      </c>
      <c r="T681" s="11" t="s">
        <v>18</v>
      </c>
      <c r="U681" s="11"/>
      <c r="V681" s="6" t="s">
        <v>524</v>
      </c>
      <c r="W681" s="6" t="s">
        <v>49</v>
      </c>
      <c r="X681" s="6" t="s">
        <v>17</v>
      </c>
      <c r="Y681" s="6" t="s">
        <v>10</v>
      </c>
      <c r="Z681" s="18">
        <v>2</v>
      </c>
      <c r="AA681" s="6" t="s">
        <v>40</v>
      </c>
      <c r="AB681" s="151"/>
      <c r="AC681" s="151"/>
      <c r="AD681" s="151"/>
      <c r="AE681" s="151"/>
      <c r="AF681" s="34"/>
      <c r="AG681" s="34"/>
      <c r="AH681" s="151"/>
      <c r="AI681" s="34"/>
      <c r="AJ681" s="34"/>
      <c r="AK681" s="34"/>
      <c r="AL681" s="151"/>
      <c r="AM681" s="151"/>
      <c r="AN681" s="34"/>
      <c r="AO681" s="34"/>
      <c r="AP681" s="34"/>
      <c r="AQ681" s="151"/>
      <c r="AR681" s="34"/>
      <c r="AS681" s="34"/>
      <c r="AT681" s="34"/>
      <c r="AU681" s="34">
        <v>60</v>
      </c>
      <c r="AV681" s="151"/>
      <c r="AW681" s="34"/>
      <c r="AX681" s="34"/>
      <c r="AY681" s="34"/>
      <c r="AZ681" s="151"/>
      <c r="BA681" s="34"/>
      <c r="BB681" s="34"/>
      <c r="BC681" s="34"/>
      <c r="BD681" s="151"/>
      <c r="BE681" s="151"/>
      <c r="BF681" s="151"/>
      <c r="BG681" s="34"/>
      <c r="BH681" s="34"/>
      <c r="BI681" s="34">
        <v>40</v>
      </c>
      <c r="BJ681" s="34"/>
      <c r="BK681" s="151"/>
      <c r="BL681" s="151"/>
      <c r="BM681" s="151"/>
      <c r="BN681" s="151"/>
      <c r="BO681" s="151"/>
      <c r="BP681" s="34"/>
      <c r="BQ681" s="6"/>
      <c r="BR681" s="6"/>
      <c r="BS681" s="4">
        <v>100</v>
      </c>
      <c r="BT681" s="6"/>
      <c r="BU681" s="6"/>
      <c r="BV681" s="6"/>
      <c r="BW681" s="1" t="s">
        <v>558</v>
      </c>
      <c r="BX681" s="1"/>
      <c r="BY681" s="6"/>
    </row>
    <row r="682" spans="1:77" x14ac:dyDescent="0.3">
      <c r="A682" s="49" t="s">
        <v>1487</v>
      </c>
      <c r="B682" s="7">
        <v>42968</v>
      </c>
      <c r="C682" s="6" t="s">
        <v>523</v>
      </c>
      <c r="D682" s="6">
        <v>5057</v>
      </c>
      <c r="E682" s="6">
        <v>805</v>
      </c>
      <c r="F682" s="11">
        <v>54</v>
      </c>
      <c r="G682" s="11">
        <v>2</v>
      </c>
      <c r="H682" s="12" t="str">
        <f t="shared" si="21"/>
        <v>54-2</v>
      </c>
      <c r="I682" s="12" t="str">
        <f t="shared" si="20"/>
        <v>54-2 3</v>
      </c>
      <c r="J682" s="49" t="s">
        <v>1487</v>
      </c>
      <c r="K682" s="11">
        <v>0</v>
      </c>
      <c r="L682" s="11">
        <v>78</v>
      </c>
      <c r="M682" s="117" t="b">
        <v>1</v>
      </c>
      <c r="N682" s="14">
        <v>125.41999999999999</v>
      </c>
      <c r="O682" s="14">
        <v>126.19999999999999</v>
      </c>
      <c r="P682" s="11" t="s">
        <v>112</v>
      </c>
      <c r="Q682" s="11" t="s">
        <v>117</v>
      </c>
      <c r="R682" s="133" t="s">
        <v>1497</v>
      </c>
      <c r="S682" s="134">
        <v>3</v>
      </c>
      <c r="T682" s="11" t="s">
        <v>18</v>
      </c>
      <c r="U682" s="11"/>
      <c r="V682" s="6" t="s">
        <v>525</v>
      </c>
      <c r="W682" s="6" t="s">
        <v>49</v>
      </c>
      <c r="X682" s="6" t="s">
        <v>14</v>
      </c>
      <c r="Y682" s="6" t="s">
        <v>11</v>
      </c>
      <c r="Z682" s="18">
        <v>3</v>
      </c>
      <c r="AA682" s="6" t="s">
        <v>40</v>
      </c>
      <c r="AB682" s="151"/>
      <c r="AC682" s="151"/>
      <c r="AD682" s="151"/>
      <c r="AE682" s="151"/>
      <c r="AF682" s="34"/>
      <c r="AG682" s="34"/>
      <c r="AH682" s="151"/>
      <c r="AI682" s="34"/>
      <c r="AJ682" s="34"/>
      <c r="AK682" s="34"/>
      <c r="AL682" s="151"/>
      <c r="AM682" s="151"/>
      <c r="AN682" s="34"/>
      <c r="AO682" s="34"/>
      <c r="AP682" s="34"/>
      <c r="AQ682" s="151"/>
      <c r="AR682" s="34"/>
      <c r="AS682" s="34"/>
      <c r="AT682" s="34">
        <v>50</v>
      </c>
      <c r="AU682" s="34"/>
      <c r="AV682" s="151"/>
      <c r="AW682" s="34">
        <v>50</v>
      </c>
      <c r="AX682" s="34"/>
      <c r="AY682" s="34"/>
      <c r="AZ682" s="151"/>
      <c r="BA682" s="34"/>
      <c r="BB682" s="34"/>
      <c r="BC682" s="34"/>
      <c r="BD682" s="151"/>
      <c r="BE682" s="151"/>
      <c r="BF682" s="151"/>
      <c r="BG682" s="34"/>
      <c r="BH682" s="34"/>
      <c r="BI682" s="34"/>
      <c r="BJ682" s="34"/>
      <c r="BK682" s="151"/>
      <c r="BL682" s="151"/>
      <c r="BM682" s="151"/>
      <c r="BN682" s="151"/>
      <c r="BO682" s="151"/>
      <c r="BP682" s="34"/>
      <c r="BQ682" s="6"/>
      <c r="BR682" s="6"/>
      <c r="BS682" s="4">
        <v>100</v>
      </c>
      <c r="BT682" s="6"/>
      <c r="BU682" s="6"/>
      <c r="BV682" s="6"/>
      <c r="BW682" s="1" t="s">
        <v>559</v>
      </c>
      <c r="BX682" s="1"/>
      <c r="BY682" s="6"/>
    </row>
    <row r="683" spans="1:77" hidden="1" x14ac:dyDescent="0.3">
      <c r="A683" s="49" t="s">
        <v>1487</v>
      </c>
      <c r="B683" s="7">
        <v>42968</v>
      </c>
      <c r="C683" s="6" t="s">
        <v>523</v>
      </c>
      <c r="D683" s="6">
        <v>5057</v>
      </c>
      <c r="E683" s="6">
        <v>805</v>
      </c>
      <c r="F683" s="11">
        <v>54</v>
      </c>
      <c r="G683" s="11">
        <v>2</v>
      </c>
      <c r="H683" s="12" t="str">
        <f t="shared" si="21"/>
        <v>54-2</v>
      </c>
      <c r="I683" s="12" t="str">
        <f t="shared" si="20"/>
        <v>54-2 4</v>
      </c>
      <c r="J683" s="49" t="s">
        <v>1487</v>
      </c>
      <c r="K683" s="11">
        <v>0</v>
      </c>
      <c r="L683" s="11">
        <v>78</v>
      </c>
      <c r="M683" s="117" t="b">
        <v>1</v>
      </c>
      <c r="N683" s="14">
        <v>125.41999999999999</v>
      </c>
      <c r="O683" s="14">
        <v>126.19999999999999</v>
      </c>
      <c r="P683" s="11" t="s">
        <v>112</v>
      </c>
      <c r="Q683" s="11" t="s">
        <v>31</v>
      </c>
      <c r="R683" s="140" t="s">
        <v>1494</v>
      </c>
      <c r="S683" s="141">
        <v>4</v>
      </c>
      <c r="T683" s="11" t="s">
        <v>18</v>
      </c>
      <c r="U683" s="11"/>
      <c r="V683" s="6" t="s">
        <v>205</v>
      </c>
      <c r="W683" s="6" t="s">
        <v>49</v>
      </c>
      <c r="X683" s="6" t="s">
        <v>14</v>
      </c>
      <c r="Y683" s="6" t="s">
        <v>10</v>
      </c>
      <c r="Z683" s="18">
        <v>2</v>
      </c>
      <c r="AA683" s="6" t="s">
        <v>40</v>
      </c>
      <c r="AB683" s="151"/>
      <c r="AC683" s="151"/>
      <c r="AD683" s="151"/>
      <c r="AE683" s="151"/>
      <c r="AF683" s="34"/>
      <c r="AG683" s="34"/>
      <c r="AH683" s="151"/>
      <c r="AI683" s="34"/>
      <c r="AJ683" s="34"/>
      <c r="AK683" s="34"/>
      <c r="AL683" s="151"/>
      <c r="AM683" s="151"/>
      <c r="AN683" s="34"/>
      <c r="AO683" s="34"/>
      <c r="AP683" s="34"/>
      <c r="AQ683" s="151"/>
      <c r="AR683" s="34"/>
      <c r="AS683" s="34"/>
      <c r="AT683" s="34"/>
      <c r="AU683" s="34"/>
      <c r="AV683" s="151"/>
      <c r="AW683" s="34"/>
      <c r="AX683" s="34"/>
      <c r="AY683" s="34"/>
      <c r="AZ683" s="151"/>
      <c r="BA683" s="34"/>
      <c r="BB683" s="34"/>
      <c r="BC683" s="34"/>
      <c r="BD683" s="151"/>
      <c r="BE683" s="151"/>
      <c r="BF683" s="151"/>
      <c r="BG683" s="34"/>
      <c r="BH683" s="34"/>
      <c r="BI683" s="34"/>
      <c r="BJ683" s="34"/>
      <c r="BK683" s="151"/>
      <c r="BL683" s="151"/>
      <c r="BM683" s="151"/>
      <c r="BN683" s="151"/>
      <c r="BO683" s="151"/>
      <c r="BP683" s="34"/>
      <c r="BQ683" s="6" t="s">
        <v>553</v>
      </c>
      <c r="BR683" s="6">
        <v>100</v>
      </c>
      <c r="BS683" s="4">
        <v>100</v>
      </c>
      <c r="BT683" s="6"/>
      <c r="BU683" s="6"/>
      <c r="BV683" s="6"/>
      <c r="BW683" s="1" t="s">
        <v>560</v>
      </c>
      <c r="BX683" s="1"/>
      <c r="BY683" s="6"/>
    </row>
    <row r="684" spans="1:77" hidden="1" x14ac:dyDescent="0.3">
      <c r="A684" s="49" t="s">
        <v>1487</v>
      </c>
      <c r="B684" s="7">
        <v>42968</v>
      </c>
      <c r="C684" s="6" t="s">
        <v>523</v>
      </c>
      <c r="D684" s="6">
        <v>5057</v>
      </c>
      <c r="E684" s="6">
        <v>805</v>
      </c>
      <c r="F684" s="11">
        <v>54</v>
      </c>
      <c r="G684" s="11">
        <v>2</v>
      </c>
      <c r="H684" s="12" t="str">
        <f t="shared" si="21"/>
        <v>54-2</v>
      </c>
      <c r="I684" s="12" t="str">
        <f t="shared" si="20"/>
        <v>54-2 O</v>
      </c>
      <c r="J684" s="49" t="s">
        <v>1487</v>
      </c>
      <c r="K684" s="11">
        <v>0</v>
      </c>
      <c r="L684" s="11">
        <v>78</v>
      </c>
      <c r="M684" s="117" t="b">
        <v>1</v>
      </c>
      <c r="N684" s="14">
        <v>125.41999999999999</v>
      </c>
      <c r="O684" s="14">
        <v>126.19999999999999</v>
      </c>
      <c r="P684" s="11"/>
      <c r="Q684" s="11" t="s">
        <v>105</v>
      </c>
      <c r="R684" s="135" t="s">
        <v>105</v>
      </c>
      <c r="S684" s="136" t="s">
        <v>1492</v>
      </c>
      <c r="T684" s="11"/>
      <c r="U684" s="11"/>
      <c r="V684" s="6"/>
      <c r="W684" s="6"/>
      <c r="X684" s="6"/>
      <c r="Y684" s="6"/>
      <c r="Z684" s="18" t="e">
        <v>#N/A</v>
      </c>
      <c r="AA684" s="6"/>
      <c r="AB684" s="151"/>
      <c r="AC684" s="151"/>
      <c r="AD684" s="151"/>
      <c r="AE684" s="151"/>
      <c r="AF684" s="34"/>
      <c r="AG684" s="34"/>
      <c r="AH684" s="151"/>
      <c r="AI684" s="34"/>
      <c r="AJ684" s="34"/>
      <c r="AK684" s="34"/>
      <c r="AL684" s="151"/>
      <c r="AM684" s="151"/>
      <c r="AN684" s="34"/>
      <c r="AO684" s="34"/>
      <c r="AP684" s="34"/>
      <c r="AQ684" s="151"/>
      <c r="AR684" s="34"/>
      <c r="AS684" s="34"/>
      <c r="AT684" s="34"/>
      <c r="AU684" s="34"/>
      <c r="AV684" s="151"/>
      <c r="AW684" s="34"/>
      <c r="AX684" s="34"/>
      <c r="AY684" s="34"/>
      <c r="AZ684" s="151"/>
      <c r="BA684" s="34"/>
      <c r="BB684" s="34"/>
      <c r="BC684" s="34"/>
      <c r="BD684" s="151"/>
      <c r="BE684" s="151"/>
      <c r="BF684" s="151"/>
      <c r="BG684" s="34"/>
      <c r="BH684" s="34"/>
      <c r="BI684" s="34"/>
      <c r="BJ684" s="34"/>
      <c r="BK684" s="151"/>
      <c r="BL684" s="151"/>
      <c r="BM684" s="151"/>
      <c r="BN684" s="151"/>
      <c r="BO684" s="151"/>
      <c r="BP684" s="34"/>
      <c r="BQ684" s="6"/>
      <c r="BR684" s="6"/>
      <c r="BS684" s="4">
        <v>0</v>
      </c>
      <c r="BT684" s="6"/>
      <c r="BU684" s="6"/>
      <c r="BV684" s="6"/>
      <c r="BW684" s="1"/>
      <c r="BX684" s="1" t="s">
        <v>561</v>
      </c>
      <c r="BY684" s="6"/>
    </row>
    <row r="685" spans="1:77" hidden="1" x14ac:dyDescent="0.3">
      <c r="A685" s="49" t="s">
        <v>1487</v>
      </c>
      <c r="B685" s="7">
        <v>42968</v>
      </c>
      <c r="C685" s="6" t="s">
        <v>523</v>
      </c>
      <c r="D685" s="6">
        <v>5057</v>
      </c>
      <c r="E685" s="6">
        <v>805</v>
      </c>
      <c r="F685" s="11">
        <v>54</v>
      </c>
      <c r="G685" s="11">
        <v>3</v>
      </c>
      <c r="H685" s="12" t="str">
        <f t="shared" si="21"/>
        <v>54-3</v>
      </c>
      <c r="I685" s="12" t="str">
        <f t="shared" si="20"/>
        <v>54-3 1</v>
      </c>
      <c r="J685" s="49" t="s">
        <v>1487</v>
      </c>
      <c r="K685" s="11">
        <v>0</v>
      </c>
      <c r="L685" s="11">
        <v>98</v>
      </c>
      <c r="M685" s="117" t="b">
        <v>1</v>
      </c>
      <c r="N685" s="14">
        <v>126.19999999999999</v>
      </c>
      <c r="O685" s="14">
        <v>127.17999999999999</v>
      </c>
      <c r="P685" s="11" t="s">
        <v>112</v>
      </c>
      <c r="Q685" s="11" t="s">
        <v>1094</v>
      </c>
      <c r="R685" s="133" t="s">
        <v>1493</v>
      </c>
      <c r="S685" s="134">
        <v>1</v>
      </c>
      <c r="T685" s="11" t="s">
        <v>18</v>
      </c>
      <c r="U685" s="11"/>
      <c r="V685" s="6" t="s">
        <v>524</v>
      </c>
      <c r="W685" s="6" t="s">
        <v>49</v>
      </c>
      <c r="X685" s="6" t="s">
        <v>17</v>
      </c>
      <c r="Y685" s="6" t="s">
        <v>10</v>
      </c>
      <c r="Z685" s="18">
        <v>2</v>
      </c>
      <c r="AA685" s="6" t="s">
        <v>40</v>
      </c>
      <c r="AB685" s="151"/>
      <c r="AC685" s="151"/>
      <c r="AD685" s="151"/>
      <c r="AE685" s="151"/>
      <c r="AF685" s="34"/>
      <c r="AG685" s="34"/>
      <c r="AH685" s="151"/>
      <c r="AI685" s="34"/>
      <c r="AJ685" s="34"/>
      <c r="AK685" s="34"/>
      <c r="AL685" s="151"/>
      <c r="AM685" s="151"/>
      <c r="AN685" s="34"/>
      <c r="AO685" s="34"/>
      <c r="AP685" s="34"/>
      <c r="AQ685" s="151"/>
      <c r="AR685" s="34"/>
      <c r="AS685" s="34"/>
      <c r="AT685" s="34"/>
      <c r="AU685" s="34">
        <v>70</v>
      </c>
      <c r="AV685" s="151"/>
      <c r="AW685" s="34"/>
      <c r="AX685" s="34"/>
      <c r="AY685" s="34"/>
      <c r="AZ685" s="151"/>
      <c r="BA685" s="34"/>
      <c r="BB685" s="34"/>
      <c r="BC685" s="34"/>
      <c r="BD685" s="151"/>
      <c r="BE685" s="151"/>
      <c r="BF685" s="151"/>
      <c r="BG685" s="34"/>
      <c r="BH685" s="34"/>
      <c r="BI685" s="34">
        <v>30</v>
      </c>
      <c r="BJ685" s="34"/>
      <c r="BK685" s="151"/>
      <c r="BL685" s="151"/>
      <c r="BM685" s="151"/>
      <c r="BN685" s="151"/>
      <c r="BO685" s="151"/>
      <c r="BP685" s="34"/>
      <c r="BQ685" s="6"/>
      <c r="BR685" s="6"/>
      <c r="BS685" s="4">
        <v>100</v>
      </c>
      <c r="BT685" s="6"/>
      <c r="BU685" s="6"/>
      <c r="BV685" s="6"/>
      <c r="BW685" s="1" t="s">
        <v>558</v>
      </c>
      <c r="BX685" s="1"/>
      <c r="BY685" s="6"/>
    </row>
    <row r="686" spans="1:77" x14ac:dyDescent="0.3">
      <c r="A686" s="49" t="s">
        <v>1487</v>
      </c>
      <c r="B686" s="7">
        <v>42968</v>
      </c>
      <c r="C686" s="6" t="s">
        <v>523</v>
      </c>
      <c r="D686" s="6">
        <v>5057</v>
      </c>
      <c r="E686" s="6">
        <v>805</v>
      </c>
      <c r="F686" s="11">
        <v>54</v>
      </c>
      <c r="G686" s="11">
        <v>3</v>
      </c>
      <c r="H686" s="12" t="str">
        <f t="shared" si="21"/>
        <v>54-3</v>
      </c>
      <c r="I686" s="12" t="str">
        <f t="shared" si="20"/>
        <v>54-3 3</v>
      </c>
      <c r="J686" s="49" t="s">
        <v>1487</v>
      </c>
      <c r="K686" s="11">
        <v>0</v>
      </c>
      <c r="L686" s="11">
        <v>98</v>
      </c>
      <c r="M686" s="117" t="b">
        <v>1</v>
      </c>
      <c r="N686" s="14">
        <v>126.19999999999999</v>
      </c>
      <c r="O686" s="14">
        <v>127.17999999999999</v>
      </c>
      <c r="P686" s="11" t="s">
        <v>112</v>
      </c>
      <c r="Q686" s="11" t="s">
        <v>117</v>
      </c>
      <c r="R686" s="133" t="s">
        <v>1497</v>
      </c>
      <c r="S686" s="134">
        <v>3</v>
      </c>
      <c r="T686" s="11" t="s">
        <v>18</v>
      </c>
      <c r="U686" s="11" t="s">
        <v>89</v>
      </c>
      <c r="V686" s="6" t="s">
        <v>128</v>
      </c>
      <c r="W686" s="6" t="s">
        <v>49</v>
      </c>
      <c r="X686" s="6" t="s">
        <v>17</v>
      </c>
      <c r="Y686" s="6" t="s">
        <v>11</v>
      </c>
      <c r="Z686" s="18">
        <v>3</v>
      </c>
      <c r="AA686" s="6" t="s">
        <v>40</v>
      </c>
      <c r="AB686" s="151"/>
      <c r="AC686" s="151"/>
      <c r="AD686" s="151"/>
      <c r="AE686" s="151"/>
      <c r="AF686" s="34"/>
      <c r="AG686" s="34"/>
      <c r="AH686" s="151"/>
      <c r="AI686" s="34"/>
      <c r="AJ686" s="34"/>
      <c r="AK686" s="34"/>
      <c r="AL686" s="151"/>
      <c r="AM686" s="151"/>
      <c r="AN686" s="34"/>
      <c r="AO686" s="34"/>
      <c r="AP686" s="34"/>
      <c r="AQ686" s="151"/>
      <c r="AR686" s="34"/>
      <c r="AS686" s="34"/>
      <c r="AT686" s="34">
        <v>50</v>
      </c>
      <c r="AU686" s="34"/>
      <c r="AV686" s="151"/>
      <c r="AW686" s="34">
        <v>50</v>
      </c>
      <c r="AX686" s="34"/>
      <c r="AY686" s="34"/>
      <c r="AZ686" s="151"/>
      <c r="BA686" s="34"/>
      <c r="BB686" s="34"/>
      <c r="BC686" s="34"/>
      <c r="BD686" s="151"/>
      <c r="BE686" s="151"/>
      <c r="BF686" s="151"/>
      <c r="BG686" s="34"/>
      <c r="BH686" s="34"/>
      <c r="BI686" s="34"/>
      <c r="BJ686" s="34"/>
      <c r="BK686" s="151"/>
      <c r="BL686" s="151"/>
      <c r="BM686" s="151"/>
      <c r="BN686" s="151"/>
      <c r="BO686" s="151"/>
      <c r="BP686" s="34"/>
      <c r="BQ686" s="6"/>
      <c r="BR686" s="6"/>
      <c r="BS686" s="4">
        <v>100</v>
      </c>
      <c r="BT686" s="6"/>
      <c r="BU686" s="6">
        <v>2</v>
      </c>
      <c r="BV686" s="6" t="s">
        <v>562</v>
      </c>
      <c r="BW686" s="1" t="s">
        <v>563</v>
      </c>
      <c r="BX686" s="1"/>
      <c r="BY686" s="6"/>
    </row>
    <row r="687" spans="1:77" hidden="1" x14ac:dyDescent="0.3">
      <c r="A687" s="49" t="s">
        <v>1487</v>
      </c>
      <c r="B687" s="7">
        <v>42968</v>
      </c>
      <c r="C687" s="6" t="s">
        <v>523</v>
      </c>
      <c r="D687" s="6">
        <v>5057</v>
      </c>
      <c r="E687" s="6">
        <v>805</v>
      </c>
      <c r="F687" s="11">
        <v>54</v>
      </c>
      <c r="G687" s="11">
        <v>3</v>
      </c>
      <c r="H687" s="12" t="str">
        <f t="shared" si="21"/>
        <v>54-3</v>
      </c>
      <c r="I687" s="12" t="str">
        <f t="shared" si="20"/>
        <v>54-3 3</v>
      </c>
      <c r="J687" s="49" t="s">
        <v>1487</v>
      </c>
      <c r="K687" s="11">
        <v>0</v>
      </c>
      <c r="L687" s="11">
        <v>98</v>
      </c>
      <c r="M687" s="117" t="b">
        <v>1</v>
      </c>
      <c r="N687" s="14">
        <v>126.19999999999999</v>
      </c>
      <c r="O687" s="14">
        <v>127.17999999999999</v>
      </c>
      <c r="P687" s="11" t="s">
        <v>112</v>
      </c>
      <c r="Q687" s="11" t="s">
        <v>42</v>
      </c>
      <c r="R687" s="133" t="s">
        <v>1497</v>
      </c>
      <c r="S687" s="134">
        <v>3</v>
      </c>
      <c r="T687" s="11" t="s">
        <v>8</v>
      </c>
      <c r="U687" s="11" t="s">
        <v>23</v>
      </c>
      <c r="V687" s="6">
        <v>20</v>
      </c>
      <c r="W687" s="6" t="s">
        <v>49</v>
      </c>
      <c r="X687" s="6" t="s">
        <v>14</v>
      </c>
      <c r="Y687" s="6" t="s">
        <v>11</v>
      </c>
      <c r="Z687" s="18">
        <v>3</v>
      </c>
      <c r="AA687" s="6" t="s">
        <v>110</v>
      </c>
      <c r="AB687" s="151"/>
      <c r="AC687" s="151"/>
      <c r="AD687" s="151"/>
      <c r="AE687" s="151"/>
      <c r="AF687" s="34"/>
      <c r="AG687" s="34"/>
      <c r="AH687" s="151"/>
      <c r="AI687" s="34"/>
      <c r="AJ687" s="34"/>
      <c r="AK687" s="34"/>
      <c r="AL687" s="151"/>
      <c r="AM687" s="151"/>
      <c r="AN687" s="34"/>
      <c r="AO687" s="34"/>
      <c r="AP687" s="34"/>
      <c r="AQ687" s="151"/>
      <c r="AR687" s="34"/>
      <c r="AS687" s="34"/>
      <c r="AT687" s="34">
        <v>20</v>
      </c>
      <c r="AU687" s="34"/>
      <c r="AV687" s="151"/>
      <c r="AW687" s="34">
        <v>80</v>
      </c>
      <c r="AX687" s="34"/>
      <c r="AY687" s="34"/>
      <c r="AZ687" s="151"/>
      <c r="BA687" s="34"/>
      <c r="BB687" s="34"/>
      <c r="BC687" s="34"/>
      <c r="BD687" s="151"/>
      <c r="BE687" s="151"/>
      <c r="BF687" s="151"/>
      <c r="BG687" s="34"/>
      <c r="BH687" s="34"/>
      <c r="BI687" s="34"/>
      <c r="BJ687" s="34"/>
      <c r="BK687" s="151"/>
      <c r="BL687" s="151"/>
      <c r="BM687" s="151"/>
      <c r="BN687" s="151"/>
      <c r="BO687" s="151"/>
      <c r="BP687" s="34"/>
      <c r="BQ687" s="6"/>
      <c r="BR687" s="6"/>
      <c r="BS687" s="4">
        <v>100</v>
      </c>
      <c r="BT687" s="6"/>
      <c r="BU687" s="6"/>
      <c r="BV687" s="6"/>
      <c r="BW687" s="1" t="s">
        <v>564</v>
      </c>
      <c r="BX687" s="1"/>
      <c r="BY687" s="6"/>
    </row>
    <row r="688" spans="1:77" hidden="1" x14ac:dyDescent="0.3">
      <c r="A688" s="49" t="s">
        <v>1487</v>
      </c>
      <c r="B688" s="7">
        <v>42968</v>
      </c>
      <c r="C688" s="6" t="s">
        <v>523</v>
      </c>
      <c r="D688" s="6">
        <v>5057</v>
      </c>
      <c r="E688" s="6">
        <v>805</v>
      </c>
      <c r="F688" s="11">
        <v>54</v>
      </c>
      <c r="G688" s="11">
        <v>3</v>
      </c>
      <c r="H688" s="12" t="str">
        <f t="shared" si="21"/>
        <v>54-3</v>
      </c>
      <c r="I688" s="12" t="str">
        <f t="shared" si="20"/>
        <v>54-3 O</v>
      </c>
      <c r="J688" s="49" t="s">
        <v>1487</v>
      </c>
      <c r="K688" s="11">
        <v>0</v>
      </c>
      <c r="L688" s="11">
        <v>98</v>
      </c>
      <c r="M688" s="117" t="b">
        <v>1</v>
      </c>
      <c r="N688" s="14">
        <v>126.19999999999999</v>
      </c>
      <c r="O688" s="14">
        <v>127.17999999999999</v>
      </c>
      <c r="P688" s="11"/>
      <c r="Q688" s="11" t="s">
        <v>105</v>
      </c>
      <c r="R688" s="135" t="s">
        <v>105</v>
      </c>
      <c r="S688" s="136" t="s">
        <v>1492</v>
      </c>
      <c r="T688" s="11"/>
      <c r="U688" s="11"/>
      <c r="V688" s="6"/>
      <c r="W688" s="6"/>
      <c r="X688" s="6"/>
      <c r="Y688" s="6"/>
      <c r="Z688" s="18" t="e">
        <v>#N/A</v>
      </c>
      <c r="AA688" s="6"/>
      <c r="AB688" s="151"/>
      <c r="AC688" s="151"/>
      <c r="AD688" s="151"/>
      <c r="AE688" s="151"/>
      <c r="AF688" s="34"/>
      <c r="AG688" s="34"/>
      <c r="AH688" s="151"/>
      <c r="AI688" s="34"/>
      <c r="AJ688" s="34"/>
      <c r="AK688" s="34"/>
      <c r="AL688" s="151"/>
      <c r="AM688" s="151"/>
      <c r="AN688" s="34"/>
      <c r="AO688" s="34"/>
      <c r="AP688" s="34"/>
      <c r="AQ688" s="151"/>
      <c r="AR688" s="34"/>
      <c r="AS688" s="34"/>
      <c r="AT688" s="34"/>
      <c r="AU688" s="34"/>
      <c r="AV688" s="151"/>
      <c r="AW688" s="34"/>
      <c r="AX688" s="34"/>
      <c r="AY688" s="34"/>
      <c r="AZ688" s="151"/>
      <c r="BA688" s="34"/>
      <c r="BB688" s="34"/>
      <c r="BC688" s="34"/>
      <c r="BD688" s="151"/>
      <c r="BE688" s="151"/>
      <c r="BF688" s="151"/>
      <c r="BG688" s="34"/>
      <c r="BH688" s="34"/>
      <c r="BI688" s="34"/>
      <c r="BJ688" s="34"/>
      <c r="BK688" s="151"/>
      <c r="BL688" s="151"/>
      <c r="BM688" s="151"/>
      <c r="BN688" s="151"/>
      <c r="BO688" s="151"/>
      <c r="BP688" s="34"/>
      <c r="BQ688" s="6"/>
      <c r="BR688" s="6"/>
      <c r="BS688" s="4">
        <v>0</v>
      </c>
      <c r="BT688" s="6"/>
      <c r="BU688" s="6"/>
      <c r="BV688" s="6"/>
      <c r="BW688" s="1"/>
      <c r="BX688" s="1" t="s">
        <v>565</v>
      </c>
      <c r="BY688" s="6"/>
    </row>
    <row r="689" spans="1:77" hidden="1" x14ac:dyDescent="0.3">
      <c r="A689" s="49" t="s">
        <v>1487</v>
      </c>
      <c r="B689" s="7">
        <v>42968</v>
      </c>
      <c r="C689" s="6" t="s">
        <v>523</v>
      </c>
      <c r="D689" s="6">
        <v>5057</v>
      </c>
      <c r="E689" s="6">
        <v>805</v>
      </c>
      <c r="F689" s="11">
        <v>54</v>
      </c>
      <c r="G689" s="11">
        <v>4</v>
      </c>
      <c r="H689" s="12" t="str">
        <f t="shared" si="21"/>
        <v>54-4</v>
      </c>
      <c r="I689" s="12" t="str">
        <f t="shared" si="20"/>
        <v>54-4 1</v>
      </c>
      <c r="J689" s="49" t="s">
        <v>1487</v>
      </c>
      <c r="K689" s="11">
        <v>0</v>
      </c>
      <c r="L689" s="11">
        <v>50</v>
      </c>
      <c r="M689" s="117" t="b">
        <v>1</v>
      </c>
      <c r="N689" s="14">
        <v>127.19499999999999</v>
      </c>
      <c r="O689" s="14">
        <v>127.69499999999999</v>
      </c>
      <c r="P689" s="11" t="s">
        <v>112</v>
      </c>
      <c r="Q689" s="11" t="s">
        <v>1094</v>
      </c>
      <c r="R689" s="133" t="s">
        <v>1493</v>
      </c>
      <c r="S689" s="134">
        <v>1</v>
      </c>
      <c r="T689" s="11" t="s">
        <v>18</v>
      </c>
      <c r="U689" s="11"/>
      <c r="V689" s="6" t="s">
        <v>524</v>
      </c>
      <c r="W689" s="6" t="s">
        <v>49</v>
      </c>
      <c r="X689" s="6" t="s">
        <v>17</v>
      </c>
      <c r="Y689" s="6" t="s">
        <v>10</v>
      </c>
      <c r="Z689" s="18">
        <v>2</v>
      </c>
      <c r="AA689" s="6" t="s">
        <v>40</v>
      </c>
      <c r="AB689" s="151"/>
      <c r="AC689" s="151"/>
      <c r="AD689" s="151"/>
      <c r="AE689" s="151"/>
      <c r="AF689" s="34"/>
      <c r="AG689" s="34"/>
      <c r="AH689" s="151"/>
      <c r="AI689" s="34"/>
      <c r="AJ689" s="34"/>
      <c r="AK689" s="34"/>
      <c r="AL689" s="151"/>
      <c r="AM689" s="151"/>
      <c r="AN689" s="34"/>
      <c r="AO689" s="34"/>
      <c r="AP689" s="34"/>
      <c r="AQ689" s="151"/>
      <c r="AR689" s="34"/>
      <c r="AS689" s="34"/>
      <c r="AT689" s="34"/>
      <c r="AU689" s="34">
        <v>80</v>
      </c>
      <c r="AV689" s="151"/>
      <c r="AW689" s="34"/>
      <c r="AX689" s="34"/>
      <c r="AY689" s="34"/>
      <c r="AZ689" s="151"/>
      <c r="BA689" s="34"/>
      <c r="BB689" s="34"/>
      <c r="BC689" s="34"/>
      <c r="BD689" s="151"/>
      <c r="BE689" s="151"/>
      <c r="BF689" s="151"/>
      <c r="BG689" s="34"/>
      <c r="BH689" s="34"/>
      <c r="BI689" s="34">
        <v>20</v>
      </c>
      <c r="BJ689" s="34"/>
      <c r="BK689" s="151"/>
      <c r="BL689" s="151"/>
      <c r="BM689" s="151"/>
      <c r="BN689" s="151"/>
      <c r="BO689" s="151"/>
      <c r="BP689" s="34"/>
      <c r="BQ689" s="6"/>
      <c r="BR689" s="6"/>
      <c r="BS689" s="4">
        <v>100</v>
      </c>
      <c r="BT689" s="6"/>
      <c r="BU689" s="6"/>
      <c r="BV689" s="6"/>
      <c r="BW689" s="1" t="s">
        <v>558</v>
      </c>
      <c r="BX689" s="1"/>
      <c r="BY689" s="6"/>
    </row>
    <row r="690" spans="1:77" x14ac:dyDescent="0.3">
      <c r="A690" s="49" t="s">
        <v>1487</v>
      </c>
      <c r="B690" s="7">
        <v>42968</v>
      </c>
      <c r="C690" s="6" t="s">
        <v>523</v>
      </c>
      <c r="D690" s="6">
        <v>5057</v>
      </c>
      <c r="E690" s="6">
        <v>805</v>
      </c>
      <c r="F690" s="11">
        <v>54</v>
      </c>
      <c r="G690" s="11">
        <v>4</v>
      </c>
      <c r="H690" s="12" t="str">
        <f t="shared" si="21"/>
        <v>54-4</v>
      </c>
      <c r="I690" s="12" t="str">
        <f t="shared" si="20"/>
        <v>54-4 3</v>
      </c>
      <c r="J690" s="49" t="s">
        <v>1487</v>
      </c>
      <c r="K690" s="11">
        <v>0</v>
      </c>
      <c r="L690" s="11">
        <v>50</v>
      </c>
      <c r="M690" s="117" t="b">
        <v>1</v>
      </c>
      <c r="N690" s="14">
        <v>127.19499999999999</v>
      </c>
      <c r="O690" s="14">
        <v>127.69499999999999</v>
      </c>
      <c r="P690" s="11" t="s">
        <v>112</v>
      </c>
      <c r="Q690" s="11" t="s">
        <v>117</v>
      </c>
      <c r="R690" s="133" t="s">
        <v>1497</v>
      </c>
      <c r="S690" s="134">
        <v>3</v>
      </c>
      <c r="T690" s="11" t="s">
        <v>18</v>
      </c>
      <c r="U690" s="11" t="s">
        <v>89</v>
      </c>
      <c r="V690" s="6" t="s">
        <v>207</v>
      </c>
      <c r="W690" s="6" t="s">
        <v>49</v>
      </c>
      <c r="X690" s="6" t="s">
        <v>17</v>
      </c>
      <c r="Y690" s="6" t="s">
        <v>11</v>
      </c>
      <c r="Z690" s="18">
        <v>3</v>
      </c>
      <c r="AA690" s="6" t="s">
        <v>40</v>
      </c>
      <c r="AB690" s="151"/>
      <c r="AC690" s="151"/>
      <c r="AD690" s="151"/>
      <c r="AE690" s="151"/>
      <c r="AF690" s="34"/>
      <c r="AG690" s="34"/>
      <c r="AH690" s="151"/>
      <c r="AI690" s="34"/>
      <c r="AJ690" s="34"/>
      <c r="AK690" s="34"/>
      <c r="AL690" s="151"/>
      <c r="AM690" s="151"/>
      <c r="AN690" s="34"/>
      <c r="AO690" s="34"/>
      <c r="AP690" s="34"/>
      <c r="AQ690" s="151"/>
      <c r="AR690" s="34"/>
      <c r="AS690" s="34"/>
      <c r="AT690" s="34">
        <v>50</v>
      </c>
      <c r="AU690" s="34"/>
      <c r="AV690" s="151"/>
      <c r="AW690" s="34">
        <v>50</v>
      </c>
      <c r="AX690" s="34"/>
      <c r="AY690" s="34"/>
      <c r="AZ690" s="151"/>
      <c r="BA690" s="34"/>
      <c r="BB690" s="34"/>
      <c r="BC690" s="34"/>
      <c r="BD690" s="151"/>
      <c r="BE690" s="151"/>
      <c r="BF690" s="151"/>
      <c r="BG690" s="34"/>
      <c r="BH690" s="34"/>
      <c r="BI690" s="34"/>
      <c r="BJ690" s="34"/>
      <c r="BK690" s="151"/>
      <c r="BL690" s="151"/>
      <c r="BM690" s="151"/>
      <c r="BN690" s="151"/>
      <c r="BO690" s="151"/>
      <c r="BP690" s="34"/>
      <c r="BQ690" s="6"/>
      <c r="BR690" s="6"/>
      <c r="BS690" s="4">
        <v>100</v>
      </c>
      <c r="BT690" s="6"/>
      <c r="BU690" s="6">
        <v>2</v>
      </c>
      <c r="BV690" s="6" t="s">
        <v>562</v>
      </c>
      <c r="BW690" s="1" t="s">
        <v>563</v>
      </c>
      <c r="BX690" s="1"/>
      <c r="BY690" s="6"/>
    </row>
    <row r="691" spans="1:77" hidden="1" x14ac:dyDescent="0.3">
      <c r="A691" s="49" t="s">
        <v>1487</v>
      </c>
      <c r="B691" s="7">
        <v>42968</v>
      </c>
      <c r="C691" s="6" t="s">
        <v>523</v>
      </c>
      <c r="D691" s="6">
        <v>5057</v>
      </c>
      <c r="E691" s="6">
        <v>805</v>
      </c>
      <c r="F691" s="11">
        <v>54</v>
      </c>
      <c r="G691" s="11">
        <v>4</v>
      </c>
      <c r="H691" s="12" t="str">
        <f t="shared" si="21"/>
        <v>54-4</v>
      </c>
      <c r="I691" s="12" t="str">
        <f t="shared" si="20"/>
        <v>54-4 O</v>
      </c>
      <c r="J691" s="49" t="s">
        <v>1487</v>
      </c>
      <c r="K691" s="11">
        <v>0</v>
      </c>
      <c r="L691" s="11">
        <v>50</v>
      </c>
      <c r="M691" s="117" t="b">
        <v>1</v>
      </c>
      <c r="N691" s="14">
        <v>127.19499999999999</v>
      </c>
      <c r="O691" s="14">
        <v>127.69499999999999</v>
      </c>
      <c r="P691" s="11"/>
      <c r="Q691" s="11" t="s">
        <v>105</v>
      </c>
      <c r="R691" s="135" t="s">
        <v>105</v>
      </c>
      <c r="S691" s="136" t="s">
        <v>1492</v>
      </c>
      <c r="T691" s="11"/>
      <c r="U691" s="11"/>
      <c r="V691" s="6"/>
      <c r="W691" s="6"/>
      <c r="X691" s="6"/>
      <c r="Y691" s="6"/>
      <c r="Z691" s="18" t="e">
        <v>#N/A</v>
      </c>
      <c r="AA691" s="6"/>
      <c r="AB691" s="151"/>
      <c r="AC691" s="151"/>
      <c r="AD691" s="151"/>
      <c r="AE691" s="151"/>
      <c r="AF691" s="34"/>
      <c r="AG691" s="34"/>
      <c r="AH691" s="151"/>
      <c r="AI691" s="34"/>
      <c r="AJ691" s="34"/>
      <c r="AK691" s="34"/>
      <c r="AL691" s="151"/>
      <c r="AM691" s="151"/>
      <c r="AN691" s="34"/>
      <c r="AO691" s="34"/>
      <c r="AP691" s="34"/>
      <c r="AQ691" s="151"/>
      <c r="AR691" s="34"/>
      <c r="AS691" s="34"/>
      <c r="AT691" s="34"/>
      <c r="AU691" s="34"/>
      <c r="AV691" s="151"/>
      <c r="AW691" s="34"/>
      <c r="AX691" s="34"/>
      <c r="AY691" s="34"/>
      <c r="AZ691" s="151"/>
      <c r="BA691" s="34"/>
      <c r="BB691" s="34"/>
      <c r="BC691" s="34"/>
      <c r="BD691" s="151"/>
      <c r="BE691" s="151"/>
      <c r="BF691" s="151"/>
      <c r="BG691" s="34"/>
      <c r="BH691" s="34"/>
      <c r="BI691" s="34"/>
      <c r="BJ691" s="34"/>
      <c r="BK691" s="151"/>
      <c r="BL691" s="151"/>
      <c r="BM691" s="151"/>
      <c r="BN691" s="151"/>
      <c r="BO691" s="151"/>
      <c r="BP691" s="34"/>
      <c r="BQ691" s="6"/>
      <c r="BR691" s="6"/>
      <c r="BS691" s="4">
        <v>0</v>
      </c>
      <c r="BT691" s="6"/>
      <c r="BU691" s="6"/>
      <c r="BV691" s="6"/>
      <c r="BW691" s="1"/>
      <c r="BX691" s="1" t="s">
        <v>565</v>
      </c>
      <c r="BY691" s="6"/>
    </row>
    <row r="692" spans="1:77" hidden="1" x14ac:dyDescent="0.3">
      <c r="A692" s="49" t="s">
        <v>1487</v>
      </c>
      <c r="B692" s="7">
        <v>42968</v>
      </c>
      <c r="C692" s="6" t="s">
        <v>523</v>
      </c>
      <c r="D692" s="6">
        <v>5057</v>
      </c>
      <c r="E692" s="6">
        <v>805</v>
      </c>
      <c r="F692" s="11">
        <v>55</v>
      </c>
      <c r="G692" s="11">
        <v>1</v>
      </c>
      <c r="H692" s="12" t="str">
        <f t="shared" si="21"/>
        <v>55-1</v>
      </c>
      <c r="I692" s="12" t="str">
        <f t="shared" si="20"/>
        <v>55-1 1</v>
      </c>
      <c r="J692" s="49" t="s">
        <v>1487</v>
      </c>
      <c r="K692" s="11">
        <v>0</v>
      </c>
      <c r="L692" s="11">
        <v>85</v>
      </c>
      <c r="M692" s="117" t="b">
        <v>1</v>
      </c>
      <c r="N692" s="14">
        <v>127.65</v>
      </c>
      <c r="O692" s="14">
        <v>128.5</v>
      </c>
      <c r="P692" s="11" t="s">
        <v>112</v>
      </c>
      <c r="Q692" s="11" t="s">
        <v>1094</v>
      </c>
      <c r="R692" s="133" t="s">
        <v>1493</v>
      </c>
      <c r="S692" s="134">
        <v>1</v>
      </c>
      <c r="T692" s="11" t="s">
        <v>18</v>
      </c>
      <c r="U692" s="11"/>
      <c r="V692" s="6" t="s">
        <v>524</v>
      </c>
      <c r="W692" s="6" t="s">
        <v>49</v>
      </c>
      <c r="X692" s="6" t="s">
        <v>17</v>
      </c>
      <c r="Y692" s="6" t="s">
        <v>10</v>
      </c>
      <c r="Z692" s="18">
        <v>2</v>
      </c>
      <c r="AA692" s="6" t="s">
        <v>40</v>
      </c>
      <c r="AB692" s="151"/>
      <c r="AC692" s="151"/>
      <c r="AD692" s="151"/>
      <c r="AE692" s="151"/>
      <c r="AF692" s="34"/>
      <c r="AG692" s="34"/>
      <c r="AH692" s="151"/>
      <c r="AI692" s="34"/>
      <c r="AJ692" s="34"/>
      <c r="AK692" s="34"/>
      <c r="AL692" s="151"/>
      <c r="AM692" s="151"/>
      <c r="AN692" s="34"/>
      <c r="AO692" s="34"/>
      <c r="AP692" s="34"/>
      <c r="AQ692" s="151"/>
      <c r="AR692" s="34"/>
      <c r="AS692" s="34"/>
      <c r="AT692" s="34"/>
      <c r="AU692" s="34">
        <v>80</v>
      </c>
      <c r="AV692" s="151"/>
      <c r="AW692" s="34"/>
      <c r="AX692" s="34"/>
      <c r="AY692" s="34"/>
      <c r="AZ692" s="151"/>
      <c r="BA692" s="34"/>
      <c r="BB692" s="34"/>
      <c r="BC692" s="34"/>
      <c r="BD692" s="151"/>
      <c r="BE692" s="151"/>
      <c r="BF692" s="151"/>
      <c r="BG692" s="34"/>
      <c r="BH692" s="34"/>
      <c r="BI692" s="34">
        <v>20</v>
      </c>
      <c r="BJ692" s="34"/>
      <c r="BK692" s="151"/>
      <c r="BL692" s="151"/>
      <c r="BM692" s="151"/>
      <c r="BN692" s="151"/>
      <c r="BO692" s="151"/>
      <c r="BP692" s="34"/>
      <c r="BQ692" s="6"/>
      <c r="BR692" s="6"/>
      <c r="BS692" s="4">
        <v>100</v>
      </c>
      <c r="BT692" s="6"/>
      <c r="BU692" s="6"/>
      <c r="BV692" s="6"/>
      <c r="BW692" s="1" t="s">
        <v>558</v>
      </c>
      <c r="BX692" s="1"/>
      <c r="BY692" s="6"/>
    </row>
    <row r="693" spans="1:77" x14ac:dyDescent="0.3">
      <c r="A693" s="49" t="s">
        <v>1487</v>
      </c>
      <c r="B693" s="7">
        <v>42968</v>
      </c>
      <c r="C693" s="6" t="s">
        <v>523</v>
      </c>
      <c r="D693" s="6">
        <v>5057</v>
      </c>
      <c r="E693" s="6">
        <v>805</v>
      </c>
      <c r="F693" s="11">
        <v>55</v>
      </c>
      <c r="G693" s="11">
        <v>1</v>
      </c>
      <c r="H693" s="12" t="str">
        <f t="shared" si="21"/>
        <v>55-1</v>
      </c>
      <c r="I693" s="12" t="str">
        <f t="shared" si="20"/>
        <v>55-1 3</v>
      </c>
      <c r="J693" s="49" t="s">
        <v>1487</v>
      </c>
      <c r="K693" s="11">
        <v>0</v>
      </c>
      <c r="L693" s="11">
        <v>85</v>
      </c>
      <c r="M693" s="117" t="b">
        <v>1</v>
      </c>
      <c r="N693" s="14">
        <v>127.65</v>
      </c>
      <c r="O693" s="14">
        <v>128.5</v>
      </c>
      <c r="P693" s="11" t="s">
        <v>112</v>
      </c>
      <c r="Q693" s="11" t="s">
        <v>117</v>
      </c>
      <c r="R693" s="133" t="s">
        <v>1497</v>
      </c>
      <c r="S693" s="134">
        <v>3</v>
      </c>
      <c r="T693" s="11" t="s">
        <v>18</v>
      </c>
      <c r="U693" s="11" t="s">
        <v>89</v>
      </c>
      <c r="V693" s="6" t="s">
        <v>410</v>
      </c>
      <c r="W693" s="6" t="s">
        <v>49</v>
      </c>
      <c r="X693" s="6" t="s">
        <v>17</v>
      </c>
      <c r="Y693" s="6" t="s">
        <v>11</v>
      </c>
      <c r="Z693" s="18">
        <v>3</v>
      </c>
      <c r="AA693" s="6" t="s">
        <v>40</v>
      </c>
      <c r="AB693" s="151"/>
      <c r="AC693" s="151"/>
      <c r="AD693" s="151"/>
      <c r="AE693" s="151"/>
      <c r="AF693" s="34"/>
      <c r="AG693" s="34"/>
      <c r="AH693" s="151"/>
      <c r="AI693" s="34"/>
      <c r="AJ693" s="34"/>
      <c r="AK693" s="34"/>
      <c r="AL693" s="151"/>
      <c r="AM693" s="151"/>
      <c r="AN693" s="34"/>
      <c r="AO693" s="34"/>
      <c r="AP693" s="34"/>
      <c r="AQ693" s="151"/>
      <c r="AR693" s="34"/>
      <c r="AS693" s="34"/>
      <c r="AT693" s="34">
        <v>50</v>
      </c>
      <c r="AU693" s="34"/>
      <c r="AV693" s="151"/>
      <c r="AW693" s="34">
        <v>50</v>
      </c>
      <c r="AX693" s="34"/>
      <c r="AY693" s="34"/>
      <c r="AZ693" s="151"/>
      <c r="BA693" s="34"/>
      <c r="BB693" s="34"/>
      <c r="BC693" s="34"/>
      <c r="BD693" s="151"/>
      <c r="BE693" s="151"/>
      <c r="BF693" s="151"/>
      <c r="BG693" s="34"/>
      <c r="BH693" s="34"/>
      <c r="BI693" s="34"/>
      <c r="BJ693" s="34"/>
      <c r="BK693" s="151"/>
      <c r="BL693" s="151"/>
      <c r="BM693" s="151"/>
      <c r="BN693" s="151"/>
      <c r="BO693" s="151"/>
      <c r="BP693" s="34"/>
      <c r="BQ693" s="6"/>
      <c r="BR693" s="6"/>
      <c r="BS693" s="4">
        <v>100</v>
      </c>
      <c r="BT693" s="6"/>
      <c r="BU693" s="6">
        <v>1</v>
      </c>
      <c r="BV693" s="6" t="s">
        <v>562</v>
      </c>
      <c r="BW693" s="1" t="s">
        <v>563</v>
      </c>
      <c r="BX693" s="1"/>
      <c r="BY693" s="6"/>
    </row>
    <row r="694" spans="1:77" hidden="1" x14ac:dyDescent="0.3">
      <c r="A694" s="49" t="s">
        <v>1487</v>
      </c>
      <c r="B694" s="7">
        <v>42968</v>
      </c>
      <c r="C694" s="6" t="s">
        <v>523</v>
      </c>
      <c r="D694" s="6">
        <v>5057</v>
      </c>
      <c r="E694" s="6">
        <v>805</v>
      </c>
      <c r="F694" s="11">
        <v>55</v>
      </c>
      <c r="G694" s="11">
        <v>1</v>
      </c>
      <c r="H694" s="12" t="str">
        <f t="shared" si="21"/>
        <v>55-1</v>
      </c>
      <c r="I694" s="12" t="str">
        <f t="shared" si="20"/>
        <v>55-1 5</v>
      </c>
      <c r="J694" s="49" t="s">
        <v>1487</v>
      </c>
      <c r="K694" s="11">
        <v>0</v>
      </c>
      <c r="L694" s="11">
        <v>85</v>
      </c>
      <c r="M694" s="117" t="b">
        <v>1</v>
      </c>
      <c r="N694" s="14">
        <v>127.65</v>
      </c>
      <c r="O694" s="14">
        <v>128.5</v>
      </c>
      <c r="P694" s="11" t="s">
        <v>96</v>
      </c>
      <c r="Q694" s="11" t="s">
        <v>35</v>
      </c>
      <c r="R694" s="133" t="s">
        <v>1495</v>
      </c>
      <c r="S694" s="134">
        <v>5</v>
      </c>
      <c r="T694" s="11" t="s">
        <v>18</v>
      </c>
      <c r="U694" s="11"/>
      <c r="V694" s="6" t="s">
        <v>524</v>
      </c>
      <c r="W694" s="6" t="s">
        <v>49</v>
      </c>
      <c r="X694" s="6" t="s">
        <v>16</v>
      </c>
      <c r="Y694" s="6" t="s">
        <v>10</v>
      </c>
      <c r="Z694" s="18">
        <v>2</v>
      </c>
      <c r="AA694" s="6" t="s">
        <v>40</v>
      </c>
      <c r="AB694" s="151"/>
      <c r="AC694" s="151"/>
      <c r="AD694" s="151"/>
      <c r="AE694" s="151"/>
      <c r="AF694" s="34"/>
      <c r="AG694" s="34"/>
      <c r="AH694" s="151"/>
      <c r="AI694" s="34"/>
      <c r="AJ694" s="34"/>
      <c r="AK694" s="34"/>
      <c r="AL694" s="151"/>
      <c r="AM694" s="151"/>
      <c r="AN694" s="34"/>
      <c r="AO694" s="34"/>
      <c r="AP694" s="34"/>
      <c r="AQ694" s="151"/>
      <c r="AR694" s="34"/>
      <c r="AS694" s="34"/>
      <c r="AT694" s="34"/>
      <c r="AU694" s="34"/>
      <c r="AV694" s="151"/>
      <c r="AW694" s="34"/>
      <c r="AX694" s="34"/>
      <c r="AY694" s="34"/>
      <c r="AZ694" s="151"/>
      <c r="BA694" s="34"/>
      <c r="BB694" s="34"/>
      <c r="BC694" s="34"/>
      <c r="BD694" s="151"/>
      <c r="BE694" s="151"/>
      <c r="BF694" s="151"/>
      <c r="BG694" s="34"/>
      <c r="BH694" s="34">
        <v>100</v>
      </c>
      <c r="BI694" s="34"/>
      <c r="BJ694" s="34"/>
      <c r="BK694" s="151"/>
      <c r="BL694" s="151"/>
      <c r="BM694" s="151"/>
      <c r="BN694" s="151"/>
      <c r="BO694" s="151"/>
      <c r="BP694" s="34"/>
      <c r="BQ694" s="6"/>
      <c r="BR694" s="6"/>
      <c r="BS694" s="4">
        <v>100</v>
      </c>
      <c r="BT694" s="6"/>
      <c r="BU694" s="6"/>
      <c r="BV694" s="6"/>
      <c r="BW694" s="1" t="s">
        <v>566</v>
      </c>
      <c r="BX694" s="1"/>
      <c r="BY694" s="6"/>
    </row>
    <row r="695" spans="1:77" x14ac:dyDescent="0.3">
      <c r="A695" s="49" t="s">
        <v>1487</v>
      </c>
      <c r="B695" s="7">
        <v>42968</v>
      </c>
      <c r="C695" s="6" t="s">
        <v>523</v>
      </c>
      <c r="D695" s="6">
        <v>5057</v>
      </c>
      <c r="E695" s="6">
        <v>805</v>
      </c>
      <c r="F695" s="11">
        <v>55</v>
      </c>
      <c r="G695" s="11">
        <v>1</v>
      </c>
      <c r="H695" s="12" t="str">
        <f t="shared" si="21"/>
        <v>55-1</v>
      </c>
      <c r="I695" s="12" t="str">
        <f t="shared" si="20"/>
        <v>55-1 3</v>
      </c>
      <c r="J695" s="49" t="s">
        <v>1487</v>
      </c>
      <c r="K695" s="11">
        <v>0</v>
      </c>
      <c r="L695" s="11">
        <v>85</v>
      </c>
      <c r="M695" s="117" t="b">
        <v>1</v>
      </c>
      <c r="N695" s="14">
        <v>127.65</v>
      </c>
      <c r="O695" s="14">
        <v>128.5</v>
      </c>
      <c r="P695" s="11" t="s">
        <v>112</v>
      </c>
      <c r="Q695" s="11" t="s">
        <v>117</v>
      </c>
      <c r="R695" s="133" t="s">
        <v>1497</v>
      </c>
      <c r="S695" s="134">
        <v>3</v>
      </c>
      <c r="T695" s="11" t="s">
        <v>18</v>
      </c>
      <c r="U695" s="11"/>
      <c r="V695" s="6" t="s">
        <v>209</v>
      </c>
      <c r="W695" s="6" t="s">
        <v>49</v>
      </c>
      <c r="X695" s="6" t="s">
        <v>52</v>
      </c>
      <c r="Y695" s="6" t="s">
        <v>11</v>
      </c>
      <c r="Z695" s="18">
        <v>3</v>
      </c>
      <c r="AA695" s="6" t="s">
        <v>40</v>
      </c>
      <c r="AB695" s="151"/>
      <c r="AC695" s="151"/>
      <c r="AD695" s="151"/>
      <c r="AE695" s="151"/>
      <c r="AF695" s="34"/>
      <c r="AG695" s="34"/>
      <c r="AH695" s="151"/>
      <c r="AI695" s="34"/>
      <c r="AJ695" s="34"/>
      <c r="AK695" s="34"/>
      <c r="AL695" s="151"/>
      <c r="AM695" s="151"/>
      <c r="AN695" s="34"/>
      <c r="AO695" s="34"/>
      <c r="AP695" s="34"/>
      <c r="AQ695" s="151"/>
      <c r="AR695" s="34"/>
      <c r="AS695" s="34"/>
      <c r="AT695" s="34">
        <v>50</v>
      </c>
      <c r="AU695" s="34"/>
      <c r="AV695" s="151"/>
      <c r="AW695" s="34">
        <v>50</v>
      </c>
      <c r="AX695" s="34"/>
      <c r="AY695" s="34"/>
      <c r="AZ695" s="151"/>
      <c r="BA695" s="34"/>
      <c r="BB695" s="34"/>
      <c r="BC695" s="34"/>
      <c r="BD695" s="151"/>
      <c r="BE695" s="151"/>
      <c r="BF695" s="151"/>
      <c r="BG695" s="34"/>
      <c r="BH695" s="34"/>
      <c r="BI695" s="34"/>
      <c r="BJ695" s="34"/>
      <c r="BK695" s="151"/>
      <c r="BL695" s="151"/>
      <c r="BM695" s="151"/>
      <c r="BN695" s="151"/>
      <c r="BO695" s="151"/>
      <c r="BP695" s="34"/>
      <c r="BQ695" s="6"/>
      <c r="BR695" s="6"/>
      <c r="BS695" s="4">
        <v>100</v>
      </c>
      <c r="BT695" s="6"/>
      <c r="BU695" s="6"/>
      <c r="BV695" s="6"/>
      <c r="BW695" s="1" t="s">
        <v>567</v>
      </c>
      <c r="BX695" s="1"/>
      <c r="BY695" s="6"/>
    </row>
    <row r="696" spans="1:77" hidden="1" x14ac:dyDescent="0.3">
      <c r="A696" s="49" t="s">
        <v>1487</v>
      </c>
      <c r="B696" s="7">
        <v>42968</v>
      </c>
      <c r="C696" s="6" t="s">
        <v>523</v>
      </c>
      <c r="D696" s="6">
        <v>5057</v>
      </c>
      <c r="E696" s="6">
        <v>805</v>
      </c>
      <c r="F696" s="11">
        <v>55</v>
      </c>
      <c r="G696" s="11">
        <v>1</v>
      </c>
      <c r="H696" s="12" t="str">
        <f t="shared" si="21"/>
        <v>55-1</v>
      </c>
      <c r="I696" s="12" t="str">
        <f t="shared" si="20"/>
        <v>55-1 4</v>
      </c>
      <c r="J696" s="49" t="s">
        <v>1487</v>
      </c>
      <c r="K696" s="11">
        <v>0</v>
      </c>
      <c r="L696" s="11">
        <v>85</v>
      </c>
      <c r="M696" s="117" t="b">
        <v>1</v>
      </c>
      <c r="N696" s="14">
        <v>127.65</v>
      </c>
      <c r="O696" s="14">
        <v>128.5</v>
      </c>
      <c r="P696" s="11" t="s">
        <v>112</v>
      </c>
      <c r="Q696" s="11" t="s">
        <v>31</v>
      </c>
      <c r="R696" s="140" t="s">
        <v>1494</v>
      </c>
      <c r="S696" s="141">
        <v>4</v>
      </c>
      <c r="T696" s="11" t="s">
        <v>18</v>
      </c>
      <c r="U696" s="11"/>
      <c r="V696" s="6" t="s">
        <v>134</v>
      </c>
      <c r="W696" s="6" t="s">
        <v>49</v>
      </c>
      <c r="X696" s="6" t="s">
        <v>52</v>
      </c>
      <c r="Y696" s="6" t="s">
        <v>135</v>
      </c>
      <c r="Z696" s="18">
        <v>3</v>
      </c>
      <c r="AA696" s="6" t="s">
        <v>40</v>
      </c>
      <c r="AB696" s="151"/>
      <c r="AC696" s="151"/>
      <c r="AD696" s="151"/>
      <c r="AE696" s="151"/>
      <c r="AF696" s="34"/>
      <c r="AG696" s="34"/>
      <c r="AH696" s="151"/>
      <c r="AI696" s="34"/>
      <c r="AJ696" s="34"/>
      <c r="AK696" s="34"/>
      <c r="AL696" s="151"/>
      <c r="AM696" s="151"/>
      <c r="AN696" s="34"/>
      <c r="AO696" s="34"/>
      <c r="AP696" s="34"/>
      <c r="AQ696" s="151"/>
      <c r="AR696" s="34"/>
      <c r="AS696" s="34"/>
      <c r="AT696" s="34"/>
      <c r="AU696" s="34">
        <v>100</v>
      </c>
      <c r="AV696" s="151"/>
      <c r="AW696" s="34"/>
      <c r="AX696" s="34"/>
      <c r="AY696" s="34"/>
      <c r="AZ696" s="151"/>
      <c r="BA696" s="34"/>
      <c r="BB696" s="34"/>
      <c r="BC696" s="34"/>
      <c r="BD696" s="151"/>
      <c r="BE696" s="151"/>
      <c r="BF696" s="151"/>
      <c r="BG696" s="34"/>
      <c r="BH696" s="34"/>
      <c r="BI696" s="34"/>
      <c r="BJ696" s="34"/>
      <c r="BK696" s="151"/>
      <c r="BL696" s="151"/>
      <c r="BM696" s="151"/>
      <c r="BN696" s="151"/>
      <c r="BO696" s="151"/>
      <c r="BP696" s="34"/>
      <c r="BQ696" s="6"/>
      <c r="BR696" s="6"/>
      <c r="BS696" s="4">
        <v>100</v>
      </c>
      <c r="BT696" s="6"/>
      <c r="BU696" s="6"/>
      <c r="BV696" s="6"/>
      <c r="BW696" s="1" t="s">
        <v>568</v>
      </c>
      <c r="BX696" s="1"/>
      <c r="BY696" s="6"/>
    </row>
    <row r="697" spans="1:77" hidden="1" x14ac:dyDescent="0.3">
      <c r="A697" s="49" t="s">
        <v>1487</v>
      </c>
      <c r="B697" s="7">
        <v>42968</v>
      </c>
      <c r="C697" s="6" t="s">
        <v>523</v>
      </c>
      <c r="D697" s="6">
        <v>5057</v>
      </c>
      <c r="E697" s="6">
        <v>805</v>
      </c>
      <c r="F697" s="11">
        <v>55</v>
      </c>
      <c r="G697" s="11">
        <v>1</v>
      </c>
      <c r="H697" s="12" t="str">
        <f t="shared" si="21"/>
        <v>55-1</v>
      </c>
      <c r="I697" s="12" t="str">
        <f t="shared" si="20"/>
        <v>55-1 O</v>
      </c>
      <c r="J697" s="49" t="s">
        <v>1487</v>
      </c>
      <c r="K697" s="11">
        <v>0</v>
      </c>
      <c r="L697" s="11">
        <v>85</v>
      </c>
      <c r="M697" s="117" t="b">
        <v>1</v>
      </c>
      <c r="N697" s="14">
        <v>127.65</v>
      </c>
      <c r="O697" s="14">
        <v>128.5</v>
      </c>
      <c r="P697" s="11"/>
      <c r="Q697" s="11" t="s">
        <v>105</v>
      </c>
      <c r="R697" s="135" t="s">
        <v>105</v>
      </c>
      <c r="S697" s="136" t="s">
        <v>1492</v>
      </c>
      <c r="T697" s="11"/>
      <c r="U697" s="11"/>
      <c r="V697" s="6"/>
      <c r="W697" s="6"/>
      <c r="X697" s="6"/>
      <c r="Y697" s="6"/>
      <c r="Z697" s="18" t="e">
        <v>#N/A</v>
      </c>
      <c r="AA697" s="6"/>
      <c r="AB697" s="151"/>
      <c r="AC697" s="151"/>
      <c r="AD697" s="151"/>
      <c r="AE697" s="151"/>
      <c r="AF697" s="34"/>
      <c r="AG697" s="34"/>
      <c r="AH697" s="151"/>
      <c r="AI697" s="34"/>
      <c r="AJ697" s="34"/>
      <c r="AK697" s="34"/>
      <c r="AL697" s="151"/>
      <c r="AM697" s="151"/>
      <c r="AN697" s="34"/>
      <c r="AO697" s="34"/>
      <c r="AP697" s="34"/>
      <c r="AQ697" s="151"/>
      <c r="AR697" s="34"/>
      <c r="AS697" s="34"/>
      <c r="AT697" s="34"/>
      <c r="AU697" s="34"/>
      <c r="AV697" s="151"/>
      <c r="AW697" s="34"/>
      <c r="AX697" s="34"/>
      <c r="AY697" s="34"/>
      <c r="AZ697" s="151"/>
      <c r="BA697" s="34"/>
      <c r="BB697" s="34"/>
      <c r="BC697" s="34"/>
      <c r="BD697" s="151"/>
      <c r="BE697" s="151"/>
      <c r="BF697" s="151"/>
      <c r="BG697" s="34"/>
      <c r="BH697" s="34"/>
      <c r="BI697" s="34"/>
      <c r="BJ697" s="34"/>
      <c r="BK697" s="151"/>
      <c r="BL697" s="151"/>
      <c r="BM697" s="151"/>
      <c r="BN697" s="151"/>
      <c r="BO697" s="151"/>
      <c r="BP697" s="34"/>
      <c r="BQ697" s="6"/>
      <c r="BR697" s="6"/>
      <c r="BS697" s="4">
        <v>0</v>
      </c>
      <c r="BT697" s="6"/>
      <c r="BU697" s="6"/>
      <c r="BV697" s="6"/>
      <c r="BW697" s="1"/>
      <c r="BX697" s="1" t="s">
        <v>569</v>
      </c>
      <c r="BY697" s="6"/>
    </row>
    <row r="698" spans="1:77" hidden="1" x14ac:dyDescent="0.3">
      <c r="A698" s="49" t="s">
        <v>1487</v>
      </c>
      <c r="B698" s="7">
        <v>42968</v>
      </c>
      <c r="C698" s="6" t="s">
        <v>523</v>
      </c>
      <c r="D698" s="6">
        <v>5057</v>
      </c>
      <c r="E698" s="6">
        <v>805</v>
      </c>
      <c r="F698" s="11">
        <v>55</v>
      </c>
      <c r="G698" s="11">
        <v>2</v>
      </c>
      <c r="H698" s="12" t="str">
        <f t="shared" si="21"/>
        <v>55-2</v>
      </c>
      <c r="I698" s="12" t="str">
        <f t="shared" si="20"/>
        <v>55-2 1</v>
      </c>
      <c r="J698" s="49" t="s">
        <v>1487</v>
      </c>
      <c r="K698" s="11">
        <v>0</v>
      </c>
      <c r="L698" s="11">
        <v>92</v>
      </c>
      <c r="M698" s="117" t="b">
        <v>1</v>
      </c>
      <c r="N698" s="14">
        <v>128.54500000000002</v>
      </c>
      <c r="O698" s="14">
        <v>129.465</v>
      </c>
      <c r="P698" s="11" t="s">
        <v>112</v>
      </c>
      <c r="Q698" s="11" t="s">
        <v>1094</v>
      </c>
      <c r="R698" s="133" t="s">
        <v>1493</v>
      </c>
      <c r="S698" s="134">
        <v>1</v>
      </c>
      <c r="T698" s="11" t="s">
        <v>18</v>
      </c>
      <c r="U698" s="11"/>
      <c r="V698" s="6" t="s">
        <v>524</v>
      </c>
      <c r="W698" s="6" t="s">
        <v>49</v>
      </c>
      <c r="X698" s="6" t="s">
        <v>17</v>
      </c>
      <c r="Y698" s="6" t="s">
        <v>10</v>
      </c>
      <c r="Z698" s="18">
        <v>2</v>
      </c>
      <c r="AA698" s="6" t="s">
        <v>40</v>
      </c>
      <c r="AB698" s="151"/>
      <c r="AC698" s="151"/>
      <c r="AD698" s="151"/>
      <c r="AE698" s="151"/>
      <c r="AF698" s="34"/>
      <c r="AG698" s="34"/>
      <c r="AH698" s="151"/>
      <c r="AI698" s="34"/>
      <c r="AJ698" s="34"/>
      <c r="AK698" s="34"/>
      <c r="AL698" s="151"/>
      <c r="AM698" s="151"/>
      <c r="AN698" s="34"/>
      <c r="AO698" s="34"/>
      <c r="AP698" s="34"/>
      <c r="AQ698" s="151"/>
      <c r="AR698" s="34"/>
      <c r="AS698" s="34"/>
      <c r="AT698" s="34"/>
      <c r="AU698" s="34">
        <v>80</v>
      </c>
      <c r="AV698" s="151"/>
      <c r="AW698" s="34"/>
      <c r="AX698" s="34"/>
      <c r="AY698" s="34"/>
      <c r="AZ698" s="151"/>
      <c r="BA698" s="34"/>
      <c r="BB698" s="34"/>
      <c r="BC698" s="34"/>
      <c r="BD698" s="151"/>
      <c r="BE698" s="151"/>
      <c r="BF698" s="151"/>
      <c r="BG698" s="34"/>
      <c r="BH698" s="34"/>
      <c r="BI698" s="34">
        <v>20</v>
      </c>
      <c r="BJ698" s="34"/>
      <c r="BK698" s="151"/>
      <c r="BL698" s="151"/>
      <c r="BM698" s="151"/>
      <c r="BN698" s="151"/>
      <c r="BO698" s="151"/>
      <c r="BP698" s="34"/>
      <c r="BQ698" s="6"/>
      <c r="BR698" s="6"/>
      <c r="BS698" s="4">
        <v>100</v>
      </c>
      <c r="BT698" s="6"/>
      <c r="BU698" s="6"/>
      <c r="BV698" s="6"/>
      <c r="BW698" s="1" t="s">
        <v>558</v>
      </c>
      <c r="BX698" s="1"/>
      <c r="BY698" s="6"/>
    </row>
    <row r="699" spans="1:77" x14ac:dyDescent="0.3">
      <c r="A699" s="49" t="s">
        <v>1487</v>
      </c>
      <c r="B699" s="7">
        <v>42968</v>
      </c>
      <c r="C699" s="6" t="s">
        <v>523</v>
      </c>
      <c r="D699" s="6">
        <v>5057</v>
      </c>
      <c r="E699" s="6">
        <v>805</v>
      </c>
      <c r="F699" s="11">
        <v>55</v>
      </c>
      <c r="G699" s="11">
        <v>2</v>
      </c>
      <c r="H699" s="12" t="str">
        <f t="shared" si="21"/>
        <v>55-2</v>
      </c>
      <c r="I699" s="12" t="str">
        <f t="shared" si="20"/>
        <v>55-2 3</v>
      </c>
      <c r="J699" s="49" t="s">
        <v>1487</v>
      </c>
      <c r="K699" s="11">
        <v>0</v>
      </c>
      <c r="L699" s="11">
        <v>92</v>
      </c>
      <c r="M699" s="117" t="b">
        <v>1</v>
      </c>
      <c r="N699" s="14">
        <v>128.54500000000002</v>
      </c>
      <c r="O699" s="14">
        <v>129.465</v>
      </c>
      <c r="P699" s="11" t="s">
        <v>112</v>
      </c>
      <c r="Q699" s="11" t="s">
        <v>117</v>
      </c>
      <c r="R699" s="133" t="s">
        <v>1497</v>
      </c>
      <c r="S699" s="134">
        <v>3</v>
      </c>
      <c r="T699" s="11" t="s">
        <v>18</v>
      </c>
      <c r="U699" s="11"/>
      <c r="V699" s="6" t="s">
        <v>525</v>
      </c>
      <c r="W699" s="6" t="s">
        <v>49</v>
      </c>
      <c r="X699" s="6" t="s">
        <v>17</v>
      </c>
      <c r="Y699" s="6" t="s">
        <v>11</v>
      </c>
      <c r="Z699" s="18">
        <v>3</v>
      </c>
      <c r="AA699" s="6" t="s">
        <v>40</v>
      </c>
      <c r="AB699" s="151"/>
      <c r="AC699" s="151"/>
      <c r="AD699" s="151"/>
      <c r="AE699" s="151"/>
      <c r="AF699" s="34"/>
      <c r="AG699" s="34"/>
      <c r="AH699" s="151"/>
      <c r="AI699" s="34"/>
      <c r="AJ699" s="34"/>
      <c r="AK699" s="34"/>
      <c r="AL699" s="151"/>
      <c r="AM699" s="151"/>
      <c r="AN699" s="34"/>
      <c r="AO699" s="34"/>
      <c r="AP699" s="34"/>
      <c r="AQ699" s="151"/>
      <c r="AR699" s="34"/>
      <c r="AS699" s="34"/>
      <c r="AT699" s="34">
        <v>50</v>
      </c>
      <c r="AU699" s="34"/>
      <c r="AV699" s="151"/>
      <c r="AW699" s="34">
        <v>50</v>
      </c>
      <c r="AX699" s="34"/>
      <c r="AY699" s="34"/>
      <c r="AZ699" s="151"/>
      <c r="BA699" s="34"/>
      <c r="BB699" s="34"/>
      <c r="BC699" s="34"/>
      <c r="BD699" s="151"/>
      <c r="BE699" s="151"/>
      <c r="BF699" s="151"/>
      <c r="BG699" s="34"/>
      <c r="BH699" s="34"/>
      <c r="BI699" s="34"/>
      <c r="BJ699" s="34"/>
      <c r="BK699" s="151"/>
      <c r="BL699" s="151"/>
      <c r="BM699" s="151"/>
      <c r="BN699" s="151"/>
      <c r="BO699" s="151"/>
      <c r="BP699" s="34"/>
      <c r="BQ699" s="6"/>
      <c r="BR699" s="6"/>
      <c r="BS699" s="4">
        <v>100</v>
      </c>
      <c r="BT699" s="6"/>
      <c r="BU699" s="6"/>
      <c r="BV699" s="6"/>
      <c r="BW699" s="1" t="s">
        <v>570</v>
      </c>
      <c r="BX699" s="1"/>
      <c r="BY699" s="6"/>
    </row>
    <row r="700" spans="1:77" hidden="1" x14ac:dyDescent="0.3">
      <c r="A700" s="49" t="s">
        <v>1487</v>
      </c>
      <c r="B700" s="7">
        <v>42968</v>
      </c>
      <c r="C700" s="6" t="s">
        <v>523</v>
      </c>
      <c r="D700" s="6">
        <v>5057</v>
      </c>
      <c r="E700" s="6">
        <v>805</v>
      </c>
      <c r="F700" s="11">
        <v>55</v>
      </c>
      <c r="G700" s="11">
        <v>2</v>
      </c>
      <c r="H700" s="12" t="str">
        <f t="shared" si="21"/>
        <v>55-2</v>
      </c>
      <c r="I700" s="12" t="str">
        <f t="shared" si="20"/>
        <v>55-2 4</v>
      </c>
      <c r="J700" s="49" t="s">
        <v>1487</v>
      </c>
      <c r="K700" s="11">
        <v>0</v>
      </c>
      <c r="L700" s="11">
        <v>92</v>
      </c>
      <c r="M700" s="117" t="b">
        <v>1</v>
      </c>
      <c r="N700" s="14">
        <v>128.54500000000002</v>
      </c>
      <c r="O700" s="14">
        <v>129.465</v>
      </c>
      <c r="P700" s="11" t="s">
        <v>112</v>
      </c>
      <c r="Q700" s="11" t="s">
        <v>87</v>
      </c>
      <c r="R700" s="133" t="s">
        <v>1494</v>
      </c>
      <c r="S700" s="134">
        <v>4</v>
      </c>
      <c r="T700" s="11" t="s">
        <v>18</v>
      </c>
      <c r="U700" s="11"/>
      <c r="V700" s="6" t="s">
        <v>130</v>
      </c>
      <c r="W700" s="6" t="s">
        <v>49</v>
      </c>
      <c r="X700" s="6" t="s">
        <v>16</v>
      </c>
      <c r="Y700" s="6" t="s">
        <v>11</v>
      </c>
      <c r="Z700" s="18">
        <v>3</v>
      </c>
      <c r="AA700" s="6" t="s">
        <v>40</v>
      </c>
      <c r="AB700" s="151"/>
      <c r="AC700" s="151"/>
      <c r="AD700" s="151"/>
      <c r="AE700" s="151"/>
      <c r="AF700" s="34"/>
      <c r="AG700" s="34"/>
      <c r="AH700" s="151"/>
      <c r="AI700" s="34"/>
      <c r="AJ700" s="34"/>
      <c r="AK700" s="34"/>
      <c r="AL700" s="151"/>
      <c r="AM700" s="151"/>
      <c r="AN700" s="34"/>
      <c r="AO700" s="34"/>
      <c r="AP700" s="34"/>
      <c r="AQ700" s="151"/>
      <c r="AR700" s="34"/>
      <c r="AS700" s="34">
        <v>50</v>
      </c>
      <c r="AT700" s="34">
        <v>50</v>
      </c>
      <c r="AU700" s="34"/>
      <c r="AV700" s="151"/>
      <c r="AW700" s="34"/>
      <c r="AX700" s="34"/>
      <c r="AY700" s="34"/>
      <c r="AZ700" s="151"/>
      <c r="BA700" s="34"/>
      <c r="BB700" s="34"/>
      <c r="BC700" s="34"/>
      <c r="BD700" s="151"/>
      <c r="BE700" s="151"/>
      <c r="BF700" s="151"/>
      <c r="BG700" s="34"/>
      <c r="BH700" s="34"/>
      <c r="BI700" s="34"/>
      <c r="BJ700" s="34"/>
      <c r="BK700" s="151"/>
      <c r="BL700" s="151"/>
      <c r="BM700" s="151"/>
      <c r="BN700" s="151"/>
      <c r="BO700" s="151"/>
      <c r="BP700" s="34"/>
      <c r="BQ700" s="6"/>
      <c r="BR700" s="6"/>
      <c r="BS700" s="4">
        <v>100</v>
      </c>
      <c r="BT700" s="6"/>
      <c r="BU700" s="6"/>
      <c r="BV700" s="6"/>
      <c r="BW700" s="1" t="s">
        <v>571</v>
      </c>
      <c r="BX700" s="1"/>
      <c r="BY700" s="6"/>
    </row>
    <row r="701" spans="1:77" hidden="1" x14ac:dyDescent="0.3">
      <c r="A701" s="49" t="s">
        <v>1487</v>
      </c>
      <c r="B701" s="7">
        <v>42968</v>
      </c>
      <c r="C701" s="6" t="s">
        <v>523</v>
      </c>
      <c r="D701" s="6">
        <v>5057</v>
      </c>
      <c r="E701" s="6">
        <v>805</v>
      </c>
      <c r="F701" s="11">
        <v>55</v>
      </c>
      <c r="G701" s="11">
        <v>2</v>
      </c>
      <c r="H701" s="12" t="str">
        <f t="shared" si="21"/>
        <v>55-2</v>
      </c>
      <c r="I701" s="12" t="str">
        <f t="shared" si="20"/>
        <v>55-2 4</v>
      </c>
      <c r="J701" s="49" t="s">
        <v>1487</v>
      </c>
      <c r="K701" s="11">
        <v>0</v>
      </c>
      <c r="L701" s="11">
        <v>92</v>
      </c>
      <c r="M701" s="117" t="b">
        <v>1</v>
      </c>
      <c r="N701" s="14">
        <v>128.54500000000002</v>
      </c>
      <c r="O701" s="14">
        <v>129.465</v>
      </c>
      <c r="P701" s="11" t="s">
        <v>112</v>
      </c>
      <c r="Q701" s="11" t="s">
        <v>31</v>
      </c>
      <c r="R701" s="140" t="s">
        <v>1494</v>
      </c>
      <c r="S701" s="141">
        <v>4</v>
      </c>
      <c r="T701" s="11" t="s">
        <v>18</v>
      </c>
      <c r="U701" s="11"/>
      <c r="V701" s="6" t="s">
        <v>205</v>
      </c>
      <c r="W701" s="6" t="s">
        <v>49</v>
      </c>
      <c r="X701" s="6" t="s">
        <v>14</v>
      </c>
      <c r="Y701" s="6" t="s">
        <v>10</v>
      </c>
      <c r="Z701" s="18">
        <v>2</v>
      </c>
      <c r="AA701" s="6" t="s">
        <v>40</v>
      </c>
      <c r="AB701" s="151"/>
      <c r="AC701" s="151"/>
      <c r="AD701" s="151"/>
      <c r="AE701" s="151"/>
      <c r="AF701" s="34"/>
      <c r="AG701" s="34"/>
      <c r="AH701" s="151"/>
      <c r="AI701" s="34"/>
      <c r="AJ701" s="34"/>
      <c r="AK701" s="34"/>
      <c r="AL701" s="151"/>
      <c r="AM701" s="151"/>
      <c r="AN701" s="34"/>
      <c r="AO701" s="34"/>
      <c r="AP701" s="34"/>
      <c r="AQ701" s="151"/>
      <c r="AR701" s="34"/>
      <c r="AS701" s="34"/>
      <c r="AT701" s="34"/>
      <c r="AU701" s="34"/>
      <c r="AV701" s="151"/>
      <c r="AW701" s="34"/>
      <c r="AX701" s="34"/>
      <c r="AY701" s="34"/>
      <c r="AZ701" s="151"/>
      <c r="BA701" s="34"/>
      <c r="BB701" s="34"/>
      <c r="BC701" s="34"/>
      <c r="BD701" s="151"/>
      <c r="BE701" s="151"/>
      <c r="BF701" s="151"/>
      <c r="BG701" s="34"/>
      <c r="BH701" s="34"/>
      <c r="BI701" s="34"/>
      <c r="BJ701" s="34"/>
      <c r="BK701" s="151"/>
      <c r="BL701" s="151"/>
      <c r="BM701" s="151"/>
      <c r="BN701" s="151"/>
      <c r="BO701" s="151"/>
      <c r="BP701" s="34"/>
      <c r="BQ701" s="6" t="s">
        <v>553</v>
      </c>
      <c r="BR701" s="6">
        <v>100</v>
      </c>
      <c r="BS701" s="4">
        <v>100</v>
      </c>
      <c r="BT701" s="6"/>
      <c r="BU701" s="6"/>
      <c r="BV701" s="6"/>
      <c r="BW701" s="1" t="s">
        <v>560</v>
      </c>
      <c r="BX701" s="1"/>
      <c r="BY701" s="6"/>
    </row>
    <row r="702" spans="1:77" hidden="1" x14ac:dyDescent="0.3">
      <c r="A702" s="49" t="s">
        <v>1487</v>
      </c>
      <c r="B702" s="7">
        <v>42968</v>
      </c>
      <c r="C702" s="6" t="s">
        <v>523</v>
      </c>
      <c r="D702" s="6">
        <v>5057</v>
      </c>
      <c r="E702" s="6">
        <v>805</v>
      </c>
      <c r="F702" s="11">
        <v>55</v>
      </c>
      <c r="G702" s="11">
        <v>2</v>
      </c>
      <c r="H702" s="12" t="str">
        <f t="shared" si="21"/>
        <v>55-2</v>
      </c>
      <c r="I702" s="12" t="str">
        <f t="shared" si="20"/>
        <v>55-2 O</v>
      </c>
      <c r="J702" s="49" t="s">
        <v>1487</v>
      </c>
      <c r="K702" s="11">
        <v>0</v>
      </c>
      <c r="L702" s="11">
        <v>92</v>
      </c>
      <c r="M702" s="117" t="b">
        <v>1</v>
      </c>
      <c r="N702" s="14">
        <v>128.54500000000002</v>
      </c>
      <c r="O702" s="14">
        <v>129.465</v>
      </c>
      <c r="P702" s="11"/>
      <c r="Q702" s="11" t="s">
        <v>105</v>
      </c>
      <c r="R702" s="135" t="s">
        <v>105</v>
      </c>
      <c r="S702" s="136" t="s">
        <v>1492</v>
      </c>
      <c r="T702" s="11"/>
      <c r="U702" s="11"/>
      <c r="V702" s="6"/>
      <c r="W702" s="6"/>
      <c r="X702" s="6"/>
      <c r="Y702" s="6"/>
      <c r="Z702" s="18" t="e">
        <v>#N/A</v>
      </c>
      <c r="AA702" s="6"/>
      <c r="AB702" s="151"/>
      <c r="AC702" s="151"/>
      <c r="AD702" s="151"/>
      <c r="AE702" s="151"/>
      <c r="AF702" s="34"/>
      <c r="AG702" s="34"/>
      <c r="AH702" s="151"/>
      <c r="AI702" s="34"/>
      <c r="AJ702" s="34"/>
      <c r="AK702" s="34"/>
      <c r="AL702" s="151"/>
      <c r="AM702" s="151"/>
      <c r="AN702" s="34"/>
      <c r="AO702" s="34"/>
      <c r="AP702" s="34"/>
      <c r="AQ702" s="151"/>
      <c r="AR702" s="34"/>
      <c r="AS702" s="34"/>
      <c r="AT702" s="34"/>
      <c r="AU702" s="34"/>
      <c r="AV702" s="151"/>
      <c r="AW702" s="34"/>
      <c r="AX702" s="34"/>
      <c r="AY702" s="34"/>
      <c r="AZ702" s="151"/>
      <c r="BA702" s="34"/>
      <c r="BB702" s="34"/>
      <c r="BC702" s="34"/>
      <c r="BD702" s="151"/>
      <c r="BE702" s="151"/>
      <c r="BF702" s="151"/>
      <c r="BG702" s="34"/>
      <c r="BH702" s="34"/>
      <c r="BI702" s="34"/>
      <c r="BJ702" s="34"/>
      <c r="BK702" s="151"/>
      <c r="BL702" s="151"/>
      <c r="BM702" s="151"/>
      <c r="BN702" s="151"/>
      <c r="BO702" s="151"/>
      <c r="BP702" s="34"/>
      <c r="BQ702" s="6"/>
      <c r="BR702" s="6"/>
      <c r="BS702" s="4">
        <v>0</v>
      </c>
      <c r="BT702" s="6"/>
      <c r="BU702" s="6"/>
      <c r="BV702" s="6"/>
      <c r="BW702" s="1"/>
      <c r="BX702" s="1" t="s">
        <v>572</v>
      </c>
      <c r="BY702" s="6"/>
    </row>
    <row r="703" spans="1:77" hidden="1" x14ac:dyDescent="0.3">
      <c r="A703" s="49" t="s">
        <v>1487</v>
      </c>
      <c r="B703" s="7">
        <v>42968</v>
      </c>
      <c r="C703" s="6" t="s">
        <v>523</v>
      </c>
      <c r="D703" s="6">
        <v>5057</v>
      </c>
      <c r="E703" s="6">
        <v>805</v>
      </c>
      <c r="F703" s="11">
        <v>55</v>
      </c>
      <c r="G703" s="11">
        <v>3</v>
      </c>
      <c r="H703" s="12" t="str">
        <f t="shared" si="21"/>
        <v>55-3</v>
      </c>
      <c r="I703" s="12" t="str">
        <f t="shared" si="20"/>
        <v>55-3 1</v>
      </c>
      <c r="J703" s="49" t="s">
        <v>1487</v>
      </c>
      <c r="K703" s="11">
        <v>0</v>
      </c>
      <c r="L703" s="11">
        <v>81</v>
      </c>
      <c r="M703" s="117" t="b">
        <v>1</v>
      </c>
      <c r="N703" s="14">
        <v>129.47500000000002</v>
      </c>
      <c r="O703" s="14">
        <v>130.28500000000003</v>
      </c>
      <c r="P703" s="11" t="s">
        <v>112</v>
      </c>
      <c r="Q703" s="11" t="s">
        <v>1094</v>
      </c>
      <c r="R703" s="133" t="s">
        <v>1493</v>
      </c>
      <c r="S703" s="134">
        <v>1</v>
      </c>
      <c r="T703" s="11" t="s">
        <v>18</v>
      </c>
      <c r="U703" s="11"/>
      <c r="V703" s="6" t="s">
        <v>524</v>
      </c>
      <c r="W703" s="6" t="s">
        <v>49</v>
      </c>
      <c r="X703" s="6" t="s">
        <v>17</v>
      </c>
      <c r="Y703" s="6" t="s">
        <v>10</v>
      </c>
      <c r="Z703" s="18">
        <v>2</v>
      </c>
      <c r="AA703" s="6" t="s">
        <v>40</v>
      </c>
      <c r="AB703" s="151"/>
      <c r="AC703" s="151"/>
      <c r="AD703" s="151"/>
      <c r="AE703" s="151"/>
      <c r="AF703" s="34"/>
      <c r="AG703" s="34"/>
      <c r="AH703" s="151"/>
      <c r="AI703" s="34"/>
      <c r="AJ703" s="34"/>
      <c r="AK703" s="34"/>
      <c r="AL703" s="151"/>
      <c r="AM703" s="151"/>
      <c r="AN703" s="34"/>
      <c r="AO703" s="34"/>
      <c r="AP703" s="34"/>
      <c r="AQ703" s="151"/>
      <c r="AR703" s="34"/>
      <c r="AS703" s="34"/>
      <c r="AT703" s="34"/>
      <c r="AU703" s="34">
        <v>60</v>
      </c>
      <c r="AV703" s="151"/>
      <c r="AW703" s="34"/>
      <c r="AX703" s="34"/>
      <c r="AY703" s="34"/>
      <c r="AZ703" s="151"/>
      <c r="BA703" s="34"/>
      <c r="BB703" s="34"/>
      <c r="BC703" s="34"/>
      <c r="BD703" s="151"/>
      <c r="BE703" s="151"/>
      <c r="BF703" s="151"/>
      <c r="BG703" s="34"/>
      <c r="BH703" s="34"/>
      <c r="BI703" s="34">
        <v>40</v>
      </c>
      <c r="BJ703" s="34"/>
      <c r="BK703" s="151"/>
      <c r="BL703" s="151"/>
      <c r="BM703" s="151"/>
      <c r="BN703" s="151"/>
      <c r="BO703" s="151"/>
      <c r="BP703" s="34"/>
      <c r="BQ703" s="6"/>
      <c r="BR703" s="6"/>
      <c r="BS703" s="4">
        <v>100</v>
      </c>
      <c r="BT703" s="6"/>
      <c r="BU703" s="6"/>
      <c r="BV703" s="6"/>
      <c r="BW703" s="1" t="s">
        <v>558</v>
      </c>
      <c r="BX703" s="1"/>
      <c r="BY703" s="6"/>
    </row>
    <row r="704" spans="1:77" x14ac:dyDescent="0.3">
      <c r="A704" s="49" t="s">
        <v>1487</v>
      </c>
      <c r="B704" s="7">
        <v>42968</v>
      </c>
      <c r="C704" s="6" t="s">
        <v>523</v>
      </c>
      <c r="D704" s="6">
        <v>5057</v>
      </c>
      <c r="E704" s="6">
        <v>805</v>
      </c>
      <c r="F704" s="11">
        <v>55</v>
      </c>
      <c r="G704" s="11">
        <v>3</v>
      </c>
      <c r="H704" s="12" t="str">
        <f t="shared" si="21"/>
        <v>55-3</v>
      </c>
      <c r="I704" s="12" t="str">
        <f t="shared" si="20"/>
        <v>55-3 3</v>
      </c>
      <c r="J704" s="49" t="s">
        <v>1487</v>
      </c>
      <c r="K704" s="11">
        <v>0</v>
      </c>
      <c r="L704" s="11">
        <v>81</v>
      </c>
      <c r="M704" s="117" t="b">
        <v>1</v>
      </c>
      <c r="N704" s="14">
        <v>129.47500000000002</v>
      </c>
      <c r="O704" s="14">
        <v>130.28500000000003</v>
      </c>
      <c r="P704" s="11" t="s">
        <v>112</v>
      </c>
      <c r="Q704" s="11" t="s">
        <v>117</v>
      </c>
      <c r="R704" s="133" t="s">
        <v>1497</v>
      </c>
      <c r="S704" s="134">
        <v>3</v>
      </c>
      <c r="T704" s="11" t="s">
        <v>18</v>
      </c>
      <c r="U704" s="11"/>
      <c r="V704" s="6" t="s">
        <v>134</v>
      </c>
      <c r="W704" s="6" t="s">
        <v>49</v>
      </c>
      <c r="X704" s="6" t="s">
        <v>14</v>
      </c>
      <c r="Y704" s="6" t="s">
        <v>11</v>
      </c>
      <c r="Z704" s="18">
        <v>3</v>
      </c>
      <c r="AA704" s="6" t="s">
        <v>40</v>
      </c>
      <c r="AB704" s="151"/>
      <c r="AC704" s="151"/>
      <c r="AD704" s="151"/>
      <c r="AE704" s="151"/>
      <c r="AF704" s="34"/>
      <c r="AG704" s="34"/>
      <c r="AH704" s="151"/>
      <c r="AI704" s="34"/>
      <c r="AJ704" s="34"/>
      <c r="AK704" s="34"/>
      <c r="AL704" s="151"/>
      <c r="AM704" s="151"/>
      <c r="AN704" s="34"/>
      <c r="AO704" s="34"/>
      <c r="AP704" s="34"/>
      <c r="AQ704" s="151"/>
      <c r="AR704" s="34"/>
      <c r="AS704" s="34"/>
      <c r="AT704" s="34">
        <v>50</v>
      </c>
      <c r="AU704" s="34"/>
      <c r="AV704" s="151"/>
      <c r="AW704" s="34">
        <v>50</v>
      </c>
      <c r="AX704" s="34"/>
      <c r="AY704" s="34"/>
      <c r="AZ704" s="151"/>
      <c r="BA704" s="34"/>
      <c r="BB704" s="34"/>
      <c r="BC704" s="34"/>
      <c r="BD704" s="151"/>
      <c r="BE704" s="151"/>
      <c r="BF704" s="151"/>
      <c r="BG704" s="34"/>
      <c r="BH704" s="34"/>
      <c r="BI704" s="34"/>
      <c r="BJ704" s="34"/>
      <c r="BK704" s="151"/>
      <c r="BL704" s="151"/>
      <c r="BM704" s="151"/>
      <c r="BN704" s="151"/>
      <c r="BO704" s="151"/>
      <c r="BP704" s="34"/>
      <c r="BQ704" s="6"/>
      <c r="BR704" s="6"/>
      <c r="BS704" s="4">
        <v>100</v>
      </c>
      <c r="BT704" s="6"/>
      <c r="BU704" s="6"/>
      <c r="BV704" s="6"/>
      <c r="BW704" s="1"/>
      <c r="BX704" s="1"/>
      <c r="BY704" s="6"/>
    </row>
    <row r="705" spans="1:77" hidden="1" x14ac:dyDescent="0.3">
      <c r="A705" s="49" t="s">
        <v>1487</v>
      </c>
      <c r="B705" s="7">
        <v>42968</v>
      </c>
      <c r="C705" s="6" t="s">
        <v>523</v>
      </c>
      <c r="D705" s="6">
        <v>5057</v>
      </c>
      <c r="E705" s="6">
        <v>805</v>
      </c>
      <c r="F705" s="11">
        <v>55</v>
      </c>
      <c r="G705" s="11">
        <v>3</v>
      </c>
      <c r="H705" s="12" t="str">
        <f t="shared" si="21"/>
        <v>55-3</v>
      </c>
      <c r="I705" s="12" t="str">
        <f t="shared" si="20"/>
        <v>55-3 4</v>
      </c>
      <c r="J705" s="49" t="s">
        <v>1487</v>
      </c>
      <c r="K705" s="11">
        <v>0</v>
      </c>
      <c r="L705" s="11">
        <v>81</v>
      </c>
      <c r="M705" s="117" t="b">
        <v>1</v>
      </c>
      <c r="N705" s="14">
        <v>129.47500000000002</v>
      </c>
      <c r="O705" s="14">
        <v>130.28500000000003</v>
      </c>
      <c r="P705" s="11" t="s">
        <v>112</v>
      </c>
      <c r="Q705" s="11" t="s">
        <v>87</v>
      </c>
      <c r="R705" s="133" t="s">
        <v>1494</v>
      </c>
      <c r="S705" s="134">
        <v>4</v>
      </c>
      <c r="T705" s="11" t="s">
        <v>18</v>
      </c>
      <c r="U705" s="11" t="s">
        <v>19</v>
      </c>
      <c r="V705" s="6" t="s">
        <v>205</v>
      </c>
      <c r="W705" s="6" t="s">
        <v>49</v>
      </c>
      <c r="X705" s="6" t="s">
        <v>16</v>
      </c>
      <c r="Y705" s="6" t="s">
        <v>11</v>
      </c>
      <c r="Z705" s="18">
        <v>3</v>
      </c>
      <c r="AA705" s="6" t="s">
        <v>40</v>
      </c>
      <c r="AB705" s="151"/>
      <c r="AC705" s="151"/>
      <c r="AD705" s="151"/>
      <c r="AE705" s="151"/>
      <c r="AF705" s="34"/>
      <c r="AG705" s="34"/>
      <c r="AH705" s="151"/>
      <c r="AI705" s="34"/>
      <c r="AJ705" s="34"/>
      <c r="AK705" s="34"/>
      <c r="AL705" s="151"/>
      <c r="AM705" s="151"/>
      <c r="AN705" s="34"/>
      <c r="AO705" s="34"/>
      <c r="AP705" s="34"/>
      <c r="AQ705" s="151"/>
      <c r="AR705" s="34"/>
      <c r="AS705" s="34">
        <v>50</v>
      </c>
      <c r="AT705" s="34">
        <v>50</v>
      </c>
      <c r="AU705" s="34"/>
      <c r="AV705" s="151"/>
      <c r="AW705" s="34"/>
      <c r="AX705" s="34"/>
      <c r="AY705" s="34"/>
      <c r="AZ705" s="151"/>
      <c r="BA705" s="34"/>
      <c r="BB705" s="34"/>
      <c r="BC705" s="34"/>
      <c r="BD705" s="151"/>
      <c r="BE705" s="151"/>
      <c r="BF705" s="151"/>
      <c r="BG705" s="34"/>
      <c r="BH705" s="34"/>
      <c r="BI705" s="34"/>
      <c r="BJ705" s="34"/>
      <c r="BK705" s="151"/>
      <c r="BL705" s="151"/>
      <c r="BM705" s="151"/>
      <c r="BN705" s="151"/>
      <c r="BO705" s="151"/>
      <c r="BP705" s="34"/>
      <c r="BQ705" s="6"/>
      <c r="BR705" s="6"/>
      <c r="BS705" s="4">
        <v>100</v>
      </c>
      <c r="BT705" s="6"/>
      <c r="BU705" s="6"/>
      <c r="BV705" s="6"/>
      <c r="BW705" s="1" t="s">
        <v>571</v>
      </c>
      <c r="BX705" s="1"/>
      <c r="BY705" s="6"/>
    </row>
    <row r="706" spans="1:77" hidden="1" x14ac:dyDescent="0.3">
      <c r="A706" s="49" t="s">
        <v>1487</v>
      </c>
      <c r="B706" s="7">
        <v>42968</v>
      </c>
      <c r="C706" s="6" t="s">
        <v>523</v>
      </c>
      <c r="D706" s="6">
        <v>5057</v>
      </c>
      <c r="E706" s="6">
        <v>805</v>
      </c>
      <c r="F706" s="11">
        <v>55</v>
      </c>
      <c r="G706" s="11">
        <v>3</v>
      </c>
      <c r="H706" s="12" t="str">
        <f t="shared" si="21"/>
        <v>55-3</v>
      </c>
      <c r="I706" s="12" t="str">
        <f t="shared" si="20"/>
        <v>55-3 O</v>
      </c>
      <c r="J706" s="49" t="s">
        <v>1487</v>
      </c>
      <c r="K706" s="11">
        <v>0</v>
      </c>
      <c r="L706" s="11">
        <v>81</v>
      </c>
      <c r="M706" s="117" t="b">
        <v>1</v>
      </c>
      <c r="N706" s="14">
        <v>129.47500000000002</v>
      </c>
      <c r="O706" s="14">
        <v>130.28500000000003</v>
      </c>
      <c r="P706" s="11"/>
      <c r="Q706" s="11" t="s">
        <v>105</v>
      </c>
      <c r="R706" s="135" t="s">
        <v>105</v>
      </c>
      <c r="S706" s="136" t="s">
        <v>1492</v>
      </c>
      <c r="T706" s="11"/>
      <c r="U706" s="11"/>
      <c r="V706" s="6"/>
      <c r="W706" s="6"/>
      <c r="X706" s="6"/>
      <c r="Y706" s="6"/>
      <c r="Z706" s="18" t="e">
        <v>#N/A</v>
      </c>
      <c r="AA706" s="6"/>
      <c r="AB706" s="151"/>
      <c r="AC706" s="151"/>
      <c r="AD706" s="151"/>
      <c r="AE706" s="151"/>
      <c r="AF706" s="34"/>
      <c r="AG706" s="34"/>
      <c r="AH706" s="151"/>
      <c r="AI706" s="34"/>
      <c r="AJ706" s="34"/>
      <c r="AK706" s="34"/>
      <c r="AL706" s="151"/>
      <c r="AM706" s="151"/>
      <c r="AN706" s="34"/>
      <c r="AO706" s="34"/>
      <c r="AP706" s="34"/>
      <c r="AQ706" s="151"/>
      <c r="AR706" s="34"/>
      <c r="AS706" s="34"/>
      <c r="AT706" s="34"/>
      <c r="AU706" s="34"/>
      <c r="AV706" s="151"/>
      <c r="AW706" s="34"/>
      <c r="AX706" s="34"/>
      <c r="AY706" s="34"/>
      <c r="AZ706" s="151"/>
      <c r="BA706" s="34"/>
      <c r="BB706" s="34"/>
      <c r="BC706" s="34"/>
      <c r="BD706" s="151"/>
      <c r="BE706" s="151"/>
      <c r="BF706" s="151"/>
      <c r="BG706" s="34"/>
      <c r="BH706" s="34"/>
      <c r="BI706" s="34"/>
      <c r="BJ706" s="34"/>
      <c r="BK706" s="151"/>
      <c r="BL706" s="151"/>
      <c r="BM706" s="151"/>
      <c r="BN706" s="151"/>
      <c r="BO706" s="151"/>
      <c r="BP706" s="34"/>
      <c r="BQ706" s="6"/>
      <c r="BR706" s="6"/>
      <c r="BS706" s="4">
        <v>0</v>
      </c>
      <c r="BT706" s="6"/>
      <c r="BU706" s="6"/>
      <c r="BV706" s="6"/>
      <c r="BW706" s="1"/>
      <c r="BX706" s="1" t="s">
        <v>573</v>
      </c>
      <c r="BY706" s="6"/>
    </row>
    <row r="707" spans="1:77" hidden="1" x14ac:dyDescent="0.3">
      <c r="A707" s="49" t="s">
        <v>1487</v>
      </c>
      <c r="B707" s="7">
        <v>42968</v>
      </c>
      <c r="C707" s="6" t="s">
        <v>523</v>
      </c>
      <c r="D707" s="6">
        <v>5057</v>
      </c>
      <c r="E707" s="6">
        <v>805</v>
      </c>
      <c r="F707" s="11">
        <v>55</v>
      </c>
      <c r="G707" s="11">
        <v>4</v>
      </c>
      <c r="H707" s="12" t="str">
        <f t="shared" si="21"/>
        <v>55-4</v>
      </c>
      <c r="I707" s="12" t="str">
        <f t="shared" si="20"/>
        <v>55-4 1</v>
      </c>
      <c r="J707" s="49" t="s">
        <v>1487</v>
      </c>
      <c r="K707" s="11">
        <v>0</v>
      </c>
      <c r="L707" s="11">
        <v>25</v>
      </c>
      <c r="M707" s="117" t="b">
        <v>1</v>
      </c>
      <c r="N707" s="14">
        <v>130.29000000000002</v>
      </c>
      <c r="O707" s="14">
        <v>130.54000000000002</v>
      </c>
      <c r="P707" s="11" t="s">
        <v>112</v>
      </c>
      <c r="Q707" s="11" t="s">
        <v>1094</v>
      </c>
      <c r="R707" s="133" t="s">
        <v>1493</v>
      </c>
      <c r="S707" s="134">
        <v>1</v>
      </c>
      <c r="T707" s="11" t="s">
        <v>18</v>
      </c>
      <c r="U707" s="11"/>
      <c r="V707" s="6" t="s">
        <v>524</v>
      </c>
      <c r="W707" s="6" t="s">
        <v>49</v>
      </c>
      <c r="X707" s="6" t="s">
        <v>17</v>
      </c>
      <c r="Y707" s="6" t="s">
        <v>10</v>
      </c>
      <c r="Z707" s="18">
        <v>2</v>
      </c>
      <c r="AA707" s="6" t="s">
        <v>40</v>
      </c>
      <c r="AB707" s="151"/>
      <c r="AC707" s="151"/>
      <c r="AD707" s="151"/>
      <c r="AE707" s="151"/>
      <c r="AF707" s="34"/>
      <c r="AG707" s="34"/>
      <c r="AH707" s="151"/>
      <c r="AI707" s="34"/>
      <c r="AJ707" s="34"/>
      <c r="AK707" s="34"/>
      <c r="AL707" s="151"/>
      <c r="AM707" s="151"/>
      <c r="AN707" s="34"/>
      <c r="AO707" s="34"/>
      <c r="AP707" s="34"/>
      <c r="AQ707" s="151"/>
      <c r="AR707" s="34"/>
      <c r="AS707" s="34"/>
      <c r="AT707" s="34"/>
      <c r="AU707" s="34">
        <v>60</v>
      </c>
      <c r="AV707" s="151"/>
      <c r="AW707" s="34"/>
      <c r="AX707" s="34"/>
      <c r="AY707" s="34"/>
      <c r="AZ707" s="151"/>
      <c r="BA707" s="34"/>
      <c r="BB707" s="34"/>
      <c r="BC707" s="34"/>
      <c r="BD707" s="151"/>
      <c r="BE707" s="151"/>
      <c r="BF707" s="151"/>
      <c r="BG707" s="34"/>
      <c r="BH707" s="34"/>
      <c r="BI707" s="34">
        <v>40</v>
      </c>
      <c r="BJ707" s="34"/>
      <c r="BK707" s="151"/>
      <c r="BL707" s="151"/>
      <c r="BM707" s="151"/>
      <c r="BN707" s="151"/>
      <c r="BO707" s="151"/>
      <c r="BP707" s="34"/>
      <c r="BQ707" s="6"/>
      <c r="BR707" s="6"/>
      <c r="BS707" s="4">
        <v>100</v>
      </c>
      <c r="BT707" s="6"/>
      <c r="BU707" s="6"/>
      <c r="BV707" s="6"/>
      <c r="BW707" s="1" t="s">
        <v>574</v>
      </c>
      <c r="BX707" s="1"/>
      <c r="BY707" s="6"/>
    </row>
    <row r="708" spans="1:77" x14ac:dyDescent="0.3">
      <c r="A708" s="49" t="s">
        <v>1487</v>
      </c>
      <c r="B708" s="7">
        <v>42968</v>
      </c>
      <c r="C708" s="6" t="s">
        <v>523</v>
      </c>
      <c r="D708" s="6">
        <v>5057</v>
      </c>
      <c r="E708" s="6">
        <v>805</v>
      </c>
      <c r="F708" s="11">
        <v>55</v>
      </c>
      <c r="G708" s="11">
        <v>4</v>
      </c>
      <c r="H708" s="12" t="str">
        <f t="shared" si="21"/>
        <v>55-4</v>
      </c>
      <c r="I708" s="12" t="str">
        <f t="shared" si="20"/>
        <v>55-4 3</v>
      </c>
      <c r="J708" s="49" t="s">
        <v>1487</v>
      </c>
      <c r="K708" s="11">
        <v>0</v>
      </c>
      <c r="L708" s="11">
        <v>25</v>
      </c>
      <c r="M708" s="117" t="b">
        <v>1</v>
      </c>
      <c r="N708" s="14">
        <v>130.29000000000002</v>
      </c>
      <c r="O708" s="14">
        <v>130.54000000000002</v>
      </c>
      <c r="P708" s="11" t="s">
        <v>112</v>
      </c>
      <c r="Q708" s="11" t="s">
        <v>117</v>
      </c>
      <c r="R708" s="133" t="s">
        <v>1497</v>
      </c>
      <c r="S708" s="134">
        <v>3</v>
      </c>
      <c r="T708" s="11" t="s">
        <v>18</v>
      </c>
      <c r="U708" s="11" t="s">
        <v>89</v>
      </c>
      <c r="V708" s="6" t="s">
        <v>526</v>
      </c>
      <c r="W708" s="6" t="s">
        <v>49</v>
      </c>
      <c r="X708" s="6" t="s">
        <v>14</v>
      </c>
      <c r="Y708" s="6" t="s">
        <v>12</v>
      </c>
      <c r="Z708" s="18">
        <v>4</v>
      </c>
      <c r="AA708" s="6" t="s">
        <v>40</v>
      </c>
      <c r="AB708" s="151"/>
      <c r="AC708" s="151"/>
      <c r="AD708" s="151"/>
      <c r="AE708" s="151"/>
      <c r="AF708" s="34"/>
      <c r="AG708" s="34"/>
      <c r="AH708" s="151"/>
      <c r="AI708" s="34"/>
      <c r="AJ708" s="34"/>
      <c r="AK708" s="34"/>
      <c r="AL708" s="151"/>
      <c r="AM708" s="151"/>
      <c r="AN708" s="34"/>
      <c r="AO708" s="34"/>
      <c r="AP708" s="34"/>
      <c r="AQ708" s="151"/>
      <c r="AR708" s="34"/>
      <c r="AS708" s="34"/>
      <c r="AT708" s="34">
        <v>50</v>
      </c>
      <c r="AU708" s="34"/>
      <c r="AV708" s="151"/>
      <c r="AW708" s="34">
        <v>50</v>
      </c>
      <c r="AX708" s="34"/>
      <c r="AY708" s="34"/>
      <c r="AZ708" s="151"/>
      <c r="BA708" s="34"/>
      <c r="BB708" s="34"/>
      <c r="BC708" s="34"/>
      <c r="BD708" s="151"/>
      <c r="BE708" s="151"/>
      <c r="BF708" s="151"/>
      <c r="BG708" s="34"/>
      <c r="BH708" s="34"/>
      <c r="BI708" s="34"/>
      <c r="BJ708" s="34"/>
      <c r="BK708" s="151"/>
      <c r="BL708" s="151"/>
      <c r="BM708" s="151"/>
      <c r="BN708" s="151"/>
      <c r="BO708" s="151"/>
      <c r="BP708" s="34"/>
      <c r="BQ708" s="6"/>
      <c r="BR708" s="6"/>
      <c r="BS708" s="4">
        <v>100</v>
      </c>
      <c r="BT708" s="6"/>
      <c r="BU708" s="6"/>
      <c r="BV708" s="6"/>
      <c r="BW708" s="1" t="s">
        <v>575</v>
      </c>
      <c r="BX708" s="1"/>
      <c r="BY708" s="6"/>
    </row>
    <row r="709" spans="1:77" hidden="1" x14ac:dyDescent="0.3">
      <c r="A709" s="49" t="s">
        <v>1487</v>
      </c>
      <c r="B709" s="7">
        <v>42968</v>
      </c>
      <c r="C709" s="6" t="s">
        <v>523</v>
      </c>
      <c r="D709" s="6">
        <v>5057</v>
      </c>
      <c r="E709" s="6">
        <v>805</v>
      </c>
      <c r="F709" s="11">
        <v>55</v>
      </c>
      <c r="G709" s="11">
        <v>4</v>
      </c>
      <c r="H709" s="12" t="str">
        <f t="shared" si="21"/>
        <v>55-4</v>
      </c>
      <c r="I709" s="12" t="str">
        <f t="shared" si="20"/>
        <v>55-4 O</v>
      </c>
      <c r="J709" s="49" t="s">
        <v>1487</v>
      </c>
      <c r="K709" s="11">
        <v>0</v>
      </c>
      <c r="L709" s="11">
        <v>25</v>
      </c>
      <c r="M709" s="117" t="b">
        <v>1</v>
      </c>
      <c r="N709" s="14">
        <v>130.29000000000002</v>
      </c>
      <c r="O709" s="14">
        <v>130.54000000000002</v>
      </c>
      <c r="P709" s="11"/>
      <c r="Q709" s="11" t="s">
        <v>105</v>
      </c>
      <c r="R709" s="135" t="s">
        <v>105</v>
      </c>
      <c r="S709" s="136" t="s">
        <v>1492</v>
      </c>
      <c r="T709" s="11"/>
      <c r="U709" s="11"/>
      <c r="V709" s="6"/>
      <c r="W709" s="6"/>
      <c r="X709" s="6"/>
      <c r="Y709" s="6"/>
      <c r="Z709" s="18" t="e">
        <v>#N/A</v>
      </c>
      <c r="AA709" s="6"/>
      <c r="AB709" s="151"/>
      <c r="AC709" s="151"/>
      <c r="AD709" s="151"/>
      <c r="AE709" s="151"/>
      <c r="AF709" s="34"/>
      <c r="AG709" s="34"/>
      <c r="AH709" s="151"/>
      <c r="AI709" s="34"/>
      <c r="AJ709" s="34"/>
      <c r="AK709" s="34"/>
      <c r="AL709" s="151"/>
      <c r="AM709" s="151"/>
      <c r="AN709" s="34"/>
      <c r="AO709" s="34"/>
      <c r="AP709" s="34"/>
      <c r="AQ709" s="151"/>
      <c r="AR709" s="34"/>
      <c r="AS709" s="34"/>
      <c r="AT709" s="34"/>
      <c r="AU709" s="34"/>
      <c r="AV709" s="151"/>
      <c r="AW709" s="34"/>
      <c r="AX709" s="34"/>
      <c r="AY709" s="34"/>
      <c r="AZ709" s="151"/>
      <c r="BA709" s="34"/>
      <c r="BB709" s="34"/>
      <c r="BC709" s="34"/>
      <c r="BD709" s="151"/>
      <c r="BE709" s="151"/>
      <c r="BF709" s="151"/>
      <c r="BG709" s="34"/>
      <c r="BH709" s="34"/>
      <c r="BI709" s="34"/>
      <c r="BJ709" s="34"/>
      <c r="BK709" s="151"/>
      <c r="BL709" s="151"/>
      <c r="BM709" s="151"/>
      <c r="BN709" s="151"/>
      <c r="BO709" s="151"/>
      <c r="BP709" s="34"/>
      <c r="BQ709" s="6"/>
      <c r="BR709" s="6"/>
      <c r="BS709" s="4">
        <v>0</v>
      </c>
      <c r="BT709" s="6"/>
      <c r="BU709" s="6"/>
      <c r="BV709" s="6"/>
      <c r="BW709" s="1"/>
      <c r="BX709" s="1" t="s">
        <v>576</v>
      </c>
      <c r="BY709" s="6"/>
    </row>
    <row r="710" spans="1:77" hidden="1" x14ac:dyDescent="0.3">
      <c r="A710" s="49" t="s">
        <v>1487</v>
      </c>
      <c r="B710" s="7">
        <v>42968</v>
      </c>
      <c r="C710" s="6" t="s">
        <v>523</v>
      </c>
      <c r="D710" s="6">
        <v>5057</v>
      </c>
      <c r="E710" s="6">
        <v>805</v>
      </c>
      <c r="F710" s="11">
        <v>56</v>
      </c>
      <c r="G710" s="11">
        <v>1</v>
      </c>
      <c r="H710" s="12" t="str">
        <f t="shared" si="21"/>
        <v>56-1</v>
      </c>
      <c r="I710" s="12" t="str">
        <f t="shared" si="20"/>
        <v>56-1 1</v>
      </c>
      <c r="J710" s="49" t="s">
        <v>1487</v>
      </c>
      <c r="K710" s="11">
        <v>4</v>
      </c>
      <c r="L710" s="11">
        <v>94</v>
      </c>
      <c r="M710" s="117" t="b">
        <v>1</v>
      </c>
      <c r="N710" s="14">
        <v>130.73999999999998</v>
      </c>
      <c r="O710" s="14">
        <v>131.63999999999999</v>
      </c>
      <c r="P710" s="11" t="s">
        <v>112</v>
      </c>
      <c r="Q710" s="11" t="s">
        <v>1094</v>
      </c>
      <c r="R710" s="133" t="s">
        <v>1493</v>
      </c>
      <c r="S710" s="134">
        <v>1</v>
      </c>
      <c r="T710" s="11" t="s">
        <v>18</v>
      </c>
      <c r="U710" s="11"/>
      <c r="V710" s="6" t="s">
        <v>524</v>
      </c>
      <c r="W710" s="6" t="s">
        <v>49</v>
      </c>
      <c r="X710" s="6" t="s">
        <v>17</v>
      </c>
      <c r="Y710" s="6" t="s">
        <v>10</v>
      </c>
      <c r="Z710" s="18">
        <v>2</v>
      </c>
      <c r="AA710" s="6" t="s">
        <v>40</v>
      </c>
      <c r="AB710" s="151"/>
      <c r="AC710" s="151"/>
      <c r="AD710" s="151"/>
      <c r="AE710" s="151"/>
      <c r="AF710" s="34"/>
      <c r="AG710" s="34"/>
      <c r="AH710" s="151"/>
      <c r="AI710" s="34"/>
      <c r="AJ710" s="34"/>
      <c r="AK710" s="34"/>
      <c r="AL710" s="151"/>
      <c r="AM710" s="151"/>
      <c r="AN710" s="34"/>
      <c r="AO710" s="34"/>
      <c r="AP710" s="34"/>
      <c r="AQ710" s="151"/>
      <c r="AR710" s="34"/>
      <c r="AS710" s="34"/>
      <c r="AT710" s="34"/>
      <c r="AU710" s="34">
        <v>90</v>
      </c>
      <c r="AV710" s="151"/>
      <c r="AW710" s="34"/>
      <c r="AX710" s="34"/>
      <c r="AY710" s="34"/>
      <c r="AZ710" s="151"/>
      <c r="BA710" s="34"/>
      <c r="BB710" s="34"/>
      <c r="BC710" s="34"/>
      <c r="BD710" s="151"/>
      <c r="BE710" s="151"/>
      <c r="BF710" s="151"/>
      <c r="BG710" s="34"/>
      <c r="BH710" s="34"/>
      <c r="BI710" s="34">
        <v>10</v>
      </c>
      <c r="BJ710" s="34"/>
      <c r="BK710" s="151"/>
      <c r="BL710" s="151"/>
      <c r="BM710" s="151"/>
      <c r="BN710" s="151"/>
      <c r="BO710" s="151"/>
      <c r="BP710" s="34"/>
      <c r="BQ710" s="6"/>
      <c r="BR710" s="6"/>
      <c r="BS710" s="4">
        <v>100</v>
      </c>
      <c r="BT710" s="6"/>
      <c r="BU710" s="6"/>
      <c r="BV710" s="6"/>
      <c r="BW710" s="1" t="s">
        <v>577</v>
      </c>
      <c r="BX710" s="1"/>
      <c r="BY710" s="6"/>
    </row>
    <row r="711" spans="1:77" x14ac:dyDescent="0.3">
      <c r="A711" s="49" t="s">
        <v>1487</v>
      </c>
      <c r="B711" s="7">
        <v>42968</v>
      </c>
      <c r="C711" s="6" t="s">
        <v>523</v>
      </c>
      <c r="D711" s="6">
        <v>5057</v>
      </c>
      <c r="E711" s="6">
        <v>805</v>
      </c>
      <c r="F711" s="11">
        <v>56</v>
      </c>
      <c r="G711" s="11">
        <v>1</v>
      </c>
      <c r="H711" s="12" t="str">
        <f t="shared" si="21"/>
        <v>56-1</v>
      </c>
      <c r="I711" s="12" t="str">
        <f t="shared" si="20"/>
        <v>56-1 3</v>
      </c>
      <c r="J711" s="49" t="s">
        <v>1487</v>
      </c>
      <c r="K711" s="11">
        <v>4</v>
      </c>
      <c r="L711" s="11">
        <v>94</v>
      </c>
      <c r="M711" s="117" t="b">
        <v>1</v>
      </c>
      <c r="N711" s="14">
        <v>130.73999999999998</v>
      </c>
      <c r="O711" s="14">
        <v>131.63999999999999</v>
      </c>
      <c r="P711" s="11" t="s">
        <v>112</v>
      </c>
      <c r="Q711" s="11" t="s">
        <v>117</v>
      </c>
      <c r="R711" s="133" t="s">
        <v>1497</v>
      </c>
      <c r="S711" s="134">
        <v>3</v>
      </c>
      <c r="T711" s="11" t="s">
        <v>18</v>
      </c>
      <c r="U711" s="11" t="s">
        <v>89</v>
      </c>
      <c r="V711" s="6" t="s">
        <v>527</v>
      </c>
      <c r="W711" s="6" t="s">
        <v>49</v>
      </c>
      <c r="X711" s="6" t="s">
        <v>14</v>
      </c>
      <c r="Y711" s="6" t="s">
        <v>12</v>
      </c>
      <c r="Z711" s="18">
        <v>4</v>
      </c>
      <c r="AA711" s="6" t="s">
        <v>40</v>
      </c>
      <c r="AB711" s="151"/>
      <c r="AC711" s="151"/>
      <c r="AD711" s="151"/>
      <c r="AE711" s="151"/>
      <c r="AF711" s="34"/>
      <c r="AG711" s="34"/>
      <c r="AH711" s="151"/>
      <c r="AI711" s="34"/>
      <c r="AJ711" s="34"/>
      <c r="AK711" s="34"/>
      <c r="AL711" s="151"/>
      <c r="AM711" s="151"/>
      <c r="AN711" s="34"/>
      <c r="AO711" s="34"/>
      <c r="AP711" s="34"/>
      <c r="AQ711" s="151"/>
      <c r="AR711" s="34"/>
      <c r="AS711" s="34"/>
      <c r="AT711" s="34">
        <v>50</v>
      </c>
      <c r="AU711" s="34"/>
      <c r="AV711" s="151"/>
      <c r="AW711" s="34">
        <v>50</v>
      </c>
      <c r="AX711" s="34"/>
      <c r="AY711" s="34"/>
      <c r="AZ711" s="151"/>
      <c r="BA711" s="34"/>
      <c r="BB711" s="34"/>
      <c r="BC711" s="34"/>
      <c r="BD711" s="151"/>
      <c r="BE711" s="151"/>
      <c r="BF711" s="151"/>
      <c r="BG711" s="34"/>
      <c r="BH711" s="34"/>
      <c r="BI711" s="34"/>
      <c r="BJ711" s="34"/>
      <c r="BK711" s="151"/>
      <c r="BL711" s="151"/>
      <c r="BM711" s="151"/>
      <c r="BN711" s="151"/>
      <c r="BO711" s="151"/>
      <c r="BP711" s="34"/>
      <c r="BQ711" s="6"/>
      <c r="BR711" s="6"/>
      <c r="BS711" s="4">
        <v>100</v>
      </c>
      <c r="BT711" s="6"/>
      <c r="BU711" s="6"/>
      <c r="BV711" s="6"/>
      <c r="BW711" s="1" t="s">
        <v>575</v>
      </c>
      <c r="BX711" s="1"/>
      <c r="BY711" s="6"/>
    </row>
    <row r="712" spans="1:77" hidden="1" x14ac:dyDescent="0.3">
      <c r="A712" s="49" t="s">
        <v>1487</v>
      </c>
      <c r="B712" s="7">
        <v>42968</v>
      </c>
      <c r="C712" s="6" t="s">
        <v>523</v>
      </c>
      <c r="D712" s="6">
        <v>5057</v>
      </c>
      <c r="E712" s="6">
        <v>805</v>
      </c>
      <c r="F712" s="11">
        <v>56</v>
      </c>
      <c r="G712" s="11">
        <v>1</v>
      </c>
      <c r="H712" s="12" t="str">
        <f t="shared" si="21"/>
        <v>56-1</v>
      </c>
      <c r="I712" s="12" t="str">
        <f t="shared" si="20"/>
        <v>56-1 3</v>
      </c>
      <c r="J712" s="49" t="s">
        <v>1487</v>
      </c>
      <c r="K712" s="11">
        <v>4</v>
      </c>
      <c r="L712" s="11">
        <v>94</v>
      </c>
      <c r="M712" s="117" t="b">
        <v>1</v>
      </c>
      <c r="N712" s="14">
        <v>130.73999999999998</v>
      </c>
      <c r="O712" s="14">
        <v>131.63999999999999</v>
      </c>
      <c r="P712" s="11" t="s">
        <v>112</v>
      </c>
      <c r="Q712" s="11" t="s">
        <v>42</v>
      </c>
      <c r="R712" s="133" t="s">
        <v>1497</v>
      </c>
      <c r="S712" s="134">
        <v>3</v>
      </c>
      <c r="T712" s="11" t="s">
        <v>18</v>
      </c>
      <c r="U712" s="11" t="s">
        <v>89</v>
      </c>
      <c r="V712" s="6" t="s">
        <v>209</v>
      </c>
      <c r="W712" s="6" t="s">
        <v>49</v>
      </c>
      <c r="X712" s="6" t="s">
        <v>14</v>
      </c>
      <c r="Y712" s="6" t="s">
        <v>135</v>
      </c>
      <c r="Z712" s="18">
        <v>3</v>
      </c>
      <c r="AA712" s="6" t="s">
        <v>40</v>
      </c>
      <c r="AB712" s="151"/>
      <c r="AC712" s="151"/>
      <c r="AD712" s="151"/>
      <c r="AE712" s="151"/>
      <c r="AF712" s="34"/>
      <c r="AG712" s="34"/>
      <c r="AH712" s="151"/>
      <c r="AI712" s="34"/>
      <c r="AJ712" s="34"/>
      <c r="AK712" s="34"/>
      <c r="AL712" s="151"/>
      <c r="AM712" s="151"/>
      <c r="AN712" s="34"/>
      <c r="AO712" s="34"/>
      <c r="AP712" s="34"/>
      <c r="AQ712" s="151"/>
      <c r="AR712" s="34"/>
      <c r="AS712" s="34"/>
      <c r="AT712" s="34"/>
      <c r="AU712" s="34">
        <v>50</v>
      </c>
      <c r="AV712" s="151"/>
      <c r="AW712" s="34">
        <v>50</v>
      </c>
      <c r="AX712" s="34"/>
      <c r="AY712" s="34"/>
      <c r="AZ712" s="151"/>
      <c r="BA712" s="34"/>
      <c r="BB712" s="34"/>
      <c r="BC712" s="34"/>
      <c r="BD712" s="151"/>
      <c r="BE712" s="151"/>
      <c r="BF712" s="151"/>
      <c r="BG712" s="34"/>
      <c r="BH712" s="34"/>
      <c r="BI712" s="34"/>
      <c r="BJ712" s="34"/>
      <c r="BK712" s="151"/>
      <c r="BL712" s="151"/>
      <c r="BM712" s="151"/>
      <c r="BN712" s="151"/>
      <c r="BO712" s="151"/>
      <c r="BP712" s="34"/>
      <c r="BQ712" s="6"/>
      <c r="BR712" s="6"/>
      <c r="BS712" s="4">
        <v>100</v>
      </c>
      <c r="BT712" s="6"/>
      <c r="BU712" s="6">
        <v>1</v>
      </c>
      <c r="BV712" s="6" t="s">
        <v>203</v>
      </c>
      <c r="BW712" s="1" t="s">
        <v>578</v>
      </c>
      <c r="BX712" s="1"/>
      <c r="BY712" s="6"/>
    </row>
    <row r="713" spans="1:77" hidden="1" x14ac:dyDescent="0.3">
      <c r="A713" s="49" t="s">
        <v>1487</v>
      </c>
      <c r="B713" s="7">
        <v>42968</v>
      </c>
      <c r="C713" s="6" t="s">
        <v>523</v>
      </c>
      <c r="D713" s="6">
        <v>5057</v>
      </c>
      <c r="E713" s="6">
        <v>805</v>
      </c>
      <c r="F713" s="11">
        <v>56</v>
      </c>
      <c r="G713" s="11">
        <v>1</v>
      </c>
      <c r="H713" s="12" t="str">
        <f t="shared" si="21"/>
        <v>56-1</v>
      </c>
      <c r="I713" s="12" t="str">
        <f t="shared" si="20"/>
        <v>56-1 O</v>
      </c>
      <c r="J713" s="49" t="s">
        <v>1487</v>
      </c>
      <c r="K713" s="11">
        <v>4</v>
      </c>
      <c r="L713" s="11">
        <v>94</v>
      </c>
      <c r="M713" s="117" t="b">
        <v>1</v>
      </c>
      <c r="N713" s="14">
        <v>130.73999999999998</v>
      </c>
      <c r="O713" s="14">
        <v>131.63999999999999</v>
      </c>
      <c r="P713" s="11"/>
      <c r="Q713" s="11" t="s">
        <v>105</v>
      </c>
      <c r="R713" s="135" t="s">
        <v>105</v>
      </c>
      <c r="S713" s="136" t="s">
        <v>1492</v>
      </c>
      <c r="T713" s="11"/>
      <c r="U713" s="11"/>
      <c r="V713" s="6"/>
      <c r="W713" s="6"/>
      <c r="X713" s="6"/>
      <c r="Y713" s="6"/>
      <c r="Z713" s="18" t="e">
        <v>#N/A</v>
      </c>
      <c r="AA713" s="6"/>
      <c r="AB713" s="151"/>
      <c r="AC713" s="151"/>
      <c r="AD713" s="151"/>
      <c r="AE713" s="151"/>
      <c r="AF713" s="34"/>
      <c r="AG713" s="34"/>
      <c r="AH713" s="151"/>
      <c r="AI713" s="34"/>
      <c r="AJ713" s="34"/>
      <c r="AK713" s="34"/>
      <c r="AL713" s="151"/>
      <c r="AM713" s="151"/>
      <c r="AN713" s="34"/>
      <c r="AO713" s="34"/>
      <c r="AP713" s="34"/>
      <c r="AQ713" s="151"/>
      <c r="AR713" s="34"/>
      <c r="AS713" s="34"/>
      <c r="AT713" s="34"/>
      <c r="AU713" s="34"/>
      <c r="AV713" s="151"/>
      <c r="AW713" s="34"/>
      <c r="AX713" s="34"/>
      <c r="AY713" s="34"/>
      <c r="AZ713" s="151"/>
      <c r="BA713" s="34"/>
      <c r="BB713" s="34"/>
      <c r="BC713" s="34"/>
      <c r="BD713" s="151"/>
      <c r="BE713" s="151"/>
      <c r="BF713" s="151"/>
      <c r="BG713" s="34"/>
      <c r="BH713" s="34"/>
      <c r="BI713" s="34"/>
      <c r="BJ713" s="34"/>
      <c r="BK713" s="151"/>
      <c r="BL713" s="151"/>
      <c r="BM713" s="151"/>
      <c r="BN713" s="151"/>
      <c r="BO713" s="151"/>
      <c r="BP713" s="34"/>
      <c r="BQ713" s="6"/>
      <c r="BR713" s="6"/>
      <c r="BS713" s="4">
        <v>0</v>
      </c>
      <c r="BT713" s="6"/>
      <c r="BU713" s="6"/>
      <c r="BV713" s="6"/>
      <c r="BW713" s="1"/>
      <c r="BX713" s="1" t="s">
        <v>579</v>
      </c>
      <c r="BY713" s="6"/>
    </row>
    <row r="714" spans="1:77" hidden="1" x14ac:dyDescent="0.3">
      <c r="A714" s="49" t="s">
        <v>1487</v>
      </c>
      <c r="B714" s="7">
        <v>42968</v>
      </c>
      <c r="C714" s="6" t="s">
        <v>523</v>
      </c>
      <c r="D714" s="6">
        <v>5057</v>
      </c>
      <c r="E714" s="6">
        <v>805</v>
      </c>
      <c r="F714" s="11">
        <v>56</v>
      </c>
      <c r="G714" s="11">
        <v>2</v>
      </c>
      <c r="H714" s="12" t="str">
        <f t="shared" si="21"/>
        <v>56-2</v>
      </c>
      <c r="I714" s="12" t="str">
        <f t="shared" si="20"/>
        <v>56-2 1</v>
      </c>
      <c r="J714" s="49" t="s">
        <v>1487</v>
      </c>
      <c r="K714" s="11">
        <v>0</v>
      </c>
      <c r="L714" s="11">
        <v>63</v>
      </c>
      <c r="M714" s="117" t="b">
        <v>1</v>
      </c>
      <c r="N714" s="14">
        <v>131.63999999999999</v>
      </c>
      <c r="O714" s="14">
        <v>132.26999999999998</v>
      </c>
      <c r="P714" s="11" t="s">
        <v>112</v>
      </c>
      <c r="Q714" s="11" t="s">
        <v>1094</v>
      </c>
      <c r="R714" s="133" t="s">
        <v>1493</v>
      </c>
      <c r="S714" s="134">
        <v>1</v>
      </c>
      <c r="T714" s="11" t="s">
        <v>18</v>
      </c>
      <c r="U714" s="11"/>
      <c r="V714" s="6" t="s">
        <v>524</v>
      </c>
      <c r="W714" s="6" t="s">
        <v>49</v>
      </c>
      <c r="X714" s="6" t="s">
        <v>17</v>
      </c>
      <c r="Y714" s="6" t="s">
        <v>10</v>
      </c>
      <c r="Z714" s="18">
        <v>2</v>
      </c>
      <c r="AA714" s="6" t="s">
        <v>40</v>
      </c>
      <c r="AB714" s="151"/>
      <c r="AC714" s="151"/>
      <c r="AD714" s="151"/>
      <c r="AE714" s="151"/>
      <c r="AF714" s="34"/>
      <c r="AG714" s="34"/>
      <c r="AH714" s="151"/>
      <c r="AI714" s="34"/>
      <c r="AJ714" s="34"/>
      <c r="AK714" s="34"/>
      <c r="AL714" s="151"/>
      <c r="AM714" s="151"/>
      <c r="AN714" s="34"/>
      <c r="AO714" s="34"/>
      <c r="AP714" s="34"/>
      <c r="AQ714" s="151"/>
      <c r="AR714" s="34"/>
      <c r="AS714" s="34"/>
      <c r="AT714" s="34"/>
      <c r="AU714" s="34">
        <v>60</v>
      </c>
      <c r="AV714" s="151"/>
      <c r="AW714" s="34"/>
      <c r="AX714" s="34"/>
      <c r="AY714" s="34"/>
      <c r="AZ714" s="151"/>
      <c r="BA714" s="34"/>
      <c r="BB714" s="34"/>
      <c r="BC714" s="34"/>
      <c r="BD714" s="151"/>
      <c r="BE714" s="151"/>
      <c r="BF714" s="151"/>
      <c r="BG714" s="34"/>
      <c r="BH714" s="34"/>
      <c r="BI714" s="34">
        <v>40</v>
      </c>
      <c r="BJ714" s="34"/>
      <c r="BK714" s="151"/>
      <c r="BL714" s="151"/>
      <c r="BM714" s="151"/>
      <c r="BN714" s="151"/>
      <c r="BO714" s="151"/>
      <c r="BP714" s="34"/>
      <c r="BQ714" s="6"/>
      <c r="BR714" s="6"/>
      <c r="BS714" s="4">
        <v>100</v>
      </c>
      <c r="BT714" s="6"/>
      <c r="BU714" s="6"/>
      <c r="BV714" s="6"/>
      <c r="BW714" s="1" t="s">
        <v>580</v>
      </c>
      <c r="BX714" s="1"/>
      <c r="BY714" s="6"/>
    </row>
    <row r="715" spans="1:77" x14ac:dyDescent="0.3">
      <c r="A715" s="49" t="s">
        <v>1487</v>
      </c>
      <c r="B715" s="7">
        <v>42968</v>
      </c>
      <c r="C715" s="6" t="s">
        <v>523</v>
      </c>
      <c r="D715" s="6">
        <v>5057</v>
      </c>
      <c r="E715" s="6">
        <v>805</v>
      </c>
      <c r="F715" s="11">
        <v>56</v>
      </c>
      <c r="G715" s="11">
        <v>2</v>
      </c>
      <c r="H715" s="12" t="str">
        <f t="shared" si="21"/>
        <v>56-2</v>
      </c>
      <c r="I715" s="12" t="str">
        <f t="shared" ref="I715:I778" si="22">CONCATENATE(H715," ",S715)</f>
        <v>56-2 3</v>
      </c>
      <c r="J715" s="49" t="s">
        <v>1487</v>
      </c>
      <c r="K715" s="11">
        <v>0</v>
      </c>
      <c r="L715" s="11">
        <v>63</v>
      </c>
      <c r="M715" s="117" t="b">
        <v>1</v>
      </c>
      <c r="N715" s="14">
        <v>131.63999999999999</v>
      </c>
      <c r="O715" s="14">
        <v>132.26999999999998</v>
      </c>
      <c r="P715" s="11" t="s">
        <v>112</v>
      </c>
      <c r="Q715" s="11" t="s">
        <v>117</v>
      </c>
      <c r="R715" s="133" t="s">
        <v>1497</v>
      </c>
      <c r="S715" s="134">
        <v>3</v>
      </c>
      <c r="T715" s="11" t="s">
        <v>18</v>
      </c>
      <c r="U715" s="11"/>
      <c r="V715" s="6" t="s">
        <v>209</v>
      </c>
      <c r="W715" s="6" t="s">
        <v>49</v>
      </c>
      <c r="X715" s="6" t="s">
        <v>14</v>
      </c>
      <c r="Y715" s="6" t="s">
        <v>11</v>
      </c>
      <c r="Z715" s="18">
        <v>3</v>
      </c>
      <c r="AA715" s="6" t="s">
        <v>40</v>
      </c>
      <c r="AB715" s="151"/>
      <c r="AC715" s="151"/>
      <c r="AD715" s="151"/>
      <c r="AE715" s="151"/>
      <c r="AF715" s="34"/>
      <c r="AG715" s="34"/>
      <c r="AH715" s="151"/>
      <c r="AI715" s="34"/>
      <c r="AJ715" s="34"/>
      <c r="AK715" s="34"/>
      <c r="AL715" s="151"/>
      <c r="AM715" s="151"/>
      <c r="AN715" s="34"/>
      <c r="AO715" s="34"/>
      <c r="AP715" s="34"/>
      <c r="AQ715" s="151"/>
      <c r="AR715" s="34"/>
      <c r="AS715" s="34"/>
      <c r="AT715" s="34">
        <v>50</v>
      </c>
      <c r="AU715" s="34"/>
      <c r="AV715" s="151"/>
      <c r="AW715" s="34">
        <v>50</v>
      </c>
      <c r="AX715" s="34"/>
      <c r="AY715" s="34"/>
      <c r="AZ715" s="151"/>
      <c r="BA715" s="34"/>
      <c r="BB715" s="34"/>
      <c r="BC715" s="34"/>
      <c r="BD715" s="151"/>
      <c r="BE715" s="151"/>
      <c r="BF715" s="151"/>
      <c r="BG715" s="34"/>
      <c r="BH715" s="34"/>
      <c r="BI715" s="34"/>
      <c r="BJ715" s="34"/>
      <c r="BK715" s="151"/>
      <c r="BL715" s="151"/>
      <c r="BM715" s="151"/>
      <c r="BN715" s="151"/>
      <c r="BO715" s="151"/>
      <c r="BP715" s="34"/>
      <c r="BQ715" s="6"/>
      <c r="BR715" s="6"/>
      <c r="BS715" s="4">
        <v>100</v>
      </c>
      <c r="BT715" s="6"/>
      <c r="BU715" s="6"/>
      <c r="BV715" s="6"/>
      <c r="BW715" s="1"/>
      <c r="BX715" s="1"/>
      <c r="BY715" s="6"/>
    </row>
    <row r="716" spans="1:77" hidden="1" x14ac:dyDescent="0.3">
      <c r="A716" s="49" t="s">
        <v>1487</v>
      </c>
      <c r="B716" s="7">
        <v>42968</v>
      </c>
      <c r="C716" s="6" t="s">
        <v>523</v>
      </c>
      <c r="D716" s="6">
        <v>5057</v>
      </c>
      <c r="E716" s="6">
        <v>805</v>
      </c>
      <c r="F716" s="11">
        <v>56</v>
      </c>
      <c r="G716" s="11">
        <v>2</v>
      </c>
      <c r="H716" s="12" t="str">
        <f t="shared" ref="H716:H779" si="23">F716&amp;"-"&amp;G716</f>
        <v>56-2</v>
      </c>
      <c r="I716" s="12" t="str">
        <f t="shared" si="22"/>
        <v>56-2 O</v>
      </c>
      <c r="J716" s="49" t="s">
        <v>1487</v>
      </c>
      <c r="K716" s="11">
        <v>0</v>
      </c>
      <c r="L716" s="11">
        <v>63</v>
      </c>
      <c r="M716" s="117" t="b">
        <v>1</v>
      </c>
      <c r="N716" s="14">
        <v>131.63999999999999</v>
      </c>
      <c r="O716" s="14">
        <v>132.26999999999998</v>
      </c>
      <c r="P716" s="11"/>
      <c r="Q716" s="11" t="s">
        <v>105</v>
      </c>
      <c r="R716" s="135" t="s">
        <v>105</v>
      </c>
      <c r="S716" s="136" t="s">
        <v>1492</v>
      </c>
      <c r="T716" s="11"/>
      <c r="U716" s="11"/>
      <c r="V716" s="6"/>
      <c r="W716" s="6"/>
      <c r="X716" s="6"/>
      <c r="Y716" s="6"/>
      <c r="Z716" s="18" t="e">
        <v>#N/A</v>
      </c>
      <c r="AA716" s="6"/>
      <c r="AB716" s="151"/>
      <c r="AC716" s="151"/>
      <c r="AD716" s="151"/>
      <c r="AE716" s="151"/>
      <c r="AF716" s="34"/>
      <c r="AG716" s="34"/>
      <c r="AH716" s="151"/>
      <c r="AI716" s="34"/>
      <c r="AJ716" s="34"/>
      <c r="AK716" s="34"/>
      <c r="AL716" s="151"/>
      <c r="AM716" s="151"/>
      <c r="AN716" s="34"/>
      <c r="AO716" s="34"/>
      <c r="AP716" s="34"/>
      <c r="AQ716" s="151"/>
      <c r="AR716" s="34"/>
      <c r="AS716" s="34"/>
      <c r="AT716" s="34"/>
      <c r="AU716" s="34"/>
      <c r="AV716" s="151"/>
      <c r="AW716" s="34"/>
      <c r="AX716" s="34"/>
      <c r="AY716" s="34"/>
      <c r="AZ716" s="151"/>
      <c r="BA716" s="34"/>
      <c r="BB716" s="34"/>
      <c r="BC716" s="34"/>
      <c r="BD716" s="151"/>
      <c r="BE716" s="151"/>
      <c r="BF716" s="151"/>
      <c r="BG716" s="34"/>
      <c r="BH716" s="34"/>
      <c r="BI716" s="34"/>
      <c r="BJ716" s="34"/>
      <c r="BK716" s="151"/>
      <c r="BL716" s="151"/>
      <c r="BM716" s="151"/>
      <c r="BN716" s="151"/>
      <c r="BO716" s="151"/>
      <c r="BP716" s="34"/>
      <c r="BQ716" s="6"/>
      <c r="BR716" s="6"/>
      <c r="BS716" s="4">
        <v>0</v>
      </c>
      <c r="BT716" s="6"/>
      <c r="BU716" s="6"/>
      <c r="BV716" s="6"/>
      <c r="BW716" s="1"/>
      <c r="BX716" s="1" t="s">
        <v>581</v>
      </c>
      <c r="BY716" s="6"/>
    </row>
    <row r="717" spans="1:77" hidden="1" x14ac:dyDescent="0.3">
      <c r="A717" s="49" t="s">
        <v>1487</v>
      </c>
      <c r="B717" s="7">
        <v>42968</v>
      </c>
      <c r="C717" s="6" t="s">
        <v>523</v>
      </c>
      <c r="D717" s="6">
        <v>5057</v>
      </c>
      <c r="E717" s="6">
        <v>805</v>
      </c>
      <c r="F717" s="11">
        <v>56</v>
      </c>
      <c r="G717" s="11">
        <v>3</v>
      </c>
      <c r="H717" s="12" t="str">
        <f t="shared" si="23"/>
        <v>56-3</v>
      </c>
      <c r="I717" s="12" t="str">
        <f t="shared" si="22"/>
        <v>56-3 1</v>
      </c>
      <c r="J717" s="49" t="s">
        <v>1487</v>
      </c>
      <c r="K717" s="11">
        <v>0</v>
      </c>
      <c r="L717" s="11">
        <v>87</v>
      </c>
      <c r="M717" s="117" t="b">
        <v>1</v>
      </c>
      <c r="N717" s="14">
        <v>132.285</v>
      </c>
      <c r="O717" s="14">
        <v>133.155</v>
      </c>
      <c r="P717" s="11" t="s">
        <v>112</v>
      </c>
      <c r="Q717" s="11" t="s">
        <v>1094</v>
      </c>
      <c r="R717" s="133" t="s">
        <v>1493</v>
      </c>
      <c r="S717" s="134">
        <v>1</v>
      </c>
      <c r="T717" s="11" t="s">
        <v>18</v>
      </c>
      <c r="U717" s="11"/>
      <c r="V717" s="6" t="s">
        <v>524</v>
      </c>
      <c r="W717" s="6" t="s">
        <v>49</v>
      </c>
      <c r="X717" s="6" t="s">
        <v>17</v>
      </c>
      <c r="Y717" s="6" t="s">
        <v>10</v>
      </c>
      <c r="Z717" s="18">
        <v>2</v>
      </c>
      <c r="AA717" s="6" t="s">
        <v>40</v>
      </c>
      <c r="AB717" s="151"/>
      <c r="AC717" s="151"/>
      <c r="AD717" s="151"/>
      <c r="AE717" s="151"/>
      <c r="AF717" s="34"/>
      <c r="AG717" s="34"/>
      <c r="AH717" s="151"/>
      <c r="AI717" s="34"/>
      <c r="AJ717" s="34"/>
      <c r="AK717" s="34"/>
      <c r="AL717" s="151"/>
      <c r="AM717" s="151"/>
      <c r="AN717" s="34"/>
      <c r="AO717" s="34"/>
      <c r="AP717" s="34"/>
      <c r="AQ717" s="151"/>
      <c r="AR717" s="34"/>
      <c r="AS717" s="34"/>
      <c r="AT717" s="34"/>
      <c r="AU717" s="34">
        <v>50</v>
      </c>
      <c r="AV717" s="151"/>
      <c r="AW717" s="34"/>
      <c r="AX717" s="34"/>
      <c r="AY717" s="34"/>
      <c r="AZ717" s="151"/>
      <c r="BA717" s="34"/>
      <c r="BB717" s="34"/>
      <c r="BC717" s="34"/>
      <c r="BD717" s="151"/>
      <c r="BE717" s="151"/>
      <c r="BF717" s="151"/>
      <c r="BG717" s="34"/>
      <c r="BH717" s="34"/>
      <c r="BI717" s="34">
        <v>50</v>
      </c>
      <c r="BJ717" s="34"/>
      <c r="BK717" s="151"/>
      <c r="BL717" s="151"/>
      <c r="BM717" s="151"/>
      <c r="BN717" s="151"/>
      <c r="BO717" s="151"/>
      <c r="BP717" s="34"/>
      <c r="BQ717" s="6"/>
      <c r="BR717" s="6"/>
      <c r="BS717" s="4">
        <v>100</v>
      </c>
      <c r="BT717" s="6"/>
      <c r="BU717" s="6"/>
      <c r="BV717" s="6"/>
      <c r="BW717" s="1" t="s">
        <v>582</v>
      </c>
      <c r="BX717" s="1"/>
      <c r="BY717" s="6"/>
    </row>
    <row r="718" spans="1:77" x14ac:dyDescent="0.3">
      <c r="A718" s="49" t="s">
        <v>1487</v>
      </c>
      <c r="B718" s="7">
        <v>42968</v>
      </c>
      <c r="C718" s="6" t="s">
        <v>523</v>
      </c>
      <c r="D718" s="6">
        <v>5057</v>
      </c>
      <c r="E718" s="6">
        <v>805</v>
      </c>
      <c r="F718" s="11">
        <v>56</v>
      </c>
      <c r="G718" s="11">
        <v>3</v>
      </c>
      <c r="H718" s="12" t="str">
        <f t="shared" si="23"/>
        <v>56-3</v>
      </c>
      <c r="I718" s="12" t="str">
        <f t="shared" si="22"/>
        <v>56-3 3</v>
      </c>
      <c r="J718" s="49" t="s">
        <v>1487</v>
      </c>
      <c r="K718" s="11">
        <v>0</v>
      </c>
      <c r="L718" s="11">
        <v>87</v>
      </c>
      <c r="M718" s="117" t="b">
        <v>1</v>
      </c>
      <c r="N718" s="14">
        <v>132.285</v>
      </c>
      <c r="O718" s="14">
        <v>133.155</v>
      </c>
      <c r="P718" s="11" t="s">
        <v>112</v>
      </c>
      <c r="Q718" s="11" t="s">
        <v>117</v>
      </c>
      <c r="R718" s="133" t="s">
        <v>1497</v>
      </c>
      <c r="S718" s="134">
        <v>3</v>
      </c>
      <c r="T718" s="11" t="s">
        <v>18</v>
      </c>
      <c r="U718" s="11" t="s">
        <v>8</v>
      </c>
      <c r="V718" s="6" t="s">
        <v>211</v>
      </c>
      <c r="W718" s="6" t="s">
        <v>49</v>
      </c>
      <c r="X718" s="6" t="s">
        <v>14</v>
      </c>
      <c r="Y718" s="6" t="s">
        <v>11</v>
      </c>
      <c r="Z718" s="18">
        <v>3</v>
      </c>
      <c r="AA718" s="6" t="s">
        <v>40</v>
      </c>
      <c r="AB718" s="151"/>
      <c r="AC718" s="151"/>
      <c r="AD718" s="151"/>
      <c r="AE718" s="151"/>
      <c r="AF718" s="34"/>
      <c r="AG718" s="34"/>
      <c r="AH718" s="151"/>
      <c r="AI718" s="34"/>
      <c r="AJ718" s="34"/>
      <c r="AK718" s="34"/>
      <c r="AL718" s="151"/>
      <c r="AM718" s="151"/>
      <c r="AN718" s="34"/>
      <c r="AO718" s="34"/>
      <c r="AP718" s="34"/>
      <c r="AQ718" s="151"/>
      <c r="AR718" s="34"/>
      <c r="AS718" s="34"/>
      <c r="AT718" s="34">
        <v>50</v>
      </c>
      <c r="AU718" s="34"/>
      <c r="AV718" s="151"/>
      <c r="AW718" s="34">
        <v>50</v>
      </c>
      <c r="AX718" s="34"/>
      <c r="AY718" s="34"/>
      <c r="AZ718" s="151"/>
      <c r="BA718" s="34"/>
      <c r="BB718" s="34"/>
      <c r="BC718" s="34"/>
      <c r="BD718" s="151"/>
      <c r="BE718" s="151"/>
      <c r="BF718" s="151"/>
      <c r="BG718" s="34"/>
      <c r="BH718" s="34"/>
      <c r="BI718" s="34"/>
      <c r="BJ718" s="34"/>
      <c r="BK718" s="151"/>
      <c r="BL718" s="151"/>
      <c r="BM718" s="151"/>
      <c r="BN718" s="151"/>
      <c r="BO718" s="151"/>
      <c r="BP718" s="34"/>
      <c r="BQ718" s="6"/>
      <c r="BR718" s="6"/>
      <c r="BS718" s="4">
        <v>100</v>
      </c>
      <c r="BT718" s="6"/>
      <c r="BU718" s="6"/>
      <c r="BV718" s="6"/>
      <c r="BW718" s="1" t="s">
        <v>583</v>
      </c>
      <c r="BX718" s="1"/>
      <c r="BY718" s="6"/>
    </row>
    <row r="719" spans="1:77" hidden="1" x14ac:dyDescent="0.3">
      <c r="A719" s="49" t="s">
        <v>1487</v>
      </c>
      <c r="B719" s="7">
        <v>42968</v>
      </c>
      <c r="C719" s="6" t="s">
        <v>523</v>
      </c>
      <c r="D719" s="6">
        <v>5057</v>
      </c>
      <c r="E719" s="6">
        <v>805</v>
      </c>
      <c r="F719" s="11">
        <v>56</v>
      </c>
      <c r="G719" s="11">
        <v>3</v>
      </c>
      <c r="H719" s="12" t="str">
        <f t="shared" si="23"/>
        <v>56-3</v>
      </c>
      <c r="I719" s="12" t="str">
        <f t="shared" si="22"/>
        <v>56-3 O</v>
      </c>
      <c r="J719" s="49" t="s">
        <v>1487</v>
      </c>
      <c r="K719" s="11">
        <v>0</v>
      </c>
      <c r="L719" s="11">
        <v>87</v>
      </c>
      <c r="M719" s="117" t="b">
        <v>1</v>
      </c>
      <c r="N719" s="14">
        <v>132.285</v>
      </c>
      <c r="O719" s="14">
        <v>133.155</v>
      </c>
      <c r="P719" s="11"/>
      <c r="Q719" s="11" t="s">
        <v>105</v>
      </c>
      <c r="R719" s="135" t="s">
        <v>105</v>
      </c>
      <c r="S719" s="136" t="s">
        <v>1492</v>
      </c>
      <c r="T719" s="11"/>
      <c r="U719" s="11"/>
      <c r="V719" s="6"/>
      <c r="W719" s="6"/>
      <c r="X719" s="6"/>
      <c r="Y719" s="6"/>
      <c r="Z719" s="18" t="e">
        <v>#N/A</v>
      </c>
      <c r="AA719" s="6"/>
      <c r="AB719" s="151"/>
      <c r="AC719" s="151"/>
      <c r="AD719" s="151"/>
      <c r="AE719" s="151"/>
      <c r="AF719" s="34"/>
      <c r="AG719" s="34"/>
      <c r="AH719" s="151"/>
      <c r="AI719" s="34"/>
      <c r="AJ719" s="34"/>
      <c r="AK719" s="34"/>
      <c r="AL719" s="151"/>
      <c r="AM719" s="151"/>
      <c r="AN719" s="34"/>
      <c r="AO719" s="34"/>
      <c r="AP719" s="34"/>
      <c r="AQ719" s="151"/>
      <c r="AR719" s="34"/>
      <c r="AS719" s="34"/>
      <c r="AT719" s="34"/>
      <c r="AU719" s="34"/>
      <c r="AV719" s="151"/>
      <c r="AW719" s="34"/>
      <c r="AX719" s="34"/>
      <c r="AY719" s="34"/>
      <c r="AZ719" s="151"/>
      <c r="BA719" s="34"/>
      <c r="BB719" s="34"/>
      <c r="BC719" s="34"/>
      <c r="BD719" s="151"/>
      <c r="BE719" s="151"/>
      <c r="BF719" s="151"/>
      <c r="BG719" s="34"/>
      <c r="BH719" s="34"/>
      <c r="BI719" s="34"/>
      <c r="BJ719" s="34"/>
      <c r="BK719" s="151"/>
      <c r="BL719" s="151"/>
      <c r="BM719" s="151"/>
      <c r="BN719" s="151"/>
      <c r="BO719" s="151"/>
      <c r="BP719" s="34"/>
      <c r="BQ719" s="6"/>
      <c r="BR719" s="6"/>
      <c r="BS719" s="4">
        <v>0</v>
      </c>
      <c r="BT719" s="6"/>
      <c r="BU719" s="6"/>
      <c r="BV719" s="6"/>
      <c r="BW719" s="1"/>
      <c r="BX719" s="1" t="s">
        <v>584</v>
      </c>
      <c r="BY719" s="6"/>
    </row>
    <row r="720" spans="1:77" hidden="1" x14ac:dyDescent="0.3">
      <c r="A720" s="49" t="s">
        <v>1487</v>
      </c>
      <c r="B720" s="7">
        <v>42968</v>
      </c>
      <c r="C720" s="6" t="s">
        <v>523</v>
      </c>
      <c r="D720" s="6">
        <v>5057</v>
      </c>
      <c r="E720" s="6">
        <v>805</v>
      </c>
      <c r="F720" s="11">
        <v>56</v>
      </c>
      <c r="G720" s="11">
        <v>4</v>
      </c>
      <c r="H720" s="12" t="str">
        <f t="shared" si="23"/>
        <v>56-4</v>
      </c>
      <c r="I720" s="12" t="str">
        <f t="shared" si="22"/>
        <v>56-4 1</v>
      </c>
      <c r="J720" s="49" t="s">
        <v>1487</v>
      </c>
      <c r="K720" s="11">
        <v>0</v>
      </c>
      <c r="L720" s="11">
        <v>76</v>
      </c>
      <c r="M720" s="117" t="b">
        <v>1</v>
      </c>
      <c r="N720" s="14">
        <v>133.155</v>
      </c>
      <c r="O720" s="14">
        <v>133.91499999999999</v>
      </c>
      <c r="P720" s="11" t="s">
        <v>112</v>
      </c>
      <c r="Q720" s="11" t="s">
        <v>1094</v>
      </c>
      <c r="R720" s="133" t="s">
        <v>1493</v>
      </c>
      <c r="S720" s="134">
        <v>1</v>
      </c>
      <c r="T720" s="11" t="s">
        <v>18</v>
      </c>
      <c r="U720" s="11"/>
      <c r="V720" s="6" t="s">
        <v>524</v>
      </c>
      <c r="W720" s="6" t="s">
        <v>49</v>
      </c>
      <c r="X720" s="6" t="s">
        <v>17</v>
      </c>
      <c r="Y720" s="6" t="s">
        <v>10</v>
      </c>
      <c r="Z720" s="18">
        <v>2</v>
      </c>
      <c r="AA720" s="6" t="s">
        <v>40</v>
      </c>
      <c r="AB720" s="151"/>
      <c r="AC720" s="151"/>
      <c r="AD720" s="151"/>
      <c r="AE720" s="151"/>
      <c r="AF720" s="34"/>
      <c r="AG720" s="34"/>
      <c r="AH720" s="151"/>
      <c r="AI720" s="34"/>
      <c r="AJ720" s="34"/>
      <c r="AK720" s="34"/>
      <c r="AL720" s="151"/>
      <c r="AM720" s="151"/>
      <c r="AN720" s="34"/>
      <c r="AO720" s="34"/>
      <c r="AP720" s="34"/>
      <c r="AQ720" s="151"/>
      <c r="AR720" s="34"/>
      <c r="AS720" s="34"/>
      <c r="AT720" s="34"/>
      <c r="AU720" s="34">
        <v>60</v>
      </c>
      <c r="AV720" s="151"/>
      <c r="AW720" s="34"/>
      <c r="AX720" s="34"/>
      <c r="AY720" s="34"/>
      <c r="AZ720" s="151"/>
      <c r="BA720" s="34"/>
      <c r="BB720" s="34"/>
      <c r="BC720" s="34"/>
      <c r="BD720" s="151"/>
      <c r="BE720" s="151"/>
      <c r="BF720" s="151"/>
      <c r="BG720" s="34"/>
      <c r="BH720" s="34"/>
      <c r="BI720" s="34">
        <v>40</v>
      </c>
      <c r="BJ720" s="34"/>
      <c r="BK720" s="151"/>
      <c r="BL720" s="151"/>
      <c r="BM720" s="151"/>
      <c r="BN720" s="151"/>
      <c r="BO720" s="151"/>
      <c r="BP720" s="34"/>
      <c r="BQ720" s="6"/>
      <c r="BR720" s="6"/>
      <c r="BS720" s="4">
        <v>100</v>
      </c>
      <c r="BT720" s="6"/>
      <c r="BU720" s="6"/>
      <c r="BV720" s="6"/>
      <c r="BW720" s="1" t="s">
        <v>585</v>
      </c>
      <c r="BX720" s="1"/>
      <c r="BY720" s="6"/>
    </row>
    <row r="721" spans="1:77" x14ac:dyDescent="0.3">
      <c r="A721" s="49" t="s">
        <v>1487</v>
      </c>
      <c r="B721" s="7">
        <v>42968</v>
      </c>
      <c r="C721" s="6" t="s">
        <v>523</v>
      </c>
      <c r="D721" s="6">
        <v>5057</v>
      </c>
      <c r="E721" s="6">
        <v>805</v>
      </c>
      <c r="F721" s="11">
        <v>56</v>
      </c>
      <c r="G721" s="11">
        <v>4</v>
      </c>
      <c r="H721" s="12" t="str">
        <f t="shared" si="23"/>
        <v>56-4</v>
      </c>
      <c r="I721" s="12" t="str">
        <f t="shared" si="22"/>
        <v>56-4 3</v>
      </c>
      <c r="J721" s="49" t="s">
        <v>1487</v>
      </c>
      <c r="K721" s="11">
        <v>0</v>
      </c>
      <c r="L721" s="11">
        <v>76</v>
      </c>
      <c r="M721" s="117" t="b">
        <v>1</v>
      </c>
      <c r="N721" s="14">
        <v>133.155</v>
      </c>
      <c r="O721" s="14">
        <v>133.91499999999999</v>
      </c>
      <c r="P721" s="11" t="s">
        <v>112</v>
      </c>
      <c r="Q721" s="11" t="s">
        <v>117</v>
      </c>
      <c r="R721" s="133" t="s">
        <v>1497</v>
      </c>
      <c r="S721" s="134">
        <v>3</v>
      </c>
      <c r="T721" s="11" t="s">
        <v>44</v>
      </c>
      <c r="U721" s="11" t="s">
        <v>89</v>
      </c>
      <c r="V721" s="6" t="s">
        <v>528</v>
      </c>
      <c r="W721" s="6" t="s">
        <v>49</v>
      </c>
      <c r="X721" s="6" t="s">
        <v>17</v>
      </c>
      <c r="Y721" s="6" t="s">
        <v>11</v>
      </c>
      <c r="Z721" s="18">
        <v>3</v>
      </c>
      <c r="AA721" s="6" t="s">
        <v>40</v>
      </c>
      <c r="AB721" s="151"/>
      <c r="AC721" s="151"/>
      <c r="AD721" s="151"/>
      <c r="AE721" s="151"/>
      <c r="AF721" s="34"/>
      <c r="AG721" s="34"/>
      <c r="AH721" s="151"/>
      <c r="AI721" s="34"/>
      <c r="AJ721" s="34"/>
      <c r="AK721" s="34"/>
      <c r="AL721" s="151"/>
      <c r="AM721" s="151"/>
      <c r="AN721" s="34"/>
      <c r="AO721" s="34"/>
      <c r="AP721" s="34"/>
      <c r="AQ721" s="151"/>
      <c r="AR721" s="34"/>
      <c r="AS721" s="34"/>
      <c r="AT721" s="34">
        <v>50</v>
      </c>
      <c r="AU721" s="34"/>
      <c r="AV721" s="151"/>
      <c r="AW721" s="34">
        <v>50</v>
      </c>
      <c r="AX721" s="34"/>
      <c r="AY721" s="34"/>
      <c r="AZ721" s="151"/>
      <c r="BA721" s="34"/>
      <c r="BB721" s="34"/>
      <c r="BC721" s="34"/>
      <c r="BD721" s="151"/>
      <c r="BE721" s="151"/>
      <c r="BF721" s="151"/>
      <c r="BG721" s="34"/>
      <c r="BH721" s="34"/>
      <c r="BI721" s="34"/>
      <c r="BJ721" s="34"/>
      <c r="BK721" s="151"/>
      <c r="BL721" s="151"/>
      <c r="BM721" s="151"/>
      <c r="BN721" s="151"/>
      <c r="BO721" s="151"/>
      <c r="BP721" s="34"/>
      <c r="BQ721" s="6"/>
      <c r="BR721" s="6"/>
      <c r="BS721" s="4">
        <v>100</v>
      </c>
      <c r="BT721" s="6"/>
      <c r="BU721" s="6">
        <v>1</v>
      </c>
      <c r="BV721" s="6" t="s">
        <v>522</v>
      </c>
      <c r="BW721" s="1" t="s">
        <v>586</v>
      </c>
      <c r="BX721" s="1"/>
      <c r="BY721" s="6"/>
    </row>
    <row r="722" spans="1:77" x14ac:dyDescent="0.3">
      <c r="A722" s="49" t="s">
        <v>1487</v>
      </c>
      <c r="B722" s="7">
        <v>42968</v>
      </c>
      <c r="C722" s="6" t="s">
        <v>523</v>
      </c>
      <c r="D722" s="6">
        <v>5057</v>
      </c>
      <c r="E722" s="6">
        <v>805</v>
      </c>
      <c r="F722" s="11">
        <v>56</v>
      </c>
      <c r="G722" s="11">
        <v>4</v>
      </c>
      <c r="H722" s="12" t="str">
        <f t="shared" si="23"/>
        <v>56-4</v>
      </c>
      <c r="I722" s="12" t="str">
        <f t="shared" si="22"/>
        <v>56-4 3</v>
      </c>
      <c r="J722" s="49" t="s">
        <v>1487</v>
      </c>
      <c r="K722" s="11">
        <v>0</v>
      </c>
      <c r="L722" s="11">
        <v>76</v>
      </c>
      <c r="M722" s="117" t="b">
        <v>1</v>
      </c>
      <c r="N722" s="14">
        <v>133.155</v>
      </c>
      <c r="O722" s="14">
        <v>133.91499999999999</v>
      </c>
      <c r="P722" s="11" t="s">
        <v>112</v>
      </c>
      <c r="Q722" s="11" t="s">
        <v>117</v>
      </c>
      <c r="R722" s="133" t="s">
        <v>1497</v>
      </c>
      <c r="S722" s="134">
        <v>3</v>
      </c>
      <c r="T722" s="11" t="s">
        <v>18</v>
      </c>
      <c r="U722" s="11"/>
      <c r="V722" s="6" t="s">
        <v>130</v>
      </c>
      <c r="W722" s="6" t="s">
        <v>49</v>
      </c>
      <c r="X722" s="6" t="s">
        <v>15</v>
      </c>
      <c r="Y722" s="6" t="s">
        <v>11</v>
      </c>
      <c r="Z722" s="18">
        <v>3</v>
      </c>
      <c r="AA722" s="6" t="s">
        <v>40</v>
      </c>
      <c r="AB722" s="151"/>
      <c r="AC722" s="151"/>
      <c r="AD722" s="151"/>
      <c r="AE722" s="151"/>
      <c r="AF722" s="34"/>
      <c r="AG722" s="34"/>
      <c r="AH722" s="151"/>
      <c r="AI722" s="34"/>
      <c r="AJ722" s="34"/>
      <c r="AK722" s="34"/>
      <c r="AL722" s="151"/>
      <c r="AM722" s="151"/>
      <c r="AN722" s="34"/>
      <c r="AO722" s="34"/>
      <c r="AP722" s="34"/>
      <c r="AQ722" s="151"/>
      <c r="AR722" s="34"/>
      <c r="AS722" s="34"/>
      <c r="AT722" s="34">
        <v>50</v>
      </c>
      <c r="AU722" s="34"/>
      <c r="AV722" s="151"/>
      <c r="AW722" s="34">
        <v>50</v>
      </c>
      <c r="AX722" s="34"/>
      <c r="AY722" s="34"/>
      <c r="AZ722" s="151"/>
      <c r="BA722" s="34"/>
      <c r="BB722" s="34"/>
      <c r="BC722" s="34"/>
      <c r="BD722" s="151"/>
      <c r="BE722" s="151"/>
      <c r="BF722" s="151"/>
      <c r="BG722" s="34"/>
      <c r="BH722" s="34"/>
      <c r="BI722" s="34"/>
      <c r="BJ722" s="34"/>
      <c r="BK722" s="151"/>
      <c r="BL722" s="151"/>
      <c r="BM722" s="151"/>
      <c r="BN722" s="151"/>
      <c r="BO722" s="151"/>
      <c r="BP722" s="34"/>
      <c r="BQ722" s="6"/>
      <c r="BR722" s="6"/>
      <c r="BS722" s="4">
        <v>100</v>
      </c>
      <c r="BT722" s="6"/>
      <c r="BU722" s="6"/>
      <c r="BV722" s="6"/>
      <c r="BW722" s="1" t="s">
        <v>587</v>
      </c>
      <c r="BX722" s="1"/>
      <c r="BY722" s="6"/>
    </row>
    <row r="723" spans="1:77" hidden="1" x14ac:dyDescent="0.3">
      <c r="A723" s="49" t="s">
        <v>1487</v>
      </c>
      <c r="B723" s="7">
        <v>42968</v>
      </c>
      <c r="C723" s="6" t="s">
        <v>523</v>
      </c>
      <c r="D723" s="6">
        <v>5057</v>
      </c>
      <c r="E723" s="6">
        <v>805</v>
      </c>
      <c r="F723" s="11">
        <v>56</v>
      </c>
      <c r="G723" s="11">
        <v>4</v>
      </c>
      <c r="H723" s="12" t="str">
        <f t="shared" si="23"/>
        <v>56-4</v>
      </c>
      <c r="I723" s="12" t="str">
        <f t="shared" si="22"/>
        <v>56-4 O</v>
      </c>
      <c r="J723" s="49" t="s">
        <v>1487</v>
      </c>
      <c r="K723" s="11">
        <v>0</v>
      </c>
      <c r="L723" s="11">
        <v>76</v>
      </c>
      <c r="M723" s="117" t="b">
        <v>1</v>
      </c>
      <c r="N723" s="14">
        <v>133.155</v>
      </c>
      <c r="O723" s="14">
        <v>133.91499999999999</v>
      </c>
      <c r="P723" s="11"/>
      <c r="Q723" s="11" t="s">
        <v>105</v>
      </c>
      <c r="R723" s="135" t="s">
        <v>105</v>
      </c>
      <c r="S723" s="136" t="s">
        <v>1492</v>
      </c>
      <c r="T723" s="11"/>
      <c r="U723" s="11"/>
      <c r="V723" s="6"/>
      <c r="W723" s="6"/>
      <c r="X723" s="6"/>
      <c r="Y723" s="6"/>
      <c r="Z723" s="18" t="e">
        <v>#N/A</v>
      </c>
      <c r="AA723" s="6"/>
      <c r="AB723" s="151"/>
      <c r="AC723" s="151"/>
      <c r="AD723" s="151"/>
      <c r="AE723" s="151"/>
      <c r="AF723" s="34"/>
      <c r="AG723" s="34"/>
      <c r="AH723" s="151"/>
      <c r="AI723" s="34"/>
      <c r="AJ723" s="34"/>
      <c r="AK723" s="34"/>
      <c r="AL723" s="151"/>
      <c r="AM723" s="151"/>
      <c r="AN723" s="34"/>
      <c r="AO723" s="34"/>
      <c r="AP723" s="34"/>
      <c r="AQ723" s="151"/>
      <c r="AR723" s="34"/>
      <c r="AS723" s="34"/>
      <c r="AT723" s="34"/>
      <c r="AU723" s="34"/>
      <c r="AV723" s="151"/>
      <c r="AW723" s="34"/>
      <c r="AX723" s="34"/>
      <c r="AY723" s="34"/>
      <c r="AZ723" s="151"/>
      <c r="BA723" s="34"/>
      <c r="BB723" s="34"/>
      <c r="BC723" s="34"/>
      <c r="BD723" s="151"/>
      <c r="BE723" s="151"/>
      <c r="BF723" s="151"/>
      <c r="BG723" s="34"/>
      <c r="BH723" s="34"/>
      <c r="BI723" s="34"/>
      <c r="BJ723" s="34"/>
      <c r="BK723" s="151"/>
      <c r="BL723" s="151"/>
      <c r="BM723" s="151"/>
      <c r="BN723" s="151"/>
      <c r="BO723" s="151"/>
      <c r="BP723" s="34"/>
      <c r="BQ723" s="6"/>
      <c r="BR723" s="6"/>
      <c r="BS723" s="4">
        <v>0</v>
      </c>
      <c r="BT723" s="6"/>
      <c r="BU723" s="6"/>
      <c r="BV723" s="6"/>
      <c r="BW723" s="1"/>
      <c r="BX723" s="1" t="s">
        <v>588</v>
      </c>
      <c r="BY723" s="6"/>
    </row>
    <row r="724" spans="1:77" hidden="1" x14ac:dyDescent="0.3">
      <c r="A724" s="49" t="s">
        <v>1487</v>
      </c>
      <c r="B724" s="7">
        <v>42968</v>
      </c>
      <c r="C724" s="6" t="s">
        <v>523</v>
      </c>
      <c r="D724" s="6">
        <v>5057</v>
      </c>
      <c r="E724" s="6">
        <v>805</v>
      </c>
      <c r="F724" s="11">
        <v>57</v>
      </c>
      <c r="G724" s="11">
        <v>1</v>
      </c>
      <c r="H724" s="12" t="str">
        <f t="shared" si="23"/>
        <v>57-1</v>
      </c>
      <c r="I724" s="12" t="str">
        <f t="shared" si="22"/>
        <v>57-1 1</v>
      </c>
      <c r="J724" s="49" t="s">
        <v>1487</v>
      </c>
      <c r="K724" s="11">
        <v>0</v>
      </c>
      <c r="L724" s="11">
        <v>27</v>
      </c>
      <c r="M724" s="117" t="b">
        <v>1</v>
      </c>
      <c r="N724" s="14">
        <v>133.5</v>
      </c>
      <c r="O724" s="14">
        <v>133.77000000000001</v>
      </c>
      <c r="P724" s="11" t="s">
        <v>112</v>
      </c>
      <c r="Q724" s="11" t="s">
        <v>1094</v>
      </c>
      <c r="R724" s="133" t="s">
        <v>1493</v>
      </c>
      <c r="S724" s="134">
        <v>1</v>
      </c>
      <c r="T724" s="11" t="s">
        <v>18</v>
      </c>
      <c r="U724" s="11"/>
      <c r="V724" s="6" t="s">
        <v>524</v>
      </c>
      <c r="W724" s="6" t="s">
        <v>49</v>
      </c>
      <c r="X724" s="6" t="s">
        <v>17</v>
      </c>
      <c r="Y724" s="6" t="s">
        <v>10</v>
      </c>
      <c r="Z724" s="18">
        <v>2</v>
      </c>
      <c r="AA724" s="6" t="s">
        <v>40</v>
      </c>
      <c r="AB724" s="151"/>
      <c r="AC724" s="151"/>
      <c r="AD724" s="151"/>
      <c r="AE724" s="151"/>
      <c r="AF724" s="34"/>
      <c r="AG724" s="34"/>
      <c r="AH724" s="151"/>
      <c r="AI724" s="34"/>
      <c r="AJ724" s="34"/>
      <c r="AK724" s="34"/>
      <c r="AL724" s="151"/>
      <c r="AM724" s="151"/>
      <c r="AN724" s="34"/>
      <c r="AO724" s="34"/>
      <c r="AP724" s="34"/>
      <c r="AQ724" s="151"/>
      <c r="AR724" s="34"/>
      <c r="AS724" s="34"/>
      <c r="AT724" s="34"/>
      <c r="AU724" s="34">
        <v>70</v>
      </c>
      <c r="AV724" s="151"/>
      <c r="AW724" s="34"/>
      <c r="AX724" s="34"/>
      <c r="AY724" s="34"/>
      <c r="AZ724" s="151"/>
      <c r="BA724" s="34"/>
      <c r="BB724" s="34"/>
      <c r="BC724" s="34"/>
      <c r="BD724" s="151"/>
      <c r="BE724" s="151"/>
      <c r="BF724" s="151"/>
      <c r="BG724" s="34"/>
      <c r="BH724" s="34"/>
      <c r="BI724" s="34">
        <v>30</v>
      </c>
      <c r="BJ724" s="34"/>
      <c r="BK724" s="151"/>
      <c r="BL724" s="151"/>
      <c r="BM724" s="151"/>
      <c r="BN724" s="151"/>
      <c r="BO724" s="151"/>
      <c r="BP724" s="34"/>
      <c r="BQ724" s="6"/>
      <c r="BR724" s="6"/>
      <c r="BS724" s="4">
        <v>100</v>
      </c>
      <c r="BT724" s="6"/>
      <c r="BU724" s="6"/>
      <c r="BV724" s="6"/>
      <c r="BW724" s="1" t="s">
        <v>585</v>
      </c>
      <c r="BX724" s="1"/>
      <c r="BY724" s="6"/>
    </row>
    <row r="725" spans="1:77" x14ac:dyDescent="0.3">
      <c r="A725" s="49" t="s">
        <v>1487</v>
      </c>
      <c r="B725" s="7">
        <v>42968</v>
      </c>
      <c r="C725" s="6" t="s">
        <v>523</v>
      </c>
      <c r="D725" s="6">
        <v>5057</v>
      </c>
      <c r="E725" s="6">
        <v>805</v>
      </c>
      <c r="F725" s="11">
        <v>57</v>
      </c>
      <c r="G725" s="11">
        <v>1</v>
      </c>
      <c r="H725" s="12" t="str">
        <f t="shared" si="23"/>
        <v>57-1</v>
      </c>
      <c r="I725" s="12" t="str">
        <f t="shared" si="22"/>
        <v>57-1 3</v>
      </c>
      <c r="J725" s="49" t="s">
        <v>1487</v>
      </c>
      <c r="K725" s="11">
        <v>0</v>
      </c>
      <c r="L725" s="11">
        <v>27</v>
      </c>
      <c r="M725" s="117" t="b">
        <v>1</v>
      </c>
      <c r="N725" s="14">
        <v>133.5</v>
      </c>
      <c r="O725" s="14">
        <v>133.77000000000001</v>
      </c>
      <c r="P725" s="11" t="s">
        <v>112</v>
      </c>
      <c r="Q725" s="11" t="s">
        <v>117</v>
      </c>
      <c r="R725" s="133" t="s">
        <v>1497</v>
      </c>
      <c r="S725" s="134">
        <v>3</v>
      </c>
      <c r="T725" s="11" t="s">
        <v>44</v>
      </c>
      <c r="U725" s="11" t="s">
        <v>89</v>
      </c>
      <c r="V725" s="6" t="s">
        <v>528</v>
      </c>
      <c r="W725" s="6" t="s">
        <v>49</v>
      </c>
      <c r="X725" s="6" t="s">
        <v>17</v>
      </c>
      <c r="Y725" s="6" t="s">
        <v>11</v>
      </c>
      <c r="Z725" s="18">
        <v>3</v>
      </c>
      <c r="AA725" s="6" t="s">
        <v>40</v>
      </c>
      <c r="AB725" s="151"/>
      <c r="AC725" s="151"/>
      <c r="AD725" s="151"/>
      <c r="AE725" s="151"/>
      <c r="AF725" s="34"/>
      <c r="AG725" s="34"/>
      <c r="AH725" s="151"/>
      <c r="AI725" s="34"/>
      <c r="AJ725" s="34"/>
      <c r="AK725" s="34"/>
      <c r="AL725" s="151"/>
      <c r="AM725" s="151"/>
      <c r="AN725" s="34"/>
      <c r="AO725" s="34"/>
      <c r="AP725" s="34"/>
      <c r="AQ725" s="151"/>
      <c r="AR725" s="34"/>
      <c r="AS725" s="34"/>
      <c r="AT725" s="34">
        <v>50</v>
      </c>
      <c r="AU725" s="34"/>
      <c r="AV725" s="151"/>
      <c r="AW725" s="34">
        <v>50</v>
      </c>
      <c r="AX725" s="34"/>
      <c r="AY725" s="34"/>
      <c r="AZ725" s="151"/>
      <c r="BA725" s="34"/>
      <c r="BB725" s="34"/>
      <c r="BC725" s="34"/>
      <c r="BD725" s="151"/>
      <c r="BE725" s="151"/>
      <c r="BF725" s="151"/>
      <c r="BG725" s="34"/>
      <c r="BH725" s="34"/>
      <c r="BI725" s="34"/>
      <c r="BJ725" s="34"/>
      <c r="BK725" s="151"/>
      <c r="BL725" s="151"/>
      <c r="BM725" s="151"/>
      <c r="BN725" s="151"/>
      <c r="BO725" s="151"/>
      <c r="BP725" s="34"/>
      <c r="BQ725" s="6"/>
      <c r="BR725" s="6"/>
      <c r="BS725" s="4">
        <v>100</v>
      </c>
      <c r="BT725" s="6"/>
      <c r="BU725" s="6">
        <v>1</v>
      </c>
      <c r="BV725" s="6" t="s">
        <v>522</v>
      </c>
      <c r="BW725" s="1" t="s">
        <v>586</v>
      </c>
      <c r="BX725" s="1"/>
      <c r="BY725" s="6"/>
    </row>
    <row r="726" spans="1:77" hidden="1" x14ac:dyDescent="0.3">
      <c r="A726" s="49" t="s">
        <v>1487</v>
      </c>
      <c r="B726" s="7">
        <v>42968</v>
      </c>
      <c r="C726" s="6" t="s">
        <v>523</v>
      </c>
      <c r="D726" s="6">
        <v>5057</v>
      </c>
      <c r="E726" s="6">
        <v>805</v>
      </c>
      <c r="F726" s="11">
        <v>57</v>
      </c>
      <c r="G726" s="11">
        <v>1</v>
      </c>
      <c r="H726" s="12" t="str">
        <f t="shared" si="23"/>
        <v>57-1</v>
      </c>
      <c r="I726" s="12" t="str">
        <f t="shared" si="22"/>
        <v>57-1 O</v>
      </c>
      <c r="J726" s="49" t="s">
        <v>1487</v>
      </c>
      <c r="K726" s="11">
        <v>0</v>
      </c>
      <c r="L726" s="11">
        <v>27</v>
      </c>
      <c r="M726" s="117" t="b">
        <v>1</v>
      </c>
      <c r="N726" s="14">
        <v>133.5</v>
      </c>
      <c r="O726" s="14">
        <v>133.77000000000001</v>
      </c>
      <c r="P726" s="11"/>
      <c r="Q726" s="11" t="s">
        <v>105</v>
      </c>
      <c r="R726" s="135" t="s">
        <v>105</v>
      </c>
      <c r="S726" s="136" t="s">
        <v>1492</v>
      </c>
      <c r="T726" s="11"/>
      <c r="U726" s="11"/>
      <c r="V726" s="6"/>
      <c r="W726" s="6"/>
      <c r="X726" s="6"/>
      <c r="Y726" s="6"/>
      <c r="Z726" s="18" t="e">
        <v>#N/A</v>
      </c>
      <c r="AA726" s="6"/>
      <c r="AB726" s="151"/>
      <c r="AC726" s="151"/>
      <c r="AD726" s="151"/>
      <c r="AE726" s="151"/>
      <c r="AF726" s="34"/>
      <c r="AG726" s="34"/>
      <c r="AH726" s="151"/>
      <c r="AI726" s="34"/>
      <c r="AJ726" s="34"/>
      <c r="AK726" s="34"/>
      <c r="AL726" s="151"/>
      <c r="AM726" s="151"/>
      <c r="AN726" s="34"/>
      <c r="AO726" s="34"/>
      <c r="AP726" s="34"/>
      <c r="AQ726" s="151"/>
      <c r="AR726" s="34"/>
      <c r="AS726" s="34"/>
      <c r="AT726" s="34"/>
      <c r="AU726" s="34"/>
      <c r="AV726" s="151"/>
      <c r="AW726" s="34"/>
      <c r="AX726" s="34"/>
      <c r="AY726" s="34"/>
      <c r="AZ726" s="151"/>
      <c r="BA726" s="34"/>
      <c r="BB726" s="34"/>
      <c r="BC726" s="34"/>
      <c r="BD726" s="151"/>
      <c r="BE726" s="151"/>
      <c r="BF726" s="151"/>
      <c r="BG726" s="34"/>
      <c r="BH726" s="34"/>
      <c r="BI726" s="34"/>
      <c r="BJ726" s="34"/>
      <c r="BK726" s="151"/>
      <c r="BL726" s="151"/>
      <c r="BM726" s="151"/>
      <c r="BN726" s="151"/>
      <c r="BO726" s="151"/>
      <c r="BP726" s="34"/>
      <c r="BQ726" s="6"/>
      <c r="BR726" s="6"/>
      <c r="BS726" s="4">
        <v>0</v>
      </c>
      <c r="BT726" s="6"/>
      <c r="BU726" s="6"/>
      <c r="BV726" s="6"/>
      <c r="BW726" s="1"/>
      <c r="BX726" s="1" t="s">
        <v>589</v>
      </c>
      <c r="BY726" s="6"/>
    </row>
    <row r="727" spans="1:77" hidden="1" x14ac:dyDescent="0.3">
      <c r="A727" s="49" t="s">
        <v>1487</v>
      </c>
      <c r="B727" s="7">
        <v>42968</v>
      </c>
      <c r="C727" s="6" t="s">
        <v>523</v>
      </c>
      <c r="D727" s="6">
        <v>5057</v>
      </c>
      <c r="E727" s="6">
        <v>805</v>
      </c>
      <c r="F727" s="11">
        <v>58</v>
      </c>
      <c r="G727" s="11">
        <v>1</v>
      </c>
      <c r="H727" s="12" t="str">
        <f t="shared" si="23"/>
        <v>58-1</v>
      </c>
      <c r="I727" s="12" t="str">
        <f t="shared" si="22"/>
        <v>58-1 1</v>
      </c>
      <c r="J727" s="49" t="s">
        <v>1487</v>
      </c>
      <c r="K727" s="11">
        <v>0</v>
      </c>
      <c r="L727" s="11">
        <v>88</v>
      </c>
      <c r="M727" s="117" t="b">
        <v>1</v>
      </c>
      <c r="N727" s="14">
        <v>133.75</v>
      </c>
      <c r="O727" s="14">
        <v>134.63</v>
      </c>
      <c r="P727" s="11" t="s">
        <v>112</v>
      </c>
      <c r="Q727" s="11" t="s">
        <v>1094</v>
      </c>
      <c r="R727" s="133" t="s">
        <v>1493</v>
      </c>
      <c r="S727" s="134">
        <v>1</v>
      </c>
      <c r="T727" s="11" t="s">
        <v>18</v>
      </c>
      <c r="U727" s="11"/>
      <c r="V727" s="6" t="s">
        <v>524</v>
      </c>
      <c r="W727" s="6" t="s">
        <v>49</v>
      </c>
      <c r="X727" s="6" t="s">
        <v>17</v>
      </c>
      <c r="Y727" s="6" t="s">
        <v>10</v>
      </c>
      <c r="Z727" s="18">
        <v>2</v>
      </c>
      <c r="AA727" s="6" t="s">
        <v>40</v>
      </c>
      <c r="AB727" s="151"/>
      <c r="AC727" s="151"/>
      <c r="AD727" s="151"/>
      <c r="AE727" s="151"/>
      <c r="AF727" s="34"/>
      <c r="AG727" s="34"/>
      <c r="AH727" s="151"/>
      <c r="AI727" s="34"/>
      <c r="AJ727" s="34"/>
      <c r="AK727" s="34"/>
      <c r="AL727" s="151"/>
      <c r="AM727" s="151"/>
      <c r="AN727" s="34"/>
      <c r="AO727" s="34"/>
      <c r="AP727" s="34"/>
      <c r="AQ727" s="151"/>
      <c r="AR727" s="34"/>
      <c r="AS727" s="34"/>
      <c r="AT727" s="34"/>
      <c r="AU727" s="34">
        <v>70</v>
      </c>
      <c r="AV727" s="151"/>
      <c r="AW727" s="34"/>
      <c r="AX727" s="34"/>
      <c r="AY727" s="34"/>
      <c r="AZ727" s="151"/>
      <c r="BA727" s="34"/>
      <c r="BB727" s="34"/>
      <c r="BC727" s="34"/>
      <c r="BD727" s="151"/>
      <c r="BE727" s="151"/>
      <c r="BF727" s="151"/>
      <c r="BG727" s="34"/>
      <c r="BH727" s="34"/>
      <c r="BI727" s="34">
        <v>30</v>
      </c>
      <c r="BJ727" s="34"/>
      <c r="BK727" s="151"/>
      <c r="BL727" s="151"/>
      <c r="BM727" s="151"/>
      <c r="BN727" s="151"/>
      <c r="BO727" s="151"/>
      <c r="BP727" s="34"/>
      <c r="BQ727" s="6"/>
      <c r="BR727" s="6"/>
      <c r="BS727" s="4">
        <v>100</v>
      </c>
      <c r="BT727" s="6"/>
      <c r="BU727" s="6"/>
      <c r="BV727" s="6"/>
      <c r="BW727" s="1" t="s">
        <v>585</v>
      </c>
      <c r="BX727" s="1"/>
      <c r="BY727" s="6"/>
    </row>
    <row r="728" spans="1:77" x14ac:dyDescent="0.3">
      <c r="A728" s="49" t="s">
        <v>1487</v>
      </c>
      <c r="B728" s="7">
        <v>42968</v>
      </c>
      <c r="C728" s="6" t="s">
        <v>523</v>
      </c>
      <c r="D728" s="6">
        <v>5057</v>
      </c>
      <c r="E728" s="6">
        <v>805</v>
      </c>
      <c r="F728" s="11">
        <v>58</v>
      </c>
      <c r="G728" s="11">
        <v>1</v>
      </c>
      <c r="H728" s="12" t="str">
        <f t="shared" si="23"/>
        <v>58-1</v>
      </c>
      <c r="I728" s="12" t="str">
        <f t="shared" si="22"/>
        <v>58-1 3</v>
      </c>
      <c r="J728" s="49" t="s">
        <v>1487</v>
      </c>
      <c r="K728" s="11">
        <v>0</v>
      </c>
      <c r="L728" s="11">
        <v>88</v>
      </c>
      <c r="M728" s="117" t="b">
        <v>1</v>
      </c>
      <c r="N728" s="14">
        <v>133.75</v>
      </c>
      <c r="O728" s="14">
        <v>134.63</v>
      </c>
      <c r="P728" s="11" t="s">
        <v>112</v>
      </c>
      <c r="Q728" s="11" t="s">
        <v>117</v>
      </c>
      <c r="R728" s="133" t="s">
        <v>1497</v>
      </c>
      <c r="S728" s="134">
        <v>3</v>
      </c>
      <c r="T728" s="11" t="s">
        <v>44</v>
      </c>
      <c r="U728" s="11" t="s">
        <v>89</v>
      </c>
      <c r="V728" s="6" t="s">
        <v>528</v>
      </c>
      <c r="W728" s="6" t="s">
        <v>49</v>
      </c>
      <c r="X728" s="6" t="s">
        <v>17</v>
      </c>
      <c r="Y728" s="6" t="s">
        <v>11</v>
      </c>
      <c r="Z728" s="18">
        <v>3</v>
      </c>
      <c r="AA728" s="6" t="s">
        <v>40</v>
      </c>
      <c r="AB728" s="151"/>
      <c r="AC728" s="151"/>
      <c r="AD728" s="151"/>
      <c r="AE728" s="151"/>
      <c r="AF728" s="34"/>
      <c r="AG728" s="34"/>
      <c r="AH728" s="151"/>
      <c r="AI728" s="34"/>
      <c r="AJ728" s="34"/>
      <c r="AK728" s="34"/>
      <c r="AL728" s="151"/>
      <c r="AM728" s="151"/>
      <c r="AN728" s="34"/>
      <c r="AO728" s="34"/>
      <c r="AP728" s="34"/>
      <c r="AQ728" s="151"/>
      <c r="AR728" s="34"/>
      <c r="AS728" s="34"/>
      <c r="AT728" s="34">
        <v>50</v>
      </c>
      <c r="AU728" s="34"/>
      <c r="AV728" s="151"/>
      <c r="AW728" s="34">
        <v>50</v>
      </c>
      <c r="AX728" s="34"/>
      <c r="AY728" s="34"/>
      <c r="AZ728" s="151"/>
      <c r="BA728" s="34"/>
      <c r="BB728" s="34"/>
      <c r="BC728" s="34"/>
      <c r="BD728" s="151"/>
      <c r="BE728" s="151"/>
      <c r="BF728" s="151"/>
      <c r="BG728" s="34"/>
      <c r="BH728" s="34"/>
      <c r="BI728" s="34"/>
      <c r="BJ728" s="34"/>
      <c r="BK728" s="151"/>
      <c r="BL728" s="151"/>
      <c r="BM728" s="151"/>
      <c r="BN728" s="151"/>
      <c r="BO728" s="151"/>
      <c r="BP728" s="34"/>
      <c r="BQ728" s="6"/>
      <c r="BR728" s="6"/>
      <c r="BS728" s="4">
        <v>100</v>
      </c>
      <c r="BT728" s="6"/>
      <c r="BU728" s="6">
        <v>1</v>
      </c>
      <c r="BV728" s="6" t="s">
        <v>522</v>
      </c>
      <c r="BW728" s="1" t="s">
        <v>586</v>
      </c>
      <c r="BX728" s="1"/>
      <c r="BY728" s="6"/>
    </row>
    <row r="729" spans="1:77" hidden="1" x14ac:dyDescent="0.3">
      <c r="A729" s="49" t="s">
        <v>1487</v>
      </c>
      <c r="B729" s="7">
        <v>42968</v>
      </c>
      <c r="C729" s="6" t="s">
        <v>523</v>
      </c>
      <c r="D729" s="6">
        <v>5057</v>
      </c>
      <c r="E729" s="6">
        <v>805</v>
      </c>
      <c r="F729" s="11">
        <v>58</v>
      </c>
      <c r="G729" s="11">
        <v>1</v>
      </c>
      <c r="H729" s="12" t="str">
        <f t="shared" si="23"/>
        <v>58-1</v>
      </c>
      <c r="I729" s="12" t="str">
        <f t="shared" si="22"/>
        <v>58-1 5</v>
      </c>
      <c r="J729" s="49" t="s">
        <v>1487</v>
      </c>
      <c r="K729" s="11">
        <v>0</v>
      </c>
      <c r="L729" s="11">
        <v>88</v>
      </c>
      <c r="M729" s="117" t="b">
        <v>1</v>
      </c>
      <c r="N729" s="14">
        <v>133.75</v>
      </c>
      <c r="O729" s="14">
        <v>134.63</v>
      </c>
      <c r="P729" s="11" t="s">
        <v>96</v>
      </c>
      <c r="Q729" s="11" t="s">
        <v>30</v>
      </c>
      <c r="R729" s="140" t="s">
        <v>1495</v>
      </c>
      <c r="S729" s="141">
        <v>5</v>
      </c>
      <c r="T729" s="11" t="s">
        <v>20</v>
      </c>
      <c r="U729" s="11"/>
      <c r="V729" s="6" t="s">
        <v>209</v>
      </c>
      <c r="W729" s="6" t="s">
        <v>49</v>
      </c>
      <c r="X729" s="6" t="s">
        <v>15</v>
      </c>
      <c r="Y729" s="6" t="s">
        <v>10</v>
      </c>
      <c r="Z729" s="18">
        <v>2</v>
      </c>
      <c r="AA729" s="6"/>
      <c r="AB729" s="151"/>
      <c r="AC729" s="151"/>
      <c r="AD729" s="151"/>
      <c r="AE729" s="151"/>
      <c r="AF729" s="34"/>
      <c r="AG729" s="34"/>
      <c r="AH729" s="151"/>
      <c r="AI729" s="34"/>
      <c r="AJ729" s="34"/>
      <c r="AK729" s="34"/>
      <c r="AL729" s="151"/>
      <c r="AM729" s="151"/>
      <c r="AN729" s="34"/>
      <c r="AO729" s="34"/>
      <c r="AP729" s="34"/>
      <c r="AQ729" s="151"/>
      <c r="AR729" s="34"/>
      <c r="AS729" s="34"/>
      <c r="AT729" s="34"/>
      <c r="AU729" s="34"/>
      <c r="AV729" s="151"/>
      <c r="AW729" s="34">
        <v>100</v>
      </c>
      <c r="AX729" s="34"/>
      <c r="AY729" s="34"/>
      <c r="AZ729" s="151"/>
      <c r="BA729" s="34"/>
      <c r="BB729" s="34"/>
      <c r="BC729" s="34"/>
      <c r="BD729" s="151"/>
      <c r="BE729" s="151"/>
      <c r="BF729" s="151"/>
      <c r="BG729" s="34"/>
      <c r="BH729" s="34"/>
      <c r="BI729" s="34"/>
      <c r="BJ729" s="34"/>
      <c r="BK729" s="151"/>
      <c r="BL729" s="151"/>
      <c r="BM729" s="151"/>
      <c r="BN729" s="151"/>
      <c r="BO729" s="151"/>
      <c r="BP729" s="34"/>
      <c r="BQ729" s="6"/>
      <c r="BR729" s="6"/>
      <c r="BS729" s="4">
        <v>100</v>
      </c>
      <c r="BT729" s="6"/>
      <c r="BU729" s="6"/>
      <c r="BV729" s="6"/>
      <c r="BW729" s="1" t="s">
        <v>590</v>
      </c>
      <c r="BX729" s="1"/>
      <c r="BY729" s="6"/>
    </row>
    <row r="730" spans="1:77" x14ac:dyDescent="0.3">
      <c r="A730" s="49" t="s">
        <v>1487</v>
      </c>
      <c r="B730" s="7">
        <v>42968</v>
      </c>
      <c r="C730" s="6" t="s">
        <v>523</v>
      </c>
      <c r="D730" s="6">
        <v>5057</v>
      </c>
      <c r="E730" s="6">
        <v>805</v>
      </c>
      <c r="F730" s="11">
        <v>58</v>
      </c>
      <c r="G730" s="11">
        <v>1</v>
      </c>
      <c r="H730" s="12" t="str">
        <f t="shared" si="23"/>
        <v>58-1</v>
      </c>
      <c r="I730" s="12" t="str">
        <f t="shared" si="22"/>
        <v>58-1 3</v>
      </c>
      <c r="J730" s="49" t="s">
        <v>1487</v>
      </c>
      <c r="K730" s="11">
        <v>0</v>
      </c>
      <c r="L730" s="11">
        <v>88</v>
      </c>
      <c r="M730" s="117" t="b">
        <v>1</v>
      </c>
      <c r="N730" s="14">
        <v>133.75</v>
      </c>
      <c r="O730" s="14">
        <v>134.63</v>
      </c>
      <c r="P730" s="11" t="s">
        <v>96</v>
      </c>
      <c r="Q730" s="11" t="s">
        <v>117</v>
      </c>
      <c r="R730" s="133" t="s">
        <v>1497</v>
      </c>
      <c r="S730" s="134">
        <v>3</v>
      </c>
      <c r="T730" s="11" t="s">
        <v>18</v>
      </c>
      <c r="U730" s="11"/>
      <c r="V730" s="6" t="s">
        <v>525</v>
      </c>
      <c r="W730" s="6" t="s">
        <v>49</v>
      </c>
      <c r="X730" s="6" t="s">
        <v>15</v>
      </c>
      <c r="Y730" s="6" t="s">
        <v>11</v>
      </c>
      <c r="Z730" s="18">
        <v>3</v>
      </c>
      <c r="AA730" s="6"/>
      <c r="AB730" s="151"/>
      <c r="AC730" s="151"/>
      <c r="AD730" s="151"/>
      <c r="AE730" s="151"/>
      <c r="AF730" s="34"/>
      <c r="AG730" s="34"/>
      <c r="AH730" s="151"/>
      <c r="AI730" s="34"/>
      <c r="AJ730" s="34"/>
      <c r="AK730" s="34"/>
      <c r="AL730" s="151"/>
      <c r="AM730" s="151"/>
      <c r="AN730" s="34"/>
      <c r="AO730" s="34"/>
      <c r="AP730" s="34"/>
      <c r="AQ730" s="151"/>
      <c r="AR730" s="34"/>
      <c r="AS730" s="34"/>
      <c r="AT730" s="34">
        <v>50</v>
      </c>
      <c r="AU730" s="34"/>
      <c r="AV730" s="151"/>
      <c r="AW730" s="34">
        <v>50</v>
      </c>
      <c r="AX730" s="34"/>
      <c r="AY730" s="34"/>
      <c r="AZ730" s="151"/>
      <c r="BA730" s="34"/>
      <c r="BB730" s="34"/>
      <c r="BC730" s="34"/>
      <c r="BD730" s="151"/>
      <c r="BE730" s="151"/>
      <c r="BF730" s="151"/>
      <c r="BG730" s="34"/>
      <c r="BH730" s="34"/>
      <c r="BI730" s="34"/>
      <c r="BJ730" s="34"/>
      <c r="BK730" s="151"/>
      <c r="BL730" s="151"/>
      <c r="BM730" s="151"/>
      <c r="BN730" s="151"/>
      <c r="BO730" s="151"/>
      <c r="BP730" s="34"/>
      <c r="BQ730" s="6"/>
      <c r="BR730" s="6"/>
      <c r="BS730" s="4">
        <v>100</v>
      </c>
      <c r="BT730" s="6"/>
      <c r="BU730" s="6">
        <v>2</v>
      </c>
      <c r="BV730" s="6" t="s">
        <v>591</v>
      </c>
      <c r="BW730" s="1" t="s">
        <v>592</v>
      </c>
      <c r="BX730" s="1"/>
      <c r="BY730" s="6"/>
    </row>
    <row r="731" spans="1:77" hidden="1" x14ac:dyDescent="0.3">
      <c r="A731" s="49" t="s">
        <v>1487</v>
      </c>
      <c r="B731" s="7">
        <v>42968</v>
      </c>
      <c r="C731" s="6" t="s">
        <v>523</v>
      </c>
      <c r="D731" s="6">
        <v>5057</v>
      </c>
      <c r="E731" s="6">
        <v>805</v>
      </c>
      <c r="F731" s="11">
        <v>58</v>
      </c>
      <c r="G731" s="11">
        <v>1</v>
      </c>
      <c r="H731" s="12" t="str">
        <f t="shared" si="23"/>
        <v>58-1</v>
      </c>
      <c r="I731" s="12" t="str">
        <f t="shared" si="22"/>
        <v>58-1 O</v>
      </c>
      <c r="J731" s="49" t="s">
        <v>1487</v>
      </c>
      <c r="K731" s="11">
        <v>0</v>
      </c>
      <c r="L731" s="11">
        <v>88</v>
      </c>
      <c r="M731" s="117" t="b">
        <v>1</v>
      </c>
      <c r="N731" s="14">
        <v>133.75</v>
      </c>
      <c r="O731" s="14">
        <v>134.63</v>
      </c>
      <c r="P731" s="11"/>
      <c r="Q731" s="11" t="s">
        <v>105</v>
      </c>
      <c r="R731" s="135" t="s">
        <v>105</v>
      </c>
      <c r="S731" s="136" t="s">
        <v>1492</v>
      </c>
      <c r="T731" s="11"/>
      <c r="U731" s="11"/>
      <c r="V731" s="6"/>
      <c r="W731" s="6"/>
      <c r="X731" s="6"/>
      <c r="Y731" s="6"/>
      <c r="Z731" s="18" t="e">
        <v>#N/A</v>
      </c>
      <c r="AA731" s="6"/>
      <c r="AB731" s="151"/>
      <c r="AC731" s="151"/>
      <c r="AD731" s="151"/>
      <c r="AE731" s="151"/>
      <c r="AF731" s="34"/>
      <c r="AG731" s="34"/>
      <c r="AH731" s="151"/>
      <c r="AI731" s="34"/>
      <c r="AJ731" s="34"/>
      <c r="AK731" s="34"/>
      <c r="AL731" s="151"/>
      <c r="AM731" s="151"/>
      <c r="AN731" s="34"/>
      <c r="AO731" s="34"/>
      <c r="AP731" s="34"/>
      <c r="AQ731" s="151"/>
      <c r="AR731" s="34"/>
      <c r="AS731" s="34"/>
      <c r="AT731" s="34"/>
      <c r="AU731" s="34"/>
      <c r="AV731" s="151"/>
      <c r="AW731" s="34"/>
      <c r="AX731" s="34"/>
      <c r="AY731" s="34"/>
      <c r="AZ731" s="151"/>
      <c r="BA731" s="34"/>
      <c r="BB731" s="34"/>
      <c r="BC731" s="34"/>
      <c r="BD731" s="151"/>
      <c r="BE731" s="151"/>
      <c r="BF731" s="151"/>
      <c r="BG731" s="34"/>
      <c r="BH731" s="34"/>
      <c r="BI731" s="34"/>
      <c r="BJ731" s="34"/>
      <c r="BK731" s="151"/>
      <c r="BL731" s="151"/>
      <c r="BM731" s="151"/>
      <c r="BN731" s="151"/>
      <c r="BO731" s="151"/>
      <c r="BP731" s="34"/>
      <c r="BQ731" s="6"/>
      <c r="BR731" s="6"/>
      <c r="BS731" s="4">
        <v>0</v>
      </c>
      <c r="BT731" s="6"/>
      <c r="BU731" s="6"/>
      <c r="BV731" s="6"/>
      <c r="BW731" s="1"/>
      <c r="BX731" s="1" t="s">
        <v>593</v>
      </c>
      <c r="BY731" s="6"/>
    </row>
    <row r="732" spans="1:77" hidden="1" x14ac:dyDescent="0.3">
      <c r="A732" s="49" t="s">
        <v>1487</v>
      </c>
      <c r="B732" s="7">
        <v>42968</v>
      </c>
      <c r="C732" s="6" t="s">
        <v>523</v>
      </c>
      <c r="D732" s="6">
        <v>5057</v>
      </c>
      <c r="E732" s="6">
        <v>805</v>
      </c>
      <c r="F732" s="11">
        <v>58</v>
      </c>
      <c r="G732" s="11">
        <v>2</v>
      </c>
      <c r="H732" s="12" t="str">
        <f t="shared" si="23"/>
        <v>58-2</v>
      </c>
      <c r="I732" s="12" t="str">
        <f t="shared" si="22"/>
        <v>58-2 1</v>
      </c>
      <c r="J732" s="49" t="s">
        <v>1487</v>
      </c>
      <c r="K732" s="11">
        <v>0</v>
      </c>
      <c r="L732" s="11">
        <v>84</v>
      </c>
      <c r="M732" s="117" t="b">
        <v>1</v>
      </c>
      <c r="N732" s="14">
        <v>134.63499999999999</v>
      </c>
      <c r="O732" s="14">
        <v>135.47499999999999</v>
      </c>
      <c r="P732" s="11" t="s">
        <v>112</v>
      </c>
      <c r="Q732" s="11" t="s">
        <v>1094</v>
      </c>
      <c r="R732" s="133" t="s">
        <v>1493</v>
      </c>
      <c r="S732" s="134">
        <v>1</v>
      </c>
      <c r="T732" s="11" t="s">
        <v>18</v>
      </c>
      <c r="U732" s="11"/>
      <c r="V732" s="6" t="s">
        <v>524</v>
      </c>
      <c r="W732" s="6" t="s">
        <v>49</v>
      </c>
      <c r="X732" s="6" t="s">
        <v>17</v>
      </c>
      <c r="Y732" s="6" t="s">
        <v>10</v>
      </c>
      <c r="Z732" s="18">
        <v>2</v>
      </c>
      <c r="AA732" s="6" t="s">
        <v>40</v>
      </c>
      <c r="AB732" s="151"/>
      <c r="AC732" s="151"/>
      <c r="AD732" s="151"/>
      <c r="AE732" s="151"/>
      <c r="AF732" s="34"/>
      <c r="AG732" s="34"/>
      <c r="AH732" s="151"/>
      <c r="AI732" s="34"/>
      <c r="AJ732" s="34"/>
      <c r="AK732" s="34"/>
      <c r="AL732" s="151"/>
      <c r="AM732" s="151"/>
      <c r="AN732" s="34"/>
      <c r="AO732" s="34"/>
      <c r="AP732" s="34"/>
      <c r="AQ732" s="151"/>
      <c r="AR732" s="34"/>
      <c r="AS732" s="34"/>
      <c r="AT732" s="34"/>
      <c r="AU732" s="34">
        <v>50</v>
      </c>
      <c r="AV732" s="151"/>
      <c r="AW732" s="34"/>
      <c r="AX732" s="34"/>
      <c r="AY732" s="34"/>
      <c r="AZ732" s="151"/>
      <c r="BA732" s="34"/>
      <c r="BB732" s="34"/>
      <c r="BC732" s="34"/>
      <c r="BD732" s="151"/>
      <c r="BE732" s="151"/>
      <c r="BF732" s="151"/>
      <c r="BG732" s="34"/>
      <c r="BH732" s="34"/>
      <c r="BI732" s="34">
        <v>50</v>
      </c>
      <c r="BJ732" s="34"/>
      <c r="BK732" s="151"/>
      <c r="BL732" s="151"/>
      <c r="BM732" s="151"/>
      <c r="BN732" s="151"/>
      <c r="BO732" s="151"/>
      <c r="BP732" s="34"/>
      <c r="BQ732" s="6"/>
      <c r="BR732" s="6"/>
      <c r="BS732" s="4">
        <v>100</v>
      </c>
      <c r="BT732" s="6"/>
      <c r="BU732" s="6"/>
      <c r="BV732" s="6"/>
      <c r="BW732" s="1" t="s">
        <v>594</v>
      </c>
      <c r="BX732" s="1"/>
      <c r="BY732" s="6"/>
    </row>
    <row r="733" spans="1:77" x14ac:dyDescent="0.3">
      <c r="A733" s="49" t="s">
        <v>1487</v>
      </c>
      <c r="B733" s="7">
        <v>42968</v>
      </c>
      <c r="C733" s="6" t="s">
        <v>523</v>
      </c>
      <c r="D733" s="6">
        <v>5057</v>
      </c>
      <c r="E733" s="6">
        <v>805</v>
      </c>
      <c r="F733" s="11">
        <v>58</v>
      </c>
      <c r="G733" s="11">
        <v>2</v>
      </c>
      <c r="H733" s="12" t="str">
        <f t="shared" si="23"/>
        <v>58-2</v>
      </c>
      <c r="I733" s="12" t="str">
        <f t="shared" si="22"/>
        <v>58-2 3</v>
      </c>
      <c r="J733" s="49" t="s">
        <v>1487</v>
      </c>
      <c r="K733" s="11">
        <v>0</v>
      </c>
      <c r="L733" s="11">
        <v>84</v>
      </c>
      <c r="M733" s="117" t="b">
        <v>1</v>
      </c>
      <c r="N733" s="14">
        <v>134.63499999999999</v>
      </c>
      <c r="O733" s="14">
        <v>135.47499999999999</v>
      </c>
      <c r="P733" s="11" t="s">
        <v>112</v>
      </c>
      <c r="Q733" s="11" t="s">
        <v>117</v>
      </c>
      <c r="R733" s="133" t="s">
        <v>1497</v>
      </c>
      <c r="S733" s="134">
        <v>3</v>
      </c>
      <c r="T733" s="11" t="s">
        <v>44</v>
      </c>
      <c r="U733" s="11"/>
      <c r="V733" s="6" t="s">
        <v>525</v>
      </c>
      <c r="W733" s="6" t="s">
        <v>49</v>
      </c>
      <c r="X733" s="6" t="s">
        <v>17</v>
      </c>
      <c r="Y733" s="6" t="s">
        <v>11</v>
      </c>
      <c r="Z733" s="18">
        <v>3</v>
      </c>
      <c r="AA733" s="6" t="s">
        <v>40</v>
      </c>
      <c r="AB733" s="151"/>
      <c r="AC733" s="151"/>
      <c r="AD733" s="151"/>
      <c r="AE733" s="151"/>
      <c r="AF733" s="34"/>
      <c r="AG733" s="34"/>
      <c r="AH733" s="151"/>
      <c r="AI733" s="34"/>
      <c r="AJ733" s="34"/>
      <c r="AK733" s="34"/>
      <c r="AL733" s="151"/>
      <c r="AM733" s="151"/>
      <c r="AN733" s="34"/>
      <c r="AO733" s="34"/>
      <c r="AP733" s="34"/>
      <c r="AQ733" s="151"/>
      <c r="AR733" s="34"/>
      <c r="AS733" s="34"/>
      <c r="AT733" s="34">
        <v>50</v>
      </c>
      <c r="AU733" s="34"/>
      <c r="AV733" s="151"/>
      <c r="AW733" s="34">
        <v>50</v>
      </c>
      <c r="AX733" s="34"/>
      <c r="AY733" s="34"/>
      <c r="AZ733" s="151"/>
      <c r="BA733" s="34"/>
      <c r="BB733" s="34"/>
      <c r="BC733" s="34"/>
      <c r="BD733" s="151"/>
      <c r="BE733" s="151"/>
      <c r="BF733" s="151"/>
      <c r="BG733" s="34"/>
      <c r="BH733" s="34"/>
      <c r="BI733" s="34"/>
      <c r="BJ733" s="34"/>
      <c r="BK733" s="151"/>
      <c r="BL733" s="151"/>
      <c r="BM733" s="151"/>
      <c r="BN733" s="151"/>
      <c r="BO733" s="151"/>
      <c r="BP733" s="34"/>
      <c r="BQ733" s="6"/>
      <c r="BR733" s="6"/>
      <c r="BS733" s="4">
        <v>100</v>
      </c>
      <c r="BT733" s="6"/>
      <c r="BU733" s="6"/>
      <c r="BV733" s="6"/>
      <c r="BW733" s="1" t="s">
        <v>595</v>
      </c>
      <c r="BX733" s="1"/>
      <c r="BY733" s="6"/>
    </row>
    <row r="734" spans="1:77" x14ac:dyDescent="0.3">
      <c r="A734" s="49" t="s">
        <v>1487</v>
      </c>
      <c r="B734" s="7">
        <v>42968</v>
      </c>
      <c r="C734" s="6" t="s">
        <v>523</v>
      </c>
      <c r="D734" s="6">
        <v>5057</v>
      </c>
      <c r="E734" s="6">
        <v>805</v>
      </c>
      <c r="F734" s="11">
        <v>58</v>
      </c>
      <c r="G734" s="11">
        <v>2</v>
      </c>
      <c r="H734" s="12" t="str">
        <f t="shared" si="23"/>
        <v>58-2</v>
      </c>
      <c r="I734" s="12" t="str">
        <f t="shared" si="22"/>
        <v>58-2 3</v>
      </c>
      <c r="J734" s="49" t="s">
        <v>1487</v>
      </c>
      <c r="K734" s="11">
        <v>0</v>
      </c>
      <c r="L734" s="11">
        <v>84</v>
      </c>
      <c r="M734" s="117" t="b">
        <v>1</v>
      </c>
      <c r="N734" s="14">
        <v>134.63499999999999</v>
      </c>
      <c r="O734" s="14">
        <v>135.47499999999999</v>
      </c>
      <c r="P734" s="11" t="s">
        <v>112</v>
      </c>
      <c r="Q734" s="11" t="s">
        <v>117</v>
      </c>
      <c r="R734" s="133" t="s">
        <v>1497</v>
      </c>
      <c r="S734" s="134">
        <v>3</v>
      </c>
      <c r="T734" s="11" t="s">
        <v>18</v>
      </c>
      <c r="U734" s="11"/>
      <c r="V734" s="6" t="s">
        <v>525</v>
      </c>
      <c r="W734" s="6" t="s">
        <v>49</v>
      </c>
      <c r="X734" s="6" t="s">
        <v>17</v>
      </c>
      <c r="Y734" s="6" t="s">
        <v>11</v>
      </c>
      <c r="Z734" s="18">
        <v>3</v>
      </c>
      <c r="AA734" s="6" t="s">
        <v>40</v>
      </c>
      <c r="AB734" s="151"/>
      <c r="AC734" s="151"/>
      <c r="AD734" s="151"/>
      <c r="AE734" s="151"/>
      <c r="AF734" s="34"/>
      <c r="AG734" s="34"/>
      <c r="AH734" s="151"/>
      <c r="AI734" s="34"/>
      <c r="AJ734" s="34"/>
      <c r="AK734" s="34"/>
      <c r="AL734" s="151"/>
      <c r="AM734" s="151"/>
      <c r="AN734" s="34"/>
      <c r="AO734" s="34"/>
      <c r="AP734" s="34"/>
      <c r="AQ734" s="151"/>
      <c r="AR734" s="34"/>
      <c r="AS734" s="34"/>
      <c r="AT734" s="34">
        <v>50</v>
      </c>
      <c r="AU734" s="34"/>
      <c r="AV734" s="151"/>
      <c r="AW734" s="34">
        <v>50</v>
      </c>
      <c r="AX734" s="34"/>
      <c r="AY734" s="34"/>
      <c r="AZ734" s="151"/>
      <c r="BA734" s="34"/>
      <c r="BB734" s="34"/>
      <c r="BC734" s="34"/>
      <c r="BD734" s="151"/>
      <c r="BE734" s="151"/>
      <c r="BF734" s="151"/>
      <c r="BG734" s="34"/>
      <c r="BH734" s="34"/>
      <c r="BI734" s="34"/>
      <c r="BJ734" s="34"/>
      <c r="BK734" s="151"/>
      <c r="BL734" s="151"/>
      <c r="BM734" s="151"/>
      <c r="BN734" s="151"/>
      <c r="BO734" s="151"/>
      <c r="BP734" s="34"/>
      <c r="BQ734" s="6"/>
      <c r="BR734" s="6"/>
      <c r="BS734" s="4">
        <v>100</v>
      </c>
      <c r="BT734" s="6"/>
      <c r="BU734" s="6"/>
      <c r="BV734" s="6"/>
      <c r="BW734" s="1" t="s">
        <v>596</v>
      </c>
      <c r="BX734" s="1"/>
      <c r="BY734" s="6"/>
    </row>
    <row r="735" spans="1:77" hidden="1" x14ac:dyDescent="0.3">
      <c r="A735" s="49" t="s">
        <v>1487</v>
      </c>
      <c r="B735" s="7">
        <v>42968</v>
      </c>
      <c r="C735" s="6" t="s">
        <v>523</v>
      </c>
      <c r="D735" s="6">
        <v>5057</v>
      </c>
      <c r="E735" s="6">
        <v>805</v>
      </c>
      <c r="F735" s="11">
        <v>58</v>
      </c>
      <c r="G735" s="11">
        <v>2</v>
      </c>
      <c r="H735" s="12" t="str">
        <f t="shared" si="23"/>
        <v>58-2</v>
      </c>
      <c r="I735" s="12" t="str">
        <f t="shared" si="22"/>
        <v>58-2 O</v>
      </c>
      <c r="J735" s="49" t="s">
        <v>1487</v>
      </c>
      <c r="K735" s="11">
        <v>0</v>
      </c>
      <c r="L735" s="11">
        <v>84</v>
      </c>
      <c r="M735" s="117" t="b">
        <v>1</v>
      </c>
      <c r="N735" s="14">
        <v>134.63499999999999</v>
      </c>
      <c r="O735" s="14">
        <v>135.47499999999999</v>
      </c>
      <c r="P735" s="11"/>
      <c r="Q735" s="11" t="s">
        <v>105</v>
      </c>
      <c r="R735" s="135" t="s">
        <v>105</v>
      </c>
      <c r="S735" s="136" t="s">
        <v>1492</v>
      </c>
      <c r="T735" s="11"/>
      <c r="U735" s="11"/>
      <c r="V735" s="6"/>
      <c r="W735" s="6"/>
      <c r="X735" s="6"/>
      <c r="Y735" s="6"/>
      <c r="Z735" s="18" t="e">
        <v>#N/A</v>
      </c>
      <c r="AA735" s="6"/>
      <c r="AB735" s="151"/>
      <c r="AC735" s="151"/>
      <c r="AD735" s="151"/>
      <c r="AE735" s="151"/>
      <c r="AF735" s="34"/>
      <c r="AG735" s="34"/>
      <c r="AH735" s="151"/>
      <c r="AI735" s="34"/>
      <c r="AJ735" s="34"/>
      <c r="AK735" s="34"/>
      <c r="AL735" s="151"/>
      <c r="AM735" s="151"/>
      <c r="AN735" s="34"/>
      <c r="AO735" s="34"/>
      <c r="AP735" s="34"/>
      <c r="AQ735" s="151"/>
      <c r="AR735" s="34"/>
      <c r="AS735" s="34"/>
      <c r="AT735" s="34"/>
      <c r="AU735" s="34"/>
      <c r="AV735" s="151"/>
      <c r="AW735" s="34"/>
      <c r="AX735" s="34"/>
      <c r="AY735" s="34"/>
      <c r="AZ735" s="151"/>
      <c r="BA735" s="34"/>
      <c r="BB735" s="34"/>
      <c r="BC735" s="34"/>
      <c r="BD735" s="151"/>
      <c r="BE735" s="151"/>
      <c r="BF735" s="151"/>
      <c r="BG735" s="34"/>
      <c r="BH735" s="34"/>
      <c r="BI735" s="34"/>
      <c r="BJ735" s="34"/>
      <c r="BK735" s="151"/>
      <c r="BL735" s="151"/>
      <c r="BM735" s="151"/>
      <c r="BN735" s="151"/>
      <c r="BO735" s="151"/>
      <c r="BP735" s="34"/>
      <c r="BQ735" s="6"/>
      <c r="BR735" s="6"/>
      <c r="BS735" s="4">
        <v>0</v>
      </c>
      <c r="BT735" s="6"/>
      <c r="BU735" s="6"/>
      <c r="BV735" s="6"/>
      <c r="BW735" s="1"/>
      <c r="BX735" s="1" t="s">
        <v>597</v>
      </c>
      <c r="BY735" s="6"/>
    </row>
    <row r="736" spans="1:77" hidden="1" x14ac:dyDescent="0.3">
      <c r="A736" s="49" t="s">
        <v>1487</v>
      </c>
      <c r="B736" s="7">
        <v>42968</v>
      </c>
      <c r="C736" s="6" t="s">
        <v>523</v>
      </c>
      <c r="D736" s="6">
        <v>5057</v>
      </c>
      <c r="E736" s="6">
        <v>805</v>
      </c>
      <c r="F736" s="11">
        <v>58</v>
      </c>
      <c r="G736" s="11">
        <v>3</v>
      </c>
      <c r="H736" s="12" t="str">
        <f t="shared" si="23"/>
        <v>58-3</v>
      </c>
      <c r="I736" s="12" t="str">
        <f t="shared" si="22"/>
        <v>58-3 1</v>
      </c>
      <c r="J736" s="49" t="s">
        <v>1487</v>
      </c>
      <c r="K736" s="11">
        <v>0</v>
      </c>
      <c r="L736" s="11">
        <v>45</v>
      </c>
      <c r="M736" s="117" t="b">
        <v>1</v>
      </c>
      <c r="N736" s="14">
        <v>135.47999999999999</v>
      </c>
      <c r="O736" s="14">
        <v>135.92999999999998</v>
      </c>
      <c r="P736" s="11" t="s">
        <v>112</v>
      </c>
      <c r="Q736" s="11" t="s">
        <v>1094</v>
      </c>
      <c r="R736" s="133" t="s">
        <v>1493</v>
      </c>
      <c r="S736" s="134">
        <v>1</v>
      </c>
      <c r="T736" s="11" t="s">
        <v>18</v>
      </c>
      <c r="U736" s="11"/>
      <c r="V736" s="6" t="s">
        <v>524</v>
      </c>
      <c r="W736" s="6" t="s">
        <v>49</v>
      </c>
      <c r="X736" s="6" t="s">
        <v>17</v>
      </c>
      <c r="Y736" s="6" t="s">
        <v>10</v>
      </c>
      <c r="Z736" s="18">
        <v>2</v>
      </c>
      <c r="AA736" s="6" t="s">
        <v>40</v>
      </c>
      <c r="AB736" s="151"/>
      <c r="AC736" s="151"/>
      <c r="AD736" s="151"/>
      <c r="AE736" s="151"/>
      <c r="AF736" s="34"/>
      <c r="AG736" s="34"/>
      <c r="AH736" s="151"/>
      <c r="AI736" s="34"/>
      <c r="AJ736" s="34"/>
      <c r="AK736" s="34"/>
      <c r="AL736" s="151"/>
      <c r="AM736" s="151"/>
      <c r="AN736" s="34"/>
      <c r="AO736" s="34"/>
      <c r="AP736" s="34"/>
      <c r="AQ736" s="151"/>
      <c r="AR736" s="34"/>
      <c r="AS736" s="34"/>
      <c r="AT736" s="34"/>
      <c r="AU736" s="34">
        <v>50</v>
      </c>
      <c r="AV736" s="151"/>
      <c r="AW736" s="34"/>
      <c r="AX736" s="34"/>
      <c r="AY736" s="34"/>
      <c r="AZ736" s="151"/>
      <c r="BA736" s="34"/>
      <c r="BB736" s="34"/>
      <c r="BC736" s="34"/>
      <c r="BD736" s="151"/>
      <c r="BE736" s="151"/>
      <c r="BF736" s="151"/>
      <c r="BG736" s="34"/>
      <c r="BH736" s="34"/>
      <c r="BI736" s="34">
        <v>50</v>
      </c>
      <c r="BJ736" s="34"/>
      <c r="BK736" s="151"/>
      <c r="BL736" s="151"/>
      <c r="BM736" s="151"/>
      <c r="BN736" s="151"/>
      <c r="BO736" s="151"/>
      <c r="BP736" s="34"/>
      <c r="BQ736" s="6"/>
      <c r="BR736" s="6"/>
      <c r="BS736" s="4">
        <v>100</v>
      </c>
      <c r="BT736" s="6"/>
      <c r="BU736" s="6"/>
      <c r="BV736" s="6"/>
      <c r="BW736" s="1" t="s">
        <v>594</v>
      </c>
      <c r="BX736" s="1"/>
      <c r="BY736" s="6"/>
    </row>
    <row r="737" spans="1:77" x14ac:dyDescent="0.3">
      <c r="A737" s="49" t="s">
        <v>1487</v>
      </c>
      <c r="B737" s="7">
        <v>42968</v>
      </c>
      <c r="C737" s="6" t="s">
        <v>523</v>
      </c>
      <c r="D737" s="6">
        <v>5057</v>
      </c>
      <c r="E737" s="6">
        <v>805</v>
      </c>
      <c r="F737" s="11">
        <v>58</v>
      </c>
      <c r="G737" s="11">
        <v>3</v>
      </c>
      <c r="H737" s="12" t="str">
        <f t="shared" si="23"/>
        <v>58-3</v>
      </c>
      <c r="I737" s="12" t="str">
        <f t="shared" si="22"/>
        <v>58-3 3</v>
      </c>
      <c r="J737" s="49" t="s">
        <v>1487</v>
      </c>
      <c r="K737" s="11">
        <v>0</v>
      </c>
      <c r="L737" s="11">
        <v>45</v>
      </c>
      <c r="M737" s="117" t="b">
        <v>1</v>
      </c>
      <c r="N737" s="14">
        <v>135.47999999999999</v>
      </c>
      <c r="O737" s="14">
        <v>135.92999999999998</v>
      </c>
      <c r="P737" s="11" t="s">
        <v>112</v>
      </c>
      <c r="Q737" s="11" t="s">
        <v>117</v>
      </c>
      <c r="R737" s="133" t="s">
        <v>1497</v>
      </c>
      <c r="S737" s="134">
        <v>3</v>
      </c>
      <c r="T737" s="11" t="s">
        <v>44</v>
      </c>
      <c r="U737" s="11"/>
      <c r="V737" s="6" t="s">
        <v>525</v>
      </c>
      <c r="W737" s="6" t="s">
        <v>49</v>
      </c>
      <c r="X737" s="6" t="s">
        <v>17</v>
      </c>
      <c r="Y737" s="6" t="s">
        <v>11</v>
      </c>
      <c r="Z737" s="18">
        <v>3</v>
      </c>
      <c r="AA737" s="6" t="s">
        <v>40</v>
      </c>
      <c r="AB737" s="151"/>
      <c r="AC737" s="151"/>
      <c r="AD737" s="151"/>
      <c r="AE737" s="151"/>
      <c r="AF737" s="34"/>
      <c r="AG737" s="34"/>
      <c r="AH737" s="151"/>
      <c r="AI737" s="34"/>
      <c r="AJ737" s="34"/>
      <c r="AK737" s="34"/>
      <c r="AL737" s="151"/>
      <c r="AM737" s="151"/>
      <c r="AN737" s="34"/>
      <c r="AO737" s="34"/>
      <c r="AP737" s="34"/>
      <c r="AQ737" s="151"/>
      <c r="AR737" s="34"/>
      <c r="AS737" s="34"/>
      <c r="AT737" s="34">
        <v>50</v>
      </c>
      <c r="AU737" s="34"/>
      <c r="AV737" s="151"/>
      <c r="AW737" s="34">
        <v>50</v>
      </c>
      <c r="AX737" s="34"/>
      <c r="AY737" s="34"/>
      <c r="AZ737" s="151"/>
      <c r="BA737" s="34"/>
      <c r="BB737" s="34"/>
      <c r="BC737" s="34"/>
      <c r="BD737" s="151"/>
      <c r="BE737" s="151"/>
      <c r="BF737" s="151"/>
      <c r="BG737" s="34"/>
      <c r="BH737" s="34"/>
      <c r="BI737" s="34"/>
      <c r="BJ737" s="34"/>
      <c r="BK737" s="151"/>
      <c r="BL737" s="151"/>
      <c r="BM737" s="151"/>
      <c r="BN737" s="151"/>
      <c r="BO737" s="151"/>
      <c r="BP737" s="34"/>
      <c r="BQ737" s="6"/>
      <c r="BR737" s="6"/>
      <c r="BS737" s="4">
        <v>100</v>
      </c>
      <c r="BT737" s="6"/>
      <c r="BU737" s="6"/>
      <c r="BV737" s="6"/>
      <c r="BW737" s="1" t="s">
        <v>595</v>
      </c>
      <c r="BX737" s="1"/>
      <c r="BY737" s="6"/>
    </row>
    <row r="738" spans="1:77" x14ac:dyDescent="0.3">
      <c r="A738" s="49" t="s">
        <v>1487</v>
      </c>
      <c r="B738" s="7">
        <v>42968</v>
      </c>
      <c r="C738" s="6" t="s">
        <v>523</v>
      </c>
      <c r="D738" s="6">
        <v>5057</v>
      </c>
      <c r="E738" s="6">
        <v>805</v>
      </c>
      <c r="F738" s="11">
        <v>58</v>
      </c>
      <c r="G738" s="11">
        <v>3</v>
      </c>
      <c r="H738" s="12" t="str">
        <f t="shared" si="23"/>
        <v>58-3</v>
      </c>
      <c r="I738" s="12" t="str">
        <f t="shared" si="22"/>
        <v>58-3 3</v>
      </c>
      <c r="J738" s="49" t="s">
        <v>1487</v>
      </c>
      <c r="K738" s="11">
        <v>0</v>
      </c>
      <c r="L738" s="11">
        <v>45</v>
      </c>
      <c r="M738" s="117" t="b">
        <v>1</v>
      </c>
      <c r="N738" s="14">
        <v>135.47999999999999</v>
      </c>
      <c r="O738" s="14">
        <v>135.92999999999998</v>
      </c>
      <c r="P738" s="11" t="s">
        <v>112</v>
      </c>
      <c r="Q738" s="11" t="s">
        <v>117</v>
      </c>
      <c r="R738" s="133" t="s">
        <v>1497</v>
      </c>
      <c r="S738" s="134">
        <v>3</v>
      </c>
      <c r="T738" s="11" t="s">
        <v>18</v>
      </c>
      <c r="U738" s="11"/>
      <c r="V738" s="6" t="s">
        <v>525</v>
      </c>
      <c r="W738" s="6" t="s">
        <v>49</v>
      </c>
      <c r="X738" s="6" t="s">
        <v>17</v>
      </c>
      <c r="Y738" s="6" t="s">
        <v>11</v>
      </c>
      <c r="Z738" s="18">
        <v>3</v>
      </c>
      <c r="AA738" s="6" t="s">
        <v>40</v>
      </c>
      <c r="AB738" s="151"/>
      <c r="AC738" s="151"/>
      <c r="AD738" s="151"/>
      <c r="AE738" s="151"/>
      <c r="AF738" s="34"/>
      <c r="AG738" s="34"/>
      <c r="AH738" s="151"/>
      <c r="AI738" s="34"/>
      <c r="AJ738" s="34"/>
      <c r="AK738" s="34"/>
      <c r="AL738" s="151"/>
      <c r="AM738" s="151"/>
      <c r="AN738" s="34"/>
      <c r="AO738" s="34"/>
      <c r="AP738" s="34"/>
      <c r="AQ738" s="151"/>
      <c r="AR738" s="34"/>
      <c r="AS738" s="34"/>
      <c r="AT738" s="34">
        <v>50</v>
      </c>
      <c r="AU738" s="34"/>
      <c r="AV738" s="151"/>
      <c r="AW738" s="34">
        <v>50</v>
      </c>
      <c r="AX738" s="34"/>
      <c r="AY738" s="34"/>
      <c r="AZ738" s="151"/>
      <c r="BA738" s="34"/>
      <c r="BB738" s="34"/>
      <c r="BC738" s="34"/>
      <c r="BD738" s="151"/>
      <c r="BE738" s="151"/>
      <c r="BF738" s="151"/>
      <c r="BG738" s="34"/>
      <c r="BH738" s="34"/>
      <c r="BI738" s="34"/>
      <c r="BJ738" s="34"/>
      <c r="BK738" s="151"/>
      <c r="BL738" s="151"/>
      <c r="BM738" s="151"/>
      <c r="BN738" s="151"/>
      <c r="BO738" s="151"/>
      <c r="BP738" s="34"/>
      <c r="BQ738" s="6"/>
      <c r="BR738" s="6"/>
      <c r="BS738" s="4">
        <v>100</v>
      </c>
      <c r="BT738" s="6"/>
      <c r="BU738" s="6"/>
      <c r="BV738" s="6"/>
      <c r="BW738" s="1" t="s">
        <v>596</v>
      </c>
      <c r="BX738" s="1"/>
      <c r="BY738" s="6"/>
    </row>
    <row r="739" spans="1:77" hidden="1" x14ac:dyDescent="0.3">
      <c r="A739" s="49" t="s">
        <v>1487</v>
      </c>
      <c r="B739" s="7">
        <v>42968</v>
      </c>
      <c r="C739" s="6" t="s">
        <v>523</v>
      </c>
      <c r="D739" s="6">
        <v>5057</v>
      </c>
      <c r="E739" s="6">
        <v>805</v>
      </c>
      <c r="F739" s="11">
        <v>58</v>
      </c>
      <c r="G739" s="11">
        <v>3</v>
      </c>
      <c r="H739" s="12" t="str">
        <f t="shared" si="23"/>
        <v>58-3</v>
      </c>
      <c r="I739" s="12" t="str">
        <f t="shared" si="22"/>
        <v>58-3 O</v>
      </c>
      <c r="J739" s="49" t="s">
        <v>1487</v>
      </c>
      <c r="K739" s="11">
        <v>0</v>
      </c>
      <c r="L739" s="11">
        <v>45</v>
      </c>
      <c r="M739" s="117" t="b">
        <v>1</v>
      </c>
      <c r="N739" s="14">
        <v>135.47999999999999</v>
      </c>
      <c r="O739" s="14">
        <v>135.92999999999998</v>
      </c>
      <c r="P739" s="11"/>
      <c r="Q739" s="11" t="s">
        <v>105</v>
      </c>
      <c r="R739" s="135" t="s">
        <v>105</v>
      </c>
      <c r="S739" s="136" t="s">
        <v>1492</v>
      </c>
      <c r="T739" s="11"/>
      <c r="U739" s="11"/>
      <c r="V739" s="6"/>
      <c r="W739" s="6"/>
      <c r="X739" s="6"/>
      <c r="Y739" s="6"/>
      <c r="Z739" s="18" t="e">
        <v>#N/A</v>
      </c>
      <c r="AA739" s="6"/>
      <c r="AB739" s="151"/>
      <c r="AC739" s="151"/>
      <c r="AD739" s="151"/>
      <c r="AE739" s="151"/>
      <c r="AF739" s="34"/>
      <c r="AG739" s="34"/>
      <c r="AH739" s="151"/>
      <c r="AI739" s="34"/>
      <c r="AJ739" s="34"/>
      <c r="AK739" s="34"/>
      <c r="AL739" s="151"/>
      <c r="AM739" s="151"/>
      <c r="AN739" s="34"/>
      <c r="AO739" s="34"/>
      <c r="AP739" s="34"/>
      <c r="AQ739" s="151"/>
      <c r="AR739" s="34"/>
      <c r="AS739" s="34"/>
      <c r="AT739" s="34"/>
      <c r="AU739" s="34"/>
      <c r="AV739" s="151"/>
      <c r="AW739" s="34"/>
      <c r="AX739" s="34"/>
      <c r="AY739" s="34"/>
      <c r="AZ739" s="151"/>
      <c r="BA739" s="34"/>
      <c r="BB739" s="34"/>
      <c r="BC739" s="34"/>
      <c r="BD739" s="151"/>
      <c r="BE739" s="151"/>
      <c r="BF739" s="151"/>
      <c r="BG739" s="34"/>
      <c r="BH739" s="34"/>
      <c r="BI739" s="34"/>
      <c r="BJ739" s="34"/>
      <c r="BK739" s="151"/>
      <c r="BL739" s="151"/>
      <c r="BM739" s="151"/>
      <c r="BN739" s="151"/>
      <c r="BO739" s="151"/>
      <c r="BP739" s="34"/>
      <c r="BQ739" s="6"/>
      <c r="BR739" s="6"/>
      <c r="BS739" s="4">
        <v>0</v>
      </c>
      <c r="BT739" s="6"/>
      <c r="BU739" s="6"/>
      <c r="BV739" s="6"/>
      <c r="BW739" s="1"/>
      <c r="BX739" s="1" t="s">
        <v>598</v>
      </c>
      <c r="BY739" s="6"/>
    </row>
    <row r="740" spans="1:77" hidden="1" x14ac:dyDescent="0.3">
      <c r="A740" s="49" t="s">
        <v>1487</v>
      </c>
      <c r="B740" s="7">
        <v>42968</v>
      </c>
      <c r="C740" s="6" t="s">
        <v>523</v>
      </c>
      <c r="D740" s="6">
        <v>5057</v>
      </c>
      <c r="E740" s="6">
        <v>805</v>
      </c>
      <c r="F740" s="11">
        <v>58</v>
      </c>
      <c r="G740" s="11">
        <v>4</v>
      </c>
      <c r="H740" s="12" t="str">
        <f t="shared" si="23"/>
        <v>58-4</v>
      </c>
      <c r="I740" s="12" t="str">
        <f t="shared" si="22"/>
        <v>58-4 5</v>
      </c>
      <c r="J740" s="49" t="s">
        <v>1487</v>
      </c>
      <c r="K740" s="11">
        <v>0</v>
      </c>
      <c r="L740" s="11">
        <v>95</v>
      </c>
      <c r="M740" s="117" t="b">
        <v>1</v>
      </c>
      <c r="N740" s="14">
        <v>135.92999999999998</v>
      </c>
      <c r="O740" s="14">
        <v>136.87999999999997</v>
      </c>
      <c r="P740" s="11" t="s">
        <v>112</v>
      </c>
      <c r="Q740" s="11" t="s">
        <v>1094</v>
      </c>
      <c r="R740" s="137" t="s">
        <v>1495</v>
      </c>
      <c r="S740" s="138">
        <v>5</v>
      </c>
      <c r="T740" s="11" t="s">
        <v>23</v>
      </c>
      <c r="U740" s="11"/>
      <c r="V740" s="6" t="s">
        <v>524</v>
      </c>
      <c r="W740" s="6" t="s">
        <v>49</v>
      </c>
      <c r="X740" s="6" t="s">
        <v>17</v>
      </c>
      <c r="Y740" s="6" t="s">
        <v>10</v>
      </c>
      <c r="Z740" s="79">
        <v>2</v>
      </c>
      <c r="AA740" s="6" t="s">
        <v>40</v>
      </c>
      <c r="AB740" s="151"/>
      <c r="AC740" s="151"/>
      <c r="AD740" s="151"/>
      <c r="AE740" s="151"/>
      <c r="AF740" s="34"/>
      <c r="AG740" s="34"/>
      <c r="AH740" s="151"/>
      <c r="AI740" s="34"/>
      <c r="AJ740" s="34"/>
      <c r="AK740" s="34"/>
      <c r="AL740" s="151"/>
      <c r="AM740" s="151"/>
      <c r="AN740" s="34"/>
      <c r="AO740" s="34"/>
      <c r="AP740" s="34"/>
      <c r="AQ740" s="151"/>
      <c r="AR740" s="34"/>
      <c r="AS740" s="34"/>
      <c r="AT740" s="34"/>
      <c r="AU740" s="34">
        <v>20</v>
      </c>
      <c r="AV740" s="151"/>
      <c r="AW740" s="34"/>
      <c r="AX740" s="34"/>
      <c r="AY740" s="34"/>
      <c r="AZ740" s="151"/>
      <c r="BA740" s="34"/>
      <c r="BB740" s="34"/>
      <c r="BC740" s="34"/>
      <c r="BD740" s="151"/>
      <c r="BE740" s="151"/>
      <c r="BF740" s="151"/>
      <c r="BG740" s="34"/>
      <c r="BH740" s="34"/>
      <c r="BI740" s="34">
        <v>80</v>
      </c>
      <c r="BJ740" s="34"/>
      <c r="BK740" s="151"/>
      <c r="BL740" s="151"/>
      <c r="BM740" s="151"/>
      <c r="BN740" s="151"/>
      <c r="BO740" s="151"/>
      <c r="BP740" s="34"/>
      <c r="BQ740" s="6"/>
      <c r="BR740" s="6"/>
      <c r="BS740" s="4">
        <v>100</v>
      </c>
      <c r="BT740" s="6"/>
      <c r="BU740" s="6"/>
      <c r="BV740" s="6"/>
      <c r="BW740" s="1" t="s">
        <v>594</v>
      </c>
      <c r="BX740" s="1"/>
      <c r="BY740" s="6"/>
    </row>
    <row r="741" spans="1:77" x14ac:dyDescent="0.3">
      <c r="A741" s="49" t="s">
        <v>1487</v>
      </c>
      <c r="B741" s="7">
        <v>42968</v>
      </c>
      <c r="C741" s="6" t="s">
        <v>523</v>
      </c>
      <c r="D741" s="6">
        <v>5057</v>
      </c>
      <c r="E741" s="6">
        <v>805</v>
      </c>
      <c r="F741" s="11">
        <v>58</v>
      </c>
      <c r="G741" s="11">
        <v>4</v>
      </c>
      <c r="H741" s="12" t="str">
        <f t="shared" si="23"/>
        <v>58-4</v>
      </c>
      <c r="I741" s="12" t="str">
        <f t="shared" si="22"/>
        <v>58-4 3</v>
      </c>
      <c r="J741" s="49" t="s">
        <v>1487</v>
      </c>
      <c r="K741" s="11">
        <v>0</v>
      </c>
      <c r="L741" s="11">
        <v>95</v>
      </c>
      <c r="M741" s="117" t="b">
        <v>1</v>
      </c>
      <c r="N741" s="14">
        <v>135.92999999999998</v>
      </c>
      <c r="O741" s="14">
        <v>136.87999999999997</v>
      </c>
      <c r="P741" s="11" t="s">
        <v>112</v>
      </c>
      <c r="Q741" s="11" t="s">
        <v>117</v>
      </c>
      <c r="R741" s="133" t="s">
        <v>1497</v>
      </c>
      <c r="S741" s="134">
        <v>3</v>
      </c>
      <c r="T741" s="11" t="s">
        <v>18</v>
      </c>
      <c r="U741" s="11"/>
      <c r="V741" s="6" t="s">
        <v>529</v>
      </c>
      <c r="W741" s="6" t="s">
        <v>49</v>
      </c>
      <c r="X741" s="6" t="s">
        <v>15</v>
      </c>
      <c r="Y741" s="6" t="s">
        <v>135</v>
      </c>
      <c r="Z741" s="18">
        <v>3</v>
      </c>
      <c r="AA741" s="6" t="s">
        <v>40</v>
      </c>
      <c r="AB741" s="151"/>
      <c r="AC741" s="151"/>
      <c r="AD741" s="151"/>
      <c r="AE741" s="151"/>
      <c r="AF741" s="34"/>
      <c r="AG741" s="34"/>
      <c r="AH741" s="151"/>
      <c r="AI741" s="34"/>
      <c r="AJ741" s="34"/>
      <c r="AK741" s="34"/>
      <c r="AL741" s="151"/>
      <c r="AM741" s="151"/>
      <c r="AN741" s="34"/>
      <c r="AO741" s="34"/>
      <c r="AP741" s="34"/>
      <c r="AQ741" s="151"/>
      <c r="AR741" s="34"/>
      <c r="AS741" s="34"/>
      <c r="AT741" s="34">
        <v>50</v>
      </c>
      <c r="AU741" s="34"/>
      <c r="AV741" s="151"/>
      <c r="AW741" s="34">
        <v>50</v>
      </c>
      <c r="AX741" s="34"/>
      <c r="AY741" s="34"/>
      <c r="AZ741" s="151"/>
      <c r="BA741" s="34"/>
      <c r="BB741" s="34"/>
      <c r="BC741" s="34"/>
      <c r="BD741" s="151"/>
      <c r="BE741" s="151"/>
      <c r="BF741" s="151"/>
      <c r="BG741" s="34"/>
      <c r="BH741" s="34"/>
      <c r="BI741" s="34"/>
      <c r="BJ741" s="34"/>
      <c r="BK741" s="151"/>
      <c r="BL741" s="151"/>
      <c r="BM741" s="151"/>
      <c r="BN741" s="151"/>
      <c r="BO741" s="151"/>
      <c r="BP741" s="34"/>
      <c r="BQ741" s="6"/>
      <c r="BR741" s="6"/>
      <c r="BS741" s="4">
        <v>100</v>
      </c>
      <c r="BT741" s="6"/>
      <c r="BU741" s="6"/>
      <c r="BV741" s="6"/>
      <c r="BW741" s="1" t="s">
        <v>599</v>
      </c>
      <c r="BX741" s="1"/>
      <c r="BY741" s="6"/>
    </row>
    <row r="742" spans="1:77" hidden="1" x14ac:dyDescent="0.3">
      <c r="A742" s="49" t="s">
        <v>1487</v>
      </c>
      <c r="B742" s="7">
        <v>42968</v>
      </c>
      <c r="C742" s="6" t="s">
        <v>523</v>
      </c>
      <c r="D742" s="6">
        <v>5057</v>
      </c>
      <c r="E742" s="6">
        <v>805</v>
      </c>
      <c r="F742" s="11">
        <v>58</v>
      </c>
      <c r="G742" s="11">
        <v>4</v>
      </c>
      <c r="H742" s="12" t="str">
        <f t="shared" si="23"/>
        <v>58-4</v>
      </c>
      <c r="I742" s="12" t="str">
        <f t="shared" si="22"/>
        <v>58-4 O</v>
      </c>
      <c r="J742" s="49" t="s">
        <v>1487</v>
      </c>
      <c r="K742" s="11">
        <v>0</v>
      </c>
      <c r="L742" s="11">
        <v>95</v>
      </c>
      <c r="M742" s="117" t="b">
        <v>1</v>
      </c>
      <c r="N742" s="14">
        <v>135.92999999999998</v>
      </c>
      <c r="O742" s="14">
        <v>136.87999999999997</v>
      </c>
      <c r="P742" s="11"/>
      <c r="Q742" s="11" t="s">
        <v>105</v>
      </c>
      <c r="R742" s="135" t="s">
        <v>105</v>
      </c>
      <c r="S742" s="136" t="s">
        <v>1492</v>
      </c>
      <c r="T742" s="11"/>
      <c r="U742" s="11"/>
      <c r="V742" s="6"/>
      <c r="W742" s="6"/>
      <c r="X742" s="6"/>
      <c r="Y742" s="6"/>
      <c r="Z742" s="18" t="e">
        <v>#N/A</v>
      </c>
      <c r="AA742" s="6"/>
      <c r="AB742" s="151"/>
      <c r="AC742" s="151"/>
      <c r="AD742" s="151"/>
      <c r="AE742" s="151"/>
      <c r="AF742" s="34"/>
      <c r="AG742" s="34"/>
      <c r="AH742" s="151"/>
      <c r="AI742" s="34"/>
      <c r="AJ742" s="34"/>
      <c r="AK742" s="34"/>
      <c r="AL742" s="151"/>
      <c r="AM742" s="151"/>
      <c r="AN742" s="34"/>
      <c r="AO742" s="34"/>
      <c r="AP742" s="34"/>
      <c r="AQ742" s="151"/>
      <c r="AR742" s="34"/>
      <c r="AS742" s="34"/>
      <c r="AT742" s="34"/>
      <c r="AU742" s="34"/>
      <c r="AV742" s="151"/>
      <c r="AW742" s="34"/>
      <c r="AX742" s="34"/>
      <c r="AY742" s="34"/>
      <c r="AZ742" s="151"/>
      <c r="BA742" s="34"/>
      <c r="BB742" s="34"/>
      <c r="BC742" s="34"/>
      <c r="BD742" s="151"/>
      <c r="BE742" s="151"/>
      <c r="BF742" s="151"/>
      <c r="BG742" s="34"/>
      <c r="BH742" s="34"/>
      <c r="BI742" s="34"/>
      <c r="BJ742" s="34"/>
      <c r="BK742" s="151"/>
      <c r="BL742" s="151"/>
      <c r="BM742" s="151"/>
      <c r="BN742" s="151"/>
      <c r="BO742" s="151"/>
      <c r="BP742" s="34"/>
      <c r="BQ742" s="6"/>
      <c r="BR742" s="6"/>
      <c r="BS742" s="4">
        <v>0</v>
      </c>
      <c r="BT742" s="6"/>
      <c r="BU742" s="6"/>
      <c r="BV742" s="6"/>
      <c r="BW742" s="1"/>
      <c r="BX742" s="1" t="s">
        <v>600</v>
      </c>
      <c r="BY742" s="6"/>
    </row>
    <row r="743" spans="1:77" hidden="1" x14ac:dyDescent="0.3">
      <c r="A743" s="49" t="s">
        <v>1487</v>
      </c>
      <c r="B743" s="7">
        <v>42968</v>
      </c>
      <c r="C743" s="6" t="s">
        <v>523</v>
      </c>
      <c r="D743" s="6">
        <v>5057</v>
      </c>
      <c r="E743" s="6">
        <v>805</v>
      </c>
      <c r="F743" s="11">
        <v>59</v>
      </c>
      <c r="G743" s="11">
        <v>1</v>
      </c>
      <c r="H743" s="12" t="str">
        <f t="shared" si="23"/>
        <v>59-1</v>
      </c>
      <c r="I743" s="12" t="str">
        <f t="shared" si="22"/>
        <v>59-1 5</v>
      </c>
      <c r="J743" s="49" t="s">
        <v>1487</v>
      </c>
      <c r="K743" s="11">
        <v>0</v>
      </c>
      <c r="L743" s="11">
        <v>69</v>
      </c>
      <c r="M743" s="117" t="b">
        <v>1</v>
      </c>
      <c r="N743" s="14">
        <v>136.80000000000001</v>
      </c>
      <c r="O743" s="14">
        <v>137.49</v>
      </c>
      <c r="P743" s="11" t="s">
        <v>112</v>
      </c>
      <c r="Q743" s="11" t="s">
        <v>1094</v>
      </c>
      <c r="R743" s="137" t="s">
        <v>1495</v>
      </c>
      <c r="S743" s="138">
        <v>5</v>
      </c>
      <c r="T743" s="11" t="s">
        <v>23</v>
      </c>
      <c r="U743" s="11"/>
      <c r="V743" s="6" t="s">
        <v>524</v>
      </c>
      <c r="W743" s="6" t="s">
        <v>49</v>
      </c>
      <c r="X743" s="6" t="s">
        <v>17</v>
      </c>
      <c r="Y743" s="6" t="s">
        <v>10</v>
      </c>
      <c r="Z743" s="79">
        <v>2</v>
      </c>
      <c r="AA743" s="6" t="s">
        <v>40</v>
      </c>
      <c r="AB743" s="151"/>
      <c r="AC743" s="151"/>
      <c r="AD743" s="151"/>
      <c r="AE743" s="151"/>
      <c r="AF743" s="34"/>
      <c r="AG743" s="34"/>
      <c r="AH743" s="151"/>
      <c r="AI743" s="34"/>
      <c r="AJ743" s="34"/>
      <c r="AK743" s="34"/>
      <c r="AL743" s="151"/>
      <c r="AM743" s="151"/>
      <c r="AN743" s="34"/>
      <c r="AO743" s="34"/>
      <c r="AP743" s="34"/>
      <c r="AQ743" s="151"/>
      <c r="AR743" s="34"/>
      <c r="AS743" s="34"/>
      <c r="AT743" s="34"/>
      <c r="AU743" s="34">
        <v>20</v>
      </c>
      <c r="AV743" s="151"/>
      <c r="AW743" s="34"/>
      <c r="AX743" s="34"/>
      <c r="AY743" s="34"/>
      <c r="AZ743" s="151"/>
      <c r="BA743" s="34"/>
      <c r="BB743" s="34"/>
      <c r="BC743" s="34"/>
      <c r="BD743" s="151"/>
      <c r="BE743" s="151"/>
      <c r="BF743" s="151"/>
      <c r="BG743" s="34"/>
      <c r="BH743" s="34"/>
      <c r="BI743" s="34">
        <v>80</v>
      </c>
      <c r="BJ743" s="34"/>
      <c r="BK743" s="151"/>
      <c r="BL743" s="151"/>
      <c r="BM743" s="151"/>
      <c r="BN743" s="151"/>
      <c r="BO743" s="151"/>
      <c r="BP743" s="34"/>
      <c r="BQ743" s="6"/>
      <c r="BR743" s="6"/>
      <c r="BS743" s="4">
        <v>100</v>
      </c>
      <c r="BT743" s="6"/>
      <c r="BU743" s="6"/>
      <c r="BV743" s="6"/>
      <c r="BW743" s="1" t="s">
        <v>594</v>
      </c>
      <c r="BX743" s="1"/>
      <c r="BY743" s="6"/>
    </row>
    <row r="744" spans="1:77" x14ac:dyDescent="0.3">
      <c r="A744" s="49" t="s">
        <v>1487</v>
      </c>
      <c r="B744" s="7">
        <v>42968</v>
      </c>
      <c r="C744" s="6" t="s">
        <v>523</v>
      </c>
      <c r="D744" s="6">
        <v>5057</v>
      </c>
      <c r="E744" s="6">
        <v>805</v>
      </c>
      <c r="F744" s="11">
        <v>59</v>
      </c>
      <c r="G744" s="11">
        <v>1</v>
      </c>
      <c r="H744" s="12" t="str">
        <f t="shared" si="23"/>
        <v>59-1</v>
      </c>
      <c r="I744" s="12" t="str">
        <f t="shared" si="22"/>
        <v>59-1 3</v>
      </c>
      <c r="J744" s="49" t="s">
        <v>1487</v>
      </c>
      <c r="K744" s="11">
        <v>0</v>
      </c>
      <c r="L744" s="11">
        <v>69</v>
      </c>
      <c r="M744" s="117" t="b">
        <v>1</v>
      </c>
      <c r="N744" s="14">
        <v>136.80000000000001</v>
      </c>
      <c r="O744" s="14">
        <v>137.49</v>
      </c>
      <c r="P744" s="11" t="s">
        <v>112</v>
      </c>
      <c r="Q744" s="11" t="s">
        <v>117</v>
      </c>
      <c r="R744" s="133" t="s">
        <v>1497</v>
      </c>
      <c r="S744" s="134">
        <v>3</v>
      </c>
      <c r="T744" s="11" t="s">
        <v>18</v>
      </c>
      <c r="U744" s="11"/>
      <c r="V744" s="6" t="s">
        <v>529</v>
      </c>
      <c r="W744" s="6" t="s">
        <v>49</v>
      </c>
      <c r="X744" s="6" t="s">
        <v>15</v>
      </c>
      <c r="Y744" s="6" t="s">
        <v>135</v>
      </c>
      <c r="Z744" s="18">
        <v>3</v>
      </c>
      <c r="AA744" s="6" t="s">
        <v>40</v>
      </c>
      <c r="AB744" s="151"/>
      <c r="AC744" s="151"/>
      <c r="AD744" s="151"/>
      <c r="AE744" s="151"/>
      <c r="AF744" s="34"/>
      <c r="AG744" s="34"/>
      <c r="AH744" s="151"/>
      <c r="AI744" s="34"/>
      <c r="AJ744" s="34"/>
      <c r="AK744" s="34"/>
      <c r="AL744" s="151"/>
      <c r="AM744" s="151"/>
      <c r="AN744" s="34"/>
      <c r="AO744" s="34"/>
      <c r="AP744" s="34"/>
      <c r="AQ744" s="151"/>
      <c r="AR744" s="34"/>
      <c r="AS744" s="34"/>
      <c r="AT744" s="34">
        <v>50</v>
      </c>
      <c r="AU744" s="34"/>
      <c r="AV744" s="151"/>
      <c r="AW744" s="34">
        <v>50</v>
      </c>
      <c r="AX744" s="34"/>
      <c r="AY744" s="34"/>
      <c r="AZ744" s="151"/>
      <c r="BA744" s="34"/>
      <c r="BB744" s="34"/>
      <c r="BC744" s="34"/>
      <c r="BD744" s="151"/>
      <c r="BE744" s="151"/>
      <c r="BF744" s="151"/>
      <c r="BG744" s="34"/>
      <c r="BH744" s="34"/>
      <c r="BI744" s="34"/>
      <c r="BJ744" s="34"/>
      <c r="BK744" s="151"/>
      <c r="BL744" s="151"/>
      <c r="BM744" s="151"/>
      <c r="BN744" s="151"/>
      <c r="BO744" s="151"/>
      <c r="BP744" s="34"/>
      <c r="BQ744" s="6"/>
      <c r="BR744" s="6"/>
      <c r="BS744" s="4">
        <v>100</v>
      </c>
      <c r="BT744" s="6"/>
      <c r="BU744" s="6"/>
      <c r="BV744" s="6"/>
      <c r="BW744" s="1" t="s">
        <v>601</v>
      </c>
      <c r="BX744" s="1"/>
      <c r="BY744" s="6"/>
    </row>
    <row r="745" spans="1:77" hidden="1" x14ac:dyDescent="0.3">
      <c r="A745" s="49" t="s">
        <v>1487</v>
      </c>
      <c r="B745" s="7">
        <v>42968</v>
      </c>
      <c r="C745" s="6" t="s">
        <v>523</v>
      </c>
      <c r="D745" s="6">
        <v>5057</v>
      </c>
      <c r="E745" s="6">
        <v>805</v>
      </c>
      <c r="F745" s="11">
        <v>59</v>
      </c>
      <c r="G745" s="11">
        <v>1</v>
      </c>
      <c r="H745" s="12" t="str">
        <f t="shared" si="23"/>
        <v>59-1</v>
      </c>
      <c r="I745" s="12" t="str">
        <f t="shared" si="22"/>
        <v>59-1 4</v>
      </c>
      <c r="J745" s="49" t="s">
        <v>1487</v>
      </c>
      <c r="K745" s="11">
        <v>0</v>
      </c>
      <c r="L745" s="11">
        <v>69</v>
      </c>
      <c r="M745" s="117" t="b">
        <v>1</v>
      </c>
      <c r="N745" s="14">
        <v>136.80000000000001</v>
      </c>
      <c r="O745" s="14">
        <v>137.49</v>
      </c>
      <c r="P745" s="11" t="s">
        <v>112</v>
      </c>
      <c r="Q745" s="11" t="s">
        <v>28</v>
      </c>
      <c r="R745" s="133" t="s">
        <v>1494</v>
      </c>
      <c r="S745" s="134">
        <v>4</v>
      </c>
      <c r="T745" s="11" t="s">
        <v>19</v>
      </c>
      <c r="U745" s="11"/>
      <c r="V745" s="6" t="s">
        <v>530</v>
      </c>
      <c r="W745" s="6" t="s">
        <v>49</v>
      </c>
      <c r="X745" s="6" t="s">
        <v>52</v>
      </c>
      <c r="Y745" s="6" t="s">
        <v>10</v>
      </c>
      <c r="Z745" s="18">
        <v>2</v>
      </c>
      <c r="AA745" s="6"/>
      <c r="AB745" s="151"/>
      <c r="AC745" s="151"/>
      <c r="AD745" s="151"/>
      <c r="AE745" s="151"/>
      <c r="AF745" s="34"/>
      <c r="AG745" s="34"/>
      <c r="AH745" s="151"/>
      <c r="AI745" s="34"/>
      <c r="AJ745" s="34"/>
      <c r="AK745" s="34"/>
      <c r="AL745" s="151"/>
      <c r="AM745" s="151"/>
      <c r="AN745" s="34"/>
      <c r="AO745" s="34"/>
      <c r="AP745" s="34"/>
      <c r="AQ745" s="151"/>
      <c r="AR745" s="34"/>
      <c r="AS745" s="34">
        <v>100</v>
      </c>
      <c r="AT745" s="34"/>
      <c r="AU745" s="34"/>
      <c r="AV745" s="151"/>
      <c r="AW745" s="34"/>
      <c r="AX745" s="34"/>
      <c r="AY745" s="34"/>
      <c r="AZ745" s="151"/>
      <c r="BA745" s="34"/>
      <c r="BB745" s="34"/>
      <c r="BC745" s="34"/>
      <c r="BD745" s="151"/>
      <c r="BE745" s="151"/>
      <c r="BF745" s="151"/>
      <c r="BG745" s="34"/>
      <c r="BH745" s="34"/>
      <c r="BI745" s="34"/>
      <c r="BJ745" s="34"/>
      <c r="BK745" s="151"/>
      <c r="BL745" s="151"/>
      <c r="BM745" s="151"/>
      <c r="BN745" s="151"/>
      <c r="BO745" s="151"/>
      <c r="BP745" s="34"/>
      <c r="BQ745" s="6"/>
      <c r="BR745" s="6"/>
      <c r="BS745" s="4">
        <v>100</v>
      </c>
      <c r="BT745" s="6"/>
      <c r="BU745" s="6"/>
      <c r="BV745" s="6"/>
      <c r="BW745" s="1" t="s">
        <v>602</v>
      </c>
      <c r="BX745" s="1"/>
      <c r="BY745" s="6"/>
    </row>
    <row r="746" spans="1:77" hidden="1" x14ac:dyDescent="0.3">
      <c r="A746" s="49" t="s">
        <v>1487</v>
      </c>
      <c r="B746" s="7">
        <v>42968</v>
      </c>
      <c r="C746" s="6" t="s">
        <v>523</v>
      </c>
      <c r="D746" s="6">
        <v>5057</v>
      </c>
      <c r="E746" s="6">
        <v>805</v>
      </c>
      <c r="F746" s="11">
        <v>59</v>
      </c>
      <c r="G746" s="11">
        <v>1</v>
      </c>
      <c r="H746" s="12" t="str">
        <f t="shared" si="23"/>
        <v>59-1</v>
      </c>
      <c r="I746" s="12" t="str">
        <f t="shared" si="22"/>
        <v>59-1 O</v>
      </c>
      <c r="J746" s="49" t="s">
        <v>1487</v>
      </c>
      <c r="K746" s="11">
        <v>0</v>
      </c>
      <c r="L746" s="11">
        <v>69</v>
      </c>
      <c r="M746" s="117" t="b">
        <v>1</v>
      </c>
      <c r="N746" s="14">
        <v>136.80000000000001</v>
      </c>
      <c r="O746" s="14">
        <v>137.49</v>
      </c>
      <c r="P746" s="11"/>
      <c r="Q746" s="11" t="s">
        <v>105</v>
      </c>
      <c r="R746" s="135" t="s">
        <v>105</v>
      </c>
      <c r="S746" s="136" t="s">
        <v>1492</v>
      </c>
      <c r="T746" s="11"/>
      <c r="U746" s="11"/>
      <c r="V746" s="6"/>
      <c r="W746" s="6"/>
      <c r="X746" s="6"/>
      <c r="Y746" s="6"/>
      <c r="Z746" s="18" t="e">
        <v>#N/A</v>
      </c>
      <c r="AA746" s="6"/>
      <c r="AB746" s="151"/>
      <c r="AC746" s="151"/>
      <c r="AD746" s="151"/>
      <c r="AE746" s="151"/>
      <c r="AF746" s="34"/>
      <c r="AG746" s="34"/>
      <c r="AH746" s="151"/>
      <c r="AI746" s="34"/>
      <c r="AJ746" s="34"/>
      <c r="AK746" s="34"/>
      <c r="AL746" s="151"/>
      <c r="AM746" s="151"/>
      <c r="AN746" s="34"/>
      <c r="AO746" s="34"/>
      <c r="AP746" s="34"/>
      <c r="AQ746" s="151"/>
      <c r="AR746" s="34"/>
      <c r="AS746" s="34"/>
      <c r="AT746" s="34"/>
      <c r="AU746" s="34"/>
      <c r="AV746" s="151"/>
      <c r="AW746" s="34"/>
      <c r="AX746" s="34"/>
      <c r="AY746" s="34"/>
      <c r="AZ746" s="151"/>
      <c r="BA746" s="34"/>
      <c r="BB746" s="34"/>
      <c r="BC746" s="34"/>
      <c r="BD746" s="151"/>
      <c r="BE746" s="151"/>
      <c r="BF746" s="151"/>
      <c r="BG746" s="34"/>
      <c r="BH746" s="34"/>
      <c r="BI746" s="34"/>
      <c r="BJ746" s="34"/>
      <c r="BK746" s="151"/>
      <c r="BL746" s="151"/>
      <c r="BM746" s="151"/>
      <c r="BN746" s="151"/>
      <c r="BO746" s="151"/>
      <c r="BP746" s="34"/>
      <c r="BQ746" s="6"/>
      <c r="BR746" s="6"/>
      <c r="BS746" s="4">
        <v>0</v>
      </c>
      <c r="BT746" s="6"/>
      <c r="BU746" s="6"/>
      <c r="BV746" s="6"/>
      <c r="BW746" s="1"/>
      <c r="BX746" s="1" t="s">
        <v>603</v>
      </c>
      <c r="BY746" s="6"/>
    </row>
    <row r="747" spans="1:77" hidden="1" x14ac:dyDescent="0.3">
      <c r="A747" s="49" t="s">
        <v>1487</v>
      </c>
      <c r="B747" s="7">
        <v>42968</v>
      </c>
      <c r="C747" s="6" t="s">
        <v>523</v>
      </c>
      <c r="D747" s="6">
        <v>5057</v>
      </c>
      <c r="E747" s="6">
        <v>805</v>
      </c>
      <c r="F747" s="11">
        <v>59</v>
      </c>
      <c r="G747" s="11">
        <v>2</v>
      </c>
      <c r="H747" s="12" t="str">
        <f t="shared" si="23"/>
        <v>59-2</v>
      </c>
      <c r="I747" s="12" t="str">
        <f t="shared" si="22"/>
        <v>59-2 1</v>
      </c>
      <c r="J747" s="49" t="s">
        <v>1487</v>
      </c>
      <c r="K747" s="11">
        <v>0</v>
      </c>
      <c r="L747" s="11">
        <v>82</v>
      </c>
      <c r="M747" s="117" t="b">
        <v>1</v>
      </c>
      <c r="N747" s="14">
        <v>137.495</v>
      </c>
      <c r="O747" s="14">
        <v>138.315</v>
      </c>
      <c r="P747" s="11" t="s">
        <v>112</v>
      </c>
      <c r="Q747" s="11" t="s">
        <v>1094</v>
      </c>
      <c r="R747" s="133" t="s">
        <v>1493</v>
      </c>
      <c r="S747" s="134">
        <v>1</v>
      </c>
      <c r="T747" s="11" t="s">
        <v>18</v>
      </c>
      <c r="U747" s="11"/>
      <c r="V747" s="6" t="s">
        <v>524</v>
      </c>
      <c r="W747" s="6" t="s">
        <v>49</v>
      </c>
      <c r="X747" s="6" t="s">
        <v>17</v>
      </c>
      <c r="Y747" s="6" t="s">
        <v>10</v>
      </c>
      <c r="Z747" s="18">
        <v>2</v>
      </c>
      <c r="AA747" s="6" t="s">
        <v>40</v>
      </c>
      <c r="AB747" s="151"/>
      <c r="AC747" s="151"/>
      <c r="AD747" s="151"/>
      <c r="AE747" s="151"/>
      <c r="AF747" s="34"/>
      <c r="AG747" s="34"/>
      <c r="AH747" s="151"/>
      <c r="AI747" s="34"/>
      <c r="AJ747" s="34"/>
      <c r="AK747" s="34"/>
      <c r="AL747" s="151"/>
      <c r="AM747" s="151"/>
      <c r="AN747" s="34"/>
      <c r="AO747" s="34"/>
      <c r="AP747" s="34"/>
      <c r="AQ747" s="151"/>
      <c r="AR747" s="34"/>
      <c r="AS747" s="34"/>
      <c r="AT747" s="34"/>
      <c r="AU747" s="34">
        <v>20</v>
      </c>
      <c r="AV747" s="151"/>
      <c r="AW747" s="34"/>
      <c r="AX747" s="34"/>
      <c r="AY747" s="34"/>
      <c r="AZ747" s="151"/>
      <c r="BA747" s="34"/>
      <c r="BB747" s="34"/>
      <c r="BC747" s="34"/>
      <c r="BD747" s="151"/>
      <c r="BE747" s="151"/>
      <c r="BF747" s="151"/>
      <c r="BG747" s="34"/>
      <c r="BH747" s="34"/>
      <c r="BI747" s="34">
        <v>80</v>
      </c>
      <c r="BJ747" s="34"/>
      <c r="BK747" s="151"/>
      <c r="BL747" s="151"/>
      <c r="BM747" s="151"/>
      <c r="BN747" s="151"/>
      <c r="BO747" s="151"/>
      <c r="BP747" s="34"/>
      <c r="BQ747" s="6"/>
      <c r="BR747" s="6"/>
      <c r="BS747" s="4">
        <v>100</v>
      </c>
      <c r="BT747" s="6"/>
      <c r="BU747" s="6"/>
      <c r="BV747" s="6"/>
      <c r="BW747" s="1" t="s">
        <v>594</v>
      </c>
      <c r="BX747" s="1"/>
      <c r="BY747" s="6"/>
    </row>
    <row r="748" spans="1:77" x14ac:dyDescent="0.3">
      <c r="A748" s="49" t="s">
        <v>1487</v>
      </c>
      <c r="B748" s="7">
        <v>42968</v>
      </c>
      <c r="C748" s="6" t="s">
        <v>523</v>
      </c>
      <c r="D748" s="6">
        <v>5057</v>
      </c>
      <c r="E748" s="6">
        <v>805</v>
      </c>
      <c r="F748" s="11">
        <v>59</v>
      </c>
      <c r="G748" s="11">
        <v>2</v>
      </c>
      <c r="H748" s="12" t="str">
        <f t="shared" si="23"/>
        <v>59-2</v>
      </c>
      <c r="I748" s="12" t="str">
        <f t="shared" si="22"/>
        <v>59-2 3</v>
      </c>
      <c r="J748" s="49" t="s">
        <v>1487</v>
      </c>
      <c r="K748" s="11">
        <v>0</v>
      </c>
      <c r="L748" s="11">
        <v>82</v>
      </c>
      <c r="M748" s="117" t="b">
        <v>1</v>
      </c>
      <c r="N748" s="14">
        <v>137.495</v>
      </c>
      <c r="O748" s="14">
        <v>138.315</v>
      </c>
      <c r="P748" s="11" t="s">
        <v>112</v>
      </c>
      <c r="Q748" s="11" t="s">
        <v>117</v>
      </c>
      <c r="R748" s="133" t="s">
        <v>1497</v>
      </c>
      <c r="S748" s="134">
        <v>3</v>
      </c>
      <c r="T748" s="11" t="s">
        <v>18</v>
      </c>
      <c r="U748" s="11"/>
      <c r="V748" s="6" t="s">
        <v>531</v>
      </c>
      <c r="W748" s="6" t="s">
        <v>49</v>
      </c>
      <c r="X748" s="6" t="s">
        <v>17</v>
      </c>
      <c r="Y748" s="6" t="s">
        <v>135</v>
      </c>
      <c r="Z748" s="18">
        <v>3</v>
      </c>
      <c r="AA748" s="6"/>
      <c r="AB748" s="151"/>
      <c r="AC748" s="151"/>
      <c r="AD748" s="151"/>
      <c r="AE748" s="151"/>
      <c r="AF748" s="34"/>
      <c r="AG748" s="34"/>
      <c r="AH748" s="151"/>
      <c r="AI748" s="34"/>
      <c r="AJ748" s="34"/>
      <c r="AK748" s="34"/>
      <c r="AL748" s="151"/>
      <c r="AM748" s="151"/>
      <c r="AN748" s="34"/>
      <c r="AO748" s="34"/>
      <c r="AP748" s="34"/>
      <c r="AQ748" s="151"/>
      <c r="AR748" s="34"/>
      <c r="AS748" s="34"/>
      <c r="AT748" s="34">
        <v>50</v>
      </c>
      <c r="AU748" s="34"/>
      <c r="AV748" s="151"/>
      <c r="AW748" s="34">
        <v>50</v>
      </c>
      <c r="AX748" s="34"/>
      <c r="AY748" s="34"/>
      <c r="AZ748" s="151"/>
      <c r="BA748" s="34"/>
      <c r="BB748" s="34"/>
      <c r="BC748" s="34"/>
      <c r="BD748" s="151"/>
      <c r="BE748" s="151"/>
      <c r="BF748" s="151"/>
      <c r="BG748" s="34"/>
      <c r="BH748" s="34"/>
      <c r="BI748" s="34"/>
      <c r="BJ748" s="34"/>
      <c r="BK748" s="151"/>
      <c r="BL748" s="151"/>
      <c r="BM748" s="151"/>
      <c r="BN748" s="151"/>
      <c r="BO748" s="151"/>
      <c r="BP748" s="34"/>
      <c r="BQ748" s="6"/>
      <c r="BR748" s="6"/>
      <c r="BS748" s="4">
        <v>100</v>
      </c>
      <c r="BT748" s="6"/>
      <c r="BU748" s="6">
        <v>1</v>
      </c>
      <c r="BV748" s="6" t="s">
        <v>118</v>
      </c>
      <c r="BW748" s="1" t="s">
        <v>604</v>
      </c>
      <c r="BX748" s="1"/>
      <c r="BY748" s="6"/>
    </row>
    <row r="749" spans="1:77" hidden="1" x14ac:dyDescent="0.3">
      <c r="A749" s="49" t="s">
        <v>1487</v>
      </c>
      <c r="B749" s="7">
        <v>42968</v>
      </c>
      <c r="C749" s="6" t="s">
        <v>523</v>
      </c>
      <c r="D749" s="6">
        <v>5057</v>
      </c>
      <c r="E749" s="6">
        <v>805</v>
      </c>
      <c r="F749" s="11">
        <v>59</v>
      </c>
      <c r="G749" s="11">
        <v>2</v>
      </c>
      <c r="H749" s="12" t="str">
        <f t="shared" si="23"/>
        <v>59-2</v>
      </c>
      <c r="I749" s="12" t="str">
        <f t="shared" si="22"/>
        <v>59-2 5</v>
      </c>
      <c r="J749" s="49" t="s">
        <v>1487</v>
      </c>
      <c r="K749" s="11">
        <v>0</v>
      </c>
      <c r="L749" s="11">
        <v>82</v>
      </c>
      <c r="M749" s="117" t="b">
        <v>1</v>
      </c>
      <c r="N749" s="14">
        <v>137.495</v>
      </c>
      <c r="O749" s="14">
        <v>138.315</v>
      </c>
      <c r="P749" s="11" t="s">
        <v>96</v>
      </c>
      <c r="Q749" s="11" t="s">
        <v>1094</v>
      </c>
      <c r="R749" s="137" t="s">
        <v>1495</v>
      </c>
      <c r="S749" s="138">
        <v>5</v>
      </c>
      <c r="T749" s="11" t="s">
        <v>23</v>
      </c>
      <c r="U749" s="11"/>
      <c r="V749" s="6" t="s">
        <v>532</v>
      </c>
      <c r="W749" s="6" t="s">
        <v>49</v>
      </c>
      <c r="X749" s="6" t="s">
        <v>16</v>
      </c>
      <c r="Y749" s="6" t="s">
        <v>109</v>
      </c>
      <c r="Z749" s="79">
        <v>7</v>
      </c>
      <c r="AA749" s="6"/>
      <c r="AB749" s="151"/>
      <c r="AC749" s="151"/>
      <c r="AD749" s="151"/>
      <c r="AE749" s="151"/>
      <c r="AF749" s="34"/>
      <c r="AG749" s="34"/>
      <c r="AH749" s="151"/>
      <c r="AI749" s="34"/>
      <c r="AJ749" s="34"/>
      <c r="AK749" s="34"/>
      <c r="AL749" s="151"/>
      <c r="AM749" s="151"/>
      <c r="AN749" s="34"/>
      <c r="AO749" s="34"/>
      <c r="AP749" s="34"/>
      <c r="AQ749" s="151"/>
      <c r="AR749" s="34"/>
      <c r="AS749" s="34"/>
      <c r="AT749" s="34"/>
      <c r="AU749" s="34"/>
      <c r="AV749" s="151"/>
      <c r="AW749" s="34"/>
      <c r="AX749" s="34"/>
      <c r="AY749" s="34"/>
      <c r="AZ749" s="151"/>
      <c r="BA749" s="34"/>
      <c r="BB749" s="34"/>
      <c r="BC749" s="34"/>
      <c r="BD749" s="151"/>
      <c r="BE749" s="151"/>
      <c r="BF749" s="151"/>
      <c r="BG749" s="34"/>
      <c r="BH749" s="34"/>
      <c r="BI749" s="34"/>
      <c r="BJ749" s="34"/>
      <c r="BK749" s="151"/>
      <c r="BL749" s="151"/>
      <c r="BM749" s="151"/>
      <c r="BN749" s="151"/>
      <c r="BO749" s="151"/>
      <c r="BP749" s="34"/>
      <c r="BQ749" s="6" t="s">
        <v>554</v>
      </c>
      <c r="BR749" s="6">
        <v>100</v>
      </c>
      <c r="BS749" s="4">
        <v>100</v>
      </c>
      <c r="BT749" s="6"/>
      <c r="BU749" s="6"/>
      <c r="BV749" s="6"/>
      <c r="BW749" s="1" t="s">
        <v>605</v>
      </c>
      <c r="BX749" s="1"/>
      <c r="BY749" s="6"/>
    </row>
    <row r="750" spans="1:77" hidden="1" x14ac:dyDescent="0.3">
      <c r="A750" s="49" t="s">
        <v>1487</v>
      </c>
      <c r="B750" s="7">
        <v>42968</v>
      </c>
      <c r="C750" s="6" t="s">
        <v>523</v>
      </c>
      <c r="D750" s="6">
        <v>5057</v>
      </c>
      <c r="E750" s="6">
        <v>805</v>
      </c>
      <c r="F750" s="11">
        <v>59</v>
      </c>
      <c r="G750" s="11">
        <v>2</v>
      </c>
      <c r="H750" s="12" t="str">
        <f t="shared" si="23"/>
        <v>59-2</v>
      </c>
      <c r="I750" s="12" t="str">
        <f t="shared" si="22"/>
        <v>59-2 O</v>
      </c>
      <c r="J750" s="49" t="s">
        <v>1487</v>
      </c>
      <c r="K750" s="11">
        <v>0</v>
      </c>
      <c r="L750" s="11">
        <v>82</v>
      </c>
      <c r="M750" s="117" t="b">
        <v>1</v>
      </c>
      <c r="N750" s="14">
        <v>137.495</v>
      </c>
      <c r="O750" s="14">
        <v>138.315</v>
      </c>
      <c r="P750" s="11"/>
      <c r="Q750" s="11" t="s">
        <v>105</v>
      </c>
      <c r="R750" s="135" t="s">
        <v>105</v>
      </c>
      <c r="S750" s="136" t="s">
        <v>1492</v>
      </c>
      <c r="T750" s="11"/>
      <c r="U750" s="11"/>
      <c r="V750" s="6"/>
      <c r="W750" s="6"/>
      <c r="X750" s="6"/>
      <c r="Y750" s="6"/>
      <c r="Z750" s="18" t="e">
        <v>#N/A</v>
      </c>
      <c r="AA750" s="6"/>
      <c r="AB750" s="151"/>
      <c r="AC750" s="151"/>
      <c r="AD750" s="151"/>
      <c r="AE750" s="151"/>
      <c r="AF750" s="34"/>
      <c r="AG750" s="34"/>
      <c r="AH750" s="151"/>
      <c r="AI750" s="34"/>
      <c r="AJ750" s="34"/>
      <c r="AK750" s="34"/>
      <c r="AL750" s="151"/>
      <c r="AM750" s="151"/>
      <c r="AN750" s="34"/>
      <c r="AO750" s="34"/>
      <c r="AP750" s="34"/>
      <c r="AQ750" s="151"/>
      <c r="AR750" s="34"/>
      <c r="AS750" s="34"/>
      <c r="AT750" s="34"/>
      <c r="AU750" s="34"/>
      <c r="AV750" s="151"/>
      <c r="AW750" s="34"/>
      <c r="AX750" s="34"/>
      <c r="AY750" s="34"/>
      <c r="AZ750" s="151"/>
      <c r="BA750" s="34"/>
      <c r="BB750" s="34"/>
      <c r="BC750" s="34"/>
      <c r="BD750" s="151"/>
      <c r="BE750" s="151"/>
      <c r="BF750" s="151"/>
      <c r="BG750" s="34"/>
      <c r="BH750" s="34"/>
      <c r="BI750" s="34"/>
      <c r="BJ750" s="34"/>
      <c r="BK750" s="151"/>
      <c r="BL750" s="151"/>
      <c r="BM750" s="151"/>
      <c r="BN750" s="151"/>
      <c r="BO750" s="151"/>
      <c r="BP750" s="34"/>
      <c r="BQ750" s="6"/>
      <c r="BR750" s="6"/>
      <c r="BS750" s="4">
        <v>0</v>
      </c>
      <c r="BT750" s="6"/>
      <c r="BU750" s="6"/>
      <c r="BV750" s="6"/>
      <c r="BW750" s="1"/>
      <c r="BX750" s="1" t="s">
        <v>606</v>
      </c>
      <c r="BY750" s="6"/>
    </row>
    <row r="751" spans="1:77" hidden="1" x14ac:dyDescent="0.3">
      <c r="A751" s="49" t="s">
        <v>1487</v>
      </c>
      <c r="B751" s="7">
        <v>42968</v>
      </c>
      <c r="C751" s="6" t="s">
        <v>523</v>
      </c>
      <c r="D751" s="6">
        <v>5057</v>
      </c>
      <c r="E751" s="6">
        <v>805</v>
      </c>
      <c r="F751" s="11">
        <v>59</v>
      </c>
      <c r="G751" s="11">
        <v>3</v>
      </c>
      <c r="H751" s="12" t="str">
        <f t="shared" si="23"/>
        <v>59-3</v>
      </c>
      <c r="I751" s="12" t="str">
        <f t="shared" si="22"/>
        <v>59-3 1</v>
      </c>
      <c r="J751" s="49" t="s">
        <v>1487</v>
      </c>
      <c r="K751" s="11">
        <v>0</v>
      </c>
      <c r="L751" s="11">
        <v>71</v>
      </c>
      <c r="M751" s="117" t="b">
        <v>1</v>
      </c>
      <c r="N751" s="14">
        <v>138.315</v>
      </c>
      <c r="O751" s="14">
        <v>139.02500000000001</v>
      </c>
      <c r="P751" s="11" t="s">
        <v>112</v>
      </c>
      <c r="Q751" s="11" t="s">
        <v>1094</v>
      </c>
      <c r="R751" s="133" t="s">
        <v>1493</v>
      </c>
      <c r="S751" s="134">
        <v>1</v>
      </c>
      <c r="T751" s="11" t="s">
        <v>18</v>
      </c>
      <c r="U751" s="11"/>
      <c r="V751" s="6" t="s">
        <v>524</v>
      </c>
      <c r="W751" s="6" t="s">
        <v>49</v>
      </c>
      <c r="X751" s="6" t="s">
        <v>17</v>
      </c>
      <c r="Y751" s="6" t="s">
        <v>10</v>
      </c>
      <c r="Z751" s="18">
        <v>2</v>
      </c>
      <c r="AA751" s="6" t="s">
        <v>40</v>
      </c>
      <c r="AB751" s="151"/>
      <c r="AC751" s="151"/>
      <c r="AD751" s="151"/>
      <c r="AE751" s="151"/>
      <c r="AF751" s="34"/>
      <c r="AG751" s="34"/>
      <c r="AH751" s="151"/>
      <c r="AI751" s="34"/>
      <c r="AJ751" s="34"/>
      <c r="AK751" s="34"/>
      <c r="AL751" s="151"/>
      <c r="AM751" s="151"/>
      <c r="AN751" s="34"/>
      <c r="AO751" s="34"/>
      <c r="AP751" s="34"/>
      <c r="AQ751" s="151"/>
      <c r="AR751" s="34"/>
      <c r="AS751" s="34"/>
      <c r="AT751" s="34"/>
      <c r="AU751" s="34">
        <v>20</v>
      </c>
      <c r="AV751" s="151"/>
      <c r="AW751" s="34"/>
      <c r="AX751" s="34"/>
      <c r="AY751" s="34"/>
      <c r="AZ751" s="151"/>
      <c r="BA751" s="34"/>
      <c r="BB751" s="34"/>
      <c r="BC751" s="34"/>
      <c r="BD751" s="151"/>
      <c r="BE751" s="151"/>
      <c r="BF751" s="151"/>
      <c r="BG751" s="34"/>
      <c r="BH751" s="34"/>
      <c r="BI751" s="34">
        <v>80</v>
      </c>
      <c r="BJ751" s="34"/>
      <c r="BK751" s="151"/>
      <c r="BL751" s="151"/>
      <c r="BM751" s="151"/>
      <c r="BN751" s="151"/>
      <c r="BO751" s="151"/>
      <c r="BP751" s="34"/>
      <c r="BQ751" s="6"/>
      <c r="BR751" s="6"/>
      <c r="BS751" s="4">
        <v>100</v>
      </c>
      <c r="BT751" s="6"/>
      <c r="BU751" s="6"/>
      <c r="BV751" s="6"/>
      <c r="BW751" s="1" t="s">
        <v>607</v>
      </c>
      <c r="BX751" s="1"/>
      <c r="BY751" s="6"/>
    </row>
    <row r="752" spans="1:77" x14ac:dyDescent="0.3">
      <c r="A752" s="49" t="s">
        <v>1487</v>
      </c>
      <c r="B752" s="7">
        <v>42968</v>
      </c>
      <c r="C752" s="6" t="s">
        <v>523</v>
      </c>
      <c r="D752" s="6">
        <v>5057</v>
      </c>
      <c r="E752" s="6">
        <v>805</v>
      </c>
      <c r="F752" s="11">
        <v>59</v>
      </c>
      <c r="G752" s="11">
        <v>3</v>
      </c>
      <c r="H752" s="12" t="str">
        <f t="shared" si="23"/>
        <v>59-3</v>
      </c>
      <c r="I752" s="12" t="str">
        <f t="shared" si="22"/>
        <v>59-3 3</v>
      </c>
      <c r="J752" s="49" t="s">
        <v>1487</v>
      </c>
      <c r="K752" s="11">
        <v>0</v>
      </c>
      <c r="L752" s="11">
        <v>71</v>
      </c>
      <c r="M752" s="117" t="b">
        <v>1</v>
      </c>
      <c r="N752" s="14">
        <v>138.315</v>
      </c>
      <c r="O752" s="14">
        <v>139.02500000000001</v>
      </c>
      <c r="P752" s="11" t="s">
        <v>112</v>
      </c>
      <c r="Q752" s="11" t="s">
        <v>117</v>
      </c>
      <c r="R752" s="133" t="s">
        <v>1497</v>
      </c>
      <c r="S752" s="134">
        <v>3</v>
      </c>
      <c r="T752" s="11" t="s">
        <v>18</v>
      </c>
      <c r="U752" s="11"/>
      <c r="V752" s="6" t="s">
        <v>533</v>
      </c>
      <c r="W752" s="6" t="s">
        <v>49</v>
      </c>
      <c r="X752" s="6" t="s">
        <v>14</v>
      </c>
      <c r="Y752" s="6" t="s">
        <v>135</v>
      </c>
      <c r="Z752" s="18">
        <v>3</v>
      </c>
      <c r="AA752" s="6"/>
      <c r="AB752" s="151"/>
      <c r="AC752" s="151"/>
      <c r="AD752" s="151"/>
      <c r="AE752" s="151"/>
      <c r="AF752" s="34"/>
      <c r="AG752" s="34"/>
      <c r="AH752" s="151"/>
      <c r="AI752" s="34"/>
      <c r="AJ752" s="34"/>
      <c r="AK752" s="34"/>
      <c r="AL752" s="151"/>
      <c r="AM752" s="151"/>
      <c r="AN752" s="34"/>
      <c r="AO752" s="34"/>
      <c r="AP752" s="34"/>
      <c r="AQ752" s="151"/>
      <c r="AR752" s="34"/>
      <c r="AS752" s="34"/>
      <c r="AT752" s="34">
        <v>50</v>
      </c>
      <c r="AU752" s="34"/>
      <c r="AV752" s="151"/>
      <c r="AW752" s="34">
        <v>50</v>
      </c>
      <c r="AX752" s="34"/>
      <c r="AY752" s="34"/>
      <c r="AZ752" s="151"/>
      <c r="BA752" s="34"/>
      <c r="BB752" s="34"/>
      <c r="BC752" s="34"/>
      <c r="BD752" s="151"/>
      <c r="BE752" s="151"/>
      <c r="BF752" s="151"/>
      <c r="BG752" s="34"/>
      <c r="BH752" s="34"/>
      <c r="BI752" s="34"/>
      <c r="BJ752" s="34"/>
      <c r="BK752" s="151"/>
      <c r="BL752" s="151"/>
      <c r="BM752" s="151"/>
      <c r="BN752" s="151"/>
      <c r="BO752" s="151"/>
      <c r="BP752" s="34"/>
      <c r="BQ752" s="6"/>
      <c r="BR752" s="6"/>
      <c r="BS752" s="4">
        <v>100</v>
      </c>
      <c r="BT752" s="6"/>
      <c r="BU752" s="6">
        <v>1</v>
      </c>
      <c r="BV752" s="6" t="s">
        <v>118</v>
      </c>
      <c r="BW752" s="1" t="s">
        <v>608</v>
      </c>
      <c r="BX752" s="1"/>
      <c r="BY752" s="6"/>
    </row>
    <row r="753" spans="1:77" hidden="1" x14ac:dyDescent="0.3">
      <c r="A753" s="49" t="s">
        <v>1487</v>
      </c>
      <c r="B753" s="7">
        <v>42968</v>
      </c>
      <c r="C753" s="6" t="s">
        <v>523</v>
      </c>
      <c r="D753" s="6">
        <v>5057</v>
      </c>
      <c r="E753" s="6">
        <v>805</v>
      </c>
      <c r="F753" s="11">
        <v>59</v>
      </c>
      <c r="G753" s="11">
        <v>3</v>
      </c>
      <c r="H753" s="12" t="str">
        <f t="shared" si="23"/>
        <v>59-3</v>
      </c>
      <c r="I753" s="12" t="str">
        <f t="shared" si="22"/>
        <v>59-3 5</v>
      </c>
      <c r="J753" s="49" t="s">
        <v>1487</v>
      </c>
      <c r="K753" s="11">
        <v>0</v>
      </c>
      <c r="L753" s="11">
        <v>71</v>
      </c>
      <c r="M753" s="117" t="b">
        <v>1</v>
      </c>
      <c r="N753" s="14">
        <v>138.315</v>
      </c>
      <c r="O753" s="14">
        <v>139.02500000000001</v>
      </c>
      <c r="P753" s="11" t="s">
        <v>96</v>
      </c>
      <c r="Q753" s="11" t="s">
        <v>1094</v>
      </c>
      <c r="R753" s="137" t="s">
        <v>1495</v>
      </c>
      <c r="S753" s="138">
        <v>5</v>
      </c>
      <c r="T753" s="11" t="s">
        <v>23</v>
      </c>
      <c r="U753" s="11"/>
      <c r="V753" s="6" t="s">
        <v>532</v>
      </c>
      <c r="W753" s="6" t="s">
        <v>49</v>
      </c>
      <c r="X753" s="6" t="s">
        <v>16</v>
      </c>
      <c r="Y753" s="6" t="s">
        <v>109</v>
      </c>
      <c r="Z753" s="79">
        <v>7</v>
      </c>
      <c r="AA753" s="6"/>
      <c r="AB753" s="151"/>
      <c r="AC753" s="151"/>
      <c r="AD753" s="151"/>
      <c r="AE753" s="151"/>
      <c r="AF753" s="34"/>
      <c r="AG753" s="34"/>
      <c r="AH753" s="151"/>
      <c r="AI753" s="34"/>
      <c r="AJ753" s="34"/>
      <c r="AK753" s="34"/>
      <c r="AL753" s="151"/>
      <c r="AM753" s="151"/>
      <c r="AN753" s="34"/>
      <c r="AO753" s="34"/>
      <c r="AP753" s="34"/>
      <c r="AQ753" s="151"/>
      <c r="AR753" s="34"/>
      <c r="AS753" s="34"/>
      <c r="AT753" s="34"/>
      <c r="AU753" s="34"/>
      <c r="AV753" s="151"/>
      <c r="AW753" s="34"/>
      <c r="AX753" s="34"/>
      <c r="AY753" s="34"/>
      <c r="AZ753" s="151"/>
      <c r="BA753" s="34"/>
      <c r="BB753" s="34"/>
      <c r="BC753" s="34"/>
      <c r="BD753" s="151"/>
      <c r="BE753" s="151"/>
      <c r="BF753" s="151"/>
      <c r="BG753" s="34"/>
      <c r="BH753" s="34"/>
      <c r="BI753" s="34"/>
      <c r="BJ753" s="34"/>
      <c r="BK753" s="151"/>
      <c r="BL753" s="151"/>
      <c r="BM753" s="151"/>
      <c r="BN753" s="151"/>
      <c r="BO753" s="151"/>
      <c r="BP753" s="34"/>
      <c r="BQ753" s="6" t="s">
        <v>554</v>
      </c>
      <c r="BR753" s="6">
        <v>100</v>
      </c>
      <c r="BS753" s="4">
        <v>100</v>
      </c>
      <c r="BT753" s="6"/>
      <c r="BU753" s="6"/>
      <c r="BV753" s="6"/>
      <c r="BW753" s="1" t="s">
        <v>609</v>
      </c>
      <c r="BX753" s="1"/>
      <c r="BY753" s="6"/>
    </row>
    <row r="754" spans="1:77" hidden="1" x14ac:dyDescent="0.3">
      <c r="A754" s="49" t="s">
        <v>1487</v>
      </c>
      <c r="B754" s="7">
        <v>42968</v>
      </c>
      <c r="C754" s="6" t="s">
        <v>523</v>
      </c>
      <c r="D754" s="6">
        <v>5057</v>
      </c>
      <c r="E754" s="6">
        <v>805</v>
      </c>
      <c r="F754" s="11">
        <v>59</v>
      </c>
      <c r="G754" s="11">
        <v>3</v>
      </c>
      <c r="H754" s="12" t="str">
        <f t="shared" si="23"/>
        <v>59-3</v>
      </c>
      <c r="I754" s="12" t="str">
        <f t="shared" si="22"/>
        <v>59-3 O</v>
      </c>
      <c r="J754" s="49" t="s">
        <v>1487</v>
      </c>
      <c r="K754" s="11">
        <v>0</v>
      </c>
      <c r="L754" s="11">
        <v>71</v>
      </c>
      <c r="M754" s="117" t="b">
        <v>1</v>
      </c>
      <c r="N754" s="14">
        <v>138.315</v>
      </c>
      <c r="O754" s="14">
        <v>139.02500000000001</v>
      </c>
      <c r="P754" s="11"/>
      <c r="Q754" s="11" t="s">
        <v>105</v>
      </c>
      <c r="R754" s="135" t="s">
        <v>105</v>
      </c>
      <c r="S754" s="136" t="s">
        <v>1492</v>
      </c>
      <c r="T754" s="11"/>
      <c r="U754" s="11"/>
      <c r="V754" s="6"/>
      <c r="W754" s="6"/>
      <c r="X754" s="6"/>
      <c r="Y754" s="6"/>
      <c r="Z754" s="18" t="e">
        <v>#N/A</v>
      </c>
      <c r="AA754" s="6"/>
      <c r="AB754" s="151"/>
      <c r="AC754" s="151"/>
      <c r="AD754" s="151"/>
      <c r="AE754" s="151"/>
      <c r="AF754" s="34"/>
      <c r="AG754" s="34"/>
      <c r="AH754" s="151"/>
      <c r="AI754" s="34"/>
      <c r="AJ754" s="34"/>
      <c r="AK754" s="34"/>
      <c r="AL754" s="151"/>
      <c r="AM754" s="151"/>
      <c r="AN754" s="34"/>
      <c r="AO754" s="34"/>
      <c r="AP754" s="34"/>
      <c r="AQ754" s="151"/>
      <c r="AR754" s="34"/>
      <c r="AS754" s="34"/>
      <c r="AT754" s="34"/>
      <c r="AU754" s="34"/>
      <c r="AV754" s="151"/>
      <c r="AW754" s="34"/>
      <c r="AX754" s="34"/>
      <c r="AY754" s="34"/>
      <c r="AZ754" s="151"/>
      <c r="BA754" s="34"/>
      <c r="BB754" s="34"/>
      <c r="BC754" s="34"/>
      <c r="BD754" s="151"/>
      <c r="BE754" s="151"/>
      <c r="BF754" s="151"/>
      <c r="BG754" s="34"/>
      <c r="BH754" s="34"/>
      <c r="BI754" s="34"/>
      <c r="BJ754" s="34"/>
      <c r="BK754" s="151"/>
      <c r="BL754" s="151"/>
      <c r="BM754" s="151"/>
      <c r="BN754" s="151"/>
      <c r="BO754" s="151"/>
      <c r="BP754" s="34"/>
      <c r="BQ754" s="6"/>
      <c r="BR754" s="6"/>
      <c r="BS754" s="4">
        <v>0</v>
      </c>
      <c r="BT754" s="6"/>
      <c r="BU754" s="6"/>
      <c r="BV754" s="6"/>
      <c r="BW754" s="1"/>
      <c r="BX754" s="1" t="s">
        <v>610</v>
      </c>
      <c r="BY754" s="6"/>
    </row>
    <row r="755" spans="1:77" hidden="1" x14ac:dyDescent="0.3">
      <c r="A755" s="49" t="s">
        <v>1487</v>
      </c>
      <c r="B755" s="7">
        <v>42968</v>
      </c>
      <c r="C755" s="6" t="s">
        <v>523</v>
      </c>
      <c r="D755" s="6">
        <v>5057</v>
      </c>
      <c r="E755" s="6">
        <v>805</v>
      </c>
      <c r="F755" s="11">
        <v>59</v>
      </c>
      <c r="G755" s="11">
        <v>4</v>
      </c>
      <c r="H755" s="12" t="str">
        <f t="shared" si="23"/>
        <v>59-4</v>
      </c>
      <c r="I755" s="12" t="str">
        <f t="shared" si="22"/>
        <v>59-4 1</v>
      </c>
      <c r="J755" s="49" t="s">
        <v>1487</v>
      </c>
      <c r="K755" s="11">
        <v>0</v>
      </c>
      <c r="L755" s="11">
        <v>87</v>
      </c>
      <c r="M755" s="117" t="b">
        <v>1</v>
      </c>
      <c r="N755" s="14">
        <v>139.03</v>
      </c>
      <c r="O755" s="14">
        <v>139.9</v>
      </c>
      <c r="P755" s="11" t="s">
        <v>112</v>
      </c>
      <c r="Q755" s="11" t="s">
        <v>1094</v>
      </c>
      <c r="R755" s="133" t="s">
        <v>1493</v>
      </c>
      <c r="S755" s="134">
        <v>1</v>
      </c>
      <c r="T755" s="11" t="s">
        <v>18</v>
      </c>
      <c r="U755" s="11"/>
      <c r="V755" s="6" t="s">
        <v>524</v>
      </c>
      <c r="W755" s="6" t="s">
        <v>49</v>
      </c>
      <c r="X755" s="6" t="s">
        <v>17</v>
      </c>
      <c r="Y755" s="6" t="s">
        <v>10</v>
      </c>
      <c r="Z755" s="18">
        <v>2</v>
      </c>
      <c r="AA755" s="6" t="s">
        <v>40</v>
      </c>
      <c r="AB755" s="151"/>
      <c r="AC755" s="151"/>
      <c r="AD755" s="151"/>
      <c r="AE755" s="151"/>
      <c r="AF755" s="34"/>
      <c r="AG755" s="34"/>
      <c r="AH755" s="151"/>
      <c r="AI755" s="34"/>
      <c r="AJ755" s="34"/>
      <c r="AK755" s="34"/>
      <c r="AL755" s="151"/>
      <c r="AM755" s="151"/>
      <c r="AN755" s="34"/>
      <c r="AO755" s="34"/>
      <c r="AP755" s="34"/>
      <c r="AQ755" s="151"/>
      <c r="AR755" s="34"/>
      <c r="AS755" s="34"/>
      <c r="AT755" s="34"/>
      <c r="AU755" s="34">
        <v>20</v>
      </c>
      <c r="AV755" s="151"/>
      <c r="AW755" s="34"/>
      <c r="AX755" s="34"/>
      <c r="AY755" s="34"/>
      <c r="AZ755" s="151"/>
      <c r="BA755" s="34"/>
      <c r="BB755" s="34"/>
      <c r="BC755" s="34"/>
      <c r="BD755" s="151"/>
      <c r="BE755" s="151"/>
      <c r="BF755" s="151"/>
      <c r="BG755" s="34"/>
      <c r="BH755" s="34"/>
      <c r="BI755" s="34">
        <v>80</v>
      </c>
      <c r="BJ755" s="34"/>
      <c r="BK755" s="151"/>
      <c r="BL755" s="151"/>
      <c r="BM755" s="151"/>
      <c r="BN755" s="151"/>
      <c r="BO755" s="151"/>
      <c r="BP755" s="34"/>
      <c r="BQ755" s="6"/>
      <c r="BR755" s="6"/>
      <c r="BS755" s="4">
        <v>100</v>
      </c>
      <c r="BT755" s="6"/>
      <c r="BU755" s="6"/>
      <c r="BV755" s="6"/>
      <c r="BW755" s="1" t="s">
        <v>611</v>
      </c>
      <c r="BX755" s="1"/>
      <c r="BY755" s="6"/>
    </row>
    <row r="756" spans="1:77" x14ac:dyDescent="0.3">
      <c r="A756" s="49" t="s">
        <v>1487</v>
      </c>
      <c r="B756" s="7">
        <v>42968</v>
      </c>
      <c r="C756" s="6" t="s">
        <v>523</v>
      </c>
      <c r="D756" s="6">
        <v>5057</v>
      </c>
      <c r="E756" s="6">
        <v>805</v>
      </c>
      <c r="F756" s="11">
        <v>59</v>
      </c>
      <c r="G756" s="11">
        <v>4</v>
      </c>
      <c r="H756" s="12" t="str">
        <f t="shared" si="23"/>
        <v>59-4</v>
      </c>
      <c r="I756" s="12" t="str">
        <f t="shared" si="22"/>
        <v>59-4 3</v>
      </c>
      <c r="J756" s="49" t="s">
        <v>1487</v>
      </c>
      <c r="K756" s="11">
        <v>0</v>
      </c>
      <c r="L756" s="11">
        <v>87</v>
      </c>
      <c r="M756" s="117" t="b">
        <v>1</v>
      </c>
      <c r="N756" s="14">
        <v>139.03</v>
      </c>
      <c r="O756" s="14">
        <v>139.9</v>
      </c>
      <c r="P756" s="11" t="s">
        <v>112</v>
      </c>
      <c r="Q756" s="11" t="s">
        <v>117</v>
      </c>
      <c r="R756" s="133" t="s">
        <v>1497</v>
      </c>
      <c r="S756" s="134">
        <v>3</v>
      </c>
      <c r="T756" s="11" t="s">
        <v>18</v>
      </c>
      <c r="U756" s="11" t="s">
        <v>89</v>
      </c>
      <c r="V756" s="6" t="s">
        <v>533</v>
      </c>
      <c r="W756" s="6" t="s">
        <v>49</v>
      </c>
      <c r="X756" s="6" t="s">
        <v>14</v>
      </c>
      <c r="Y756" s="6" t="s">
        <v>135</v>
      </c>
      <c r="Z756" s="18">
        <v>3</v>
      </c>
      <c r="AA756" s="6" t="s">
        <v>40</v>
      </c>
      <c r="AB756" s="151"/>
      <c r="AC756" s="151"/>
      <c r="AD756" s="151"/>
      <c r="AE756" s="151"/>
      <c r="AF756" s="34"/>
      <c r="AG756" s="34"/>
      <c r="AH756" s="151"/>
      <c r="AI756" s="34"/>
      <c r="AJ756" s="34"/>
      <c r="AK756" s="34"/>
      <c r="AL756" s="151"/>
      <c r="AM756" s="151"/>
      <c r="AN756" s="34"/>
      <c r="AO756" s="34"/>
      <c r="AP756" s="34"/>
      <c r="AQ756" s="151"/>
      <c r="AR756" s="34"/>
      <c r="AS756" s="34"/>
      <c r="AT756" s="34">
        <v>50</v>
      </c>
      <c r="AU756" s="34"/>
      <c r="AV756" s="151"/>
      <c r="AW756" s="34">
        <v>50</v>
      </c>
      <c r="AX756" s="34"/>
      <c r="AY756" s="34"/>
      <c r="AZ756" s="151"/>
      <c r="BA756" s="34"/>
      <c r="BB756" s="34"/>
      <c r="BC756" s="34"/>
      <c r="BD756" s="151"/>
      <c r="BE756" s="151"/>
      <c r="BF756" s="151"/>
      <c r="BG756" s="34"/>
      <c r="BH756" s="34"/>
      <c r="BI756" s="34"/>
      <c r="BJ756" s="34"/>
      <c r="BK756" s="151"/>
      <c r="BL756" s="151"/>
      <c r="BM756" s="151"/>
      <c r="BN756" s="151"/>
      <c r="BO756" s="151"/>
      <c r="BP756" s="34"/>
      <c r="BQ756" s="6"/>
      <c r="BR756" s="6"/>
      <c r="BS756" s="4">
        <v>100</v>
      </c>
      <c r="BT756" s="6"/>
      <c r="BU756" s="6">
        <v>1</v>
      </c>
      <c r="BV756" s="6"/>
      <c r="BW756" s="1" t="s">
        <v>612</v>
      </c>
      <c r="BX756" s="1"/>
      <c r="BY756" s="6"/>
    </row>
    <row r="757" spans="1:77" x14ac:dyDescent="0.3">
      <c r="A757" s="49" t="s">
        <v>1487</v>
      </c>
      <c r="B757" s="7">
        <v>42968</v>
      </c>
      <c r="C757" s="6" t="s">
        <v>523</v>
      </c>
      <c r="D757" s="6">
        <v>5057</v>
      </c>
      <c r="E757" s="6">
        <v>805</v>
      </c>
      <c r="F757" s="11">
        <v>59</v>
      </c>
      <c r="G757" s="11">
        <v>4</v>
      </c>
      <c r="H757" s="12" t="str">
        <f t="shared" si="23"/>
        <v>59-4</v>
      </c>
      <c r="I757" s="12" t="str">
        <f t="shared" si="22"/>
        <v>59-4 3</v>
      </c>
      <c r="J757" s="49" t="s">
        <v>1487</v>
      </c>
      <c r="K757" s="11">
        <v>0</v>
      </c>
      <c r="L757" s="11">
        <v>87</v>
      </c>
      <c r="M757" s="117" t="b">
        <v>1</v>
      </c>
      <c r="N757" s="14">
        <v>139.03</v>
      </c>
      <c r="O757" s="14">
        <v>139.9</v>
      </c>
      <c r="P757" s="11" t="s">
        <v>96</v>
      </c>
      <c r="Q757" s="11" t="s">
        <v>117</v>
      </c>
      <c r="R757" s="133" t="s">
        <v>1497</v>
      </c>
      <c r="S757" s="134">
        <v>3</v>
      </c>
      <c r="T757" s="11" t="s">
        <v>18</v>
      </c>
      <c r="U757" s="11" t="s">
        <v>89</v>
      </c>
      <c r="V757" s="6" t="s">
        <v>409</v>
      </c>
      <c r="W757" s="6" t="s">
        <v>49</v>
      </c>
      <c r="X757" s="6" t="s">
        <v>14</v>
      </c>
      <c r="Y757" s="6" t="s">
        <v>11</v>
      </c>
      <c r="Z757" s="18">
        <v>3</v>
      </c>
      <c r="AA757" s="6" t="s">
        <v>40</v>
      </c>
      <c r="AB757" s="151"/>
      <c r="AC757" s="151"/>
      <c r="AD757" s="151"/>
      <c r="AE757" s="151"/>
      <c r="AF757" s="34"/>
      <c r="AG757" s="34"/>
      <c r="AH757" s="151"/>
      <c r="AI757" s="34"/>
      <c r="AJ757" s="34"/>
      <c r="AK757" s="34"/>
      <c r="AL757" s="151"/>
      <c r="AM757" s="151"/>
      <c r="AN757" s="34"/>
      <c r="AO757" s="34"/>
      <c r="AP757" s="34"/>
      <c r="AQ757" s="151"/>
      <c r="AR757" s="34"/>
      <c r="AS757" s="34"/>
      <c r="AT757" s="34">
        <v>50</v>
      </c>
      <c r="AU757" s="34"/>
      <c r="AV757" s="151"/>
      <c r="AW757" s="34">
        <v>50</v>
      </c>
      <c r="AX757" s="34"/>
      <c r="AY757" s="34"/>
      <c r="AZ757" s="151"/>
      <c r="BA757" s="34"/>
      <c r="BB757" s="34"/>
      <c r="BC757" s="34"/>
      <c r="BD757" s="151"/>
      <c r="BE757" s="151"/>
      <c r="BF757" s="151"/>
      <c r="BG757" s="34"/>
      <c r="BH757" s="34"/>
      <c r="BI757" s="34"/>
      <c r="BJ757" s="34"/>
      <c r="BK757" s="151"/>
      <c r="BL757" s="151"/>
      <c r="BM757" s="151"/>
      <c r="BN757" s="151"/>
      <c r="BO757" s="151"/>
      <c r="BP757" s="34"/>
      <c r="BQ757" s="6"/>
      <c r="BR757" s="6"/>
      <c r="BS757" s="4">
        <v>100</v>
      </c>
      <c r="BT757" s="6"/>
      <c r="BU757" s="6">
        <v>2</v>
      </c>
      <c r="BV757" s="6" t="s">
        <v>591</v>
      </c>
      <c r="BW757" s="1" t="s">
        <v>613</v>
      </c>
      <c r="BX757" s="1"/>
      <c r="BY757" s="6"/>
    </row>
    <row r="758" spans="1:77" hidden="1" x14ac:dyDescent="0.3">
      <c r="A758" s="49" t="s">
        <v>1487</v>
      </c>
      <c r="B758" s="7">
        <v>42968</v>
      </c>
      <c r="C758" s="6" t="s">
        <v>523</v>
      </c>
      <c r="D758" s="6">
        <v>5057</v>
      </c>
      <c r="E758" s="6">
        <v>805</v>
      </c>
      <c r="F758" s="11">
        <v>59</v>
      </c>
      <c r="G758" s="11">
        <v>4</v>
      </c>
      <c r="H758" s="12" t="str">
        <f t="shared" si="23"/>
        <v>59-4</v>
      </c>
      <c r="I758" s="12" t="str">
        <f t="shared" si="22"/>
        <v>59-4 O</v>
      </c>
      <c r="J758" s="49" t="s">
        <v>1487</v>
      </c>
      <c r="K758" s="11">
        <v>0</v>
      </c>
      <c r="L758" s="11">
        <v>87</v>
      </c>
      <c r="M758" s="117" t="b">
        <v>1</v>
      </c>
      <c r="N758" s="14">
        <v>139.03</v>
      </c>
      <c r="O758" s="14">
        <v>139.9</v>
      </c>
      <c r="P758" s="11"/>
      <c r="Q758" s="11" t="s">
        <v>137</v>
      </c>
      <c r="R758" s="135" t="s">
        <v>105</v>
      </c>
      <c r="S758" s="136" t="s">
        <v>1492</v>
      </c>
      <c r="T758" s="11"/>
      <c r="U758" s="11"/>
      <c r="V758" s="6"/>
      <c r="W758" s="6"/>
      <c r="X758" s="6"/>
      <c r="Y758" s="6"/>
      <c r="Z758" s="18" t="e">
        <v>#N/A</v>
      </c>
      <c r="AA758" s="6"/>
      <c r="AB758" s="151"/>
      <c r="AC758" s="151"/>
      <c r="AD758" s="151"/>
      <c r="AE758" s="151"/>
      <c r="AF758" s="34"/>
      <c r="AG758" s="34"/>
      <c r="AH758" s="151"/>
      <c r="AI758" s="34"/>
      <c r="AJ758" s="34"/>
      <c r="AK758" s="34"/>
      <c r="AL758" s="151"/>
      <c r="AM758" s="151"/>
      <c r="AN758" s="34"/>
      <c r="AO758" s="34"/>
      <c r="AP758" s="34"/>
      <c r="AQ758" s="151"/>
      <c r="AR758" s="34"/>
      <c r="AS758" s="34"/>
      <c r="AT758" s="34"/>
      <c r="AU758" s="34"/>
      <c r="AV758" s="151"/>
      <c r="AW758" s="34"/>
      <c r="AX758" s="34"/>
      <c r="AY758" s="34"/>
      <c r="AZ758" s="151"/>
      <c r="BA758" s="34"/>
      <c r="BB758" s="34"/>
      <c r="BC758" s="34"/>
      <c r="BD758" s="151"/>
      <c r="BE758" s="151"/>
      <c r="BF758" s="151"/>
      <c r="BG758" s="34"/>
      <c r="BH758" s="34"/>
      <c r="BI758" s="34"/>
      <c r="BJ758" s="34"/>
      <c r="BK758" s="151"/>
      <c r="BL758" s="151"/>
      <c r="BM758" s="151"/>
      <c r="BN758" s="151"/>
      <c r="BO758" s="151"/>
      <c r="BP758" s="34"/>
      <c r="BQ758" s="6"/>
      <c r="BR758" s="6"/>
      <c r="BS758" s="4">
        <v>0</v>
      </c>
      <c r="BT758" s="6"/>
      <c r="BU758" s="6"/>
      <c r="BV758" s="6"/>
      <c r="BW758" s="1"/>
      <c r="BX758" s="1" t="s">
        <v>614</v>
      </c>
      <c r="BY758" s="6"/>
    </row>
    <row r="759" spans="1:77" hidden="1" x14ac:dyDescent="0.3">
      <c r="A759" s="49" t="s">
        <v>1487</v>
      </c>
      <c r="B759" s="7">
        <v>42968</v>
      </c>
      <c r="C759" s="6" t="s">
        <v>523</v>
      </c>
      <c r="D759" s="6">
        <v>5057</v>
      </c>
      <c r="E759" s="6">
        <v>805</v>
      </c>
      <c r="F759" s="11">
        <v>60</v>
      </c>
      <c r="G759" s="11">
        <v>1</v>
      </c>
      <c r="H759" s="12" t="str">
        <f t="shared" si="23"/>
        <v>60-1</v>
      </c>
      <c r="I759" s="12" t="str">
        <f t="shared" si="22"/>
        <v>60-1 1</v>
      </c>
      <c r="J759" s="49" t="s">
        <v>1487</v>
      </c>
      <c r="K759" s="11">
        <v>0</v>
      </c>
      <c r="L759" s="11">
        <v>97</v>
      </c>
      <c r="M759" s="117" t="b">
        <v>1</v>
      </c>
      <c r="N759" s="14">
        <v>139.85</v>
      </c>
      <c r="O759" s="14">
        <v>140.82</v>
      </c>
      <c r="P759" s="11" t="s">
        <v>112</v>
      </c>
      <c r="Q759" s="11" t="s">
        <v>1094</v>
      </c>
      <c r="R759" s="133" t="s">
        <v>1493</v>
      </c>
      <c r="S759" s="134">
        <v>1</v>
      </c>
      <c r="T759" s="11" t="s">
        <v>18</v>
      </c>
      <c r="U759" s="11"/>
      <c r="V759" s="6" t="s">
        <v>524</v>
      </c>
      <c r="W759" s="6" t="s">
        <v>49</v>
      </c>
      <c r="X759" s="6" t="s">
        <v>17</v>
      </c>
      <c r="Y759" s="6" t="s">
        <v>10</v>
      </c>
      <c r="Z759" s="18">
        <v>2</v>
      </c>
      <c r="AA759" s="6" t="s">
        <v>40</v>
      </c>
      <c r="AB759" s="151"/>
      <c r="AC759" s="151"/>
      <c r="AD759" s="151"/>
      <c r="AE759" s="151"/>
      <c r="AF759" s="34"/>
      <c r="AG759" s="34"/>
      <c r="AH759" s="151"/>
      <c r="AI759" s="34"/>
      <c r="AJ759" s="34"/>
      <c r="AK759" s="34"/>
      <c r="AL759" s="151"/>
      <c r="AM759" s="151"/>
      <c r="AN759" s="34"/>
      <c r="AO759" s="34"/>
      <c r="AP759" s="34"/>
      <c r="AQ759" s="151"/>
      <c r="AR759" s="34"/>
      <c r="AS759" s="34"/>
      <c r="AT759" s="34"/>
      <c r="AU759" s="34">
        <v>20</v>
      </c>
      <c r="AV759" s="151"/>
      <c r="AW759" s="34"/>
      <c r="AX759" s="34"/>
      <c r="AY759" s="34"/>
      <c r="AZ759" s="151"/>
      <c r="BA759" s="34"/>
      <c r="BB759" s="34"/>
      <c r="BC759" s="34"/>
      <c r="BD759" s="151"/>
      <c r="BE759" s="151"/>
      <c r="BF759" s="151"/>
      <c r="BG759" s="34"/>
      <c r="BH759" s="34"/>
      <c r="BI759" s="34">
        <v>80</v>
      </c>
      <c r="BJ759" s="34"/>
      <c r="BK759" s="151"/>
      <c r="BL759" s="151"/>
      <c r="BM759" s="151"/>
      <c r="BN759" s="151"/>
      <c r="BO759" s="151"/>
      <c r="BP759" s="34"/>
      <c r="BQ759" s="6"/>
      <c r="BR759" s="6"/>
      <c r="BS759" s="4">
        <v>100</v>
      </c>
      <c r="BT759" s="6"/>
      <c r="BU759" s="6"/>
      <c r="BV759" s="6"/>
      <c r="BW759" s="1" t="s">
        <v>594</v>
      </c>
      <c r="BX759" s="1"/>
      <c r="BY759" s="6"/>
    </row>
    <row r="760" spans="1:77" x14ac:dyDescent="0.3">
      <c r="A760" s="49" t="s">
        <v>1487</v>
      </c>
      <c r="B760" s="7">
        <v>42968</v>
      </c>
      <c r="C760" s="6" t="s">
        <v>523</v>
      </c>
      <c r="D760" s="6">
        <v>5057</v>
      </c>
      <c r="E760" s="6">
        <v>805</v>
      </c>
      <c r="F760" s="11">
        <v>60</v>
      </c>
      <c r="G760" s="11">
        <v>1</v>
      </c>
      <c r="H760" s="12" t="str">
        <f t="shared" si="23"/>
        <v>60-1</v>
      </c>
      <c r="I760" s="12" t="str">
        <f t="shared" si="22"/>
        <v>60-1 3</v>
      </c>
      <c r="J760" s="49" t="s">
        <v>1487</v>
      </c>
      <c r="K760" s="11">
        <v>0</v>
      </c>
      <c r="L760" s="11">
        <v>97</v>
      </c>
      <c r="M760" s="117" t="b">
        <v>1</v>
      </c>
      <c r="N760" s="14">
        <v>139.85</v>
      </c>
      <c r="O760" s="14">
        <v>140.82</v>
      </c>
      <c r="P760" s="11" t="s">
        <v>112</v>
      </c>
      <c r="Q760" s="11" t="s">
        <v>117</v>
      </c>
      <c r="R760" s="133" t="s">
        <v>1497</v>
      </c>
      <c r="S760" s="134">
        <v>3</v>
      </c>
      <c r="T760" s="11" t="s">
        <v>18</v>
      </c>
      <c r="U760" s="11" t="s">
        <v>89</v>
      </c>
      <c r="V760" s="6" t="s">
        <v>534</v>
      </c>
      <c r="W760" s="6" t="s">
        <v>49</v>
      </c>
      <c r="X760" s="6" t="s">
        <v>14</v>
      </c>
      <c r="Y760" s="6" t="s">
        <v>135</v>
      </c>
      <c r="Z760" s="18">
        <v>3</v>
      </c>
      <c r="AA760" s="6" t="s">
        <v>40</v>
      </c>
      <c r="AB760" s="151"/>
      <c r="AC760" s="151"/>
      <c r="AD760" s="151"/>
      <c r="AE760" s="151"/>
      <c r="AF760" s="34"/>
      <c r="AG760" s="34"/>
      <c r="AH760" s="151"/>
      <c r="AI760" s="34"/>
      <c r="AJ760" s="34"/>
      <c r="AK760" s="34"/>
      <c r="AL760" s="151"/>
      <c r="AM760" s="151"/>
      <c r="AN760" s="34"/>
      <c r="AO760" s="34"/>
      <c r="AP760" s="34"/>
      <c r="AQ760" s="151"/>
      <c r="AR760" s="34"/>
      <c r="AS760" s="34"/>
      <c r="AT760" s="34">
        <v>50</v>
      </c>
      <c r="AU760" s="34"/>
      <c r="AV760" s="151"/>
      <c r="AW760" s="34">
        <v>50</v>
      </c>
      <c r="AX760" s="34"/>
      <c r="AY760" s="34"/>
      <c r="AZ760" s="151"/>
      <c r="BA760" s="34"/>
      <c r="BB760" s="34"/>
      <c r="BC760" s="34"/>
      <c r="BD760" s="151"/>
      <c r="BE760" s="151"/>
      <c r="BF760" s="151"/>
      <c r="BG760" s="34"/>
      <c r="BH760" s="34"/>
      <c r="BI760" s="34"/>
      <c r="BJ760" s="34"/>
      <c r="BK760" s="151"/>
      <c r="BL760" s="151"/>
      <c r="BM760" s="151"/>
      <c r="BN760" s="151"/>
      <c r="BO760" s="151"/>
      <c r="BP760" s="34"/>
      <c r="BQ760" s="6"/>
      <c r="BR760" s="6"/>
      <c r="BS760" s="4">
        <v>100</v>
      </c>
      <c r="BT760" s="6"/>
      <c r="BU760" s="6"/>
      <c r="BV760" s="6"/>
      <c r="BW760" s="1" t="s">
        <v>615</v>
      </c>
      <c r="BX760" s="1"/>
      <c r="BY760" s="6"/>
    </row>
    <row r="761" spans="1:77" x14ac:dyDescent="0.3">
      <c r="A761" s="49" t="s">
        <v>1487</v>
      </c>
      <c r="B761" s="7">
        <v>42968</v>
      </c>
      <c r="C761" s="6" t="s">
        <v>523</v>
      </c>
      <c r="D761" s="6">
        <v>5057</v>
      </c>
      <c r="E761" s="6">
        <v>805</v>
      </c>
      <c r="F761" s="11">
        <v>60</v>
      </c>
      <c r="G761" s="11">
        <v>1</v>
      </c>
      <c r="H761" s="12" t="str">
        <f t="shared" si="23"/>
        <v>60-1</v>
      </c>
      <c r="I761" s="12" t="str">
        <f t="shared" si="22"/>
        <v>60-1 3</v>
      </c>
      <c r="J761" s="49" t="s">
        <v>1487</v>
      </c>
      <c r="K761" s="11">
        <v>0</v>
      </c>
      <c r="L761" s="11">
        <v>97</v>
      </c>
      <c r="M761" s="117" t="b">
        <v>1</v>
      </c>
      <c r="N761" s="14">
        <v>139.85</v>
      </c>
      <c r="O761" s="14">
        <v>140.82</v>
      </c>
      <c r="P761" s="11" t="s">
        <v>112</v>
      </c>
      <c r="Q761" s="11" t="s">
        <v>117</v>
      </c>
      <c r="R761" s="133" t="s">
        <v>1497</v>
      </c>
      <c r="S761" s="134">
        <v>3</v>
      </c>
      <c r="T761" s="11" t="s">
        <v>18</v>
      </c>
      <c r="U761" s="11" t="s">
        <v>89</v>
      </c>
      <c r="V761" s="6" t="s">
        <v>134</v>
      </c>
      <c r="W761" s="6" t="s">
        <v>49</v>
      </c>
      <c r="X761" s="6" t="s">
        <v>52</v>
      </c>
      <c r="Y761" s="6" t="s">
        <v>11</v>
      </c>
      <c r="Z761" s="18">
        <v>3</v>
      </c>
      <c r="AA761" s="6" t="s">
        <v>40</v>
      </c>
      <c r="AB761" s="151"/>
      <c r="AC761" s="151"/>
      <c r="AD761" s="151"/>
      <c r="AE761" s="151"/>
      <c r="AF761" s="34"/>
      <c r="AG761" s="34"/>
      <c r="AH761" s="151"/>
      <c r="AI761" s="34"/>
      <c r="AJ761" s="34"/>
      <c r="AK761" s="34"/>
      <c r="AL761" s="151"/>
      <c r="AM761" s="151"/>
      <c r="AN761" s="34"/>
      <c r="AO761" s="34"/>
      <c r="AP761" s="34"/>
      <c r="AQ761" s="151"/>
      <c r="AR761" s="34"/>
      <c r="AS761" s="34"/>
      <c r="AT761" s="34">
        <v>50</v>
      </c>
      <c r="AU761" s="34"/>
      <c r="AV761" s="151"/>
      <c r="AW761" s="34">
        <v>50</v>
      </c>
      <c r="AX761" s="34"/>
      <c r="AY761" s="34"/>
      <c r="AZ761" s="151"/>
      <c r="BA761" s="34"/>
      <c r="BB761" s="34"/>
      <c r="BC761" s="34"/>
      <c r="BD761" s="151"/>
      <c r="BE761" s="151"/>
      <c r="BF761" s="151"/>
      <c r="BG761" s="34"/>
      <c r="BH761" s="34"/>
      <c r="BI761" s="34"/>
      <c r="BJ761" s="34"/>
      <c r="BK761" s="151"/>
      <c r="BL761" s="151"/>
      <c r="BM761" s="151"/>
      <c r="BN761" s="151"/>
      <c r="BO761" s="151"/>
      <c r="BP761" s="34"/>
      <c r="BQ761" s="6"/>
      <c r="BR761" s="6"/>
      <c r="BS761" s="4">
        <v>100</v>
      </c>
      <c r="BT761" s="6"/>
      <c r="BU761" s="6">
        <v>2</v>
      </c>
      <c r="BV761" s="6" t="s">
        <v>591</v>
      </c>
      <c r="BW761" s="1" t="s">
        <v>613</v>
      </c>
      <c r="BX761" s="1"/>
      <c r="BY761" s="6"/>
    </row>
    <row r="762" spans="1:77" hidden="1" x14ac:dyDescent="0.3">
      <c r="A762" s="49" t="s">
        <v>1487</v>
      </c>
      <c r="B762" s="7">
        <v>42968</v>
      </c>
      <c r="C762" s="6" t="s">
        <v>523</v>
      </c>
      <c r="D762" s="6">
        <v>5057</v>
      </c>
      <c r="E762" s="6">
        <v>805</v>
      </c>
      <c r="F762" s="11">
        <v>60</v>
      </c>
      <c r="G762" s="11">
        <v>1</v>
      </c>
      <c r="H762" s="12" t="str">
        <f t="shared" si="23"/>
        <v>60-1</v>
      </c>
      <c r="I762" s="12" t="str">
        <f t="shared" si="22"/>
        <v>60-1 O</v>
      </c>
      <c r="J762" s="49" t="s">
        <v>1487</v>
      </c>
      <c r="K762" s="11">
        <v>0</v>
      </c>
      <c r="L762" s="11">
        <v>97</v>
      </c>
      <c r="M762" s="117" t="b">
        <v>1</v>
      </c>
      <c r="N762" s="14">
        <v>139.85</v>
      </c>
      <c r="O762" s="14">
        <v>140.82</v>
      </c>
      <c r="P762" s="11"/>
      <c r="Q762" s="11" t="s">
        <v>137</v>
      </c>
      <c r="R762" s="135" t="s">
        <v>105</v>
      </c>
      <c r="S762" s="136" t="s">
        <v>1492</v>
      </c>
      <c r="T762" s="11"/>
      <c r="U762" s="11"/>
      <c r="V762" s="6"/>
      <c r="W762" s="6"/>
      <c r="X762" s="6"/>
      <c r="Y762" s="6"/>
      <c r="Z762" s="18" t="e">
        <v>#N/A</v>
      </c>
      <c r="AA762" s="6"/>
      <c r="AB762" s="151"/>
      <c r="AC762" s="151"/>
      <c r="AD762" s="151"/>
      <c r="AE762" s="151"/>
      <c r="AF762" s="34"/>
      <c r="AG762" s="34"/>
      <c r="AH762" s="151"/>
      <c r="AI762" s="34"/>
      <c r="AJ762" s="34"/>
      <c r="AK762" s="34"/>
      <c r="AL762" s="151"/>
      <c r="AM762" s="151"/>
      <c r="AN762" s="34"/>
      <c r="AO762" s="34"/>
      <c r="AP762" s="34"/>
      <c r="AQ762" s="151"/>
      <c r="AR762" s="34"/>
      <c r="AS762" s="34"/>
      <c r="AT762" s="34"/>
      <c r="AU762" s="34"/>
      <c r="AV762" s="151"/>
      <c r="AW762" s="34"/>
      <c r="AX762" s="34"/>
      <c r="AY762" s="34"/>
      <c r="AZ762" s="151"/>
      <c r="BA762" s="34"/>
      <c r="BB762" s="34"/>
      <c r="BC762" s="34"/>
      <c r="BD762" s="151"/>
      <c r="BE762" s="151"/>
      <c r="BF762" s="151"/>
      <c r="BG762" s="34"/>
      <c r="BH762" s="34"/>
      <c r="BI762" s="34"/>
      <c r="BJ762" s="34"/>
      <c r="BK762" s="151"/>
      <c r="BL762" s="151"/>
      <c r="BM762" s="151"/>
      <c r="BN762" s="151"/>
      <c r="BO762" s="151"/>
      <c r="BP762" s="34"/>
      <c r="BQ762" s="6"/>
      <c r="BR762" s="6"/>
      <c r="BS762" s="4">
        <v>0</v>
      </c>
      <c r="BT762" s="6"/>
      <c r="BU762" s="6"/>
      <c r="BV762" s="6"/>
      <c r="BW762" s="1"/>
      <c r="BX762" s="1" t="s">
        <v>616</v>
      </c>
      <c r="BY762" s="6"/>
    </row>
    <row r="763" spans="1:77" hidden="1" x14ac:dyDescent="0.3">
      <c r="A763" s="49" t="s">
        <v>1487</v>
      </c>
      <c r="B763" s="7">
        <v>42968</v>
      </c>
      <c r="C763" s="6" t="s">
        <v>523</v>
      </c>
      <c r="D763" s="6">
        <v>5057</v>
      </c>
      <c r="E763" s="6">
        <v>805</v>
      </c>
      <c r="F763" s="11">
        <v>60</v>
      </c>
      <c r="G763" s="11">
        <v>2</v>
      </c>
      <c r="H763" s="12" t="str">
        <f t="shared" si="23"/>
        <v>60-2</v>
      </c>
      <c r="I763" s="12" t="str">
        <f t="shared" si="22"/>
        <v>60-2 1</v>
      </c>
      <c r="J763" s="49" t="s">
        <v>1487</v>
      </c>
      <c r="K763" s="11">
        <v>0</v>
      </c>
      <c r="L763" s="11">
        <v>53</v>
      </c>
      <c r="M763" s="117" t="b">
        <v>1</v>
      </c>
      <c r="N763" s="14">
        <v>140.82</v>
      </c>
      <c r="O763" s="14">
        <v>141.35</v>
      </c>
      <c r="P763" s="11" t="s">
        <v>112</v>
      </c>
      <c r="Q763" s="11" t="s">
        <v>1094</v>
      </c>
      <c r="R763" s="133" t="s">
        <v>1493</v>
      </c>
      <c r="S763" s="134">
        <v>1</v>
      </c>
      <c r="T763" s="11" t="s">
        <v>18</v>
      </c>
      <c r="U763" s="11"/>
      <c r="V763" s="6" t="s">
        <v>524</v>
      </c>
      <c r="W763" s="6" t="s">
        <v>49</v>
      </c>
      <c r="X763" s="6" t="s">
        <v>17</v>
      </c>
      <c r="Y763" s="6" t="s">
        <v>10</v>
      </c>
      <c r="Z763" s="18">
        <v>2</v>
      </c>
      <c r="AA763" s="6" t="s">
        <v>40</v>
      </c>
      <c r="AB763" s="151"/>
      <c r="AC763" s="151"/>
      <c r="AD763" s="151"/>
      <c r="AE763" s="151"/>
      <c r="AF763" s="34"/>
      <c r="AG763" s="34"/>
      <c r="AH763" s="151"/>
      <c r="AI763" s="34"/>
      <c r="AJ763" s="34"/>
      <c r="AK763" s="34"/>
      <c r="AL763" s="151"/>
      <c r="AM763" s="151"/>
      <c r="AN763" s="34"/>
      <c r="AO763" s="34"/>
      <c r="AP763" s="34"/>
      <c r="AQ763" s="151"/>
      <c r="AR763" s="34"/>
      <c r="AS763" s="34"/>
      <c r="AT763" s="34"/>
      <c r="AU763" s="34">
        <v>20</v>
      </c>
      <c r="AV763" s="151"/>
      <c r="AW763" s="34"/>
      <c r="AX763" s="34"/>
      <c r="AY763" s="34"/>
      <c r="AZ763" s="151"/>
      <c r="BA763" s="34"/>
      <c r="BB763" s="34"/>
      <c r="BC763" s="34"/>
      <c r="BD763" s="151"/>
      <c r="BE763" s="151"/>
      <c r="BF763" s="151"/>
      <c r="BG763" s="34"/>
      <c r="BH763" s="34"/>
      <c r="BI763" s="34">
        <v>80</v>
      </c>
      <c r="BJ763" s="34"/>
      <c r="BK763" s="151"/>
      <c r="BL763" s="151"/>
      <c r="BM763" s="151"/>
      <c r="BN763" s="151"/>
      <c r="BO763" s="151"/>
      <c r="BP763" s="34"/>
      <c r="BQ763" s="6"/>
      <c r="BR763" s="6"/>
      <c r="BS763" s="4">
        <v>100</v>
      </c>
      <c r="BT763" s="6"/>
      <c r="BU763" s="6"/>
      <c r="BV763" s="6"/>
      <c r="BW763" s="1" t="s">
        <v>594</v>
      </c>
      <c r="BX763" s="1"/>
      <c r="BY763" s="6"/>
    </row>
    <row r="764" spans="1:77" x14ac:dyDescent="0.3">
      <c r="A764" s="49" t="s">
        <v>1487</v>
      </c>
      <c r="B764" s="7">
        <v>42968</v>
      </c>
      <c r="C764" s="6" t="s">
        <v>523</v>
      </c>
      <c r="D764" s="6">
        <v>5057</v>
      </c>
      <c r="E764" s="6">
        <v>805</v>
      </c>
      <c r="F764" s="11">
        <v>60</v>
      </c>
      <c r="G764" s="11">
        <v>2</v>
      </c>
      <c r="H764" s="12" t="str">
        <f t="shared" si="23"/>
        <v>60-2</v>
      </c>
      <c r="I764" s="12" t="str">
        <f t="shared" si="22"/>
        <v>60-2 3</v>
      </c>
      <c r="J764" s="49" t="s">
        <v>1487</v>
      </c>
      <c r="K764" s="11">
        <v>0</v>
      </c>
      <c r="L764" s="11">
        <v>53</v>
      </c>
      <c r="M764" s="117" t="b">
        <v>1</v>
      </c>
      <c r="N764" s="14">
        <v>140.82</v>
      </c>
      <c r="O764" s="14">
        <v>141.35</v>
      </c>
      <c r="P764" s="11" t="s">
        <v>112</v>
      </c>
      <c r="Q764" s="11" t="s">
        <v>117</v>
      </c>
      <c r="R764" s="133" t="s">
        <v>1497</v>
      </c>
      <c r="S764" s="134">
        <v>3</v>
      </c>
      <c r="T764" s="11" t="s">
        <v>18</v>
      </c>
      <c r="U764" s="11" t="s">
        <v>89</v>
      </c>
      <c r="V764" s="6" t="s">
        <v>535</v>
      </c>
      <c r="W764" s="6" t="s">
        <v>49</v>
      </c>
      <c r="X764" s="6" t="s">
        <v>52</v>
      </c>
      <c r="Y764" s="6" t="s">
        <v>11</v>
      </c>
      <c r="Z764" s="18">
        <v>3</v>
      </c>
      <c r="AA764" s="6" t="s">
        <v>40</v>
      </c>
      <c r="AB764" s="151"/>
      <c r="AC764" s="151"/>
      <c r="AD764" s="151"/>
      <c r="AE764" s="151"/>
      <c r="AF764" s="34"/>
      <c r="AG764" s="34"/>
      <c r="AH764" s="151"/>
      <c r="AI764" s="34"/>
      <c r="AJ764" s="34"/>
      <c r="AK764" s="34"/>
      <c r="AL764" s="151"/>
      <c r="AM764" s="151"/>
      <c r="AN764" s="34"/>
      <c r="AO764" s="34"/>
      <c r="AP764" s="34"/>
      <c r="AQ764" s="151"/>
      <c r="AR764" s="34"/>
      <c r="AS764" s="34"/>
      <c r="AT764" s="34">
        <v>50</v>
      </c>
      <c r="AU764" s="34"/>
      <c r="AV764" s="151"/>
      <c r="AW764" s="34">
        <v>50</v>
      </c>
      <c r="AX764" s="34"/>
      <c r="AY764" s="34"/>
      <c r="AZ764" s="151"/>
      <c r="BA764" s="34"/>
      <c r="BB764" s="34"/>
      <c r="BC764" s="34"/>
      <c r="BD764" s="151"/>
      <c r="BE764" s="151"/>
      <c r="BF764" s="151"/>
      <c r="BG764" s="34"/>
      <c r="BH764" s="34"/>
      <c r="BI764" s="34"/>
      <c r="BJ764" s="34"/>
      <c r="BK764" s="151"/>
      <c r="BL764" s="151"/>
      <c r="BM764" s="151"/>
      <c r="BN764" s="151"/>
      <c r="BO764" s="151"/>
      <c r="BP764" s="34"/>
      <c r="BQ764" s="6"/>
      <c r="BR764" s="6"/>
      <c r="BS764" s="4">
        <v>100</v>
      </c>
      <c r="BT764" s="6"/>
      <c r="BU764" s="6"/>
      <c r="BV764" s="6"/>
      <c r="BW764" s="1" t="s">
        <v>613</v>
      </c>
      <c r="BX764" s="1"/>
      <c r="BY764" s="6"/>
    </row>
    <row r="765" spans="1:77" hidden="1" x14ac:dyDescent="0.3">
      <c r="A765" s="49" t="s">
        <v>1487</v>
      </c>
      <c r="B765" s="7">
        <v>42968</v>
      </c>
      <c r="C765" s="6" t="s">
        <v>523</v>
      </c>
      <c r="D765" s="6">
        <v>5057</v>
      </c>
      <c r="E765" s="6">
        <v>805</v>
      </c>
      <c r="F765" s="11">
        <v>60</v>
      </c>
      <c r="G765" s="11">
        <v>2</v>
      </c>
      <c r="H765" s="12" t="str">
        <f t="shared" si="23"/>
        <v>60-2</v>
      </c>
      <c r="I765" s="12" t="str">
        <f t="shared" si="22"/>
        <v>60-2 O</v>
      </c>
      <c r="J765" s="49" t="s">
        <v>1487</v>
      </c>
      <c r="K765" s="11">
        <v>0</v>
      </c>
      <c r="L765" s="11">
        <v>53</v>
      </c>
      <c r="M765" s="117" t="b">
        <v>1</v>
      </c>
      <c r="N765" s="14">
        <v>140.82</v>
      </c>
      <c r="O765" s="14">
        <v>141.35</v>
      </c>
      <c r="P765" s="11"/>
      <c r="Q765" s="11" t="s">
        <v>137</v>
      </c>
      <c r="R765" s="135" t="s">
        <v>105</v>
      </c>
      <c r="S765" s="136" t="s">
        <v>1492</v>
      </c>
      <c r="T765" s="11"/>
      <c r="U765" s="11"/>
      <c r="V765" s="6"/>
      <c r="W765" s="6"/>
      <c r="X765" s="6"/>
      <c r="Y765" s="6"/>
      <c r="Z765" s="18" t="e">
        <v>#N/A</v>
      </c>
      <c r="AA765" s="6"/>
      <c r="AB765" s="151"/>
      <c r="AC765" s="151"/>
      <c r="AD765" s="151"/>
      <c r="AE765" s="151"/>
      <c r="AF765" s="34"/>
      <c r="AG765" s="34"/>
      <c r="AH765" s="151"/>
      <c r="AI765" s="34"/>
      <c r="AJ765" s="34"/>
      <c r="AK765" s="34"/>
      <c r="AL765" s="151"/>
      <c r="AM765" s="151"/>
      <c r="AN765" s="34"/>
      <c r="AO765" s="34"/>
      <c r="AP765" s="34"/>
      <c r="AQ765" s="151"/>
      <c r="AR765" s="34"/>
      <c r="AS765" s="34"/>
      <c r="AT765" s="34"/>
      <c r="AU765" s="34"/>
      <c r="AV765" s="151"/>
      <c r="AW765" s="34"/>
      <c r="AX765" s="34"/>
      <c r="AY765" s="34"/>
      <c r="AZ765" s="151"/>
      <c r="BA765" s="34"/>
      <c r="BB765" s="34"/>
      <c r="BC765" s="34"/>
      <c r="BD765" s="151"/>
      <c r="BE765" s="151"/>
      <c r="BF765" s="151"/>
      <c r="BG765" s="34"/>
      <c r="BH765" s="34"/>
      <c r="BI765" s="34"/>
      <c r="BJ765" s="34"/>
      <c r="BK765" s="151"/>
      <c r="BL765" s="151"/>
      <c r="BM765" s="151"/>
      <c r="BN765" s="151"/>
      <c r="BO765" s="151"/>
      <c r="BP765" s="34"/>
      <c r="BQ765" s="6"/>
      <c r="BR765" s="6"/>
      <c r="BS765" s="4">
        <v>0</v>
      </c>
      <c r="BT765" s="6"/>
      <c r="BU765" s="6"/>
      <c r="BV765" s="6"/>
      <c r="BW765" s="1"/>
      <c r="BX765" s="1" t="s">
        <v>617</v>
      </c>
      <c r="BY765" s="6"/>
    </row>
    <row r="766" spans="1:77" hidden="1" x14ac:dyDescent="0.3">
      <c r="A766" s="49" t="s">
        <v>1487</v>
      </c>
      <c r="B766" s="7">
        <v>42968</v>
      </c>
      <c r="C766" s="6" t="s">
        <v>523</v>
      </c>
      <c r="D766" s="6">
        <v>5057</v>
      </c>
      <c r="E766" s="6">
        <v>805</v>
      </c>
      <c r="F766" s="11">
        <v>60</v>
      </c>
      <c r="G766" s="11">
        <v>3</v>
      </c>
      <c r="H766" s="12" t="str">
        <f t="shared" si="23"/>
        <v>60-3</v>
      </c>
      <c r="I766" s="12" t="str">
        <f t="shared" si="22"/>
        <v>60-3 1</v>
      </c>
      <c r="J766" s="49" t="s">
        <v>1487</v>
      </c>
      <c r="K766" s="11">
        <v>0</v>
      </c>
      <c r="L766" s="11">
        <v>80</v>
      </c>
      <c r="M766" s="117" t="b">
        <v>1</v>
      </c>
      <c r="N766" s="14">
        <v>141.35999999999999</v>
      </c>
      <c r="O766" s="14">
        <v>142.16</v>
      </c>
      <c r="P766" s="11" t="s">
        <v>112</v>
      </c>
      <c r="Q766" s="11" t="s">
        <v>1094</v>
      </c>
      <c r="R766" s="133" t="s">
        <v>1493</v>
      </c>
      <c r="S766" s="134">
        <v>1</v>
      </c>
      <c r="T766" s="11" t="s">
        <v>18</v>
      </c>
      <c r="U766" s="11"/>
      <c r="V766" s="6" t="s">
        <v>524</v>
      </c>
      <c r="W766" s="6" t="s">
        <v>49</v>
      </c>
      <c r="X766" s="6" t="s">
        <v>17</v>
      </c>
      <c r="Y766" s="6" t="s">
        <v>10</v>
      </c>
      <c r="Z766" s="18">
        <v>2</v>
      </c>
      <c r="AA766" s="6" t="s">
        <v>40</v>
      </c>
      <c r="AB766" s="151"/>
      <c r="AC766" s="151"/>
      <c r="AD766" s="151"/>
      <c r="AE766" s="151"/>
      <c r="AF766" s="34"/>
      <c r="AG766" s="34"/>
      <c r="AH766" s="151"/>
      <c r="AI766" s="34"/>
      <c r="AJ766" s="34"/>
      <c r="AK766" s="34"/>
      <c r="AL766" s="151"/>
      <c r="AM766" s="151"/>
      <c r="AN766" s="34"/>
      <c r="AO766" s="34"/>
      <c r="AP766" s="34"/>
      <c r="AQ766" s="151"/>
      <c r="AR766" s="34"/>
      <c r="AS766" s="34"/>
      <c r="AT766" s="34"/>
      <c r="AU766" s="34">
        <v>20</v>
      </c>
      <c r="AV766" s="151"/>
      <c r="AW766" s="34"/>
      <c r="AX766" s="34"/>
      <c r="AY766" s="34"/>
      <c r="AZ766" s="151"/>
      <c r="BA766" s="34"/>
      <c r="BB766" s="34"/>
      <c r="BC766" s="34"/>
      <c r="BD766" s="151"/>
      <c r="BE766" s="151"/>
      <c r="BF766" s="151"/>
      <c r="BG766" s="34"/>
      <c r="BH766" s="34"/>
      <c r="BI766" s="34">
        <v>80</v>
      </c>
      <c r="BJ766" s="34"/>
      <c r="BK766" s="151"/>
      <c r="BL766" s="151"/>
      <c r="BM766" s="151"/>
      <c r="BN766" s="151"/>
      <c r="BO766" s="151"/>
      <c r="BP766" s="34"/>
      <c r="BQ766" s="6"/>
      <c r="BR766" s="6"/>
      <c r="BS766" s="4">
        <v>100</v>
      </c>
      <c r="BT766" s="6"/>
      <c r="BU766" s="6"/>
      <c r="BV766" s="6"/>
      <c r="BW766" s="1" t="s">
        <v>594</v>
      </c>
      <c r="BX766" s="1"/>
      <c r="BY766" s="6"/>
    </row>
    <row r="767" spans="1:77" x14ac:dyDescent="0.3">
      <c r="A767" s="49" t="s">
        <v>1487</v>
      </c>
      <c r="B767" s="7">
        <v>42968</v>
      </c>
      <c r="C767" s="6" t="s">
        <v>523</v>
      </c>
      <c r="D767" s="6">
        <v>5057</v>
      </c>
      <c r="E767" s="6">
        <v>805</v>
      </c>
      <c r="F767" s="11">
        <v>60</v>
      </c>
      <c r="G767" s="11">
        <v>3</v>
      </c>
      <c r="H767" s="12" t="str">
        <f t="shared" si="23"/>
        <v>60-3</v>
      </c>
      <c r="I767" s="12" t="str">
        <f t="shared" si="22"/>
        <v>60-3 3</v>
      </c>
      <c r="J767" s="49" t="s">
        <v>1487</v>
      </c>
      <c r="K767" s="11">
        <v>0</v>
      </c>
      <c r="L767" s="11">
        <v>80</v>
      </c>
      <c r="M767" s="117" t="b">
        <v>1</v>
      </c>
      <c r="N767" s="14">
        <v>141.35999999999999</v>
      </c>
      <c r="O767" s="14">
        <v>142.16</v>
      </c>
      <c r="P767" s="11" t="s">
        <v>112</v>
      </c>
      <c r="Q767" s="11" t="s">
        <v>117</v>
      </c>
      <c r="R767" s="133" t="s">
        <v>1497</v>
      </c>
      <c r="S767" s="134">
        <v>3</v>
      </c>
      <c r="T767" s="11" t="s">
        <v>44</v>
      </c>
      <c r="U767" s="11" t="s">
        <v>89</v>
      </c>
      <c r="V767" s="6" t="s">
        <v>536</v>
      </c>
      <c r="W767" s="6" t="s">
        <v>49</v>
      </c>
      <c r="X767" s="6" t="s">
        <v>17</v>
      </c>
      <c r="Y767" s="6" t="s">
        <v>11</v>
      </c>
      <c r="Z767" s="18">
        <v>3</v>
      </c>
      <c r="AA767" s="6" t="s">
        <v>40</v>
      </c>
      <c r="AB767" s="151"/>
      <c r="AC767" s="151"/>
      <c r="AD767" s="151"/>
      <c r="AE767" s="151"/>
      <c r="AF767" s="34"/>
      <c r="AG767" s="34"/>
      <c r="AH767" s="151"/>
      <c r="AI767" s="34"/>
      <c r="AJ767" s="34"/>
      <c r="AK767" s="34"/>
      <c r="AL767" s="151"/>
      <c r="AM767" s="151"/>
      <c r="AN767" s="34"/>
      <c r="AO767" s="34"/>
      <c r="AP767" s="34"/>
      <c r="AQ767" s="151"/>
      <c r="AR767" s="34"/>
      <c r="AS767" s="34"/>
      <c r="AT767" s="34">
        <v>50</v>
      </c>
      <c r="AU767" s="34"/>
      <c r="AV767" s="151"/>
      <c r="AW767" s="34">
        <v>50</v>
      </c>
      <c r="AX767" s="34"/>
      <c r="AY767" s="34"/>
      <c r="AZ767" s="151"/>
      <c r="BA767" s="34"/>
      <c r="BB767" s="34"/>
      <c r="BC767" s="34"/>
      <c r="BD767" s="151"/>
      <c r="BE767" s="151"/>
      <c r="BF767" s="151"/>
      <c r="BG767" s="34"/>
      <c r="BH767" s="34"/>
      <c r="BI767" s="34"/>
      <c r="BJ767" s="34"/>
      <c r="BK767" s="151"/>
      <c r="BL767" s="151"/>
      <c r="BM767" s="151"/>
      <c r="BN767" s="151"/>
      <c r="BO767" s="151"/>
      <c r="BP767" s="34"/>
      <c r="BQ767" s="6"/>
      <c r="BR767" s="6"/>
      <c r="BS767" s="4">
        <v>100</v>
      </c>
      <c r="BT767" s="6"/>
      <c r="BU767" s="6">
        <v>1</v>
      </c>
      <c r="BV767" s="6" t="s">
        <v>522</v>
      </c>
      <c r="BW767" s="1" t="s">
        <v>618</v>
      </c>
      <c r="BX767" s="1"/>
      <c r="BY767" s="6"/>
    </row>
    <row r="768" spans="1:77" x14ac:dyDescent="0.3">
      <c r="A768" s="49" t="s">
        <v>1487</v>
      </c>
      <c r="B768" s="7">
        <v>42968</v>
      </c>
      <c r="C768" s="6" t="s">
        <v>523</v>
      </c>
      <c r="D768" s="6">
        <v>5057</v>
      </c>
      <c r="E768" s="6">
        <v>805</v>
      </c>
      <c r="F768" s="11">
        <v>60</v>
      </c>
      <c r="G768" s="11">
        <v>3</v>
      </c>
      <c r="H768" s="12" t="str">
        <f t="shared" si="23"/>
        <v>60-3</v>
      </c>
      <c r="I768" s="12" t="str">
        <f t="shared" si="22"/>
        <v>60-3 3</v>
      </c>
      <c r="J768" s="49" t="s">
        <v>1487</v>
      </c>
      <c r="K768" s="11">
        <v>77</v>
      </c>
      <c r="L768" s="11">
        <v>80</v>
      </c>
      <c r="M768" s="117" t="b">
        <v>1</v>
      </c>
      <c r="N768" s="14">
        <v>142.13</v>
      </c>
      <c r="O768" s="14">
        <v>142.16</v>
      </c>
      <c r="P768" s="11" t="s">
        <v>96</v>
      </c>
      <c r="Q768" s="11" t="s">
        <v>117</v>
      </c>
      <c r="R768" s="133" t="s">
        <v>1497</v>
      </c>
      <c r="S768" s="134">
        <v>3</v>
      </c>
      <c r="T768" s="11" t="s">
        <v>89</v>
      </c>
      <c r="U768" s="11"/>
      <c r="V768" s="6" t="s">
        <v>537</v>
      </c>
      <c r="W768" s="6" t="s">
        <v>49</v>
      </c>
      <c r="X768" s="6" t="s">
        <v>14</v>
      </c>
      <c r="Y768" s="6" t="s">
        <v>135</v>
      </c>
      <c r="Z768" s="18">
        <v>3</v>
      </c>
      <c r="AA768" s="6" t="s">
        <v>40</v>
      </c>
      <c r="AB768" s="151"/>
      <c r="AC768" s="151"/>
      <c r="AD768" s="151"/>
      <c r="AE768" s="151"/>
      <c r="AF768" s="34"/>
      <c r="AG768" s="34"/>
      <c r="AH768" s="151"/>
      <c r="AI768" s="34"/>
      <c r="AJ768" s="34"/>
      <c r="AK768" s="34"/>
      <c r="AL768" s="151"/>
      <c r="AM768" s="151"/>
      <c r="AN768" s="34"/>
      <c r="AO768" s="34"/>
      <c r="AP768" s="34"/>
      <c r="AQ768" s="151"/>
      <c r="AR768" s="34"/>
      <c r="AS768" s="34"/>
      <c r="AT768" s="34">
        <v>50</v>
      </c>
      <c r="AU768" s="34"/>
      <c r="AV768" s="151"/>
      <c r="AW768" s="34">
        <v>50</v>
      </c>
      <c r="AX768" s="34"/>
      <c r="AY768" s="34"/>
      <c r="AZ768" s="151"/>
      <c r="BA768" s="34"/>
      <c r="BB768" s="34"/>
      <c r="BC768" s="34"/>
      <c r="BD768" s="151"/>
      <c r="BE768" s="151"/>
      <c r="BF768" s="151"/>
      <c r="BG768" s="34"/>
      <c r="BH768" s="34"/>
      <c r="BI768" s="34"/>
      <c r="BJ768" s="34"/>
      <c r="BK768" s="151"/>
      <c r="BL768" s="151"/>
      <c r="BM768" s="151"/>
      <c r="BN768" s="151"/>
      <c r="BO768" s="151"/>
      <c r="BP768" s="34"/>
      <c r="BQ768" s="6"/>
      <c r="BR768" s="6"/>
      <c r="BS768" s="4">
        <v>100</v>
      </c>
      <c r="BT768" s="6"/>
      <c r="BU768" s="6"/>
      <c r="BV768" s="6"/>
      <c r="BW768" s="1" t="s">
        <v>619</v>
      </c>
      <c r="BX768" s="1"/>
      <c r="BY768" s="6"/>
    </row>
    <row r="769" spans="1:77" hidden="1" x14ac:dyDescent="0.3">
      <c r="A769" s="49" t="s">
        <v>1487</v>
      </c>
      <c r="B769" s="7">
        <v>42968</v>
      </c>
      <c r="C769" s="6" t="s">
        <v>523</v>
      </c>
      <c r="D769" s="6">
        <v>5057</v>
      </c>
      <c r="E769" s="6">
        <v>805</v>
      </c>
      <c r="F769" s="11">
        <v>60</v>
      </c>
      <c r="G769" s="11">
        <v>3</v>
      </c>
      <c r="H769" s="12" t="str">
        <f t="shared" si="23"/>
        <v>60-3</v>
      </c>
      <c r="I769" s="12" t="str">
        <f t="shared" si="22"/>
        <v>60-3 2</v>
      </c>
      <c r="J769" s="49" t="s">
        <v>1487</v>
      </c>
      <c r="K769" s="11">
        <v>19</v>
      </c>
      <c r="L769" s="11">
        <v>23</v>
      </c>
      <c r="M769" s="117" t="b">
        <v>1</v>
      </c>
      <c r="N769" s="14">
        <v>141.54999999999998</v>
      </c>
      <c r="O769" s="14">
        <v>141.58999999999997</v>
      </c>
      <c r="P769" s="11" t="s">
        <v>96</v>
      </c>
      <c r="Q769" s="11" t="s">
        <v>27</v>
      </c>
      <c r="R769" s="133" t="s">
        <v>1496</v>
      </c>
      <c r="S769" s="134">
        <v>2</v>
      </c>
      <c r="T769" s="11" t="s">
        <v>18</v>
      </c>
      <c r="U769" s="11"/>
      <c r="V769" s="6" t="s">
        <v>136</v>
      </c>
      <c r="W769" s="6" t="s">
        <v>49</v>
      </c>
      <c r="X769" s="6" t="s">
        <v>15</v>
      </c>
      <c r="Y769" s="6" t="s">
        <v>135</v>
      </c>
      <c r="Z769" s="18">
        <v>3</v>
      </c>
      <c r="AA769" s="6" t="s">
        <v>40</v>
      </c>
      <c r="AB769" s="151"/>
      <c r="AC769" s="151"/>
      <c r="AD769" s="151"/>
      <c r="AE769" s="151"/>
      <c r="AF769" s="34"/>
      <c r="AG769" s="34"/>
      <c r="AH769" s="151"/>
      <c r="AI769" s="34"/>
      <c r="AJ769" s="34"/>
      <c r="AK769" s="34"/>
      <c r="AL769" s="151"/>
      <c r="AM769" s="151"/>
      <c r="AN769" s="34"/>
      <c r="AO769" s="34"/>
      <c r="AP769" s="34"/>
      <c r="AQ769" s="151"/>
      <c r="AR769" s="34"/>
      <c r="AS769" s="34"/>
      <c r="AT769" s="34">
        <v>90</v>
      </c>
      <c r="AU769" s="34"/>
      <c r="AV769" s="151"/>
      <c r="AW769" s="34">
        <v>10</v>
      </c>
      <c r="AX769" s="34"/>
      <c r="AY769" s="34"/>
      <c r="AZ769" s="151"/>
      <c r="BA769" s="34"/>
      <c r="BB769" s="34"/>
      <c r="BC769" s="34"/>
      <c r="BD769" s="151"/>
      <c r="BE769" s="151"/>
      <c r="BF769" s="151"/>
      <c r="BG769" s="34"/>
      <c r="BH769" s="34"/>
      <c r="BI769" s="34"/>
      <c r="BJ769" s="34"/>
      <c r="BK769" s="151"/>
      <c r="BL769" s="151"/>
      <c r="BM769" s="151"/>
      <c r="BN769" s="151"/>
      <c r="BO769" s="151"/>
      <c r="BP769" s="34"/>
      <c r="BQ769" s="6"/>
      <c r="BR769" s="6"/>
      <c r="BS769" s="4">
        <v>100</v>
      </c>
      <c r="BT769" s="6"/>
      <c r="BU769" s="6"/>
      <c r="BV769" s="6"/>
      <c r="BW769" s="1"/>
      <c r="BX769" s="1"/>
      <c r="BY769" s="6"/>
    </row>
    <row r="770" spans="1:77" hidden="1" x14ac:dyDescent="0.3">
      <c r="A770" s="49" t="s">
        <v>1487</v>
      </c>
      <c r="B770" s="35">
        <v>42968</v>
      </c>
      <c r="C770" s="36" t="s">
        <v>523</v>
      </c>
      <c r="D770" s="36">
        <v>5057</v>
      </c>
      <c r="E770" s="36">
        <v>805</v>
      </c>
      <c r="F770" s="11">
        <v>60</v>
      </c>
      <c r="G770" s="11">
        <v>3</v>
      </c>
      <c r="H770" s="12" t="str">
        <f t="shared" si="23"/>
        <v>60-3</v>
      </c>
      <c r="I770" s="12" t="str">
        <f t="shared" si="22"/>
        <v>60-3 O</v>
      </c>
      <c r="J770" s="49" t="s">
        <v>1487</v>
      </c>
      <c r="K770" s="11">
        <v>0</v>
      </c>
      <c r="L770" s="11">
        <v>80</v>
      </c>
      <c r="M770" s="117" t="b">
        <v>1</v>
      </c>
      <c r="N770" s="14">
        <v>141.35999999999999</v>
      </c>
      <c r="O770" s="14">
        <v>142.16</v>
      </c>
      <c r="P770" s="11"/>
      <c r="Q770" s="11" t="s">
        <v>105</v>
      </c>
      <c r="R770" s="135" t="s">
        <v>105</v>
      </c>
      <c r="S770" s="136" t="s">
        <v>1492</v>
      </c>
      <c r="T770" s="11"/>
      <c r="U770" s="11"/>
      <c r="V770" s="6"/>
      <c r="W770" s="6"/>
      <c r="X770" s="6"/>
      <c r="Y770" s="6"/>
      <c r="Z770" s="18" t="e">
        <v>#N/A</v>
      </c>
      <c r="AA770" s="6"/>
      <c r="AB770" s="151"/>
      <c r="AC770" s="151"/>
      <c r="AD770" s="151"/>
      <c r="AE770" s="151"/>
      <c r="AF770" s="34"/>
      <c r="AG770" s="34"/>
      <c r="AH770" s="151"/>
      <c r="AI770" s="34"/>
      <c r="AJ770" s="34"/>
      <c r="AK770" s="34"/>
      <c r="AL770" s="151"/>
      <c r="AM770" s="151"/>
      <c r="AN770" s="34"/>
      <c r="AO770" s="34"/>
      <c r="AP770" s="34"/>
      <c r="AQ770" s="151"/>
      <c r="AR770" s="34"/>
      <c r="AS770" s="34"/>
      <c r="AT770" s="34"/>
      <c r="AU770" s="34"/>
      <c r="AV770" s="151"/>
      <c r="AW770" s="34"/>
      <c r="AX770" s="34"/>
      <c r="AY770" s="34"/>
      <c r="AZ770" s="151"/>
      <c r="BA770" s="34"/>
      <c r="BB770" s="34"/>
      <c r="BC770" s="34"/>
      <c r="BD770" s="151"/>
      <c r="BE770" s="151"/>
      <c r="BF770" s="151"/>
      <c r="BG770" s="34"/>
      <c r="BH770" s="34"/>
      <c r="BI770" s="34"/>
      <c r="BJ770" s="34"/>
      <c r="BK770" s="151"/>
      <c r="BL770" s="151"/>
      <c r="BM770" s="151"/>
      <c r="BN770" s="151"/>
      <c r="BO770" s="151"/>
      <c r="BP770" s="34"/>
      <c r="BQ770" s="6"/>
      <c r="BR770" s="6"/>
      <c r="BS770" s="4">
        <v>0</v>
      </c>
      <c r="BT770" s="6"/>
      <c r="BU770" s="6"/>
      <c r="BV770" s="6"/>
      <c r="BW770" s="1"/>
      <c r="BX770" s="1" t="s">
        <v>620</v>
      </c>
      <c r="BY770" s="6"/>
    </row>
    <row r="771" spans="1:77" hidden="1" x14ac:dyDescent="0.3">
      <c r="A771" s="49" t="s">
        <v>1487</v>
      </c>
      <c r="B771" s="7">
        <v>42968</v>
      </c>
      <c r="C771" s="6" t="s">
        <v>523</v>
      </c>
      <c r="D771" s="6">
        <v>5057</v>
      </c>
      <c r="E771" s="6">
        <v>805</v>
      </c>
      <c r="F771" s="11">
        <v>60</v>
      </c>
      <c r="G771" s="11">
        <v>4</v>
      </c>
      <c r="H771" s="12" t="str">
        <f t="shared" si="23"/>
        <v>60-4</v>
      </c>
      <c r="I771" s="12" t="str">
        <f t="shared" si="22"/>
        <v>60-4 1</v>
      </c>
      <c r="J771" s="49" t="s">
        <v>1487</v>
      </c>
      <c r="K771" s="11">
        <v>0</v>
      </c>
      <c r="L771" s="11">
        <v>92</v>
      </c>
      <c r="M771" s="117" t="b">
        <v>1</v>
      </c>
      <c r="N771" s="14">
        <v>142.16499999999999</v>
      </c>
      <c r="O771" s="14">
        <v>143.08499999999998</v>
      </c>
      <c r="P771" s="11" t="s">
        <v>112</v>
      </c>
      <c r="Q771" s="11" t="s">
        <v>1094</v>
      </c>
      <c r="R771" s="133" t="s">
        <v>1493</v>
      </c>
      <c r="S771" s="134">
        <v>1</v>
      </c>
      <c r="T771" s="11" t="s">
        <v>18</v>
      </c>
      <c r="U771" s="11"/>
      <c r="V771" s="6" t="s">
        <v>524</v>
      </c>
      <c r="W771" s="6" t="s">
        <v>49</v>
      </c>
      <c r="X771" s="6" t="s">
        <v>17</v>
      </c>
      <c r="Y771" s="6" t="s">
        <v>10</v>
      </c>
      <c r="Z771" s="18">
        <v>2</v>
      </c>
      <c r="AA771" s="6" t="s">
        <v>40</v>
      </c>
      <c r="AB771" s="151"/>
      <c r="AC771" s="151"/>
      <c r="AD771" s="151"/>
      <c r="AE771" s="151"/>
      <c r="AF771" s="34"/>
      <c r="AG771" s="34"/>
      <c r="AH771" s="151"/>
      <c r="AI771" s="34"/>
      <c r="AJ771" s="34"/>
      <c r="AK771" s="34"/>
      <c r="AL771" s="151"/>
      <c r="AM771" s="151"/>
      <c r="AN771" s="34"/>
      <c r="AO771" s="34"/>
      <c r="AP771" s="34"/>
      <c r="AQ771" s="151"/>
      <c r="AR771" s="34"/>
      <c r="AS771" s="34"/>
      <c r="AT771" s="34"/>
      <c r="AU771" s="34">
        <v>20</v>
      </c>
      <c r="AV771" s="151"/>
      <c r="AW771" s="34"/>
      <c r="AX771" s="34"/>
      <c r="AY771" s="34"/>
      <c r="AZ771" s="151"/>
      <c r="BA771" s="34"/>
      <c r="BB771" s="34"/>
      <c r="BC771" s="34"/>
      <c r="BD771" s="151"/>
      <c r="BE771" s="151"/>
      <c r="BF771" s="151"/>
      <c r="BG771" s="34"/>
      <c r="BH771" s="34"/>
      <c r="BI771" s="34">
        <v>80</v>
      </c>
      <c r="BJ771" s="34"/>
      <c r="BK771" s="151"/>
      <c r="BL771" s="151"/>
      <c r="BM771" s="151"/>
      <c r="BN771" s="151"/>
      <c r="BO771" s="151"/>
      <c r="BP771" s="34"/>
      <c r="BQ771" s="6"/>
      <c r="BR771" s="6"/>
      <c r="BS771" s="4">
        <v>100</v>
      </c>
      <c r="BT771" s="6"/>
      <c r="BU771" s="6"/>
      <c r="BV771" s="6"/>
      <c r="BW771" s="1" t="s">
        <v>594</v>
      </c>
      <c r="BX771" s="1"/>
      <c r="BY771" s="6"/>
    </row>
    <row r="772" spans="1:77" x14ac:dyDescent="0.3">
      <c r="A772" s="49" t="s">
        <v>1487</v>
      </c>
      <c r="B772" s="7">
        <v>42968</v>
      </c>
      <c r="C772" s="6" t="s">
        <v>523</v>
      </c>
      <c r="D772" s="6">
        <v>5057</v>
      </c>
      <c r="E772" s="6">
        <v>805</v>
      </c>
      <c r="F772" s="11">
        <v>60</v>
      </c>
      <c r="G772" s="11">
        <v>4</v>
      </c>
      <c r="H772" s="12" t="str">
        <f t="shared" si="23"/>
        <v>60-4</v>
      </c>
      <c r="I772" s="12" t="str">
        <f t="shared" si="22"/>
        <v>60-4 3</v>
      </c>
      <c r="J772" s="49" t="s">
        <v>1487</v>
      </c>
      <c r="K772" s="11">
        <v>0</v>
      </c>
      <c r="L772" s="11">
        <v>92</v>
      </c>
      <c r="M772" s="117" t="b">
        <v>1</v>
      </c>
      <c r="N772" s="14">
        <v>142.16499999999999</v>
      </c>
      <c r="O772" s="14">
        <v>143.08499999999998</v>
      </c>
      <c r="P772" s="11" t="s">
        <v>112</v>
      </c>
      <c r="Q772" s="11" t="s">
        <v>117</v>
      </c>
      <c r="R772" s="133" t="s">
        <v>1497</v>
      </c>
      <c r="S772" s="134">
        <v>3</v>
      </c>
      <c r="T772" s="11" t="s">
        <v>89</v>
      </c>
      <c r="U772" s="11"/>
      <c r="V772" s="6" t="s">
        <v>538</v>
      </c>
      <c r="W772" s="6" t="s">
        <v>49</v>
      </c>
      <c r="X772" s="6" t="s">
        <v>14</v>
      </c>
      <c r="Y772" s="6" t="s">
        <v>135</v>
      </c>
      <c r="Z772" s="18">
        <v>3</v>
      </c>
      <c r="AA772" s="6" t="s">
        <v>40</v>
      </c>
      <c r="AB772" s="151"/>
      <c r="AC772" s="151"/>
      <c r="AD772" s="151"/>
      <c r="AE772" s="151"/>
      <c r="AF772" s="34"/>
      <c r="AG772" s="34"/>
      <c r="AH772" s="151"/>
      <c r="AI772" s="34"/>
      <c r="AJ772" s="34"/>
      <c r="AK772" s="34"/>
      <c r="AL772" s="151"/>
      <c r="AM772" s="151"/>
      <c r="AN772" s="34"/>
      <c r="AO772" s="34"/>
      <c r="AP772" s="34"/>
      <c r="AQ772" s="151"/>
      <c r="AR772" s="34"/>
      <c r="AS772" s="34"/>
      <c r="AT772" s="34">
        <v>50</v>
      </c>
      <c r="AU772" s="34"/>
      <c r="AV772" s="151"/>
      <c r="AW772" s="34">
        <v>50</v>
      </c>
      <c r="AX772" s="34"/>
      <c r="AY772" s="34"/>
      <c r="AZ772" s="151"/>
      <c r="BA772" s="34"/>
      <c r="BB772" s="34"/>
      <c r="BC772" s="34"/>
      <c r="BD772" s="151"/>
      <c r="BE772" s="151"/>
      <c r="BF772" s="151"/>
      <c r="BG772" s="34"/>
      <c r="BH772" s="34"/>
      <c r="BI772" s="34"/>
      <c r="BJ772" s="34"/>
      <c r="BK772" s="151"/>
      <c r="BL772" s="151"/>
      <c r="BM772" s="151"/>
      <c r="BN772" s="151"/>
      <c r="BO772" s="151"/>
      <c r="BP772" s="34"/>
      <c r="BQ772" s="6"/>
      <c r="BR772" s="6"/>
      <c r="BS772" s="4">
        <v>100</v>
      </c>
      <c r="BT772" s="6"/>
      <c r="BU772" s="6"/>
      <c r="BV772" s="6"/>
      <c r="BW772" s="1" t="s">
        <v>621</v>
      </c>
      <c r="BX772" s="1"/>
      <c r="BY772" s="6"/>
    </row>
    <row r="773" spans="1:77" hidden="1" x14ac:dyDescent="0.3">
      <c r="A773" s="49" t="s">
        <v>1487</v>
      </c>
      <c r="B773" s="7">
        <v>42968</v>
      </c>
      <c r="C773" s="6" t="s">
        <v>523</v>
      </c>
      <c r="D773" s="6">
        <v>5057</v>
      </c>
      <c r="E773" s="6">
        <v>805</v>
      </c>
      <c r="F773" s="11">
        <v>60</v>
      </c>
      <c r="G773" s="11">
        <v>4</v>
      </c>
      <c r="H773" s="12" t="str">
        <f t="shared" si="23"/>
        <v>60-4</v>
      </c>
      <c r="I773" s="12" t="str">
        <f t="shared" si="22"/>
        <v>60-4 5</v>
      </c>
      <c r="J773" s="49" t="s">
        <v>1487</v>
      </c>
      <c r="K773" s="11">
        <v>0</v>
      </c>
      <c r="L773" s="11">
        <v>92</v>
      </c>
      <c r="M773" s="117" t="b">
        <v>1</v>
      </c>
      <c r="N773" s="14">
        <v>142.16499999999999</v>
      </c>
      <c r="O773" s="14">
        <v>143.08499999999998</v>
      </c>
      <c r="P773" s="11" t="s">
        <v>112</v>
      </c>
      <c r="Q773" s="11" t="s">
        <v>54</v>
      </c>
      <c r="R773" s="137" t="s">
        <v>1495</v>
      </c>
      <c r="S773" s="138">
        <v>5</v>
      </c>
      <c r="T773" s="11" t="s">
        <v>18</v>
      </c>
      <c r="U773" s="11"/>
      <c r="V773" s="6" t="s">
        <v>459</v>
      </c>
      <c r="W773" s="6" t="s">
        <v>49</v>
      </c>
      <c r="X773" s="6" t="s">
        <v>14</v>
      </c>
      <c r="Y773" s="6" t="s">
        <v>302</v>
      </c>
      <c r="Z773" s="79">
        <v>2</v>
      </c>
      <c r="AA773" s="6" t="s">
        <v>40</v>
      </c>
      <c r="AB773" s="151"/>
      <c r="AC773" s="151"/>
      <c r="AD773" s="151"/>
      <c r="AE773" s="151"/>
      <c r="AF773" s="34"/>
      <c r="AG773" s="34"/>
      <c r="AH773" s="151"/>
      <c r="AI773" s="34"/>
      <c r="AJ773" s="34"/>
      <c r="AK773" s="34"/>
      <c r="AL773" s="151"/>
      <c r="AM773" s="151"/>
      <c r="AN773" s="34"/>
      <c r="AO773" s="34"/>
      <c r="AP773" s="34"/>
      <c r="AQ773" s="151"/>
      <c r="AR773" s="34"/>
      <c r="AS773" s="34"/>
      <c r="AT773" s="34"/>
      <c r="AU773" s="34">
        <v>30</v>
      </c>
      <c r="AV773" s="151"/>
      <c r="AW773" s="34">
        <v>30</v>
      </c>
      <c r="AX773" s="34"/>
      <c r="AY773" s="34"/>
      <c r="AZ773" s="151"/>
      <c r="BA773" s="34"/>
      <c r="BB773" s="34"/>
      <c r="BC773" s="34"/>
      <c r="BD773" s="151"/>
      <c r="BE773" s="151"/>
      <c r="BF773" s="151"/>
      <c r="BG773" s="34"/>
      <c r="BH773" s="34"/>
      <c r="BI773" s="34">
        <v>40</v>
      </c>
      <c r="BJ773" s="34"/>
      <c r="BK773" s="151"/>
      <c r="BL773" s="151"/>
      <c r="BM773" s="151"/>
      <c r="BN773" s="151"/>
      <c r="BO773" s="151"/>
      <c r="BP773" s="34"/>
      <c r="BQ773" s="6"/>
      <c r="BR773" s="6"/>
      <c r="BS773" s="4">
        <v>100</v>
      </c>
      <c r="BT773" s="6"/>
      <c r="BU773" s="6"/>
      <c r="BV773" s="6"/>
      <c r="BW773" s="1" t="s">
        <v>622</v>
      </c>
      <c r="BX773" s="1"/>
      <c r="BY773" s="6"/>
    </row>
    <row r="774" spans="1:77" hidden="1" x14ac:dyDescent="0.3">
      <c r="A774" s="49" t="s">
        <v>1487</v>
      </c>
      <c r="B774" s="35">
        <v>42968</v>
      </c>
      <c r="C774" s="36" t="s">
        <v>523</v>
      </c>
      <c r="D774" s="36">
        <v>5057</v>
      </c>
      <c r="E774" s="36">
        <v>805</v>
      </c>
      <c r="F774" s="37">
        <v>60</v>
      </c>
      <c r="G774" s="37">
        <v>4</v>
      </c>
      <c r="H774" s="12" t="str">
        <f t="shared" si="23"/>
        <v>60-4</v>
      </c>
      <c r="I774" s="12" t="str">
        <f t="shared" si="22"/>
        <v>60-4 O</v>
      </c>
      <c r="J774" s="49" t="s">
        <v>1487</v>
      </c>
      <c r="K774" s="37">
        <v>0</v>
      </c>
      <c r="L774" s="37">
        <v>92</v>
      </c>
      <c r="M774" s="117" t="b">
        <v>1</v>
      </c>
      <c r="N774" s="14">
        <v>142.16499999999999</v>
      </c>
      <c r="O774" s="14">
        <v>143.08499999999998</v>
      </c>
      <c r="P774" s="11"/>
      <c r="Q774" s="11" t="s">
        <v>137</v>
      </c>
      <c r="R774" s="135" t="s">
        <v>105</v>
      </c>
      <c r="S774" s="136" t="s">
        <v>1492</v>
      </c>
      <c r="T774" s="11"/>
      <c r="U774" s="11"/>
      <c r="V774" s="6"/>
      <c r="W774" s="6"/>
      <c r="X774" s="6"/>
      <c r="Y774" s="6"/>
      <c r="Z774" s="18" t="e">
        <v>#N/A</v>
      </c>
      <c r="AA774" s="6"/>
      <c r="AB774" s="151"/>
      <c r="AC774" s="151"/>
      <c r="AD774" s="151"/>
      <c r="AE774" s="151"/>
      <c r="AF774" s="34"/>
      <c r="AG774" s="34"/>
      <c r="AH774" s="151"/>
      <c r="AI774" s="34"/>
      <c r="AJ774" s="34"/>
      <c r="AK774" s="34"/>
      <c r="AL774" s="151"/>
      <c r="AM774" s="151"/>
      <c r="AN774" s="34"/>
      <c r="AO774" s="34"/>
      <c r="AP774" s="34"/>
      <c r="AQ774" s="151"/>
      <c r="AR774" s="34"/>
      <c r="AS774" s="34"/>
      <c r="AT774" s="34"/>
      <c r="AU774" s="34"/>
      <c r="AV774" s="151"/>
      <c r="AW774" s="34"/>
      <c r="AX774" s="34"/>
      <c r="AY774" s="34"/>
      <c r="AZ774" s="151"/>
      <c r="BA774" s="34"/>
      <c r="BB774" s="34"/>
      <c r="BC774" s="34"/>
      <c r="BD774" s="151"/>
      <c r="BE774" s="151"/>
      <c r="BF774" s="151"/>
      <c r="BG774" s="34"/>
      <c r="BH774" s="34"/>
      <c r="BI774" s="34"/>
      <c r="BJ774" s="34"/>
      <c r="BK774" s="151"/>
      <c r="BL774" s="151"/>
      <c r="BM774" s="151"/>
      <c r="BN774" s="151"/>
      <c r="BO774" s="151"/>
      <c r="BP774" s="34"/>
      <c r="BQ774" s="6"/>
      <c r="BR774" s="6"/>
      <c r="BS774" s="4">
        <v>0</v>
      </c>
      <c r="BT774" s="6"/>
      <c r="BU774" s="6"/>
      <c r="BV774" s="6"/>
      <c r="BW774" s="1"/>
      <c r="BX774" s="1" t="s">
        <v>623</v>
      </c>
      <c r="BY774" s="6"/>
    </row>
    <row r="775" spans="1:77" hidden="1" x14ac:dyDescent="0.3">
      <c r="A775" s="49" t="s">
        <v>1487</v>
      </c>
      <c r="B775" s="7">
        <v>42968</v>
      </c>
      <c r="C775" s="6" t="s">
        <v>523</v>
      </c>
      <c r="D775" s="6">
        <v>5057</v>
      </c>
      <c r="E775" s="6">
        <v>805</v>
      </c>
      <c r="F775" s="11">
        <v>61</v>
      </c>
      <c r="G775" s="11">
        <v>1</v>
      </c>
      <c r="H775" s="12" t="str">
        <f t="shared" si="23"/>
        <v>61-1</v>
      </c>
      <c r="I775" s="12" t="str">
        <f t="shared" si="22"/>
        <v>61-1 1</v>
      </c>
      <c r="J775" s="49" t="s">
        <v>1487</v>
      </c>
      <c r="K775" s="11">
        <v>0</v>
      </c>
      <c r="L775" s="11">
        <v>55</v>
      </c>
      <c r="M775" s="117" t="b">
        <v>1</v>
      </c>
      <c r="N775" s="14">
        <v>142.9</v>
      </c>
      <c r="O775" s="14">
        <v>143.45000000000002</v>
      </c>
      <c r="P775" s="11" t="s">
        <v>112</v>
      </c>
      <c r="Q775" s="11" t="s">
        <v>1094</v>
      </c>
      <c r="R775" s="133" t="s">
        <v>1493</v>
      </c>
      <c r="S775" s="134">
        <v>1</v>
      </c>
      <c r="T775" s="11" t="s">
        <v>18</v>
      </c>
      <c r="U775" s="11"/>
      <c r="V775" s="6" t="s">
        <v>524</v>
      </c>
      <c r="W775" s="6" t="s">
        <v>49</v>
      </c>
      <c r="X775" s="6" t="s">
        <v>17</v>
      </c>
      <c r="Y775" s="6" t="s">
        <v>10</v>
      </c>
      <c r="Z775" s="18">
        <v>2</v>
      </c>
      <c r="AA775" s="6" t="s">
        <v>40</v>
      </c>
      <c r="AB775" s="151"/>
      <c r="AC775" s="151"/>
      <c r="AD775" s="151"/>
      <c r="AE775" s="151"/>
      <c r="AF775" s="34"/>
      <c r="AG775" s="34"/>
      <c r="AH775" s="151"/>
      <c r="AI775" s="34"/>
      <c r="AJ775" s="34"/>
      <c r="AK775" s="34"/>
      <c r="AL775" s="151"/>
      <c r="AM775" s="151"/>
      <c r="AN775" s="34"/>
      <c r="AO775" s="34"/>
      <c r="AP775" s="34"/>
      <c r="AQ775" s="151"/>
      <c r="AR775" s="34"/>
      <c r="AS775" s="34"/>
      <c r="AT775" s="34"/>
      <c r="AU775" s="34">
        <v>20</v>
      </c>
      <c r="AV775" s="151"/>
      <c r="AW775" s="34"/>
      <c r="AX775" s="34"/>
      <c r="AY775" s="34"/>
      <c r="AZ775" s="151"/>
      <c r="BA775" s="34"/>
      <c r="BB775" s="34"/>
      <c r="BC775" s="34"/>
      <c r="BD775" s="151"/>
      <c r="BE775" s="151"/>
      <c r="BF775" s="151"/>
      <c r="BG775" s="34"/>
      <c r="BH775" s="34"/>
      <c r="BI775" s="34">
        <v>80</v>
      </c>
      <c r="BJ775" s="34"/>
      <c r="BK775" s="151"/>
      <c r="BL775" s="151"/>
      <c r="BM775" s="151"/>
      <c r="BN775" s="151"/>
      <c r="BO775" s="151"/>
      <c r="BP775" s="34"/>
      <c r="BQ775" s="6"/>
      <c r="BR775" s="6"/>
      <c r="BS775" s="4">
        <v>100</v>
      </c>
      <c r="BT775" s="6"/>
      <c r="BU775" s="6"/>
      <c r="BV775" s="6"/>
      <c r="BW775" s="1" t="s">
        <v>624</v>
      </c>
      <c r="BX775" s="1"/>
      <c r="BY775" s="6"/>
    </row>
    <row r="776" spans="1:77" hidden="1" x14ac:dyDescent="0.3">
      <c r="A776" s="49" t="s">
        <v>1487</v>
      </c>
      <c r="B776" s="7">
        <v>42968</v>
      </c>
      <c r="C776" s="6" t="s">
        <v>523</v>
      </c>
      <c r="D776" s="6">
        <v>5057</v>
      </c>
      <c r="E776" s="6">
        <v>805</v>
      </c>
      <c r="F776" s="11">
        <v>61</v>
      </c>
      <c r="G776" s="11">
        <v>1</v>
      </c>
      <c r="H776" s="12" t="str">
        <f t="shared" si="23"/>
        <v>61-1</v>
      </c>
      <c r="I776" s="12" t="str">
        <f t="shared" si="22"/>
        <v>61-1 2</v>
      </c>
      <c r="J776" s="49" t="s">
        <v>1487</v>
      </c>
      <c r="K776" s="11">
        <v>0</v>
      </c>
      <c r="L776" s="11">
        <v>55</v>
      </c>
      <c r="M776" s="117" t="b">
        <v>1</v>
      </c>
      <c r="N776" s="14">
        <v>142.9</v>
      </c>
      <c r="O776" s="14">
        <v>143.45000000000002</v>
      </c>
      <c r="P776" s="11" t="s">
        <v>112</v>
      </c>
      <c r="Q776" s="11" t="s">
        <v>42</v>
      </c>
      <c r="R776" s="137" t="s">
        <v>1496</v>
      </c>
      <c r="S776" s="138">
        <v>2</v>
      </c>
      <c r="T776" s="11" t="s">
        <v>18</v>
      </c>
      <c r="U776" s="11"/>
      <c r="V776" s="6" t="s">
        <v>539</v>
      </c>
      <c r="W776" s="6" t="s">
        <v>49</v>
      </c>
      <c r="X776" s="6" t="s">
        <v>14</v>
      </c>
      <c r="Y776" s="6" t="s">
        <v>302</v>
      </c>
      <c r="Z776" s="79">
        <v>2</v>
      </c>
      <c r="AA776" s="6" t="s">
        <v>40</v>
      </c>
      <c r="AB776" s="152"/>
      <c r="AC776" s="152"/>
      <c r="AD776" s="152"/>
      <c r="AE776" s="152"/>
      <c r="AF776" s="54"/>
      <c r="AG776" s="54"/>
      <c r="AH776" s="152"/>
      <c r="AI776" s="54"/>
      <c r="AJ776" s="54"/>
      <c r="AK776" s="54"/>
      <c r="AL776" s="152"/>
      <c r="AM776" s="152"/>
      <c r="AN776" s="54"/>
      <c r="AO776" s="54"/>
      <c r="AP776" s="54"/>
      <c r="AQ776" s="151"/>
      <c r="AR776" s="34"/>
      <c r="AS776" s="34"/>
      <c r="AT776" s="34">
        <v>70</v>
      </c>
      <c r="AU776" s="34"/>
      <c r="AV776" s="151"/>
      <c r="AW776" s="34">
        <v>20</v>
      </c>
      <c r="AX776" s="34"/>
      <c r="AY776" s="34"/>
      <c r="AZ776" s="151"/>
      <c r="BA776" s="34"/>
      <c r="BB776" s="34"/>
      <c r="BC776" s="34"/>
      <c r="BD776" s="151"/>
      <c r="BE776" s="151"/>
      <c r="BF776" s="151"/>
      <c r="BG776" s="34"/>
      <c r="BH776" s="34"/>
      <c r="BI776" s="34">
        <v>10</v>
      </c>
      <c r="BJ776" s="34"/>
      <c r="BK776" s="151"/>
      <c r="BL776" s="151"/>
      <c r="BM776" s="151"/>
      <c r="BN776" s="151"/>
      <c r="BO776" s="151"/>
      <c r="BP776" s="34"/>
      <c r="BQ776" s="6"/>
      <c r="BR776" s="6"/>
      <c r="BS776" s="4">
        <v>100</v>
      </c>
      <c r="BT776" s="6"/>
      <c r="BU776" s="6"/>
      <c r="BV776" s="6"/>
      <c r="BW776" s="1" t="s">
        <v>625</v>
      </c>
      <c r="BX776" s="1"/>
      <c r="BY776" s="6"/>
    </row>
    <row r="777" spans="1:77" x14ac:dyDescent="0.3">
      <c r="A777" s="49" t="s">
        <v>1487</v>
      </c>
      <c r="B777" s="7">
        <v>42968</v>
      </c>
      <c r="C777" s="6" t="s">
        <v>523</v>
      </c>
      <c r="D777" s="6">
        <v>5057</v>
      </c>
      <c r="E777" s="6">
        <v>805</v>
      </c>
      <c r="F777" s="11">
        <v>61</v>
      </c>
      <c r="G777" s="11">
        <v>1</v>
      </c>
      <c r="H777" s="12" t="str">
        <f t="shared" si="23"/>
        <v>61-1</v>
      </c>
      <c r="I777" s="12" t="str">
        <f t="shared" si="22"/>
        <v>61-1 3</v>
      </c>
      <c r="J777" s="49" t="s">
        <v>1487</v>
      </c>
      <c r="K777" s="11">
        <v>0</v>
      </c>
      <c r="L777" s="11">
        <v>55</v>
      </c>
      <c r="M777" s="117" t="b">
        <v>1</v>
      </c>
      <c r="N777" s="14">
        <v>142.9</v>
      </c>
      <c r="O777" s="14">
        <v>143.45000000000002</v>
      </c>
      <c r="P777" s="11" t="s">
        <v>112</v>
      </c>
      <c r="Q777" s="11" t="s">
        <v>117</v>
      </c>
      <c r="R777" s="133" t="s">
        <v>1497</v>
      </c>
      <c r="S777" s="134">
        <v>3</v>
      </c>
      <c r="T777" s="11" t="s">
        <v>44</v>
      </c>
      <c r="U777" s="38" t="s">
        <v>89</v>
      </c>
      <c r="V777" s="6" t="s">
        <v>540</v>
      </c>
      <c r="W777" s="6" t="s">
        <v>49</v>
      </c>
      <c r="X777" s="6" t="s">
        <v>17</v>
      </c>
      <c r="Y777" s="6" t="s">
        <v>11</v>
      </c>
      <c r="Z777" s="18">
        <v>3</v>
      </c>
      <c r="AA777" s="6" t="s">
        <v>40</v>
      </c>
      <c r="AB777" s="151"/>
      <c r="AC777" s="151"/>
      <c r="AD777" s="151"/>
      <c r="AE777" s="151"/>
      <c r="AF777" s="34"/>
      <c r="AG777" s="34"/>
      <c r="AH777" s="151"/>
      <c r="AI777" s="34"/>
      <c r="AJ777" s="34"/>
      <c r="AK777" s="34"/>
      <c r="AL777" s="151"/>
      <c r="AM777" s="151"/>
      <c r="AN777" s="34"/>
      <c r="AO777" s="34"/>
      <c r="AP777" s="34"/>
      <c r="AQ777" s="151"/>
      <c r="AR777" s="34"/>
      <c r="AS777" s="34"/>
      <c r="AT777" s="34">
        <v>50</v>
      </c>
      <c r="AU777" s="34"/>
      <c r="AV777" s="151"/>
      <c r="AW777" s="34">
        <v>50</v>
      </c>
      <c r="AX777" s="34"/>
      <c r="AY777" s="34"/>
      <c r="AZ777" s="151"/>
      <c r="BA777" s="34"/>
      <c r="BB777" s="34"/>
      <c r="BC777" s="34"/>
      <c r="BD777" s="151"/>
      <c r="BE777" s="151"/>
      <c r="BF777" s="151"/>
      <c r="BG777" s="34"/>
      <c r="BH777" s="34"/>
      <c r="BI777" s="34"/>
      <c r="BJ777" s="34"/>
      <c r="BK777" s="151"/>
      <c r="BL777" s="151"/>
      <c r="BM777" s="151"/>
      <c r="BN777" s="151"/>
      <c r="BO777" s="151"/>
      <c r="BP777" s="34"/>
      <c r="BQ777" s="6"/>
      <c r="BR777" s="6"/>
      <c r="BS777" s="4">
        <v>100</v>
      </c>
      <c r="BT777" s="6"/>
      <c r="BU777" s="6"/>
      <c r="BV777" s="6"/>
      <c r="BW777" s="1" t="s">
        <v>626</v>
      </c>
      <c r="BX777" s="1"/>
      <c r="BY777" s="6"/>
    </row>
    <row r="778" spans="1:77" x14ac:dyDescent="0.3">
      <c r="A778" s="49" t="s">
        <v>1487</v>
      </c>
      <c r="B778" s="7">
        <v>42968</v>
      </c>
      <c r="C778" s="6" t="s">
        <v>523</v>
      </c>
      <c r="D778" s="6">
        <v>5057</v>
      </c>
      <c r="E778" s="6">
        <v>805</v>
      </c>
      <c r="F778" s="11">
        <v>61</v>
      </c>
      <c r="G778" s="11">
        <v>1</v>
      </c>
      <c r="H778" s="12" t="str">
        <f t="shared" si="23"/>
        <v>61-1</v>
      </c>
      <c r="I778" s="12" t="str">
        <f t="shared" si="22"/>
        <v>61-1 3</v>
      </c>
      <c r="J778" s="49" t="s">
        <v>1487</v>
      </c>
      <c r="K778" s="11">
        <v>0</v>
      </c>
      <c r="L778" s="11">
        <v>55</v>
      </c>
      <c r="M778" s="117" t="b">
        <v>1</v>
      </c>
      <c r="N778" s="14">
        <v>142.9</v>
      </c>
      <c r="O778" s="14">
        <v>143.45000000000002</v>
      </c>
      <c r="P778" s="11" t="s">
        <v>112</v>
      </c>
      <c r="Q778" s="11" t="s">
        <v>117</v>
      </c>
      <c r="R778" s="133" t="s">
        <v>1497</v>
      </c>
      <c r="S778" s="134">
        <v>3</v>
      </c>
      <c r="T778" s="11" t="s">
        <v>89</v>
      </c>
      <c r="U778" s="11"/>
      <c r="V778" s="6" t="s">
        <v>541</v>
      </c>
      <c r="W778" s="6" t="s">
        <v>49</v>
      </c>
      <c r="X778" s="6" t="s">
        <v>14</v>
      </c>
      <c r="Y778" s="6" t="s">
        <v>135</v>
      </c>
      <c r="Z778" s="18">
        <v>3</v>
      </c>
      <c r="AA778" s="6" t="s">
        <v>40</v>
      </c>
      <c r="AB778" s="151"/>
      <c r="AC778" s="151"/>
      <c r="AD778" s="151"/>
      <c r="AE778" s="151"/>
      <c r="AF778" s="34"/>
      <c r="AG778" s="34"/>
      <c r="AH778" s="151"/>
      <c r="AI778" s="34"/>
      <c r="AJ778" s="34"/>
      <c r="AK778" s="34"/>
      <c r="AL778" s="151"/>
      <c r="AM778" s="151"/>
      <c r="AN778" s="34"/>
      <c r="AO778" s="34"/>
      <c r="AP778" s="34"/>
      <c r="AQ778" s="151"/>
      <c r="AR778" s="34"/>
      <c r="AS778" s="34"/>
      <c r="AT778" s="34">
        <v>50</v>
      </c>
      <c r="AU778" s="34"/>
      <c r="AV778" s="151"/>
      <c r="AW778" s="34">
        <v>50</v>
      </c>
      <c r="AX778" s="34"/>
      <c r="AY778" s="34"/>
      <c r="AZ778" s="151"/>
      <c r="BA778" s="34"/>
      <c r="BB778" s="34"/>
      <c r="BC778" s="34"/>
      <c r="BD778" s="151"/>
      <c r="BE778" s="151"/>
      <c r="BF778" s="151"/>
      <c r="BG778" s="34"/>
      <c r="BH778" s="34"/>
      <c r="BI778" s="34"/>
      <c r="BJ778" s="34"/>
      <c r="BK778" s="151"/>
      <c r="BL778" s="151"/>
      <c r="BM778" s="151"/>
      <c r="BN778" s="151"/>
      <c r="BO778" s="151"/>
      <c r="BP778" s="34"/>
      <c r="BQ778" s="6"/>
      <c r="BR778" s="6"/>
      <c r="BS778" s="4">
        <v>100</v>
      </c>
      <c r="BT778" s="6"/>
      <c r="BU778" s="6"/>
      <c r="BV778" s="6"/>
      <c r="BW778" s="1" t="s">
        <v>621</v>
      </c>
      <c r="BX778" s="1"/>
      <c r="BY778" s="6"/>
    </row>
    <row r="779" spans="1:77" hidden="1" x14ac:dyDescent="0.3">
      <c r="A779" s="49" t="s">
        <v>1487</v>
      </c>
      <c r="B779" s="35">
        <v>42968</v>
      </c>
      <c r="C779" s="36" t="s">
        <v>523</v>
      </c>
      <c r="D779" s="36">
        <v>5057</v>
      </c>
      <c r="E779" s="36">
        <v>805</v>
      </c>
      <c r="F779" s="37">
        <v>61</v>
      </c>
      <c r="G779" s="37">
        <v>1</v>
      </c>
      <c r="H779" s="12" t="str">
        <f t="shared" si="23"/>
        <v>61-1</v>
      </c>
      <c r="I779" s="12" t="str">
        <f t="shared" ref="I779:I842" si="24">CONCATENATE(H779," ",S779)</f>
        <v>61-1 O</v>
      </c>
      <c r="J779" s="49" t="s">
        <v>1487</v>
      </c>
      <c r="K779" s="37">
        <v>0</v>
      </c>
      <c r="L779" s="37">
        <v>55</v>
      </c>
      <c r="M779" s="117" t="b">
        <v>1</v>
      </c>
      <c r="N779" s="14">
        <v>142.9</v>
      </c>
      <c r="O779" s="14">
        <v>143.45000000000002</v>
      </c>
      <c r="P779" s="11"/>
      <c r="Q779" s="11" t="s">
        <v>137</v>
      </c>
      <c r="R779" s="135" t="s">
        <v>105</v>
      </c>
      <c r="S779" s="136" t="s">
        <v>1492</v>
      </c>
      <c r="T779" s="11"/>
      <c r="U779" s="11"/>
      <c r="V779" s="6"/>
      <c r="W779" s="6"/>
      <c r="X779" s="6"/>
      <c r="Y779" s="6"/>
      <c r="Z779" s="18" t="e">
        <v>#N/A</v>
      </c>
      <c r="AA779" s="6"/>
      <c r="AB779" s="151"/>
      <c r="AC779" s="151"/>
      <c r="AD779" s="151"/>
      <c r="AE779" s="151"/>
      <c r="AF779" s="34"/>
      <c r="AG779" s="34"/>
      <c r="AH779" s="151"/>
      <c r="AI779" s="34"/>
      <c r="AJ779" s="34"/>
      <c r="AK779" s="34"/>
      <c r="AL779" s="151"/>
      <c r="AM779" s="151"/>
      <c r="AN779" s="34"/>
      <c r="AO779" s="34"/>
      <c r="AP779" s="34"/>
      <c r="AQ779" s="151"/>
      <c r="AR779" s="34"/>
      <c r="AS779" s="34"/>
      <c r="AT779" s="34"/>
      <c r="AU779" s="34"/>
      <c r="AV779" s="151"/>
      <c r="AW779" s="34"/>
      <c r="AX779" s="34"/>
      <c r="AY779" s="34"/>
      <c r="AZ779" s="151"/>
      <c r="BA779" s="34"/>
      <c r="BB779" s="34"/>
      <c r="BC779" s="34"/>
      <c r="BD779" s="151"/>
      <c r="BE779" s="151"/>
      <c r="BF779" s="151"/>
      <c r="BG779" s="34"/>
      <c r="BH779" s="34"/>
      <c r="BI779" s="34"/>
      <c r="BJ779" s="34"/>
      <c r="BK779" s="151"/>
      <c r="BL779" s="151"/>
      <c r="BM779" s="151"/>
      <c r="BN779" s="151"/>
      <c r="BO779" s="151"/>
      <c r="BP779" s="34"/>
      <c r="BQ779" s="6"/>
      <c r="BR779" s="6"/>
      <c r="BS779" s="4">
        <v>0</v>
      </c>
      <c r="BT779" s="6"/>
      <c r="BU779" s="6"/>
      <c r="BV779" s="6"/>
      <c r="BW779" s="1"/>
      <c r="BX779" s="1" t="s">
        <v>627</v>
      </c>
      <c r="BY779" s="6"/>
    </row>
    <row r="780" spans="1:77" hidden="1" x14ac:dyDescent="0.3">
      <c r="A780" s="49" t="s">
        <v>1487</v>
      </c>
      <c r="B780" s="35">
        <v>42968</v>
      </c>
      <c r="C780" s="36" t="s">
        <v>523</v>
      </c>
      <c r="D780" s="36">
        <v>5057</v>
      </c>
      <c r="E780" s="36">
        <v>805</v>
      </c>
      <c r="F780" s="37">
        <v>61</v>
      </c>
      <c r="G780" s="37">
        <v>2</v>
      </c>
      <c r="H780" s="12" t="str">
        <f t="shared" ref="H780:H843" si="25">F780&amp;"-"&amp;G780</f>
        <v>61-2</v>
      </c>
      <c r="I780" s="12" t="str">
        <f t="shared" si="24"/>
        <v>61-2 1</v>
      </c>
      <c r="J780" s="49" t="s">
        <v>1487</v>
      </c>
      <c r="K780" s="37">
        <v>0</v>
      </c>
      <c r="L780" s="37">
        <v>90</v>
      </c>
      <c r="M780" s="117" t="b">
        <v>1</v>
      </c>
      <c r="N780" s="14">
        <v>143.46</v>
      </c>
      <c r="O780" s="14">
        <v>144.36000000000001</v>
      </c>
      <c r="P780" s="11" t="s">
        <v>112</v>
      </c>
      <c r="Q780" s="11" t="s">
        <v>1094</v>
      </c>
      <c r="R780" s="133" t="s">
        <v>1493</v>
      </c>
      <c r="S780" s="134">
        <v>1</v>
      </c>
      <c r="T780" s="11" t="s">
        <v>18</v>
      </c>
      <c r="U780" s="11"/>
      <c r="V780" s="6" t="s">
        <v>201</v>
      </c>
      <c r="W780" s="6" t="s">
        <v>49</v>
      </c>
      <c r="X780" s="6" t="s">
        <v>17</v>
      </c>
      <c r="Y780" s="6" t="s">
        <v>302</v>
      </c>
      <c r="Z780" s="18">
        <v>2</v>
      </c>
      <c r="AA780" s="6" t="s">
        <v>40</v>
      </c>
      <c r="AB780" s="151"/>
      <c r="AC780" s="151"/>
      <c r="AD780" s="151"/>
      <c r="AE780" s="151"/>
      <c r="AF780" s="34"/>
      <c r="AG780" s="34"/>
      <c r="AH780" s="151"/>
      <c r="AI780" s="34"/>
      <c r="AJ780" s="34"/>
      <c r="AK780" s="34"/>
      <c r="AL780" s="151"/>
      <c r="AM780" s="151"/>
      <c r="AN780" s="34"/>
      <c r="AO780" s="34"/>
      <c r="AP780" s="34"/>
      <c r="AQ780" s="151"/>
      <c r="AR780" s="34"/>
      <c r="AS780" s="34"/>
      <c r="AT780" s="34"/>
      <c r="AU780" s="34">
        <v>20</v>
      </c>
      <c r="AV780" s="151"/>
      <c r="AW780" s="34"/>
      <c r="AX780" s="34"/>
      <c r="AY780" s="34"/>
      <c r="AZ780" s="151"/>
      <c r="BA780" s="34"/>
      <c r="BB780" s="34"/>
      <c r="BC780" s="34"/>
      <c r="BD780" s="151"/>
      <c r="BE780" s="151"/>
      <c r="BF780" s="151"/>
      <c r="BG780" s="34"/>
      <c r="BH780" s="34"/>
      <c r="BI780" s="34">
        <v>80</v>
      </c>
      <c r="BJ780" s="34"/>
      <c r="BK780" s="151"/>
      <c r="BL780" s="151"/>
      <c r="BM780" s="151"/>
      <c r="BN780" s="151"/>
      <c r="BO780" s="151"/>
      <c r="BP780" s="34"/>
      <c r="BQ780" s="6"/>
      <c r="BR780" s="6"/>
      <c r="BS780" s="4">
        <v>100</v>
      </c>
      <c r="BT780" s="6"/>
      <c r="BU780" s="6"/>
      <c r="BV780" s="6"/>
      <c r="BW780" s="1" t="s">
        <v>628</v>
      </c>
      <c r="BX780" s="1"/>
      <c r="BY780" s="6"/>
    </row>
    <row r="781" spans="1:77" hidden="1" x14ac:dyDescent="0.3">
      <c r="A781" s="49" t="s">
        <v>1487</v>
      </c>
      <c r="B781" s="35">
        <v>42968</v>
      </c>
      <c r="C781" s="36" t="s">
        <v>523</v>
      </c>
      <c r="D781" s="36">
        <v>5057</v>
      </c>
      <c r="E781" s="36">
        <v>805</v>
      </c>
      <c r="F781" s="37">
        <v>61</v>
      </c>
      <c r="G781" s="37">
        <v>2</v>
      </c>
      <c r="H781" s="12" t="str">
        <f t="shared" si="25"/>
        <v>61-2</v>
      </c>
      <c r="I781" s="12" t="str">
        <f t="shared" si="24"/>
        <v>61-2 1</v>
      </c>
      <c r="J781" s="49" t="s">
        <v>1487</v>
      </c>
      <c r="K781" s="37">
        <v>0</v>
      </c>
      <c r="L781" s="37">
        <v>90</v>
      </c>
      <c r="M781" s="117" t="b">
        <v>1</v>
      </c>
      <c r="N781" s="14">
        <v>143.46</v>
      </c>
      <c r="O781" s="14">
        <v>144.36000000000001</v>
      </c>
      <c r="P781" s="11" t="s">
        <v>112</v>
      </c>
      <c r="Q781" s="11" t="s">
        <v>1094</v>
      </c>
      <c r="R781" s="133" t="s">
        <v>1493</v>
      </c>
      <c r="S781" s="134">
        <v>1</v>
      </c>
      <c r="T781" s="11" t="s">
        <v>18</v>
      </c>
      <c r="U781" s="11"/>
      <c r="V781" s="6" t="s">
        <v>201</v>
      </c>
      <c r="W781" s="6" t="s">
        <v>49</v>
      </c>
      <c r="X781" s="6" t="s">
        <v>17</v>
      </c>
      <c r="Y781" s="6" t="s">
        <v>302</v>
      </c>
      <c r="Z781" s="18">
        <v>2</v>
      </c>
      <c r="AA781" s="6" t="s">
        <v>40</v>
      </c>
      <c r="AB781" s="151"/>
      <c r="AC781" s="151"/>
      <c r="AD781" s="151"/>
      <c r="AE781" s="151"/>
      <c r="AF781" s="34"/>
      <c r="AG781" s="34"/>
      <c r="AH781" s="151"/>
      <c r="AI781" s="34"/>
      <c r="AJ781" s="34"/>
      <c r="AK781" s="34"/>
      <c r="AL781" s="151"/>
      <c r="AM781" s="151"/>
      <c r="AN781" s="34"/>
      <c r="AO781" s="34"/>
      <c r="AP781" s="34"/>
      <c r="AQ781" s="151"/>
      <c r="AR781" s="34"/>
      <c r="AS781" s="34"/>
      <c r="AT781" s="34"/>
      <c r="AU781" s="34">
        <v>20</v>
      </c>
      <c r="AV781" s="151"/>
      <c r="AW781" s="34"/>
      <c r="AX781" s="34"/>
      <c r="AY781" s="34"/>
      <c r="AZ781" s="151"/>
      <c r="BA781" s="34"/>
      <c r="BB781" s="34"/>
      <c r="BC781" s="34"/>
      <c r="BD781" s="151"/>
      <c r="BE781" s="151"/>
      <c r="BF781" s="151"/>
      <c r="BG781" s="34"/>
      <c r="BH781" s="34"/>
      <c r="BI781" s="34">
        <v>80</v>
      </c>
      <c r="BJ781" s="34"/>
      <c r="BK781" s="151"/>
      <c r="BL781" s="151"/>
      <c r="BM781" s="151"/>
      <c r="BN781" s="151"/>
      <c r="BO781" s="151"/>
      <c r="BP781" s="34"/>
      <c r="BQ781" s="6"/>
      <c r="BR781" s="6"/>
      <c r="BS781" s="4">
        <v>100</v>
      </c>
      <c r="BT781" s="6"/>
      <c r="BU781" s="6"/>
      <c r="BV781" s="6"/>
      <c r="BW781" s="1" t="s">
        <v>629</v>
      </c>
      <c r="BX781" s="1"/>
      <c r="BY781" s="6"/>
    </row>
    <row r="782" spans="1:77" hidden="1" x14ac:dyDescent="0.3">
      <c r="A782" s="49" t="s">
        <v>1487</v>
      </c>
      <c r="B782" s="35">
        <v>42968</v>
      </c>
      <c r="C782" s="36" t="s">
        <v>523</v>
      </c>
      <c r="D782" s="36">
        <v>5057</v>
      </c>
      <c r="E782" s="36">
        <v>805</v>
      </c>
      <c r="F782" s="37">
        <v>61</v>
      </c>
      <c r="G782" s="37">
        <v>2</v>
      </c>
      <c r="H782" s="12" t="str">
        <f t="shared" si="25"/>
        <v>61-2</v>
      </c>
      <c r="I782" s="12" t="str">
        <f t="shared" si="24"/>
        <v>61-2 O</v>
      </c>
      <c r="J782" s="49" t="s">
        <v>1487</v>
      </c>
      <c r="K782" s="37">
        <v>0</v>
      </c>
      <c r="L782" s="37">
        <v>90</v>
      </c>
      <c r="M782" s="117" t="b">
        <v>1</v>
      </c>
      <c r="N782" s="14">
        <v>143.46</v>
      </c>
      <c r="O782" s="14">
        <v>144.36000000000001</v>
      </c>
      <c r="P782" s="11"/>
      <c r="Q782" s="11" t="s">
        <v>137</v>
      </c>
      <c r="R782" s="135" t="s">
        <v>105</v>
      </c>
      <c r="S782" s="136" t="s">
        <v>1492</v>
      </c>
      <c r="T782" s="11"/>
      <c r="U782" s="11"/>
      <c r="V782" s="6"/>
      <c r="W782" s="6"/>
      <c r="X782" s="6"/>
      <c r="Y782" s="6"/>
      <c r="Z782" s="18" t="e">
        <v>#N/A</v>
      </c>
      <c r="AA782" s="6"/>
      <c r="AB782" s="151"/>
      <c r="AC782" s="151"/>
      <c r="AD782" s="151"/>
      <c r="AE782" s="151"/>
      <c r="AF782" s="34"/>
      <c r="AG782" s="34"/>
      <c r="AH782" s="151"/>
      <c r="AI782" s="34"/>
      <c r="AJ782" s="34"/>
      <c r="AK782" s="34"/>
      <c r="AL782" s="151"/>
      <c r="AM782" s="151"/>
      <c r="AN782" s="34"/>
      <c r="AO782" s="34"/>
      <c r="AP782" s="34"/>
      <c r="AQ782" s="151"/>
      <c r="AR782" s="34"/>
      <c r="AS782" s="34"/>
      <c r="AT782" s="34"/>
      <c r="AU782" s="34"/>
      <c r="AV782" s="151"/>
      <c r="AW782" s="34"/>
      <c r="AX782" s="34"/>
      <c r="AY782" s="34"/>
      <c r="AZ782" s="151"/>
      <c r="BA782" s="34"/>
      <c r="BB782" s="34"/>
      <c r="BC782" s="34"/>
      <c r="BD782" s="151"/>
      <c r="BE782" s="151"/>
      <c r="BF782" s="151"/>
      <c r="BG782" s="34"/>
      <c r="BH782" s="34"/>
      <c r="BI782" s="34"/>
      <c r="BJ782" s="34"/>
      <c r="BK782" s="151"/>
      <c r="BL782" s="151"/>
      <c r="BM782" s="151"/>
      <c r="BN782" s="151"/>
      <c r="BO782" s="151"/>
      <c r="BP782" s="34"/>
      <c r="BQ782" s="6"/>
      <c r="BR782" s="6"/>
      <c r="BS782" s="4">
        <v>0</v>
      </c>
      <c r="BT782" s="6"/>
      <c r="BU782" s="6"/>
      <c r="BV782" s="6"/>
      <c r="BW782" s="1"/>
      <c r="BX782" s="1" t="s">
        <v>630</v>
      </c>
      <c r="BY782" s="6"/>
    </row>
    <row r="783" spans="1:77" hidden="1" x14ac:dyDescent="0.3">
      <c r="A783" s="49" t="s">
        <v>1487</v>
      </c>
      <c r="B783" s="35">
        <v>42968</v>
      </c>
      <c r="C783" s="36" t="s">
        <v>523</v>
      </c>
      <c r="D783" s="36">
        <v>5057</v>
      </c>
      <c r="E783" s="36">
        <v>805</v>
      </c>
      <c r="F783" s="37">
        <v>61</v>
      </c>
      <c r="G783" s="37">
        <v>3</v>
      </c>
      <c r="H783" s="12" t="str">
        <f t="shared" si="25"/>
        <v>61-3</v>
      </c>
      <c r="I783" s="12" t="str">
        <f t="shared" si="24"/>
        <v>61-3 1</v>
      </c>
      <c r="J783" s="49" t="s">
        <v>1487</v>
      </c>
      <c r="K783" s="37">
        <v>0</v>
      </c>
      <c r="L783" s="37">
        <v>80</v>
      </c>
      <c r="M783" s="117" t="b">
        <v>1</v>
      </c>
      <c r="N783" s="14">
        <v>144.36000000000001</v>
      </c>
      <c r="O783" s="14">
        <v>145.16000000000003</v>
      </c>
      <c r="P783" s="11" t="s">
        <v>112</v>
      </c>
      <c r="Q783" s="11" t="s">
        <v>1094</v>
      </c>
      <c r="R783" s="133" t="s">
        <v>1493</v>
      </c>
      <c r="S783" s="134">
        <v>1</v>
      </c>
      <c r="T783" s="11" t="s">
        <v>18</v>
      </c>
      <c r="U783" s="11"/>
      <c r="V783" s="6" t="s">
        <v>201</v>
      </c>
      <c r="W783" s="6" t="s">
        <v>49</v>
      </c>
      <c r="X783" s="6" t="s">
        <v>17</v>
      </c>
      <c r="Y783" s="6" t="s">
        <v>302</v>
      </c>
      <c r="Z783" s="18">
        <v>2</v>
      </c>
      <c r="AA783" s="6" t="s">
        <v>40</v>
      </c>
      <c r="AB783" s="151"/>
      <c r="AC783" s="151"/>
      <c r="AD783" s="151"/>
      <c r="AE783" s="151"/>
      <c r="AF783" s="34"/>
      <c r="AG783" s="34"/>
      <c r="AH783" s="151"/>
      <c r="AI783" s="34"/>
      <c r="AJ783" s="34"/>
      <c r="AK783" s="34"/>
      <c r="AL783" s="151"/>
      <c r="AM783" s="151"/>
      <c r="AN783" s="34"/>
      <c r="AO783" s="34"/>
      <c r="AP783" s="34"/>
      <c r="AQ783" s="151"/>
      <c r="AR783" s="34"/>
      <c r="AS783" s="34"/>
      <c r="AT783" s="34"/>
      <c r="AU783" s="34">
        <v>20</v>
      </c>
      <c r="AV783" s="151"/>
      <c r="AW783" s="34"/>
      <c r="AX783" s="34"/>
      <c r="AY783" s="34"/>
      <c r="AZ783" s="151"/>
      <c r="BA783" s="34"/>
      <c r="BB783" s="34"/>
      <c r="BC783" s="34"/>
      <c r="BD783" s="151"/>
      <c r="BE783" s="151"/>
      <c r="BF783" s="151"/>
      <c r="BG783" s="34"/>
      <c r="BH783" s="34"/>
      <c r="BI783" s="34">
        <v>80</v>
      </c>
      <c r="BJ783" s="34"/>
      <c r="BK783" s="151"/>
      <c r="BL783" s="151"/>
      <c r="BM783" s="151"/>
      <c r="BN783" s="151"/>
      <c r="BO783" s="151"/>
      <c r="BP783" s="34"/>
      <c r="BQ783" s="6"/>
      <c r="BR783" s="6"/>
      <c r="BS783" s="4">
        <v>100</v>
      </c>
      <c r="BT783" s="6"/>
      <c r="BU783" s="6"/>
      <c r="BV783" s="6"/>
      <c r="BW783" s="1" t="s">
        <v>631</v>
      </c>
      <c r="BX783" s="1"/>
      <c r="BY783" s="6"/>
    </row>
    <row r="784" spans="1:77" x14ac:dyDescent="0.3">
      <c r="A784" s="49" t="s">
        <v>1487</v>
      </c>
      <c r="B784" s="7">
        <v>42968</v>
      </c>
      <c r="C784" s="6" t="s">
        <v>523</v>
      </c>
      <c r="D784" s="6">
        <v>5057</v>
      </c>
      <c r="E784" s="6">
        <v>805</v>
      </c>
      <c r="F784" s="11">
        <v>61</v>
      </c>
      <c r="G784" s="11">
        <v>3</v>
      </c>
      <c r="H784" s="12" t="str">
        <f t="shared" si="25"/>
        <v>61-3</v>
      </c>
      <c r="I784" s="12" t="str">
        <f t="shared" si="24"/>
        <v>61-3 3</v>
      </c>
      <c r="J784" s="49" t="s">
        <v>1487</v>
      </c>
      <c r="K784" s="11">
        <v>0</v>
      </c>
      <c r="L784" s="11">
        <v>80</v>
      </c>
      <c r="M784" s="117" t="b">
        <v>1</v>
      </c>
      <c r="N784" s="14">
        <v>144.36000000000001</v>
      </c>
      <c r="O784" s="14">
        <v>145.16000000000003</v>
      </c>
      <c r="P784" s="11" t="s">
        <v>112</v>
      </c>
      <c r="Q784" s="11" t="s">
        <v>117</v>
      </c>
      <c r="R784" s="133" t="s">
        <v>1497</v>
      </c>
      <c r="S784" s="134">
        <v>3</v>
      </c>
      <c r="T784" s="11" t="s">
        <v>44</v>
      </c>
      <c r="U784" s="11" t="s">
        <v>89</v>
      </c>
      <c r="V784" s="6" t="s">
        <v>536</v>
      </c>
      <c r="W784" s="6" t="s">
        <v>49</v>
      </c>
      <c r="X784" s="6" t="s">
        <v>17</v>
      </c>
      <c r="Y784" s="6" t="s">
        <v>11</v>
      </c>
      <c r="Z784" s="18">
        <v>3</v>
      </c>
      <c r="AA784" s="6" t="s">
        <v>40</v>
      </c>
      <c r="AB784" s="151"/>
      <c r="AC784" s="151"/>
      <c r="AD784" s="151"/>
      <c r="AE784" s="151"/>
      <c r="AF784" s="34"/>
      <c r="AG784" s="34"/>
      <c r="AH784" s="151"/>
      <c r="AI784" s="34"/>
      <c r="AJ784" s="34"/>
      <c r="AK784" s="34"/>
      <c r="AL784" s="151"/>
      <c r="AM784" s="151"/>
      <c r="AN784" s="34"/>
      <c r="AO784" s="34"/>
      <c r="AP784" s="34"/>
      <c r="AQ784" s="151"/>
      <c r="AR784" s="34"/>
      <c r="AS784" s="34"/>
      <c r="AT784" s="34">
        <v>50</v>
      </c>
      <c r="AU784" s="34"/>
      <c r="AV784" s="151"/>
      <c r="AW784" s="34">
        <v>50</v>
      </c>
      <c r="AX784" s="34"/>
      <c r="AY784" s="34"/>
      <c r="AZ784" s="151"/>
      <c r="BA784" s="34"/>
      <c r="BB784" s="34"/>
      <c r="BC784" s="34"/>
      <c r="BD784" s="151"/>
      <c r="BE784" s="151"/>
      <c r="BF784" s="151"/>
      <c r="BG784" s="34"/>
      <c r="BH784" s="34"/>
      <c r="BI784" s="34"/>
      <c r="BJ784" s="34"/>
      <c r="BK784" s="151"/>
      <c r="BL784" s="151"/>
      <c r="BM784" s="151"/>
      <c r="BN784" s="151"/>
      <c r="BO784" s="151"/>
      <c r="BP784" s="34"/>
      <c r="BQ784" s="6"/>
      <c r="BR784" s="6"/>
      <c r="BS784" s="4">
        <v>100</v>
      </c>
      <c r="BT784" s="6"/>
      <c r="BU784" s="6">
        <v>1</v>
      </c>
      <c r="BV784" s="6" t="s">
        <v>118</v>
      </c>
      <c r="BW784" s="1" t="s">
        <v>632</v>
      </c>
      <c r="BX784" s="1"/>
      <c r="BY784" s="6"/>
    </row>
    <row r="785" spans="1:77" hidden="1" x14ac:dyDescent="0.3">
      <c r="A785" s="49" t="s">
        <v>1487</v>
      </c>
      <c r="B785" s="35">
        <v>42968</v>
      </c>
      <c r="C785" s="36" t="s">
        <v>523</v>
      </c>
      <c r="D785" s="36">
        <v>5057</v>
      </c>
      <c r="E785" s="36">
        <v>805</v>
      </c>
      <c r="F785" s="37">
        <v>61</v>
      </c>
      <c r="G785" s="37">
        <v>3</v>
      </c>
      <c r="H785" s="12" t="str">
        <f t="shared" si="25"/>
        <v>61-3</v>
      </c>
      <c r="I785" s="12" t="str">
        <f t="shared" si="24"/>
        <v>61-3 O</v>
      </c>
      <c r="J785" s="49" t="s">
        <v>1487</v>
      </c>
      <c r="K785" s="37">
        <v>0</v>
      </c>
      <c r="L785" s="37">
        <v>80</v>
      </c>
      <c r="M785" s="117" t="b">
        <v>1</v>
      </c>
      <c r="N785" s="14">
        <v>144.36000000000001</v>
      </c>
      <c r="O785" s="14">
        <v>145.16000000000003</v>
      </c>
      <c r="P785" s="11"/>
      <c r="Q785" s="11" t="s">
        <v>137</v>
      </c>
      <c r="R785" s="135" t="s">
        <v>105</v>
      </c>
      <c r="S785" s="136" t="s">
        <v>1492</v>
      </c>
      <c r="T785" s="11"/>
      <c r="U785" s="11"/>
      <c r="V785" s="6"/>
      <c r="W785" s="6"/>
      <c r="X785" s="6"/>
      <c r="Y785" s="6"/>
      <c r="Z785" s="18" t="e">
        <v>#N/A</v>
      </c>
      <c r="AA785" s="6"/>
      <c r="AB785" s="151"/>
      <c r="AC785" s="151"/>
      <c r="AD785" s="151"/>
      <c r="AE785" s="151"/>
      <c r="AF785" s="34"/>
      <c r="AG785" s="34"/>
      <c r="AH785" s="151"/>
      <c r="AI785" s="34"/>
      <c r="AJ785" s="34"/>
      <c r="AK785" s="34"/>
      <c r="AL785" s="151"/>
      <c r="AM785" s="151"/>
      <c r="AN785" s="34"/>
      <c r="AO785" s="34"/>
      <c r="AP785" s="34"/>
      <c r="AQ785" s="151"/>
      <c r="AR785" s="34"/>
      <c r="AS785" s="34"/>
      <c r="AT785" s="34"/>
      <c r="AU785" s="34"/>
      <c r="AV785" s="151"/>
      <c r="AW785" s="34"/>
      <c r="AX785" s="34"/>
      <c r="AY785" s="34"/>
      <c r="AZ785" s="151"/>
      <c r="BA785" s="34"/>
      <c r="BB785" s="34"/>
      <c r="BC785" s="34"/>
      <c r="BD785" s="151"/>
      <c r="BE785" s="151"/>
      <c r="BF785" s="151"/>
      <c r="BG785" s="34"/>
      <c r="BH785" s="34"/>
      <c r="BI785" s="34"/>
      <c r="BJ785" s="34"/>
      <c r="BK785" s="151"/>
      <c r="BL785" s="151"/>
      <c r="BM785" s="151"/>
      <c r="BN785" s="151"/>
      <c r="BO785" s="151"/>
      <c r="BP785" s="34"/>
      <c r="BQ785" s="6"/>
      <c r="BR785" s="6"/>
      <c r="BS785" s="4">
        <v>0</v>
      </c>
      <c r="BT785" s="6"/>
      <c r="BU785" s="6"/>
      <c r="BV785" s="6"/>
      <c r="BW785" s="1"/>
      <c r="BX785" s="1" t="s">
        <v>633</v>
      </c>
      <c r="BY785" s="6"/>
    </row>
    <row r="786" spans="1:77" hidden="1" x14ac:dyDescent="0.3">
      <c r="A786" s="49" t="s">
        <v>1487</v>
      </c>
      <c r="B786" s="35">
        <v>42968</v>
      </c>
      <c r="C786" s="36" t="s">
        <v>523</v>
      </c>
      <c r="D786" s="36">
        <v>5057</v>
      </c>
      <c r="E786" s="36">
        <v>805</v>
      </c>
      <c r="F786" s="37">
        <v>61</v>
      </c>
      <c r="G786" s="37">
        <v>4</v>
      </c>
      <c r="H786" s="12" t="str">
        <f t="shared" si="25"/>
        <v>61-4</v>
      </c>
      <c r="I786" s="12" t="str">
        <f t="shared" si="24"/>
        <v>61-4 1</v>
      </c>
      <c r="J786" s="49" t="s">
        <v>1487</v>
      </c>
      <c r="K786" s="37">
        <v>0</v>
      </c>
      <c r="L786" s="37">
        <v>97</v>
      </c>
      <c r="M786" s="117" t="b">
        <v>1</v>
      </c>
      <c r="N786" s="14">
        <v>145.17000000000002</v>
      </c>
      <c r="O786" s="14">
        <v>146.14000000000001</v>
      </c>
      <c r="P786" s="11" t="s">
        <v>112</v>
      </c>
      <c r="Q786" s="11" t="s">
        <v>1094</v>
      </c>
      <c r="R786" s="133" t="s">
        <v>1493</v>
      </c>
      <c r="S786" s="134">
        <v>1</v>
      </c>
      <c r="T786" s="11" t="s">
        <v>18</v>
      </c>
      <c r="U786" s="11"/>
      <c r="V786" s="6" t="s">
        <v>201</v>
      </c>
      <c r="W786" s="6" t="s">
        <v>49</v>
      </c>
      <c r="X786" s="6" t="s">
        <v>17</v>
      </c>
      <c r="Y786" s="6" t="s">
        <v>302</v>
      </c>
      <c r="Z786" s="18">
        <v>2</v>
      </c>
      <c r="AA786" s="6" t="s">
        <v>40</v>
      </c>
      <c r="AB786" s="151"/>
      <c r="AC786" s="151"/>
      <c r="AD786" s="151"/>
      <c r="AE786" s="151"/>
      <c r="AF786" s="34"/>
      <c r="AG786" s="34"/>
      <c r="AH786" s="151"/>
      <c r="AI786" s="34"/>
      <c r="AJ786" s="34"/>
      <c r="AK786" s="34"/>
      <c r="AL786" s="151"/>
      <c r="AM786" s="151"/>
      <c r="AN786" s="34"/>
      <c r="AO786" s="34"/>
      <c r="AP786" s="34"/>
      <c r="AQ786" s="151"/>
      <c r="AR786" s="34"/>
      <c r="AS786" s="34"/>
      <c r="AT786" s="34"/>
      <c r="AU786" s="34">
        <v>20</v>
      </c>
      <c r="AV786" s="151"/>
      <c r="AW786" s="34"/>
      <c r="AX786" s="34"/>
      <c r="AY786" s="34"/>
      <c r="AZ786" s="151"/>
      <c r="BA786" s="34"/>
      <c r="BB786" s="34"/>
      <c r="BC786" s="34"/>
      <c r="BD786" s="151"/>
      <c r="BE786" s="151"/>
      <c r="BF786" s="151"/>
      <c r="BG786" s="34"/>
      <c r="BH786" s="34"/>
      <c r="BI786" s="34">
        <v>80</v>
      </c>
      <c r="BJ786" s="34"/>
      <c r="BK786" s="151"/>
      <c r="BL786" s="151"/>
      <c r="BM786" s="151"/>
      <c r="BN786" s="151"/>
      <c r="BO786" s="151"/>
      <c r="BP786" s="34"/>
      <c r="BQ786" s="6"/>
      <c r="BR786" s="6"/>
      <c r="BS786" s="4">
        <v>100</v>
      </c>
      <c r="BT786" s="6"/>
      <c r="BU786" s="6"/>
      <c r="BV786" s="6"/>
      <c r="BW786" s="1" t="s">
        <v>634</v>
      </c>
      <c r="BX786" s="1"/>
      <c r="BY786" s="6"/>
    </row>
    <row r="787" spans="1:77" x14ac:dyDescent="0.3">
      <c r="A787" s="49" t="s">
        <v>1487</v>
      </c>
      <c r="B787" s="7">
        <v>42968</v>
      </c>
      <c r="C787" s="6" t="s">
        <v>523</v>
      </c>
      <c r="D787" s="6">
        <v>5057</v>
      </c>
      <c r="E787" s="6">
        <v>805</v>
      </c>
      <c r="F787" s="11">
        <v>61</v>
      </c>
      <c r="G787" s="11">
        <v>4</v>
      </c>
      <c r="H787" s="12" t="str">
        <f t="shared" si="25"/>
        <v>61-4</v>
      </c>
      <c r="I787" s="12" t="str">
        <f t="shared" si="24"/>
        <v>61-4 3</v>
      </c>
      <c r="J787" s="49" t="s">
        <v>1487</v>
      </c>
      <c r="K787" s="11">
        <v>7</v>
      </c>
      <c r="L787" s="11">
        <v>9</v>
      </c>
      <c r="M787" s="117" t="b">
        <v>1</v>
      </c>
      <c r="N787" s="14">
        <v>145.24</v>
      </c>
      <c r="O787" s="14">
        <v>145.26000000000002</v>
      </c>
      <c r="P787" s="11" t="s">
        <v>96</v>
      </c>
      <c r="Q787" s="11" t="s">
        <v>117</v>
      </c>
      <c r="R787" s="133" t="s">
        <v>1497</v>
      </c>
      <c r="S787" s="134">
        <v>3</v>
      </c>
      <c r="T787" s="11" t="s">
        <v>44</v>
      </c>
      <c r="U787" s="11" t="s">
        <v>89</v>
      </c>
      <c r="V787" s="6" t="s">
        <v>542</v>
      </c>
      <c r="W787" s="6" t="s">
        <v>49</v>
      </c>
      <c r="X787" s="6" t="s">
        <v>17</v>
      </c>
      <c r="Y787" s="6" t="s">
        <v>11</v>
      </c>
      <c r="Z787" s="18">
        <v>3</v>
      </c>
      <c r="AA787" s="6" t="s">
        <v>40</v>
      </c>
      <c r="AB787" s="151"/>
      <c r="AC787" s="151"/>
      <c r="AD787" s="151"/>
      <c r="AE787" s="151"/>
      <c r="AF787" s="34"/>
      <c r="AG787" s="34"/>
      <c r="AH787" s="151"/>
      <c r="AI787" s="34"/>
      <c r="AJ787" s="34"/>
      <c r="AK787" s="34"/>
      <c r="AL787" s="151"/>
      <c r="AM787" s="151"/>
      <c r="AN787" s="34"/>
      <c r="AO787" s="34"/>
      <c r="AP787" s="34"/>
      <c r="AQ787" s="151"/>
      <c r="AR787" s="34"/>
      <c r="AS787" s="34"/>
      <c r="AT787" s="34">
        <v>50</v>
      </c>
      <c r="AU787" s="34"/>
      <c r="AV787" s="151"/>
      <c r="AW787" s="34">
        <v>50</v>
      </c>
      <c r="AX787" s="34"/>
      <c r="AY787" s="34"/>
      <c r="AZ787" s="151"/>
      <c r="BA787" s="34"/>
      <c r="BB787" s="34"/>
      <c r="BC787" s="34"/>
      <c r="BD787" s="151"/>
      <c r="BE787" s="151"/>
      <c r="BF787" s="151"/>
      <c r="BG787" s="34"/>
      <c r="BH787" s="34"/>
      <c r="BI787" s="34"/>
      <c r="BJ787" s="34"/>
      <c r="BK787" s="151"/>
      <c r="BL787" s="151"/>
      <c r="BM787" s="151"/>
      <c r="BN787" s="151"/>
      <c r="BO787" s="151"/>
      <c r="BP787" s="34"/>
      <c r="BQ787" s="6"/>
      <c r="BR787" s="6"/>
      <c r="BS787" s="4">
        <v>100</v>
      </c>
      <c r="BT787" s="6"/>
      <c r="BU787" s="6">
        <v>1</v>
      </c>
      <c r="BV787" s="6" t="s">
        <v>118</v>
      </c>
      <c r="BW787" s="1" t="s">
        <v>635</v>
      </c>
      <c r="BX787" s="1"/>
      <c r="BY787" s="6"/>
    </row>
    <row r="788" spans="1:77" hidden="1" x14ac:dyDescent="0.3">
      <c r="A788" s="49" t="s">
        <v>1487</v>
      </c>
      <c r="B788" s="7">
        <v>42968</v>
      </c>
      <c r="C788" s="6" t="s">
        <v>523</v>
      </c>
      <c r="D788" s="6">
        <v>5057</v>
      </c>
      <c r="E788" s="6">
        <v>805</v>
      </c>
      <c r="F788" s="11">
        <v>61</v>
      </c>
      <c r="G788" s="11">
        <v>4</v>
      </c>
      <c r="H788" s="12" t="str">
        <f t="shared" si="25"/>
        <v>61-4</v>
      </c>
      <c r="I788" s="12" t="str">
        <f t="shared" si="24"/>
        <v>61-4 2</v>
      </c>
      <c r="J788" s="49" t="s">
        <v>1487</v>
      </c>
      <c r="K788" s="11">
        <v>21</v>
      </c>
      <c r="L788" s="11">
        <v>41</v>
      </c>
      <c r="M788" s="117" t="b">
        <v>1</v>
      </c>
      <c r="N788" s="14">
        <v>145.38000000000002</v>
      </c>
      <c r="O788" s="14">
        <v>145.58000000000001</v>
      </c>
      <c r="P788" s="11" t="s">
        <v>112</v>
      </c>
      <c r="Q788" s="11" t="s">
        <v>42</v>
      </c>
      <c r="R788" s="137" t="s">
        <v>1496</v>
      </c>
      <c r="S788" s="138">
        <v>2</v>
      </c>
      <c r="T788" s="11" t="s">
        <v>18</v>
      </c>
      <c r="U788" s="11"/>
      <c r="V788" s="6" t="s">
        <v>539</v>
      </c>
      <c r="W788" s="6" t="s">
        <v>49</v>
      </c>
      <c r="X788" s="6" t="s">
        <v>14</v>
      </c>
      <c r="Y788" s="6" t="s">
        <v>302</v>
      </c>
      <c r="Z788" s="79">
        <v>2</v>
      </c>
      <c r="AA788" s="6" t="s">
        <v>40</v>
      </c>
      <c r="AB788" s="152"/>
      <c r="AC788" s="152"/>
      <c r="AD788" s="152"/>
      <c r="AE788" s="152"/>
      <c r="AF788" s="54"/>
      <c r="AG788" s="54"/>
      <c r="AH788" s="152"/>
      <c r="AI788" s="54"/>
      <c r="AJ788" s="54"/>
      <c r="AK788" s="54"/>
      <c r="AL788" s="152"/>
      <c r="AM788" s="152"/>
      <c r="AN788" s="54"/>
      <c r="AO788" s="54"/>
      <c r="AP788" s="54"/>
      <c r="AQ788" s="151"/>
      <c r="AR788" s="34"/>
      <c r="AS788" s="34"/>
      <c r="AT788" s="34">
        <v>70</v>
      </c>
      <c r="AU788" s="34"/>
      <c r="AV788" s="151"/>
      <c r="AW788" s="34">
        <v>20</v>
      </c>
      <c r="AX788" s="34"/>
      <c r="AY788" s="34"/>
      <c r="AZ788" s="151"/>
      <c r="BA788" s="34"/>
      <c r="BB788" s="34"/>
      <c r="BC788" s="34"/>
      <c r="BD788" s="151"/>
      <c r="BE788" s="151"/>
      <c r="BF788" s="151"/>
      <c r="BG788" s="34"/>
      <c r="BH788" s="34"/>
      <c r="BI788" s="34">
        <v>10</v>
      </c>
      <c r="BJ788" s="34"/>
      <c r="BK788" s="151"/>
      <c r="BL788" s="151"/>
      <c r="BM788" s="151"/>
      <c r="BN788" s="151"/>
      <c r="BO788" s="151"/>
      <c r="BP788" s="34"/>
      <c r="BQ788" s="6"/>
      <c r="BR788" s="6"/>
      <c r="BS788" s="4">
        <v>100</v>
      </c>
      <c r="BT788" s="6"/>
      <c r="BU788" s="6"/>
      <c r="BV788" s="6"/>
      <c r="BW788" s="1" t="s">
        <v>625</v>
      </c>
      <c r="BX788" s="1"/>
      <c r="BY788" s="6"/>
    </row>
    <row r="789" spans="1:77" hidden="1" x14ac:dyDescent="0.3">
      <c r="A789" s="49" t="s">
        <v>1487</v>
      </c>
      <c r="B789" s="7">
        <v>42968</v>
      </c>
      <c r="C789" s="6" t="s">
        <v>523</v>
      </c>
      <c r="D789" s="6">
        <v>5057</v>
      </c>
      <c r="E789" s="6">
        <v>805</v>
      </c>
      <c r="F789" s="11">
        <v>61</v>
      </c>
      <c r="G789" s="11">
        <v>4</v>
      </c>
      <c r="H789" s="12" t="str">
        <f t="shared" si="25"/>
        <v>61-4</v>
      </c>
      <c r="I789" s="12" t="str">
        <f t="shared" si="24"/>
        <v>61-4 4</v>
      </c>
      <c r="J789" s="49" t="s">
        <v>1487</v>
      </c>
      <c r="K789" s="11">
        <v>0</v>
      </c>
      <c r="L789" s="11">
        <v>97</v>
      </c>
      <c r="M789" s="117" t="b">
        <v>1</v>
      </c>
      <c r="N789" s="14">
        <v>145.17000000000002</v>
      </c>
      <c r="O789" s="14">
        <v>146.14000000000001</v>
      </c>
      <c r="P789" s="11" t="s">
        <v>112</v>
      </c>
      <c r="Q789" s="11" t="s">
        <v>28</v>
      </c>
      <c r="R789" s="133" t="s">
        <v>1494</v>
      </c>
      <c r="S789" s="134">
        <v>4</v>
      </c>
      <c r="T789" s="11" t="s">
        <v>19</v>
      </c>
      <c r="U789" s="11"/>
      <c r="V789" s="6" t="s">
        <v>543</v>
      </c>
      <c r="W789" s="6" t="s">
        <v>49</v>
      </c>
      <c r="X789" s="6" t="s">
        <v>14</v>
      </c>
      <c r="Y789" s="6" t="s">
        <v>11</v>
      </c>
      <c r="Z789" s="18">
        <v>3</v>
      </c>
      <c r="AA789" s="6" t="s">
        <v>40</v>
      </c>
      <c r="AB789" s="151"/>
      <c r="AC789" s="151"/>
      <c r="AD789" s="151"/>
      <c r="AE789" s="151"/>
      <c r="AF789" s="34"/>
      <c r="AG789" s="34"/>
      <c r="AH789" s="151"/>
      <c r="AI789" s="34"/>
      <c r="AJ789" s="34"/>
      <c r="AK789" s="34"/>
      <c r="AL789" s="151"/>
      <c r="AM789" s="151"/>
      <c r="AN789" s="34"/>
      <c r="AO789" s="34"/>
      <c r="AP789" s="34"/>
      <c r="AQ789" s="151"/>
      <c r="AR789" s="34"/>
      <c r="AS789" s="34">
        <v>100</v>
      </c>
      <c r="AT789" s="34"/>
      <c r="AU789" s="34"/>
      <c r="AV789" s="151"/>
      <c r="AW789" s="34"/>
      <c r="AX789" s="34"/>
      <c r="AY789" s="34"/>
      <c r="AZ789" s="151"/>
      <c r="BA789" s="34"/>
      <c r="BB789" s="34"/>
      <c r="BC789" s="34"/>
      <c r="BD789" s="151"/>
      <c r="BE789" s="151"/>
      <c r="BF789" s="151"/>
      <c r="BG789" s="34"/>
      <c r="BH789" s="34"/>
      <c r="BI789" s="34"/>
      <c r="BJ789" s="34"/>
      <c r="BK789" s="151"/>
      <c r="BL789" s="151"/>
      <c r="BM789" s="151"/>
      <c r="BN789" s="151"/>
      <c r="BO789" s="151"/>
      <c r="BP789" s="34"/>
      <c r="BQ789" s="6"/>
      <c r="BR789" s="6"/>
      <c r="BS789" s="4">
        <v>100</v>
      </c>
      <c r="BT789" s="6" t="s">
        <v>28</v>
      </c>
      <c r="BU789" s="6"/>
      <c r="BV789" s="6"/>
      <c r="BW789" s="1" t="s">
        <v>636</v>
      </c>
      <c r="BX789" s="1"/>
      <c r="BY789" s="6"/>
    </row>
    <row r="790" spans="1:77" hidden="1" x14ac:dyDescent="0.3">
      <c r="A790" s="49" t="s">
        <v>1487</v>
      </c>
      <c r="B790" s="35">
        <v>42968</v>
      </c>
      <c r="C790" s="36" t="s">
        <v>523</v>
      </c>
      <c r="D790" s="36">
        <v>5057</v>
      </c>
      <c r="E790" s="36">
        <v>805</v>
      </c>
      <c r="F790" s="37">
        <v>61</v>
      </c>
      <c r="G790" s="37">
        <v>4</v>
      </c>
      <c r="H790" s="12" t="str">
        <f t="shared" si="25"/>
        <v>61-4</v>
      </c>
      <c r="I790" s="12" t="str">
        <f t="shared" si="24"/>
        <v>61-4 O</v>
      </c>
      <c r="J790" s="49" t="s">
        <v>1487</v>
      </c>
      <c r="K790" s="37">
        <v>0</v>
      </c>
      <c r="L790" s="37">
        <v>97</v>
      </c>
      <c r="M790" s="117" t="b">
        <v>1</v>
      </c>
      <c r="N790" s="14">
        <v>145.17000000000002</v>
      </c>
      <c r="O790" s="14">
        <v>146.14000000000001</v>
      </c>
      <c r="P790" s="11"/>
      <c r="Q790" s="11" t="s">
        <v>137</v>
      </c>
      <c r="R790" s="135" t="s">
        <v>105</v>
      </c>
      <c r="S790" s="136" t="s">
        <v>1492</v>
      </c>
      <c r="T790" s="11"/>
      <c r="U790" s="11"/>
      <c r="V790" s="6"/>
      <c r="W790" s="6"/>
      <c r="X790" s="6"/>
      <c r="Y790" s="6"/>
      <c r="Z790" s="18" t="e">
        <v>#N/A</v>
      </c>
      <c r="AA790" s="6"/>
      <c r="AB790" s="151"/>
      <c r="AC790" s="151"/>
      <c r="AD790" s="151"/>
      <c r="AE790" s="151"/>
      <c r="AF790" s="34"/>
      <c r="AG790" s="34"/>
      <c r="AH790" s="151"/>
      <c r="AI790" s="34"/>
      <c r="AJ790" s="34"/>
      <c r="AK790" s="34"/>
      <c r="AL790" s="151"/>
      <c r="AM790" s="151"/>
      <c r="AN790" s="34"/>
      <c r="AO790" s="34"/>
      <c r="AP790" s="34"/>
      <c r="AQ790" s="151"/>
      <c r="AR790" s="34"/>
      <c r="AS790" s="34"/>
      <c r="AT790" s="34"/>
      <c r="AU790" s="34"/>
      <c r="AV790" s="151"/>
      <c r="AW790" s="34"/>
      <c r="AX790" s="34"/>
      <c r="AY790" s="34"/>
      <c r="AZ790" s="151"/>
      <c r="BA790" s="34"/>
      <c r="BB790" s="34"/>
      <c r="BC790" s="34"/>
      <c r="BD790" s="151"/>
      <c r="BE790" s="151"/>
      <c r="BF790" s="151"/>
      <c r="BG790" s="34"/>
      <c r="BH790" s="34"/>
      <c r="BI790" s="34"/>
      <c r="BJ790" s="34"/>
      <c r="BK790" s="151"/>
      <c r="BL790" s="151"/>
      <c r="BM790" s="151"/>
      <c r="BN790" s="151"/>
      <c r="BO790" s="151"/>
      <c r="BP790" s="34"/>
      <c r="BQ790" s="6"/>
      <c r="BR790" s="6"/>
      <c r="BS790" s="4">
        <v>0</v>
      </c>
      <c r="BT790" s="6"/>
      <c r="BU790" s="6"/>
      <c r="BV790" s="6"/>
      <c r="BW790" s="1"/>
      <c r="BX790" s="1" t="s">
        <v>637</v>
      </c>
      <c r="BY790" s="6"/>
    </row>
    <row r="791" spans="1:77" hidden="1" x14ac:dyDescent="0.3">
      <c r="A791" s="49" t="s">
        <v>1487</v>
      </c>
      <c r="B791" s="35">
        <v>42968</v>
      </c>
      <c r="C791" s="36" t="s">
        <v>523</v>
      </c>
      <c r="D791" s="36">
        <v>5057</v>
      </c>
      <c r="E791" s="36">
        <v>805</v>
      </c>
      <c r="F791" s="37">
        <v>62</v>
      </c>
      <c r="G791" s="37">
        <v>1</v>
      </c>
      <c r="H791" s="12" t="str">
        <f t="shared" si="25"/>
        <v>62-1</v>
      </c>
      <c r="I791" s="12" t="str">
        <f t="shared" si="24"/>
        <v>62-1 1</v>
      </c>
      <c r="J791" s="49" t="s">
        <v>1487</v>
      </c>
      <c r="K791" s="37">
        <v>0</v>
      </c>
      <c r="L791" s="37">
        <v>84</v>
      </c>
      <c r="M791" s="117" t="b">
        <v>1</v>
      </c>
      <c r="N791" s="14">
        <v>145.94999999999999</v>
      </c>
      <c r="O791" s="14">
        <v>146.79</v>
      </c>
      <c r="P791" s="11" t="s">
        <v>112</v>
      </c>
      <c r="Q791" s="11" t="s">
        <v>1094</v>
      </c>
      <c r="R791" s="133" t="s">
        <v>1493</v>
      </c>
      <c r="S791" s="134">
        <v>1</v>
      </c>
      <c r="T791" s="11" t="s">
        <v>18</v>
      </c>
      <c r="U791" s="11"/>
      <c r="V791" s="6" t="s">
        <v>201</v>
      </c>
      <c r="W791" s="6" t="s">
        <v>49</v>
      </c>
      <c r="X791" s="6" t="s">
        <v>17</v>
      </c>
      <c r="Y791" s="6" t="s">
        <v>302</v>
      </c>
      <c r="Z791" s="18">
        <v>2</v>
      </c>
      <c r="AA791" s="6" t="s">
        <v>40</v>
      </c>
      <c r="AB791" s="151"/>
      <c r="AC791" s="151"/>
      <c r="AD791" s="151"/>
      <c r="AE791" s="151"/>
      <c r="AF791" s="34"/>
      <c r="AG791" s="34"/>
      <c r="AH791" s="151"/>
      <c r="AI791" s="34"/>
      <c r="AJ791" s="34"/>
      <c r="AK791" s="34"/>
      <c r="AL791" s="151"/>
      <c r="AM791" s="151"/>
      <c r="AN791" s="34"/>
      <c r="AO791" s="34"/>
      <c r="AP791" s="34"/>
      <c r="AQ791" s="151"/>
      <c r="AR791" s="34"/>
      <c r="AS791" s="34"/>
      <c r="AT791" s="34"/>
      <c r="AU791" s="34">
        <v>20</v>
      </c>
      <c r="AV791" s="151"/>
      <c r="AW791" s="34"/>
      <c r="AX791" s="34"/>
      <c r="AY791" s="34"/>
      <c r="AZ791" s="151"/>
      <c r="BA791" s="34"/>
      <c r="BB791" s="34"/>
      <c r="BC791" s="34"/>
      <c r="BD791" s="151"/>
      <c r="BE791" s="151"/>
      <c r="BF791" s="151"/>
      <c r="BG791" s="34"/>
      <c r="BH791" s="34"/>
      <c r="BI791" s="34">
        <v>80</v>
      </c>
      <c r="BJ791" s="34"/>
      <c r="BK791" s="151"/>
      <c r="BL791" s="151"/>
      <c r="BM791" s="151"/>
      <c r="BN791" s="151"/>
      <c r="BO791" s="151"/>
      <c r="BP791" s="34"/>
      <c r="BQ791" s="6"/>
      <c r="BR791" s="6"/>
      <c r="BS791" s="4">
        <v>100</v>
      </c>
      <c r="BT791" s="6"/>
      <c r="BU791" s="6"/>
      <c r="BV791" s="6"/>
      <c r="BW791" s="1" t="s">
        <v>638</v>
      </c>
      <c r="BX791" s="1"/>
      <c r="BY791" s="6"/>
    </row>
    <row r="792" spans="1:77" hidden="1" x14ac:dyDescent="0.3">
      <c r="A792" s="49" t="s">
        <v>1487</v>
      </c>
      <c r="B792" s="7">
        <v>42968</v>
      </c>
      <c r="C792" s="6" t="s">
        <v>523</v>
      </c>
      <c r="D792" s="6">
        <v>5057</v>
      </c>
      <c r="E792" s="6">
        <v>805</v>
      </c>
      <c r="F792" s="11">
        <v>62</v>
      </c>
      <c r="G792" s="11">
        <v>1</v>
      </c>
      <c r="H792" s="12" t="str">
        <f t="shared" si="25"/>
        <v>62-1</v>
      </c>
      <c r="I792" s="12" t="str">
        <f t="shared" si="24"/>
        <v>62-1 2</v>
      </c>
      <c r="J792" s="49" t="s">
        <v>1487</v>
      </c>
      <c r="K792" s="11">
        <v>0</v>
      </c>
      <c r="L792" s="11">
        <v>84</v>
      </c>
      <c r="M792" s="117" t="b">
        <v>1</v>
      </c>
      <c r="N792" s="14">
        <v>145.94999999999999</v>
      </c>
      <c r="O792" s="14">
        <v>146.79</v>
      </c>
      <c r="P792" s="11" t="s">
        <v>112</v>
      </c>
      <c r="Q792" s="11" t="s">
        <v>42</v>
      </c>
      <c r="R792" s="137" t="s">
        <v>1496</v>
      </c>
      <c r="S792" s="138">
        <v>2</v>
      </c>
      <c r="T792" s="11" t="s">
        <v>18</v>
      </c>
      <c r="U792" s="11"/>
      <c r="V792" s="6" t="s">
        <v>539</v>
      </c>
      <c r="W792" s="6" t="s">
        <v>49</v>
      </c>
      <c r="X792" s="6" t="s">
        <v>14</v>
      </c>
      <c r="Y792" s="6" t="s">
        <v>302</v>
      </c>
      <c r="Z792" s="79">
        <v>2</v>
      </c>
      <c r="AA792" s="6" t="s">
        <v>40</v>
      </c>
      <c r="AB792" s="152"/>
      <c r="AC792" s="152"/>
      <c r="AD792" s="152"/>
      <c r="AE792" s="152"/>
      <c r="AF792" s="54"/>
      <c r="AG792" s="54"/>
      <c r="AH792" s="152"/>
      <c r="AI792" s="54"/>
      <c r="AJ792" s="54"/>
      <c r="AK792" s="54"/>
      <c r="AL792" s="152"/>
      <c r="AM792" s="152"/>
      <c r="AN792" s="54"/>
      <c r="AO792" s="54"/>
      <c r="AP792" s="54"/>
      <c r="AQ792" s="151"/>
      <c r="AR792" s="34"/>
      <c r="AS792" s="34"/>
      <c r="AT792" s="34">
        <v>70</v>
      </c>
      <c r="AU792" s="34"/>
      <c r="AV792" s="151"/>
      <c r="AW792" s="34">
        <v>20</v>
      </c>
      <c r="AX792" s="34"/>
      <c r="AY792" s="34"/>
      <c r="AZ792" s="151"/>
      <c r="BA792" s="34"/>
      <c r="BB792" s="34"/>
      <c r="BC792" s="34"/>
      <c r="BD792" s="151"/>
      <c r="BE792" s="151"/>
      <c r="BF792" s="151"/>
      <c r="BG792" s="34"/>
      <c r="BH792" s="34"/>
      <c r="BI792" s="34">
        <v>10</v>
      </c>
      <c r="BJ792" s="34"/>
      <c r="BK792" s="151"/>
      <c r="BL792" s="151"/>
      <c r="BM792" s="151"/>
      <c r="BN792" s="151"/>
      <c r="BO792" s="151"/>
      <c r="BP792" s="34"/>
      <c r="BQ792" s="6"/>
      <c r="BR792" s="6"/>
      <c r="BS792" s="4">
        <v>100</v>
      </c>
      <c r="BT792" s="6"/>
      <c r="BU792" s="6"/>
      <c r="BV792" s="6"/>
      <c r="BW792" s="1" t="s">
        <v>625</v>
      </c>
      <c r="BX792" s="1"/>
      <c r="BY792" s="6"/>
    </row>
    <row r="793" spans="1:77" hidden="1" x14ac:dyDescent="0.3">
      <c r="A793" s="49" t="s">
        <v>1487</v>
      </c>
      <c r="B793" s="7">
        <v>42968</v>
      </c>
      <c r="C793" s="6" t="s">
        <v>523</v>
      </c>
      <c r="D793" s="6">
        <v>5057</v>
      </c>
      <c r="E793" s="6">
        <v>805</v>
      </c>
      <c r="F793" s="11">
        <v>62</v>
      </c>
      <c r="G793" s="11">
        <v>1</v>
      </c>
      <c r="H793" s="12" t="str">
        <f t="shared" si="25"/>
        <v>62-1</v>
      </c>
      <c r="I793" s="12" t="str">
        <f t="shared" si="24"/>
        <v>62-1 4</v>
      </c>
      <c r="J793" s="49" t="s">
        <v>1487</v>
      </c>
      <c r="K793" s="11">
        <v>0</v>
      </c>
      <c r="L793" s="11">
        <v>84</v>
      </c>
      <c r="M793" s="117" t="b">
        <v>1</v>
      </c>
      <c r="N793" s="14">
        <v>145.94999999999999</v>
      </c>
      <c r="O793" s="14">
        <v>146.79</v>
      </c>
      <c r="P793" s="11" t="s">
        <v>112</v>
      </c>
      <c r="Q793" s="11" t="s">
        <v>28</v>
      </c>
      <c r="R793" s="133" t="s">
        <v>1494</v>
      </c>
      <c r="S793" s="134">
        <v>4</v>
      </c>
      <c r="T793" s="11" t="s">
        <v>19</v>
      </c>
      <c r="U793" s="11"/>
      <c r="V793" s="6" t="s">
        <v>543</v>
      </c>
      <c r="W793" s="6" t="s">
        <v>49</v>
      </c>
      <c r="X793" s="6" t="s">
        <v>14</v>
      </c>
      <c r="Y793" s="6" t="s">
        <v>11</v>
      </c>
      <c r="Z793" s="18">
        <v>3</v>
      </c>
      <c r="AA793" s="6" t="s">
        <v>40</v>
      </c>
      <c r="AB793" s="151"/>
      <c r="AC793" s="151"/>
      <c r="AD793" s="151"/>
      <c r="AE793" s="151"/>
      <c r="AF793" s="34"/>
      <c r="AG793" s="34"/>
      <c r="AH793" s="151"/>
      <c r="AI793" s="34"/>
      <c r="AJ793" s="34"/>
      <c r="AK793" s="34"/>
      <c r="AL793" s="151"/>
      <c r="AM793" s="151"/>
      <c r="AN793" s="34"/>
      <c r="AO793" s="34"/>
      <c r="AP793" s="34"/>
      <c r="AQ793" s="151"/>
      <c r="AR793" s="34"/>
      <c r="AS793" s="34">
        <v>100</v>
      </c>
      <c r="AT793" s="34"/>
      <c r="AU793" s="34"/>
      <c r="AV793" s="151"/>
      <c r="AW793" s="34"/>
      <c r="AX793" s="34"/>
      <c r="AY793" s="34"/>
      <c r="AZ793" s="151"/>
      <c r="BA793" s="34"/>
      <c r="BB793" s="34"/>
      <c r="BC793" s="34"/>
      <c r="BD793" s="151"/>
      <c r="BE793" s="151"/>
      <c r="BF793" s="151"/>
      <c r="BG793" s="34"/>
      <c r="BH793" s="34"/>
      <c r="BI793" s="34"/>
      <c r="BJ793" s="34"/>
      <c r="BK793" s="151"/>
      <c r="BL793" s="151"/>
      <c r="BM793" s="151"/>
      <c r="BN793" s="151"/>
      <c r="BO793" s="151"/>
      <c r="BP793" s="34"/>
      <c r="BQ793" s="6"/>
      <c r="BR793" s="6"/>
      <c r="BS793" s="4">
        <v>100</v>
      </c>
      <c r="BT793" s="6" t="s">
        <v>28</v>
      </c>
      <c r="BU793" s="6"/>
      <c r="BV793" s="6"/>
      <c r="BW793" s="1" t="s">
        <v>636</v>
      </c>
      <c r="BX793" s="1"/>
      <c r="BY793" s="6"/>
    </row>
    <row r="794" spans="1:77" hidden="1" x14ac:dyDescent="0.3">
      <c r="A794" s="49" t="s">
        <v>1487</v>
      </c>
      <c r="B794" s="35">
        <v>42968</v>
      </c>
      <c r="C794" s="36" t="s">
        <v>523</v>
      </c>
      <c r="D794" s="36">
        <v>5057</v>
      </c>
      <c r="E794" s="36">
        <v>805</v>
      </c>
      <c r="F794" s="37">
        <v>62</v>
      </c>
      <c r="G794" s="37">
        <v>1</v>
      </c>
      <c r="H794" s="12" t="str">
        <f t="shared" si="25"/>
        <v>62-1</v>
      </c>
      <c r="I794" s="12" t="str">
        <f t="shared" si="24"/>
        <v>62-1 O</v>
      </c>
      <c r="J794" s="49" t="s">
        <v>1487</v>
      </c>
      <c r="K794" s="37">
        <v>0</v>
      </c>
      <c r="L794" s="37">
        <v>84</v>
      </c>
      <c r="M794" s="117" t="b">
        <v>1</v>
      </c>
      <c r="N794" s="14">
        <v>145.94999999999999</v>
      </c>
      <c r="O794" s="14">
        <v>146.79</v>
      </c>
      <c r="P794" s="11"/>
      <c r="Q794" s="11" t="s">
        <v>137</v>
      </c>
      <c r="R794" s="135" t="s">
        <v>105</v>
      </c>
      <c r="S794" s="136" t="s">
        <v>1492</v>
      </c>
      <c r="T794" s="11"/>
      <c r="U794" s="11"/>
      <c r="V794" s="6"/>
      <c r="W794" s="6"/>
      <c r="X794" s="6"/>
      <c r="Y794" s="6"/>
      <c r="Z794" s="18" t="e">
        <v>#N/A</v>
      </c>
      <c r="AA794" s="6"/>
      <c r="AB794" s="151"/>
      <c r="AC794" s="151"/>
      <c r="AD794" s="151"/>
      <c r="AE794" s="151"/>
      <c r="AF794" s="34"/>
      <c r="AG794" s="34"/>
      <c r="AH794" s="151"/>
      <c r="AI794" s="34"/>
      <c r="AJ794" s="34"/>
      <c r="AK794" s="34"/>
      <c r="AL794" s="151"/>
      <c r="AM794" s="151"/>
      <c r="AN794" s="34"/>
      <c r="AO794" s="34"/>
      <c r="AP794" s="34"/>
      <c r="AQ794" s="151"/>
      <c r="AR794" s="34"/>
      <c r="AS794" s="34"/>
      <c r="AT794" s="34"/>
      <c r="AU794" s="34"/>
      <c r="AV794" s="151"/>
      <c r="AW794" s="34"/>
      <c r="AX794" s="34"/>
      <c r="AY794" s="34"/>
      <c r="AZ794" s="151"/>
      <c r="BA794" s="34"/>
      <c r="BB794" s="34"/>
      <c r="BC794" s="34"/>
      <c r="BD794" s="151"/>
      <c r="BE794" s="151"/>
      <c r="BF794" s="151"/>
      <c r="BG794" s="34"/>
      <c r="BH794" s="34"/>
      <c r="BI794" s="34"/>
      <c r="BJ794" s="34"/>
      <c r="BK794" s="151"/>
      <c r="BL794" s="151"/>
      <c r="BM794" s="151"/>
      <c r="BN794" s="151"/>
      <c r="BO794" s="151"/>
      <c r="BP794" s="34"/>
      <c r="BQ794" s="6"/>
      <c r="BR794" s="6"/>
      <c r="BS794" s="4">
        <v>0</v>
      </c>
      <c r="BT794" s="6"/>
      <c r="BU794" s="6"/>
      <c r="BV794" s="6"/>
      <c r="BW794" s="1"/>
      <c r="BX794" s="1" t="s">
        <v>639</v>
      </c>
      <c r="BY794" s="6"/>
    </row>
    <row r="795" spans="1:77" hidden="1" x14ac:dyDescent="0.3">
      <c r="A795" s="49" t="s">
        <v>1487</v>
      </c>
      <c r="B795" s="35">
        <v>42968</v>
      </c>
      <c r="C795" s="36" t="s">
        <v>523</v>
      </c>
      <c r="D795" s="36">
        <v>5057</v>
      </c>
      <c r="E795" s="36">
        <v>805</v>
      </c>
      <c r="F795" s="37">
        <v>62</v>
      </c>
      <c r="G795" s="37">
        <v>2</v>
      </c>
      <c r="H795" s="12" t="str">
        <f t="shared" si="25"/>
        <v>62-2</v>
      </c>
      <c r="I795" s="12" t="str">
        <f t="shared" si="24"/>
        <v>62-2 1</v>
      </c>
      <c r="J795" s="49" t="s">
        <v>1487</v>
      </c>
      <c r="K795" s="37">
        <v>0</v>
      </c>
      <c r="L795" s="37">
        <v>84</v>
      </c>
      <c r="M795" s="117" t="b">
        <v>1</v>
      </c>
      <c r="N795" s="14">
        <v>146.79</v>
      </c>
      <c r="O795" s="14">
        <v>147.63</v>
      </c>
      <c r="P795" s="11" t="s">
        <v>112</v>
      </c>
      <c r="Q795" s="11" t="s">
        <v>1094</v>
      </c>
      <c r="R795" s="133" t="s">
        <v>1493</v>
      </c>
      <c r="S795" s="134">
        <v>1</v>
      </c>
      <c r="T795" s="11" t="s">
        <v>18</v>
      </c>
      <c r="U795" s="11"/>
      <c r="V795" s="6" t="s">
        <v>201</v>
      </c>
      <c r="W795" s="6" t="s">
        <v>49</v>
      </c>
      <c r="X795" s="6" t="s">
        <v>17</v>
      </c>
      <c r="Y795" s="6" t="s">
        <v>302</v>
      </c>
      <c r="Z795" s="18">
        <v>2</v>
      </c>
      <c r="AA795" s="6" t="s">
        <v>40</v>
      </c>
      <c r="AB795" s="151"/>
      <c r="AC795" s="151"/>
      <c r="AD795" s="151"/>
      <c r="AE795" s="151"/>
      <c r="AF795" s="34"/>
      <c r="AG795" s="34"/>
      <c r="AH795" s="151"/>
      <c r="AI795" s="34"/>
      <c r="AJ795" s="34"/>
      <c r="AK795" s="34"/>
      <c r="AL795" s="151"/>
      <c r="AM795" s="151"/>
      <c r="AN795" s="34"/>
      <c r="AO795" s="34"/>
      <c r="AP795" s="34"/>
      <c r="AQ795" s="151"/>
      <c r="AR795" s="34"/>
      <c r="AS795" s="34"/>
      <c r="AT795" s="34"/>
      <c r="AU795" s="34">
        <v>20</v>
      </c>
      <c r="AV795" s="151"/>
      <c r="AW795" s="34"/>
      <c r="AX795" s="34"/>
      <c r="AY795" s="34"/>
      <c r="AZ795" s="151"/>
      <c r="BA795" s="34"/>
      <c r="BB795" s="34"/>
      <c r="BC795" s="34"/>
      <c r="BD795" s="151"/>
      <c r="BE795" s="151"/>
      <c r="BF795" s="151"/>
      <c r="BG795" s="34"/>
      <c r="BH795" s="34"/>
      <c r="BI795" s="34">
        <v>80</v>
      </c>
      <c r="BJ795" s="34"/>
      <c r="BK795" s="151"/>
      <c r="BL795" s="151"/>
      <c r="BM795" s="151"/>
      <c r="BN795" s="151"/>
      <c r="BO795" s="151"/>
      <c r="BP795" s="34"/>
      <c r="BQ795" s="6"/>
      <c r="BR795" s="6"/>
      <c r="BS795" s="4">
        <v>100</v>
      </c>
      <c r="BT795" s="6"/>
      <c r="BU795" s="6"/>
      <c r="BV795" s="6"/>
      <c r="BW795" s="1" t="s">
        <v>638</v>
      </c>
      <c r="BX795" s="1"/>
      <c r="BY795" s="6"/>
    </row>
    <row r="796" spans="1:77" hidden="1" x14ac:dyDescent="0.3">
      <c r="A796" s="49" t="s">
        <v>1487</v>
      </c>
      <c r="B796" s="7">
        <v>42968</v>
      </c>
      <c r="C796" s="6" t="s">
        <v>523</v>
      </c>
      <c r="D796" s="6">
        <v>5057</v>
      </c>
      <c r="E796" s="6">
        <v>805</v>
      </c>
      <c r="F796" s="11">
        <v>62</v>
      </c>
      <c r="G796" s="11">
        <v>2</v>
      </c>
      <c r="H796" s="12" t="str">
        <f t="shared" si="25"/>
        <v>62-2</v>
      </c>
      <c r="I796" s="12" t="str">
        <f t="shared" si="24"/>
        <v>62-2 2</v>
      </c>
      <c r="J796" s="49" t="s">
        <v>1487</v>
      </c>
      <c r="K796" s="11">
        <v>0</v>
      </c>
      <c r="L796" s="11">
        <v>84</v>
      </c>
      <c r="M796" s="117" t="b">
        <v>1</v>
      </c>
      <c r="N796" s="14">
        <v>146.79</v>
      </c>
      <c r="O796" s="14">
        <v>147.63</v>
      </c>
      <c r="P796" s="11" t="s">
        <v>112</v>
      </c>
      <c r="Q796" s="11" t="s">
        <v>42</v>
      </c>
      <c r="R796" s="137" t="s">
        <v>1496</v>
      </c>
      <c r="S796" s="138">
        <v>2</v>
      </c>
      <c r="T796" s="11" t="s">
        <v>18</v>
      </c>
      <c r="U796" s="11"/>
      <c r="V796" s="6" t="s">
        <v>539</v>
      </c>
      <c r="W796" s="6" t="s">
        <v>49</v>
      </c>
      <c r="X796" s="6" t="s">
        <v>14</v>
      </c>
      <c r="Y796" s="6" t="s">
        <v>302</v>
      </c>
      <c r="Z796" s="79">
        <v>2</v>
      </c>
      <c r="AA796" s="6" t="s">
        <v>40</v>
      </c>
      <c r="AB796" s="152"/>
      <c r="AC796" s="152"/>
      <c r="AD796" s="152"/>
      <c r="AE796" s="152"/>
      <c r="AF796" s="54"/>
      <c r="AG796" s="54"/>
      <c r="AH796" s="152"/>
      <c r="AI796" s="54"/>
      <c r="AJ796" s="54"/>
      <c r="AK796" s="54"/>
      <c r="AL796" s="152"/>
      <c r="AM796" s="152"/>
      <c r="AN796" s="54"/>
      <c r="AO796" s="54"/>
      <c r="AP796" s="54"/>
      <c r="AQ796" s="151"/>
      <c r="AR796" s="34"/>
      <c r="AS796" s="34"/>
      <c r="AT796" s="34">
        <v>70</v>
      </c>
      <c r="AU796" s="34"/>
      <c r="AV796" s="151"/>
      <c r="AW796" s="34">
        <v>20</v>
      </c>
      <c r="AX796" s="34"/>
      <c r="AY796" s="34"/>
      <c r="AZ796" s="151"/>
      <c r="BA796" s="34"/>
      <c r="BB796" s="34"/>
      <c r="BC796" s="34"/>
      <c r="BD796" s="151"/>
      <c r="BE796" s="151"/>
      <c r="BF796" s="151"/>
      <c r="BG796" s="34"/>
      <c r="BH796" s="34"/>
      <c r="BI796" s="34">
        <v>10</v>
      </c>
      <c r="BJ796" s="34"/>
      <c r="BK796" s="151"/>
      <c r="BL796" s="151"/>
      <c r="BM796" s="151"/>
      <c r="BN796" s="151"/>
      <c r="BO796" s="151"/>
      <c r="BP796" s="34"/>
      <c r="BQ796" s="6"/>
      <c r="BR796" s="6"/>
      <c r="BS796" s="4">
        <v>100</v>
      </c>
      <c r="BT796" s="6"/>
      <c r="BU796" s="6"/>
      <c r="BV796" s="6"/>
      <c r="BW796" s="1" t="s">
        <v>625</v>
      </c>
      <c r="BX796" s="1"/>
      <c r="BY796" s="6"/>
    </row>
    <row r="797" spans="1:77" hidden="1" x14ac:dyDescent="0.3">
      <c r="A797" s="49" t="s">
        <v>1487</v>
      </c>
      <c r="B797" s="35">
        <v>42968</v>
      </c>
      <c r="C797" s="36" t="s">
        <v>523</v>
      </c>
      <c r="D797" s="36">
        <v>5057</v>
      </c>
      <c r="E797" s="36">
        <v>805</v>
      </c>
      <c r="F797" s="37">
        <v>62</v>
      </c>
      <c r="G797" s="37">
        <v>2</v>
      </c>
      <c r="H797" s="12" t="str">
        <f t="shared" si="25"/>
        <v>62-2</v>
      </c>
      <c r="I797" s="12" t="str">
        <f t="shared" si="24"/>
        <v>62-2 4</v>
      </c>
      <c r="J797" s="49" t="s">
        <v>1487</v>
      </c>
      <c r="K797" s="37">
        <v>0</v>
      </c>
      <c r="L797" s="37">
        <v>84</v>
      </c>
      <c r="M797" s="117" t="b">
        <v>1</v>
      </c>
      <c r="N797" s="14">
        <v>146.79</v>
      </c>
      <c r="O797" s="14">
        <v>147.63</v>
      </c>
      <c r="P797" s="11" t="s">
        <v>112</v>
      </c>
      <c r="Q797" s="11" t="s">
        <v>31</v>
      </c>
      <c r="R797" s="140" t="s">
        <v>1494</v>
      </c>
      <c r="S797" s="141">
        <v>4</v>
      </c>
      <c r="T797" s="11" t="s">
        <v>44</v>
      </c>
      <c r="U797" s="11"/>
      <c r="V797" s="6" t="s">
        <v>544</v>
      </c>
      <c r="W797" s="6" t="s">
        <v>49</v>
      </c>
      <c r="X797" s="6" t="s">
        <v>52</v>
      </c>
      <c r="Y797" s="6" t="s">
        <v>11</v>
      </c>
      <c r="Z797" s="18">
        <v>3</v>
      </c>
      <c r="AA797" s="6" t="s">
        <v>40</v>
      </c>
      <c r="AB797" s="151"/>
      <c r="AC797" s="151"/>
      <c r="AD797" s="151"/>
      <c r="AE797" s="151"/>
      <c r="AF797" s="34"/>
      <c r="AG797" s="34"/>
      <c r="AH797" s="151"/>
      <c r="AI797" s="34"/>
      <c r="AJ797" s="34"/>
      <c r="AK797" s="34"/>
      <c r="AL797" s="151"/>
      <c r="AM797" s="151"/>
      <c r="AN797" s="34"/>
      <c r="AO797" s="34"/>
      <c r="AP797" s="34"/>
      <c r="AQ797" s="151"/>
      <c r="AR797" s="34"/>
      <c r="AS797" s="34"/>
      <c r="AT797" s="34"/>
      <c r="AU797" s="34">
        <v>100</v>
      </c>
      <c r="AV797" s="151"/>
      <c r="AW797" s="34"/>
      <c r="AX797" s="34"/>
      <c r="AY797" s="34"/>
      <c r="AZ797" s="151"/>
      <c r="BA797" s="34"/>
      <c r="BB797" s="34"/>
      <c r="BC797" s="34"/>
      <c r="BD797" s="151"/>
      <c r="BE797" s="151"/>
      <c r="BF797" s="151"/>
      <c r="BG797" s="34"/>
      <c r="BH797" s="34"/>
      <c r="BI797" s="34"/>
      <c r="BJ797" s="34"/>
      <c r="BK797" s="151"/>
      <c r="BL797" s="151"/>
      <c r="BM797" s="151"/>
      <c r="BN797" s="151"/>
      <c r="BO797" s="151"/>
      <c r="BP797" s="34"/>
      <c r="BQ797" s="6"/>
      <c r="BR797" s="6"/>
      <c r="BS797" s="4">
        <v>100</v>
      </c>
      <c r="BT797" s="6"/>
      <c r="BU797" s="6"/>
      <c r="BV797" s="6"/>
      <c r="BW797" s="1" t="s">
        <v>640</v>
      </c>
      <c r="BX797" s="1"/>
      <c r="BY797" s="6"/>
    </row>
    <row r="798" spans="1:77" hidden="1" x14ac:dyDescent="0.3">
      <c r="A798" s="49" t="s">
        <v>1487</v>
      </c>
      <c r="B798" s="7">
        <v>42968</v>
      </c>
      <c r="C798" s="6" t="s">
        <v>523</v>
      </c>
      <c r="D798" s="6">
        <v>5057</v>
      </c>
      <c r="E798" s="6">
        <v>805</v>
      </c>
      <c r="F798" s="11">
        <v>62</v>
      </c>
      <c r="G798" s="11">
        <v>2</v>
      </c>
      <c r="H798" s="12" t="str">
        <f t="shared" si="25"/>
        <v>62-2</v>
      </c>
      <c r="I798" s="12" t="str">
        <f t="shared" si="24"/>
        <v>62-2 5</v>
      </c>
      <c r="J798" s="49" t="s">
        <v>1487</v>
      </c>
      <c r="K798" s="11">
        <v>0</v>
      </c>
      <c r="L798" s="11">
        <v>84</v>
      </c>
      <c r="M798" s="117" t="b">
        <v>1</v>
      </c>
      <c r="N798" s="14">
        <v>146.79</v>
      </c>
      <c r="O798" s="14">
        <v>147.63</v>
      </c>
      <c r="P798" s="11" t="s">
        <v>112</v>
      </c>
      <c r="Q798" s="11" t="s">
        <v>1094</v>
      </c>
      <c r="R798" s="137" t="s">
        <v>1495</v>
      </c>
      <c r="S798" s="138">
        <v>5</v>
      </c>
      <c r="T798" s="11" t="s">
        <v>23</v>
      </c>
      <c r="U798" s="11"/>
      <c r="V798" s="6" t="s">
        <v>542</v>
      </c>
      <c r="W798" s="6" t="s">
        <v>49</v>
      </c>
      <c r="X798" s="6" t="s">
        <v>15</v>
      </c>
      <c r="Y798" s="6" t="s">
        <v>302</v>
      </c>
      <c r="Z798" s="79">
        <v>2</v>
      </c>
      <c r="AA798" s="6" t="s">
        <v>40</v>
      </c>
      <c r="AB798" s="151"/>
      <c r="AC798" s="151"/>
      <c r="AD798" s="151"/>
      <c r="AE798" s="151"/>
      <c r="AF798" s="34"/>
      <c r="AG798" s="34"/>
      <c r="AH798" s="151"/>
      <c r="AI798" s="34"/>
      <c r="AJ798" s="34"/>
      <c r="AK798" s="34"/>
      <c r="AL798" s="151"/>
      <c r="AM798" s="151"/>
      <c r="AN798" s="34"/>
      <c r="AO798" s="34"/>
      <c r="AP798" s="34"/>
      <c r="AQ798" s="151"/>
      <c r="AR798" s="34"/>
      <c r="AS798" s="34"/>
      <c r="AT798" s="34"/>
      <c r="AU798" s="34">
        <v>30</v>
      </c>
      <c r="AV798" s="151"/>
      <c r="AW798" s="34"/>
      <c r="AX798" s="34"/>
      <c r="AY798" s="34"/>
      <c r="AZ798" s="151"/>
      <c r="BA798" s="34"/>
      <c r="BB798" s="34"/>
      <c r="BC798" s="34"/>
      <c r="BD798" s="151"/>
      <c r="BE798" s="151"/>
      <c r="BF798" s="151"/>
      <c r="BG798" s="34"/>
      <c r="BH798" s="34"/>
      <c r="BI798" s="34">
        <v>70</v>
      </c>
      <c r="BJ798" s="34"/>
      <c r="BK798" s="151"/>
      <c r="BL798" s="151"/>
      <c r="BM798" s="151"/>
      <c r="BN798" s="151"/>
      <c r="BO798" s="151"/>
      <c r="BP798" s="34"/>
      <c r="BQ798" s="6"/>
      <c r="BR798" s="6"/>
      <c r="BS798" s="4">
        <v>100</v>
      </c>
      <c r="BT798" s="6"/>
      <c r="BU798" s="6"/>
      <c r="BV798" s="6"/>
      <c r="BW798" s="1" t="s">
        <v>641</v>
      </c>
      <c r="BX798" s="1"/>
      <c r="BY798" s="6"/>
    </row>
    <row r="799" spans="1:77" hidden="1" x14ac:dyDescent="0.3">
      <c r="A799" s="49" t="s">
        <v>1487</v>
      </c>
      <c r="B799" s="35">
        <v>42968</v>
      </c>
      <c r="C799" s="36" t="s">
        <v>523</v>
      </c>
      <c r="D799" s="36">
        <v>5057</v>
      </c>
      <c r="E799" s="36">
        <v>805</v>
      </c>
      <c r="F799" s="37">
        <v>62</v>
      </c>
      <c r="G799" s="37">
        <v>2</v>
      </c>
      <c r="H799" s="12" t="str">
        <f t="shared" si="25"/>
        <v>62-2</v>
      </c>
      <c r="I799" s="12" t="str">
        <f t="shared" si="24"/>
        <v>62-2 O</v>
      </c>
      <c r="J799" s="49" t="s">
        <v>1487</v>
      </c>
      <c r="K799" s="37">
        <v>0</v>
      </c>
      <c r="L799" s="37">
        <v>84</v>
      </c>
      <c r="M799" s="117" t="b">
        <v>1</v>
      </c>
      <c r="N799" s="14">
        <v>146.79</v>
      </c>
      <c r="O799" s="14">
        <v>147.63</v>
      </c>
      <c r="P799" s="11"/>
      <c r="Q799" s="11" t="s">
        <v>137</v>
      </c>
      <c r="R799" s="135" t="s">
        <v>105</v>
      </c>
      <c r="S799" s="136" t="s">
        <v>1492</v>
      </c>
      <c r="T799" s="11"/>
      <c r="U799" s="11"/>
      <c r="V799" s="6"/>
      <c r="W799" s="6"/>
      <c r="X799" s="6"/>
      <c r="Y799" s="6"/>
      <c r="Z799" s="18" t="e">
        <v>#N/A</v>
      </c>
      <c r="AA799" s="6"/>
      <c r="AB799" s="151"/>
      <c r="AC799" s="151"/>
      <c r="AD799" s="151"/>
      <c r="AE799" s="151"/>
      <c r="AF799" s="34"/>
      <c r="AG799" s="34"/>
      <c r="AH799" s="151"/>
      <c r="AI799" s="34"/>
      <c r="AJ799" s="34"/>
      <c r="AK799" s="34"/>
      <c r="AL799" s="151"/>
      <c r="AM799" s="151"/>
      <c r="AN799" s="34"/>
      <c r="AO799" s="34"/>
      <c r="AP799" s="34"/>
      <c r="AQ799" s="151"/>
      <c r="AR799" s="34"/>
      <c r="AS799" s="34"/>
      <c r="AT799" s="34"/>
      <c r="AU799" s="34"/>
      <c r="AV799" s="151"/>
      <c r="AW799" s="34"/>
      <c r="AX799" s="34"/>
      <c r="AY799" s="34"/>
      <c r="AZ799" s="151"/>
      <c r="BA799" s="34"/>
      <c r="BB799" s="34"/>
      <c r="BC799" s="34"/>
      <c r="BD799" s="151"/>
      <c r="BE799" s="151"/>
      <c r="BF799" s="151"/>
      <c r="BG799" s="34"/>
      <c r="BH799" s="34"/>
      <c r="BI799" s="34"/>
      <c r="BJ799" s="34"/>
      <c r="BK799" s="151"/>
      <c r="BL799" s="151"/>
      <c r="BM799" s="151"/>
      <c r="BN799" s="151"/>
      <c r="BO799" s="151"/>
      <c r="BP799" s="34"/>
      <c r="BQ799" s="6"/>
      <c r="BR799" s="6"/>
      <c r="BS799" s="4">
        <v>0</v>
      </c>
      <c r="BT799" s="6"/>
      <c r="BU799" s="6"/>
      <c r="BV799" s="6"/>
      <c r="BW799" s="1"/>
      <c r="BX799" s="1" t="s">
        <v>642</v>
      </c>
      <c r="BY799" s="6"/>
    </row>
    <row r="800" spans="1:77" hidden="1" x14ac:dyDescent="0.3">
      <c r="A800" s="49" t="s">
        <v>1487</v>
      </c>
      <c r="B800" s="35">
        <v>42968</v>
      </c>
      <c r="C800" s="36" t="s">
        <v>523</v>
      </c>
      <c r="D800" s="36">
        <v>5057</v>
      </c>
      <c r="E800" s="36">
        <v>805</v>
      </c>
      <c r="F800" s="37">
        <v>62</v>
      </c>
      <c r="G800" s="37">
        <v>3</v>
      </c>
      <c r="H800" s="12" t="str">
        <f t="shared" si="25"/>
        <v>62-3</v>
      </c>
      <c r="I800" s="12" t="str">
        <f t="shared" si="24"/>
        <v>62-3 1</v>
      </c>
      <c r="J800" s="49" t="s">
        <v>1487</v>
      </c>
      <c r="K800" s="37">
        <v>0</v>
      </c>
      <c r="L800" s="37">
        <v>78</v>
      </c>
      <c r="M800" s="117" t="b">
        <v>1</v>
      </c>
      <c r="N800" s="14">
        <v>147.63</v>
      </c>
      <c r="O800" s="14">
        <v>148.41</v>
      </c>
      <c r="P800" s="11" t="s">
        <v>112</v>
      </c>
      <c r="Q800" s="11" t="s">
        <v>1094</v>
      </c>
      <c r="R800" s="133" t="s">
        <v>1493</v>
      </c>
      <c r="S800" s="134">
        <v>1</v>
      </c>
      <c r="T800" s="11" t="s">
        <v>18</v>
      </c>
      <c r="U800" s="11"/>
      <c r="V800" s="6" t="s">
        <v>201</v>
      </c>
      <c r="W800" s="6" t="s">
        <v>49</v>
      </c>
      <c r="X800" s="6" t="s">
        <v>17</v>
      </c>
      <c r="Y800" s="6" t="s">
        <v>302</v>
      </c>
      <c r="Z800" s="18">
        <v>2</v>
      </c>
      <c r="AA800" s="6" t="s">
        <v>40</v>
      </c>
      <c r="AB800" s="151"/>
      <c r="AC800" s="151"/>
      <c r="AD800" s="151"/>
      <c r="AE800" s="151"/>
      <c r="AF800" s="34"/>
      <c r="AG800" s="34"/>
      <c r="AH800" s="151"/>
      <c r="AI800" s="34"/>
      <c r="AJ800" s="34"/>
      <c r="AK800" s="34"/>
      <c r="AL800" s="151"/>
      <c r="AM800" s="151"/>
      <c r="AN800" s="34"/>
      <c r="AO800" s="34"/>
      <c r="AP800" s="34"/>
      <c r="AQ800" s="151"/>
      <c r="AR800" s="34"/>
      <c r="AS800" s="34"/>
      <c r="AT800" s="34"/>
      <c r="AU800" s="34">
        <v>20</v>
      </c>
      <c r="AV800" s="151"/>
      <c r="AW800" s="34"/>
      <c r="AX800" s="34"/>
      <c r="AY800" s="34"/>
      <c r="AZ800" s="151"/>
      <c r="BA800" s="34"/>
      <c r="BB800" s="34"/>
      <c r="BC800" s="34"/>
      <c r="BD800" s="151"/>
      <c r="BE800" s="151"/>
      <c r="BF800" s="151"/>
      <c r="BG800" s="34"/>
      <c r="BH800" s="34"/>
      <c r="BI800" s="34">
        <v>80</v>
      </c>
      <c r="BJ800" s="34"/>
      <c r="BK800" s="151"/>
      <c r="BL800" s="151"/>
      <c r="BM800" s="151"/>
      <c r="BN800" s="151"/>
      <c r="BO800" s="151"/>
      <c r="BP800" s="34"/>
      <c r="BQ800" s="6"/>
      <c r="BR800" s="6"/>
      <c r="BS800" s="4">
        <v>100</v>
      </c>
      <c r="BT800" s="6"/>
      <c r="BU800" s="6"/>
      <c r="BV800" s="6"/>
      <c r="BW800" s="1" t="s">
        <v>638</v>
      </c>
      <c r="BX800" s="1"/>
      <c r="BY800" s="6"/>
    </row>
    <row r="801" spans="1:77" hidden="1" x14ac:dyDescent="0.3">
      <c r="A801" s="49" t="s">
        <v>1487</v>
      </c>
      <c r="B801" s="7">
        <v>42968</v>
      </c>
      <c r="C801" s="6" t="s">
        <v>523</v>
      </c>
      <c r="D801" s="6">
        <v>5057</v>
      </c>
      <c r="E801" s="6">
        <v>805</v>
      </c>
      <c r="F801" s="11">
        <v>62</v>
      </c>
      <c r="G801" s="11">
        <v>3</v>
      </c>
      <c r="H801" s="12" t="str">
        <f t="shared" si="25"/>
        <v>62-3</v>
      </c>
      <c r="I801" s="12" t="str">
        <f t="shared" si="24"/>
        <v>62-3 2</v>
      </c>
      <c r="J801" s="49" t="s">
        <v>1487</v>
      </c>
      <c r="K801" s="11">
        <v>0</v>
      </c>
      <c r="L801" s="11">
        <v>78</v>
      </c>
      <c r="M801" s="117" t="b">
        <v>1</v>
      </c>
      <c r="N801" s="14">
        <v>147.63</v>
      </c>
      <c r="O801" s="14">
        <v>148.41</v>
      </c>
      <c r="P801" s="11" t="s">
        <v>112</v>
      </c>
      <c r="Q801" s="11" t="s">
        <v>42</v>
      </c>
      <c r="R801" s="137" t="s">
        <v>1496</v>
      </c>
      <c r="S801" s="138">
        <v>2</v>
      </c>
      <c r="T801" s="11" t="s">
        <v>18</v>
      </c>
      <c r="U801" s="11"/>
      <c r="V801" s="6" t="s">
        <v>545</v>
      </c>
      <c r="W801" s="6" t="s">
        <v>49</v>
      </c>
      <c r="X801" s="6" t="s">
        <v>14</v>
      </c>
      <c r="Y801" s="6" t="s">
        <v>302</v>
      </c>
      <c r="Z801" s="79">
        <v>2</v>
      </c>
      <c r="AA801" s="6" t="s">
        <v>40</v>
      </c>
      <c r="AB801" s="152"/>
      <c r="AC801" s="152"/>
      <c r="AD801" s="152"/>
      <c r="AE801" s="152"/>
      <c r="AF801" s="54"/>
      <c r="AG801" s="54"/>
      <c r="AH801" s="152"/>
      <c r="AI801" s="54"/>
      <c r="AJ801" s="54"/>
      <c r="AK801" s="54"/>
      <c r="AL801" s="152"/>
      <c r="AM801" s="152"/>
      <c r="AN801" s="54"/>
      <c r="AO801" s="54"/>
      <c r="AP801" s="54"/>
      <c r="AQ801" s="151"/>
      <c r="AR801" s="34"/>
      <c r="AS801" s="34"/>
      <c r="AT801" s="34">
        <v>70</v>
      </c>
      <c r="AU801" s="34"/>
      <c r="AV801" s="151"/>
      <c r="AW801" s="34">
        <v>20</v>
      </c>
      <c r="AX801" s="34"/>
      <c r="AY801" s="34"/>
      <c r="AZ801" s="151"/>
      <c r="BA801" s="34"/>
      <c r="BB801" s="34"/>
      <c r="BC801" s="34"/>
      <c r="BD801" s="151"/>
      <c r="BE801" s="151"/>
      <c r="BF801" s="151"/>
      <c r="BG801" s="34"/>
      <c r="BH801" s="34"/>
      <c r="BI801" s="34">
        <v>10</v>
      </c>
      <c r="BJ801" s="34"/>
      <c r="BK801" s="151"/>
      <c r="BL801" s="151"/>
      <c r="BM801" s="151"/>
      <c r="BN801" s="151"/>
      <c r="BO801" s="151"/>
      <c r="BP801" s="34"/>
      <c r="BQ801" s="6"/>
      <c r="BR801" s="6"/>
      <c r="BS801" s="4">
        <v>100</v>
      </c>
      <c r="BT801" s="6"/>
      <c r="BU801" s="6"/>
      <c r="BV801" s="6"/>
      <c r="BW801" s="1" t="s">
        <v>625</v>
      </c>
      <c r="BX801" s="1"/>
      <c r="BY801" s="6"/>
    </row>
    <row r="802" spans="1:77" hidden="1" x14ac:dyDescent="0.3">
      <c r="A802" s="49" t="s">
        <v>1487</v>
      </c>
      <c r="B802" s="35">
        <v>42968</v>
      </c>
      <c r="C802" s="36" t="s">
        <v>523</v>
      </c>
      <c r="D802" s="36">
        <v>5057</v>
      </c>
      <c r="E802" s="36">
        <v>805</v>
      </c>
      <c r="F802" s="37">
        <v>62</v>
      </c>
      <c r="G802" s="37">
        <v>3</v>
      </c>
      <c r="H802" s="12" t="str">
        <f t="shared" si="25"/>
        <v>62-3</v>
      </c>
      <c r="I802" s="12" t="str">
        <f t="shared" si="24"/>
        <v>62-3 4</v>
      </c>
      <c r="J802" s="49" t="s">
        <v>1487</v>
      </c>
      <c r="K802" s="37">
        <v>0</v>
      </c>
      <c r="L802" s="37">
        <v>78</v>
      </c>
      <c r="M802" s="117" t="b">
        <v>1</v>
      </c>
      <c r="N802" s="14">
        <v>147.63</v>
      </c>
      <c r="O802" s="14">
        <v>148.41</v>
      </c>
      <c r="P802" s="11" t="s">
        <v>112</v>
      </c>
      <c r="Q802" s="11" t="s">
        <v>31</v>
      </c>
      <c r="R802" s="140" t="s">
        <v>1494</v>
      </c>
      <c r="S802" s="141">
        <v>4</v>
      </c>
      <c r="T802" s="11" t="s">
        <v>44</v>
      </c>
      <c r="U802" s="11"/>
      <c r="V802" s="6" t="s">
        <v>546</v>
      </c>
      <c r="W802" s="6" t="s">
        <v>49</v>
      </c>
      <c r="X802" s="6" t="s">
        <v>52</v>
      </c>
      <c r="Y802" s="6" t="s">
        <v>11</v>
      </c>
      <c r="Z802" s="18">
        <v>3</v>
      </c>
      <c r="AA802" s="6" t="s">
        <v>40</v>
      </c>
      <c r="AB802" s="151"/>
      <c r="AC802" s="151"/>
      <c r="AD802" s="151"/>
      <c r="AE802" s="151"/>
      <c r="AF802" s="34"/>
      <c r="AG802" s="34"/>
      <c r="AH802" s="151"/>
      <c r="AI802" s="34"/>
      <c r="AJ802" s="34"/>
      <c r="AK802" s="34"/>
      <c r="AL802" s="151"/>
      <c r="AM802" s="151"/>
      <c r="AN802" s="34"/>
      <c r="AO802" s="34"/>
      <c r="AP802" s="34"/>
      <c r="AQ802" s="151"/>
      <c r="AR802" s="34"/>
      <c r="AS802" s="34"/>
      <c r="AT802" s="34"/>
      <c r="AU802" s="34">
        <v>100</v>
      </c>
      <c r="AV802" s="151"/>
      <c r="AW802" s="34"/>
      <c r="AX802" s="34"/>
      <c r="AY802" s="34"/>
      <c r="AZ802" s="151"/>
      <c r="BA802" s="34"/>
      <c r="BB802" s="34"/>
      <c r="BC802" s="34"/>
      <c r="BD802" s="151"/>
      <c r="BE802" s="151"/>
      <c r="BF802" s="151"/>
      <c r="BG802" s="34"/>
      <c r="BH802" s="34"/>
      <c r="BI802" s="34"/>
      <c r="BJ802" s="34"/>
      <c r="BK802" s="151"/>
      <c r="BL802" s="151"/>
      <c r="BM802" s="151"/>
      <c r="BN802" s="151"/>
      <c r="BO802" s="151"/>
      <c r="BP802" s="34"/>
      <c r="BQ802" s="6"/>
      <c r="BR802" s="6"/>
      <c r="BS802" s="4">
        <v>100</v>
      </c>
      <c r="BT802" s="6"/>
      <c r="BU802" s="6"/>
      <c r="BV802" s="6"/>
      <c r="BW802" s="1" t="s">
        <v>643</v>
      </c>
      <c r="BX802" s="1"/>
      <c r="BY802" s="6"/>
    </row>
    <row r="803" spans="1:77" hidden="1" x14ac:dyDescent="0.3">
      <c r="A803" s="49" t="s">
        <v>1487</v>
      </c>
      <c r="B803" s="35">
        <v>42968</v>
      </c>
      <c r="C803" s="36" t="s">
        <v>523</v>
      </c>
      <c r="D803" s="36">
        <v>5057</v>
      </c>
      <c r="E803" s="36">
        <v>805</v>
      </c>
      <c r="F803" s="37">
        <v>62</v>
      </c>
      <c r="G803" s="37">
        <v>3</v>
      </c>
      <c r="H803" s="12" t="str">
        <f t="shared" si="25"/>
        <v>62-3</v>
      </c>
      <c r="I803" s="12" t="str">
        <f t="shared" si="24"/>
        <v>62-3 O</v>
      </c>
      <c r="J803" s="49" t="s">
        <v>1487</v>
      </c>
      <c r="K803" s="37">
        <v>0</v>
      </c>
      <c r="L803" s="37">
        <v>78</v>
      </c>
      <c r="M803" s="117" t="b">
        <v>1</v>
      </c>
      <c r="N803" s="14">
        <v>147.63</v>
      </c>
      <c r="O803" s="14">
        <v>148.41</v>
      </c>
      <c r="P803" s="11"/>
      <c r="Q803" s="11" t="s">
        <v>137</v>
      </c>
      <c r="R803" s="135" t="s">
        <v>105</v>
      </c>
      <c r="S803" s="136" t="s">
        <v>1492</v>
      </c>
      <c r="T803" s="11"/>
      <c r="U803" s="11"/>
      <c r="V803" s="6"/>
      <c r="W803" s="6"/>
      <c r="X803" s="6"/>
      <c r="Y803" s="6"/>
      <c r="Z803" s="18" t="e">
        <v>#N/A</v>
      </c>
      <c r="AA803" s="6"/>
      <c r="AB803" s="151"/>
      <c r="AC803" s="151"/>
      <c r="AD803" s="151"/>
      <c r="AE803" s="151"/>
      <c r="AF803" s="34"/>
      <c r="AG803" s="34"/>
      <c r="AH803" s="151"/>
      <c r="AI803" s="34"/>
      <c r="AJ803" s="34"/>
      <c r="AK803" s="34"/>
      <c r="AL803" s="151"/>
      <c r="AM803" s="151"/>
      <c r="AN803" s="34"/>
      <c r="AO803" s="34"/>
      <c r="AP803" s="34"/>
      <c r="AQ803" s="151"/>
      <c r="AR803" s="34"/>
      <c r="AS803" s="34"/>
      <c r="AT803" s="34"/>
      <c r="AU803" s="34"/>
      <c r="AV803" s="151"/>
      <c r="AW803" s="34"/>
      <c r="AX803" s="34"/>
      <c r="AY803" s="34"/>
      <c r="AZ803" s="151"/>
      <c r="BA803" s="34"/>
      <c r="BB803" s="34"/>
      <c r="BC803" s="34"/>
      <c r="BD803" s="151"/>
      <c r="BE803" s="151"/>
      <c r="BF803" s="151"/>
      <c r="BG803" s="34"/>
      <c r="BH803" s="34"/>
      <c r="BI803" s="34"/>
      <c r="BJ803" s="34"/>
      <c r="BK803" s="151"/>
      <c r="BL803" s="151"/>
      <c r="BM803" s="151"/>
      <c r="BN803" s="151"/>
      <c r="BO803" s="151"/>
      <c r="BP803" s="34"/>
      <c r="BQ803" s="6"/>
      <c r="BR803" s="6"/>
      <c r="BS803" s="4">
        <v>0</v>
      </c>
      <c r="BT803" s="6"/>
      <c r="BU803" s="6"/>
      <c r="BV803" s="6"/>
      <c r="BW803" s="1"/>
      <c r="BX803" s="1" t="s">
        <v>644</v>
      </c>
      <c r="BY803" s="6"/>
    </row>
    <row r="804" spans="1:77" hidden="1" x14ac:dyDescent="0.3">
      <c r="A804" s="49" t="s">
        <v>1487</v>
      </c>
      <c r="B804" s="35">
        <v>42968</v>
      </c>
      <c r="C804" s="36" t="s">
        <v>523</v>
      </c>
      <c r="D804" s="36">
        <v>5057</v>
      </c>
      <c r="E804" s="36">
        <v>805</v>
      </c>
      <c r="F804" s="37">
        <v>62</v>
      </c>
      <c r="G804" s="37">
        <v>4</v>
      </c>
      <c r="H804" s="12" t="str">
        <f t="shared" si="25"/>
        <v>62-4</v>
      </c>
      <c r="I804" s="12" t="str">
        <f t="shared" si="24"/>
        <v>62-4 1</v>
      </c>
      <c r="J804" s="49" t="s">
        <v>1487</v>
      </c>
      <c r="K804" s="37">
        <v>0</v>
      </c>
      <c r="L804" s="37">
        <v>71</v>
      </c>
      <c r="M804" s="117" t="b">
        <v>1</v>
      </c>
      <c r="N804" s="14">
        <v>148.41499999999999</v>
      </c>
      <c r="O804" s="14">
        <v>149.125</v>
      </c>
      <c r="P804" s="11" t="s">
        <v>112</v>
      </c>
      <c r="Q804" s="11" t="s">
        <v>1094</v>
      </c>
      <c r="R804" s="133" t="s">
        <v>1493</v>
      </c>
      <c r="S804" s="134">
        <v>1</v>
      </c>
      <c r="T804" s="11" t="s">
        <v>18</v>
      </c>
      <c r="U804" s="11"/>
      <c r="V804" s="6" t="s">
        <v>201</v>
      </c>
      <c r="W804" s="6" t="s">
        <v>49</v>
      </c>
      <c r="X804" s="6" t="s">
        <v>17</v>
      </c>
      <c r="Y804" s="6" t="s">
        <v>302</v>
      </c>
      <c r="Z804" s="18">
        <v>2</v>
      </c>
      <c r="AA804" s="6" t="s">
        <v>40</v>
      </c>
      <c r="AB804" s="151"/>
      <c r="AC804" s="151"/>
      <c r="AD804" s="151"/>
      <c r="AE804" s="151"/>
      <c r="AF804" s="34"/>
      <c r="AG804" s="34"/>
      <c r="AH804" s="151"/>
      <c r="AI804" s="34"/>
      <c r="AJ804" s="34"/>
      <c r="AK804" s="34"/>
      <c r="AL804" s="151"/>
      <c r="AM804" s="151"/>
      <c r="AN804" s="34"/>
      <c r="AO804" s="34"/>
      <c r="AP804" s="34"/>
      <c r="AQ804" s="151"/>
      <c r="AR804" s="34"/>
      <c r="AS804" s="34"/>
      <c r="AT804" s="34"/>
      <c r="AU804" s="34">
        <v>20</v>
      </c>
      <c r="AV804" s="151"/>
      <c r="AW804" s="34"/>
      <c r="AX804" s="34"/>
      <c r="AY804" s="34"/>
      <c r="AZ804" s="151"/>
      <c r="BA804" s="34"/>
      <c r="BB804" s="34"/>
      <c r="BC804" s="34"/>
      <c r="BD804" s="151"/>
      <c r="BE804" s="151"/>
      <c r="BF804" s="151"/>
      <c r="BG804" s="34"/>
      <c r="BH804" s="34"/>
      <c r="BI804" s="34">
        <v>80</v>
      </c>
      <c r="BJ804" s="34"/>
      <c r="BK804" s="151"/>
      <c r="BL804" s="151"/>
      <c r="BM804" s="151"/>
      <c r="BN804" s="151"/>
      <c r="BO804" s="151"/>
      <c r="BP804" s="34"/>
      <c r="BQ804" s="6"/>
      <c r="BR804" s="6"/>
      <c r="BS804" s="4">
        <v>100</v>
      </c>
      <c r="BT804" s="6"/>
      <c r="BU804" s="6"/>
      <c r="BV804" s="6"/>
      <c r="BW804" s="1" t="s">
        <v>638</v>
      </c>
      <c r="BX804" s="1"/>
      <c r="BY804" s="6"/>
    </row>
    <row r="805" spans="1:77" hidden="1" x14ac:dyDescent="0.3">
      <c r="A805" s="49" t="s">
        <v>1487</v>
      </c>
      <c r="B805" s="7">
        <v>42968</v>
      </c>
      <c r="C805" s="6" t="s">
        <v>523</v>
      </c>
      <c r="D805" s="6">
        <v>5057</v>
      </c>
      <c r="E805" s="6">
        <v>805</v>
      </c>
      <c r="F805" s="11">
        <v>62</v>
      </c>
      <c r="G805" s="11">
        <v>4</v>
      </c>
      <c r="H805" s="12" t="str">
        <f t="shared" si="25"/>
        <v>62-4</v>
      </c>
      <c r="I805" s="12" t="str">
        <f t="shared" si="24"/>
        <v>62-4 2</v>
      </c>
      <c r="J805" s="49" t="s">
        <v>1487</v>
      </c>
      <c r="K805" s="11">
        <v>0</v>
      </c>
      <c r="L805" s="11">
        <v>71</v>
      </c>
      <c r="M805" s="117" t="b">
        <v>1</v>
      </c>
      <c r="N805" s="14">
        <v>148.41499999999999</v>
      </c>
      <c r="O805" s="14">
        <v>149.125</v>
      </c>
      <c r="P805" s="11" t="s">
        <v>112</v>
      </c>
      <c r="Q805" s="11" t="s">
        <v>42</v>
      </c>
      <c r="R805" s="137" t="s">
        <v>1496</v>
      </c>
      <c r="S805" s="138">
        <v>2</v>
      </c>
      <c r="T805" s="11" t="s">
        <v>18</v>
      </c>
      <c r="U805" s="11"/>
      <c r="V805" s="6" t="s">
        <v>547</v>
      </c>
      <c r="W805" s="6" t="s">
        <v>49</v>
      </c>
      <c r="X805" s="6" t="s">
        <v>14</v>
      </c>
      <c r="Y805" s="6" t="s">
        <v>302</v>
      </c>
      <c r="Z805" s="79">
        <v>2</v>
      </c>
      <c r="AA805" s="6" t="s">
        <v>40</v>
      </c>
      <c r="AB805" s="152"/>
      <c r="AC805" s="152"/>
      <c r="AD805" s="152"/>
      <c r="AE805" s="152"/>
      <c r="AF805" s="54"/>
      <c r="AG805" s="54"/>
      <c r="AH805" s="152"/>
      <c r="AI805" s="54"/>
      <c r="AJ805" s="54"/>
      <c r="AK805" s="54"/>
      <c r="AL805" s="152"/>
      <c r="AM805" s="152"/>
      <c r="AN805" s="54"/>
      <c r="AO805" s="54"/>
      <c r="AP805" s="54"/>
      <c r="AQ805" s="151"/>
      <c r="AR805" s="34"/>
      <c r="AS805" s="34"/>
      <c r="AT805" s="34">
        <v>70</v>
      </c>
      <c r="AU805" s="34"/>
      <c r="AV805" s="151"/>
      <c r="AW805" s="34">
        <v>20</v>
      </c>
      <c r="AX805" s="34"/>
      <c r="AY805" s="34"/>
      <c r="AZ805" s="151"/>
      <c r="BA805" s="34"/>
      <c r="BB805" s="34"/>
      <c r="BC805" s="34"/>
      <c r="BD805" s="151"/>
      <c r="BE805" s="151"/>
      <c r="BF805" s="151"/>
      <c r="BG805" s="34"/>
      <c r="BH805" s="34"/>
      <c r="BI805" s="34">
        <v>10</v>
      </c>
      <c r="BJ805" s="34"/>
      <c r="BK805" s="151"/>
      <c r="BL805" s="151"/>
      <c r="BM805" s="151"/>
      <c r="BN805" s="151"/>
      <c r="BO805" s="151"/>
      <c r="BP805" s="34"/>
      <c r="BQ805" s="6"/>
      <c r="BR805" s="6"/>
      <c r="BS805" s="4">
        <v>100</v>
      </c>
      <c r="BT805" s="6"/>
      <c r="BU805" s="6"/>
      <c r="BV805" s="6"/>
      <c r="BW805" s="1" t="s">
        <v>645</v>
      </c>
      <c r="BX805" s="1"/>
      <c r="BY805" s="6"/>
    </row>
    <row r="806" spans="1:77" hidden="1" x14ac:dyDescent="0.3">
      <c r="A806" s="49" t="s">
        <v>1487</v>
      </c>
      <c r="B806" s="35">
        <v>42968</v>
      </c>
      <c r="C806" s="36" t="s">
        <v>523</v>
      </c>
      <c r="D806" s="36">
        <v>5057</v>
      </c>
      <c r="E806" s="36">
        <v>805</v>
      </c>
      <c r="F806" s="37">
        <v>62</v>
      </c>
      <c r="G806" s="37">
        <v>4</v>
      </c>
      <c r="H806" s="12" t="str">
        <f t="shared" si="25"/>
        <v>62-4</v>
      </c>
      <c r="I806" s="12" t="str">
        <f t="shared" si="24"/>
        <v>62-4 4</v>
      </c>
      <c r="J806" s="49" t="s">
        <v>1487</v>
      </c>
      <c r="K806" s="37">
        <v>0</v>
      </c>
      <c r="L806" s="37">
        <v>71</v>
      </c>
      <c r="M806" s="117" t="b">
        <v>1</v>
      </c>
      <c r="N806" s="14">
        <v>148.41499999999999</v>
      </c>
      <c r="O806" s="14">
        <v>149.125</v>
      </c>
      <c r="P806" s="11" t="s">
        <v>112</v>
      </c>
      <c r="Q806" s="11" t="s">
        <v>31</v>
      </c>
      <c r="R806" s="140" t="s">
        <v>1494</v>
      </c>
      <c r="S806" s="141">
        <v>4</v>
      </c>
      <c r="T806" s="11" t="s">
        <v>44</v>
      </c>
      <c r="U806" s="11"/>
      <c r="V806" s="6" t="s">
        <v>542</v>
      </c>
      <c r="W806" s="6" t="s">
        <v>49</v>
      </c>
      <c r="X806" s="6" t="s">
        <v>52</v>
      </c>
      <c r="Y806" s="6" t="s">
        <v>11</v>
      </c>
      <c r="Z806" s="18">
        <v>3</v>
      </c>
      <c r="AA806" s="6" t="s">
        <v>40</v>
      </c>
      <c r="AB806" s="151"/>
      <c r="AC806" s="151"/>
      <c r="AD806" s="151"/>
      <c r="AE806" s="151"/>
      <c r="AF806" s="34"/>
      <c r="AG806" s="34"/>
      <c r="AH806" s="151"/>
      <c r="AI806" s="34"/>
      <c r="AJ806" s="34"/>
      <c r="AK806" s="34"/>
      <c r="AL806" s="151"/>
      <c r="AM806" s="151"/>
      <c r="AN806" s="34"/>
      <c r="AO806" s="34"/>
      <c r="AP806" s="34"/>
      <c r="AQ806" s="151"/>
      <c r="AR806" s="34"/>
      <c r="AS806" s="34"/>
      <c r="AT806" s="34"/>
      <c r="AU806" s="34">
        <v>100</v>
      </c>
      <c r="AV806" s="151"/>
      <c r="AW806" s="34"/>
      <c r="AX806" s="34"/>
      <c r="AY806" s="34"/>
      <c r="AZ806" s="151"/>
      <c r="BA806" s="34"/>
      <c r="BB806" s="34"/>
      <c r="BC806" s="34"/>
      <c r="BD806" s="151"/>
      <c r="BE806" s="151"/>
      <c r="BF806" s="151"/>
      <c r="BG806" s="34"/>
      <c r="BH806" s="34"/>
      <c r="BI806" s="34"/>
      <c r="BJ806" s="34"/>
      <c r="BK806" s="151"/>
      <c r="BL806" s="151"/>
      <c r="BM806" s="151"/>
      <c r="BN806" s="151"/>
      <c r="BO806" s="151"/>
      <c r="BP806" s="34"/>
      <c r="BQ806" s="6"/>
      <c r="BR806" s="6"/>
      <c r="BS806" s="4">
        <v>100</v>
      </c>
      <c r="BT806" s="6"/>
      <c r="BU806" s="6"/>
      <c r="BV806" s="6"/>
      <c r="BW806" s="1" t="s">
        <v>646</v>
      </c>
      <c r="BX806" s="1"/>
      <c r="BY806" s="6"/>
    </row>
    <row r="807" spans="1:77" hidden="1" x14ac:dyDescent="0.3">
      <c r="A807" s="49" t="s">
        <v>1487</v>
      </c>
      <c r="B807" s="35">
        <v>42968</v>
      </c>
      <c r="C807" s="36" t="s">
        <v>523</v>
      </c>
      <c r="D807" s="36">
        <v>5057</v>
      </c>
      <c r="E807" s="36">
        <v>805</v>
      </c>
      <c r="F807" s="37">
        <v>62</v>
      </c>
      <c r="G807" s="37">
        <v>4</v>
      </c>
      <c r="H807" s="12" t="str">
        <f t="shared" si="25"/>
        <v>62-4</v>
      </c>
      <c r="I807" s="12" t="str">
        <f t="shared" si="24"/>
        <v>62-4 O</v>
      </c>
      <c r="J807" s="49" t="s">
        <v>1487</v>
      </c>
      <c r="K807" s="37">
        <v>0</v>
      </c>
      <c r="L807" s="37">
        <v>71</v>
      </c>
      <c r="M807" s="117" t="b">
        <v>1</v>
      </c>
      <c r="N807" s="14">
        <v>148.41499999999999</v>
      </c>
      <c r="O807" s="14">
        <v>149.125</v>
      </c>
      <c r="P807" s="11"/>
      <c r="Q807" s="11" t="s">
        <v>137</v>
      </c>
      <c r="R807" s="135" t="s">
        <v>105</v>
      </c>
      <c r="S807" s="136" t="s">
        <v>1492</v>
      </c>
      <c r="T807" s="11"/>
      <c r="U807" s="11"/>
      <c r="V807" s="6"/>
      <c r="W807" s="6"/>
      <c r="X807" s="6"/>
      <c r="Y807" s="6"/>
      <c r="Z807" s="18" t="e">
        <v>#N/A</v>
      </c>
      <c r="AA807" s="6"/>
      <c r="AB807" s="151"/>
      <c r="AC807" s="151"/>
      <c r="AD807" s="151"/>
      <c r="AE807" s="151"/>
      <c r="AF807" s="34"/>
      <c r="AG807" s="34"/>
      <c r="AH807" s="151"/>
      <c r="AI807" s="34"/>
      <c r="AJ807" s="34"/>
      <c r="AK807" s="34"/>
      <c r="AL807" s="151"/>
      <c r="AM807" s="151"/>
      <c r="AN807" s="34"/>
      <c r="AO807" s="34"/>
      <c r="AP807" s="34"/>
      <c r="AQ807" s="151"/>
      <c r="AR807" s="34"/>
      <c r="AS807" s="34"/>
      <c r="AT807" s="34"/>
      <c r="AU807" s="34"/>
      <c r="AV807" s="151"/>
      <c r="AW807" s="34"/>
      <c r="AX807" s="34"/>
      <c r="AY807" s="34"/>
      <c r="AZ807" s="151"/>
      <c r="BA807" s="34"/>
      <c r="BB807" s="34"/>
      <c r="BC807" s="34"/>
      <c r="BD807" s="151"/>
      <c r="BE807" s="151"/>
      <c r="BF807" s="151"/>
      <c r="BG807" s="34"/>
      <c r="BH807" s="34"/>
      <c r="BI807" s="34"/>
      <c r="BJ807" s="34"/>
      <c r="BK807" s="151"/>
      <c r="BL807" s="151"/>
      <c r="BM807" s="151"/>
      <c r="BN807" s="151"/>
      <c r="BO807" s="151"/>
      <c r="BP807" s="34"/>
      <c r="BQ807" s="6"/>
      <c r="BR807" s="6"/>
      <c r="BS807" s="4">
        <v>0</v>
      </c>
      <c r="BT807" s="6"/>
      <c r="BU807" s="6"/>
      <c r="BV807" s="6"/>
      <c r="BW807" s="1"/>
      <c r="BX807" s="1" t="s">
        <v>647</v>
      </c>
      <c r="BY807" s="6"/>
    </row>
    <row r="808" spans="1:77" hidden="1" x14ac:dyDescent="0.3">
      <c r="A808" s="49" t="s">
        <v>1487</v>
      </c>
      <c r="B808" s="35">
        <v>42968</v>
      </c>
      <c r="C808" s="36" t="s">
        <v>523</v>
      </c>
      <c r="D808" s="36">
        <v>5057</v>
      </c>
      <c r="E808" s="36">
        <v>805</v>
      </c>
      <c r="F808" s="37">
        <v>63</v>
      </c>
      <c r="G808" s="37">
        <v>1</v>
      </c>
      <c r="H808" s="12" t="str">
        <f t="shared" si="25"/>
        <v>63-1</v>
      </c>
      <c r="I808" s="12" t="str">
        <f t="shared" si="24"/>
        <v>63-1 1</v>
      </c>
      <c r="J808" s="49" t="s">
        <v>1487</v>
      </c>
      <c r="K808" s="37">
        <v>0</v>
      </c>
      <c r="L808" s="37">
        <v>86</v>
      </c>
      <c r="M808" s="117" t="b">
        <v>1</v>
      </c>
      <c r="N808" s="14">
        <v>149</v>
      </c>
      <c r="O808" s="14">
        <v>149.86000000000001</v>
      </c>
      <c r="P808" s="11" t="s">
        <v>112</v>
      </c>
      <c r="Q808" s="11" t="s">
        <v>1094</v>
      </c>
      <c r="R808" s="133" t="s">
        <v>1493</v>
      </c>
      <c r="S808" s="134">
        <v>1</v>
      </c>
      <c r="T808" s="11" t="s">
        <v>18</v>
      </c>
      <c r="U808" s="11"/>
      <c r="V808" s="6" t="s">
        <v>201</v>
      </c>
      <c r="W808" s="6" t="s">
        <v>49</v>
      </c>
      <c r="X808" s="6" t="s">
        <v>17</v>
      </c>
      <c r="Y808" s="6" t="s">
        <v>302</v>
      </c>
      <c r="Z808" s="18">
        <v>2</v>
      </c>
      <c r="AA808" s="6" t="s">
        <v>40</v>
      </c>
      <c r="AB808" s="151"/>
      <c r="AC808" s="151"/>
      <c r="AD808" s="151"/>
      <c r="AE808" s="151"/>
      <c r="AF808" s="34"/>
      <c r="AG808" s="34"/>
      <c r="AH808" s="151"/>
      <c r="AI808" s="34"/>
      <c r="AJ808" s="34"/>
      <c r="AK808" s="34"/>
      <c r="AL808" s="151"/>
      <c r="AM808" s="151"/>
      <c r="AN808" s="34"/>
      <c r="AO808" s="34"/>
      <c r="AP808" s="34"/>
      <c r="AQ808" s="151"/>
      <c r="AR808" s="34"/>
      <c r="AS808" s="34"/>
      <c r="AT808" s="34"/>
      <c r="AU808" s="34">
        <v>20</v>
      </c>
      <c r="AV808" s="151"/>
      <c r="AW808" s="34"/>
      <c r="AX808" s="34"/>
      <c r="AY808" s="34"/>
      <c r="AZ808" s="151"/>
      <c r="BA808" s="34"/>
      <c r="BB808" s="34"/>
      <c r="BC808" s="34"/>
      <c r="BD808" s="151"/>
      <c r="BE808" s="151"/>
      <c r="BF808" s="151"/>
      <c r="BG808" s="34"/>
      <c r="BH808" s="34"/>
      <c r="BI808" s="34">
        <v>80</v>
      </c>
      <c r="BJ808" s="34"/>
      <c r="BK808" s="151"/>
      <c r="BL808" s="151"/>
      <c r="BM808" s="151"/>
      <c r="BN808" s="151"/>
      <c r="BO808" s="151"/>
      <c r="BP808" s="34"/>
      <c r="BQ808" s="6"/>
      <c r="BR808" s="6"/>
      <c r="BS808" s="4">
        <v>100</v>
      </c>
      <c r="BT808" s="6"/>
      <c r="BU808" s="6"/>
      <c r="BV808" s="6"/>
      <c r="BW808" s="1" t="s">
        <v>638</v>
      </c>
      <c r="BX808" s="1"/>
      <c r="BY808" s="6"/>
    </row>
    <row r="809" spans="1:77" hidden="1" x14ac:dyDescent="0.3">
      <c r="A809" s="49" t="s">
        <v>1487</v>
      </c>
      <c r="B809" s="7">
        <v>42968</v>
      </c>
      <c r="C809" s="6" t="s">
        <v>523</v>
      </c>
      <c r="D809" s="6">
        <v>5057</v>
      </c>
      <c r="E809" s="6">
        <v>805</v>
      </c>
      <c r="F809" s="11">
        <v>63</v>
      </c>
      <c r="G809" s="11">
        <v>1</v>
      </c>
      <c r="H809" s="12" t="str">
        <f t="shared" si="25"/>
        <v>63-1</v>
      </c>
      <c r="I809" s="12" t="str">
        <f t="shared" si="24"/>
        <v>63-1 2</v>
      </c>
      <c r="J809" s="49" t="s">
        <v>1487</v>
      </c>
      <c r="K809" s="11">
        <v>0</v>
      </c>
      <c r="L809" s="11">
        <v>86</v>
      </c>
      <c r="M809" s="117" t="b">
        <v>1</v>
      </c>
      <c r="N809" s="14">
        <v>149</v>
      </c>
      <c r="O809" s="14">
        <v>149.86000000000001</v>
      </c>
      <c r="P809" s="11" t="s">
        <v>112</v>
      </c>
      <c r="Q809" s="11" t="s">
        <v>42</v>
      </c>
      <c r="R809" s="137" t="s">
        <v>1496</v>
      </c>
      <c r="S809" s="138">
        <v>2</v>
      </c>
      <c r="T809" s="11" t="s">
        <v>18</v>
      </c>
      <c r="U809" s="11"/>
      <c r="V809" s="6" t="s">
        <v>544</v>
      </c>
      <c r="W809" s="6" t="s">
        <v>49</v>
      </c>
      <c r="X809" s="6" t="s">
        <v>14</v>
      </c>
      <c r="Y809" s="6" t="s">
        <v>302</v>
      </c>
      <c r="Z809" s="79">
        <v>2</v>
      </c>
      <c r="AA809" s="6" t="s">
        <v>40</v>
      </c>
      <c r="AB809" s="152"/>
      <c r="AC809" s="152"/>
      <c r="AD809" s="152"/>
      <c r="AE809" s="152"/>
      <c r="AF809" s="54"/>
      <c r="AG809" s="54"/>
      <c r="AH809" s="152"/>
      <c r="AI809" s="54"/>
      <c r="AJ809" s="54"/>
      <c r="AK809" s="54"/>
      <c r="AL809" s="152"/>
      <c r="AM809" s="152"/>
      <c r="AN809" s="54"/>
      <c r="AO809" s="54"/>
      <c r="AP809" s="54"/>
      <c r="AQ809" s="151"/>
      <c r="AR809" s="34"/>
      <c r="AS809" s="34"/>
      <c r="AT809" s="34">
        <v>70</v>
      </c>
      <c r="AU809" s="34"/>
      <c r="AV809" s="151"/>
      <c r="AW809" s="34">
        <v>20</v>
      </c>
      <c r="AX809" s="34"/>
      <c r="AY809" s="34"/>
      <c r="AZ809" s="151"/>
      <c r="BA809" s="34"/>
      <c r="BB809" s="34"/>
      <c r="BC809" s="34"/>
      <c r="BD809" s="151"/>
      <c r="BE809" s="151"/>
      <c r="BF809" s="151"/>
      <c r="BG809" s="34"/>
      <c r="BH809" s="34"/>
      <c r="BI809" s="34">
        <v>10</v>
      </c>
      <c r="BJ809" s="34"/>
      <c r="BK809" s="151"/>
      <c r="BL809" s="151"/>
      <c r="BM809" s="151"/>
      <c r="BN809" s="151"/>
      <c r="BO809" s="151"/>
      <c r="BP809" s="34"/>
      <c r="BQ809" s="6"/>
      <c r="BR809" s="6"/>
      <c r="BS809" s="4">
        <v>100</v>
      </c>
      <c r="BT809" s="6"/>
      <c r="BU809" s="6"/>
      <c r="BV809" s="6"/>
      <c r="BW809" s="1" t="s">
        <v>648</v>
      </c>
      <c r="BX809" s="1"/>
      <c r="BY809" s="6"/>
    </row>
    <row r="810" spans="1:77" hidden="1" x14ac:dyDescent="0.3">
      <c r="A810" s="49" t="s">
        <v>1487</v>
      </c>
      <c r="B810" s="35">
        <v>42968</v>
      </c>
      <c r="C810" s="36" t="s">
        <v>523</v>
      </c>
      <c r="D810" s="36">
        <v>5057</v>
      </c>
      <c r="E810" s="36">
        <v>805</v>
      </c>
      <c r="F810" s="37">
        <v>63</v>
      </c>
      <c r="G810" s="37">
        <v>1</v>
      </c>
      <c r="H810" s="12" t="str">
        <f t="shared" si="25"/>
        <v>63-1</v>
      </c>
      <c r="I810" s="12" t="str">
        <f t="shared" si="24"/>
        <v>63-1 4</v>
      </c>
      <c r="J810" s="49" t="s">
        <v>1487</v>
      </c>
      <c r="K810" s="37">
        <v>22</v>
      </c>
      <c r="L810" s="37">
        <v>45</v>
      </c>
      <c r="M810" s="117" t="b">
        <v>1</v>
      </c>
      <c r="N810" s="14">
        <v>149.22</v>
      </c>
      <c r="O810" s="14">
        <v>149.44999999999999</v>
      </c>
      <c r="P810" s="11" t="s">
        <v>112</v>
      </c>
      <c r="Q810" s="11" t="s">
        <v>31</v>
      </c>
      <c r="R810" s="140" t="s">
        <v>1494</v>
      </c>
      <c r="S810" s="141">
        <v>4</v>
      </c>
      <c r="T810" s="11" t="s">
        <v>44</v>
      </c>
      <c r="U810" s="11"/>
      <c r="V810" s="6" t="s">
        <v>548</v>
      </c>
      <c r="W810" s="6" t="s">
        <v>49</v>
      </c>
      <c r="X810" s="6" t="s">
        <v>52</v>
      </c>
      <c r="Y810" s="6" t="s">
        <v>11</v>
      </c>
      <c r="Z810" s="18">
        <v>3</v>
      </c>
      <c r="AA810" s="6" t="s">
        <v>40</v>
      </c>
      <c r="AB810" s="151"/>
      <c r="AC810" s="151"/>
      <c r="AD810" s="151"/>
      <c r="AE810" s="151"/>
      <c r="AF810" s="34"/>
      <c r="AG810" s="34"/>
      <c r="AH810" s="151"/>
      <c r="AI810" s="34"/>
      <c r="AJ810" s="34"/>
      <c r="AK810" s="34"/>
      <c r="AL810" s="151"/>
      <c r="AM810" s="151"/>
      <c r="AN810" s="34"/>
      <c r="AO810" s="34"/>
      <c r="AP810" s="34"/>
      <c r="AQ810" s="151"/>
      <c r="AR810" s="34"/>
      <c r="AS810" s="34"/>
      <c r="AT810" s="34"/>
      <c r="AU810" s="34">
        <v>100</v>
      </c>
      <c r="AV810" s="151"/>
      <c r="AW810" s="34"/>
      <c r="AX810" s="34"/>
      <c r="AY810" s="34"/>
      <c r="AZ810" s="151"/>
      <c r="BA810" s="34"/>
      <c r="BB810" s="34"/>
      <c r="BC810" s="34"/>
      <c r="BD810" s="151"/>
      <c r="BE810" s="151"/>
      <c r="BF810" s="151"/>
      <c r="BG810" s="34"/>
      <c r="BH810" s="34"/>
      <c r="BI810" s="34"/>
      <c r="BJ810" s="34"/>
      <c r="BK810" s="151"/>
      <c r="BL810" s="151"/>
      <c r="BM810" s="151"/>
      <c r="BN810" s="151"/>
      <c r="BO810" s="151"/>
      <c r="BP810" s="34"/>
      <c r="BQ810" s="6"/>
      <c r="BR810" s="6"/>
      <c r="BS810" s="4">
        <v>100</v>
      </c>
      <c r="BT810" s="6"/>
      <c r="BU810" s="6"/>
      <c r="BV810" s="6"/>
      <c r="BW810" s="1" t="s">
        <v>649</v>
      </c>
      <c r="BX810" s="1"/>
      <c r="BY810" s="6"/>
    </row>
    <row r="811" spans="1:77" hidden="1" x14ac:dyDescent="0.3">
      <c r="A811" s="49" t="s">
        <v>1487</v>
      </c>
      <c r="B811" s="35">
        <v>42968</v>
      </c>
      <c r="C811" s="36" t="s">
        <v>523</v>
      </c>
      <c r="D811" s="36">
        <v>5057</v>
      </c>
      <c r="E811" s="36">
        <v>805</v>
      </c>
      <c r="F811" s="37">
        <v>63</v>
      </c>
      <c r="G811" s="37">
        <v>1</v>
      </c>
      <c r="H811" s="12" t="str">
        <f t="shared" si="25"/>
        <v>63-1</v>
      </c>
      <c r="I811" s="12" t="str">
        <f t="shared" si="24"/>
        <v>63-1 O</v>
      </c>
      <c r="J811" s="49" t="s">
        <v>1487</v>
      </c>
      <c r="K811" s="37">
        <v>0</v>
      </c>
      <c r="L811" s="37">
        <v>86</v>
      </c>
      <c r="M811" s="117" t="b">
        <v>1</v>
      </c>
      <c r="N811" s="14">
        <v>149</v>
      </c>
      <c r="O811" s="14">
        <v>149.86000000000001</v>
      </c>
      <c r="P811" s="11"/>
      <c r="Q811" s="11" t="s">
        <v>137</v>
      </c>
      <c r="R811" s="135" t="s">
        <v>105</v>
      </c>
      <c r="S811" s="136" t="s">
        <v>1492</v>
      </c>
      <c r="T811" s="11"/>
      <c r="U811" s="11"/>
      <c r="V811" s="6"/>
      <c r="W811" s="6"/>
      <c r="X811" s="6"/>
      <c r="Y811" s="6"/>
      <c r="Z811" s="18" t="e">
        <v>#N/A</v>
      </c>
      <c r="AA811" s="6"/>
      <c r="AB811" s="151"/>
      <c r="AC811" s="151"/>
      <c r="AD811" s="151"/>
      <c r="AE811" s="151"/>
      <c r="AF811" s="34"/>
      <c r="AG811" s="34"/>
      <c r="AH811" s="151"/>
      <c r="AI811" s="34"/>
      <c r="AJ811" s="34"/>
      <c r="AK811" s="34"/>
      <c r="AL811" s="151"/>
      <c r="AM811" s="151"/>
      <c r="AN811" s="34"/>
      <c r="AO811" s="34"/>
      <c r="AP811" s="34"/>
      <c r="AQ811" s="151"/>
      <c r="AR811" s="34"/>
      <c r="AS811" s="34"/>
      <c r="AT811" s="34"/>
      <c r="AU811" s="34"/>
      <c r="AV811" s="151"/>
      <c r="AW811" s="34"/>
      <c r="AX811" s="34"/>
      <c r="AY811" s="34"/>
      <c r="AZ811" s="151"/>
      <c r="BA811" s="34"/>
      <c r="BB811" s="34"/>
      <c r="BC811" s="34"/>
      <c r="BD811" s="151"/>
      <c r="BE811" s="151"/>
      <c r="BF811" s="151"/>
      <c r="BG811" s="34"/>
      <c r="BH811" s="34"/>
      <c r="BI811" s="34"/>
      <c r="BJ811" s="34"/>
      <c r="BK811" s="151"/>
      <c r="BL811" s="151"/>
      <c r="BM811" s="151"/>
      <c r="BN811" s="151"/>
      <c r="BO811" s="151"/>
      <c r="BP811" s="34"/>
      <c r="BQ811" s="6"/>
      <c r="BR811" s="6"/>
      <c r="BS811" s="4">
        <v>0</v>
      </c>
      <c r="BT811" s="6"/>
      <c r="BU811" s="6"/>
      <c r="BV811" s="6"/>
      <c r="BW811" s="1"/>
      <c r="BX811" s="1" t="s">
        <v>650</v>
      </c>
      <c r="BY811" s="6"/>
    </row>
    <row r="812" spans="1:77" hidden="1" x14ac:dyDescent="0.3">
      <c r="A812" s="49" t="s">
        <v>1487</v>
      </c>
      <c r="B812" s="7">
        <v>42968</v>
      </c>
      <c r="C812" s="6" t="s">
        <v>523</v>
      </c>
      <c r="D812" s="6">
        <v>5057</v>
      </c>
      <c r="E812" s="6">
        <v>805</v>
      </c>
      <c r="F812" s="11">
        <v>63</v>
      </c>
      <c r="G812" s="11">
        <v>2</v>
      </c>
      <c r="H812" s="12" t="str">
        <f t="shared" si="25"/>
        <v>63-2</v>
      </c>
      <c r="I812" s="12" t="str">
        <f t="shared" si="24"/>
        <v>63-2 1</v>
      </c>
      <c r="J812" s="49" t="s">
        <v>1487</v>
      </c>
      <c r="K812" s="11">
        <v>0</v>
      </c>
      <c r="L812" s="11">
        <v>95</v>
      </c>
      <c r="M812" s="117" t="b">
        <v>1</v>
      </c>
      <c r="N812" s="14">
        <v>149.87</v>
      </c>
      <c r="O812" s="14">
        <v>150.82</v>
      </c>
      <c r="P812" s="11" t="s">
        <v>112</v>
      </c>
      <c r="Q812" s="11" t="s">
        <v>1094</v>
      </c>
      <c r="R812" s="133" t="s">
        <v>1493</v>
      </c>
      <c r="S812" s="134">
        <v>1</v>
      </c>
      <c r="T812" s="11" t="s">
        <v>18</v>
      </c>
      <c r="U812" s="11"/>
      <c r="V812" s="6" t="s">
        <v>524</v>
      </c>
      <c r="W812" s="6" t="s">
        <v>49</v>
      </c>
      <c r="X812" s="6" t="s">
        <v>17</v>
      </c>
      <c r="Y812" s="6" t="s">
        <v>10</v>
      </c>
      <c r="Z812" s="18">
        <v>2</v>
      </c>
      <c r="AA812" s="6" t="s">
        <v>40</v>
      </c>
      <c r="AB812" s="151"/>
      <c r="AC812" s="151"/>
      <c r="AD812" s="151"/>
      <c r="AE812" s="151"/>
      <c r="AF812" s="34"/>
      <c r="AG812" s="34"/>
      <c r="AH812" s="151"/>
      <c r="AI812" s="34"/>
      <c r="AJ812" s="34"/>
      <c r="AK812" s="34"/>
      <c r="AL812" s="151"/>
      <c r="AM812" s="151"/>
      <c r="AN812" s="34"/>
      <c r="AO812" s="34"/>
      <c r="AP812" s="34"/>
      <c r="AQ812" s="151"/>
      <c r="AR812" s="34"/>
      <c r="AS812" s="34"/>
      <c r="AT812" s="34"/>
      <c r="AU812" s="34">
        <v>20</v>
      </c>
      <c r="AV812" s="151"/>
      <c r="AW812" s="34"/>
      <c r="AX812" s="34"/>
      <c r="AY812" s="34"/>
      <c r="AZ812" s="151"/>
      <c r="BA812" s="34"/>
      <c r="BB812" s="34"/>
      <c r="BC812" s="34"/>
      <c r="BD812" s="151"/>
      <c r="BE812" s="151"/>
      <c r="BF812" s="151"/>
      <c r="BG812" s="34"/>
      <c r="BH812" s="34"/>
      <c r="BI812" s="34">
        <v>80</v>
      </c>
      <c r="BJ812" s="34"/>
      <c r="BK812" s="151"/>
      <c r="BL812" s="151"/>
      <c r="BM812" s="151"/>
      <c r="BN812" s="151"/>
      <c r="BO812" s="151"/>
      <c r="BP812" s="34"/>
      <c r="BQ812" s="6"/>
      <c r="BR812" s="6"/>
      <c r="BS812" s="4">
        <v>100</v>
      </c>
      <c r="BT812" s="6"/>
      <c r="BU812" s="6"/>
      <c r="BV812" s="6"/>
      <c r="BW812" s="1" t="s">
        <v>594</v>
      </c>
      <c r="BX812" s="1"/>
      <c r="BY812" s="6"/>
    </row>
    <row r="813" spans="1:77" x14ac:dyDescent="0.3">
      <c r="A813" s="49" t="s">
        <v>1487</v>
      </c>
      <c r="B813" s="7">
        <v>42968</v>
      </c>
      <c r="C813" s="6" t="s">
        <v>523</v>
      </c>
      <c r="D813" s="6">
        <v>5057</v>
      </c>
      <c r="E813" s="6">
        <v>805</v>
      </c>
      <c r="F813" s="11">
        <v>63</v>
      </c>
      <c r="G813" s="11">
        <v>2</v>
      </c>
      <c r="H813" s="12" t="str">
        <f t="shared" si="25"/>
        <v>63-2</v>
      </c>
      <c r="I813" s="12" t="str">
        <f t="shared" si="24"/>
        <v>63-2 3</v>
      </c>
      <c r="J813" s="49" t="s">
        <v>1487</v>
      </c>
      <c r="K813" s="11">
        <v>0</v>
      </c>
      <c r="L813" s="11">
        <v>95</v>
      </c>
      <c r="M813" s="117" t="b">
        <v>1</v>
      </c>
      <c r="N813" s="14">
        <v>149.87</v>
      </c>
      <c r="O813" s="14">
        <v>150.82</v>
      </c>
      <c r="P813" s="11" t="s">
        <v>112</v>
      </c>
      <c r="Q813" s="11" t="s">
        <v>117</v>
      </c>
      <c r="R813" s="137" t="s">
        <v>1497</v>
      </c>
      <c r="S813" s="138">
        <v>3</v>
      </c>
      <c r="T813" s="11" t="s">
        <v>44</v>
      </c>
      <c r="U813" s="11" t="s">
        <v>89</v>
      </c>
      <c r="V813" s="6" t="s">
        <v>542</v>
      </c>
      <c r="W813" s="6" t="s">
        <v>49</v>
      </c>
      <c r="X813" s="6" t="s">
        <v>17</v>
      </c>
      <c r="Y813" s="6" t="s">
        <v>11</v>
      </c>
      <c r="Z813" s="79">
        <v>3</v>
      </c>
      <c r="AA813" s="6" t="s">
        <v>40</v>
      </c>
      <c r="AB813" s="151"/>
      <c r="AC813" s="151"/>
      <c r="AD813" s="151"/>
      <c r="AE813" s="151"/>
      <c r="AF813" s="34"/>
      <c r="AG813" s="34"/>
      <c r="AH813" s="151"/>
      <c r="AI813" s="34"/>
      <c r="AJ813" s="34"/>
      <c r="AK813" s="34"/>
      <c r="AL813" s="151"/>
      <c r="AM813" s="151"/>
      <c r="AN813" s="34"/>
      <c r="AO813" s="34"/>
      <c r="AP813" s="34"/>
      <c r="AQ813" s="151"/>
      <c r="AR813" s="34"/>
      <c r="AS813" s="34"/>
      <c r="AT813" s="34">
        <v>50</v>
      </c>
      <c r="AU813" s="34"/>
      <c r="AV813" s="151"/>
      <c r="AW813" s="34">
        <v>50</v>
      </c>
      <c r="AX813" s="34"/>
      <c r="AY813" s="34"/>
      <c r="AZ813" s="151"/>
      <c r="BA813" s="34"/>
      <c r="BB813" s="34"/>
      <c r="BC813" s="34"/>
      <c r="BD813" s="151"/>
      <c r="BE813" s="151"/>
      <c r="BF813" s="151"/>
      <c r="BG813" s="34"/>
      <c r="BH813" s="34"/>
      <c r="BI813" s="34"/>
      <c r="BJ813" s="34"/>
      <c r="BK813" s="151"/>
      <c r="BL813" s="151"/>
      <c r="BM813" s="151"/>
      <c r="BN813" s="151"/>
      <c r="BO813" s="151"/>
      <c r="BP813" s="34"/>
      <c r="BQ813" s="6"/>
      <c r="BR813" s="6"/>
      <c r="BS813" s="4">
        <v>100</v>
      </c>
      <c r="BT813" s="6"/>
      <c r="BU813" s="6">
        <v>1</v>
      </c>
      <c r="BV813" s="6" t="s">
        <v>522</v>
      </c>
      <c r="BW813" s="1" t="s">
        <v>651</v>
      </c>
      <c r="BX813" s="1"/>
      <c r="BY813" s="6"/>
    </row>
    <row r="814" spans="1:77" hidden="1" x14ac:dyDescent="0.3">
      <c r="A814" s="49" t="s">
        <v>1487</v>
      </c>
      <c r="B814" s="7">
        <v>42968</v>
      </c>
      <c r="C814" s="6" t="s">
        <v>523</v>
      </c>
      <c r="D814" s="6">
        <v>5057</v>
      </c>
      <c r="E814" s="6">
        <v>805</v>
      </c>
      <c r="F814" s="11">
        <v>63</v>
      </c>
      <c r="G814" s="11">
        <v>2</v>
      </c>
      <c r="H814" s="12" t="str">
        <f t="shared" si="25"/>
        <v>63-2</v>
      </c>
      <c r="I814" s="12" t="str">
        <f t="shared" si="24"/>
        <v>63-2 2</v>
      </c>
      <c r="J814" s="49" t="s">
        <v>1487</v>
      </c>
      <c r="K814" s="11">
        <v>0</v>
      </c>
      <c r="L814" s="11">
        <v>95</v>
      </c>
      <c r="M814" s="117" t="b">
        <v>1</v>
      </c>
      <c r="N814" s="14">
        <v>149.87</v>
      </c>
      <c r="O814" s="14">
        <v>150.82</v>
      </c>
      <c r="P814" s="11" t="s">
        <v>112</v>
      </c>
      <c r="Q814" s="11" t="s">
        <v>42</v>
      </c>
      <c r="R814" s="137" t="s">
        <v>1496</v>
      </c>
      <c r="S814" s="138">
        <v>2</v>
      </c>
      <c r="T814" s="11" t="s">
        <v>18</v>
      </c>
      <c r="U814" s="11"/>
      <c r="V814" s="6" t="s">
        <v>544</v>
      </c>
      <c r="W814" s="6" t="s">
        <v>49</v>
      </c>
      <c r="X814" s="6" t="s">
        <v>14</v>
      </c>
      <c r="Y814" s="6" t="s">
        <v>302</v>
      </c>
      <c r="Z814" s="79">
        <v>2</v>
      </c>
      <c r="AA814" s="6" t="s">
        <v>40</v>
      </c>
      <c r="AB814" s="152"/>
      <c r="AC814" s="152"/>
      <c r="AD814" s="152"/>
      <c r="AE814" s="152"/>
      <c r="AF814" s="54"/>
      <c r="AG814" s="54"/>
      <c r="AH814" s="152"/>
      <c r="AI814" s="54"/>
      <c r="AJ814" s="54"/>
      <c r="AK814" s="54"/>
      <c r="AL814" s="152"/>
      <c r="AM814" s="152"/>
      <c r="AN814" s="54"/>
      <c r="AO814" s="54"/>
      <c r="AP814" s="54"/>
      <c r="AQ814" s="151"/>
      <c r="AR814" s="34"/>
      <c r="AS814" s="34"/>
      <c r="AT814" s="34">
        <v>70</v>
      </c>
      <c r="AU814" s="34"/>
      <c r="AV814" s="151"/>
      <c r="AW814" s="34">
        <v>20</v>
      </c>
      <c r="AX814" s="34"/>
      <c r="AY814" s="34"/>
      <c r="AZ814" s="151"/>
      <c r="BA814" s="34"/>
      <c r="BB814" s="34"/>
      <c r="BC814" s="34"/>
      <c r="BD814" s="151"/>
      <c r="BE814" s="151"/>
      <c r="BF814" s="151"/>
      <c r="BG814" s="34"/>
      <c r="BH814" s="34"/>
      <c r="BI814" s="34">
        <v>10</v>
      </c>
      <c r="BJ814" s="34"/>
      <c r="BK814" s="151"/>
      <c r="BL814" s="151"/>
      <c r="BM814" s="151"/>
      <c r="BN814" s="151"/>
      <c r="BO814" s="151"/>
      <c r="BP814" s="34"/>
      <c r="BQ814" s="6"/>
      <c r="BR814" s="6"/>
      <c r="BS814" s="4">
        <v>100</v>
      </c>
      <c r="BT814" s="6"/>
      <c r="BU814" s="6"/>
      <c r="BV814" s="6"/>
      <c r="BW814" s="1" t="s">
        <v>652</v>
      </c>
      <c r="BX814" s="1"/>
      <c r="BY814" s="6"/>
    </row>
    <row r="815" spans="1:77" hidden="1" x14ac:dyDescent="0.3">
      <c r="A815" s="49" t="s">
        <v>1487</v>
      </c>
      <c r="B815" s="35">
        <v>42968</v>
      </c>
      <c r="C815" s="36" t="s">
        <v>523</v>
      </c>
      <c r="D815" s="36">
        <v>5057</v>
      </c>
      <c r="E815" s="36">
        <v>805</v>
      </c>
      <c r="F815" s="11">
        <v>63</v>
      </c>
      <c r="G815" s="11">
        <v>2</v>
      </c>
      <c r="H815" s="12" t="str">
        <f t="shared" si="25"/>
        <v>63-2</v>
      </c>
      <c r="I815" s="12" t="str">
        <f t="shared" si="24"/>
        <v>63-2 O</v>
      </c>
      <c r="J815" s="49" t="s">
        <v>1487</v>
      </c>
      <c r="K815" s="11">
        <v>0</v>
      </c>
      <c r="L815" s="11">
        <v>95</v>
      </c>
      <c r="M815" s="117" t="b">
        <v>1</v>
      </c>
      <c r="N815" s="14">
        <v>149.87</v>
      </c>
      <c r="O815" s="14">
        <v>150.82</v>
      </c>
      <c r="P815" s="11"/>
      <c r="Q815" s="11" t="s">
        <v>105</v>
      </c>
      <c r="R815" s="135" t="s">
        <v>105</v>
      </c>
      <c r="S815" s="136" t="s">
        <v>1492</v>
      </c>
      <c r="T815" s="11"/>
      <c r="U815" s="11"/>
      <c r="V815" s="6"/>
      <c r="W815" s="6"/>
      <c r="X815" s="6"/>
      <c r="Y815" s="6"/>
      <c r="Z815" s="18" t="e">
        <v>#N/A</v>
      </c>
      <c r="AA815" s="6"/>
      <c r="AB815" s="151"/>
      <c r="AC815" s="151"/>
      <c r="AD815" s="151"/>
      <c r="AE815" s="151"/>
      <c r="AF815" s="34"/>
      <c r="AG815" s="34"/>
      <c r="AH815" s="151"/>
      <c r="AI815" s="34"/>
      <c r="AJ815" s="34"/>
      <c r="AK815" s="34"/>
      <c r="AL815" s="151"/>
      <c r="AM815" s="151"/>
      <c r="AN815" s="34"/>
      <c r="AO815" s="34"/>
      <c r="AP815" s="34"/>
      <c r="AQ815" s="151"/>
      <c r="AR815" s="34"/>
      <c r="AS815" s="34"/>
      <c r="AT815" s="34"/>
      <c r="AU815" s="34"/>
      <c r="AV815" s="151"/>
      <c r="AW815" s="34"/>
      <c r="AX815" s="34"/>
      <c r="AY815" s="34"/>
      <c r="AZ815" s="151"/>
      <c r="BA815" s="34"/>
      <c r="BB815" s="34"/>
      <c r="BC815" s="34"/>
      <c r="BD815" s="151"/>
      <c r="BE815" s="151"/>
      <c r="BF815" s="151"/>
      <c r="BG815" s="34"/>
      <c r="BH815" s="34"/>
      <c r="BI815" s="34"/>
      <c r="BJ815" s="34"/>
      <c r="BK815" s="151"/>
      <c r="BL815" s="151"/>
      <c r="BM815" s="151"/>
      <c r="BN815" s="151"/>
      <c r="BO815" s="151"/>
      <c r="BP815" s="34"/>
      <c r="BQ815" s="6"/>
      <c r="BR815" s="6"/>
      <c r="BS815" s="4">
        <v>0</v>
      </c>
      <c r="BT815" s="6"/>
      <c r="BU815" s="6"/>
      <c r="BV815" s="6"/>
      <c r="BW815" s="1"/>
      <c r="BX815" s="1" t="s">
        <v>653</v>
      </c>
      <c r="BY815" s="6"/>
    </row>
    <row r="816" spans="1:77" hidden="1" x14ac:dyDescent="0.3">
      <c r="A816" s="49" t="s">
        <v>1487</v>
      </c>
      <c r="B816" s="7">
        <v>42968</v>
      </c>
      <c r="C816" s="6" t="s">
        <v>523</v>
      </c>
      <c r="D816" s="6">
        <v>5057</v>
      </c>
      <c r="E816" s="6">
        <v>805</v>
      </c>
      <c r="F816" s="11">
        <v>63</v>
      </c>
      <c r="G816" s="11">
        <v>3</v>
      </c>
      <c r="H816" s="12" t="str">
        <f t="shared" si="25"/>
        <v>63-3</v>
      </c>
      <c r="I816" s="12" t="str">
        <f t="shared" si="24"/>
        <v>63-3 1</v>
      </c>
      <c r="J816" s="49" t="s">
        <v>1487</v>
      </c>
      <c r="K816" s="11">
        <v>0</v>
      </c>
      <c r="L816" s="11">
        <v>75</v>
      </c>
      <c r="M816" s="117" t="b">
        <v>1</v>
      </c>
      <c r="N816" s="14">
        <v>150.82</v>
      </c>
      <c r="O816" s="14">
        <v>151.57</v>
      </c>
      <c r="P816" s="11" t="s">
        <v>112</v>
      </c>
      <c r="Q816" s="11" t="s">
        <v>1094</v>
      </c>
      <c r="R816" s="133" t="s">
        <v>1493</v>
      </c>
      <c r="S816" s="134">
        <v>1</v>
      </c>
      <c r="T816" s="11" t="s">
        <v>18</v>
      </c>
      <c r="U816" s="11"/>
      <c r="V816" s="6" t="s">
        <v>524</v>
      </c>
      <c r="W816" s="6" t="s">
        <v>49</v>
      </c>
      <c r="X816" s="6" t="s">
        <v>17</v>
      </c>
      <c r="Y816" s="6" t="s">
        <v>10</v>
      </c>
      <c r="Z816" s="18">
        <v>2</v>
      </c>
      <c r="AA816" s="6" t="s">
        <v>40</v>
      </c>
      <c r="AB816" s="151"/>
      <c r="AC816" s="151"/>
      <c r="AD816" s="151"/>
      <c r="AE816" s="151"/>
      <c r="AF816" s="34"/>
      <c r="AG816" s="34"/>
      <c r="AH816" s="151"/>
      <c r="AI816" s="34"/>
      <c r="AJ816" s="34"/>
      <c r="AK816" s="34"/>
      <c r="AL816" s="151"/>
      <c r="AM816" s="151"/>
      <c r="AN816" s="34"/>
      <c r="AO816" s="34"/>
      <c r="AP816" s="34"/>
      <c r="AQ816" s="151"/>
      <c r="AR816" s="34"/>
      <c r="AS816" s="34"/>
      <c r="AT816" s="34"/>
      <c r="AU816" s="34">
        <v>20</v>
      </c>
      <c r="AV816" s="151"/>
      <c r="AW816" s="34"/>
      <c r="AX816" s="34"/>
      <c r="AY816" s="34"/>
      <c r="AZ816" s="151"/>
      <c r="BA816" s="34"/>
      <c r="BB816" s="34"/>
      <c r="BC816" s="34"/>
      <c r="BD816" s="151"/>
      <c r="BE816" s="151"/>
      <c r="BF816" s="151"/>
      <c r="BG816" s="34"/>
      <c r="BH816" s="34"/>
      <c r="BI816" s="34">
        <v>80</v>
      </c>
      <c r="BJ816" s="34"/>
      <c r="BK816" s="151"/>
      <c r="BL816" s="151"/>
      <c r="BM816" s="151"/>
      <c r="BN816" s="151"/>
      <c r="BO816" s="151"/>
      <c r="BP816" s="34"/>
      <c r="BQ816" s="6"/>
      <c r="BR816" s="6"/>
      <c r="BS816" s="4">
        <v>100</v>
      </c>
      <c r="BT816" s="6"/>
      <c r="BU816" s="6"/>
      <c r="BV816" s="6"/>
      <c r="BW816" s="1" t="s">
        <v>594</v>
      </c>
      <c r="BX816" s="1"/>
      <c r="BY816" s="6"/>
    </row>
    <row r="817" spans="1:78" x14ac:dyDescent="0.3">
      <c r="A817" s="49" t="s">
        <v>1487</v>
      </c>
      <c r="B817" s="7">
        <v>42968</v>
      </c>
      <c r="C817" s="6" t="s">
        <v>523</v>
      </c>
      <c r="D817" s="6">
        <v>5057</v>
      </c>
      <c r="E817" s="6">
        <v>805</v>
      </c>
      <c r="F817" s="11">
        <v>63</v>
      </c>
      <c r="G817" s="11">
        <v>3</v>
      </c>
      <c r="H817" s="12" t="str">
        <f t="shared" si="25"/>
        <v>63-3</v>
      </c>
      <c r="I817" s="12" t="str">
        <f t="shared" si="24"/>
        <v>63-3 3</v>
      </c>
      <c r="J817" s="49" t="s">
        <v>1487</v>
      </c>
      <c r="K817" s="11">
        <v>52</v>
      </c>
      <c r="L817" s="11">
        <v>75</v>
      </c>
      <c r="M817" s="117" t="b">
        <v>1</v>
      </c>
      <c r="N817" s="14">
        <v>151.34</v>
      </c>
      <c r="O817" s="14">
        <v>151.57</v>
      </c>
      <c r="P817" s="11" t="s">
        <v>96</v>
      </c>
      <c r="Q817" s="11" t="s">
        <v>117</v>
      </c>
      <c r="R817" s="137" t="s">
        <v>1497</v>
      </c>
      <c r="S817" s="138">
        <v>3</v>
      </c>
      <c r="T817" s="11" t="s">
        <v>44</v>
      </c>
      <c r="U817" s="11" t="s">
        <v>89</v>
      </c>
      <c r="V817" s="6" t="s">
        <v>549</v>
      </c>
      <c r="W817" s="6" t="s">
        <v>49</v>
      </c>
      <c r="X817" s="6" t="s">
        <v>17</v>
      </c>
      <c r="Y817" s="6" t="s">
        <v>11</v>
      </c>
      <c r="Z817" s="79">
        <v>3</v>
      </c>
      <c r="AA817" s="6" t="s">
        <v>40</v>
      </c>
      <c r="AB817" s="151"/>
      <c r="AC817" s="151"/>
      <c r="AD817" s="151"/>
      <c r="AE817" s="151"/>
      <c r="AF817" s="34"/>
      <c r="AG817" s="34"/>
      <c r="AH817" s="151"/>
      <c r="AI817" s="34"/>
      <c r="AJ817" s="34"/>
      <c r="AK817" s="34"/>
      <c r="AL817" s="151"/>
      <c r="AM817" s="151"/>
      <c r="AN817" s="34"/>
      <c r="AO817" s="34"/>
      <c r="AP817" s="34"/>
      <c r="AQ817" s="151"/>
      <c r="AR817" s="34"/>
      <c r="AS817" s="34"/>
      <c r="AT817" s="34">
        <v>50</v>
      </c>
      <c r="AU817" s="34"/>
      <c r="AV817" s="151"/>
      <c r="AW817" s="34">
        <v>50</v>
      </c>
      <c r="AX817" s="34"/>
      <c r="AY817" s="34"/>
      <c r="AZ817" s="151"/>
      <c r="BA817" s="34"/>
      <c r="BB817" s="34"/>
      <c r="BC817" s="34"/>
      <c r="BD817" s="151"/>
      <c r="BE817" s="151"/>
      <c r="BF817" s="151"/>
      <c r="BG817" s="34"/>
      <c r="BH817" s="34"/>
      <c r="BI817" s="34"/>
      <c r="BJ817" s="34"/>
      <c r="BK817" s="151"/>
      <c r="BL817" s="151"/>
      <c r="BM817" s="151"/>
      <c r="BN817" s="151"/>
      <c r="BO817" s="151"/>
      <c r="BP817" s="34"/>
      <c r="BQ817" s="6"/>
      <c r="BR817" s="6"/>
      <c r="BS817" s="4">
        <v>100</v>
      </c>
      <c r="BT817" s="6"/>
      <c r="BU817" s="6">
        <v>1</v>
      </c>
      <c r="BV817" s="6" t="s">
        <v>522</v>
      </c>
      <c r="BW817" s="1" t="s">
        <v>654</v>
      </c>
      <c r="BX817" s="1"/>
      <c r="BY817" s="6"/>
    </row>
    <row r="818" spans="1:78" hidden="1" x14ac:dyDescent="0.3">
      <c r="A818" s="49" t="s">
        <v>1487</v>
      </c>
      <c r="B818" s="7">
        <v>42968</v>
      </c>
      <c r="C818" s="6" t="s">
        <v>523</v>
      </c>
      <c r="D818" s="6">
        <v>5057</v>
      </c>
      <c r="E818" s="6">
        <v>805</v>
      </c>
      <c r="F818" s="11">
        <v>63</v>
      </c>
      <c r="G818" s="11">
        <v>3</v>
      </c>
      <c r="H818" s="12" t="str">
        <f t="shared" si="25"/>
        <v>63-3</v>
      </c>
      <c r="I818" s="12" t="str">
        <f t="shared" si="24"/>
        <v>63-3 2</v>
      </c>
      <c r="J818" s="49" t="s">
        <v>1487</v>
      </c>
      <c r="K818" s="11">
        <v>0</v>
      </c>
      <c r="L818" s="11">
        <v>75</v>
      </c>
      <c r="M818" s="117" t="b">
        <v>1</v>
      </c>
      <c r="N818" s="14">
        <v>150.82</v>
      </c>
      <c r="O818" s="14">
        <v>151.57</v>
      </c>
      <c r="P818" s="11" t="s">
        <v>112</v>
      </c>
      <c r="Q818" s="11" t="s">
        <v>42</v>
      </c>
      <c r="R818" s="137" t="s">
        <v>1496</v>
      </c>
      <c r="S818" s="138">
        <v>2</v>
      </c>
      <c r="T818" s="11" t="s">
        <v>18</v>
      </c>
      <c r="U818" s="11"/>
      <c r="V818" s="6" t="s">
        <v>544</v>
      </c>
      <c r="W818" s="6" t="s">
        <v>49</v>
      </c>
      <c r="X818" s="6" t="s">
        <v>14</v>
      </c>
      <c r="Y818" s="6" t="s">
        <v>302</v>
      </c>
      <c r="Z818" s="79">
        <v>2</v>
      </c>
      <c r="AA818" s="6" t="s">
        <v>40</v>
      </c>
      <c r="AB818" s="152"/>
      <c r="AC818" s="152"/>
      <c r="AD818" s="152"/>
      <c r="AE818" s="152"/>
      <c r="AF818" s="54"/>
      <c r="AG818" s="54"/>
      <c r="AH818" s="152"/>
      <c r="AI818" s="54"/>
      <c r="AJ818" s="54"/>
      <c r="AK818" s="54"/>
      <c r="AL818" s="152"/>
      <c r="AM818" s="152"/>
      <c r="AN818" s="54"/>
      <c r="AO818" s="54"/>
      <c r="AP818" s="54"/>
      <c r="AQ818" s="151"/>
      <c r="AR818" s="34"/>
      <c r="AS818" s="34"/>
      <c r="AT818" s="34">
        <v>70</v>
      </c>
      <c r="AU818" s="34"/>
      <c r="AV818" s="151"/>
      <c r="AW818" s="34">
        <v>20</v>
      </c>
      <c r="AX818" s="34"/>
      <c r="AY818" s="34"/>
      <c r="AZ818" s="151"/>
      <c r="BA818" s="34"/>
      <c r="BB818" s="34"/>
      <c r="BC818" s="34"/>
      <c r="BD818" s="151"/>
      <c r="BE818" s="151"/>
      <c r="BF818" s="151"/>
      <c r="BG818" s="34"/>
      <c r="BH818" s="34"/>
      <c r="BI818" s="34">
        <v>10</v>
      </c>
      <c r="BJ818" s="34"/>
      <c r="BK818" s="151"/>
      <c r="BL818" s="151"/>
      <c r="BM818" s="151"/>
      <c r="BN818" s="151"/>
      <c r="BO818" s="151"/>
      <c r="BP818" s="34"/>
      <c r="BQ818" s="6"/>
      <c r="BR818" s="6"/>
      <c r="BS818" s="4">
        <v>100</v>
      </c>
      <c r="BT818" s="6"/>
      <c r="BU818" s="6"/>
      <c r="BV818" s="6"/>
      <c r="BW818" s="1" t="s">
        <v>655</v>
      </c>
      <c r="BX818" s="1"/>
      <c r="BY818" s="6"/>
    </row>
    <row r="819" spans="1:78" hidden="1" x14ac:dyDescent="0.3">
      <c r="A819" s="49" t="s">
        <v>1487</v>
      </c>
      <c r="B819" s="35">
        <v>42968</v>
      </c>
      <c r="C819" s="36" t="s">
        <v>523</v>
      </c>
      <c r="D819" s="36">
        <v>5057</v>
      </c>
      <c r="E819" s="36">
        <v>805</v>
      </c>
      <c r="F819" s="37">
        <v>63</v>
      </c>
      <c r="G819" s="37">
        <v>3</v>
      </c>
      <c r="H819" s="12" t="str">
        <f t="shared" si="25"/>
        <v>63-3</v>
      </c>
      <c r="I819" s="12" t="str">
        <f t="shared" si="24"/>
        <v>63-3 4</v>
      </c>
      <c r="J819" s="49" t="s">
        <v>1487</v>
      </c>
      <c r="K819" s="37">
        <v>0</v>
      </c>
      <c r="L819" s="37">
        <v>75</v>
      </c>
      <c r="M819" s="117" t="b">
        <v>1</v>
      </c>
      <c r="N819" s="14">
        <v>150.82</v>
      </c>
      <c r="O819" s="14">
        <v>151.57</v>
      </c>
      <c r="P819" s="11" t="s">
        <v>112</v>
      </c>
      <c r="Q819" s="11" t="s">
        <v>31</v>
      </c>
      <c r="R819" s="140" t="s">
        <v>1494</v>
      </c>
      <c r="S819" s="141">
        <v>4</v>
      </c>
      <c r="T819" s="11" t="s">
        <v>44</v>
      </c>
      <c r="U819" s="11"/>
      <c r="V819" s="6" t="s">
        <v>548</v>
      </c>
      <c r="W819" s="6" t="s">
        <v>49</v>
      </c>
      <c r="X819" s="6" t="s">
        <v>52</v>
      </c>
      <c r="Y819" s="6" t="s">
        <v>12</v>
      </c>
      <c r="Z819" s="18">
        <v>4</v>
      </c>
      <c r="AA819" s="6" t="s">
        <v>40</v>
      </c>
      <c r="AB819" s="151"/>
      <c r="AC819" s="151"/>
      <c r="AD819" s="151"/>
      <c r="AE819" s="151"/>
      <c r="AF819" s="34">
        <v>100</v>
      </c>
      <c r="AG819" s="33"/>
      <c r="AH819" s="151"/>
      <c r="AI819" s="34"/>
      <c r="AJ819" s="34"/>
      <c r="AK819" s="33"/>
      <c r="AL819" s="151"/>
      <c r="AM819" s="151"/>
      <c r="AN819" s="34"/>
      <c r="AO819" s="33"/>
      <c r="AP819" s="33"/>
      <c r="AQ819" s="151"/>
      <c r="AR819" s="34"/>
      <c r="AS819" s="34"/>
      <c r="AT819" s="34"/>
      <c r="AU819" s="34">
        <v>100</v>
      </c>
      <c r="AV819" s="151"/>
      <c r="AW819" s="33"/>
      <c r="AX819" s="33"/>
      <c r="AY819" s="33"/>
      <c r="AZ819" s="151"/>
      <c r="BA819" s="34"/>
      <c r="BB819" s="34"/>
      <c r="BC819" s="34"/>
      <c r="BD819" s="151"/>
      <c r="BE819" s="151"/>
      <c r="BF819" s="151"/>
      <c r="BG819" s="34"/>
      <c r="BH819" s="34"/>
      <c r="BI819" s="34"/>
      <c r="BJ819" s="34"/>
      <c r="BK819" s="151"/>
      <c r="BL819" s="151"/>
      <c r="BM819" s="151"/>
      <c r="BN819" s="151"/>
      <c r="BO819" s="151"/>
      <c r="BP819" s="34"/>
      <c r="BQ819" s="6"/>
      <c r="BR819" s="6"/>
      <c r="BS819" s="4">
        <v>200</v>
      </c>
      <c r="BT819" s="6"/>
      <c r="BU819" s="6"/>
      <c r="BV819" s="6"/>
      <c r="BW819" s="1" t="s">
        <v>656</v>
      </c>
      <c r="BX819" s="1"/>
      <c r="BY819" s="6"/>
    </row>
    <row r="820" spans="1:78" hidden="1" x14ac:dyDescent="0.3">
      <c r="A820" s="49" t="s">
        <v>1487</v>
      </c>
      <c r="B820" s="35">
        <v>42968</v>
      </c>
      <c r="C820" s="36" t="s">
        <v>523</v>
      </c>
      <c r="D820" s="36">
        <v>5057</v>
      </c>
      <c r="E820" s="36">
        <v>805</v>
      </c>
      <c r="F820" s="11">
        <v>63</v>
      </c>
      <c r="G820" s="11">
        <v>3</v>
      </c>
      <c r="H820" s="12" t="str">
        <f t="shared" si="25"/>
        <v>63-3</v>
      </c>
      <c r="I820" s="12" t="str">
        <f t="shared" si="24"/>
        <v>63-3 O</v>
      </c>
      <c r="J820" s="49" t="s">
        <v>1487</v>
      </c>
      <c r="K820" s="11">
        <v>0</v>
      </c>
      <c r="L820" s="11">
        <v>75</v>
      </c>
      <c r="M820" s="117" t="b">
        <v>1</v>
      </c>
      <c r="N820" s="14">
        <v>150.82</v>
      </c>
      <c r="O820" s="14">
        <v>151.57</v>
      </c>
      <c r="P820" s="11"/>
      <c r="Q820" s="11" t="s">
        <v>105</v>
      </c>
      <c r="R820" s="135" t="s">
        <v>105</v>
      </c>
      <c r="S820" s="136" t="s">
        <v>1492</v>
      </c>
      <c r="T820" s="11"/>
      <c r="U820" s="11"/>
      <c r="V820" s="6"/>
      <c r="W820" s="6"/>
      <c r="X820" s="6"/>
      <c r="Y820" s="6"/>
      <c r="Z820" s="18" t="e">
        <v>#N/A</v>
      </c>
      <c r="AA820" s="6"/>
      <c r="AB820" s="151"/>
      <c r="AC820" s="151"/>
      <c r="AD820" s="151"/>
      <c r="AE820" s="151"/>
      <c r="AF820" s="34"/>
      <c r="AG820" s="34"/>
      <c r="AH820" s="151"/>
      <c r="AI820" s="34"/>
      <c r="AJ820" s="34"/>
      <c r="AK820" s="34"/>
      <c r="AL820" s="151"/>
      <c r="AM820" s="151"/>
      <c r="AN820" s="34"/>
      <c r="AO820" s="34"/>
      <c r="AP820" s="34"/>
      <c r="AQ820" s="151"/>
      <c r="AR820" s="34"/>
      <c r="AS820" s="34"/>
      <c r="AT820" s="34"/>
      <c r="AU820" s="34"/>
      <c r="AV820" s="151"/>
      <c r="AW820" s="34"/>
      <c r="AX820" s="34"/>
      <c r="AY820" s="34"/>
      <c r="AZ820" s="151"/>
      <c r="BA820" s="34"/>
      <c r="BB820" s="34"/>
      <c r="BC820" s="34"/>
      <c r="BD820" s="151"/>
      <c r="BE820" s="151"/>
      <c r="BF820" s="151"/>
      <c r="BG820" s="34"/>
      <c r="BH820" s="34"/>
      <c r="BI820" s="34"/>
      <c r="BJ820" s="34"/>
      <c r="BK820" s="151"/>
      <c r="BL820" s="151"/>
      <c r="BM820" s="151"/>
      <c r="BN820" s="151"/>
      <c r="BO820" s="151"/>
      <c r="BP820" s="34"/>
      <c r="BQ820" s="6"/>
      <c r="BR820" s="6"/>
      <c r="BS820" s="4">
        <v>0</v>
      </c>
      <c r="BT820" s="6"/>
      <c r="BU820" s="6"/>
      <c r="BV820" s="6"/>
      <c r="BW820" s="1"/>
      <c r="BX820" s="1" t="s">
        <v>657</v>
      </c>
      <c r="BY820" s="6"/>
    </row>
    <row r="821" spans="1:78" hidden="1" x14ac:dyDescent="0.3">
      <c r="A821" s="49" t="s">
        <v>1487</v>
      </c>
      <c r="B821" s="7">
        <v>42968</v>
      </c>
      <c r="C821" s="6" t="s">
        <v>523</v>
      </c>
      <c r="D821" s="6">
        <v>5057</v>
      </c>
      <c r="E821" s="6">
        <v>805</v>
      </c>
      <c r="F821" s="11">
        <v>63</v>
      </c>
      <c r="G821" s="11">
        <v>4</v>
      </c>
      <c r="H821" s="12" t="str">
        <f t="shared" si="25"/>
        <v>63-4</v>
      </c>
      <c r="I821" s="12" t="str">
        <f t="shared" si="24"/>
        <v>63-4 1</v>
      </c>
      <c r="J821" s="49" t="s">
        <v>1487</v>
      </c>
      <c r="K821" s="11">
        <v>0</v>
      </c>
      <c r="L821" s="11">
        <v>66</v>
      </c>
      <c r="M821" s="117" t="b">
        <v>1</v>
      </c>
      <c r="N821" s="14">
        <v>151.57</v>
      </c>
      <c r="O821" s="14">
        <v>152.22999999999999</v>
      </c>
      <c r="P821" s="11" t="s">
        <v>112</v>
      </c>
      <c r="Q821" s="11" t="s">
        <v>1094</v>
      </c>
      <c r="R821" s="133" t="s">
        <v>1493</v>
      </c>
      <c r="S821" s="134">
        <v>1</v>
      </c>
      <c r="T821" s="11" t="s">
        <v>18</v>
      </c>
      <c r="U821" s="11"/>
      <c r="V821" s="6" t="s">
        <v>524</v>
      </c>
      <c r="W821" s="6" t="s">
        <v>49</v>
      </c>
      <c r="X821" s="6" t="s">
        <v>17</v>
      </c>
      <c r="Y821" s="6" t="s">
        <v>10</v>
      </c>
      <c r="Z821" s="18">
        <v>2</v>
      </c>
      <c r="AA821" s="6" t="s">
        <v>40</v>
      </c>
      <c r="AB821" s="151"/>
      <c r="AC821" s="151"/>
      <c r="AD821" s="151"/>
      <c r="AE821" s="151"/>
      <c r="AF821" s="34"/>
      <c r="AG821" s="34"/>
      <c r="AH821" s="151"/>
      <c r="AI821" s="34"/>
      <c r="AJ821" s="34"/>
      <c r="AK821" s="34"/>
      <c r="AL821" s="151"/>
      <c r="AM821" s="151"/>
      <c r="AN821" s="34"/>
      <c r="AO821" s="34"/>
      <c r="AP821" s="34"/>
      <c r="AQ821" s="151"/>
      <c r="AR821" s="34"/>
      <c r="AS821" s="34"/>
      <c r="AT821" s="34"/>
      <c r="AU821" s="34">
        <v>20</v>
      </c>
      <c r="AV821" s="151"/>
      <c r="AW821" s="34"/>
      <c r="AX821" s="34"/>
      <c r="AY821" s="34"/>
      <c r="AZ821" s="151"/>
      <c r="BA821" s="34"/>
      <c r="BB821" s="34"/>
      <c r="BC821" s="34"/>
      <c r="BD821" s="151"/>
      <c r="BE821" s="151"/>
      <c r="BF821" s="151"/>
      <c r="BG821" s="34"/>
      <c r="BH821" s="34"/>
      <c r="BI821" s="34">
        <v>80</v>
      </c>
      <c r="BJ821" s="34"/>
      <c r="BK821" s="151"/>
      <c r="BL821" s="151"/>
      <c r="BM821" s="151"/>
      <c r="BN821" s="151"/>
      <c r="BO821" s="151"/>
      <c r="BP821" s="34"/>
      <c r="BQ821" s="6"/>
      <c r="BR821" s="6"/>
      <c r="BS821" s="4">
        <v>100</v>
      </c>
      <c r="BT821" s="6"/>
      <c r="BU821" s="6"/>
      <c r="BV821" s="6"/>
      <c r="BW821" s="1" t="s">
        <v>594</v>
      </c>
      <c r="BX821" s="1"/>
      <c r="BY821" s="6"/>
    </row>
    <row r="822" spans="1:78" x14ac:dyDescent="0.3">
      <c r="A822" s="49" t="s">
        <v>1487</v>
      </c>
      <c r="B822" s="7">
        <v>42968</v>
      </c>
      <c r="C822" s="6" t="s">
        <v>523</v>
      </c>
      <c r="D822" s="6">
        <v>5057</v>
      </c>
      <c r="E822" s="6">
        <v>805</v>
      </c>
      <c r="F822" s="11">
        <v>63</v>
      </c>
      <c r="G822" s="11">
        <v>4</v>
      </c>
      <c r="H822" s="12" t="str">
        <f t="shared" si="25"/>
        <v>63-4</v>
      </c>
      <c r="I822" s="12" t="str">
        <f t="shared" si="24"/>
        <v>63-4 3</v>
      </c>
      <c r="J822" s="49" t="s">
        <v>1487</v>
      </c>
      <c r="K822" s="11">
        <v>0</v>
      </c>
      <c r="L822" s="11">
        <v>66</v>
      </c>
      <c r="M822" s="117" t="b">
        <v>1</v>
      </c>
      <c r="N822" s="14">
        <v>151.57</v>
      </c>
      <c r="O822" s="14">
        <v>152.22999999999999</v>
      </c>
      <c r="P822" s="11" t="s">
        <v>96</v>
      </c>
      <c r="Q822" s="11" t="s">
        <v>117</v>
      </c>
      <c r="R822" s="137" t="s">
        <v>1497</v>
      </c>
      <c r="S822" s="138">
        <v>3</v>
      </c>
      <c r="T822" s="11" t="s">
        <v>44</v>
      </c>
      <c r="U822" s="11" t="s">
        <v>89</v>
      </c>
      <c r="V822" s="6" t="s">
        <v>550</v>
      </c>
      <c r="W822" s="6" t="s">
        <v>49</v>
      </c>
      <c r="X822" s="6" t="s">
        <v>17</v>
      </c>
      <c r="Y822" s="6" t="s">
        <v>11</v>
      </c>
      <c r="Z822" s="79">
        <v>3</v>
      </c>
      <c r="AA822" s="6" t="s">
        <v>40</v>
      </c>
      <c r="AB822" s="151"/>
      <c r="AC822" s="151"/>
      <c r="AD822" s="151"/>
      <c r="AE822" s="151"/>
      <c r="AF822" s="34"/>
      <c r="AG822" s="34"/>
      <c r="AH822" s="151"/>
      <c r="AI822" s="34"/>
      <c r="AJ822" s="34"/>
      <c r="AK822" s="34"/>
      <c r="AL822" s="151"/>
      <c r="AM822" s="151"/>
      <c r="AN822" s="34"/>
      <c r="AO822" s="34"/>
      <c r="AP822" s="34"/>
      <c r="AQ822" s="151"/>
      <c r="AR822" s="34"/>
      <c r="AS822" s="34"/>
      <c r="AT822" s="34">
        <v>50</v>
      </c>
      <c r="AU822" s="34"/>
      <c r="AV822" s="151"/>
      <c r="AW822" s="34">
        <v>50</v>
      </c>
      <c r="AX822" s="34"/>
      <c r="AY822" s="34"/>
      <c r="AZ822" s="151"/>
      <c r="BA822" s="34"/>
      <c r="BB822" s="34"/>
      <c r="BC822" s="34"/>
      <c r="BD822" s="151"/>
      <c r="BE822" s="151"/>
      <c r="BF822" s="151"/>
      <c r="BG822" s="34"/>
      <c r="BH822" s="34"/>
      <c r="BI822" s="34"/>
      <c r="BJ822" s="34"/>
      <c r="BK822" s="151"/>
      <c r="BL822" s="151"/>
      <c r="BM822" s="151"/>
      <c r="BN822" s="151"/>
      <c r="BO822" s="151"/>
      <c r="BP822" s="34"/>
      <c r="BQ822" s="6"/>
      <c r="BR822" s="6"/>
      <c r="BS822" s="4">
        <v>100</v>
      </c>
      <c r="BT822" s="6"/>
      <c r="BU822" s="6"/>
      <c r="BV822" s="6"/>
      <c r="BW822" s="1" t="s">
        <v>658</v>
      </c>
      <c r="BX822" s="1"/>
      <c r="BY822" s="6"/>
    </row>
    <row r="823" spans="1:78" hidden="1" x14ac:dyDescent="0.3">
      <c r="A823" s="49" t="s">
        <v>1487</v>
      </c>
      <c r="B823" s="35">
        <v>42968</v>
      </c>
      <c r="C823" s="36" t="s">
        <v>523</v>
      </c>
      <c r="D823" s="36">
        <v>5057</v>
      </c>
      <c r="E823" s="36">
        <v>805</v>
      </c>
      <c r="F823" s="11">
        <v>63</v>
      </c>
      <c r="G823" s="11">
        <v>4</v>
      </c>
      <c r="H823" s="12" t="str">
        <f t="shared" si="25"/>
        <v>63-4</v>
      </c>
      <c r="I823" s="12" t="str">
        <f t="shared" si="24"/>
        <v>63-4 O</v>
      </c>
      <c r="J823" s="49" t="s">
        <v>1487</v>
      </c>
      <c r="K823" s="11">
        <v>0</v>
      </c>
      <c r="L823" s="11">
        <v>66</v>
      </c>
      <c r="M823" s="117" t="b">
        <v>1</v>
      </c>
      <c r="N823" s="14">
        <v>151.57</v>
      </c>
      <c r="O823" s="14">
        <v>152.22999999999999</v>
      </c>
      <c r="P823" s="11"/>
      <c r="Q823" s="11" t="s">
        <v>105</v>
      </c>
      <c r="R823" s="135" t="s">
        <v>105</v>
      </c>
      <c r="S823" s="136" t="s">
        <v>1492</v>
      </c>
      <c r="T823" s="11"/>
      <c r="U823" s="11"/>
      <c r="V823" s="6"/>
      <c r="W823" s="6"/>
      <c r="X823" s="6"/>
      <c r="Y823" s="6"/>
      <c r="Z823" s="18" t="e">
        <v>#N/A</v>
      </c>
      <c r="AA823" s="6"/>
      <c r="AB823" s="151"/>
      <c r="AC823" s="151"/>
      <c r="AD823" s="151"/>
      <c r="AE823" s="151"/>
      <c r="AF823" s="34"/>
      <c r="AG823" s="34"/>
      <c r="AH823" s="151"/>
      <c r="AI823" s="34"/>
      <c r="AJ823" s="34"/>
      <c r="AK823" s="34"/>
      <c r="AL823" s="151"/>
      <c r="AM823" s="151"/>
      <c r="AN823" s="34"/>
      <c r="AO823" s="34"/>
      <c r="AP823" s="34"/>
      <c r="AQ823" s="151"/>
      <c r="AR823" s="34"/>
      <c r="AS823" s="34"/>
      <c r="AT823" s="34"/>
      <c r="AU823" s="34"/>
      <c r="AV823" s="151"/>
      <c r="AW823" s="34"/>
      <c r="AX823" s="34"/>
      <c r="AY823" s="34"/>
      <c r="AZ823" s="151"/>
      <c r="BA823" s="34"/>
      <c r="BB823" s="34"/>
      <c r="BC823" s="34"/>
      <c r="BD823" s="151"/>
      <c r="BE823" s="151"/>
      <c r="BF823" s="151"/>
      <c r="BG823" s="34"/>
      <c r="BH823" s="34"/>
      <c r="BI823" s="34"/>
      <c r="BJ823" s="34"/>
      <c r="BK823" s="151"/>
      <c r="BL823" s="151"/>
      <c r="BM823" s="151"/>
      <c r="BN823" s="151"/>
      <c r="BO823" s="151"/>
      <c r="BP823" s="34"/>
      <c r="BQ823" s="6"/>
      <c r="BR823" s="6"/>
      <c r="BS823" s="4">
        <v>0</v>
      </c>
      <c r="BT823" s="6"/>
      <c r="BU823" s="6"/>
      <c r="BV823" s="6"/>
      <c r="BW823" s="1"/>
      <c r="BX823" s="1" t="s">
        <v>659</v>
      </c>
      <c r="BY823" s="6"/>
    </row>
    <row r="824" spans="1:78" hidden="1" x14ac:dyDescent="0.3">
      <c r="A824" s="49" t="s">
        <v>1487</v>
      </c>
      <c r="B824" s="7">
        <v>42968</v>
      </c>
      <c r="C824" s="6" t="s">
        <v>523</v>
      </c>
      <c r="D824" s="6">
        <v>5057</v>
      </c>
      <c r="E824" s="6">
        <v>805</v>
      </c>
      <c r="F824" s="11">
        <v>64</v>
      </c>
      <c r="G824" s="11">
        <v>1</v>
      </c>
      <c r="H824" s="12" t="str">
        <f t="shared" si="25"/>
        <v>64-1</v>
      </c>
      <c r="I824" s="12" t="str">
        <f t="shared" si="24"/>
        <v>64-1 1</v>
      </c>
      <c r="J824" s="49" t="s">
        <v>1487</v>
      </c>
      <c r="K824" s="11">
        <v>0</v>
      </c>
      <c r="L824" s="11">
        <v>82</v>
      </c>
      <c r="M824" s="117" t="b">
        <v>1</v>
      </c>
      <c r="N824" s="14">
        <v>152.05000000000001</v>
      </c>
      <c r="O824" s="14">
        <v>152.87</v>
      </c>
      <c r="P824" s="11" t="s">
        <v>112</v>
      </c>
      <c r="Q824" s="11" t="s">
        <v>1094</v>
      </c>
      <c r="R824" s="133" t="s">
        <v>1493</v>
      </c>
      <c r="S824" s="134">
        <v>1</v>
      </c>
      <c r="T824" s="11" t="s">
        <v>18</v>
      </c>
      <c r="U824" s="11"/>
      <c r="V824" s="6" t="s">
        <v>524</v>
      </c>
      <c r="W824" s="6" t="s">
        <v>49</v>
      </c>
      <c r="X824" s="6" t="s">
        <v>17</v>
      </c>
      <c r="Y824" s="6" t="s">
        <v>10</v>
      </c>
      <c r="Z824" s="18">
        <v>2</v>
      </c>
      <c r="AA824" s="6" t="s">
        <v>40</v>
      </c>
      <c r="AB824" s="151"/>
      <c r="AC824" s="151"/>
      <c r="AD824" s="151"/>
      <c r="AE824" s="151"/>
      <c r="AF824" s="34"/>
      <c r="AG824" s="34"/>
      <c r="AH824" s="151"/>
      <c r="AI824" s="34"/>
      <c r="AJ824" s="34"/>
      <c r="AK824" s="34"/>
      <c r="AL824" s="151"/>
      <c r="AM824" s="151"/>
      <c r="AN824" s="34"/>
      <c r="AO824" s="34"/>
      <c r="AP824" s="34"/>
      <c r="AQ824" s="151"/>
      <c r="AR824" s="34"/>
      <c r="AS824" s="34"/>
      <c r="AT824" s="34"/>
      <c r="AU824" s="34">
        <v>20</v>
      </c>
      <c r="AV824" s="151"/>
      <c r="AW824" s="34"/>
      <c r="AX824" s="34"/>
      <c r="AY824" s="34"/>
      <c r="AZ824" s="151"/>
      <c r="BA824" s="34"/>
      <c r="BB824" s="34"/>
      <c r="BC824" s="34"/>
      <c r="BD824" s="151"/>
      <c r="BE824" s="151"/>
      <c r="BF824" s="151"/>
      <c r="BG824" s="34"/>
      <c r="BH824" s="34"/>
      <c r="BI824" s="34">
        <v>80</v>
      </c>
      <c r="BJ824" s="34"/>
      <c r="BK824" s="151"/>
      <c r="BL824" s="151"/>
      <c r="BM824" s="151"/>
      <c r="BN824" s="151"/>
      <c r="BO824" s="151"/>
      <c r="BP824" s="34"/>
      <c r="BQ824" s="6"/>
      <c r="BR824" s="6"/>
      <c r="BS824" s="4">
        <v>100</v>
      </c>
      <c r="BT824" s="6"/>
      <c r="BU824" s="6"/>
      <c r="BV824" s="6"/>
      <c r="BW824" s="1" t="s">
        <v>594</v>
      </c>
      <c r="BX824" s="1"/>
      <c r="BY824" s="6"/>
    </row>
    <row r="825" spans="1:78" ht="15" hidden="1" customHeight="1" x14ac:dyDescent="0.3">
      <c r="A825" s="49" t="s">
        <v>1487</v>
      </c>
      <c r="B825" s="7">
        <v>42968</v>
      </c>
      <c r="C825" s="6" t="s">
        <v>523</v>
      </c>
      <c r="D825" s="6">
        <v>5057</v>
      </c>
      <c r="E825" s="6">
        <v>805</v>
      </c>
      <c r="F825" s="11">
        <v>64</v>
      </c>
      <c r="G825" s="11">
        <v>1</v>
      </c>
      <c r="H825" s="12" t="str">
        <f t="shared" si="25"/>
        <v>64-1</v>
      </c>
      <c r="I825" s="12" t="str">
        <f t="shared" si="24"/>
        <v>64-1 2</v>
      </c>
      <c r="J825" s="49" t="s">
        <v>1487</v>
      </c>
      <c r="K825" s="11">
        <v>0</v>
      </c>
      <c r="L825" s="11">
        <v>82</v>
      </c>
      <c r="M825" s="117" t="b">
        <v>1</v>
      </c>
      <c r="N825" s="14">
        <v>152.05000000000001</v>
      </c>
      <c r="O825" s="14">
        <v>152.87</v>
      </c>
      <c r="P825" s="11" t="s">
        <v>112</v>
      </c>
      <c r="Q825" s="11" t="s">
        <v>42</v>
      </c>
      <c r="R825" s="137" t="s">
        <v>1496</v>
      </c>
      <c r="S825" s="138">
        <v>2</v>
      </c>
      <c r="T825" s="11" t="s">
        <v>18</v>
      </c>
      <c r="U825" s="11"/>
      <c r="V825" s="6" t="s">
        <v>551</v>
      </c>
      <c r="W825" s="6" t="s">
        <v>49</v>
      </c>
      <c r="X825" s="6" t="s">
        <v>14</v>
      </c>
      <c r="Y825" s="6" t="s">
        <v>302</v>
      </c>
      <c r="Z825" s="79">
        <v>2</v>
      </c>
      <c r="AA825" s="6" t="s">
        <v>40</v>
      </c>
      <c r="AB825" s="152"/>
      <c r="AC825" s="152"/>
      <c r="AD825" s="152"/>
      <c r="AE825" s="152"/>
      <c r="AF825" s="54"/>
      <c r="AG825" s="54"/>
      <c r="AH825" s="152"/>
      <c r="AI825" s="54"/>
      <c r="AJ825" s="54"/>
      <c r="AK825" s="54"/>
      <c r="AL825" s="152"/>
      <c r="AM825" s="152"/>
      <c r="AN825" s="54"/>
      <c r="AO825" s="54"/>
      <c r="AP825" s="54"/>
      <c r="AQ825" s="151"/>
      <c r="AR825" s="34"/>
      <c r="AS825" s="34"/>
      <c r="AT825" s="34">
        <v>70</v>
      </c>
      <c r="AU825" s="34"/>
      <c r="AV825" s="151"/>
      <c r="AW825" s="34">
        <v>20</v>
      </c>
      <c r="AX825" s="34"/>
      <c r="AY825" s="34"/>
      <c r="AZ825" s="151"/>
      <c r="BA825" s="34"/>
      <c r="BB825" s="34"/>
      <c r="BC825" s="34"/>
      <c r="BD825" s="151"/>
      <c r="BE825" s="151"/>
      <c r="BF825" s="151"/>
      <c r="BG825" s="34"/>
      <c r="BH825" s="34"/>
      <c r="BI825" s="34">
        <v>10</v>
      </c>
      <c r="BJ825" s="34"/>
      <c r="BK825" s="151"/>
      <c r="BL825" s="151"/>
      <c r="BM825" s="151"/>
      <c r="BN825" s="151"/>
      <c r="BO825" s="151"/>
      <c r="BP825" s="34"/>
      <c r="BQ825" s="6"/>
      <c r="BR825" s="6"/>
      <c r="BS825" s="4">
        <v>100</v>
      </c>
      <c r="BT825" s="6"/>
      <c r="BU825" s="6"/>
      <c r="BV825" s="6"/>
      <c r="BW825" s="1" t="s">
        <v>625</v>
      </c>
      <c r="BX825" s="1"/>
      <c r="BY825" s="6"/>
    </row>
    <row r="826" spans="1:78" ht="15" customHeight="1" x14ac:dyDescent="0.3">
      <c r="A826" s="49" t="s">
        <v>1487</v>
      </c>
      <c r="B826" s="7">
        <v>42968</v>
      </c>
      <c r="C826" s="6" t="s">
        <v>523</v>
      </c>
      <c r="D826" s="6">
        <v>5057</v>
      </c>
      <c r="E826" s="6">
        <v>805</v>
      </c>
      <c r="F826" s="11">
        <v>64</v>
      </c>
      <c r="G826" s="11">
        <v>1</v>
      </c>
      <c r="H826" s="12" t="str">
        <f t="shared" si="25"/>
        <v>64-1</v>
      </c>
      <c r="I826" s="12" t="str">
        <f t="shared" si="24"/>
        <v>64-1 3</v>
      </c>
      <c r="J826" s="49" t="s">
        <v>1487</v>
      </c>
      <c r="K826" s="11">
        <v>0</v>
      </c>
      <c r="L826" s="11">
        <v>82</v>
      </c>
      <c r="M826" s="117" t="b">
        <v>1</v>
      </c>
      <c r="N826" s="14">
        <v>152.05000000000001</v>
      </c>
      <c r="O826" s="14">
        <v>152.87</v>
      </c>
      <c r="P826" s="11" t="s">
        <v>96</v>
      </c>
      <c r="Q826" s="11" t="s">
        <v>117</v>
      </c>
      <c r="R826" s="137" t="s">
        <v>1497</v>
      </c>
      <c r="S826" s="138">
        <v>3</v>
      </c>
      <c r="T826" s="11" t="s">
        <v>44</v>
      </c>
      <c r="U826" s="11" t="s">
        <v>89</v>
      </c>
      <c r="V826" s="6" t="s">
        <v>552</v>
      </c>
      <c r="W826" s="6" t="s">
        <v>49</v>
      </c>
      <c r="X826" s="6" t="s">
        <v>17</v>
      </c>
      <c r="Y826" s="6" t="s">
        <v>11</v>
      </c>
      <c r="Z826" s="79">
        <v>3</v>
      </c>
      <c r="AA826" s="6" t="s">
        <v>40</v>
      </c>
      <c r="AB826" s="151"/>
      <c r="AC826" s="151"/>
      <c r="AD826" s="151"/>
      <c r="AE826" s="151"/>
      <c r="AF826" s="34"/>
      <c r="AG826" s="34"/>
      <c r="AH826" s="151"/>
      <c r="AI826" s="34"/>
      <c r="AJ826" s="34"/>
      <c r="AK826" s="34"/>
      <c r="AL826" s="151"/>
      <c r="AM826" s="151"/>
      <c r="AN826" s="34"/>
      <c r="AO826" s="34"/>
      <c r="AP826" s="34"/>
      <c r="AQ826" s="151"/>
      <c r="AR826" s="34"/>
      <c r="AS826" s="34"/>
      <c r="AT826" s="34">
        <v>50</v>
      </c>
      <c r="AU826" s="34"/>
      <c r="AV826" s="151"/>
      <c r="AW826" s="34">
        <v>50</v>
      </c>
      <c r="AX826" s="34"/>
      <c r="AY826" s="34"/>
      <c r="AZ826" s="151"/>
      <c r="BA826" s="34"/>
      <c r="BB826" s="34"/>
      <c r="BC826" s="34"/>
      <c r="BD826" s="151"/>
      <c r="BE826" s="151"/>
      <c r="BF826" s="151"/>
      <c r="BG826" s="34"/>
      <c r="BH826" s="34"/>
      <c r="BI826" s="34"/>
      <c r="BJ826" s="34"/>
      <c r="BK826" s="151"/>
      <c r="BL826" s="151"/>
      <c r="BM826" s="151"/>
      <c r="BN826" s="151"/>
      <c r="BO826" s="151"/>
      <c r="BP826" s="34"/>
      <c r="BQ826" s="6"/>
      <c r="BR826" s="6"/>
      <c r="BS826" s="4">
        <v>100</v>
      </c>
      <c r="BT826" s="6"/>
      <c r="BU826" s="6">
        <v>1</v>
      </c>
      <c r="BV826" s="6" t="s">
        <v>204</v>
      </c>
      <c r="BW826" s="1" t="s">
        <v>658</v>
      </c>
      <c r="BX826" s="1"/>
      <c r="BY826" s="6"/>
    </row>
    <row r="827" spans="1:78" ht="15" hidden="1" customHeight="1" x14ac:dyDescent="0.3">
      <c r="A827" s="49" t="s">
        <v>1487</v>
      </c>
      <c r="B827" s="7">
        <v>42968</v>
      </c>
      <c r="C827" s="6" t="s">
        <v>523</v>
      </c>
      <c r="D827" s="6">
        <v>5057</v>
      </c>
      <c r="E827" s="6">
        <v>805</v>
      </c>
      <c r="F827" s="11">
        <v>64</v>
      </c>
      <c r="G827" s="11">
        <v>1</v>
      </c>
      <c r="H827" s="12" t="str">
        <f t="shared" si="25"/>
        <v>64-1</v>
      </c>
      <c r="I827" s="12" t="str">
        <f t="shared" si="24"/>
        <v>64-1 4</v>
      </c>
      <c r="J827" s="49" t="s">
        <v>1487</v>
      </c>
      <c r="K827" s="11">
        <v>0</v>
      </c>
      <c r="L827" s="11">
        <v>82</v>
      </c>
      <c r="M827" s="117" t="b">
        <v>1</v>
      </c>
      <c r="N827" s="14">
        <v>152.05000000000001</v>
      </c>
      <c r="O827" s="14">
        <v>152.87</v>
      </c>
      <c r="P827" s="11" t="s">
        <v>112</v>
      </c>
      <c r="Q827" s="11" t="s">
        <v>28</v>
      </c>
      <c r="R827" s="133" t="s">
        <v>1494</v>
      </c>
      <c r="S827" s="134">
        <v>4</v>
      </c>
      <c r="T827" s="11" t="s">
        <v>19</v>
      </c>
      <c r="U827" s="11"/>
      <c r="V827" s="6" t="s">
        <v>545</v>
      </c>
      <c r="W827" s="6" t="s">
        <v>49</v>
      </c>
      <c r="X827" s="6" t="s">
        <v>14</v>
      </c>
      <c r="Y827" s="6" t="s">
        <v>11</v>
      </c>
      <c r="Z827" s="18">
        <v>3</v>
      </c>
      <c r="AA827" s="6" t="s">
        <v>40</v>
      </c>
      <c r="AB827" s="151"/>
      <c r="AC827" s="151"/>
      <c r="AD827" s="151"/>
      <c r="AE827" s="151"/>
      <c r="AF827" s="34"/>
      <c r="AG827" s="34"/>
      <c r="AH827" s="151"/>
      <c r="AI827" s="34"/>
      <c r="AJ827" s="34"/>
      <c r="AK827" s="34"/>
      <c r="AL827" s="151"/>
      <c r="AM827" s="151"/>
      <c r="AN827" s="34"/>
      <c r="AO827" s="34"/>
      <c r="AP827" s="34"/>
      <c r="AQ827" s="151"/>
      <c r="AR827" s="34"/>
      <c r="AS827" s="34">
        <v>100</v>
      </c>
      <c r="AT827" s="34"/>
      <c r="AU827" s="34"/>
      <c r="AV827" s="151"/>
      <c r="AW827" s="34"/>
      <c r="AX827" s="34"/>
      <c r="AY827" s="34"/>
      <c r="AZ827" s="151"/>
      <c r="BA827" s="34"/>
      <c r="BB827" s="34"/>
      <c r="BC827" s="34"/>
      <c r="BD827" s="151"/>
      <c r="BE827" s="151"/>
      <c r="BF827" s="151"/>
      <c r="BG827" s="34"/>
      <c r="BH827" s="34"/>
      <c r="BI827" s="34"/>
      <c r="BJ827" s="34"/>
      <c r="BK827" s="151"/>
      <c r="BL827" s="151"/>
      <c r="BM827" s="151"/>
      <c r="BN827" s="151"/>
      <c r="BO827" s="151"/>
      <c r="BP827" s="34"/>
      <c r="BQ827" s="6"/>
      <c r="BR827" s="6"/>
      <c r="BS827" s="4">
        <v>100</v>
      </c>
      <c r="BT827" s="6" t="s">
        <v>28</v>
      </c>
      <c r="BU827" s="6"/>
      <c r="BV827" s="6"/>
      <c r="BW827" s="1" t="s">
        <v>660</v>
      </c>
      <c r="BX827" s="1"/>
      <c r="BY827" s="6"/>
    </row>
    <row r="828" spans="1:78" ht="15" hidden="1" customHeight="1" x14ac:dyDescent="0.3">
      <c r="A828" s="49" t="s">
        <v>1487</v>
      </c>
      <c r="B828" s="7">
        <v>42968</v>
      </c>
      <c r="C828" s="6" t="s">
        <v>523</v>
      </c>
      <c r="D828" s="6">
        <v>5057</v>
      </c>
      <c r="E828" s="6">
        <v>805</v>
      </c>
      <c r="F828" s="11">
        <v>64</v>
      </c>
      <c r="G828" s="11">
        <v>1</v>
      </c>
      <c r="H828" s="12" t="str">
        <f t="shared" si="25"/>
        <v>64-1</v>
      </c>
      <c r="I828" s="12" t="str">
        <f t="shared" si="24"/>
        <v>64-1 O</v>
      </c>
      <c r="J828" s="49" t="s">
        <v>1487</v>
      </c>
      <c r="K828" s="11">
        <v>0</v>
      </c>
      <c r="L828" s="11">
        <v>82</v>
      </c>
      <c r="M828" s="117" t="b">
        <v>1</v>
      </c>
      <c r="N828" s="14">
        <v>152.05000000000001</v>
      </c>
      <c r="O828" s="14">
        <v>152.87</v>
      </c>
      <c r="P828" s="11"/>
      <c r="Q828" s="11" t="s">
        <v>137</v>
      </c>
      <c r="R828" s="135" t="s">
        <v>105</v>
      </c>
      <c r="S828" s="136" t="s">
        <v>1492</v>
      </c>
      <c r="T828" s="11"/>
      <c r="U828" s="11"/>
      <c r="V828" s="6"/>
      <c r="W828" s="6"/>
      <c r="X828" s="6"/>
      <c r="Y828" s="6"/>
      <c r="Z828" s="18" t="e">
        <v>#N/A</v>
      </c>
      <c r="AA828" s="6"/>
      <c r="AB828" s="151"/>
      <c r="AC828" s="151"/>
      <c r="AD828" s="151"/>
      <c r="AE828" s="151"/>
      <c r="AF828" s="34"/>
      <c r="AG828" s="34"/>
      <c r="AH828" s="151"/>
      <c r="AI828" s="34"/>
      <c r="AJ828" s="34"/>
      <c r="AK828" s="34"/>
      <c r="AL828" s="151"/>
      <c r="AM828" s="151"/>
      <c r="AN828" s="34"/>
      <c r="AO828" s="34"/>
      <c r="AP828" s="34"/>
      <c r="AQ828" s="151"/>
      <c r="AR828" s="34"/>
      <c r="AS828" s="34"/>
      <c r="AT828" s="34"/>
      <c r="AU828" s="34"/>
      <c r="AV828" s="151"/>
      <c r="AW828" s="34"/>
      <c r="AX828" s="34"/>
      <c r="AY828" s="34"/>
      <c r="AZ828" s="151"/>
      <c r="BA828" s="34"/>
      <c r="BB828" s="34"/>
      <c r="BC828" s="34"/>
      <c r="BD828" s="151"/>
      <c r="BE828" s="151"/>
      <c r="BF828" s="151"/>
      <c r="BG828" s="34"/>
      <c r="BH828" s="34"/>
      <c r="BI828" s="34"/>
      <c r="BJ828" s="34"/>
      <c r="BK828" s="151"/>
      <c r="BL828" s="151"/>
      <c r="BM828" s="151"/>
      <c r="BN828" s="151"/>
      <c r="BO828" s="151"/>
      <c r="BP828" s="34"/>
      <c r="BQ828" s="6"/>
      <c r="BR828" s="6"/>
      <c r="BS828" s="4">
        <v>0</v>
      </c>
      <c r="BT828" s="6"/>
      <c r="BU828" s="6"/>
      <c r="BV828" s="6"/>
      <c r="BW828" s="1"/>
      <c r="BX828" s="1" t="s">
        <v>661</v>
      </c>
      <c r="BY828" s="6"/>
    </row>
    <row r="829" spans="1:78" ht="15" hidden="1" customHeight="1" x14ac:dyDescent="0.3">
      <c r="A829" s="49" t="s">
        <v>1487</v>
      </c>
      <c r="B829" s="7">
        <v>42969</v>
      </c>
      <c r="C829" s="6" t="s">
        <v>662</v>
      </c>
      <c r="D829" s="6">
        <v>5057</v>
      </c>
      <c r="E829" s="6">
        <v>805</v>
      </c>
      <c r="F829" s="11">
        <v>64</v>
      </c>
      <c r="G829" s="11">
        <v>2</v>
      </c>
      <c r="H829" s="12" t="str">
        <f t="shared" si="25"/>
        <v>64-2</v>
      </c>
      <c r="I829" s="12" t="str">
        <f t="shared" si="24"/>
        <v>64-2 1</v>
      </c>
      <c r="J829" s="49" t="s">
        <v>1487</v>
      </c>
      <c r="K829" s="11">
        <v>0</v>
      </c>
      <c r="L829" s="11">
        <v>92</v>
      </c>
      <c r="M829" s="117" t="b">
        <v>1</v>
      </c>
      <c r="N829" s="14">
        <v>152.87</v>
      </c>
      <c r="O829" s="14">
        <v>153.79</v>
      </c>
      <c r="P829" s="11" t="s">
        <v>112</v>
      </c>
      <c r="Q829" s="11" t="s">
        <v>1094</v>
      </c>
      <c r="R829" s="133" t="s">
        <v>1493</v>
      </c>
      <c r="S829" s="134">
        <v>1</v>
      </c>
      <c r="T829" s="11" t="s">
        <v>18</v>
      </c>
      <c r="U829" s="11"/>
      <c r="V829" s="6" t="s">
        <v>201</v>
      </c>
      <c r="W829" s="6" t="s">
        <v>49</v>
      </c>
      <c r="X829" s="6" t="s">
        <v>17</v>
      </c>
      <c r="Y829" s="6" t="s">
        <v>10</v>
      </c>
      <c r="Z829" s="18">
        <v>2</v>
      </c>
      <c r="AA829" s="6" t="s">
        <v>40</v>
      </c>
      <c r="AB829" s="151"/>
      <c r="AC829" s="151"/>
      <c r="AD829" s="151"/>
      <c r="AE829" s="151"/>
      <c r="AF829" s="34"/>
      <c r="AG829" s="34"/>
      <c r="AH829" s="151"/>
      <c r="AI829" s="34"/>
      <c r="AJ829" s="34"/>
      <c r="AK829" s="34"/>
      <c r="AL829" s="151"/>
      <c r="AM829" s="151"/>
      <c r="AN829" s="34"/>
      <c r="AO829" s="34"/>
      <c r="AP829" s="34"/>
      <c r="AQ829" s="151"/>
      <c r="AR829" s="34"/>
      <c r="AS829" s="34"/>
      <c r="AT829" s="34">
        <v>50</v>
      </c>
      <c r="AU829" s="34"/>
      <c r="AV829" s="151"/>
      <c r="AW829" s="34"/>
      <c r="AX829" s="34"/>
      <c r="AY829" s="34"/>
      <c r="AZ829" s="151"/>
      <c r="BA829" s="34"/>
      <c r="BB829" s="34"/>
      <c r="BC829" s="34"/>
      <c r="BD829" s="151"/>
      <c r="BE829" s="151"/>
      <c r="BF829" s="151"/>
      <c r="BG829" s="34"/>
      <c r="BH829" s="34"/>
      <c r="BI829" s="34">
        <v>50</v>
      </c>
      <c r="BJ829" s="34"/>
      <c r="BK829" s="151"/>
      <c r="BL829" s="151"/>
      <c r="BM829" s="151"/>
      <c r="BN829" s="151"/>
      <c r="BO829" s="151"/>
      <c r="BP829" s="30"/>
      <c r="BQ829" s="6"/>
      <c r="BR829" s="6"/>
      <c r="BS829" s="4">
        <v>100</v>
      </c>
      <c r="BT829" s="6"/>
      <c r="BU829" s="6"/>
      <c r="BV829" s="6"/>
      <c r="BW829" s="6" t="s">
        <v>591</v>
      </c>
      <c r="BX829" s="6"/>
      <c r="BY829" s="6"/>
      <c r="BZ829" s="6"/>
    </row>
    <row r="830" spans="1:78" ht="15" hidden="1" customHeight="1" x14ac:dyDescent="0.3">
      <c r="A830" s="49" t="s">
        <v>1487</v>
      </c>
      <c r="B830" s="7">
        <v>42969</v>
      </c>
      <c r="C830" s="6" t="s">
        <v>662</v>
      </c>
      <c r="D830" s="6">
        <v>5057</v>
      </c>
      <c r="E830" s="6">
        <v>805</v>
      </c>
      <c r="F830" s="11">
        <v>64</v>
      </c>
      <c r="G830" s="11">
        <v>2</v>
      </c>
      <c r="H830" s="12" t="str">
        <f t="shared" si="25"/>
        <v>64-2</v>
      </c>
      <c r="I830" s="12" t="str">
        <f t="shared" si="24"/>
        <v>64-2 5</v>
      </c>
      <c r="J830" s="49" t="s">
        <v>1487</v>
      </c>
      <c r="K830" s="11">
        <v>0</v>
      </c>
      <c r="L830" s="11">
        <v>92</v>
      </c>
      <c r="M830" s="117" t="b">
        <v>1</v>
      </c>
      <c r="N830" s="14">
        <v>152.87</v>
      </c>
      <c r="O830" s="14">
        <v>153.79</v>
      </c>
      <c r="P830" s="11" t="s">
        <v>112</v>
      </c>
      <c r="Q830" s="11" t="s">
        <v>56</v>
      </c>
      <c r="R830" s="133" t="s">
        <v>1495</v>
      </c>
      <c r="S830" s="134">
        <v>5</v>
      </c>
      <c r="T830" s="11" t="s">
        <v>89</v>
      </c>
      <c r="U830" s="11" t="s">
        <v>8</v>
      </c>
      <c r="V830" s="6" t="s">
        <v>663</v>
      </c>
      <c r="W830" s="6" t="s">
        <v>49</v>
      </c>
      <c r="X830" s="6" t="s">
        <v>14</v>
      </c>
      <c r="Y830" s="6" t="s">
        <v>11</v>
      </c>
      <c r="Z830" s="18">
        <v>3</v>
      </c>
      <c r="AA830" s="6" t="s">
        <v>110</v>
      </c>
      <c r="AB830" s="151"/>
      <c r="AC830" s="151"/>
      <c r="AD830" s="151"/>
      <c r="AE830" s="151"/>
      <c r="AF830" s="34"/>
      <c r="AG830" s="34"/>
      <c r="AH830" s="151"/>
      <c r="AI830" s="34"/>
      <c r="AJ830" s="34"/>
      <c r="AK830" s="34"/>
      <c r="AL830" s="151"/>
      <c r="AM830" s="151"/>
      <c r="AN830" s="34"/>
      <c r="AO830" s="34"/>
      <c r="AP830" s="34"/>
      <c r="AQ830" s="151"/>
      <c r="AR830" s="34"/>
      <c r="AS830" s="34"/>
      <c r="AT830" s="34">
        <v>35</v>
      </c>
      <c r="AU830" s="34"/>
      <c r="AV830" s="151"/>
      <c r="AW830" s="34">
        <v>35</v>
      </c>
      <c r="AX830" s="34"/>
      <c r="AY830" s="34"/>
      <c r="AZ830" s="151"/>
      <c r="BA830" s="34"/>
      <c r="BB830" s="34"/>
      <c r="BC830" s="34"/>
      <c r="BD830" s="151"/>
      <c r="BE830" s="151"/>
      <c r="BF830" s="151"/>
      <c r="BG830" s="34"/>
      <c r="BH830" s="34"/>
      <c r="BI830" s="34"/>
      <c r="BJ830" s="34"/>
      <c r="BK830" s="151"/>
      <c r="BL830" s="151"/>
      <c r="BM830" s="151"/>
      <c r="BN830" s="151"/>
      <c r="BO830" s="151"/>
      <c r="BP830" s="30"/>
      <c r="BQ830" s="6" t="s">
        <v>686</v>
      </c>
      <c r="BR830" s="6">
        <v>30</v>
      </c>
      <c r="BS830" s="4">
        <v>100</v>
      </c>
      <c r="BT830" s="6"/>
      <c r="BU830" s="6"/>
      <c r="BV830" s="6"/>
      <c r="BW830" s="6" t="s">
        <v>688</v>
      </c>
      <c r="BX830" s="6"/>
      <c r="BY830" s="6"/>
      <c r="BZ830" s="6"/>
    </row>
    <row r="831" spans="1:78" ht="15" customHeight="1" x14ac:dyDescent="0.3">
      <c r="A831" s="49" t="s">
        <v>1487</v>
      </c>
      <c r="B831" s="7">
        <v>42969</v>
      </c>
      <c r="C831" s="6" t="s">
        <v>662</v>
      </c>
      <c r="D831" s="6">
        <v>5057</v>
      </c>
      <c r="E831" s="6">
        <v>805</v>
      </c>
      <c r="F831" s="11">
        <v>64</v>
      </c>
      <c r="G831" s="11">
        <v>2</v>
      </c>
      <c r="H831" s="12" t="str">
        <f t="shared" si="25"/>
        <v>64-2</v>
      </c>
      <c r="I831" s="12" t="str">
        <f t="shared" si="24"/>
        <v>64-2 3</v>
      </c>
      <c r="J831" s="49" t="s">
        <v>1487</v>
      </c>
      <c r="K831" s="11">
        <v>81</v>
      </c>
      <c r="L831" s="11">
        <v>92</v>
      </c>
      <c r="M831" s="117" t="b">
        <v>1</v>
      </c>
      <c r="N831" s="14">
        <v>153.68</v>
      </c>
      <c r="O831" s="14">
        <v>153.79</v>
      </c>
      <c r="P831" s="11" t="s">
        <v>112</v>
      </c>
      <c r="Q831" s="11" t="s">
        <v>117</v>
      </c>
      <c r="R831" s="133" t="s">
        <v>1497</v>
      </c>
      <c r="S831" s="134">
        <v>3</v>
      </c>
      <c r="T831" s="11" t="s">
        <v>89</v>
      </c>
      <c r="U831" s="11"/>
      <c r="V831" s="6" t="s">
        <v>552</v>
      </c>
      <c r="W831" s="6" t="s">
        <v>49</v>
      </c>
      <c r="X831" s="6" t="s">
        <v>14</v>
      </c>
      <c r="Y831" s="6" t="s">
        <v>135</v>
      </c>
      <c r="Z831" s="18">
        <v>3</v>
      </c>
      <c r="AA831" s="6" t="s">
        <v>40</v>
      </c>
      <c r="AB831" s="151"/>
      <c r="AC831" s="151"/>
      <c r="AD831" s="151"/>
      <c r="AE831" s="151"/>
      <c r="AF831" s="34"/>
      <c r="AG831" s="34"/>
      <c r="AH831" s="151"/>
      <c r="AI831" s="34"/>
      <c r="AJ831" s="34"/>
      <c r="AK831" s="34"/>
      <c r="AL831" s="151"/>
      <c r="AM831" s="151"/>
      <c r="AN831" s="34"/>
      <c r="AO831" s="34"/>
      <c r="AP831" s="34"/>
      <c r="AQ831" s="151"/>
      <c r="AR831" s="34"/>
      <c r="AS831" s="34"/>
      <c r="AT831" s="34">
        <v>50</v>
      </c>
      <c r="AU831" s="34"/>
      <c r="AV831" s="151"/>
      <c r="AW831" s="34">
        <v>50</v>
      </c>
      <c r="AX831" s="34"/>
      <c r="AY831" s="34"/>
      <c r="AZ831" s="151"/>
      <c r="BA831" s="34"/>
      <c r="BB831" s="34"/>
      <c r="BC831" s="34"/>
      <c r="BD831" s="151"/>
      <c r="BE831" s="151"/>
      <c r="BF831" s="151"/>
      <c r="BG831" s="34"/>
      <c r="BH831" s="34"/>
      <c r="BI831" s="34"/>
      <c r="BJ831" s="34"/>
      <c r="BK831" s="151"/>
      <c r="BL831" s="151"/>
      <c r="BM831" s="151"/>
      <c r="BN831" s="151"/>
      <c r="BO831" s="151"/>
      <c r="BP831" s="30"/>
      <c r="BQ831" s="6"/>
      <c r="BR831" s="6"/>
      <c r="BS831" s="4">
        <v>100</v>
      </c>
      <c r="BT831" s="6"/>
      <c r="BU831" s="6"/>
      <c r="BV831" s="6"/>
      <c r="BW831" s="6" t="s">
        <v>689</v>
      </c>
      <c r="BX831" s="6"/>
      <c r="BY831" s="6"/>
      <c r="BZ831" s="6"/>
    </row>
    <row r="832" spans="1:78" ht="15" hidden="1" customHeight="1" x14ac:dyDescent="0.3">
      <c r="A832" s="49" t="s">
        <v>1487</v>
      </c>
      <c r="B832" s="7">
        <v>42969</v>
      </c>
      <c r="C832" s="6" t="s">
        <v>662</v>
      </c>
      <c r="D832" s="6">
        <v>5057</v>
      </c>
      <c r="E832" s="6">
        <v>805</v>
      </c>
      <c r="F832" s="11">
        <v>64</v>
      </c>
      <c r="G832" s="11">
        <v>2</v>
      </c>
      <c r="H832" s="12" t="str">
        <f t="shared" si="25"/>
        <v>64-2</v>
      </c>
      <c r="I832" s="12" t="str">
        <f t="shared" si="24"/>
        <v>64-2 O</v>
      </c>
      <c r="J832" s="49" t="s">
        <v>1487</v>
      </c>
      <c r="K832" s="11">
        <v>0</v>
      </c>
      <c r="L832" s="11">
        <v>92</v>
      </c>
      <c r="M832" s="117" t="b">
        <v>1</v>
      </c>
      <c r="N832" s="14">
        <v>152.87</v>
      </c>
      <c r="O832" s="14">
        <v>153.79</v>
      </c>
      <c r="P832" s="11"/>
      <c r="Q832" s="11" t="s">
        <v>105</v>
      </c>
      <c r="R832" s="135" t="s">
        <v>105</v>
      </c>
      <c r="S832" s="136" t="s">
        <v>1492</v>
      </c>
      <c r="T832" s="11"/>
      <c r="U832" s="11"/>
      <c r="V832" s="6"/>
      <c r="W832" s="6"/>
      <c r="X832" s="6"/>
      <c r="Y832" s="6"/>
      <c r="Z832" s="18" t="e">
        <v>#N/A</v>
      </c>
      <c r="AA832" s="6"/>
      <c r="AB832" s="151"/>
      <c r="AC832" s="151"/>
      <c r="AD832" s="151"/>
      <c r="AE832" s="151"/>
      <c r="AF832" s="34"/>
      <c r="AG832" s="34"/>
      <c r="AH832" s="151"/>
      <c r="AI832" s="34"/>
      <c r="AJ832" s="34"/>
      <c r="AK832" s="34"/>
      <c r="AL832" s="151"/>
      <c r="AM832" s="151"/>
      <c r="AN832" s="34"/>
      <c r="AO832" s="34"/>
      <c r="AP832" s="34"/>
      <c r="AQ832" s="151"/>
      <c r="AR832" s="34"/>
      <c r="AS832" s="34"/>
      <c r="AT832" s="34"/>
      <c r="AU832" s="34"/>
      <c r="AV832" s="151"/>
      <c r="AW832" s="34"/>
      <c r="AX832" s="34"/>
      <c r="AY832" s="34"/>
      <c r="AZ832" s="151"/>
      <c r="BA832" s="34"/>
      <c r="BB832" s="34"/>
      <c r="BC832" s="34"/>
      <c r="BD832" s="151"/>
      <c r="BE832" s="151"/>
      <c r="BF832" s="151"/>
      <c r="BG832" s="34"/>
      <c r="BH832" s="34"/>
      <c r="BI832" s="34"/>
      <c r="BJ832" s="34"/>
      <c r="BK832" s="151"/>
      <c r="BL832" s="151"/>
      <c r="BM832" s="151"/>
      <c r="BN832" s="151"/>
      <c r="BO832" s="151"/>
      <c r="BP832" s="30"/>
      <c r="BQ832" s="6"/>
      <c r="BR832" s="6"/>
      <c r="BS832" s="4">
        <v>0</v>
      </c>
      <c r="BT832" s="6"/>
      <c r="BU832" s="6"/>
      <c r="BV832" s="6"/>
      <c r="BW832" s="6"/>
      <c r="BX832" s="6" t="s">
        <v>690</v>
      </c>
      <c r="BY832" s="6"/>
      <c r="BZ832" s="6"/>
    </row>
    <row r="833" spans="1:78" ht="15" hidden="1" customHeight="1" x14ac:dyDescent="0.3">
      <c r="A833" s="49" t="s">
        <v>1487</v>
      </c>
      <c r="B833" s="7">
        <v>42969</v>
      </c>
      <c r="C833" s="6" t="s">
        <v>662</v>
      </c>
      <c r="D833" s="6">
        <v>5057</v>
      </c>
      <c r="E833" s="6">
        <v>805</v>
      </c>
      <c r="F833" s="11">
        <v>64</v>
      </c>
      <c r="G833" s="11">
        <v>3</v>
      </c>
      <c r="H833" s="12" t="str">
        <f t="shared" si="25"/>
        <v>64-3</v>
      </c>
      <c r="I833" s="12" t="str">
        <f t="shared" si="24"/>
        <v>64-3 1</v>
      </c>
      <c r="J833" s="49" t="s">
        <v>1487</v>
      </c>
      <c r="K833" s="11">
        <v>0</v>
      </c>
      <c r="L833" s="11">
        <v>93</v>
      </c>
      <c r="M833" s="117" t="b">
        <v>1</v>
      </c>
      <c r="N833" s="14">
        <v>153.79500000000002</v>
      </c>
      <c r="O833" s="14">
        <v>154.72500000000002</v>
      </c>
      <c r="P833" s="11" t="s">
        <v>112</v>
      </c>
      <c r="Q833" s="11" t="s">
        <v>1094</v>
      </c>
      <c r="R833" s="133" t="s">
        <v>1493</v>
      </c>
      <c r="S833" s="134">
        <v>1</v>
      </c>
      <c r="T833" s="11" t="s">
        <v>18</v>
      </c>
      <c r="U833" s="11"/>
      <c r="V833" s="6" t="s">
        <v>201</v>
      </c>
      <c r="W833" s="6" t="s">
        <v>49</v>
      </c>
      <c r="X833" s="6" t="s">
        <v>17</v>
      </c>
      <c r="Y833" s="6" t="s">
        <v>10</v>
      </c>
      <c r="Z833" s="18">
        <v>2</v>
      </c>
      <c r="AA833" s="6" t="s">
        <v>40</v>
      </c>
      <c r="AB833" s="151"/>
      <c r="AC833" s="151"/>
      <c r="AD833" s="151"/>
      <c r="AE833" s="151"/>
      <c r="AF833" s="34"/>
      <c r="AG833" s="34"/>
      <c r="AH833" s="151"/>
      <c r="AI833" s="34"/>
      <c r="AJ833" s="34"/>
      <c r="AK833" s="34"/>
      <c r="AL833" s="151"/>
      <c r="AM833" s="151"/>
      <c r="AN833" s="34"/>
      <c r="AO833" s="34"/>
      <c r="AP833" s="34"/>
      <c r="AQ833" s="151"/>
      <c r="AR833" s="34"/>
      <c r="AS833" s="34"/>
      <c r="AT833" s="34">
        <v>50</v>
      </c>
      <c r="AU833" s="34"/>
      <c r="AV833" s="151"/>
      <c r="AW833" s="34"/>
      <c r="AX833" s="34"/>
      <c r="AY833" s="34"/>
      <c r="AZ833" s="151"/>
      <c r="BA833" s="34"/>
      <c r="BB833" s="34"/>
      <c r="BC833" s="34"/>
      <c r="BD833" s="151"/>
      <c r="BE833" s="151"/>
      <c r="BF833" s="151"/>
      <c r="BG833" s="34"/>
      <c r="BH833" s="34"/>
      <c r="BI833" s="34">
        <v>50</v>
      </c>
      <c r="BJ833" s="34"/>
      <c r="BK833" s="151"/>
      <c r="BL833" s="151"/>
      <c r="BM833" s="151"/>
      <c r="BN833" s="151"/>
      <c r="BO833" s="151"/>
      <c r="BP833" s="30"/>
      <c r="BQ833" s="6"/>
      <c r="BR833" s="6"/>
      <c r="BS833" s="4">
        <v>100</v>
      </c>
      <c r="BT833" s="6"/>
      <c r="BU833" s="6"/>
      <c r="BV833" s="6"/>
      <c r="BW833" s="6" t="s">
        <v>591</v>
      </c>
      <c r="BX833" s="6"/>
      <c r="BY833" s="6"/>
      <c r="BZ833" s="6"/>
    </row>
    <row r="834" spans="1:78" ht="15" hidden="1" customHeight="1" x14ac:dyDescent="0.3">
      <c r="A834" s="49" t="s">
        <v>1487</v>
      </c>
      <c r="B834" s="7">
        <v>42969</v>
      </c>
      <c r="C834" s="6" t="s">
        <v>662</v>
      </c>
      <c r="D834" s="6">
        <v>5057</v>
      </c>
      <c r="E834" s="6">
        <v>805</v>
      </c>
      <c r="F834" s="11">
        <v>64</v>
      </c>
      <c r="G834" s="11">
        <v>3</v>
      </c>
      <c r="H834" s="12" t="str">
        <f t="shared" si="25"/>
        <v>64-3</v>
      </c>
      <c r="I834" s="12" t="str">
        <f t="shared" si="24"/>
        <v>64-3 5</v>
      </c>
      <c r="J834" s="49" t="s">
        <v>1487</v>
      </c>
      <c r="K834" s="11">
        <v>0</v>
      </c>
      <c r="L834" s="11">
        <v>92</v>
      </c>
      <c r="M834" s="117" t="b">
        <v>1</v>
      </c>
      <c r="N834" s="14">
        <v>153.79500000000002</v>
      </c>
      <c r="O834" s="14">
        <v>154.715</v>
      </c>
      <c r="P834" s="11" t="s">
        <v>112</v>
      </c>
      <c r="Q834" s="11" t="s">
        <v>56</v>
      </c>
      <c r="R834" s="133" t="s">
        <v>1495</v>
      </c>
      <c r="S834" s="134">
        <v>5</v>
      </c>
      <c r="T834" s="11" t="s">
        <v>89</v>
      </c>
      <c r="U834" s="11" t="s">
        <v>8</v>
      </c>
      <c r="V834" s="6" t="s">
        <v>536</v>
      </c>
      <c r="W834" s="6" t="s">
        <v>49</v>
      </c>
      <c r="X834" s="6" t="s">
        <v>14</v>
      </c>
      <c r="Y834" s="6" t="s">
        <v>11</v>
      </c>
      <c r="Z834" s="18">
        <v>3</v>
      </c>
      <c r="AA834" s="6" t="s">
        <v>110</v>
      </c>
      <c r="AB834" s="151"/>
      <c r="AC834" s="151"/>
      <c r="AD834" s="151"/>
      <c r="AE834" s="151"/>
      <c r="AF834" s="34"/>
      <c r="AG834" s="34"/>
      <c r="AH834" s="151"/>
      <c r="AI834" s="34"/>
      <c r="AJ834" s="34"/>
      <c r="AK834" s="34"/>
      <c r="AL834" s="151"/>
      <c r="AM834" s="151"/>
      <c r="AN834" s="34"/>
      <c r="AO834" s="34"/>
      <c r="AP834" s="34"/>
      <c r="AQ834" s="151"/>
      <c r="AR834" s="34"/>
      <c r="AS834" s="34"/>
      <c r="AT834" s="34">
        <v>35</v>
      </c>
      <c r="AU834" s="34"/>
      <c r="AV834" s="151"/>
      <c r="AW834" s="34">
        <v>35</v>
      </c>
      <c r="AX834" s="34"/>
      <c r="AY834" s="34"/>
      <c r="AZ834" s="151"/>
      <c r="BA834" s="34"/>
      <c r="BB834" s="34"/>
      <c r="BC834" s="34"/>
      <c r="BD834" s="151"/>
      <c r="BE834" s="151"/>
      <c r="BF834" s="151"/>
      <c r="BG834" s="34"/>
      <c r="BH834" s="34"/>
      <c r="BI834" s="34"/>
      <c r="BJ834" s="34"/>
      <c r="BK834" s="151"/>
      <c r="BL834" s="151"/>
      <c r="BM834" s="151"/>
      <c r="BN834" s="151"/>
      <c r="BO834" s="151"/>
      <c r="BP834" s="30"/>
      <c r="BQ834" s="6" t="s">
        <v>686</v>
      </c>
      <c r="BR834" s="6">
        <v>30</v>
      </c>
      <c r="BS834" s="4">
        <v>100</v>
      </c>
      <c r="BT834" s="6"/>
      <c r="BU834" s="6" t="s">
        <v>130</v>
      </c>
      <c r="BV834" s="6" t="s">
        <v>691</v>
      </c>
      <c r="BW834" s="6" t="s">
        <v>692</v>
      </c>
      <c r="BX834" s="6"/>
      <c r="BY834" s="6"/>
      <c r="BZ834" s="6"/>
    </row>
    <row r="835" spans="1:78" ht="15" customHeight="1" x14ac:dyDescent="0.3">
      <c r="A835" s="49" t="s">
        <v>1487</v>
      </c>
      <c r="B835" s="7">
        <v>42969</v>
      </c>
      <c r="C835" s="6" t="s">
        <v>662</v>
      </c>
      <c r="D835" s="6">
        <v>5057</v>
      </c>
      <c r="E835" s="6">
        <v>805</v>
      </c>
      <c r="F835" s="11">
        <v>64</v>
      </c>
      <c r="G835" s="11">
        <v>3</v>
      </c>
      <c r="H835" s="12" t="str">
        <f t="shared" si="25"/>
        <v>64-3</v>
      </c>
      <c r="I835" s="12" t="str">
        <f t="shared" si="24"/>
        <v>64-3 3</v>
      </c>
      <c r="J835" s="49" t="s">
        <v>1487</v>
      </c>
      <c r="K835" s="11">
        <v>0</v>
      </c>
      <c r="L835" s="11">
        <v>92</v>
      </c>
      <c r="M835" s="117" t="b">
        <v>1</v>
      </c>
      <c r="N835" s="14">
        <v>153.79500000000002</v>
      </c>
      <c r="O835" s="14">
        <v>154.715</v>
      </c>
      <c r="P835" s="11" t="s">
        <v>112</v>
      </c>
      <c r="Q835" s="11" t="s">
        <v>117</v>
      </c>
      <c r="R835" s="133" t="s">
        <v>1497</v>
      </c>
      <c r="S835" s="134">
        <v>3</v>
      </c>
      <c r="T835" s="11" t="s">
        <v>89</v>
      </c>
      <c r="U835" s="11"/>
      <c r="V835" s="6" t="s">
        <v>540</v>
      </c>
      <c r="W835" s="6" t="s">
        <v>49</v>
      </c>
      <c r="X835" s="6" t="s">
        <v>14</v>
      </c>
      <c r="Y835" s="6" t="s">
        <v>135</v>
      </c>
      <c r="Z835" s="18">
        <v>3</v>
      </c>
      <c r="AA835" s="6" t="s">
        <v>40</v>
      </c>
      <c r="AB835" s="151"/>
      <c r="AC835" s="151"/>
      <c r="AD835" s="151"/>
      <c r="AE835" s="151"/>
      <c r="AF835" s="34"/>
      <c r="AG835" s="34"/>
      <c r="AH835" s="151"/>
      <c r="AI835" s="34"/>
      <c r="AJ835" s="34"/>
      <c r="AK835" s="34"/>
      <c r="AL835" s="151"/>
      <c r="AM835" s="151"/>
      <c r="AN835" s="34"/>
      <c r="AO835" s="34"/>
      <c r="AP835" s="34"/>
      <c r="AQ835" s="151"/>
      <c r="AR835" s="34"/>
      <c r="AS835" s="34"/>
      <c r="AT835" s="34">
        <v>50</v>
      </c>
      <c r="AU835" s="34"/>
      <c r="AV835" s="151"/>
      <c r="AW835" s="34">
        <v>50</v>
      </c>
      <c r="AX835" s="34"/>
      <c r="AY835" s="34"/>
      <c r="AZ835" s="151"/>
      <c r="BA835" s="34"/>
      <c r="BB835" s="34"/>
      <c r="BC835" s="34"/>
      <c r="BD835" s="151"/>
      <c r="BE835" s="151"/>
      <c r="BF835" s="151"/>
      <c r="BG835" s="34"/>
      <c r="BH835" s="34"/>
      <c r="BI835" s="34"/>
      <c r="BJ835" s="34"/>
      <c r="BK835" s="151"/>
      <c r="BL835" s="151"/>
      <c r="BM835" s="151"/>
      <c r="BN835" s="151"/>
      <c r="BO835" s="151"/>
      <c r="BP835" s="30"/>
      <c r="BQ835" s="6"/>
      <c r="BR835" s="6"/>
      <c r="BS835" s="4">
        <v>100</v>
      </c>
      <c r="BT835" s="6"/>
      <c r="BU835" s="6" t="s">
        <v>130</v>
      </c>
      <c r="BV835" s="6" t="s">
        <v>693</v>
      </c>
      <c r="BW835" s="6" t="s">
        <v>694</v>
      </c>
      <c r="BX835" s="6"/>
      <c r="BY835" s="6"/>
      <c r="BZ835" s="6"/>
    </row>
    <row r="836" spans="1:78" ht="15" hidden="1" customHeight="1" x14ac:dyDescent="0.3">
      <c r="A836" s="49" t="s">
        <v>1487</v>
      </c>
      <c r="B836" s="7">
        <v>42969</v>
      </c>
      <c r="C836" s="6" t="s">
        <v>662</v>
      </c>
      <c r="D836" s="6">
        <v>5057</v>
      </c>
      <c r="E836" s="6">
        <v>805</v>
      </c>
      <c r="F836" s="11">
        <v>64</v>
      </c>
      <c r="G836" s="11">
        <v>3</v>
      </c>
      <c r="H836" s="12" t="str">
        <f t="shared" si="25"/>
        <v>64-3</v>
      </c>
      <c r="I836" s="12" t="str">
        <f t="shared" si="24"/>
        <v>64-3 O</v>
      </c>
      <c r="J836" s="49" t="s">
        <v>1487</v>
      </c>
      <c r="K836" s="11">
        <v>0</v>
      </c>
      <c r="L836" s="11">
        <v>92</v>
      </c>
      <c r="M836" s="117" t="b">
        <v>1</v>
      </c>
      <c r="N836" s="14">
        <v>153.79500000000002</v>
      </c>
      <c r="O836" s="14">
        <v>154.715</v>
      </c>
      <c r="P836" s="11"/>
      <c r="Q836" s="11" t="s">
        <v>105</v>
      </c>
      <c r="R836" s="135" t="s">
        <v>105</v>
      </c>
      <c r="S836" s="136" t="s">
        <v>1492</v>
      </c>
      <c r="T836" s="11"/>
      <c r="U836" s="11"/>
      <c r="V836" s="6"/>
      <c r="W836" s="6"/>
      <c r="X836" s="6"/>
      <c r="Y836" s="6"/>
      <c r="Z836" s="18" t="e">
        <v>#N/A</v>
      </c>
      <c r="AA836" s="6"/>
      <c r="AB836" s="151"/>
      <c r="AC836" s="151"/>
      <c r="AD836" s="151"/>
      <c r="AE836" s="151"/>
      <c r="AF836" s="34"/>
      <c r="AG836" s="34"/>
      <c r="AH836" s="151"/>
      <c r="AI836" s="34"/>
      <c r="AJ836" s="34"/>
      <c r="AK836" s="34"/>
      <c r="AL836" s="151"/>
      <c r="AM836" s="151"/>
      <c r="AN836" s="34"/>
      <c r="AO836" s="34"/>
      <c r="AP836" s="34"/>
      <c r="AQ836" s="151"/>
      <c r="AR836" s="34"/>
      <c r="AS836" s="34"/>
      <c r="AT836" s="34"/>
      <c r="AU836" s="34"/>
      <c r="AV836" s="151"/>
      <c r="AW836" s="34"/>
      <c r="AX836" s="34"/>
      <c r="AY836" s="34"/>
      <c r="AZ836" s="151"/>
      <c r="BA836" s="34"/>
      <c r="BB836" s="34"/>
      <c r="BC836" s="34"/>
      <c r="BD836" s="151"/>
      <c r="BE836" s="151"/>
      <c r="BF836" s="151"/>
      <c r="BG836" s="34"/>
      <c r="BH836" s="34"/>
      <c r="BI836" s="34"/>
      <c r="BJ836" s="34"/>
      <c r="BK836" s="151"/>
      <c r="BL836" s="151"/>
      <c r="BM836" s="151"/>
      <c r="BN836" s="151"/>
      <c r="BO836" s="151"/>
      <c r="BP836" s="30"/>
      <c r="BQ836" s="6"/>
      <c r="BR836" s="6"/>
      <c r="BS836" s="4">
        <v>0</v>
      </c>
      <c r="BT836" s="6"/>
      <c r="BU836" s="6"/>
      <c r="BV836" s="6"/>
      <c r="BW836" s="6"/>
      <c r="BX836" s="6" t="s">
        <v>695</v>
      </c>
      <c r="BY836" s="6"/>
      <c r="BZ836" s="6"/>
    </row>
    <row r="837" spans="1:78" ht="15" hidden="1" customHeight="1" x14ac:dyDescent="0.3">
      <c r="A837" s="49" t="s">
        <v>1487</v>
      </c>
      <c r="B837" s="7">
        <v>42969</v>
      </c>
      <c r="C837" s="6" t="s">
        <v>662</v>
      </c>
      <c r="D837" s="6">
        <v>5057</v>
      </c>
      <c r="E837" s="6">
        <v>805</v>
      </c>
      <c r="F837" s="11">
        <v>64</v>
      </c>
      <c r="G837" s="11">
        <v>4</v>
      </c>
      <c r="H837" s="12" t="str">
        <f t="shared" si="25"/>
        <v>64-4</v>
      </c>
      <c r="I837" s="12" t="str">
        <f t="shared" si="24"/>
        <v>64-4 1</v>
      </c>
      <c r="J837" s="49" t="s">
        <v>1487</v>
      </c>
      <c r="K837" s="11">
        <v>0</v>
      </c>
      <c r="L837" s="11">
        <v>31</v>
      </c>
      <c r="M837" s="117" t="b">
        <v>1</v>
      </c>
      <c r="N837" s="14">
        <v>154.74</v>
      </c>
      <c r="O837" s="14">
        <v>155.05000000000001</v>
      </c>
      <c r="P837" s="11" t="s">
        <v>112</v>
      </c>
      <c r="Q837" s="11" t="s">
        <v>1094</v>
      </c>
      <c r="R837" s="133" t="s">
        <v>1493</v>
      </c>
      <c r="S837" s="134">
        <v>1</v>
      </c>
      <c r="T837" s="11" t="s">
        <v>18</v>
      </c>
      <c r="U837" s="11"/>
      <c r="V837" s="6" t="s">
        <v>201</v>
      </c>
      <c r="W837" s="6" t="s">
        <v>49</v>
      </c>
      <c r="X837" s="6" t="s">
        <v>17</v>
      </c>
      <c r="Y837" s="6" t="s">
        <v>10</v>
      </c>
      <c r="Z837" s="18">
        <v>2</v>
      </c>
      <c r="AA837" s="6" t="s">
        <v>40</v>
      </c>
      <c r="AB837" s="151"/>
      <c r="AC837" s="151"/>
      <c r="AD837" s="151"/>
      <c r="AE837" s="151"/>
      <c r="AF837" s="34"/>
      <c r="AG837" s="34"/>
      <c r="AH837" s="151"/>
      <c r="AI837" s="34"/>
      <c r="AJ837" s="34"/>
      <c r="AK837" s="34"/>
      <c r="AL837" s="151"/>
      <c r="AM837" s="151"/>
      <c r="AN837" s="34"/>
      <c r="AO837" s="34"/>
      <c r="AP837" s="34"/>
      <c r="AQ837" s="151"/>
      <c r="AR837" s="34"/>
      <c r="AS837" s="34"/>
      <c r="AT837" s="34">
        <v>50</v>
      </c>
      <c r="AU837" s="34"/>
      <c r="AV837" s="151"/>
      <c r="AW837" s="34"/>
      <c r="AX837" s="34"/>
      <c r="AY837" s="34"/>
      <c r="AZ837" s="151"/>
      <c r="BA837" s="34"/>
      <c r="BB837" s="34"/>
      <c r="BC837" s="34"/>
      <c r="BD837" s="151"/>
      <c r="BE837" s="151"/>
      <c r="BF837" s="151"/>
      <c r="BG837" s="34"/>
      <c r="BH837" s="34"/>
      <c r="BI837" s="34">
        <v>50</v>
      </c>
      <c r="BJ837" s="34"/>
      <c r="BK837" s="151"/>
      <c r="BL837" s="151"/>
      <c r="BM837" s="151"/>
      <c r="BN837" s="151"/>
      <c r="BO837" s="151"/>
      <c r="BP837" s="30"/>
      <c r="BQ837" s="6"/>
      <c r="BR837" s="6"/>
      <c r="BS837" s="4">
        <v>100</v>
      </c>
      <c r="BT837" s="6"/>
      <c r="BU837" s="6"/>
      <c r="BV837" s="6"/>
      <c r="BW837" s="6" t="s">
        <v>591</v>
      </c>
      <c r="BX837" s="6"/>
      <c r="BY837" s="6"/>
      <c r="BZ837" s="6"/>
    </row>
    <row r="838" spans="1:78" ht="15" customHeight="1" x14ac:dyDescent="0.3">
      <c r="A838" s="49" t="s">
        <v>1487</v>
      </c>
      <c r="B838" s="7">
        <v>42969</v>
      </c>
      <c r="C838" s="6" t="s">
        <v>662</v>
      </c>
      <c r="D838" s="6">
        <v>5057</v>
      </c>
      <c r="E838" s="6">
        <v>805</v>
      </c>
      <c r="F838" s="11">
        <v>64</v>
      </c>
      <c r="G838" s="11">
        <v>4</v>
      </c>
      <c r="H838" s="12" t="str">
        <f t="shared" si="25"/>
        <v>64-4</v>
      </c>
      <c r="I838" s="12" t="str">
        <f t="shared" si="24"/>
        <v>64-4 3</v>
      </c>
      <c r="J838" s="49" t="s">
        <v>1487</v>
      </c>
      <c r="K838" s="11">
        <v>0</v>
      </c>
      <c r="L838" s="11">
        <v>31</v>
      </c>
      <c r="M838" s="117" t="b">
        <v>1</v>
      </c>
      <c r="N838" s="14">
        <v>154.74</v>
      </c>
      <c r="O838" s="14">
        <v>155.05000000000001</v>
      </c>
      <c r="P838" s="11" t="s">
        <v>112</v>
      </c>
      <c r="Q838" s="11" t="s">
        <v>117</v>
      </c>
      <c r="R838" s="133" t="s">
        <v>1497</v>
      </c>
      <c r="S838" s="134">
        <v>3</v>
      </c>
      <c r="T838" s="11" t="s">
        <v>89</v>
      </c>
      <c r="U838" s="11"/>
      <c r="V838" s="6" t="s">
        <v>540</v>
      </c>
      <c r="W838" s="6" t="s">
        <v>49</v>
      </c>
      <c r="X838" s="6" t="s">
        <v>14</v>
      </c>
      <c r="Y838" s="6" t="s">
        <v>135</v>
      </c>
      <c r="Z838" s="18">
        <v>3</v>
      </c>
      <c r="AA838" s="6" t="s">
        <v>40</v>
      </c>
      <c r="AB838" s="151"/>
      <c r="AC838" s="151"/>
      <c r="AD838" s="151"/>
      <c r="AE838" s="151"/>
      <c r="AF838" s="34"/>
      <c r="AG838" s="34"/>
      <c r="AH838" s="151"/>
      <c r="AI838" s="34"/>
      <c r="AJ838" s="34"/>
      <c r="AK838" s="34"/>
      <c r="AL838" s="151"/>
      <c r="AM838" s="151"/>
      <c r="AN838" s="34"/>
      <c r="AO838" s="34"/>
      <c r="AP838" s="34"/>
      <c r="AQ838" s="151"/>
      <c r="AR838" s="34"/>
      <c r="AS838" s="34"/>
      <c r="AT838" s="34">
        <v>50</v>
      </c>
      <c r="AU838" s="34"/>
      <c r="AV838" s="151"/>
      <c r="AW838" s="34">
        <v>50</v>
      </c>
      <c r="AX838" s="34"/>
      <c r="AY838" s="34"/>
      <c r="AZ838" s="151"/>
      <c r="BA838" s="34"/>
      <c r="BB838" s="34"/>
      <c r="BC838" s="34"/>
      <c r="BD838" s="151"/>
      <c r="BE838" s="151"/>
      <c r="BF838" s="151"/>
      <c r="BG838" s="34"/>
      <c r="BH838" s="34"/>
      <c r="BI838" s="34"/>
      <c r="BJ838" s="34"/>
      <c r="BK838" s="151"/>
      <c r="BL838" s="151"/>
      <c r="BM838" s="151"/>
      <c r="BN838" s="151"/>
      <c r="BO838" s="151"/>
      <c r="BP838" s="30"/>
      <c r="BQ838" s="6"/>
      <c r="BR838" s="6"/>
      <c r="BS838" s="4">
        <v>100</v>
      </c>
      <c r="BT838" s="6"/>
      <c r="BU838" s="6" t="s">
        <v>130</v>
      </c>
      <c r="BV838" s="6" t="s">
        <v>693</v>
      </c>
      <c r="BW838" s="6" t="s">
        <v>694</v>
      </c>
      <c r="BX838" s="6"/>
      <c r="BY838" s="6"/>
      <c r="BZ838" s="6"/>
    </row>
    <row r="839" spans="1:78" ht="15" hidden="1" customHeight="1" x14ac:dyDescent="0.3">
      <c r="A839" s="49" t="s">
        <v>1487</v>
      </c>
      <c r="B839" s="7">
        <v>42969</v>
      </c>
      <c r="C839" s="6" t="s">
        <v>662</v>
      </c>
      <c r="D839" s="6">
        <v>5057</v>
      </c>
      <c r="E839" s="6">
        <v>805</v>
      </c>
      <c r="F839" s="11">
        <v>64</v>
      </c>
      <c r="G839" s="11">
        <v>4</v>
      </c>
      <c r="H839" s="12" t="str">
        <f t="shared" si="25"/>
        <v>64-4</v>
      </c>
      <c r="I839" s="12" t="str">
        <f t="shared" si="24"/>
        <v>64-4 4</v>
      </c>
      <c r="J839" s="49" t="s">
        <v>1487</v>
      </c>
      <c r="K839" s="11">
        <v>20</v>
      </c>
      <c r="L839" s="11">
        <v>31</v>
      </c>
      <c r="M839" s="117" t="b">
        <v>1</v>
      </c>
      <c r="N839" s="14">
        <v>154.94</v>
      </c>
      <c r="O839" s="14">
        <v>155.05000000000001</v>
      </c>
      <c r="P839" s="11" t="s">
        <v>96</v>
      </c>
      <c r="Q839" s="11" t="s">
        <v>31</v>
      </c>
      <c r="R839" s="140" t="s">
        <v>1494</v>
      </c>
      <c r="S839" s="141">
        <v>4</v>
      </c>
      <c r="T839" s="11" t="s">
        <v>44</v>
      </c>
      <c r="U839" s="11"/>
      <c r="V839" s="6" t="s">
        <v>552</v>
      </c>
      <c r="W839" s="6" t="s">
        <v>49</v>
      </c>
      <c r="X839" s="6" t="s">
        <v>16</v>
      </c>
      <c r="Y839" s="6" t="s">
        <v>12</v>
      </c>
      <c r="Z839" s="18">
        <v>4</v>
      </c>
      <c r="AA839" s="6"/>
      <c r="AB839" s="151"/>
      <c r="AC839" s="151"/>
      <c r="AD839" s="151"/>
      <c r="AE839" s="151"/>
      <c r="AF839" s="34"/>
      <c r="AG839" s="34"/>
      <c r="AH839" s="151"/>
      <c r="AI839" s="34"/>
      <c r="AJ839" s="34"/>
      <c r="AK839" s="34"/>
      <c r="AL839" s="151"/>
      <c r="AM839" s="151"/>
      <c r="AN839" s="34"/>
      <c r="AO839" s="34"/>
      <c r="AP839" s="34"/>
      <c r="AQ839" s="151"/>
      <c r="AR839" s="34"/>
      <c r="AS839" s="34"/>
      <c r="AT839" s="34"/>
      <c r="AU839" s="34">
        <v>100</v>
      </c>
      <c r="AV839" s="151"/>
      <c r="AW839" s="34"/>
      <c r="AX839" s="34"/>
      <c r="AY839" s="34"/>
      <c r="AZ839" s="151"/>
      <c r="BA839" s="34"/>
      <c r="BB839" s="34"/>
      <c r="BC839" s="34"/>
      <c r="BD839" s="151"/>
      <c r="BE839" s="151"/>
      <c r="BF839" s="151"/>
      <c r="BG839" s="34"/>
      <c r="BH839" s="34"/>
      <c r="BI839" s="34"/>
      <c r="BJ839" s="34"/>
      <c r="BK839" s="151"/>
      <c r="BL839" s="151"/>
      <c r="BM839" s="151"/>
      <c r="BN839" s="151"/>
      <c r="BO839" s="151"/>
      <c r="BP839" s="30"/>
      <c r="BQ839" s="6"/>
      <c r="BR839" s="6"/>
      <c r="BS839" s="4">
        <v>100</v>
      </c>
      <c r="BT839" s="6"/>
      <c r="BU839" s="6"/>
      <c r="BV839" s="6"/>
      <c r="BW839" s="1" t="s">
        <v>656</v>
      </c>
      <c r="BX839" s="6"/>
      <c r="BY839" s="6"/>
      <c r="BZ839" s="6"/>
    </row>
    <row r="840" spans="1:78" ht="15" hidden="1" customHeight="1" x14ac:dyDescent="0.3">
      <c r="A840" s="49" t="s">
        <v>1487</v>
      </c>
      <c r="B840" s="7">
        <v>42969</v>
      </c>
      <c r="C840" s="6" t="s">
        <v>662</v>
      </c>
      <c r="D840" s="6">
        <v>5057</v>
      </c>
      <c r="E840" s="6">
        <v>805</v>
      </c>
      <c r="F840" s="11">
        <v>64</v>
      </c>
      <c r="G840" s="11">
        <v>4</v>
      </c>
      <c r="H840" s="12" t="str">
        <f t="shared" si="25"/>
        <v>64-4</v>
      </c>
      <c r="I840" s="12" t="str">
        <f t="shared" si="24"/>
        <v>64-4 1</v>
      </c>
      <c r="J840" s="49" t="s">
        <v>1487</v>
      </c>
      <c r="K840" s="11">
        <v>25</v>
      </c>
      <c r="L840" s="11">
        <v>31</v>
      </c>
      <c r="M840" s="117" t="b">
        <v>1</v>
      </c>
      <c r="N840" s="14">
        <v>154.99</v>
      </c>
      <c r="O840" s="14">
        <v>155.05000000000001</v>
      </c>
      <c r="P840" s="11" t="s">
        <v>96</v>
      </c>
      <c r="Q840" s="11" t="s">
        <v>1094</v>
      </c>
      <c r="R840" s="133" t="s">
        <v>1493</v>
      </c>
      <c r="S840" s="134">
        <v>1</v>
      </c>
      <c r="T840" s="11" t="s">
        <v>18</v>
      </c>
      <c r="U840" s="11"/>
      <c r="V840" s="6" t="s">
        <v>201</v>
      </c>
      <c r="W840" s="6" t="s">
        <v>49</v>
      </c>
      <c r="X840" s="6" t="s">
        <v>15</v>
      </c>
      <c r="Y840" s="6" t="s">
        <v>10</v>
      </c>
      <c r="Z840" s="18">
        <v>2</v>
      </c>
      <c r="AA840" s="6" t="s">
        <v>40</v>
      </c>
      <c r="AB840" s="151"/>
      <c r="AC840" s="151"/>
      <c r="AD840" s="151"/>
      <c r="AE840" s="151"/>
      <c r="AF840" s="34"/>
      <c r="AG840" s="34"/>
      <c r="AH840" s="151"/>
      <c r="AI840" s="34"/>
      <c r="AJ840" s="34"/>
      <c r="AK840" s="34"/>
      <c r="AL840" s="151"/>
      <c r="AM840" s="151"/>
      <c r="AN840" s="34"/>
      <c r="AO840" s="34"/>
      <c r="AP840" s="34"/>
      <c r="AQ840" s="151"/>
      <c r="AR840" s="34"/>
      <c r="AS840" s="34"/>
      <c r="AT840" s="34"/>
      <c r="AU840" s="34"/>
      <c r="AV840" s="151"/>
      <c r="AW840" s="34"/>
      <c r="AX840" s="34"/>
      <c r="AY840" s="34"/>
      <c r="AZ840" s="151"/>
      <c r="BA840" s="34"/>
      <c r="BB840" s="34"/>
      <c r="BC840" s="34"/>
      <c r="BD840" s="151"/>
      <c r="BE840" s="151"/>
      <c r="BF840" s="151"/>
      <c r="BG840" s="34"/>
      <c r="BH840" s="34"/>
      <c r="BI840" s="34">
        <v>100</v>
      </c>
      <c r="BJ840" s="34"/>
      <c r="BK840" s="151"/>
      <c r="BL840" s="151"/>
      <c r="BM840" s="151"/>
      <c r="BN840" s="151"/>
      <c r="BO840" s="151"/>
      <c r="BP840" s="30"/>
      <c r="BQ840" s="6"/>
      <c r="BR840" s="6"/>
      <c r="BS840" s="4">
        <v>100</v>
      </c>
      <c r="BT840" s="6"/>
      <c r="BU840" s="6" t="s">
        <v>696</v>
      </c>
      <c r="BV840" s="6" t="s">
        <v>697</v>
      </c>
      <c r="BW840" s="6"/>
      <c r="BX840" s="6"/>
      <c r="BY840" s="6"/>
      <c r="BZ840" s="6"/>
    </row>
    <row r="841" spans="1:78" ht="15" hidden="1" customHeight="1" x14ac:dyDescent="0.3">
      <c r="A841" s="49" t="s">
        <v>1487</v>
      </c>
      <c r="B841" s="7">
        <v>42969</v>
      </c>
      <c r="C841" s="6" t="s">
        <v>662</v>
      </c>
      <c r="D841" s="6">
        <v>5057</v>
      </c>
      <c r="E841" s="6">
        <v>805</v>
      </c>
      <c r="F841" s="11">
        <v>64</v>
      </c>
      <c r="G841" s="11">
        <v>4</v>
      </c>
      <c r="H841" s="12" t="str">
        <f t="shared" si="25"/>
        <v>64-4</v>
      </c>
      <c r="I841" s="12" t="str">
        <f t="shared" si="24"/>
        <v>64-4 O</v>
      </c>
      <c r="J841" s="49" t="s">
        <v>1487</v>
      </c>
      <c r="K841" s="11">
        <v>0</v>
      </c>
      <c r="L841" s="11">
        <v>31</v>
      </c>
      <c r="M841" s="117" t="b">
        <v>1</v>
      </c>
      <c r="N841" s="14">
        <v>154.74</v>
      </c>
      <c r="O841" s="14">
        <v>155.05000000000001</v>
      </c>
      <c r="P841" s="11"/>
      <c r="Q841" s="11" t="s">
        <v>105</v>
      </c>
      <c r="R841" s="135" t="s">
        <v>105</v>
      </c>
      <c r="S841" s="136" t="s">
        <v>1492</v>
      </c>
      <c r="T841" s="11"/>
      <c r="U841" s="11"/>
      <c r="V841" s="6"/>
      <c r="W841" s="6"/>
      <c r="X841" s="6"/>
      <c r="Y841" s="6"/>
      <c r="Z841" s="18" t="e">
        <v>#N/A</v>
      </c>
      <c r="AA841" s="6"/>
      <c r="AB841" s="151"/>
      <c r="AC841" s="151"/>
      <c r="AD841" s="151"/>
      <c r="AE841" s="151"/>
      <c r="AF841" s="34"/>
      <c r="AG841" s="34"/>
      <c r="AH841" s="151"/>
      <c r="AI841" s="34"/>
      <c r="AJ841" s="34"/>
      <c r="AK841" s="34"/>
      <c r="AL841" s="151"/>
      <c r="AM841" s="151"/>
      <c r="AN841" s="34"/>
      <c r="AO841" s="34"/>
      <c r="AP841" s="34"/>
      <c r="AQ841" s="151"/>
      <c r="AR841" s="34"/>
      <c r="AS841" s="34"/>
      <c r="AT841" s="34"/>
      <c r="AU841" s="34"/>
      <c r="AV841" s="151"/>
      <c r="AW841" s="34"/>
      <c r="AX841" s="34"/>
      <c r="AY841" s="34"/>
      <c r="AZ841" s="151"/>
      <c r="BA841" s="34"/>
      <c r="BB841" s="34"/>
      <c r="BC841" s="34"/>
      <c r="BD841" s="151"/>
      <c r="BE841" s="151"/>
      <c r="BF841" s="151"/>
      <c r="BG841" s="34"/>
      <c r="BH841" s="34"/>
      <c r="BI841" s="34"/>
      <c r="BJ841" s="34"/>
      <c r="BK841" s="151"/>
      <c r="BL841" s="151"/>
      <c r="BM841" s="151"/>
      <c r="BN841" s="151"/>
      <c r="BO841" s="151"/>
      <c r="BP841" s="30"/>
      <c r="BQ841" s="6"/>
      <c r="BR841" s="6"/>
      <c r="BS841" s="4">
        <v>0</v>
      </c>
      <c r="BT841" s="6"/>
      <c r="BU841" s="6"/>
      <c r="BV841" s="6"/>
      <c r="BW841" s="6"/>
      <c r="BX841" s="6" t="s">
        <v>698</v>
      </c>
      <c r="BY841" s="6"/>
      <c r="BZ841" s="6"/>
    </row>
    <row r="842" spans="1:78" ht="15" hidden="1" customHeight="1" x14ac:dyDescent="0.3">
      <c r="A842" s="49" t="s">
        <v>1487</v>
      </c>
      <c r="B842" s="7">
        <v>42969</v>
      </c>
      <c r="C842" s="6" t="s">
        <v>662</v>
      </c>
      <c r="D842" s="6">
        <v>5057</v>
      </c>
      <c r="E842" s="6">
        <v>805</v>
      </c>
      <c r="F842" s="11">
        <v>65</v>
      </c>
      <c r="G842" s="11">
        <v>1</v>
      </c>
      <c r="H842" s="12" t="str">
        <f t="shared" si="25"/>
        <v>65-1</v>
      </c>
      <c r="I842" s="12" t="str">
        <f t="shared" si="24"/>
        <v>65-1 1</v>
      </c>
      <c r="J842" s="49" t="s">
        <v>1487</v>
      </c>
      <c r="K842" s="11">
        <v>0</v>
      </c>
      <c r="L842" s="11">
        <v>85</v>
      </c>
      <c r="M842" s="117" t="b">
        <v>1</v>
      </c>
      <c r="N842" s="14">
        <v>155.1</v>
      </c>
      <c r="O842" s="14">
        <v>155.94999999999999</v>
      </c>
      <c r="P842" s="11" t="s">
        <v>112</v>
      </c>
      <c r="Q842" s="11" t="s">
        <v>1094</v>
      </c>
      <c r="R842" s="133" t="s">
        <v>1493</v>
      </c>
      <c r="S842" s="134">
        <v>1</v>
      </c>
      <c r="T842" s="11" t="s">
        <v>18</v>
      </c>
      <c r="U842" s="11"/>
      <c r="V842" s="6" t="s">
        <v>201</v>
      </c>
      <c r="W842" s="6" t="s">
        <v>49</v>
      </c>
      <c r="X842" s="6" t="s">
        <v>17</v>
      </c>
      <c r="Y842" s="6" t="s">
        <v>10</v>
      </c>
      <c r="Z842" s="18">
        <v>2</v>
      </c>
      <c r="AA842" s="6" t="s">
        <v>40</v>
      </c>
      <c r="AB842" s="151"/>
      <c r="AC842" s="151"/>
      <c r="AD842" s="151"/>
      <c r="AE842" s="151"/>
      <c r="AF842" s="34"/>
      <c r="AG842" s="34"/>
      <c r="AH842" s="151"/>
      <c r="AI842" s="34"/>
      <c r="AJ842" s="34"/>
      <c r="AK842" s="34"/>
      <c r="AL842" s="151"/>
      <c r="AM842" s="151"/>
      <c r="AN842" s="34"/>
      <c r="AO842" s="34"/>
      <c r="AP842" s="34"/>
      <c r="AQ842" s="151"/>
      <c r="AR842" s="34"/>
      <c r="AS842" s="34"/>
      <c r="AT842" s="34">
        <v>50</v>
      </c>
      <c r="AU842" s="34"/>
      <c r="AV842" s="151"/>
      <c r="AW842" s="34"/>
      <c r="AX842" s="34"/>
      <c r="AY842" s="34"/>
      <c r="AZ842" s="151"/>
      <c r="BA842" s="34"/>
      <c r="BB842" s="34"/>
      <c r="BC842" s="34"/>
      <c r="BD842" s="151"/>
      <c r="BE842" s="151"/>
      <c r="BF842" s="151"/>
      <c r="BG842" s="34"/>
      <c r="BH842" s="34"/>
      <c r="BI842" s="34">
        <v>50</v>
      </c>
      <c r="BJ842" s="34"/>
      <c r="BK842" s="151"/>
      <c r="BL842" s="151"/>
      <c r="BM842" s="151"/>
      <c r="BN842" s="151"/>
      <c r="BO842" s="151"/>
      <c r="BP842" s="30"/>
      <c r="BQ842" s="6"/>
      <c r="BR842" s="6"/>
      <c r="BS842" s="4">
        <v>100</v>
      </c>
      <c r="BT842" s="6"/>
      <c r="BU842" s="6"/>
      <c r="BV842" s="6"/>
      <c r="BW842" s="6" t="s">
        <v>591</v>
      </c>
      <c r="BX842" s="6"/>
      <c r="BY842" s="6"/>
      <c r="BZ842" s="6"/>
    </row>
    <row r="843" spans="1:78" ht="15" hidden="1" customHeight="1" x14ac:dyDescent="0.3">
      <c r="A843" s="49" t="s">
        <v>1487</v>
      </c>
      <c r="B843" s="7">
        <v>42969</v>
      </c>
      <c r="C843" s="6" t="s">
        <v>662</v>
      </c>
      <c r="D843" s="6">
        <v>5057</v>
      </c>
      <c r="E843" s="6">
        <v>805</v>
      </c>
      <c r="F843" s="11">
        <v>65</v>
      </c>
      <c r="G843" s="11">
        <v>1</v>
      </c>
      <c r="H843" s="12" t="str">
        <f t="shared" si="25"/>
        <v>65-1</v>
      </c>
      <c r="I843" s="12" t="str">
        <f t="shared" ref="I843:I906" si="26">CONCATENATE(H843," ",S843)</f>
        <v>65-1 4</v>
      </c>
      <c r="J843" s="49" t="s">
        <v>1487</v>
      </c>
      <c r="K843" s="11">
        <v>0</v>
      </c>
      <c r="L843" s="11">
        <v>85</v>
      </c>
      <c r="M843" s="117" t="b">
        <v>1</v>
      </c>
      <c r="N843" s="14">
        <v>155.1</v>
      </c>
      <c r="O843" s="14">
        <v>155.94999999999999</v>
      </c>
      <c r="P843" s="11" t="s">
        <v>96</v>
      </c>
      <c r="Q843" s="11" t="s">
        <v>31</v>
      </c>
      <c r="R843" s="140" t="s">
        <v>1494</v>
      </c>
      <c r="S843" s="141">
        <v>4</v>
      </c>
      <c r="T843" s="11" t="s">
        <v>44</v>
      </c>
      <c r="U843" s="11"/>
      <c r="V843" s="6" t="s">
        <v>542</v>
      </c>
      <c r="W843" s="6" t="s">
        <v>49</v>
      </c>
      <c r="X843" s="6" t="s">
        <v>52</v>
      </c>
      <c r="Y843" s="6" t="s">
        <v>12</v>
      </c>
      <c r="Z843" s="18">
        <v>4</v>
      </c>
      <c r="AA843" s="6" t="s">
        <v>40</v>
      </c>
      <c r="AB843" s="151"/>
      <c r="AC843" s="151"/>
      <c r="AD843" s="151"/>
      <c r="AE843" s="151"/>
      <c r="AF843" s="34"/>
      <c r="AG843" s="34"/>
      <c r="AH843" s="151"/>
      <c r="AI843" s="34"/>
      <c r="AJ843" s="34"/>
      <c r="AK843" s="34"/>
      <c r="AL843" s="151"/>
      <c r="AM843" s="151"/>
      <c r="AN843" s="34"/>
      <c r="AO843" s="34"/>
      <c r="AP843" s="34"/>
      <c r="AQ843" s="151"/>
      <c r="AR843" s="34"/>
      <c r="AS843" s="34"/>
      <c r="AT843" s="34"/>
      <c r="AU843" s="34">
        <v>100</v>
      </c>
      <c r="AV843" s="151"/>
      <c r="AW843" s="34"/>
      <c r="AX843" s="34"/>
      <c r="AY843" s="34"/>
      <c r="AZ843" s="151"/>
      <c r="BA843" s="34"/>
      <c r="BB843" s="34"/>
      <c r="BC843" s="34"/>
      <c r="BD843" s="151"/>
      <c r="BE843" s="151"/>
      <c r="BF843" s="151"/>
      <c r="BG843" s="34"/>
      <c r="BH843" s="34"/>
      <c r="BI843" s="34"/>
      <c r="BJ843" s="34"/>
      <c r="BK843" s="151"/>
      <c r="BL843" s="151"/>
      <c r="BM843" s="151"/>
      <c r="BN843" s="151"/>
      <c r="BO843" s="151"/>
      <c r="BP843" s="30"/>
      <c r="BQ843" s="6"/>
      <c r="BR843" s="6"/>
      <c r="BS843" s="4">
        <v>100</v>
      </c>
      <c r="BT843" s="6"/>
      <c r="BU843" s="6"/>
      <c r="BV843" s="6"/>
      <c r="BW843" s="1" t="s">
        <v>656</v>
      </c>
      <c r="BX843" s="6"/>
      <c r="BY843" s="6"/>
      <c r="BZ843" s="6"/>
    </row>
    <row r="844" spans="1:78" ht="15" customHeight="1" x14ac:dyDescent="0.3">
      <c r="A844" s="49" t="s">
        <v>1487</v>
      </c>
      <c r="B844" s="7">
        <v>42969</v>
      </c>
      <c r="C844" s="6" t="s">
        <v>662</v>
      </c>
      <c r="D844" s="6">
        <v>5057</v>
      </c>
      <c r="E844" s="6">
        <v>805</v>
      </c>
      <c r="F844" s="11">
        <v>65</v>
      </c>
      <c r="G844" s="11">
        <v>1</v>
      </c>
      <c r="H844" s="12" t="str">
        <f t="shared" ref="H844:H907" si="27">F844&amp;"-"&amp;G844</f>
        <v>65-1</v>
      </c>
      <c r="I844" s="12" t="str">
        <f t="shared" si="26"/>
        <v>65-1 3</v>
      </c>
      <c r="J844" s="49" t="s">
        <v>1487</v>
      </c>
      <c r="K844" s="11">
        <v>6</v>
      </c>
      <c r="L844" s="11">
        <v>8</v>
      </c>
      <c r="M844" s="117" t="b">
        <v>1</v>
      </c>
      <c r="N844" s="14">
        <v>155.16</v>
      </c>
      <c r="O844" s="14">
        <v>155.18</v>
      </c>
      <c r="P844" s="11" t="s">
        <v>96</v>
      </c>
      <c r="Q844" s="11" t="s">
        <v>117</v>
      </c>
      <c r="R844" s="133" t="s">
        <v>1497</v>
      </c>
      <c r="S844" s="134">
        <v>3</v>
      </c>
      <c r="T844" s="11" t="s">
        <v>18</v>
      </c>
      <c r="U844" s="11"/>
      <c r="V844" s="6" t="s">
        <v>664</v>
      </c>
      <c r="W844" s="6" t="s">
        <v>49</v>
      </c>
      <c r="X844" s="6" t="s">
        <v>14</v>
      </c>
      <c r="Y844" s="6" t="s">
        <v>11</v>
      </c>
      <c r="Z844" s="18">
        <v>3</v>
      </c>
      <c r="AA844" s="6" t="s">
        <v>40</v>
      </c>
      <c r="AB844" s="151"/>
      <c r="AC844" s="151"/>
      <c r="AD844" s="151"/>
      <c r="AE844" s="151"/>
      <c r="AF844" s="34"/>
      <c r="AG844" s="34"/>
      <c r="AH844" s="151"/>
      <c r="AI844" s="34"/>
      <c r="AJ844" s="34"/>
      <c r="AK844" s="34"/>
      <c r="AL844" s="151"/>
      <c r="AM844" s="151"/>
      <c r="AN844" s="34"/>
      <c r="AO844" s="34"/>
      <c r="AP844" s="34"/>
      <c r="AQ844" s="151"/>
      <c r="AR844" s="34"/>
      <c r="AS844" s="34"/>
      <c r="AT844" s="34">
        <v>50</v>
      </c>
      <c r="AU844" s="34"/>
      <c r="AV844" s="151"/>
      <c r="AW844" s="34">
        <v>50</v>
      </c>
      <c r="AX844" s="34"/>
      <c r="AY844" s="34"/>
      <c r="AZ844" s="151"/>
      <c r="BA844" s="34"/>
      <c r="BB844" s="34"/>
      <c r="BC844" s="34"/>
      <c r="BD844" s="151"/>
      <c r="BE844" s="151"/>
      <c r="BF844" s="151"/>
      <c r="BG844" s="34"/>
      <c r="BH844" s="34"/>
      <c r="BI844" s="34"/>
      <c r="BJ844" s="34"/>
      <c r="BK844" s="151"/>
      <c r="BL844" s="151"/>
      <c r="BM844" s="151"/>
      <c r="BN844" s="151"/>
      <c r="BO844" s="151"/>
      <c r="BP844" s="30"/>
      <c r="BQ844" s="6"/>
      <c r="BR844" s="6"/>
      <c r="BS844" s="4">
        <v>100</v>
      </c>
      <c r="BT844" s="6"/>
      <c r="BU844" s="6"/>
      <c r="BV844" s="6"/>
      <c r="BW844" s="6" t="s">
        <v>699</v>
      </c>
      <c r="BX844" s="6"/>
      <c r="BY844" s="6"/>
      <c r="BZ844" s="6"/>
    </row>
    <row r="845" spans="1:78" ht="15" hidden="1" customHeight="1" x14ac:dyDescent="0.3">
      <c r="A845" s="49" t="s">
        <v>1487</v>
      </c>
      <c r="B845" s="7">
        <v>42969</v>
      </c>
      <c r="C845" s="6" t="s">
        <v>662</v>
      </c>
      <c r="D845" s="6">
        <v>5057</v>
      </c>
      <c r="E845" s="6">
        <v>805</v>
      </c>
      <c r="F845" s="11">
        <v>65</v>
      </c>
      <c r="G845" s="11">
        <v>1</v>
      </c>
      <c r="H845" s="12" t="str">
        <f t="shared" si="27"/>
        <v>65-1</v>
      </c>
      <c r="I845" s="12" t="str">
        <f t="shared" si="26"/>
        <v>65-1 3</v>
      </c>
      <c r="J845" s="49" t="s">
        <v>1487</v>
      </c>
      <c r="K845" s="11">
        <v>44</v>
      </c>
      <c r="L845" s="11">
        <v>69</v>
      </c>
      <c r="M845" s="117" t="b">
        <v>1</v>
      </c>
      <c r="N845" s="14">
        <v>155.54</v>
      </c>
      <c r="O845" s="14">
        <v>155.79</v>
      </c>
      <c r="P845" s="11" t="s">
        <v>112</v>
      </c>
      <c r="Q845" s="11" t="s">
        <v>42</v>
      </c>
      <c r="R845" s="133" t="s">
        <v>1497</v>
      </c>
      <c r="S845" s="134">
        <v>3</v>
      </c>
      <c r="T845" s="11" t="s">
        <v>23</v>
      </c>
      <c r="U845" s="11" t="s">
        <v>18</v>
      </c>
      <c r="V845" s="6" t="s">
        <v>209</v>
      </c>
      <c r="W845" s="6" t="s">
        <v>49</v>
      </c>
      <c r="X845" s="6" t="s">
        <v>52</v>
      </c>
      <c r="Y845" s="6" t="s">
        <v>10</v>
      </c>
      <c r="Z845" s="18">
        <v>2</v>
      </c>
      <c r="AA845" s="6" t="s">
        <v>40</v>
      </c>
      <c r="AB845" s="151"/>
      <c r="AC845" s="151"/>
      <c r="AD845" s="151"/>
      <c r="AE845" s="151"/>
      <c r="AF845" s="34"/>
      <c r="AG845" s="34"/>
      <c r="AH845" s="151"/>
      <c r="AI845" s="34"/>
      <c r="AJ845" s="34"/>
      <c r="AK845" s="34"/>
      <c r="AL845" s="151"/>
      <c r="AM845" s="151"/>
      <c r="AN845" s="34"/>
      <c r="AO845" s="34"/>
      <c r="AP845" s="34"/>
      <c r="AQ845" s="151"/>
      <c r="AR845" s="34"/>
      <c r="AS845" s="34"/>
      <c r="AT845" s="34"/>
      <c r="AU845" s="34">
        <v>20</v>
      </c>
      <c r="AV845" s="151"/>
      <c r="AW845" s="34">
        <v>80</v>
      </c>
      <c r="AX845" s="34"/>
      <c r="AY845" s="34"/>
      <c r="AZ845" s="151"/>
      <c r="BA845" s="34"/>
      <c r="BB845" s="34"/>
      <c r="BC845" s="34"/>
      <c r="BD845" s="151"/>
      <c r="BE845" s="151"/>
      <c r="BF845" s="151"/>
      <c r="BG845" s="34"/>
      <c r="BH845" s="34"/>
      <c r="BI845" s="34"/>
      <c r="BJ845" s="34"/>
      <c r="BK845" s="151"/>
      <c r="BL845" s="151"/>
      <c r="BM845" s="151"/>
      <c r="BN845" s="151"/>
      <c r="BO845" s="151"/>
      <c r="BP845" s="30"/>
      <c r="BQ845" s="6"/>
      <c r="BR845" s="6"/>
      <c r="BS845" s="4">
        <v>100</v>
      </c>
      <c r="BT845" s="6"/>
      <c r="BU845" s="6"/>
      <c r="BV845" s="6"/>
      <c r="BW845" s="6" t="s">
        <v>700</v>
      </c>
      <c r="BX845" s="6"/>
      <c r="BY845" s="6"/>
      <c r="BZ845" s="6"/>
    </row>
    <row r="846" spans="1:78" ht="15" hidden="1" customHeight="1" x14ac:dyDescent="0.3">
      <c r="A846" s="49" t="s">
        <v>1487</v>
      </c>
      <c r="B846" s="7">
        <v>42969</v>
      </c>
      <c r="C846" s="6" t="s">
        <v>662</v>
      </c>
      <c r="D846" s="6">
        <v>5057</v>
      </c>
      <c r="E846" s="6">
        <v>805</v>
      </c>
      <c r="F846" s="11">
        <v>65</v>
      </c>
      <c r="G846" s="11">
        <v>1</v>
      </c>
      <c r="H846" s="12" t="str">
        <f t="shared" si="27"/>
        <v>65-1</v>
      </c>
      <c r="I846" s="12" t="str">
        <f t="shared" si="26"/>
        <v>65-1 O</v>
      </c>
      <c r="J846" s="49" t="s">
        <v>1487</v>
      </c>
      <c r="K846" s="11">
        <v>0</v>
      </c>
      <c r="L846" s="11">
        <v>85</v>
      </c>
      <c r="M846" s="117" t="b">
        <v>1</v>
      </c>
      <c r="N846" s="14">
        <v>155.1</v>
      </c>
      <c r="O846" s="14">
        <v>155.94999999999999</v>
      </c>
      <c r="P846" s="11"/>
      <c r="Q846" s="11" t="s">
        <v>105</v>
      </c>
      <c r="R846" s="135" t="s">
        <v>105</v>
      </c>
      <c r="S846" s="136" t="s">
        <v>1492</v>
      </c>
      <c r="T846" s="11"/>
      <c r="U846" s="11"/>
      <c r="V846" s="6"/>
      <c r="W846" s="6"/>
      <c r="X846" s="6"/>
      <c r="Y846" s="6"/>
      <c r="Z846" s="18" t="e">
        <v>#N/A</v>
      </c>
      <c r="AA846" s="6"/>
      <c r="AB846" s="151"/>
      <c r="AC846" s="151"/>
      <c r="AD846" s="151"/>
      <c r="AE846" s="151"/>
      <c r="AF846" s="34"/>
      <c r="AG846" s="34"/>
      <c r="AH846" s="151"/>
      <c r="AI846" s="34"/>
      <c r="AJ846" s="34"/>
      <c r="AK846" s="34"/>
      <c r="AL846" s="151"/>
      <c r="AM846" s="151"/>
      <c r="AN846" s="34"/>
      <c r="AO846" s="34"/>
      <c r="AP846" s="34"/>
      <c r="AQ846" s="151"/>
      <c r="AR846" s="34"/>
      <c r="AS846" s="34"/>
      <c r="AT846" s="34"/>
      <c r="AU846" s="34"/>
      <c r="AV846" s="151"/>
      <c r="AW846" s="34"/>
      <c r="AX846" s="34"/>
      <c r="AY846" s="34"/>
      <c r="AZ846" s="151"/>
      <c r="BA846" s="34"/>
      <c r="BB846" s="34"/>
      <c r="BC846" s="34"/>
      <c r="BD846" s="151"/>
      <c r="BE846" s="151"/>
      <c r="BF846" s="151"/>
      <c r="BG846" s="34"/>
      <c r="BH846" s="34"/>
      <c r="BI846" s="34"/>
      <c r="BJ846" s="34"/>
      <c r="BK846" s="151"/>
      <c r="BL846" s="151"/>
      <c r="BM846" s="151"/>
      <c r="BN846" s="151"/>
      <c r="BO846" s="151"/>
      <c r="BP846" s="30"/>
      <c r="BQ846" s="6"/>
      <c r="BR846" s="6"/>
      <c r="BS846" s="4">
        <v>0</v>
      </c>
      <c r="BT846" s="6"/>
      <c r="BU846" s="6"/>
      <c r="BV846" s="6"/>
      <c r="BW846" s="6"/>
      <c r="BX846" s="6" t="s">
        <v>701</v>
      </c>
      <c r="BY846" s="6"/>
      <c r="BZ846" s="6"/>
    </row>
    <row r="847" spans="1:78" ht="15" hidden="1" customHeight="1" x14ac:dyDescent="0.3">
      <c r="A847" s="49" t="s">
        <v>1487</v>
      </c>
      <c r="B847" s="7">
        <v>42969</v>
      </c>
      <c r="C847" s="6" t="s">
        <v>662</v>
      </c>
      <c r="D847" s="6">
        <v>5057</v>
      </c>
      <c r="E847" s="6">
        <v>805</v>
      </c>
      <c r="F847" s="11">
        <v>65</v>
      </c>
      <c r="G847" s="11">
        <v>2</v>
      </c>
      <c r="H847" s="12" t="str">
        <f t="shared" si="27"/>
        <v>65-2</v>
      </c>
      <c r="I847" s="12" t="str">
        <f t="shared" si="26"/>
        <v>65-2 1</v>
      </c>
      <c r="J847" s="49" t="s">
        <v>1487</v>
      </c>
      <c r="K847" s="11">
        <v>0</v>
      </c>
      <c r="L847" s="11">
        <v>60</v>
      </c>
      <c r="M847" s="117" t="b">
        <v>1</v>
      </c>
      <c r="N847" s="14">
        <v>155.94999999999999</v>
      </c>
      <c r="O847" s="14">
        <v>156.54999999999998</v>
      </c>
      <c r="P847" s="11" t="s">
        <v>112</v>
      </c>
      <c r="Q847" s="11" t="s">
        <v>1094</v>
      </c>
      <c r="R847" s="133" t="s">
        <v>1493</v>
      </c>
      <c r="S847" s="134">
        <v>1</v>
      </c>
      <c r="T847" s="11" t="s">
        <v>18</v>
      </c>
      <c r="U847" s="11"/>
      <c r="V847" s="6" t="s">
        <v>201</v>
      </c>
      <c r="W847" s="6" t="s">
        <v>49</v>
      </c>
      <c r="X847" s="6" t="s">
        <v>17</v>
      </c>
      <c r="Y847" s="6" t="s">
        <v>10</v>
      </c>
      <c r="Z847" s="18">
        <v>2</v>
      </c>
      <c r="AA847" s="6" t="s">
        <v>40</v>
      </c>
      <c r="AB847" s="151"/>
      <c r="AC847" s="151"/>
      <c r="AD847" s="151"/>
      <c r="AE847" s="151"/>
      <c r="AF847" s="34"/>
      <c r="AG847" s="34"/>
      <c r="AH847" s="151"/>
      <c r="AI847" s="34"/>
      <c r="AJ847" s="34"/>
      <c r="AK847" s="34"/>
      <c r="AL847" s="151"/>
      <c r="AM847" s="151"/>
      <c r="AN847" s="34"/>
      <c r="AO847" s="34"/>
      <c r="AP847" s="34"/>
      <c r="AQ847" s="151"/>
      <c r="AR847" s="34"/>
      <c r="AS847" s="34"/>
      <c r="AT847" s="34">
        <v>50</v>
      </c>
      <c r="AU847" s="34"/>
      <c r="AV847" s="151"/>
      <c r="AW847" s="34"/>
      <c r="AX847" s="34"/>
      <c r="AY847" s="34"/>
      <c r="AZ847" s="151"/>
      <c r="BA847" s="34"/>
      <c r="BB847" s="34"/>
      <c r="BC847" s="34"/>
      <c r="BD847" s="151"/>
      <c r="BE847" s="151"/>
      <c r="BF847" s="151"/>
      <c r="BG847" s="34"/>
      <c r="BH847" s="34"/>
      <c r="BI847" s="34">
        <v>50</v>
      </c>
      <c r="BJ847" s="34"/>
      <c r="BK847" s="151"/>
      <c r="BL847" s="151"/>
      <c r="BM847" s="151"/>
      <c r="BN847" s="151"/>
      <c r="BO847" s="151"/>
      <c r="BP847" s="30"/>
      <c r="BQ847" s="6"/>
      <c r="BR847" s="6"/>
      <c r="BS847" s="4">
        <v>100</v>
      </c>
      <c r="BT847" s="6"/>
      <c r="BU847" s="6"/>
      <c r="BV847" s="6"/>
      <c r="BW847" s="6" t="s">
        <v>591</v>
      </c>
      <c r="BX847" s="6"/>
      <c r="BY847" s="6"/>
      <c r="BZ847" s="6"/>
    </row>
    <row r="848" spans="1:78" ht="15" hidden="1" customHeight="1" x14ac:dyDescent="0.3">
      <c r="A848" s="49" t="s">
        <v>1487</v>
      </c>
      <c r="B848" s="7">
        <v>42969</v>
      </c>
      <c r="C848" s="6" t="s">
        <v>662</v>
      </c>
      <c r="D848" s="6">
        <v>5057</v>
      </c>
      <c r="E848" s="6">
        <v>805</v>
      </c>
      <c r="F848" s="11">
        <v>65</v>
      </c>
      <c r="G848" s="11">
        <v>2</v>
      </c>
      <c r="H848" s="12" t="str">
        <f t="shared" si="27"/>
        <v>65-2</v>
      </c>
      <c r="I848" s="12" t="str">
        <f t="shared" si="26"/>
        <v>65-2 4</v>
      </c>
      <c r="J848" s="49" t="s">
        <v>1487</v>
      </c>
      <c r="K848" s="11">
        <v>0</v>
      </c>
      <c r="L848" s="11">
        <v>60</v>
      </c>
      <c r="M848" s="117" t="b">
        <v>1</v>
      </c>
      <c r="N848" s="14">
        <v>155.94999999999999</v>
      </c>
      <c r="O848" s="14">
        <v>156.54999999999998</v>
      </c>
      <c r="P848" s="11" t="s">
        <v>112</v>
      </c>
      <c r="Q848" s="11" t="s">
        <v>31</v>
      </c>
      <c r="R848" s="140" t="s">
        <v>1494</v>
      </c>
      <c r="S848" s="141">
        <v>4</v>
      </c>
      <c r="T848" s="11" t="s">
        <v>44</v>
      </c>
      <c r="U848" s="11"/>
      <c r="V848" s="6" t="s">
        <v>552</v>
      </c>
      <c r="W848" s="6" t="s">
        <v>49</v>
      </c>
      <c r="X848" s="6" t="s">
        <v>52</v>
      </c>
      <c r="Y848" s="6" t="s">
        <v>12</v>
      </c>
      <c r="Z848" s="18">
        <v>4</v>
      </c>
      <c r="AA848" s="6" t="s">
        <v>40</v>
      </c>
      <c r="AB848" s="151"/>
      <c r="AC848" s="151"/>
      <c r="AD848" s="151"/>
      <c r="AE848" s="151"/>
      <c r="AF848" s="34"/>
      <c r="AG848" s="34"/>
      <c r="AH848" s="151"/>
      <c r="AI848" s="34"/>
      <c r="AJ848" s="34"/>
      <c r="AK848" s="34"/>
      <c r="AL848" s="151"/>
      <c r="AM848" s="151"/>
      <c r="AN848" s="34"/>
      <c r="AO848" s="34"/>
      <c r="AP848" s="34"/>
      <c r="AQ848" s="151"/>
      <c r="AR848" s="34"/>
      <c r="AS848" s="34"/>
      <c r="AT848" s="34"/>
      <c r="AU848" s="34">
        <v>100</v>
      </c>
      <c r="AV848" s="151"/>
      <c r="AW848" s="34"/>
      <c r="AX848" s="34"/>
      <c r="AY848" s="34"/>
      <c r="AZ848" s="151"/>
      <c r="BA848" s="34"/>
      <c r="BB848" s="34"/>
      <c r="BC848" s="34"/>
      <c r="BD848" s="151"/>
      <c r="BE848" s="151"/>
      <c r="BF848" s="151"/>
      <c r="BG848" s="34"/>
      <c r="BH848" s="34"/>
      <c r="BI848" s="34"/>
      <c r="BJ848" s="34"/>
      <c r="BK848" s="151"/>
      <c r="BL848" s="151"/>
      <c r="BM848" s="151"/>
      <c r="BN848" s="151"/>
      <c r="BO848" s="151"/>
      <c r="BP848" s="30"/>
      <c r="BQ848" s="6"/>
      <c r="BR848" s="6"/>
      <c r="BS848" s="4">
        <v>100</v>
      </c>
      <c r="BT848" s="6"/>
      <c r="BU848" s="6"/>
      <c r="BV848" s="6"/>
      <c r="BW848" s="1" t="s">
        <v>656</v>
      </c>
      <c r="BX848" s="6"/>
      <c r="BY848" s="6"/>
      <c r="BZ848" s="6"/>
    </row>
    <row r="849" spans="1:78" ht="15" hidden="1" customHeight="1" x14ac:dyDescent="0.3">
      <c r="A849" s="49" t="s">
        <v>1487</v>
      </c>
      <c r="B849" s="7">
        <v>42969</v>
      </c>
      <c r="C849" s="6" t="s">
        <v>662</v>
      </c>
      <c r="D849" s="6">
        <v>5057</v>
      </c>
      <c r="E849" s="6">
        <v>805</v>
      </c>
      <c r="F849" s="11">
        <v>65</v>
      </c>
      <c r="G849" s="11">
        <v>2</v>
      </c>
      <c r="H849" s="12" t="str">
        <f t="shared" si="27"/>
        <v>65-2</v>
      </c>
      <c r="I849" s="12" t="str">
        <f t="shared" si="26"/>
        <v>65-2 3</v>
      </c>
      <c r="J849" s="49" t="s">
        <v>1487</v>
      </c>
      <c r="K849" s="11">
        <v>0</v>
      </c>
      <c r="L849" s="11">
        <v>60</v>
      </c>
      <c r="M849" s="117" t="b">
        <v>1</v>
      </c>
      <c r="N849" s="14">
        <v>155.94999999999999</v>
      </c>
      <c r="O849" s="14">
        <v>156.54999999999998</v>
      </c>
      <c r="P849" s="11" t="s">
        <v>112</v>
      </c>
      <c r="Q849" s="11" t="s">
        <v>42</v>
      </c>
      <c r="R849" s="133" t="s">
        <v>1497</v>
      </c>
      <c r="S849" s="134">
        <v>3</v>
      </c>
      <c r="T849" s="11" t="s">
        <v>23</v>
      </c>
      <c r="U849" s="11" t="s">
        <v>18</v>
      </c>
      <c r="V849" s="6" t="s">
        <v>209</v>
      </c>
      <c r="W849" s="6" t="s">
        <v>49</v>
      </c>
      <c r="X849" s="6" t="s">
        <v>52</v>
      </c>
      <c r="Y849" s="6" t="s">
        <v>10</v>
      </c>
      <c r="Z849" s="18">
        <v>2</v>
      </c>
      <c r="AA849" s="6" t="s">
        <v>40</v>
      </c>
      <c r="AB849" s="151"/>
      <c r="AC849" s="151"/>
      <c r="AD849" s="151"/>
      <c r="AE849" s="151"/>
      <c r="AF849" s="34"/>
      <c r="AG849" s="34"/>
      <c r="AH849" s="151"/>
      <c r="AI849" s="34"/>
      <c r="AJ849" s="34"/>
      <c r="AK849" s="34"/>
      <c r="AL849" s="151"/>
      <c r="AM849" s="151"/>
      <c r="AN849" s="34"/>
      <c r="AO849" s="34"/>
      <c r="AP849" s="34"/>
      <c r="AQ849" s="151"/>
      <c r="AR849" s="34"/>
      <c r="AS849" s="34"/>
      <c r="AT849" s="34"/>
      <c r="AU849" s="34">
        <v>20</v>
      </c>
      <c r="AV849" s="151"/>
      <c r="AW849" s="34">
        <v>80</v>
      </c>
      <c r="AX849" s="34"/>
      <c r="AY849" s="34"/>
      <c r="AZ849" s="151"/>
      <c r="BA849" s="34"/>
      <c r="BB849" s="34"/>
      <c r="BC849" s="34"/>
      <c r="BD849" s="151"/>
      <c r="BE849" s="151"/>
      <c r="BF849" s="151"/>
      <c r="BG849" s="34"/>
      <c r="BH849" s="34"/>
      <c r="BI849" s="34"/>
      <c r="BJ849" s="34"/>
      <c r="BK849" s="151"/>
      <c r="BL849" s="151"/>
      <c r="BM849" s="151"/>
      <c r="BN849" s="151"/>
      <c r="BO849" s="151"/>
      <c r="BP849" s="30"/>
      <c r="BQ849" s="6"/>
      <c r="BR849" s="6"/>
      <c r="BS849" s="4">
        <v>100</v>
      </c>
      <c r="BT849" s="6"/>
      <c r="BU849" s="6"/>
      <c r="BV849" s="6"/>
      <c r="BW849" s="6" t="s">
        <v>700</v>
      </c>
      <c r="BX849" s="6"/>
      <c r="BY849" s="6"/>
      <c r="BZ849" s="6"/>
    </row>
    <row r="850" spans="1:78" ht="15" hidden="1" customHeight="1" x14ac:dyDescent="0.3">
      <c r="A850" s="49" t="s">
        <v>1487</v>
      </c>
      <c r="B850" s="7">
        <v>42969</v>
      </c>
      <c r="C850" s="6" t="s">
        <v>662</v>
      </c>
      <c r="D850" s="6">
        <v>5057</v>
      </c>
      <c r="E850" s="6">
        <v>805</v>
      </c>
      <c r="F850" s="11">
        <v>65</v>
      </c>
      <c r="G850" s="11">
        <v>2</v>
      </c>
      <c r="H850" s="12" t="str">
        <f t="shared" si="27"/>
        <v>65-2</v>
      </c>
      <c r="I850" s="12" t="str">
        <f t="shared" si="26"/>
        <v>65-2 1</v>
      </c>
      <c r="J850" s="49" t="s">
        <v>1487</v>
      </c>
      <c r="K850" s="11">
        <v>0</v>
      </c>
      <c r="L850" s="11">
        <v>60</v>
      </c>
      <c r="M850" s="117" t="b">
        <v>1</v>
      </c>
      <c r="N850" s="14">
        <v>155.94999999999999</v>
      </c>
      <c r="O850" s="14">
        <v>156.54999999999998</v>
      </c>
      <c r="P850" s="11" t="s">
        <v>112</v>
      </c>
      <c r="Q850" s="11" t="s">
        <v>1094</v>
      </c>
      <c r="R850" s="133" t="s">
        <v>1493</v>
      </c>
      <c r="S850" s="134">
        <v>1</v>
      </c>
      <c r="T850" s="11" t="s">
        <v>18</v>
      </c>
      <c r="U850" s="11" t="s">
        <v>22</v>
      </c>
      <c r="V850" s="6" t="s">
        <v>130</v>
      </c>
      <c r="W850" s="6" t="s">
        <v>49</v>
      </c>
      <c r="X850" s="6" t="s">
        <v>52</v>
      </c>
      <c r="Y850" s="6" t="s">
        <v>10</v>
      </c>
      <c r="Z850" s="18">
        <v>2</v>
      </c>
      <c r="AA850" s="6" t="s">
        <v>40</v>
      </c>
      <c r="AB850" s="151"/>
      <c r="AC850" s="151"/>
      <c r="AD850" s="151"/>
      <c r="AE850" s="151"/>
      <c r="AF850" s="34"/>
      <c r="AG850" s="34"/>
      <c r="AH850" s="151"/>
      <c r="AI850" s="34"/>
      <c r="AJ850" s="34"/>
      <c r="AK850" s="34"/>
      <c r="AL850" s="151"/>
      <c r="AM850" s="151"/>
      <c r="AN850" s="34"/>
      <c r="AO850" s="34"/>
      <c r="AP850" s="34"/>
      <c r="AQ850" s="151"/>
      <c r="AR850" s="34"/>
      <c r="AS850" s="34"/>
      <c r="AT850" s="34"/>
      <c r="AU850" s="34"/>
      <c r="AV850" s="151"/>
      <c r="AW850" s="34"/>
      <c r="AX850" s="34"/>
      <c r="AY850" s="34"/>
      <c r="AZ850" s="151"/>
      <c r="BA850" s="34"/>
      <c r="BB850" s="34"/>
      <c r="BC850" s="34"/>
      <c r="BD850" s="151"/>
      <c r="BE850" s="151"/>
      <c r="BF850" s="151"/>
      <c r="BG850" s="34"/>
      <c r="BH850" s="34"/>
      <c r="BI850" s="34">
        <v>100</v>
      </c>
      <c r="BJ850" s="34"/>
      <c r="BK850" s="151"/>
      <c r="BL850" s="151"/>
      <c r="BM850" s="151"/>
      <c r="BN850" s="151"/>
      <c r="BO850" s="151"/>
      <c r="BP850" s="30"/>
      <c r="BQ850" s="6"/>
      <c r="BR850" s="6"/>
      <c r="BS850" s="4">
        <v>100</v>
      </c>
      <c r="BT850" s="6"/>
      <c r="BU850" s="6"/>
      <c r="BV850" s="6"/>
      <c r="BW850" s="6" t="s">
        <v>702</v>
      </c>
      <c r="BX850" s="6"/>
      <c r="BY850" s="6"/>
      <c r="BZ850" s="6"/>
    </row>
    <row r="851" spans="1:78" ht="15" hidden="1" customHeight="1" x14ac:dyDescent="0.3">
      <c r="A851" s="49" t="s">
        <v>1487</v>
      </c>
      <c r="B851" s="7">
        <v>42969</v>
      </c>
      <c r="C851" s="6" t="s">
        <v>662</v>
      </c>
      <c r="D851" s="6">
        <v>5057</v>
      </c>
      <c r="E851" s="6">
        <v>805</v>
      </c>
      <c r="F851" s="11">
        <v>65</v>
      </c>
      <c r="G851" s="11">
        <v>2</v>
      </c>
      <c r="H851" s="12" t="str">
        <f t="shared" si="27"/>
        <v>65-2</v>
      </c>
      <c r="I851" s="12" t="str">
        <f t="shared" si="26"/>
        <v>65-2 O</v>
      </c>
      <c r="J851" s="49" t="s">
        <v>1487</v>
      </c>
      <c r="K851" s="11">
        <v>0</v>
      </c>
      <c r="L851" s="11">
        <v>60</v>
      </c>
      <c r="M851" s="117" t="b">
        <v>1</v>
      </c>
      <c r="N851" s="14">
        <v>155.94999999999999</v>
      </c>
      <c r="O851" s="14">
        <v>156.54999999999998</v>
      </c>
      <c r="P851" s="11"/>
      <c r="Q851" s="11" t="s">
        <v>105</v>
      </c>
      <c r="R851" s="135" t="s">
        <v>105</v>
      </c>
      <c r="S851" s="136" t="s">
        <v>1492</v>
      </c>
      <c r="T851" s="11"/>
      <c r="U851" s="11"/>
      <c r="V851" s="6"/>
      <c r="W851" s="6"/>
      <c r="X851" s="6"/>
      <c r="Y851" s="6"/>
      <c r="Z851" s="18" t="e">
        <v>#N/A</v>
      </c>
      <c r="AA851" s="6"/>
      <c r="AB851" s="151"/>
      <c r="AC851" s="151"/>
      <c r="AD851" s="151"/>
      <c r="AE851" s="151"/>
      <c r="AF851" s="34"/>
      <c r="AG851" s="34"/>
      <c r="AH851" s="151"/>
      <c r="AI851" s="34"/>
      <c r="AJ851" s="34"/>
      <c r="AK851" s="34"/>
      <c r="AL851" s="151"/>
      <c r="AM851" s="151"/>
      <c r="AN851" s="34"/>
      <c r="AO851" s="34"/>
      <c r="AP851" s="34"/>
      <c r="AQ851" s="151"/>
      <c r="AR851" s="34"/>
      <c r="AS851" s="34"/>
      <c r="AT851" s="34"/>
      <c r="AU851" s="34"/>
      <c r="AV851" s="151"/>
      <c r="AW851" s="34"/>
      <c r="AX851" s="34"/>
      <c r="AY851" s="34"/>
      <c r="AZ851" s="151"/>
      <c r="BA851" s="34"/>
      <c r="BB851" s="34"/>
      <c r="BC851" s="34"/>
      <c r="BD851" s="151"/>
      <c r="BE851" s="151"/>
      <c r="BF851" s="151"/>
      <c r="BG851" s="34"/>
      <c r="BH851" s="34"/>
      <c r="BI851" s="34"/>
      <c r="BJ851" s="34"/>
      <c r="BK851" s="151"/>
      <c r="BL851" s="151"/>
      <c r="BM851" s="151"/>
      <c r="BN851" s="151"/>
      <c r="BO851" s="151"/>
      <c r="BP851" s="30"/>
      <c r="BQ851" s="6"/>
      <c r="BR851" s="6"/>
      <c r="BS851" s="4">
        <v>0</v>
      </c>
      <c r="BT851" s="6"/>
      <c r="BU851" s="6"/>
      <c r="BV851" s="6"/>
      <c r="BW851" s="6"/>
      <c r="BX851" s="6" t="s">
        <v>703</v>
      </c>
      <c r="BY851" s="6"/>
      <c r="BZ851" s="6"/>
    </row>
    <row r="852" spans="1:78" ht="15" hidden="1" customHeight="1" x14ac:dyDescent="0.3">
      <c r="A852" s="49" t="s">
        <v>1487</v>
      </c>
      <c r="B852" s="7">
        <v>42969</v>
      </c>
      <c r="C852" s="6" t="s">
        <v>662</v>
      </c>
      <c r="D852" s="6">
        <v>5057</v>
      </c>
      <c r="E852" s="6">
        <v>805</v>
      </c>
      <c r="F852" s="11">
        <v>65</v>
      </c>
      <c r="G852" s="11">
        <v>3</v>
      </c>
      <c r="H852" s="12" t="str">
        <f t="shared" si="27"/>
        <v>65-3</v>
      </c>
      <c r="I852" s="12" t="str">
        <f t="shared" si="26"/>
        <v>65-3 1</v>
      </c>
      <c r="J852" s="49" t="s">
        <v>1487</v>
      </c>
      <c r="K852" s="11">
        <v>2</v>
      </c>
      <c r="L852" s="11">
        <v>60</v>
      </c>
      <c r="M852" s="117" t="b">
        <v>1</v>
      </c>
      <c r="N852" s="14">
        <v>156.57499999999999</v>
      </c>
      <c r="O852" s="14">
        <v>157.15499999999997</v>
      </c>
      <c r="P852" s="11" t="s">
        <v>112</v>
      </c>
      <c r="Q852" s="11" t="s">
        <v>1094</v>
      </c>
      <c r="R852" s="133" t="s">
        <v>1493</v>
      </c>
      <c r="S852" s="134">
        <v>1</v>
      </c>
      <c r="T852" s="11" t="s">
        <v>18</v>
      </c>
      <c r="U852" s="11"/>
      <c r="V852" s="6" t="s">
        <v>201</v>
      </c>
      <c r="W852" s="6" t="s">
        <v>49</v>
      </c>
      <c r="X852" s="6" t="s">
        <v>17</v>
      </c>
      <c r="Y852" s="6" t="s">
        <v>10</v>
      </c>
      <c r="Z852" s="18">
        <v>2</v>
      </c>
      <c r="AA852" s="6" t="s">
        <v>40</v>
      </c>
      <c r="AB852" s="151"/>
      <c r="AC852" s="151"/>
      <c r="AD852" s="151"/>
      <c r="AE852" s="151"/>
      <c r="AF852" s="34"/>
      <c r="AG852" s="34"/>
      <c r="AH852" s="151"/>
      <c r="AI852" s="34"/>
      <c r="AJ852" s="34"/>
      <c r="AK852" s="34"/>
      <c r="AL852" s="151"/>
      <c r="AM852" s="151"/>
      <c r="AN852" s="34"/>
      <c r="AO852" s="34"/>
      <c r="AP852" s="34"/>
      <c r="AQ852" s="151"/>
      <c r="AR852" s="34"/>
      <c r="AS852" s="34"/>
      <c r="AT852" s="34">
        <v>50</v>
      </c>
      <c r="AU852" s="34"/>
      <c r="AV852" s="151"/>
      <c r="AW852" s="34"/>
      <c r="AX852" s="34"/>
      <c r="AY852" s="34"/>
      <c r="AZ852" s="151"/>
      <c r="BA852" s="34"/>
      <c r="BB852" s="34"/>
      <c r="BC852" s="34"/>
      <c r="BD852" s="151"/>
      <c r="BE852" s="151"/>
      <c r="BF852" s="151"/>
      <c r="BG852" s="34"/>
      <c r="BH852" s="34"/>
      <c r="BI852" s="34">
        <v>50</v>
      </c>
      <c r="BJ852" s="34"/>
      <c r="BK852" s="151"/>
      <c r="BL852" s="151"/>
      <c r="BM852" s="151"/>
      <c r="BN852" s="151"/>
      <c r="BO852" s="151"/>
      <c r="BP852" s="30"/>
      <c r="BQ852" s="6"/>
      <c r="BR852" s="6"/>
      <c r="BS852" s="4">
        <v>100</v>
      </c>
      <c r="BT852" s="6"/>
      <c r="BU852" s="6"/>
      <c r="BV852" s="6"/>
      <c r="BW852" s="6" t="s">
        <v>591</v>
      </c>
      <c r="BX852" s="6"/>
      <c r="BY852" s="6"/>
      <c r="BZ852" s="6"/>
    </row>
    <row r="853" spans="1:78" ht="15" hidden="1" customHeight="1" x14ac:dyDescent="0.3">
      <c r="A853" s="49" t="s">
        <v>1487</v>
      </c>
      <c r="B853" s="7">
        <v>42969</v>
      </c>
      <c r="C853" s="6" t="s">
        <v>662</v>
      </c>
      <c r="D853" s="6">
        <v>5057</v>
      </c>
      <c r="E853" s="6">
        <v>805</v>
      </c>
      <c r="F853" s="11">
        <v>65</v>
      </c>
      <c r="G853" s="11">
        <v>3</v>
      </c>
      <c r="H853" s="12" t="str">
        <f t="shared" si="27"/>
        <v>65-3</v>
      </c>
      <c r="I853" s="12" t="str">
        <f t="shared" si="26"/>
        <v>65-3 4</v>
      </c>
      <c r="J853" s="49" t="s">
        <v>1487</v>
      </c>
      <c r="K853" s="11">
        <v>2</v>
      </c>
      <c r="L853" s="11">
        <v>60</v>
      </c>
      <c r="M853" s="117" t="b">
        <v>1</v>
      </c>
      <c r="N853" s="14">
        <v>156.57499999999999</v>
      </c>
      <c r="O853" s="14">
        <v>157.15499999999997</v>
      </c>
      <c r="P853" s="11" t="s">
        <v>112</v>
      </c>
      <c r="Q853" s="11" t="s">
        <v>31</v>
      </c>
      <c r="R853" s="140" t="s">
        <v>1494</v>
      </c>
      <c r="S853" s="141">
        <v>4</v>
      </c>
      <c r="T853" s="11" t="s">
        <v>44</v>
      </c>
      <c r="U853" s="11"/>
      <c r="V853" s="6" t="s">
        <v>552</v>
      </c>
      <c r="W853" s="6" t="s">
        <v>49</v>
      </c>
      <c r="X853" s="6" t="s">
        <v>52</v>
      </c>
      <c r="Y853" s="6" t="s">
        <v>12</v>
      </c>
      <c r="Z853" s="18">
        <v>4</v>
      </c>
      <c r="AA853" s="6" t="s">
        <v>40</v>
      </c>
      <c r="AB853" s="151"/>
      <c r="AC853" s="151"/>
      <c r="AD853" s="151"/>
      <c r="AE853" s="151"/>
      <c r="AF853" s="34"/>
      <c r="AG853" s="34"/>
      <c r="AH853" s="151"/>
      <c r="AI853" s="34"/>
      <c r="AJ853" s="34"/>
      <c r="AK853" s="34"/>
      <c r="AL853" s="151"/>
      <c r="AM853" s="151"/>
      <c r="AN853" s="34"/>
      <c r="AO853" s="34"/>
      <c r="AP853" s="34"/>
      <c r="AQ853" s="151"/>
      <c r="AR853" s="34"/>
      <c r="AS853" s="34"/>
      <c r="AT853" s="34"/>
      <c r="AU853" s="34">
        <v>100</v>
      </c>
      <c r="AV853" s="151"/>
      <c r="AW853" s="34"/>
      <c r="AX853" s="34"/>
      <c r="AY853" s="34"/>
      <c r="AZ853" s="151"/>
      <c r="BA853" s="34"/>
      <c r="BB853" s="34"/>
      <c r="BC853" s="34"/>
      <c r="BD853" s="151"/>
      <c r="BE853" s="151"/>
      <c r="BF853" s="151"/>
      <c r="BG853" s="34"/>
      <c r="BH853" s="34"/>
      <c r="BI853" s="34"/>
      <c r="BJ853" s="34"/>
      <c r="BK853" s="151"/>
      <c r="BL853" s="151"/>
      <c r="BM853" s="151"/>
      <c r="BN853" s="151"/>
      <c r="BO853" s="151"/>
      <c r="BP853" s="30"/>
      <c r="BQ853" s="6"/>
      <c r="BR853" s="6"/>
      <c r="BS853" s="4">
        <v>100</v>
      </c>
      <c r="BT853" s="6"/>
      <c r="BU853" s="6"/>
      <c r="BV853" s="6"/>
      <c r="BW853" s="1" t="s">
        <v>656</v>
      </c>
      <c r="BX853" s="6"/>
      <c r="BY853" s="6"/>
      <c r="BZ853" s="6"/>
    </row>
    <row r="854" spans="1:78" ht="15" hidden="1" customHeight="1" x14ac:dyDescent="0.3">
      <c r="A854" s="49" t="s">
        <v>1487</v>
      </c>
      <c r="B854" s="7">
        <v>42969</v>
      </c>
      <c r="C854" s="6" t="s">
        <v>662</v>
      </c>
      <c r="D854" s="6">
        <v>5057</v>
      </c>
      <c r="E854" s="6">
        <v>805</v>
      </c>
      <c r="F854" s="11">
        <v>65</v>
      </c>
      <c r="G854" s="11">
        <v>3</v>
      </c>
      <c r="H854" s="12" t="str">
        <f t="shared" si="27"/>
        <v>65-3</v>
      </c>
      <c r="I854" s="12" t="str">
        <f t="shared" si="26"/>
        <v>65-3 1</v>
      </c>
      <c r="J854" s="49" t="s">
        <v>1487</v>
      </c>
      <c r="K854" s="11">
        <v>2</v>
      </c>
      <c r="L854" s="11">
        <v>60</v>
      </c>
      <c r="M854" s="117" t="b">
        <v>1</v>
      </c>
      <c r="N854" s="14">
        <v>156.57499999999999</v>
      </c>
      <c r="O854" s="14">
        <v>157.15499999999997</v>
      </c>
      <c r="P854" s="11" t="s">
        <v>112</v>
      </c>
      <c r="Q854" s="11" t="s">
        <v>1094</v>
      </c>
      <c r="R854" s="133" t="s">
        <v>1493</v>
      </c>
      <c r="S854" s="134">
        <v>1</v>
      </c>
      <c r="T854" s="11" t="s">
        <v>18</v>
      </c>
      <c r="U854" s="11" t="s">
        <v>22</v>
      </c>
      <c r="V854" s="6" t="s">
        <v>130</v>
      </c>
      <c r="W854" s="6" t="s">
        <v>49</v>
      </c>
      <c r="X854" s="6" t="s">
        <v>52</v>
      </c>
      <c r="Y854" s="6" t="s">
        <v>10</v>
      </c>
      <c r="Z854" s="18">
        <v>2</v>
      </c>
      <c r="AA854" s="6" t="s">
        <v>40</v>
      </c>
      <c r="AB854" s="151"/>
      <c r="AC854" s="151"/>
      <c r="AD854" s="151"/>
      <c r="AE854" s="151"/>
      <c r="AF854" s="34"/>
      <c r="AG854" s="34"/>
      <c r="AH854" s="151"/>
      <c r="AI854" s="34"/>
      <c r="AJ854" s="34"/>
      <c r="AK854" s="34"/>
      <c r="AL854" s="151"/>
      <c r="AM854" s="151"/>
      <c r="AN854" s="34"/>
      <c r="AO854" s="34"/>
      <c r="AP854" s="34"/>
      <c r="AQ854" s="151"/>
      <c r="AR854" s="34"/>
      <c r="AS854" s="34"/>
      <c r="AT854" s="34"/>
      <c r="AU854" s="34"/>
      <c r="AV854" s="151"/>
      <c r="AW854" s="34"/>
      <c r="AX854" s="34"/>
      <c r="AY854" s="34"/>
      <c r="AZ854" s="151"/>
      <c r="BA854" s="34"/>
      <c r="BB854" s="34"/>
      <c r="BC854" s="34"/>
      <c r="BD854" s="151"/>
      <c r="BE854" s="151"/>
      <c r="BF854" s="151"/>
      <c r="BG854" s="34"/>
      <c r="BH854" s="34"/>
      <c r="BI854" s="34">
        <v>100</v>
      </c>
      <c r="BJ854" s="34"/>
      <c r="BK854" s="151"/>
      <c r="BL854" s="151"/>
      <c r="BM854" s="151"/>
      <c r="BN854" s="151"/>
      <c r="BO854" s="151"/>
      <c r="BP854" s="30"/>
      <c r="BQ854" s="6"/>
      <c r="BR854" s="6"/>
      <c r="BS854" s="4">
        <v>100</v>
      </c>
      <c r="BT854" s="6"/>
      <c r="BU854" s="6"/>
      <c r="BV854" s="6"/>
      <c r="BW854" s="6" t="s">
        <v>702</v>
      </c>
      <c r="BX854" s="6"/>
      <c r="BY854" s="6"/>
      <c r="BZ854" s="6"/>
    </row>
    <row r="855" spans="1:78" ht="15" hidden="1" customHeight="1" x14ac:dyDescent="0.3">
      <c r="A855" s="49" t="s">
        <v>1487</v>
      </c>
      <c r="B855" s="7">
        <v>42969</v>
      </c>
      <c r="C855" s="6" t="s">
        <v>662</v>
      </c>
      <c r="D855" s="6">
        <v>5057</v>
      </c>
      <c r="E855" s="6">
        <v>805</v>
      </c>
      <c r="F855" s="11">
        <v>65</v>
      </c>
      <c r="G855" s="11">
        <v>3</v>
      </c>
      <c r="H855" s="12" t="str">
        <f t="shared" si="27"/>
        <v>65-3</v>
      </c>
      <c r="I855" s="12" t="str">
        <f t="shared" si="26"/>
        <v>65-3 1</v>
      </c>
      <c r="J855" s="49" t="s">
        <v>1487</v>
      </c>
      <c r="K855" s="11">
        <v>21</v>
      </c>
      <c r="L855" s="11">
        <v>34</v>
      </c>
      <c r="M855" s="117" t="b">
        <v>1</v>
      </c>
      <c r="N855" s="14">
        <v>156.76499999999999</v>
      </c>
      <c r="O855" s="14">
        <v>156.89499999999998</v>
      </c>
      <c r="P855" s="11" t="s">
        <v>96</v>
      </c>
      <c r="Q855" s="11" t="s">
        <v>1094</v>
      </c>
      <c r="R855" s="133" t="s">
        <v>1493</v>
      </c>
      <c r="S855" s="134">
        <v>1</v>
      </c>
      <c r="T855" s="11" t="s">
        <v>18</v>
      </c>
      <c r="U855" s="11"/>
      <c r="V855" s="6" t="s">
        <v>201</v>
      </c>
      <c r="W855" s="6" t="s">
        <v>49</v>
      </c>
      <c r="X855" s="6" t="s">
        <v>15</v>
      </c>
      <c r="Y855" s="6" t="s">
        <v>10</v>
      </c>
      <c r="Z855" s="18">
        <v>2</v>
      </c>
      <c r="AA855" s="6" t="s">
        <v>40</v>
      </c>
      <c r="AB855" s="151"/>
      <c r="AC855" s="151"/>
      <c r="AD855" s="151"/>
      <c r="AE855" s="151"/>
      <c r="AF855" s="34"/>
      <c r="AG855" s="34"/>
      <c r="AH855" s="151"/>
      <c r="AI855" s="34"/>
      <c r="AJ855" s="34"/>
      <c r="AK855" s="34"/>
      <c r="AL855" s="151"/>
      <c r="AM855" s="151"/>
      <c r="AN855" s="34"/>
      <c r="AO855" s="34"/>
      <c r="AP855" s="34"/>
      <c r="AQ855" s="151"/>
      <c r="AR855" s="34"/>
      <c r="AS855" s="34"/>
      <c r="AT855" s="34"/>
      <c r="AU855" s="34"/>
      <c r="AV855" s="151"/>
      <c r="AW855" s="34"/>
      <c r="AX855" s="34"/>
      <c r="AY855" s="34"/>
      <c r="AZ855" s="151"/>
      <c r="BA855" s="34"/>
      <c r="BB855" s="34"/>
      <c r="BC855" s="34"/>
      <c r="BD855" s="151"/>
      <c r="BE855" s="151"/>
      <c r="BF855" s="151"/>
      <c r="BG855" s="34"/>
      <c r="BH855" s="34"/>
      <c r="BI855" s="34">
        <v>100</v>
      </c>
      <c r="BJ855" s="34"/>
      <c r="BK855" s="151"/>
      <c r="BL855" s="151"/>
      <c r="BM855" s="151"/>
      <c r="BN855" s="151"/>
      <c r="BO855" s="151"/>
      <c r="BP855" s="30"/>
      <c r="BQ855" s="6"/>
      <c r="BR855" s="6"/>
      <c r="BS855" s="4">
        <v>100</v>
      </c>
      <c r="BT855" s="6"/>
      <c r="BU855" s="6"/>
      <c r="BV855" s="6"/>
      <c r="BW855" s="6"/>
      <c r="BX855" s="6"/>
      <c r="BY855" s="6"/>
      <c r="BZ855" s="6"/>
    </row>
    <row r="856" spans="1:78" ht="15" hidden="1" customHeight="1" x14ac:dyDescent="0.3">
      <c r="A856" s="49" t="s">
        <v>1487</v>
      </c>
      <c r="B856" s="7">
        <v>42969</v>
      </c>
      <c r="C856" s="6" t="s">
        <v>662</v>
      </c>
      <c r="D856" s="6">
        <v>5057</v>
      </c>
      <c r="E856" s="6">
        <v>805</v>
      </c>
      <c r="F856" s="11">
        <v>65</v>
      </c>
      <c r="G856" s="11">
        <v>3</v>
      </c>
      <c r="H856" s="12" t="str">
        <f t="shared" si="27"/>
        <v>65-3</v>
      </c>
      <c r="I856" s="12" t="str">
        <f t="shared" si="26"/>
        <v>65-3 O</v>
      </c>
      <c r="J856" s="49" t="s">
        <v>1487</v>
      </c>
      <c r="K856" s="11">
        <v>2</v>
      </c>
      <c r="L856" s="11">
        <v>60</v>
      </c>
      <c r="M856" s="117" t="b">
        <v>1</v>
      </c>
      <c r="N856" s="14">
        <v>156.57499999999999</v>
      </c>
      <c r="O856" s="14">
        <v>157.15499999999997</v>
      </c>
      <c r="P856" s="11"/>
      <c r="Q856" s="11" t="s">
        <v>105</v>
      </c>
      <c r="R856" s="135" t="s">
        <v>105</v>
      </c>
      <c r="S856" s="136" t="s">
        <v>1492</v>
      </c>
      <c r="T856" s="11"/>
      <c r="U856" s="11"/>
      <c r="V856" s="6"/>
      <c r="W856" s="6"/>
      <c r="X856" s="6"/>
      <c r="Y856" s="6"/>
      <c r="Z856" s="18" t="e">
        <v>#N/A</v>
      </c>
      <c r="AA856" s="6"/>
      <c r="AB856" s="151"/>
      <c r="AC856" s="151"/>
      <c r="AD856" s="151"/>
      <c r="AE856" s="151"/>
      <c r="AF856" s="34"/>
      <c r="AG856" s="34"/>
      <c r="AH856" s="151"/>
      <c r="AI856" s="34"/>
      <c r="AJ856" s="34"/>
      <c r="AK856" s="34"/>
      <c r="AL856" s="151"/>
      <c r="AM856" s="151"/>
      <c r="AN856" s="34"/>
      <c r="AO856" s="34"/>
      <c r="AP856" s="34"/>
      <c r="AQ856" s="151"/>
      <c r="AR856" s="34"/>
      <c r="AS856" s="34"/>
      <c r="AT856" s="34"/>
      <c r="AU856" s="34"/>
      <c r="AV856" s="151"/>
      <c r="AW856" s="34"/>
      <c r="AX856" s="34"/>
      <c r="AY856" s="34"/>
      <c r="AZ856" s="151"/>
      <c r="BA856" s="34"/>
      <c r="BB856" s="34"/>
      <c r="BC856" s="34"/>
      <c r="BD856" s="151"/>
      <c r="BE856" s="151"/>
      <c r="BF856" s="151"/>
      <c r="BG856" s="34"/>
      <c r="BH856" s="34"/>
      <c r="BI856" s="34"/>
      <c r="BJ856" s="34"/>
      <c r="BK856" s="151"/>
      <c r="BL856" s="151"/>
      <c r="BM856" s="151"/>
      <c r="BN856" s="151"/>
      <c r="BO856" s="151"/>
      <c r="BP856" s="30"/>
      <c r="BQ856" s="6"/>
      <c r="BR856" s="6"/>
      <c r="BS856" s="4">
        <v>0</v>
      </c>
      <c r="BT856" s="6"/>
      <c r="BU856" s="6"/>
      <c r="BV856" s="6"/>
      <c r="BW856" s="6"/>
      <c r="BX856" s="6" t="s">
        <v>704</v>
      </c>
      <c r="BY856" s="6"/>
      <c r="BZ856" s="6"/>
    </row>
    <row r="857" spans="1:78" ht="15" hidden="1" customHeight="1" x14ac:dyDescent="0.3">
      <c r="A857" s="49" t="s">
        <v>1487</v>
      </c>
      <c r="B857" s="7">
        <v>42969</v>
      </c>
      <c r="C857" s="6" t="s">
        <v>662</v>
      </c>
      <c r="D857" s="6">
        <v>5057</v>
      </c>
      <c r="E857" s="6">
        <v>805</v>
      </c>
      <c r="F857" s="11">
        <v>65</v>
      </c>
      <c r="G857" s="11">
        <v>4</v>
      </c>
      <c r="H857" s="12" t="str">
        <f t="shared" si="27"/>
        <v>65-4</v>
      </c>
      <c r="I857" s="12" t="str">
        <f t="shared" si="26"/>
        <v>65-4 1</v>
      </c>
      <c r="J857" s="49" t="s">
        <v>1487</v>
      </c>
      <c r="K857" s="11">
        <v>1</v>
      </c>
      <c r="L857" s="11">
        <v>92</v>
      </c>
      <c r="M857" s="117" t="b">
        <v>1</v>
      </c>
      <c r="N857" s="14">
        <v>157.17499999999998</v>
      </c>
      <c r="O857" s="14">
        <v>158.08499999999998</v>
      </c>
      <c r="P857" s="11" t="s">
        <v>112</v>
      </c>
      <c r="Q857" s="11" t="s">
        <v>1094</v>
      </c>
      <c r="R857" s="133" t="s">
        <v>1493</v>
      </c>
      <c r="S857" s="134">
        <v>1</v>
      </c>
      <c r="T857" s="11" t="s">
        <v>18</v>
      </c>
      <c r="U857" s="11"/>
      <c r="V857" s="6" t="s">
        <v>201</v>
      </c>
      <c r="W857" s="6" t="s">
        <v>49</v>
      </c>
      <c r="X857" s="6" t="s">
        <v>17</v>
      </c>
      <c r="Y857" s="6" t="s">
        <v>10</v>
      </c>
      <c r="Z857" s="18">
        <v>2</v>
      </c>
      <c r="AA857" s="6" t="s">
        <v>40</v>
      </c>
      <c r="AB857" s="151"/>
      <c r="AC857" s="151"/>
      <c r="AD857" s="151"/>
      <c r="AE857" s="151"/>
      <c r="AF857" s="34"/>
      <c r="AG857" s="34"/>
      <c r="AH857" s="151"/>
      <c r="AI857" s="34"/>
      <c r="AJ857" s="34"/>
      <c r="AK857" s="34"/>
      <c r="AL857" s="151"/>
      <c r="AM857" s="151"/>
      <c r="AN857" s="34"/>
      <c r="AO857" s="34"/>
      <c r="AP857" s="34"/>
      <c r="AQ857" s="151"/>
      <c r="AR857" s="34"/>
      <c r="AS857" s="34"/>
      <c r="AT857" s="34">
        <v>50</v>
      </c>
      <c r="AU857" s="34"/>
      <c r="AV857" s="151"/>
      <c r="AW857" s="34"/>
      <c r="AX857" s="34"/>
      <c r="AY857" s="34"/>
      <c r="AZ857" s="151"/>
      <c r="BA857" s="34"/>
      <c r="BB857" s="34"/>
      <c r="BC857" s="34"/>
      <c r="BD857" s="151"/>
      <c r="BE857" s="151"/>
      <c r="BF857" s="151"/>
      <c r="BG857" s="34"/>
      <c r="BH857" s="34"/>
      <c r="BI857" s="34">
        <v>50</v>
      </c>
      <c r="BJ857" s="34"/>
      <c r="BK857" s="151"/>
      <c r="BL857" s="151"/>
      <c r="BM857" s="151"/>
      <c r="BN857" s="151"/>
      <c r="BO857" s="151"/>
      <c r="BP857" s="30"/>
      <c r="BQ857" s="6"/>
      <c r="BR857" s="6"/>
      <c r="BS857" s="4">
        <v>100</v>
      </c>
      <c r="BT857" s="6"/>
      <c r="BU857" s="6"/>
      <c r="BV857" s="6"/>
      <c r="BW857" s="6" t="s">
        <v>591</v>
      </c>
      <c r="BX857" s="6"/>
      <c r="BY857" s="6"/>
      <c r="BZ857" s="6"/>
    </row>
    <row r="858" spans="1:78" ht="15" hidden="1" customHeight="1" x14ac:dyDescent="0.3">
      <c r="A858" s="49" t="s">
        <v>1487</v>
      </c>
      <c r="B858" s="7">
        <v>42969</v>
      </c>
      <c r="C858" s="6" t="s">
        <v>662</v>
      </c>
      <c r="D858" s="6">
        <v>5057</v>
      </c>
      <c r="E858" s="6">
        <v>805</v>
      </c>
      <c r="F858" s="11">
        <v>65</v>
      </c>
      <c r="G858" s="11">
        <v>4</v>
      </c>
      <c r="H858" s="12" t="str">
        <f t="shared" si="27"/>
        <v>65-4</v>
      </c>
      <c r="I858" s="12" t="str">
        <f t="shared" si="26"/>
        <v>65-4 4</v>
      </c>
      <c r="J858" s="49" t="s">
        <v>1487</v>
      </c>
      <c r="K858" s="11">
        <v>1</v>
      </c>
      <c r="L858" s="11">
        <v>92</v>
      </c>
      <c r="M858" s="117" t="b">
        <v>1</v>
      </c>
      <c r="N858" s="14">
        <v>157.17499999999998</v>
      </c>
      <c r="O858" s="14">
        <v>158.08499999999998</v>
      </c>
      <c r="P858" s="11" t="s">
        <v>112</v>
      </c>
      <c r="Q858" s="11" t="s">
        <v>31</v>
      </c>
      <c r="R858" s="140" t="s">
        <v>1494</v>
      </c>
      <c r="S858" s="141">
        <v>4</v>
      </c>
      <c r="T858" s="11" t="s">
        <v>44</v>
      </c>
      <c r="U858" s="11"/>
      <c r="V858" s="6" t="s">
        <v>552</v>
      </c>
      <c r="W858" s="6" t="s">
        <v>49</v>
      </c>
      <c r="X858" s="6" t="s">
        <v>52</v>
      </c>
      <c r="Y858" s="6" t="s">
        <v>12</v>
      </c>
      <c r="Z858" s="18">
        <v>4</v>
      </c>
      <c r="AA858" s="6" t="s">
        <v>40</v>
      </c>
      <c r="AB858" s="151"/>
      <c r="AC858" s="151"/>
      <c r="AD858" s="151"/>
      <c r="AE858" s="151"/>
      <c r="AF858" s="34"/>
      <c r="AG858" s="34"/>
      <c r="AH858" s="151"/>
      <c r="AI858" s="34"/>
      <c r="AJ858" s="34"/>
      <c r="AK858" s="34"/>
      <c r="AL858" s="151"/>
      <c r="AM858" s="151"/>
      <c r="AN858" s="34"/>
      <c r="AO858" s="34"/>
      <c r="AP858" s="34"/>
      <c r="AQ858" s="151"/>
      <c r="AR858" s="34"/>
      <c r="AS858" s="34"/>
      <c r="AT858" s="34"/>
      <c r="AU858" s="34">
        <v>100</v>
      </c>
      <c r="AV858" s="151"/>
      <c r="AW858" s="34"/>
      <c r="AX858" s="34"/>
      <c r="AY858" s="34"/>
      <c r="AZ858" s="151"/>
      <c r="BA858" s="34"/>
      <c r="BB858" s="34"/>
      <c r="BC858" s="34"/>
      <c r="BD858" s="151"/>
      <c r="BE858" s="151"/>
      <c r="BF858" s="151"/>
      <c r="BG858" s="34"/>
      <c r="BH858" s="34"/>
      <c r="BI858" s="34"/>
      <c r="BJ858" s="34"/>
      <c r="BK858" s="151"/>
      <c r="BL858" s="151"/>
      <c r="BM858" s="151"/>
      <c r="BN858" s="151"/>
      <c r="BO858" s="151"/>
      <c r="BP858" s="30"/>
      <c r="BQ858" s="6"/>
      <c r="BR858" s="6"/>
      <c r="BS858" s="4">
        <v>100</v>
      </c>
      <c r="BT858" s="6"/>
      <c r="BU858" s="6"/>
      <c r="BV858" s="6"/>
      <c r="BW858" s="1" t="s">
        <v>656</v>
      </c>
      <c r="BX858" s="6"/>
      <c r="BY858" s="6"/>
      <c r="BZ858" s="6"/>
    </row>
    <row r="859" spans="1:78" ht="15" hidden="1" customHeight="1" x14ac:dyDescent="0.3">
      <c r="A859" s="49" t="s">
        <v>1487</v>
      </c>
      <c r="B859" s="7">
        <v>42969</v>
      </c>
      <c r="C859" s="6" t="s">
        <v>662</v>
      </c>
      <c r="D859" s="6">
        <v>5057</v>
      </c>
      <c r="E859" s="6">
        <v>805</v>
      </c>
      <c r="F859" s="11">
        <v>65</v>
      </c>
      <c r="G859" s="11">
        <v>4</v>
      </c>
      <c r="H859" s="12" t="str">
        <f t="shared" si="27"/>
        <v>65-4</v>
      </c>
      <c r="I859" s="12" t="str">
        <f t="shared" si="26"/>
        <v>65-4 1</v>
      </c>
      <c r="J859" s="49" t="s">
        <v>1487</v>
      </c>
      <c r="K859" s="11">
        <v>1</v>
      </c>
      <c r="L859" s="11">
        <v>92</v>
      </c>
      <c r="M859" s="117" t="b">
        <v>1</v>
      </c>
      <c r="N859" s="14">
        <v>157.17499999999998</v>
      </c>
      <c r="O859" s="14">
        <v>158.08499999999998</v>
      </c>
      <c r="P859" s="11" t="s">
        <v>112</v>
      </c>
      <c r="Q859" s="11" t="s">
        <v>1094</v>
      </c>
      <c r="R859" s="133" t="s">
        <v>1493</v>
      </c>
      <c r="S859" s="134">
        <v>1</v>
      </c>
      <c r="T859" s="11" t="s">
        <v>18</v>
      </c>
      <c r="U859" s="11" t="s">
        <v>22</v>
      </c>
      <c r="V859" s="6" t="s">
        <v>130</v>
      </c>
      <c r="W859" s="6" t="s">
        <v>49</v>
      </c>
      <c r="X859" s="6" t="s">
        <v>52</v>
      </c>
      <c r="Y859" s="6" t="s">
        <v>10</v>
      </c>
      <c r="Z859" s="18">
        <v>2</v>
      </c>
      <c r="AA859" s="6" t="s">
        <v>40</v>
      </c>
      <c r="AB859" s="151"/>
      <c r="AC859" s="151"/>
      <c r="AD859" s="151"/>
      <c r="AE859" s="151"/>
      <c r="AF859" s="34"/>
      <c r="AG859" s="34"/>
      <c r="AH859" s="151"/>
      <c r="AI859" s="34"/>
      <c r="AJ859" s="34"/>
      <c r="AK859" s="34"/>
      <c r="AL859" s="151"/>
      <c r="AM859" s="151"/>
      <c r="AN859" s="34"/>
      <c r="AO859" s="34"/>
      <c r="AP859" s="34"/>
      <c r="AQ859" s="151"/>
      <c r="AR859" s="34"/>
      <c r="AS859" s="34"/>
      <c r="AT859" s="34"/>
      <c r="AU859" s="34"/>
      <c r="AV859" s="151"/>
      <c r="AW859" s="34"/>
      <c r="AX859" s="34"/>
      <c r="AY859" s="34"/>
      <c r="AZ859" s="151"/>
      <c r="BA859" s="34"/>
      <c r="BB859" s="34"/>
      <c r="BC859" s="34"/>
      <c r="BD859" s="151"/>
      <c r="BE859" s="151"/>
      <c r="BF859" s="151"/>
      <c r="BG859" s="34"/>
      <c r="BH859" s="34"/>
      <c r="BI859" s="34">
        <v>100</v>
      </c>
      <c r="BJ859" s="34"/>
      <c r="BK859" s="151"/>
      <c r="BL859" s="151"/>
      <c r="BM859" s="151"/>
      <c r="BN859" s="151"/>
      <c r="BO859" s="151"/>
      <c r="BP859" s="30"/>
      <c r="BQ859" s="6"/>
      <c r="BR859" s="6"/>
      <c r="BS859" s="4">
        <v>100</v>
      </c>
      <c r="BT859" s="6"/>
      <c r="BU859" s="6"/>
      <c r="BV859" s="6"/>
      <c r="BW859" s="6" t="s">
        <v>702</v>
      </c>
      <c r="BX859" s="6"/>
      <c r="BY859" s="6"/>
      <c r="BZ859" s="6"/>
    </row>
    <row r="860" spans="1:78" ht="15" hidden="1" customHeight="1" x14ac:dyDescent="0.3">
      <c r="A860" s="49" t="s">
        <v>1487</v>
      </c>
      <c r="B860" s="7">
        <v>42969</v>
      </c>
      <c r="C860" s="6" t="s">
        <v>662</v>
      </c>
      <c r="D860" s="6">
        <v>5057</v>
      </c>
      <c r="E860" s="6">
        <v>805</v>
      </c>
      <c r="F860" s="11">
        <v>65</v>
      </c>
      <c r="G860" s="11">
        <v>4</v>
      </c>
      <c r="H860" s="12" t="str">
        <f t="shared" si="27"/>
        <v>65-4</v>
      </c>
      <c r="I860" s="12" t="str">
        <f t="shared" si="26"/>
        <v>65-4 O</v>
      </c>
      <c r="J860" s="49" t="s">
        <v>1487</v>
      </c>
      <c r="K860" s="11">
        <v>1</v>
      </c>
      <c r="L860" s="11">
        <v>92</v>
      </c>
      <c r="M860" s="117" t="b">
        <v>1</v>
      </c>
      <c r="N860" s="14">
        <v>157.17499999999998</v>
      </c>
      <c r="O860" s="14">
        <v>158.08499999999998</v>
      </c>
      <c r="P860" s="11"/>
      <c r="Q860" s="11" t="s">
        <v>105</v>
      </c>
      <c r="R860" s="135" t="s">
        <v>105</v>
      </c>
      <c r="S860" s="136" t="s">
        <v>1492</v>
      </c>
      <c r="T860" s="11"/>
      <c r="U860" s="11"/>
      <c r="V860" s="6"/>
      <c r="W860" s="6"/>
      <c r="X860" s="6"/>
      <c r="Y860" s="6"/>
      <c r="Z860" s="18" t="e">
        <v>#N/A</v>
      </c>
      <c r="AA860" s="6"/>
      <c r="AB860" s="151"/>
      <c r="AC860" s="151"/>
      <c r="AD860" s="151"/>
      <c r="AE860" s="151"/>
      <c r="AF860" s="34"/>
      <c r="AG860" s="34"/>
      <c r="AH860" s="151"/>
      <c r="AI860" s="34"/>
      <c r="AJ860" s="34"/>
      <c r="AK860" s="34"/>
      <c r="AL860" s="151"/>
      <c r="AM860" s="151"/>
      <c r="AN860" s="34"/>
      <c r="AO860" s="34"/>
      <c r="AP860" s="34"/>
      <c r="AQ860" s="151"/>
      <c r="AR860" s="34"/>
      <c r="AS860" s="34"/>
      <c r="AT860" s="34"/>
      <c r="AU860" s="34"/>
      <c r="AV860" s="151"/>
      <c r="AW860" s="34"/>
      <c r="AX860" s="34"/>
      <c r="AY860" s="34"/>
      <c r="AZ860" s="151"/>
      <c r="BA860" s="34"/>
      <c r="BB860" s="34"/>
      <c r="BC860" s="34"/>
      <c r="BD860" s="151"/>
      <c r="BE860" s="151"/>
      <c r="BF860" s="151"/>
      <c r="BG860" s="34"/>
      <c r="BH860" s="34"/>
      <c r="BI860" s="34"/>
      <c r="BJ860" s="34"/>
      <c r="BK860" s="151"/>
      <c r="BL860" s="151"/>
      <c r="BM860" s="151"/>
      <c r="BN860" s="151"/>
      <c r="BO860" s="151"/>
      <c r="BP860" s="30"/>
      <c r="BQ860" s="6"/>
      <c r="BR860" s="6"/>
      <c r="BS860" s="4">
        <v>0</v>
      </c>
      <c r="BT860" s="6"/>
      <c r="BU860" s="6"/>
      <c r="BV860" s="6"/>
      <c r="BW860" s="6"/>
      <c r="BX860" s="6" t="s">
        <v>704</v>
      </c>
      <c r="BY860" s="6"/>
      <c r="BZ860" s="6"/>
    </row>
    <row r="861" spans="1:78" ht="15" hidden="1" customHeight="1" x14ac:dyDescent="0.3">
      <c r="A861" s="49" t="s">
        <v>1487</v>
      </c>
      <c r="B861" s="7">
        <v>42969</v>
      </c>
      <c r="C861" s="6" t="s">
        <v>662</v>
      </c>
      <c r="D861" s="6">
        <v>5057</v>
      </c>
      <c r="E861" s="6">
        <v>805</v>
      </c>
      <c r="F861" s="11">
        <v>65</v>
      </c>
      <c r="G861" s="11">
        <v>4</v>
      </c>
      <c r="H861" s="12" t="str">
        <f t="shared" si="27"/>
        <v>65-4</v>
      </c>
      <c r="I861" s="12" t="str">
        <f t="shared" si="26"/>
        <v>65-4 1</v>
      </c>
      <c r="J861" s="49" t="s">
        <v>1487</v>
      </c>
      <c r="K861" s="11">
        <v>31</v>
      </c>
      <c r="L861" s="11">
        <v>92</v>
      </c>
      <c r="M861" s="117" t="b">
        <v>1</v>
      </c>
      <c r="N861" s="14">
        <v>157.47499999999999</v>
      </c>
      <c r="O861" s="14">
        <v>158.08499999999998</v>
      </c>
      <c r="P861" s="11" t="s">
        <v>112</v>
      </c>
      <c r="Q861" s="11" t="s">
        <v>1094</v>
      </c>
      <c r="R861" s="133" t="s">
        <v>1493</v>
      </c>
      <c r="S861" s="134">
        <v>1</v>
      </c>
      <c r="T861" s="11" t="s">
        <v>18</v>
      </c>
      <c r="U861" s="11"/>
      <c r="V861" s="6" t="s">
        <v>201</v>
      </c>
      <c r="W861" s="6" t="s">
        <v>49</v>
      </c>
      <c r="X861" s="6" t="s">
        <v>17</v>
      </c>
      <c r="Y861" s="6" t="s">
        <v>10</v>
      </c>
      <c r="Z861" s="18">
        <v>2</v>
      </c>
      <c r="AA861" s="6" t="s">
        <v>40</v>
      </c>
      <c r="AB861" s="151"/>
      <c r="AC861" s="151"/>
      <c r="AD861" s="151"/>
      <c r="AE861" s="151"/>
      <c r="AF861" s="34"/>
      <c r="AG861" s="34"/>
      <c r="AH861" s="151"/>
      <c r="AI861" s="34"/>
      <c r="AJ861" s="34"/>
      <c r="AK861" s="34"/>
      <c r="AL861" s="151"/>
      <c r="AM861" s="151"/>
      <c r="AN861" s="34"/>
      <c r="AO861" s="34"/>
      <c r="AP861" s="34"/>
      <c r="AQ861" s="151"/>
      <c r="AR861" s="34"/>
      <c r="AS861" s="34"/>
      <c r="AT861" s="34">
        <v>50</v>
      </c>
      <c r="AU861" s="34"/>
      <c r="AV861" s="151"/>
      <c r="AW861" s="34"/>
      <c r="AX861" s="34"/>
      <c r="AY861" s="34"/>
      <c r="AZ861" s="151"/>
      <c r="BA861" s="34"/>
      <c r="BB861" s="34"/>
      <c r="BC861" s="34"/>
      <c r="BD861" s="151"/>
      <c r="BE861" s="151"/>
      <c r="BF861" s="151"/>
      <c r="BG861" s="34"/>
      <c r="BH861" s="34"/>
      <c r="BI861" s="34">
        <v>50</v>
      </c>
      <c r="BJ861" s="34"/>
      <c r="BK861" s="151"/>
      <c r="BL861" s="151"/>
      <c r="BM861" s="151"/>
      <c r="BN861" s="151"/>
      <c r="BO861" s="151"/>
      <c r="BP861" s="30"/>
      <c r="BQ861" s="6"/>
      <c r="BR861" s="6"/>
      <c r="BS861" s="4">
        <v>100</v>
      </c>
      <c r="BT861" s="6"/>
      <c r="BU861" s="6"/>
      <c r="BV861" s="6"/>
      <c r="BW861" s="6" t="s">
        <v>591</v>
      </c>
      <c r="BX861" s="6"/>
      <c r="BY861" s="6"/>
      <c r="BZ861" s="6"/>
    </row>
    <row r="862" spans="1:78" ht="15" hidden="1" customHeight="1" x14ac:dyDescent="0.3">
      <c r="A862" s="49" t="s">
        <v>1487</v>
      </c>
      <c r="B862" s="7">
        <v>42969</v>
      </c>
      <c r="C862" s="6" t="s">
        <v>662</v>
      </c>
      <c r="D862" s="6">
        <v>5057</v>
      </c>
      <c r="E862" s="6">
        <v>805</v>
      </c>
      <c r="F862" s="11">
        <v>65</v>
      </c>
      <c r="G862" s="11">
        <v>4</v>
      </c>
      <c r="H862" s="12" t="str">
        <f t="shared" si="27"/>
        <v>65-4</v>
      </c>
      <c r="I862" s="12" t="str">
        <f t="shared" si="26"/>
        <v>65-4 4</v>
      </c>
      <c r="J862" s="49" t="s">
        <v>1487</v>
      </c>
      <c r="K862" s="11">
        <v>31</v>
      </c>
      <c r="L862" s="11">
        <v>92</v>
      </c>
      <c r="M862" s="117" t="b">
        <v>1</v>
      </c>
      <c r="N862" s="14">
        <v>157.47499999999999</v>
      </c>
      <c r="O862" s="14">
        <v>158.08499999999998</v>
      </c>
      <c r="P862" s="11" t="s">
        <v>112</v>
      </c>
      <c r="Q862" s="11" t="s">
        <v>31</v>
      </c>
      <c r="R862" s="140" t="s">
        <v>1494</v>
      </c>
      <c r="S862" s="141">
        <v>4</v>
      </c>
      <c r="T862" s="11" t="s">
        <v>44</v>
      </c>
      <c r="U862" s="11"/>
      <c r="V862" s="6" t="s">
        <v>663</v>
      </c>
      <c r="W862" s="6" t="s">
        <v>49</v>
      </c>
      <c r="X862" s="6" t="s">
        <v>52</v>
      </c>
      <c r="Y862" s="6" t="s">
        <v>12</v>
      </c>
      <c r="Z862" s="18">
        <v>4</v>
      </c>
      <c r="AA862" s="6" t="s">
        <v>40</v>
      </c>
      <c r="AB862" s="151"/>
      <c r="AC862" s="151"/>
      <c r="AD862" s="151"/>
      <c r="AE862" s="151"/>
      <c r="AF862" s="34"/>
      <c r="AG862" s="34"/>
      <c r="AH862" s="151"/>
      <c r="AI862" s="34"/>
      <c r="AJ862" s="34"/>
      <c r="AK862" s="34"/>
      <c r="AL862" s="151"/>
      <c r="AM862" s="151"/>
      <c r="AN862" s="34"/>
      <c r="AO862" s="34"/>
      <c r="AP862" s="34"/>
      <c r="AQ862" s="151"/>
      <c r="AR862" s="34"/>
      <c r="AS862" s="34"/>
      <c r="AT862" s="34"/>
      <c r="AU862" s="34">
        <v>100</v>
      </c>
      <c r="AV862" s="151"/>
      <c r="AW862" s="34"/>
      <c r="AX862" s="34"/>
      <c r="AY862" s="34"/>
      <c r="AZ862" s="151"/>
      <c r="BA862" s="34"/>
      <c r="BB862" s="34"/>
      <c r="BC862" s="34"/>
      <c r="BD862" s="151"/>
      <c r="BE862" s="151"/>
      <c r="BF862" s="151"/>
      <c r="BG862" s="34"/>
      <c r="BH862" s="34"/>
      <c r="BI862" s="34"/>
      <c r="BJ862" s="34"/>
      <c r="BK862" s="151"/>
      <c r="BL862" s="151"/>
      <c r="BM862" s="151"/>
      <c r="BN862" s="151"/>
      <c r="BO862" s="151"/>
      <c r="BP862" s="30"/>
      <c r="BQ862" s="6"/>
      <c r="BR862" s="6"/>
      <c r="BS862" s="4">
        <v>100</v>
      </c>
      <c r="BT862" s="6"/>
      <c r="BU862" s="6"/>
      <c r="BV862" s="6"/>
      <c r="BW862" s="1" t="s">
        <v>656</v>
      </c>
      <c r="BX862" s="6"/>
      <c r="BY862" s="6"/>
      <c r="BZ862" s="6"/>
    </row>
    <row r="863" spans="1:78" ht="15" hidden="1" customHeight="1" x14ac:dyDescent="0.3">
      <c r="A863" s="49" t="s">
        <v>1487</v>
      </c>
      <c r="B863" s="7">
        <v>42969</v>
      </c>
      <c r="C863" s="6" t="s">
        <v>662</v>
      </c>
      <c r="D863" s="6">
        <v>5057</v>
      </c>
      <c r="E863" s="6">
        <v>805</v>
      </c>
      <c r="F863" s="11">
        <v>66</v>
      </c>
      <c r="G863" s="11">
        <v>1</v>
      </c>
      <c r="H863" s="12" t="str">
        <f t="shared" si="27"/>
        <v>66-1</v>
      </c>
      <c r="I863" s="12" t="str">
        <f t="shared" si="26"/>
        <v>66-1 2</v>
      </c>
      <c r="J863" s="49" t="s">
        <v>1487</v>
      </c>
      <c r="K863" s="11">
        <v>31</v>
      </c>
      <c r="L863" s="11">
        <v>92</v>
      </c>
      <c r="M863" s="117" t="b">
        <v>1</v>
      </c>
      <c r="N863" s="14">
        <v>158.41</v>
      </c>
      <c r="O863" s="14">
        <v>159.01999999999998</v>
      </c>
      <c r="P863" s="11" t="s">
        <v>112</v>
      </c>
      <c r="Q863" s="11" t="s">
        <v>42</v>
      </c>
      <c r="R863" s="137" t="s">
        <v>1496</v>
      </c>
      <c r="S863" s="138">
        <v>2</v>
      </c>
      <c r="T863" s="11" t="s">
        <v>44</v>
      </c>
      <c r="U863" s="11"/>
      <c r="V863" s="6" t="s">
        <v>534</v>
      </c>
      <c r="W863" s="6" t="s">
        <v>49</v>
      </c>
      <c r="X863" s="6" t="s">
        <v>14</v>
      </c>
      <c r="Y863" s="6" t="s">
        <v>11</v>
      </c>
      <c r="Z863" s="79">
        <v>3</v>
      </c>
      <c r="AA863" s="6"/>
      <c r="AB863" s="152"/>
      <c r="AC863" s="152"/>
      <c r="AD863" s="152"/>
      <c r="AE863" s="152"/>
      <c r="AF863" s="54"/>
      <c r="AG863" s="54"/>
      <c r="AH863" s="152"/>
      <c r="AI863" s="54"/>
      <c r="AJ863" s="54"/>
      <c r="AK863" s="54"/>
      <c r="AL863" s="152"/>
      <c r="AM863" s="152"/>
      <c r="AN863" s="54"/>
      <c r="AO863" s="54"/>
      <c r="AP863" s="54"/>
      <c r="AQ863" s="151"/>
      <c r="AR863" s="34"/>
      <c r="AS863" s="34"/>
      <c r="AT863" s="34"/>
      <c r="AU863" s="34">
        <v>50</v>
      </c>
      <c r="AV863" s="151"/>
      <c r="AW863" s="34">
        <v>50</v>
      </c>
      <c r="AX863" s="34"/>
      <c r="AY863" s="34"/>
      <c r="AZ863" s="151"/>
      <c r="BA863" s="34"/>
      <c r="BB863" s="34"/>
      <c r="BC863" s="34"/>
      <c r="BD863" s="151"/>
      <c r="BE863" s="151"/>
      <c r="BF863" s="151"/>
      <c r="BG863" s="34"/>
      <c r="BH863" s="34"/>
      <c r="BI863" s="34"/>
      <c r="BJ863" s="34"/>
      <c r="BK863" s="151"/>
      <c r="BL863" s="151"/>
      <c r="BM863" s="151"/>
      <c r="BN863" s="151"/>
      <c r="BO863" s="151"/>
      <c r="BP863" s="30"/>
      <c r="BQ863" s="6"/>
      <c r="BR863" s="6"/>
      <c r="BS863" s="4">
        <v>100</v>
      </c>
      <c r="BT863" s="6"/>
      <c r="BU863" s="6"/>
      <c r="BV863" s="6"/>
      <c r="BW863" s="1" t="s">
        <v>705</v>
      </c>
      <c r="BX863" s="6"/>
      <c r="BY863" s="6"/>
      <c r="BZ863" s="6"/>
    </row>
    <row r="864" spans="1:78" ht="15" hidden="1" customHeight="1" x14ac:dyDescent="0.3">
      <c r="A864" s="49" t="s">
        <v>1487</v>
      </c>
      <c r="B864" s="7">
        <v>42969</v>
      </c>
      <c r="C864" s="6" t="s">
        <v>662</v>
      </c>
      <c r="D864" s="6">
        <v>5057</v>
      </c>
      <c r="E864" s="6">
        <v>805</v>
      </c>
      <c r="F864" s="11">
        <v>66</v>
      </c>
      <c r="G864" s="11">
        <v>1</v>
      </c>
      <c r="H864" s="12" t="str">
        <f t="shared" si="27"/>
        <v>66-1</v>
      </c>
      <c r="I864" s="12" t="str">
        <f t="shared" si="26"/>
        <v>66-1 O</v>
      </c>
      <c r="J864" s="49" t="s">
        <v>1487</v>
      </c>
      <c r="K864" s="11">
        <v>31</v>
      </c>
      <c r="L864" s="11">
        <v>92</v>
      </c>
      <c r="M864" s="117" t="b">
        <v>1</v>
      </c>
      <c r="N864" s="14">
        <v>158.41</v>
      </c>
      <c r="O864" s="14">
        <v>159.01999999999998</v>
      </c>
      <c r="P864" s="11"/>
      <c r="Q864" s="11" t="s">
        <v>105</v>
      </c>
      <c r="R864" s="135" t="s">
        <v>105</v>
      </c>
      <c r="S864" s="136" t="s">
        <v>1492</v>
      </c>
      <c r="T864" s="11"/>
      <c r="U864" s="11"/>
      <c r="V864" s="6"/>
      <c r="W864" s="6"/>
      <c r="X864" s="6"/>
      <c r="Y864" s="6"/>
      <c r="Z864" s="18" t="e">
        <v>#N/A</v>
      </c>
      <c r="AA864" s="6"/>
      <c r="AB864" s="151"/>
      <c r="AC864" s="151"/>
      <c r="AD864" s="151"/>
      <c r="AE864" s="151"/>
      <c r="AF864" s="34"/>
      <c r="AG864" s="34"/>
      <c r="AH864" s="151"/>
      <c r="AI864" s="34"/>
      <c r="AJ864" s="34"/>
      <c r="AK864" s="34"/>
      <c r="AL864" s="151"/>
      <c r="AM864" s="151"/>
      <c r="AN864" s="34"/>
      <c r="AO864" s="34"/>
      <c r="AP864" s="34"/>
      <c r="AQ864" s="151"/>
      <c r="AR864" s="34"/>
      <c r="AS864" s="34"/>
      <c r="AT864" s="34"/>
      <c r="AU864" s="34"/>
      <c r="AV864" s="151"/>
      <c r="AW864" s="34"/>
      <c r="AX864" s="34"/>
      <c r="AY864" s="34"/>
      <c r="AZ864" s="151"/>
      <c r="BA864" s="34"/>
      <c r="BB864" s="34"/>
      <c r="BC864" s="34"/>
      <c r="BD864" s="151"/>
      <c r="BE864" s="151"/>
      <c r="BF864" s="151"/>
      <c r="BG864" s="34"/>
      <c r="BH864" s="34"/>
      <c r="BI864" s="34"/>
      <c r="BJ864" s="34"/>
      <c r="BK864" s="151"/>
      <c r="BL864" s="151"/>
      <c r="BM864" s="151"/>
      <c r="BN864" s="151"/>
      <c r="BO864" s="151"/>
      <c r="BP864" s="30"/>
      <c r="BQ864" s="6"/>
      <c r="BR864" s="6"/>
      <c r="BS864" s="4">
        <v>0</v>
      </c>
      <c r="BT864" s="6"/>
      <c r="BU864" s="6"/>
      <c r="BV864" s="6"/>
      <c r="BW864" s="6"/>
      <c r="BX864" s="6" t="s">
        <v>706</v>
      </c>
      <c r="BY864" s="6"/>
      <c r="BZ864" s="6"/>
    </row>
    <row r="865" spans="1:78" ht="15" hidden="1" customHeight="1" x14ac:dyDescent="0.3">
      <c r="A865" s="49" t="s">
        <v>1487</v>
      </c>
      <c r="B865" s="7">
        <v>42969</v>
      </c>
      <c r="C865" s="6" t="s">
        <v>662</v>
      </c>
      <c r="D865" s="6">
        <v>5057</v>
      </c>
      <c r="E865" s="6">
        <v>805</v>
      </c>
      <c r="F865" s="11">
        <v>66</v>
      </c>
      <c r="G865" s="11">
        <v>2</v>
      </c>
      <c r="H865" s="12" t="str">
        <f t="shared" si="27"/>
        <v>66-2</v>
      </c>
      <c r="I865" s="12" t="str">
        <f t="shared" si="26"/>
        <v>66-2 1</v>
      </c>
      <c r="J865" s="49" t="s">
        <v>1487</v>
      </c>
      <c r="K865" s="11">
        <v>0</v>
      </c>
      <c r="L865" s="11">
        <v>90</v>
      </c>
      <c r="M865" s="117" t="b">
        <v>1</v>
      </c>
      <c r="N865" s="14">
        <v>159.03</v>
      </c>
      <c r="O865" s="14">
        <v>159.93</v>
      </c>
      <c r="P865" s="11" t="s">
        <v>112</v>
      </c>
      <c r="Q865" s="11" t="s">
        <v>1094</v>
      </c>
      <c r="R865" s="133" t="s">
        <v>1493</v>
      </c>
      <c r="S865" s="134">
        <v>1</v>
      </c>
      <c r="T865" s="11" t="s">
        <v>18</v>
      </c>
      <c r="U865" s="11"/>
      <c r="V865" s="6" t="s">
        <v>201</v>
      </c>
      <c r="W865" s="6" t="s">
        <v>49</v>
      </c>
      <c r="X865" s="6" t="s">
        <v>17</v>
      </c>
      <c r="Y865" s="6" t="s">
        <v>10</v>
      </c>
      <c r="Z865" s="18">
        <v>2</v>
      </c>
      <c r="AA865" s="6" t="s">
        <v>40</v>
      </c>
      <c r="AB865" s="151"/>
      <c r="AC865" s="151"/>
      <c r="AD865" s="151"/>
      <c r="AE865" s="151"/>
      <c r="AF865" s="34"/>
      <c r="AG865" s="34"/>
      <c r="AH865" s="151"/>
      <c r="AI865" s="34"/>
      <c r="AJ865" s="34"/>
      <c r="AK865" s="34"/>
      <c r="AL865" s="151"/>
      <c r="AM865" s="151"/>
      <c r="AN865" s="34"/>
      <c r="AO865" s="34"/>
      <c r="AP865" s="34"/>
      <c r="AQ865" s="151"/>
      <c r="AR865" s="34"/>
      <c r="AS865" s="34"/>
      <c r="AT865" s="34">
        <v>50</v>
      </c>
      <c r="AU865" s="34"/>
      <c r="AV865" s="151"/>
      <c r="AW865" s="34"/>
      <c r="AX865" s="34"/>
      <c r="AY865" s="34"/>
      <c r="AZ865" s="151"/>
      <c r="BA865" s="34"/>
      <c r="BB865" s="34"/>
      <c r="BC865" s="34"/>
      <c r="BD865" s="151"/>
      <c r="BE865" s="151"/>
      <c r="BF865" s="151"/>
      <c r="BG865" s="34"/>
      <c r="BH865" s="34"/>
      <c r="BI865" s="34">
        <v>50</v>
      </c>
      <c r="BJ865" s="34"/>
      <c r="BK865" s="151"/>
      <c r="BL865" s="151"/>
      <c r="BM865" s="151"/>
      <c r="BN865" s="151"/>
      <c r="BO865" s="151"/>
      <c r="BP865" s="30"/>
      <c r="BQ865" s="6"/>
      <c r="BR865" s="6"/>
      <c r="BS865" s="4">
        <v>100</v>
      </c>
      <c r="BT865" s="6"/>
      <c r="BU865" s="6"/>
      <c r="BV865" s="6"/>
      <c r="BW865" s="6" t="s">
        <v>591</v>
      </c>
      <c r="BX865" s="6"/>
      <c r="BY865" s="6"/>
      <c r="BZ865" s="6"/>
    </row>
    <row r="866" spans="1:78" ht="15" hidden="1" customHeight="1" x14ac:dyDescent="0.3">
      <c r="A866" s="49" t="s">
        <v>1487</v>
      </c>
      <c r="B866" s="7">
        <v>42969</v>
      </c>
      <c r="C866" s="6" t="s">
        <v>662</v>
      </c>
      <c r="D866" s="6">
        <v>5057</v>
      </c>
      <c r="E866" s="6">
        <v>805</v>
      </c>
      <c r="F866" s="11">
        <v>66</v>
      </c>
      <c r="G866" s="11">
        <v>2</v>
      </c>
      <c r="H866" s="12" t="str">
        <f t="shared" si="27"/>
        <v>66-2</v>
      </c>
      <c r="I866" s="12" t="str">
        <f t="shared" si="26"/>
        <v>66-2 5</v>
      </c>
      <c r="J866" s="49" t="s">
        <v>1487</v>
      </c>
      <c r="K866" s="11">
        <v>0</v>
      </c>
      <c r="L866" s="11">
        <v>90</v>
      </c>
      <c r="M866" s="117" t="b">
        <v>1</v>
      </c>
      <c r="N866" s="14">
        <v>159.03</v>
      </c>
      <c r="O866" s="14">
        <v>159.93</v>
      </c>
      <c r="P866" s="11" t="s">
        <v>112</v>
      </c>
      <c r="Q866" s="11" t="s">
        <v>56</v>
      </c>
      <c r="R866" s="133" t="s">
        <v>1495</v>
      </c>
      <c r="S866" s="134">
        <v>5</v>
      </c>
      <c r="T866" s="11" t="s">
        <v>18</v>
      </c>
      <c r="U866" s="11" t="s">
        <v>8</v>
      </c>
      <c r="V866" s="6" t="s">
        <v>665</v>
      </c>
      <c r="W866" s="6" t="s">
        <v>49</v>
      </c>
      <c r="X866" s="6" t="s">
        <v>52</v>
      </c>
      <c r="Y866" s="6" t="s">
        <v>11</v>
      </c>
      <c r="Z866" s="18">
        <v>3</v>
      </c>
      <c r="AA866" s="6" t="s">
        <v>40</v>
      </c>
      <c r="AB866" s="151"/>
      <c r="AC866" s="151"/>
      <c r="AD866" s="151"/>
      <c r="AE866" s="151"/>
      <c r="AF866" s="34"/>
      <c r="AG866" s="34"/>
      <c r="AH866" s="151"/>
      <c r="AI866" s="34"/>
      <c r="AJ866" s="34"/>
      <c r="AK866" s="34"/>
      <c r="AL866" s="151"/>
      <c r="AM866" s="151"/>
      <c r="AN866" s="34"/>
      <c r="AO866" s="34"/>
      <c r="AP866" s="34"/>
      <c r="AQ866" s="151"/>
      <c r="AR866" s="34"/>
      <c r="AS866" s="34"/>
      <c r="AT866" s="34">
        <v>35</v>
      </c>
      <c r="AU866" s="34"/>
      <c r="AV866" s="151"/>
      <c r="AW866" s="34">
        <v>35</v>
      </c>
      <c r="AX866" s="34"/>
      <c r="AY866" s="34"/>
      <c r="AZ866" s="151"/>
      <c r="BA866" s="34"/>
      <c r="BB866" s="34"/>
      <c r="BC866" s="34"/>
      <c r="BD866" s="151"/>
      <c r="BE866" s="151"/>
      <c r="BF866" s="151"/>
      <c r="BG866" s="34"/>
      <c r="BH866" s="34"/>
      <c r="BI866" s="34"/>
      <c r="BJ866" s="34"/>
      <c r="BK866" s="151"/>
      <c r="BL866" s="151"/>
      <c r="BM866" s="151"/>
      <c r="BN866" s="151"/>
      <c r="BO866" s="151"/>
      <c r="BP866" s="30"/>
      <c r="BQ866" s="6" t="s">
        <v>686</v>
      </c>
      <c r="BR866" s="6">
        <v>30</v>
      </c>
      <c r="BS866" s="4">
        <v>100</v>
      </c>
      <c r="BT866" s="6"/>
      <c r="BU866" s="6" t="s">
        <v>130</v>
      </c>
      <c r="BV866" s="6" t="s">
        <v>691</v>
      </c>
      <c r="BW866" s="6" t="s">
        <v>692</v>
      </c>
      <c r="BX866" s="6"/>
      <c r="BY866" s="6"/>
      <c r="BZ866" s="6"/>
    </row>
    <row r="867" spans="1:78" ht="15" customHeight="1" x14ac:dyDescent="0.3">
      <c r="A867" s="49" t="s">
        <v>1487</v>
      </c>
      <c r="B867" s="7">
        <v>42969</v>
      </c>
      <c r="C867" s="6" t="s">
        <v>662</v>
      </c>
      <c r="D867" s="6">
        <v>5057</v>
      </c>
      <c r="E867" s="6">
        <v>805</v>
      </c>
      <c r="F867" s="11">
        <v>66</v>
      </c>
      <c r="G867" s="11">
        <v>2</v>
      </c>
      <c r="H867" s="12" t="str">
        <f t="shared" si="27"/>
        <v>66-2</v>
      </c>
      <c r="I867" s="12" t="str">
        <f t="shared" si="26"/>
        <v>66-2 4</v>
      </c>
      <c r="J867" s="49" t="s">
        <v>1487</v>
      </c>
      <c r="K867" s="11">
        <v>0</v>
      </c>
      <c r="L867" s="11">
        <v>90</v>
      </c>
      <c r="M867" s="117" t="b">
        <v>1</v>
      </c>
      <c r="N867" s="14">
        <v>159.03</v>
      </c>
      <c r="O867" s="14">
        <v>159.93</v>
      </c>
      <c r="P867" s="11" t="s">
        <v>112</v>
      </c>
      <c r="Q867" s="11" t="s">
        <v>117</v>
      </c>
      <c r="R867" s="133" t="s">
        <v>1494</v>
      </c>
      <c r="S867" s="134">
        <v>4</v>
      </c>
      <c r="T867" s="11" t="s">
        <v>8</v>
      </c>
      <c r="U867" s="11"/>
      <c r="V867" s="6" t="s">
        <v>666</v>
      </c>
      <c r="W867" s="6" t="s">
        <v>49</v>
      </c>
      <c r="X867" s="6" t="s">
        <v>14</v>
      </c>
      <c r="Y867" s="6" t="s">
        <v>135</v>
      </c>
      <c r="Z867" s="18">
        <v>3</v>
      </c>
      <c r="AA867" s="6" t="s">
        <v>40</v>
      </c>
      <c r="AB867" s="151"/>
      <c r="AC867" s="151"/>
      <c r="AD867" s="151"/>
      <c r="AE867" s="151"/>
      <c r="AF867" s="34"/>
      <c r="AG867" s="34"/>
      <c r="AH867" s="151"/>
      <c r="AI867" s="34"/>
      <c r="AJ867" s="34"/>
      <c r="AK867" s="34"/>
      <c r="AL867" s="151"/>
      <c r="AM867" s="151"/>
      <c r="AN867" s="34"/>
      <c r="AO867" s="34"/>
      <c r="AP867" s="34"/>
      <c r="AQ867" s="151"/>
      <c r="AR867" s="34"/>
      <c r="AS867" s="34"/>
      <c r="AT867" s="34">
        <v>50</v>
      </c>
      <c r="AU867" s="34"/>
      <c r="AV867" s="151"/>
      <c r="AW867" s="34">
        <v>50</v>
      </c>
      <c r="AX867" s="34"/>
      <c r="AY867" s="34"/>
      <c r="AZ867" s="151"/>
      <c r="BA867" s="34"/>
      <c r="BB867" s="34"/>
      <c r="BC867" s="34"/>
      <c r="BD867" s="151"/>
      <c r="BE867" s="151"/>
      <c r="BF867" s="151"/>
      <c r="BG867" s="34"/>
      <c r="BH867" s="34"/>
      <c r="BI867" s="34"/>
      <c r="BJ867" s="34"/>
      <c r="BK867" s="151"/>
      <c r="BL867" s="151"/>
      <c r="BM867" s="151"/>
      <c r="BN867" s="151"/>
      <c r="BO867" s="151"/>
      <c r="BP867" s="30"/>
      <c r="BQ867" s="6"/>
      <c r="BR867" s="6"/>
      <c r="BS867" s="4">
        <v>100</v>
      </c>
      <c r="BT867" s="6"/>
      <c r="BU867" s="6"/>
      <c r="BV867" s="6"/>
      <c r="BW867" s="6" t="s">
        <v>707</v>
      </c>
      <c r="BX867" s="6"/>
      <c r="BY867" s="6"/>
      <c r="BZ867" s="6"/>
    </row>
    <row r="868" spans="1:78" ht="15" hidden="1" customHeight="1" x14ac:dyDescent="0.3">
      <c r="A868" s="49" t="s">
        <v>1487</v>
      </c>
      <c r="B868" s="7">
        <v>42969</v>
      </c>
      <c r="C868" s="6" t="s">
        <v>662</v>
      </c>
      <c r="D868" s="6">
        <v>5057</v>
      </c>
      <c r="E868" s="6">
        <v>805</v>
      </c>
      <c r="F868" s="11">
        <v>66</v>
      </c>
      <c r="G868" s="11">
        <v>2</v>
      </c>
      <c r="H868" s="12" t="str">
        <f t="shared" si="27"/>
        <v>66-2</v>
      </c>
      <c r="I868" s="12" t="str">
        <f t="shared" si="26"/>
        <v>66-2 4</v>
      </c>
      <c r="J868" s="49" t="s">
        <v>1487</v>
      </c>
      <c r="K868" s="11">
        <v>0</v>
      </c>
      <c r="L868" s="11">
        <v>90</v>
      </c>
      <c r="M868" s="117" t="b">
        <v>1</v>
      </c>
      <c r="N868" s="14">
        <v>159.03</v>
      </c>
      <c r="O868" s="14">
        <v>159.93</v>
      </c>
      <c r="P868" s="11" t="s">
        <v>112</v>
      </c>
      <c r="Q868" s="11" t="s">
        <v>31</v>
      </c>
      <c r="R868" s="140" t="s">
        <v>1494</v>
      </c>
      <c r="S868" s="141">
        <v>4</v>
      </c>
      <c r="T868" s="11" t="s">
        <v>44</v>
      </c>
      <c r="U868" s="11"/>
      <c r="V868" s="6" t="s">
        <v>666</v>
      </c>
      <c r="W868" s="6" t="s">
        <v>49</v>
      </c>
      <c r="X868" s="6" t="s">
        <v>14</v>
      </c>
      <c r="Y868" s="6" t="s">
        <v>12</v>
      </c>
      <c r="Z868" s="18">
        <v>4</v>
      </c>
      <c r="AA868" s="6" t="s">
        <v>40</v>
      </c>
      <c r="AB868" s="151"/>
      <c r="AC868" s="151"/>
      <c r="AD868" s="151"/>
      <c r="AE868" s="151"/>
      <c r="AF868" s="34"/>
      <c r="AG868" s="34"/>
      <c r="AH868" s="151"/>
      <c r="AI868" s="34"/>
      <c r="AJ868" s="34"/>
      <c r="AK868" s="34"/>
      <c r="AL868" s="151"/>
      <c r="AM868" s="151"/>
      <c r="AN868" s="34"/>
      <c r="AO868" s="34"/>
      <c r="AP868" s="34"/>
      <c r="AQ868" s="151"/>
      <c r="AR868" s="34"/>
      <c r="AS868" s="34"/>
      <c r="AT868" s="34"/>
      <c r="AU868" s="34">
        <v>100</v>
      </c>
      <c r="AV868" s="151"/>
      <c r="AW868" s="34"/>
      <c r="AX868" s="34"/>
      <c r="AY868" s="34"/>
      <c r="AZ868" s="151"/>
      <c r="BA868" s="34"/>
      <c r="BB868" s="34"/>
      <c r="BC868" s="34"/>
      <c r="BD868" s="151"/>
      <c r="BE868" s="151"/>
      <c r="BF868" s="151"/>
      <c r="BG868" s="34"/>
      <c r="BH868" s="34"/>
      <c r="BI868" s="34"/>
      <c r="BJ868" s="34"/>
      <c r="BK868" s="151"/>
      <c r="BL868" s="151"/>
      <c r="BM868" s="151"/>
      <c r="BN868" s="151"/>
      <c r="BO868" s="151"/>
      <c r="BP868" s="30"/>
      <c r="BQ868" s="6"/>
      <c r="BR868" s="6"/>
      <c r="BS868" s="4">
        <v>100</v>
      </c>
      <c r="BT868" s="6"/>
      <c r="BU868" s="6"/>
      <c r="BV868" s="6"/>
      <c r="BW868" s="1" t="s">
        <v>656</v>
      </c>
      <c r="BX868" s="6"/>
      <c r="BY868" s="6"/>
      <c r="BZ868" s="6"/>
    </row>
    <row r="869" spans="1:78" ht="15" hidden="1" customHeight="1" x14ac:dyDescent="0.3">
      <c r="A869" s="49" t="s">
        <v>1487</v>
      </c>
      <c r="B869" s="7">
        <v>42969</v>
      </c>
      <c r="C869" s="6" t="s">
        <v>662</v>
      </c>
      <c r="D869" s="6">
        <v>5057</v>
      </c>
      <c r="E869" s="6">
        <v>805</v>
      </c>
      <c r="F869" s="11">
        <v>66</v>
      </c>
      <c r="G869" s="11">
        <v>2</v>
      </c>
      <c r="H869" s="12" t="str">
        <f t="shared" si="27"/>
        <v>66-2</v>
      </c>
      <c r="I869" s="12" t="str">
        <f t="shared" si="26"/>
        <v>66-2 O</v>
      </c>
      <c r="J869" s="49" t="s">
        <v>1487</v>
      </c>
      <c r="K869" s="11">
        <v>0</v>
      </c>
      <c r="L869" s="11">
        <v>90</v>
      </c>
      <c r="M869" s="117" t="b">
        <v>1</v>
      </c>
      <c r="N869" s="14">
        <v>159.03</v>
      </c>
      <c r="O869" s="14">
        <v>159.93</v>
      </c>
      <c r="P869" s="11"/>
      <c r="Q869" s="11" t="s">
        <v>105</v>
      </c>
      <c r="R869" s="135" t="s">
        <v>105</v>
      </c>
      <c r="S869" s="136" t="s">
        <v>1492</v>
      </c>
      <c r="T869" s="11"/>
      <c r="U869" s="11"/>
      <c r="V869" s="6"/>
      <c r="W869" s="6"/>
      <c r="X869" s="6"/>
      <c r="Y869" s="6"/>
      <c r="Z869" s="18" t="e">
        <v>#N/A</v>
      </c>
      <c r="AA869" s="6"/>
      <c r="AB869" s="151"/>
      <c r="AC869" s="151"/>
      <c r="AD869" s="151"/>
      <c r="AE869" s="151"/>
      <c r="AF869" s="34"/>
      <c r="AG869" s="34"/>
      <c r="AH869" s="151"/>
      <c r="AI869" s="34"/>
      <c r="AJ869" s="34"/>
      <c r="AK869" s="34"/>
      <c r="AL869" s="151"/>
      <c r="AM869" s="151"/>
      <c r="AN869" s="34"/>
      <c r="AO869" s="34"/>
      <c r="AP869" s="34"/>
      <c r="AQ869" s="151"/>
      <c r="AR869" s="34"/>
      <c r="AS869" s="34"/>
      <c r="AT869" s="34"/>
      <c r="AU869" s="34"/>
      <c r="AV869" s="151"/>
      <c r="AW869" s="34"/>
      <c r="AX869" s="34"/>
      <c r="AY869" s="34"/>
      <c r="AZ869" s="151"/>
      <c r="BA869" s="34"/>
      <c r="BB869" s="34"/>
      <c r="BC869" s="34"/>
      <c r="BD869" s="151"/>
      <c r="BE869" s="151"/>
      <c r="BF869" s="151"/>
      <c r="BG869" s="34"/>
      <c r="BH869" s="34"/>
      <c r="BI869" s="34"/>
      <c r="BJ869" s="34"/>
      <c r="BK869" s="151"/>
      <c r="BL869" s="151"/>
      <c r="BM869" s="151"/>
      <c r="BN869" s="151"/>
      <c r="BO869" s="151"/>
      <c r="BP869" s="30"/>
      <c r="BQ869" s="6"/>
      <c r="BR869" s="6"/>
      <c r="BS869" s="4">
        <v>0</v>
      </c>
      <c r="BT869" s="6"/>
      <c r="BU869" s="6"/>
      <c r="BV869" s="6"/>
      <c r="BW869" s="6"/>
      <c r="BX869" s="6" t="s">
        <v>708</v>
      </c>
      <c r="BY869" s="6"/>
      <c r="BZ869" s="6"/>
    </row>
    <row r="870" spans="1:78" ht="15" hidden="1" customHeight="1" x14ac:dyDescent="0.3">
      <c r="A870" s="49" t="s">
        <v>1487</v>
      </c>
      <c r="B870" s="7">
        <v>42969</v>
      </c>
      <c r="C870" s="6" t="s">
        <v>662</v>
      </c>
      <c r="D870" s="6">
        <v>5057</v>
      </c>
      <c r="E870" s="6">
        <v>805</v>
      </c>
      <c r="F870" s="11">
        <v>66</v>
      </c>
      <c r="G870" s="11">
        <v>3</v>
      </c>
      <c r="H870" s="12" t="str">
        <f t="shared" si="27"/>
        <v>66-3</v>
      </c>
      <c r="I870" s="12" t="str">
        <f t="shared" si="26"/>
        <v>66-3 1</v>
      </c>
      <c r="J870" s="49" t="s">
        <v>1487</v>
      </c>
      <c r="K870" s="11">
        <v>0</v>
      </c>
      <c r="L870" s="11">
        <v>72</v>
      </c>
      <c r="M870" s="117" t="b">
        <v>1</v>
      </c>
      <c r="N870" s="14">
        <v>159.935</v>
      </c>
      <c r="O870" s="14">
        <v>160.655</v>
      </c>
      <c r="P870" s="11" t="s">
        <v>112</v>
      </c>
      <c r="Q870" s="11" t="s">
        <v>1094</v>
      </c>
      <c r="R870" s="133" t="s">
        <v>1493</v>
      </c>
      <c r="S870" s="134">
        <v>1</v>
      </c>
      <c r="T870" s="11" t="s">
        <v>18</v>
      </c>
      <c r="U870" s="11"/>
      <c r="V870" s="6" t="s">
        <v>201</v>
      </c>
      <c r="W870" s="6" t="s">
        <v>49</v>
      </c>
      <c r="X870" s="6" t="s">
        <v>17</v>
      </c>
      <c r="Y870" s="6" t="s">
        <v>10</v>
      </c>
      <c r="Z870" s="18">
        <v>2</v>
      </c>
      <c r="AA870" s="6" t="s">
        <v>40</v>
      </c>
      <c r="AB870" s="151"/>
      <c r="AC870" s="151"/>
      <c r="AD870" s="151"/>
      <c r="AE870" s="151"/>
      <c r="AF870" s="34"/>
      <c r="AG870" s="34"/>
      <c r="AH870" s="151"/>
      <c r="AI870" s="34"/>
      <c r="AJ870" s="34"/>
      <c r="AK870" s="34"/>
      <c r="AL870" s="151"/>
      <c r="AM870" s="151"/>
      <c r="AN870" s="34"/>
      <c r="AO870" s="34"/>
      <c r="AP870" s="34"/>
      <c r="AQ870" s="151"/>
      <c r="AR870" s="34"/>
      <c r="AS870" s="34"/>
      <c r="AT870" s="34">
        <v>90</v>
      </c>
      <c r="AU870" s="34"/>
      <c r="AV870" s="151"/>
      <c r="AW870" s="34"/>
      <c r="AX870" s="34"/>
      <c r="AY870" s="34"/>
      <c r="AZ870" s="151"/>
      <c r="BA870" s="34"/>
      <c r="BB870" s="34"/>
      <c r="BC870" s="34"/>
      <c r="BD870" s="151"/>
      <c r="BE870" s="151"/>
      <c r="BF870" s="151"/>
      <c r="BG870" s="34"/>
      <c r="BH870" s="34"/>
      <c r="BI870" s="34">
        <v>10</v>
      </c>
      <c r="BJ870" s="34"/>
      <c r="BK870" s="151"/>
      <c r="BL870" s="151"/>
      <c r="BM870" s="151"/>
      <c r="BN870" s="151"/>
      <c r="BO870" s="151"/>
      <c r="BP870" s="30"/>
      <c r="BQ870" s="6"/>
      <c r="BR870" s="6"/>
      <c r="BS870" s="4">
        <v>100</v>
      </c>
      <c r="BT870" s="6"/>
      <c r="BU870" s="6"/>
      <c r="BV870" s="6"/>
      <c r="BW870" s="6" t="s">
        <v>709</v>
      </c>
      <c r="BX870" s="6"/>
      <c r="BY870" s="6"/>
      <c r="BZ870" s="6"/>
    </row>
    <row r="871" spans="1:78" ht="15" hidden="1" customHeight="1" x14ac:dyDescent="0.3">
      <c r="A871" s="49" t="s">
        <v>1487</v>
      </c>
      <c r="B871" s="7">
        <v>42969</v>
      </c>
      <c r="C871" s="6" t="s">
        <v>662</v>
      </c>
      <c r="D871" s="6">
        <v>5057</v>
      </c>
      <c r="E871" s="6">
        <v>805</v>
      </c>
      <c r="F871" s="11">
        <v>66</v>
      </c>
      <c r="G871" s="11">
        <v>3</v>
      </c>
      <c r="H871" s="12" t="str">
        <f t="shared" si="27"/>
        <v>66-3</v>
      </c>
      <c r="I871" s="12" t="str">
        <f t="shared" si="26"/>
        <v>66-3 5</v>
      </c>
      <c r="J871" s="49" t="s">
        <v>1487</v>
      </c>
      <c r="K871" s="11">
        <v>0</v>
      </c>
      <c r="L871" s="11">
        <v>72</v>
      </c>
      <c r="M871" s="117" t="b">
        <v>1</v>
      </c>
      <c r="N871" s="14">
        <v>159.935</v>
      </c>
      <c r="O871" s="14">
        <v>160.655</v>
      </c>
      <c r="P871" s="11" t="s">
        <v>112</v>
      </c>
      <c r="Q871" s="11" t="s">
        <v>56</v>
      </c>
      <c r="R871" s="133" t="s">
        <v>1495</v>
      </c>
      <c r="S871" s="134">
        <v>5</v>
      </c>
      <c r="T871" s="11" t="s">
        <v>18</v>
      </c>
      <c r="U871" s="11" t="s">
        <v>44</v>
      </c>
      <c r="V871" s="6" t="s">
        <v>549</v>
      </c>
      <c r="W871" s="6" t="s">
        <v>49</v>
      </c>
      <c r="X871" s="6" t="s">
        <v>52</v>
      </c>
      <c r="Y871" s="6" t="s">
        <v>11</v>
      </c>
      <c r="Z871" s="18">
        <v>3</v>
      </c>
      <c r="AA871" s="6" t="s">
        <v>40</v>
      </c>
      <c r="AB871" s="151"/>
      <c r="AC871" s="151"/>
      <c r="AD871" s="151"/>
      <c r="AE871" s="151"/>
      <c r="AF871" s="34"/>
      <c r="AG871" s="34"/>
      <c r="AH871" s="151"/>
      <c r="AI871" s="34"/>
      <c r="AJ871" s="34"/>
      <c r="AK871" s="34"/>
      <c r="AL871" s="151"/>
      <c r="AM871" s="151"/>
      <c r="AN871" s="34"/>
      <c r="AO871" s="34"/>
      <c r="AP871" s="34"/>
      <c r="AQ871" s="151"/>
      <c r="AR871" s="34"/>
      <c r="AS871" s="34"/>
      <c r="AT871" s="34">
        <v>35</v>
      </c>
      <c r="AU871" s="34"/>
      <c r="AV871" s="151"/>
      <c r="AW871" s="34">
        <v>35</v>
      </c>
      <c r="AX871" s="34"/>
      <c r="AY871" s="34"/>
      <c r="AZ871" s="151"/>
      <c r="BA871" s="34"/>
      <c r="BB871" s="34"/>
      <c r="BC871" s="34"/>
      <c r="BD871" s="151"/>
      <c r="BE871" s="151"/>
      <c r="BF871" s="151"/>
      <c r="BG871" s="34"/>
      <c r="BH871" s="34"/>
      <c r="BI871" s="34"/>
      <c r="BJ871" s="34"/>
      <c r="BK871" s="151"/>
      <c r="BL871" s="151"/>
      <c r="BM871" s="151"/>
      <c r="BN871" s="151"/>
      <c r="BO871" s="151"/>
      <c r="BP871" s="30"/>
      <c r="BQ871" s="6" t="s">
        <v>686</v>
      </c>
      <c r="BR871" s="6">
        <v>30</v>
      </c>
      <c r="BS871" s="4">
        <v>100</v>
      </c>
      <c r="BT871" s="6"/>
      <c r="BU871" s="6" t="s">
        <v>130</v>
      </c>
      <c r="BV871" s="6" t="s">
        <v>691</v>
      </c>
      <c r="BW871" s="6" t="s">
        <v>710</v>
      </c>
      <c r="BX871" s="6"/>
      <c r="BY871" s="6"/>
      <c r="BZ871" s="6"/>
    </row>
    <row r="872" spans="1:78" ht="15" customHeight="1" x14ac:dyDescent="0.3">
      <c r="A872" s="49" t="s">
        <v>1487</v>
      </c>
      <c r="B872" s="7">
        <v>42969</v>
      </c>
      <c r="C872" s="6" t="s">
        <v>662</v>
      </c>
      <c r="D872" s="6">
        <v>5057</v>
      </c>
      <c r="E872" s="6">
        <v>805</v>
      </c>
      <c r="F872" s="11">
        <v>66</v>
      </c>
      <c r="G872" s="11">
        <v>3</v>
      </c>
      <c r="H872" s="12" t="str">
        <f t="shared" si="27"/>
        <v>66-3</v>
      </c>
      <c r="I872" s="12" t="str">
        <f t="shared" si="26"/>
        <v>66-3 4</v>
      </c>
      <c r="J872" s="49" t="s">
        <v>1487</v>
      </c>
      <c r="K872" s="11">
        <v>0</v>
      </c>
      <c r="L872" s="11">
        <v>72</v>
      </c>
      <c r="M872" s="117" t="b">
        <v>1</v>
      </c>
      <c r="N872" s="14">
        <v>159.935</v>
      </c>
      <c r="O872" s="14">
        <v>160.655</v>
      </c>
      <c r="P872" s="11" t="s">
        <v>96</v>
      </c>
      <c r="Q872" s="11" t="s">
        <v>117</v>
      </c>
      <c r="R872" s="133" t="s">
        <v>1494</v>
      </c>
      <c r="S872" s="134">
        <v>4</v>
      </c>
      <c r="T872" s="11" t="s">
        <v>8</v>
      </c>
      <c r="U872" s="11"/>
      <c r="V872" s="6" t="s">
        <v>667</v>
      </c>
      <c r="W872" s="6" t="s">
        <v>49</v>
      </c>
      <c r="X872" s="6" t="s">
        <v>14</v>
      </c>
      <c r="Y872" s="6" t="s">
        <v>135</v>
      </c>
      <c r="Z872" s="18">
        <v>3</v>
      </c>
      <c r="AA872" s="6" t="s">
        <v>40</v>
      </c>
      <c r="AB872" s="151"/>
      <c r="AC872" s="151"/>
      <c r="AD872" s="151"/>
      <c r="AE872" s="151"/>
      <c r="AF872" s="34"/>
      <c r="AG872" s="34"/>
      <c r="AH872" s="151"/>
      <c r="AI872" s="34"/>
      <c r="AJ872" s="34"/>
      <c r="AK872" s="34"/>
      <c r="AL872" s="151"/>
      <c r="AM872" s="151"/>
      <c r="AN872" s="34"/>
      <c r="AO872" s="34"/>
      <c r="AP872" s="34"/>
      <c r="AQ872" s="151"/>
      <c r="AR872" s="34"/>
      <c r="AS872" s="34"/>
      <c r="AT872" s="34">
        <v>50</v>
      </c>
      <c r="AU872" s="34"/>
      <c r="AV872" s="151"/>
      <c r="AW872" s="34">
        <v>50</v>
      </c>
      <c r="AX872" s="34"/>
      <c r="AY872" s="34"/>
      <c r="AZ872" s="151"/>
      <c r="BA872" s="34"/>
      <c r="BB872" s="34"/>
      <c r="BC872" s="34"/>
      <c r="BD872" s="151"/>
      <c r="BE872" s="151"/>
      <c r="BF872" s="151"/>
      <c r="BG872" s="34"/>
      <c r="BH872" s="34"/>
      <c r="BI872" s="34"/>
      <c r="BJ872" s="34"/>
      <c r="BK872" s="151"/>
      <c r="BL872" s="151"/>
      <c r="BM872" s="151"/>
      <c r="BN872" s="151"/>
      <c r="BO872" s="151"/>
      <c r="BP872" s="30"/>
      <c r="BQ872" s="6"/>
      <c r="BR872" s="6"/>
      <c r="BS872" s="4">
        <v>100</v>
      </c>
      <c r="BT872" s="6"/>
      <c r="BU872" s="6" t="s">
        <v>130</v>
      </c>
      <c r="BV872" s="6" t="s">
        <v>691</v>
      </c>
      <c r="BW872" s="6" t="s">
        <v>707</v>
      </c>
      <c r="BX872" s="6"/>
      <c r="BY872" s="6"/>
      <c r="BZ872" s="6"/>
    </row>
    <row r="873" spans="1:78" ht="15" customHeight="1" x14ac:dyDescent="0.3">
      <c r="A873" s="49" t="s">
        <v>1487</v>
      </c>
      <c r="B873" s="7">
        <v>42969</v>
      </c>
      <c r="C873" s="6" t="s">
        <v>662</v>
      </c>
      <c r="D873" s="6">
        <v>5057</v>
      </c>
      <c r="E873" s="6">
        <v>805</v>
      </c>
      <c r="F873" s="11">
        <v>66</v>
      </c>
      <c r="G873" s="11">
        <v>3</v>
      </c>
      <c r="H873" s="12" t="str">
        <f t="shared" si="27"/>
        <v>66-3</v>
      </c>
      <c r="I873" s="12" t="str">
        <f t="shared" si="26"/>
        <v>66-3 3</v>
      </c>
      <c r="J873" s="49" t="s">
        <v>1487</v>
      </c>
      <c r="K873" s="11">
        <v>0</v>
      </c>
      <c r="L873" s="11">
        <v>72</v>
      </c>
      <c r="M873" s="117" t="b">
        <v>1</v>
      </c>
      <c r="N873" s="14">
        <v>159.935</v>
      </c>
      <c r="O873" s="14">
        <v>160.655</v>
      </c>
      <c r="P873" s="11" t="s">
        <v>112</v>
      </c>
      <c r="Q873" s="11" t="s">
        <v>117</v>
      </c>
      <c r="R873" s="133" t="s">
        <v>1497</v>
      </c>
      <c r="S873" s="134">
        <v>3</v>
      </c>
      <c r="T873" s="11" t="s">
        <v>18</v>
      </c>
      <c r="U873" s="11"/>
      <c r="V873" s="6" t="s">
        <v>540</v>
      </c>
      <c r="W873" s="6" t="s">
        <v>49</v>
      </c>
      <c r="X873" s="6" t="s">
        <v>15</v>
      </c>
      <c r="Y873" s="6" t="s">
        <v>135</v>
      </c>
      <c r="Z873" s="18">
        <v>3</v>
      </c>
      <c r="AA873" s="6" t="s">
        <v>40</v>
      </c>
      <c r="AB873" s="151"/>
      <c r="AC873" s="151"/>
      <c r="AD873" s="151"/>
      <c r="AE873" s="151"/>
      <c r="AF873" s="34"/>
      <c r="AG873" s="34"/>
      <c r="AH873" s="151"/>
      <c r="AI873" s="34"/>
      <c r="AJ873" s="34"/>
      <c r="AK873" s="34"/>
      <c r="AL873" s="151"/>
      <c r="AM873" s="151"/>
      <c r="AN873" s="34"/>
      <c r="AO873" s="34"/>
      <c r="AP873" s="34"/>
      <c r="AQ873" s="151"/>
      <c r="AR873" s="34"/>
      <c r="AS873" s="34"/>
      <c r="AT873" s="34">
        <v>50</v>
      </c>
      <c r="AU873" s="34"/>
      <c r="AV873" s="151"/>
      <c r="AW873" s="34">
        <v>50</v>
      </c>
      <c r="AX873" s="34"/>
      <c r="AY873" s="34"/>
      <c r="AZ873" s="151"/>
      <c r="BA873" s="34"/>
      <c r="BB873" s="34"/>
      <c r="BC873" s="34"/>
      <c r="BD873" s="151"/>
      <c r="BE873" s="151"/>
      <c r="BF873" s="151"/>
      <c r="BG873" s="34"/>
      <c r="BH873" s="34"/>
      <c r="BI873" s="34"/>
      <c r="BJ873" s="34"/>
      <c r="BK873" s="151"/>
      <c r="BL873" s="151"/>
      <c r="BM873" s="151"/>
      <c r="BN873" s="151"/>
      <c r="BO873" s="151"/>
      <c r="BP873" s="30"/>
      <c r="BQ873" s="6"/>
      <c r="BR873" s="6"/>
      <c r="BS873" s="4">
        <v>100</v>
      </c>
      <c r="BT873" s="6"/>
      <c r="BU873" s="6"/>
      <c r="BV873" s="6"/>
      <c r="BW873" s="6" t="s">
        <v>711</v>
      </c>
      <c r="BX873" s="6"/>
      <c r="BY873" s="6"/>
      <c r="BZ873" s="6"/>
    </row>
    <row r="874" spans="1:78" ht="15" hidden="1" customHeight="1" x14ac:dyDescent="0.3">
      <c r="A874" s="49" t="s">
        <v>1487</v>
      </c>
      <c r="B874" s="7">
        <v>42969</v>
      </c>
      <c r="C874" s="6" t="s">
        <v>662</v>
      </c>
      <c r="D874" s="6">
        <v>5057</v>
      </c>
      <c r="E874" s="6">
        <v>805</v>
      </c>
      <c r="F874" s="11">
        <v>65</v>
      </c>
      <c r="G874" s="11">
        <v>4</v>
      </c>
      <c r="H874" s="12" t="str">
        <f t="shared" si="27"/>
        <v>65-4</v>
      </c>
      <c r="I874" s="12" t="str">
        <f t="shared" si="26"/>
        <v>65-4 4</v>
      </c>
      <c r="J874" s="49" t="s">
        <v>1487</v>
      </c>
      <c r="K874" s="11">
        <v>0</v>
      </c>
      <c r="L874" s="11">
        <v>72</v>
      </c>
      <c r="M874" s="117" t="b">
        <v>1</v>
      </c>
      <c r="N874" s="14">
        <v>157.16499999999999</v>
      </c>
      <c r="O874" s="14">
        <v>157.88499999999999</v>
      </c>
      <c r="P874" s="11" t="s">
        <v>112</v>
      </c>
      <c r="Q874" s="11" t="s">
        <v>31</v>
      </c>
      <c r="R874" s="140" t="s">
        <v>1494</v>
      </c>
      <c r="S874" s="141">
        <v>4</v>
      </c>
      <c r="T874" s="11" t="s">
        <v>44</v>
      </c>
      <c r="U874" s="11"/>
      <c r="V874" s="6" t="s">
        <v>552</v>
      </c>
      <c r="W874" s="6" t="s">
        <v>49</v>
      </c>
      <c r="X874" s="6" t="s">
        <v>52</v>
      </c>
      <c r="Y874" s="6" t="s">
        <v>12</v>
      </c>
      <c r="Z874" s="18">
        <v>4</v>
      </c>
      <c r="AA874" s="6" t="s">
        <v>40</v>
      </c>
      <c r="AB874" s="151"/>
      <c r="AC874" s="151"/>
      <c r="AD874" s="151"/>
      <c r="AE874" s="151"/>
      <c r="AF874" s="34"/>
      <c r="AG874" s="34"/>
      <c r="AH874" s="151"/>
      <c r="AI874" s="34"/>
      <c r="AJ874" s="34"/>
      <c r="AK874" s="34"/>
      <c r="AL874" s="151"/>
      <c r="AM874" s="151"/>
      <c r="AN874" s="34"/>
      <c r="AO874" s="34"/>
      <c r="AP874" s="34"/>
      <c r="AQ874" s="151"/>
      <c r="AR874" s="34"/>
      <c r="AS874" s="34"/>
      <c r="AT874" s="34"/>
      <c r="AU874" s="34">
        <v>100</v>
      </c>
      <c r="AV874" s="151"/>
      <c r="AW874" s="34"/>
      <c r="AX874" s="34"/>
      <c r="AY874" s="34"/>
      <c r="AZ874" s="151"/>
      <c r="BA874" s="34"/>
      <c r="BB874" s="34"/>
      <c r="BC874" s="34"/>
      <c r="BD874" s="151"/>
      <c r="BE874" s="151"/>
      <c r="BF874" s="151"/>
      <c r="BG874" s="34"/>
      <c r="BH874" s="34"/>
      <c r="BI874" s="34"/>
      <c r="BJ874" s="34"/>
      <c r="BK874" s="151"/>
      <c r="BL874" s="151"/>
      <c r="BM874" s="151"/>
      <c r="BN874" s="151"/>
      <c r="BO874" s="151"/>
      <c r="BP874" s="30"/>
      <c r="BQ874" s="6"/>
      <c r="BR874" s="6"/>
      <c r="BS874" s="4">
        <v>100</v>
      </c>
      <c r="BT874" s="6"/>
      <c r="BU874" s="6"/>
      <c r="BV874" s="6"/>
      <c r="BW874" s="1" t="s">
        <v>712</v>
      </c>
      <c r="BX874" s="6"/>
      <c r="BY874" s="6"/>
      <c r="BZ874" s="6"/>
    </row>
    <row r="875" spans="1:78" ht="15" hidden="1" customHeight="1" x14ac:dyDescent="0.3">
      <c r="A875" s="49" t="s">
        <v>1487</v>
      </c>
      <c r="B875" s="7">
        <v>42969</v>
      </c>
      <c r="C875" s="6" t="s">
        <v>662</v>
      </c>
      <c r="D875" s="6">
        <v>5057</v>
      </c>
      <c r="E875" s="6">
        <v>805</v>
      </c>
      <c r="F875" s="11">
        <v>65</v>
      </c>
      <c r="G875" s="11">
        <v>4</v>
      </c>
      <c r="H875" s="12" t="str">
        <f t="shared" si="27"/>
        <v>65-4</v>
      </c>
      <c r="I875" s="12" t="str">
        <f t="shared" si="26"/>
        <v>65-4 O</v>
      </c>
      <c r="J875" s="49" t="s">
        <v>1487</v>
      </c>
      <c r="K875" s="11">
        <v>0</v>
      </c>
      <c r="L875" s="11">
        <v>72</v>
      </c>
      <c r="M875" s="117" t="b">
        <v>1</v>
      </c>
      <c r="N875" s="14">
        <v>157.16499999999999</v>
      </c>
      <c r="O875" s="14">
        <v>157.88499999999999</v>
      </c>
      <c r="P875" s="11"/>
      <c r="Q875" s="11" t="s">
        <v>105</v>
      </c>
      <c r="R875" s="135" t="s">
        <v>105</v>
      </c>
      <c r="S875" s="136" t="s">
        <v>1492</v>
      </c>
      <c r="T875" s="11"/>
      <c r="U875" s="11"/>
      <c r="V875" s="6"/>
      <c r="W875" s="6"/>
      <c r="X875" s="6"/>
      <c r="Y875" s="6"/>
      <c r="Z875" s="18" t="e">
        <v>#N/A</v>
      </c>
      <c r="AA875" s="6"/>
      <c r="AB875" s="151"/>
      <c r="AC875" s="151"/>
      <c r="AD875" s="151"/>
      <c r="AE875" s="151"/>
      <c r="AF875" s="34"/>
      <c r="AG875" s="34"/>
      <c r="AH875" s="151"/>
      <c r="AI875" s="34"/>
      <c r="AJ875" s="34"/>
      <c r="AK875" s="34"/>
      <c r="AL875" s="151"/>
      <c r="AM875" s="151"/>
      <c r="AN875" s="34"/>
      <c r="AO875" s="34"/>
      <c r="AP875" s="34"/>
      <c r="AQ875" s="151"/>
      <c r="AR875" s="34"/>
      <c r="AS875" s="34"/>
      <c r="AT875" s="34"/>
      <c r="AU875" s="34"/>
      <c r="AV875" s="151"/>
      <c r="AW875" s="34"/>
      <c r="AX875" s="34"/>
      <c r="AY875" s="34"/>
      <c r="AZ875" s="151"/>
      <c r="BA875" s="34"/>
      <c r="BB875" s="34"/>
      <c r="BC875" s="34"/>
      <c r="BD875" s="151"/>
      <c r="BE875" s="151"/>
      <c r="BF875" s="151"/>
      <c r="BG875" s="34"/>
      <c r="BH875" s="34"/>
      <c r="BI875" s="34"/>
      <c r="BJ875" s="34"/>
      <c r="BK875" s="151"/>
      <c r="BL875" s="151"/>
      <c r="BM875" s="151"/>
      <c r="BN875" s="151"/>
      <c r="BO875" s="151"/>
      <c r="BP875" s="30"/>
      <c r="BQ875" s="6"/>
      <c r="BR875" s="6"/>
      <c r="BS875" s="4">
        <v>0</v>
      </c>
      <c r="BT875" s="6"/>
      <c r="BU875" s="6"/>
      <c r="BV875" s="6"/>
      <c r="BW875" s="6"/>
      <c r="BX875" s="6" t="s">
        <v>713</v>
      </c>
      <c r="BY875" s="6"/>
      <c r="BZ875" s="6"/>
    </row>
    <row r="876" spans="1:78" ht="15" hidden="1" customHeight="1" x14ac:dyDescent="0.3">
      <c r="A876" s="49" t="s">
        <v>1487</v>
      </c>
      <c r="B876" s="7">
        <v>42969</v>
      </c>
      <c r="C876" s="6" t="s">
        <v>662</v>
      </c>
      <c r="D876" s="6">
        <v>5057</v>
      </c>
      <c r="E876" s="6">
        <v>805</v>
      </c>
      <c r="F876" s="11">
        <v>66</v>
      </c>
      <c r="G876" s="11">
        <v>4</v>
      </c>
      <c r="H876" s="12" t="str">
        <f t="shared" si="27"/>
        <v>66-4</v>
      </c>
      <c r="I876" s="12" t="str">
        <f t="shared" si="26"/>
        <v>66-4 1</v>
      </c>
      <c r="J876" s="49" t="s">
        <v>1487</v>
      </c>
      <c r="K876" s="11">
        <v>0</v>
      </c>
      <c r="L876" s="11">
        <v>67</v>
      </c>
      <c r="M876" s="117" t="b">
        <v>1</v>
      </c>
      <c r="N876" s="14">
        <v>160.66</v>
      </c>
      <c r="O876" s="14">
        <v>161.32999999999998</v>
      </c>
      <c r="P876" s="11" t="s">
        <v>112</v>
      </c>
      <c r="Q876" s="11" t="s">
        <v>1094</v>
      </c>
      <c r="R876" s="133" t="s">
        <v>1493</v>
      </c>
      <c r="S876" s="134">
        <v>1</v>
      </c>
      <c r="T876" s="11" t="s">
        <v>18</v>
      </c>
      <c r="U876" s="11"/>
      <c r="V876" s="6" t="s">
        <v>201</v>
      </c>
      <c r="W876" s="6" t="s">
        <v>49</v>
      </c>
      <c r="X876" s="6" t="s">
        <v>17</v>
      </c>
      <c r="Y876" s="6" t="s">
        <v>10</v>
      </c>
      <c r="Z876" s="18">
        <v>2</v>
      </c>
      <c r="AA876" s="6" t="s">
        <v>40</v>
      </c>
      <c r="AB876" s="151"/>
      <c r="AC876" s="151"/>
      <c r="AD876" s="151"/>
      <c r="AE876" s="151"/>
      <c r="AF876" s="34"/>
      <c r="AG876" s="34"/>
      <c r="AH876" s="151"/>
      <c r="AI876" s="34"/>
      <c r="AJ876" s="34"/>
      <c r="AK876" s="34"/>
      <c r="AL876" s="151"/>
      <c r="AM876" s="151"/>
      <c r="AN876" s="34"/>
      <c r="AO876" s="34"/>
      <c r="AP876" s="34"/>
      <c r="AQ876" s="151"/>
      <c r="AR876" s="34"/>
      <c r="AS876" s="34"/>
      <c r="AT876" s="34">
        <v>90</v>
      </c>
      <c r="AU876" s="34"/>
      <c r="AV876" s="151"/>
      <c r="AW876" s="34"/>
      <c r="AX876" s="34"/>
      <c r="AY876" s="34"/>
      <c r="AZ876" s="151"/>
      <c r="BA876" s="34"/>
      <c r="BB876" s="34"/>
      <c r="BC876" s="34"/>
      <c r="BD876" s="151"/>
      <c r="BE876" s="151"/>
      <c r="BF876" s="151"/>
      <c r="BG876" s="34"/>
      <c r="BH876" s="34"/>
      <c r="BI876" s="34">
        <v>10</v>
      </c>
      <c r="BJ876" s="34"/>
      <c r="BK876" s="151"/>
      <c r="BL876" s="151"/>
      <c r="BM876" s="151"/>
      <c r="BN876" s="151"/>
      <c r="BO876" s="151"/>
      <c r="BP876" s="30"/>
      <c r="BQ876" s="6"/>
      <c r="BR876" s="6"/>
      <c r="BS876" s="4">
        <v>100</v>
      </c>
      <c r="BT876" s="6"/>
      <c r="BU876" s="6"/>
      <c r="BV876" s="6"/>
      <c r="BW876" s="6" t="s">
        <v>709</v>
      </c>
      <c r="BX876" s="6"/>
      <c r="BY876" s="6"/>
      <c r="BZ876" s="6"/>
    </row>
    <row r="877" spans="1:78" ht="15" customHeight="1" x14ac:dyDescent="0.3">
      <c r="A877" s="49" t="s">
        <v>1487</v>
      </c>
      <c r="B877" s="7">
        <v>42969</v>
      </c>
      <c r="C877" s="6" t="s">
        <v>662</v>
      </c>
      <c r="D877" s="6">
        <v>5057</v>
      </c>
      <c r="E877" s="6">
        <v>805</v>
      </c>
      <c r="F877" s="11">
        <v>66</v>
      </c>
      <c r="G877" s="11">
        <v>4</v>
      </c>
      <c r="H877" s="12" t="str">
        <f t="shared" si="27"/>
        <v>66-4</v>
      </c>
      <c r="I877" s="12" t="str">
        <f t="shared" si="26"/>
        <v>66-4 3</v>
      </c>
      <c r="J877" s="49" t="s">
        <v>1487</v>
      </c>
      <c r="K877" s="11">
        <v>0</v>
      </c>
      <c r="L877" s="11">
        <v>67</v>
      </c>
      <c r="M877" s="117" t="b">
        <v>1</v>
      </c>
      <c r="N877" s="14">
        <v>160.66</v>
      </c>
      <c r="O877" s="14">
        <v>161.32999999999998</v>
      </c>
      <c r="P877" s="11" t="s">
        <v>112</v>
      </c>
      <c r="Q877" s="11" t="s">
        <v>117</v>
      </c>
      <c r="R877" s="133" t="s">
        <v>1497</v>
      </c>
      <c r="S877" s="134">
        <v>3</v>
      </c>
      <c r="T877" s="11" t="s">
        <v>8</v>
      </c>
      <c r="U877" s="11" t="s">
        <v>18</v>
      </c>
      <c r="V877" s="6" t="s">
        <v>548</v>
      </c>
      <c r="W877" s="6" t="s">
        <v>49</v>
      </c>
      <c r="X877" s="6" t="s">
        <v>14</v>
      </c>
      <c r="Y877" s="6" t="s">
        <v>135</v>
      </c>
      <c r="Z877" s="18">
        <v>3</v>
      </c>
      <c r="AA877" s="6" t="s">
        <v>40</v>
      </c>
      <c r="AB877" s="151"/>
      <c r="AC877" s="151"/>
      <c r="AD877" s="151"/>
      <c r="AE877" s="151"/>
      <c r="AF877" s="34"/>
      <c r="AG877" s="34"/>
      <c r="AH877" s="151"/>
      <c r="AI877" s="34"/>
      <c r="AJ877" s="34"/>
      <c r="AK877" s="34"/>
      <c r="AL877" s="151"/>
      <c r="AM877" s="151"/>
      <c r="AN877" s="34"/>
      <c r="AO877" s="34"/>
      <c r="AP877" s="34"/>
      <c r="AQ877" s="151"/>
      <c r="AR877" s="34"/>
      <c r="AS877" s="34"/>
      <c r="AT877" s="34">
        <v>50</v>
      </c>
      <c r="AU877" s="34"/>
      <c r="AV877" s="151"/>
      <c r="AW877" s="34">
        <v>50</v>
      </c>
      <c r="AX877" s="34"/>
      <c r="AY877" s="34"/>
      <c r="AZ877" s="151"/>
      <c r="BA877" s="34"/>
      <c r="BB877" s="34"/>
      <c r="BC877" s="34"/>
      <c r="BD877" s="151"/>
      <c r="BE877" s="151"/>
      <c r="BF877" s="151"/>
      <c r="BG877" s="34"/>
      <c r="BH877" s="34"/>
      <c r="BI877" s="34"/>
      <c r="BJ877" s="34"/>
      <c r="BK877" s="151"/>
      <c r="BL877" s="151"/>
      <c r="BM877" s="151"/>
      <c r="BN877" s="151"/>
      <c r="BO877" s="151"/>
      <c r="BP877" s="30"/>
      <c r="BQ877" s="6"/>
      <c r="BR877" s="6"/>
      <c r="BS877" s="4">
        <v>100</v>
      </c>
      <c r="BT877" s="6"/>
      <c r="BU877" s="6" t="s">
        <v>130</v>
      </c>
      <c r="BV877" s="6" t="s">
        <v>691</v>
      </c>
      <c r="BW877" s="6" t="s">
        <v>714</v>
      </c>
      <c r="BX877" s="6"/>
      <c r="BY877" s="6"/>
      <c r="BZ877" s="6"/>
    </row>
    <row r="878" spans="1:78" ht="15" customHeight="1" x14ac:dyDescent="0.3">
      <c r="A878" s="49" t="s">
        <v>1487</v>
      </c>
      <c r="B878" s="7">
        <v>42969</v>
      </c>
      <c r="C878" s="6" t="s">
        <v>662</v>
      </c>
      <c r="D878" s="6">
        <v>5057</v>
      </c>
      <c r="E878" s="6">
        <v>805</v>
      </c>
      <c r="F878" s="11">
        <v>66</v>
      </c>
      <c r="G878" s="11">
        <v>4</v>
      </c>
      <c r="H878" s="12" t="str">
        <f t="shared" si="27"/>
        <v>66-4</v>
      </c>
      <c r="I878" s="12" t="str">
        <f t="shared" si="26"/>
        <v>66-4 3</v>
      </c>
      <c r="J878" s="49" t="s">
        <v>1487</v>
      </c>
      <c r="K878" s="11">
        <v>0</v>
      </c>
      <c r="L878" s="11">
        <v>67</v>
      </c>
      <c r="M878" s="117" t="b">
        <v>1</v>
      </c>
      <c r="N878" s="14">
        <v>160.66</v>
      </c>
      <c r="O878" s="14">
        <v>161.32999999999998</v>
      </c>
      <c r="P878" s="11" t="s">
        <v>112</v>
      </c>
      <c r="Q878" s="11" t="s">
        <v>117</v>
      </c>
      <c r="R878" s="133" t="s">
        <v>1497</v>
      </c>
      <c r="S878" s="134">
        <v>3</v>
      </c>
      <c r="T878" s="11" t="s">
        <v>44</v>
      </c>
      <c r="U878" s="11"/>
      <c r="V878" s="6" t="s">
        <v>668</v>
      </c>
      <c r="W878" s="6" t="s">
        <v>49</v>
      </c>
      <c r="X878" s="6" t="s">
        <v>15</v>
      </c>
      <c r="Y878" s="6" t="s">
        <v>135</v>
      </c>
      <c r="Z878" s="18">
        <v>3</v>
      </c>
      <c r="AA878" s="6" t="s">
        <v>40</v>
      </c>
      <c r="AB878" s="151"/>
      <c r="AC878" s="151"/>
      <c r="AD878" s="151"/>
      <c r="AE878" s="151"/>
      <c r="AF878" s="34"/>
      <c r="AG878" s="34"/>
      <c r="AH878" s="151"/>
      <c r="AI878" s="34"/>
      <c r="AJ878" s="34"/>
      <c r="AK878" s="34"/>
      <c r="AL878" s="151"/>
      <c r="AM878" s="151"/>
      <c r="AN878" s="34"/>
      <c r="AO878" s="34"/>
      <c r="AP878" s="34"/>
      <c r="AQ878" s="151"/>
      <c r="AR878" s="34"/>
      <c r="AS878" s="34"/>
      <c r="AT878" s="34">
        <v>50</v>
      </c>
      <c r="AU878" s="34"/>
      <c r="AV878" s="151"/>
      <c r="AW878" s="34">
        <v>50</v>
      </c>
      <c r="AX878" s="34"/>
      <c r="AY878" s="34"/>
      <c r="AZ878" s="151"/>
      <c r="BA878" s="34"/>
      <c r="BB878" s="34"/>
      <c r="BC878" s="34"/>
      <c r="BD878" s="151"/>
      <c r="BE878" s="151"/>
      <c r="BF878" s="151"/>
      <c r="BG878" s="34"/>
      <c r="BH878" s="34"/>
      <c r="BI878" s="34"/>
      <c r="BJ878" s="34"/>
      <c r="BK878" s="151"/>
      <c r="BL878" s="151"/>
      <c r="BM878" s="151"/>
      <c r="BN878" s="151"/>
      <c r="BO878" s="151"/>
      <c r="BP878" s="30"/>
      <c r="BQ878" s="6"/>
      <c r="BR878" s="6"/>
      <c r="BS878" s="4">
        <v>100</v>
      </c>
      <c r="BT878" s="6"/>
      <c r="BU878" s="6" t="s">
        <v>130</v>
      </c>
      <c r="BV878" s="6" t="s">
        <v>715</v>
      </c>
      <c r="BW878" s="6" t="s">
        <v>716</v>
      </c>
      <c r="BX878" s="6"/>
      <c r="BY878" s="6"/>
      <c r="BZ878" s="6"/>
    </row>
    <row r="879" spans="1:78" ht="15" hidden="1" customHeight="1" x14ac:dyDescent="0.3">
      <c r="A879" s="49" t="s">
        <v>1487</v>
      </c>
      <c r="B879" s="7">
        <v>42969</v>
      </c>
      <c r="C879" s="6" t="s">
        <v>662</v>
      </c>
      <c r="D879" s="6">
        <v>5057</v>
      </c>
      <c r="E879" s="6">
        <v>805</v>
      </c>
      <c r="F879" s="11">
        <v>66</v>
      </c>
      <c r="G879" s="11">
        <v>4</v>
      </c>
      <c r="H879" s="12" t="str">
        <f t="shared" si="27"/>
        <v>66-4</v>
      </c>
      <c r="I879" s="12" t="str">
        <f t="shared" si="26"/>
        <v>66-4 O</v>
      </c>
      <c r="J879" s="49" t="s">
        <v>1487</v>
      </c>
      <c r="K879" s="11">
        <v>0</v>
      </c>
      <c r="L879" s="11">
        <v>67</v>
      </c>
      <c r="M879" s="117" t="b">
        <v>1</v>
      </c>
      <c r="N879" s="14">
        <v>160.66</v>
      </c>
      <c r="O879" s="14">
        <v>161.32999999999998</v>
      </c>
      <c r="P879" s="11"/>
      <c r="Q879" s="11" t="s">
        <v>105</v>
      </c>
      <c r="R879" s="135" t="s">
        <v>105</v>
      </c>
      <c r="S879" s="136" t="s">
        <v>1492</v>
      </c>
      <c r="T879" s="11"/>
      <c r="U879" s="11"/>
      <c r="V879" s="6"/>
      <c r="W879" s="6"/>
      <c r="X879" s="6"/>
      <c r="Y879" s="6"/>
      <c r="Z879" s="18" t="e">
        <v>#N/A</v>
      </c>
      <c r="AA879" s="6"/>
      <c r="AB879" s="151"/>
      <c r="AC879" s="151"/>
      <c r="AD879" s="151"/>
      <c r="AE879" s="151"/>
      <c r="AF879" s="34"/>
      <c r="AG879" s="34"/>
      <c r="AH879" s="151"/>
      <c r="AI879" s="34"/>
      <c r="AJ879" s="34"/>
      <c r="AK879" s="34"/>
      <c r="AL879" s="151"/>
      <c r="AM879" s="151"/>
      <c r="AN879" s="34"/>
      <c r="AO879" s="34"/>
      <c r="AP879" s="34"/>
      <c r="AQ879" s="151"/>
      <c r="AR879" s="34"/>
      <c r="AS879" s="34"/>
      <c r="AT879" s="34"/>
      <c r="AU879" s="34"/>
      <c r="AV879" s="151"/>
      <c r="AW879" s="34"/>
      <c r="AX879" s="34"/>
      <c r="AY879" s="34"/>
      <c r="AZ879" s="151"/>
      <c r="BA879" s="34"/>
      <c r="BB879" s="34"/>
      <c r="BC879" s="34"/>
      <c r="BD879" s="151"/>
      <c r="BE879" s="151"/>
      <c r="BF879" s="151"/>
      <c r="BG879" s="34"/>
      <c r="BH879" s="34"/>
      <c r="BI879" s="34"/>
      <c r="BJ879" s="34"/>
      <c r="BK879" s="151"/>
      <c r="BL879" s="151"/>
      <c r="BM879" s="151"/>
      <c r="BN879" s="151"/>
      <c r="BO879" s="151"/>
      <c r="BP879" s="30"/>
      <c r="BQ879" s="6"/>
      <c r="BR879" s="6"/>
      <c r="BS879" s="4">
        <v>0</v>
      </c>
      <c r="BT879" s="6"/>
      <c r="BU879" s="6"/>
      <c r="BV879" s="6"/>
      <c r="BW879" s="6"/>
      <c r="BX879" s="6" t="s">
        <v>717</v>
      </c>
      <c r="BY879" s="6"/>
      <c r="BZ879" s="6"/>
    </row>
    <row r="880" spans="1:78" ht="15" hidden="1" customHeight="1" x14ac:dyDescent="0.3">
      <c r="A880" s="49" t="s">
        <v>1487</v>
      </c>
      <c r="B880" s="7">
        <v>42969</v>
      </c>
      <c r="C880" s="6" t="s">
        <v>662</v>
      </c>
      <c r="D880" s="6">
        <v>5057</v>
      </c>
      <c r="E880" s="6">
        <v>805</v>
      </c>
      <c r="F880" s="11">
        <v>67</v>
      </c>
      <c r="G880" s="11">
        <v>1</v>
      </c>
      <c r="H880" s="12" t="str">
        <f t="shared" si="27"/>
        <v>67-1</v>
      </c>
      <c r="I880" s="12" t="str">
        <f t="shared" si="26"/>
        <v>67-1 1</v>
      </c>
      <c r="J880" s="49" t="s">
        <v>1487</v>
      </c>
      <c r="K880" s="11">
        <v>0</v>
      </c>
      <c r="L880" s="11">
        <v>64</v>
      </c>
      <c r="M880" s="117" t="b">
        <v>1</v>
      </c>
      <c r="N880" s="14">
        <v>161.1</v>
      </c>
      <c r="O880" s="14">
        <v>161.73999999999998</v>
      </c>
      <c r="P880" s="11" t="s">
        <v>112</v>
      </c>
      <c r="Q880" s="11" t="s">
        <v>1094</v>
      </c>
      <c r="R880" s="133" t="s">
        <v>1493</v>
      </c>
      <c r="S880" s="134">
        <v>1</v>
      </c>
      <c r="T880" s="11" t="s">
        <v>18</v>
      </c>
      <c r="U880" s="11"/>
      <c r="V880" s="6" t="s">
        <v>201</v>
      </c>
      <c r="W880" s="6" t="s">
        <v>49</v>
      </c>
      <c r="X880" s="6" t="s">
        <v>17</v>
      </c>
      <c r="Y880" s="6" t="s">
        <v>10</v>
      </c>
      <c r="Z880" s="18">
        <v>2</v>
      </c>
      <c r="AA880" s="6" t="s">
        <v>40</v>
      </c>
      <c r="AB880" s="151"/>
      <c r="AC880" s="151"/>
      <c r="AD880" s="151"/>
      <c r="AE880" s="151"/>
      <c r="AF880" s="34"/>
      <c r="AG880" s="34"/>
      <c r="AH880" s="151"/>
      <c r="AI880" s="34"/>
      <c r="AJ880" s="34"/>
      <c r="AK880" s="34"/>
      <c r="AL880" s="151"/>
      <c r="AM880" s="151"/>
      <c r="AN880" s="34"/>
      <c r="AO880" s="34"/>
      <c r="AP880" s="34"/>
      <c r="AQ880" s="151"/>
      <c r="AR880" s="34"/>
      <c r="AS880" s="34"/>
      <c r="AT880" s="34">
        <v>90</v>
      </c>
      <c r="AU880" s="34"/>
      <c r="AV880" s="151"/>
      <c r="AW880" s="34"/>
      <c r="AX880" s="34"/>
      <c r="AY880" s="34"/>
      <c r="AZ880" s="151"/>
      <c r="BA880" s="34"/>
      <c r="BB880" s="34"/>
      <c r="BC880" s="34"/>
      <c r="BD880" s="151"/>
      <c r="BE880" s="151"/>
      <c r="BF880" s="151"/>
      <c r="BG880" s="34"/>
      <c r="BH880" s="34"/>
      <c r="BI880" s="34">
        <v>10</v>
      </c>
      <c r="BJ880" s="34"/>
      <c r="BK880" s="151"/>
      <c r="BL880" s="151"/>
      <c r="BM880" s="151"/>
      <c r="BN880" s="151"/>
      <c r="BO880" s="151"/>
      <c r="BP880" s="30"/>
      <c r="BQ880" s="6"/>
      <c r="BR880" s="6"/>
      <c r="BS880" s="4">
        <v>100</v>
      </c>
      <c r="BT880" s="6"/>
      <c r="BU880" s="6"/>
      <c r="BV880" s="6"/>
      <c r="BW880" s="6" t="s">
        <v>718</v>
      </c>
      <c r="BX880" s="6"/>
      <c r="BY880" s="6"/>
      <c r="BZ880" s="6"/>
    </row>
    <row r="881" spans="1:78" ht="15" customHeight="1" x14ac:dyDescent="0.3">
      <c r="A881" s="49" t="s">
        <v>1487</v>
      </c>
      <c r="B881" s="7">
        <v>42969</v>
      </c>
      <c r="C881" s="6" t="s">
        <v>662</v>
      </c>
      <c r="D881" s="6">
        <v>5057</v>
      </c>
      <c r="E881" s="6">
        <v>805</v>
      </c>
      <c r="F881" s="11">
        <v>67</v>
      </c>
      <c r="G881" s="11">
        <v>1</v>
      </c>
      <c r="H881" s="12" t="str">
        <f t="shared" si="27"/>
        <v>67-1</v>
      </c>
      <c r="I881" s="12" t="str">
        <f t="shared" si="26"/>
        <v>67-1 3</v>
      </c>
      <c r="J881" s="49" t="s">
        <v>1487</v>
      </c>
      <c r="K881" s="11">
        <v>0</v>
      </c>
      <c r="L881" s="11">
        <v>64</v>
      </c>
      <c r="M881" s="117" t="b">
        <v>1</v>
      </c>
      <c r="N881" s="14">
        <v>161.1</v>
      </c>
      <c r="O881" s="14">
        <v>161.73999999999998</v>
      </c>
      <c r="P881" s="11" t="s">
        <v>112</v>
      </c>
      <c r="Q881" s="11" t="s">
        <v>117</v>
      </c>
      <c r="R881" s="133" t="s">
        <v>1497</v>
      </c>
      <c r="S881" s="134">
        <v>3</v>
      </c>
      <c r="T881" s="11" t="s">
        <v>44</v>
      </c>
      <c r="U881" s="11" t="s">
        <v>18</v>
      </c>
      <c r="V881" s="6" t="s">
        <v>669</v>
      </c>
      <c r="W881" s="6" t="s">
        <v>49</v>
      </c>
      <c r="X881" s="6" t="s">
        <v>14</v>
      </c>
      <c r="Y881" s="6" t="s">
        <v>135</v>
      </c>
      <c r="Z881" s="18">
        <v>3</v>
      </c>
      <c r="AA881" s="6" t="s">
        <v>40</v>
      </c>
      <c r="AB881" s="151"/>
      <c r="AC881" s="151"/>
      <c r="AD881" s="151"/>
      <c r="AE881" s="151"/>
      <c r="AF881" s="34"/>
      <c r="AG881" s="34"/>
      <c r="AH881" s="151"/>
      <c r="AI881" s="34"/>
      <c r="AJ881" s="34"/>
      <c r="AK881" s="34"/>
      <c r="AL881" s="151"/>
      <c r="AM881" s="151"/>
      <c r="AN881" s="34"/>
      <c r="AO881" s="34"/>
      <c r="AP881" s="34"/>
      <c r="AQ881" s="151"/>
      <c r="AR881" s="34"/>
      <c r="AS881" s="34"/>
      <c r="AT881" s="34">
        <v>50</v>
      </c>
      <c r="AU881" s="34"/>
      <c r="AV881" s="151"/>
      <c r="AW881" s="34">
        <v>50</v>
      </c>
      <c r="AX881" s="34"/>
      <c r="AY881" s="34"/>
      <c r="AZ881" s="151"/>
      <c r="BA881" s="34"/>
      <c r="BB881" s="34"/>
      <c r="BC881" s="34"/>
      <c r="BD881" s="151"/>
      <c r="BE881" s="151"/>
      <c r="BF881" s="151"/>
      <c r="BG881" s="34"/>
      <c r="BH881" s="34"/>
      <c r="BI881" s="34"/>
      <c r="BJ881" s="34"/>
      <c r="BK881" s="151"/>
      <c r="BL881" s="151"/>
      <c r="BM881" s="151"/>
      <c r="BN881" s="151"/>
      <c r="BO881" s="151"/>
      <c r="BP881" s="30"/>
      <c r="BQ881" s="6"/>
      <c r="BR881" s="6"/>
      <c r="BS881" s="4">
        <v>100</v>
      </c>
      <c r="BT881" s="6"/>
      <c r="BU881" s="6" t="s">
        <v>130</v>
      </c>
      <c r="BV881" s="6" t="s">
        <v>715</v>
      </c>
      <c r="BW881" s="6" t="s">
        <v>719</v>
      </c>
      <c r="BX881" s="6"/>
      <c r="BY881" s="6"/>
      <c r="BZ881" s="6"/>
    </row>
    <row r="882" spans="1:78" ht="15" hidden="1" customHeight="1" x14ac:dyDescent="0.3">
      <c r="A882" s="49" t="s">
        <v>1487</v>
      </c>
      <c r="B882" s="7">
        <v>42969</v>
      </c>
      <c r="C882" s="6" t="s">
        <v>662</v>
      </c>
      <c r="D882" s="6">
        <v>5057</v>
      </c>
      <c r="E882" s="6">
        <v>805</v>
      </c>
      <c r="F882" s="11">
        <v>67</v>
      </c>
      <c r="G882" s="11">
        <v>1</v>
      </c>
      <c r="H882" s="12" t="str">
        <f t="shared" si="27"/>
        <v>67-1</v>
      </c>
      <c r="I882" s="12" t="str">
        <f t="shared" si="26"/>
        <v>67-1 4</v>
      </c>
      <c r="J882" s="49" t="s">
        <v>1487</v>
      </c>
      <c r="K882" s="11">
        <v>0</v>
      </c>
      <c r="L882" s="11">
        <v>64</v>
      </c>
      <c r="M882" s="117" t="b">
        <v>1</v>
      </c>
      <c r="N882" s="14">
        <v>161.1</v>
      </c>
      <c r="O882" s="14">
        <v>161.73999999999998</v>
      </c>
      <c r="P882" s="11" t="s">
        <v>112</v>
      </c>
      <c r="Q882" s="11" t="s">
        <v>31</v>
      </c>
      <c r="R882" s="140" t="s">
        <v>1494</v>
      </c>
      <c r="S882" s="141">
        <v>4</v>
      </c>
      <c r="T882" s="11" t="s">
        <v>44</v>
      </c>
      <c r="U882" s="11"/>
      <c r="V882" s="6" t="s">
        <v>670</v>
      </c>
      <c r="W882" s="6" t="s">
        <v>49</v>
      </c>
      <c r="X882" s="6" t="s">
        <v>52</v>
      </c>
      <c r="Y882" s="6" t="s">
        <v>11</v>
      </c>
      <c r="Z882" s="18">
        <v>3</v>
      </c>
      <c r="AA882" s="6" t="s">
        <v>40</v>
      </c>
      <c r="AB882" s="151"/>
      <c r="AC882" s="151"/>
      <c r="AD882" s="151"/>
      <c r="AE882" s="151"/>
      <c r="AF882" s="34"/>
      <c r="AG882" s="34"/>
      <c r="AH882" s="151"/>
      <c r="AI882" s="34"/>
      <c r="AJ882" s="34"/>
      <c r="AK882" s="34"/>
      <c r="AL882" s="151"/>
      <c r="AM882" s="151"/>
      <c r="AN882" s="34"/>
      <c r="AO882" s="34"/>
      <c r="AP882" s="34"/>
      <c r="AQ882" s="151"/>
      <c r="AR882" s="34"/>
      <c r="AS882" s="34"/>
      <c r="AT882" s="34"/>
      <c r="AU882" s="34">
        <v>100</v>
      </c>
      <c r="AV882" s="151"/>
      <c r="AW882" s="34"/>
      <c r="AX882" s="34"/>
      <c r="AY882" s="34"/>
      <c r="AZ882" s="151"/>
      <c r="BA882" s="34"/>
      <c r="BB882" s="34"/>
      <c r="BC882" s="34"/>
      <c r="BD882" s="151"/>
      <c r="BE882" s="151"/>
      <c r="BF882" s="151"/>
      <c r="BG882" s="34"/>
      <c r="BH882" s="34"/>
      <c r="BI882" s="34"/>
      <c r="BJ882" s="34"/>
      <c r="BK882" s="151"/>
      <c r="BL882" s="151"/>
      <c r="BM882" s="151"/>
      <c r="BN882" s="151"/>
      <c r="BO882" s="151"/>
      <c r="BP882" s="30"/>
      <c r="BQ882" s="6"/>
      <c r="BR882" s="6"/>
      <c r="BS882" s="4">
        <v>100</v>
      </c>
      <c r="BT882" s="6"/>
      <c r="BU882" s="6"/>
      <c r="BV882" s="6"/>
      <c r="BW882" s="1" t="s">
        <v>712</v>
      </c>
      <c r="BX882" s="6"/>
      <c r="BY882" s="6"/>
      <c r="BZ882" s="6"/>
    </row>
    <row r="883" spans="1:78" ht="15" hidden="1" customHeight="1" x14ac:dyDescent="0.3">
      <c r="A883" s="49" t="s">
        <v>1487</v>
      </c>
      <c r="B883" s="7">
        <v>42969</v>
      </c>
      <c r="C883" s="6" t="s">
        <v>662</v>
      </c>
      <c r="D883" s="6">
        <v>5057</v>
      </c>
      <c r="E883" s="6">
        <v>805</v>
      </c>
      <c r="F883" s="11">
        <v>67</v>
      </c>
      <c r="G883" s="11">
        <v>1</v>
      </c>
      <c r="H883" s="12" t="str">
        <f t="shared" si="27"/>
        <v>67-1</v>
      </c>
      <c r="I883" s="12" t="str">
        <f t="shared" si="26"/>
        <v>67-1 5</v>
      </c>
      <c r="J883" s="49" t="s">
        <v>1487</v>
      </c>
      <c r="K883" s="11">
        <v>14</v>
      </c>
      <c r="L883" s="11">
        <v>27</v>
      </c>
      <c r="M883" s="117" t="b">
        <v>1</v>
      </c>
      <c r="N883" s="14">
        <v>161.23999999999998</v>
      </c>
      <c r="O883" s="14">
        <v>161.37</v>
      </c>
      <c r="P883" s="11" t="s">
        <v>112</v>
      </c>
      <c r="Q883" s="11" t="s">
        <v>308</v>
      </c>
      <c r="R883" s="133" t="s">
        <v>1495</v>
      </c>
      <c r="S883" s="134">
        <v>5</v>
      </c>
      <c r="T883" s="11" t="s">
        <v>18</v>
      </c>
      <c r="U883" s="11"/>
      <c r="V883" s="6" t="s">
        <v>130</v>
      </c>
      <c r="W883" s="6" t="s">
        <v>49</v>
      </c>
      <c r="X883" s="6" t="s">
        <v>14</v>
      </c>
      <c r="Y883" s="6" t="s">
        <v>10</v>
      </c>
      <c r="Z883" s="18">
        <v>2</v>
      </c>
      <c r="AA883" s="6" t="s">
        <v>40</v>
      </c>
      <c r="AB883" s="151"/>
      <c r="AC883" s="151"/>
      <c r="AD883" s="151"/>
      <c r="AE883" s="151"/>
      <c r="AF883" s="34"/>
      <c r="AG883" s="34"/>
      <c r="AH883" s="151"/>
      <c r="AI883" s="34"/>
      <c r="AJ883" s="34"/>
      <c r="AK883" s="34"/>
      <c r="AL883" s="151"/>
      <c r="AM883" s="151"/>
      <c r="AN883" s="34"/>
      <c r="AO883" s="34"/>
      <c r="AP883" s="34"/>
      <c r="AQ883" s="151"/>
      <c r="AR883" s="34"/>
      <c r="AS883" s="34"/>
      <c r="AT883" s="34"/>
      <c r="AU883" s="34"/>
      <c r="AV883" s="151"/>
      <c r="AW883" s="34"/>
      <c r="AX883" s="34"/>
      <c r="AY883" s="34"/>
      <c r="AZ883" s="151"/>
      <c r="BA883" s="34"/>
      <c r="BB883" s="34"/>
      <c r="BC883" s="34"/>
      <c r="BD883" s="151"/>
      <c r="BE883" s="151"/>
      <c r="BF883" s="151"/>
      <c r="BG883" s="34"/>
      <c r="BH883" s="34">
        <v>100</v>
      </c>
      <c r="BI883" s="34"/>
      <c r="BJ883" s="34"/>
      <c r="BK883" s="151"/>
      <c r="BL883" s="151"/>
      <c r="BM883" s="151"/>
      <c r="BN883" s="151"/>
      <c r="BO883" s="151"/>
      <c r="BP883" s="30"/>
      <c r="BQ883" s="6"/>
      <c r="BR883" s="6"/>
      <c r="BS883" s="4">
        <v>100</v>
      </c>
      <c r="BT883" s="6"/>
      <c r="BU883" s="6"/>
      <c r="BV883" s="6"/>
      <c r="BW883" s="1"/>
      <c r="BX883" s="6"/>
      <c r="BY883" s="6"/>
      <c r="BZ883" s="6"/>
    </row>
    <row r="884" spans="1:78" ht="15" hidden="1" customHeight="1" x14ac:dyDescent="0.3">
      <c r="A884" s="49" t="s">
        <v>1487</v>
      </c>
      <c r="B884" s="7">
        <v>42969</v>
      </c>
      <c r="C884" s="6" t="s">
        <v>662</v>
      </c>
      <c r="D884" s="6">
        <v>5057</v>
      </c>
      <c r="E884" s="6">
        <v>805</v>
      </c>
      <c r="F884" s="11">
        <v>67</v>
      </c>
      <c r="G884" s="11">
        <v>1</v>
      </c>
      <c r="H884" s="12" t="str">
        <f t="shared" si="27"/>
        <v>67-1</v>
      </c>
      <c r="I884" s="12" t="str">
        <f t="shared" si="26"/>
        <v>67-1 O</v>
      </c>
      <c r="J884" s="49" t="s">
        <v>1487</v>
      </c>
      <c r="K884" s="11">
        <v>14</v>
      </c>
      <c r="L884" s="11">
        <v>27</v>
      </c>
      <c r="M884" s="117" t="b">
        <v>1</v>
      </c>
      <c r="N884" s="14">
        <v>161.23999999999998</v>
      </c>
      <c r="O884" s="14">
        <v>161.37</v>
      </c>
      <c r="P884" s="11"/>
      <c r="Q884" s="11" t="s">
        <v>105</v>
      </c>
      <c r="R884" s="135" t="s">
        <v>105</v>
      </c>
      <c r="S884" s="136" t="s">
        <v>1492</v>
      </c>
      <c r="T884" s="11"/>
      <c r="U884" s="11"/>
      <c r="V884" s="6"/>
      <c r="W884" s="6"/>
      <c r="X884" s="6"/>
      <c r="Y884" s="6"/>
      <c r="Z884" s="18" t="e">
        <v>#N/A</v>
      </c>
      <c r="AA884" s="6"/>
      <c r="AB884" s="151"/>
      <c r="AC884" s="151"/>
      <c r="AD884" s="151"/>
      <c r="AE884" s="151"/>
      <c r="AF884" s="34"/>
      <c r="AG884" s="34"/>
      <c r="AH884" s="151"/>
      <c r="AI884" s="34"/>
      <c r="AJ884" s="34"/>
      <c r="AK884" s="34"/>
      <c r="AL884" s="151"/>
      <c r="AM884" s="151"/>
      <c r="AN884" s="34"/>
      <c r="AO884" s="34"/>
      <c r="AP884" s="34"/>
      <c r="AQ884" s="151"/>
      <c r="AR884" s="34"/>
      <c r="AS884" s="34"/>
      <c r="AT884" s="34"/>
      <c r="AU884" s="34"/>
      <c r="AV884" s="151"/>
      <c r="AW884" s="34"/>
      <c r="AX884" s="34"/>
      <c r="AY884" s="34"/>
      <c r="AZ884" s="151"/>
      <c r="BA884" s="34"/>
      <c r="BB884" s="34"/>
      <c r="BC884" s="34"/>
      <c r="BD884" s="151"/>
      <c r="BE884" s="151"/>
      <c r="BF884" s="151"/>
      <c r="BG884" s="34"/>
      <c r="BH884" s="34"/>
      <c r="BI884" s="34"/>
      <c r="BJ884" s="34"/>
      <c r="BK884" s="151"/>
      <c r="BL884" s="151"/>
      <c r="BM884" s="151"/>
      <c r="BN884" s="151"/>
      <c r="BO884" s="151"/>
      <c r="BP884" s="30"/>
      <c r="BQ884" s="6"/>
      <c r="BR884" s="6"/>
      <c r="BS884" s="4">
        <v>0</v>
      </c>
      <c r="BT884" s="6"/>
      <c r="BU884" s="6"/>
      <c r="BV884" s="6"/>
      <c r="BW884" s="6"/>
      <c r="BX884" s="6" t="s">
        <v>720</v>
      </c>
      <c r="BY884" s="6"/>
      <c r="BZ884" s="6"/>
    </row>
    <row r="885" spans="1:78" ht="15" hidden="1" customHeight="1" x14ac:dyDescent="0.3">
      <c r="A885" s="49" t="s">
        <v>1487</v>
      </c>
      <c r="B885" s="7">
        <v>42969</v>
      </c>
      <c r="C885" s="6" t="s">
        <v>662</v>
      </c>
      <c r="D885" s="6">
        <v>5057</v>
      </c>
      <c r="E885" s="6">
        <v>805</v>
      </c>
      <c r="F885" s="11">
        <v>67</v>
      </c>
      <c r="G885" s="11">
        <v>2</v>
      </c>
      <c r="H885" s="12" t="str">
        <f t="shared" si="27"/>
        <v>67-2</v>
      </c>
      <c r="I885" s="12" t="str">
        <f t="shared" si="26"/>
        <v>67-2 1</v>
      </c>
      <c r="J885" s="49" t="s">
        <v>1487</v>
      </c>
      <c r="K885" s="11">
        <v>0</v>
      </c>
      <c r="L885" s="11">
        <v>73</v>
      </c>
      <c r="M885" s="117" t="b">
        <v>1</v>
      </c>
      <c r="N885" s="14">
        <v>161.745</v>
      </c>
      <c r="O885" s="14">
        <v>162.47499999999999</v>
      </c>
      <c r="P885" s="11" t="s">
        <v>112</v>
      </c>
      <c r="Q885" s="11" t="s">
        <v>1094</v>
      </c>
      <c r="R885" s="133" t="s">
        <v>1493</v>
      </c>
      <c r="S885" s="134">
        <v>1</v>
      </c>
      <c r="T885" s="11" t="s">
        <v>18</v>
      </c>
      <c r="U885" s="11"/>
      <c r="V885" s="6" t="s">
        <v>201</v>
      </c>
      <c r="W885" s="6" t="s">
        <v>49</v>
      </c>
      <c r="X885" s="6" t="s">
        <v>17</v>
      </c>
      <c r="Y885" s="6" t="s">
        <v>10</v>
      </c>
      <c r="Z885" s="18">
        <v>2</v>
      </c>
      <c r="AA885" s="6" t="s">
        <v>40</v>
      </c>
      <c r="AB885" s="151"/>
      <c r="AC885" s="151"/>
      <c r="AD885" s="151"/>
      <c r="AE885" s="151"/>
      <c r="AF885" s="34"/>
      <c r="AG885" s="34"/>
      <c r="AH885" s="151"/>
      <c r="AI885" s="34"/>
      <c r="AJ885" s="34"/>
      <c r="AK885" s="34"/>
      <c r="AL885" s="151"/>
      <c r="AM885" s="151"/>
      <c r="AN885" s="34"/>
      <c r="AO885" s="34"/>
      <c r="AP885" s="34"/>
      <c r="AQ885" s="151"/>
      <c r="AR885" s="34"/>
      <c r="AS885" s="34"/>
      <c r="AT885" s="34">
        <v>90</v>
      </c>
      <c r="AU885" s="34"/>
      <c r="AV885" s="151"/>
      <c r="AW885" s="34"/>
      <c r="AX885" s="34"/>
      <c r="AY885" s="34"/>
      <c r="AZ885" s="151"/>
      <c r="BA885" s="34"/>
      <c r="BB885" s="34"/>
      <c r="BC885" s="34"/>
      <c r="BD885" s="151"/>
      <c r="BE885" s="151"/>
      <c r="BF885" s="151"/>
      <c r="BG885" s="34"/>
      <c r="BH885" s="34"/>
      <c r="BI885" s="34">
        <v>10</v>
      </c>
      <c r="BJ885" s="34"/>
      <c r="BK885" s="151"/>
      <c r="BL885" s="151"/>
      <c r="BM885" s="151"/>
      <c r="BN885" s="151"/>
      <c r="BO885" s="151"/>
      <c r="BP885" s="30"/>
      <c r="BQ885" s="6"/>
      <c r="BR885" s="6"/>
      <c r="BS885" s="4">
        <v>100</v>
      </c>
      <c r="BT885" s="6"/>
      <c r="BU885" s="6"/>
      <c r="BV885" s="6"/>
      <c r="BW885" s="6" t="s">
        <v>718</v>
      </c>
      <c r="BX885" s="6"/>
      <c r="BY885" s="6"/>
      <c r="BZ885" s="6"/>
    </row>
    <row r="886" spans="1:78" ht="15" customHeight="1" x14ac:dyDescent="0.3">
      <c r="A886" s="49" t="s">
        <v>1487</v>
      </c>
      <c r="B886" s="7">
        <v>42969</v>
      </c>
      <c r="C886" s="6" t="s">
        <v>662</v>
      </c>
      <c r="D886" s="6">
        <v>5057</v>
      </c>
      <c r="E886" s="6">
        <v>805</v>
      </c>
      <c r="F886" s="11">
        <v>67</v>
      </c>
      <c r="G886" s="11">
        <v>2</v>
      </c>
      <c r="H886" s="12" t="str">
        <f t="shared" si="27"/>
        <v>67-2</v>
      </c>
      <c r="I886" s="12" t="str">
        <f t="shared" si="26"/>
        <v>67-2 3</v>
      </c>
      <c r="J886" s="49" t="s">
        <v>1487</v>
      </c>
      <c r="K886" s="11">
        <v>0</v>
      </c>
      <c r="L886" s="11">
        <v>73</v>
      </c>
      <c r="M886" s="117" t="b">
        <v>1</v>
      </c>
      <c r="N886" s="14">
        <v>161.745</v>
      </c>
      <c r="O886" s="14">
        <v>162.47499999999999</v>
      </c>
      <c r="P886" s="11" t="s">
        <v>112</v>
      </c>
      <c r="Q886" s="11" t="s">
        <v>117</v>
      </c>
      <c r="R886" s="133" t="s">
        <v>1497</v>
      </c>
      <c r="S886" s="134">
        <v>3</v>
      </c>
      <c r="T886" s="11" t="s">
        <v>44</v>
      </c>
      <c r="U886" s="11"/>
      <c r="V886" s="6" t="s">
        <v>548</v>
      </c>
      <c r="W886" s="6" t="s">
        <v>49</v>
      </c>
      <c r="X886" s="6" t="s">
        <v>17</v>
      </c>
      <c r="Y886" s="6" t="s">
        <v>11</v>
      </c>
      <c r="Z886" s="18">
        <v>3</v>
      </c>
      <c r="AA886" s="6" t="s">
        <v>40</v>
      </c>
      <c r="AB886" s="151"/>
      <c r="AC886" s="151"/>
      <c r="AD886" s="151"/>
      <c r="AE886" s="151"/>
      <c r="AF886" s="34"/>
      <c r="AG886" s="34"/>
      <c r="AH886" s="151"/>
      <c r="AI886" s="34"/>
      <c r="AJ886" s="34"/>
      <c r="AK886" s="34"/>
      <c r="AL886" s="151"/>
      <c r="AM886" s="151"/>
      <c r="AN886" s="34"/>
      <c r="AO886" s="34"/>
      <c r="AP886" s="34"/>
      <c r="AQ886" s="151"/>
      <c r="AR886" s="34"/>
      <c r="AS886" s="34"/>
      <c r="AT886" s="34">
        <v>50</v>
      </c>
      <c r="AU886" s="34"/>
      <c r="AV886" s="151"/>
      <c r="AW886" s="34">
        <v>50</v>
      </c>
      <c r="AX886" s="34"/>
      <c r="AY886" s="34"/>
      <c r="AZ886" s="151"/>
      <c r="BA886" s="34"/>
      <c r="BB886" s="34"/>
      <c r="BC886" s="34"/>
      <c r="BD886" s="151"/>
      <c r="BE886" s="151"/>
      <c r="BF886" s="151"/>
      <c r="BG886" s="34"/>
      <c r="BH886" s="34"/>
      <c r="BI886" s="34"/>
      <c r="BJ886" s="34"/>
      <c r="BK886" s="151"/>
      <c r="BL886" s="151"/>
      <c r="BM886" s="151"/>
      <c r="BN886" s="151"/>
      <c r="BO886" s="151"/>
      <c r="BP886" s="30"/>
      <c r="BQ886" s="6"/>
      <c r="BR886" s="6"/>
      <c r="BS886" s="4">
        <v>100</v>
      </c>
      <c r="BT886" s="6"/>
      <c r="BU886" s="6" t="s">
        <v>207</v>
      </c>
      <c r="BV886" s="6" t="s">
        <v>721</v>
      </c>
      <c r="BW886" s="1" t="s">
        <v>586</v>
      </c>
      <c r="BX886" s="6"/>
      <c r="BY886" s="6"/>
      <c r="BZ886" s="6"/>
    </row>
    <row r="887" spans="1:78" ht="15" hidden="1" customHeight="1" x14ac:dyDescent="0.3">
      <c r="A887" s="49" t="s">
        <v>1487</v>
      </c>
      <c r="B887" s="7">
        <v>42969</v>
      </c>
      <c r="C887" s="6" t="s">
        <v>662</v>
      </c>
      <c r="D887" s="6">
        <v>5057</v>
      </c>
      <c r="E887" s="6">
        <v>805</v>
      </c>
      <c r="F887" s="11">
        <v>67</v>
      </c>
      <c r="G887" s="11">
        <v>2</v>
      </c>
      <c r="H887" s="12" t="str">
        <f t="shared" si="27"/>
        <v>67-2</v>
      </c>
      <c r="I887" s="12" t="str">
        <f t="shared" si="26"/>
        <v>67-2 5</v>
      </c>
      <c r="J887" s="49" t="s">
        <v>1487</v>
      </c>
      <c r="K887" s="11">
        <v>0</v>
      </c>
      <c r="L887" s="11">
        <v>73</v>
      </c>
      <c r="M887" s="117" t="b">
        <v>1</v>
      </c>
      <c r="N887" s="14">
        <v>161.745</v>
      </c>
      <c r="O887" s="14">
        <v>162.47499999999999</v>
      </c>
      <c r="P887" s="11" t="s">
        <v>112</v>
      </c>
      <c r="Q887" s="11" t="s">
        <v>56</v>
      </c>
      <c r="R887" s="133" t="s">
        <v>1495</v>
      </c>
      <c r="S887" s="134">
        <v>5</v>
      </c>
      <c r="T887" s="11" t="s">
        <v>18</v>
      </c>
      <c r="U887" s="11" t="s">
        <v>44</v>
      </c>
      <c r="V887" s="6" t="s">
        <v>671</v>
      </c>
      <c r="W887" s="6" t="s">
        <v>49</v>
      </c>
      <c r="X887" s="6" t="s">
        <v>52</v>
      </c>
      <c r="Y887" s="6" t="s">
        <v>11</v>
      </c>
      <c r="Z887" s="18">
        <v>3</v>
      </c>
      <c r="AA887" s="6" t="s">
        <v>40</v>
      </c>
      <c r="AB887" s="151"/>
      <c r="AC887" s="151"/>
      <c r="AD887" s="151"/>
      <c r="AE887" s="151"/>
      <c r="AF887" s="34"/>
      <c r="AG887" s="34"/>
      <c r="AH887" s="151"/>
      <c r="AI887" s="34"/>
      <c r="AJ887" s="34"/>
      <c r="AK887" s="34"/>
      <c r="AL887" s="151"/>
      <c r="AM887" s="151"/>
      <c r="AN887" s="34"/>
      <c r="AO887" s="34"/>
      <c r="AP887" s="34"/>
      <c r="AQ887" s="151"/>
      <c r="AR887" s="34"/>
      <c r="AS887" s="34"/>
      <c r="AT887" s="34">
        <v>35</v>
      </c>
      <c r="AU887" s="34"/>
      <c r="AV887" s="151"/>
      <c r="AW887" s="34">
        <v>35</v>
      </c>
      <c r="AX887" s="34"/>
      <c r="AY887" s="34"/>
      <c r="AZ887" s="151"/>
      <c r="BA887" s="34"/>
      <c r="BB887" s="34"/>
      <c r="BC887" s="34"/>
      <c r="BD887" s="151"/>
      <c r="BE887" s="151"/>
      <c r="BF887" s="151"/>
      <c r="BG887" s="34"/>
      <c r="BH887" s="34"/>
      <c r="BI887" s="34"/>
      <c r="BJ887" s="34"/>
      <c r="BK887" s="151"/>
      <c r="BL887" s="151"/>
      <c r="BM887" s="151"/>
      <c r="BN887" s="151"/>
      <c r="BO887" s="151"/>
      <c r="BP887" s="30"/>
      <c r="BQ887" s="6" t="s">
        <v>686</v>
      </c>
      <c r="BR887" s="6">
        <v>30</v>
      </c>
      <c r="BS887" s="4">
        <v>100</v>
      </c>
      <c r="BT887" s="6"/>
      <c r="BU887" s="6"/>
      <c r="BV887" s="6"/>
      <c r="BW887" s="6" t="s">
        <v>722</v>
      </c>
      <c r="BX887" s="6"/>
      <c r="BY887" s="6"/>
      <c r="BZ887" s="6"/>
    </row>
    <row r="888" spans="1:78" ht="15" hidden="1" customHeight="1" x14ac:dyDescent="0.3">
      <c r="A888" s="49" t="s">
        <v>1487</v>
      </c>
      <c r="B888" s="7">
        <v>42969</v>
      </c>
      <c r="C888" s="6" t="s">
        <v>662</v>
      </c>
      <c r="D888" s="6">
        <v>5057</v>
      </c>
      <c r="E888" s="6">
        <v>805</v>
      </c>
      <c r="F888" s="11">
        <v>67</v>
      </c>
      <c r="G888" s="11">
        <v>2</v>
      </c>
      <c r="H888" s="12" t="str">
        <f t="shared" si="27"/>
        <v>67-2</v>
      </c>
      <c r="I888" s="12" t="str">
        <f t="shared" si="26"/>
        <v>67-2 5</v>
      </c>
      <c r="J888" s="49" t="s">
        <v>1487</v>
      </c>
      <c r="K888" s="11">
        <v>55</v>
      </c>
      <c r="L888" s="11">
        <v>57</v>
      </c>
      <c r="M888" s="117" t="b">
        <v>1</v>
      </c>
      <c r="N888" s="14">
        <v>162.29500000000002</v>
      </c>
      <c r="O888" s="14">
        <v>162.315</v>
      </c>
      <c r="P888" s="11" t="s">
        <v>96</v>
      </c>
      <c r="Q888" s="11" t="s">
        <v>308</v>
      </c>
      <c r="R888" s="133" t="s">
        <v>1495</v>
      </c>
      <c r="S888" s="134">
        <v>5</v>
      </c>
      <c r="T888" s="11" t="s">
        <v>18</v>
      </c>
      <c r="U888" s="11"/>
      <c r="V888" s="6" t="s">
        <v>130</v>
      </c>
      <c r="W888" s="6" t="s">
        <v>49</v>
      </c>
      <c r="X888" s="6" t="s">
        <v>14</v>
      </c>
      <c r="Y888" s="6" t="s">
        <v>10</v>
      </c>
      <c r="Z888" s="18">
        <v>2</v>
      </c>
      <c r="AA888" s="6" t="s">
        <v>40</v>
      </c>
      <c r="AB888" s="151"/>
      <c r="AC888" s="151"/>
      <c r="AD888" s="151"/>
      <c r="AE888" s="151"/>
      <c r="AF888" s="34"/>
      <c r="AG888" s="34"/>
      <c r="AH888" s="151"/>
      <c r="AI888" s="34"/>
      <c r="AJ888" s="34"/>
      <c r="AK888" s="34"/>
      <c r="AL888" s="151"/>
      <c r="AM888" s="151"/>
      <c r="AN888" s="34"/>
      <c r="AO888" s="34"/>
      <c r="AP888" s="34"/>
      <c r="AQ888" s="151"/>
      <c r="AR888" s="34"/>
      <c r="AS888" s="34"/>
      <c r="AT888" s="34"/>
      <c r="AU888" s="34"/>
      <c r="AV888" s="151"/>
      <c r="AW888" s="34"/>
      <c r="AX888" s="34"/>
      <c r="AY888" s="34"/>
      <c r="AZ888" s="151"/>
      <c r="BA888" s="34"/>
      <c r="BB888" s="34"/>
      <c r="BC888" s="34"/>
      <c r="BD888" s="151"/>
      <c r="BE888" s="151"/>
      <c r="BF888" s="151"/>
      <c r="BG888" s="34"/>
      <c r="BH888" s="34">
        <v>100</v>
      </c>
      <c r="BI888" s="34"/>
      <c r="BJ888" s="34"/>
      <c r="BK888" s="151"/>
      <c r="BL888" s="151"/>
      <c r="BM888" s="151"/>
      <c r="BN888" s="151"/>
      <c r="BO888" s="151"/>
      <c r="BP888" s="30"/>
      <c r="BQ888" s="6"/>
      <c r="BR888" s="6"/>
      <c r="BS888" s="4">
        <v>100</v>
      </c>
      <c r="BT888" s="6"/>
      <c r="BU888" s="6"/>
      <c r="BV888" s="6"/>
      <c r="BW888" s="1"/>
      <c r="BX888" s="6"/>
      <c r="BY888" s="6"/>
      <c r="BZ888" s="6"/>
    </row>
    <row r="889" spans="1:78" ht="15" hidden="1" customHeight="1" x14ac:dyDescent="0.3">
      <c r="A889" s="49" t="s">
        <v>1487</v>
      </c>
      <c r="B889" s="7">
        <v>42969</v>
      </c>
      <c r="C889" s="6" t="s">
        <v>662</v>
      </c>
      <c r="D889" s="6">
        <v>5057</v>
      </c>
      <c r="E889" s="6">
        <v>805</v>
      </c>
      <c r="F889" s="11">
        <v>67</v>
      </c>
      <c r="G889" s="11">
        <v>2</v>
      </c>
      <c r="H889" s="12" t="str">
        <f t="shared" si="27"/>
        <v>67-2</v>
      </c>
      <c r="I889" s="12" t="str">
        <f t="shared" si="26"/>
        <v>67-2 O</v>
      </c>
      <c r="J889" s="49" t="s">
        <v>1487</v>
      </c>
      <c r="K889" s="11">
        <v>0</v>
      </c>
      <c r="L889" s="11">
        <v>73</v>
      </c>
      <c r="M889" s="117" t="b">
        <v>1</v>
      </c>
      <c r="N889" s="14">
        <v>161.745</v>
      </c>
      <c r="O889" s="14">
        <v>162.47499999999999</v>
      </c>
      <c r="P889" s="11"/>
      <c r="Q889" s="11" t="s">
        <v>105</v>
      </c>
      <c r="R889" s="135" t="s">
        <v>105</v>
      </c>
      <c r="S889" s="136" t="s">
        <v>1492</v>
      </c>
      <c r="T889" s="11"/>
      <c r="U889" s="11"/>
      <c r="V889" s="6"/>
      <c r="W889" s="6"/>
      <c r="X889" s="6"/>
      <c r="Y889" s="6"/>
      <c r="Z889" s="18" t="e">
        <v>#N/A</v>
      </c>
      <c r="AA889" s="6"/>
      <c r="AB889" s="151"/>
      <c r="AC889" s="151"/>
      <c r="AD889" s="151"/>
      <c r="AE889" s="151"/>
      <c r="AF889" s="34"/>
      <c r="AG889" s="34"/>
      <c r="AH889" s="151"/>
      <c r="AI889" s="34"/>
      <c r="AJ889" s="34"/>
      <c r="AK889" s="34"/>
      <c r="AL889" s="151"/>
      <c r="AM889" s="151"/>
      <c r="AN889" s="34"/>
      <c r="AO889" s="34"/>
      <c r="AP889" s="34"/>
      <c r="AQ889" s="151"/>
      <c r="AR889" s="34"/>
      <c r="AS889" s="34"/>
      <c r="AT889" s="34"/>
      <c r="AU889" s="34"/>
      <c r="AV889" s="151"/>
      <c r="AW889" s="34"/>
      <c r="AX889" s="34"/>
      <c r="AY889" s="34"/>
      <c r="AZ889" s="151"/>
      <c r="BA889" s="34"/>
      <c r="BB889" s="34"/>
      <c r="BC889" s="34"/>
      <c r="BD889" s="151"/>
      <c r="BE889" s="151"/>
      <c r="BF889" s="151"/>
      <c r="BG889" s="34"/>
      <c r="BH889" s="34"/>
      <c r="BI889" s="34"/>
      <c r="BJ889" s="34"/>
      <c r="BK889" s="151"/>
      <c r="BL889" s="151"/>
      <c r="BM889" s="151"/>
      <c r="BN889" s="151"/>
      <c r="BO889" s="151"/>
      <c r="BP889" s="30"/>
      <c r="BQ889" s="6"/>
      <c r="BR889" s="6"/>
      <c r="BS889" s="4">
        <v>0</v>
      </c>
      <c r="BT889" s="6"/>
      <c r="BU889" s="6"/>
      <c r="BV889" s="6"/>
      <c r="BW889" s="6"/>
      <c r="BX889" s="6" t="s">
        <v>723</v>
      </c>
      <c r="BY889" s="6"/>
      <c r="BZ889" s="6"/>
    </row>
    <row r="890" spans="1:78" ht="15" hidden="1" customHeight="1" x14ac:dyDescent="0.3">
      <c r="A890" s="49" t="s">
        <v>1487</v>
      </c>
      <c r="B890" s="7">
        <v>42969</v>
      </c>
      <c r="C890" s="6" t="s">
        <v>662</v>
      </c>
      <c r="D890" s="6">
        <v>5057</v>
      </c>
      <c r="E890" s="6">
        <v>805</v>
      </c>
      <c r="F890" s="11">
        <v>67</v>
      </c>
      <c r="G890" s="11">
        <v>3</v>
      </c>
      <c r="H890" s="12" t="str">
        <f t="shared" si="27"/>
        <v>67-3</v>
      </c>
      <c r="I890" s="12" t="str">
        <f t="shared" si="26"/>
        <v>67-3 1</v>
      </c>
      <c r="J890" s="49" t="s">
        <v>1487</v>
      </c>
      <c r="K890" s="11">
        <v>0</v>
      </c>
      <c r="L890" s="11">
        <v>77</v>
      </c>
      <c r="M890" s="117" t="b">
        <v>1</v>
      </c>
      <c r="N890" s="14">
        <v>162.47499999999999</v>
      </c>
      <c r="O890" s="14">
        <v>163.245</v>
      </c>
      <c r="P890" s="11" t="s">
        <v>112</v>
      </c>
      <c r="Q890" s="11" t="s">
        <v>1094</v>
      </c>
      <c r="R890" s="133" t="s">
        <v>1493</v>
      </c>
      <c r="S890" s="134">
        <v>1</v>
      </c>
      <c r="T890" s="11" t="s">
        <v>18</v>
      </c>
      <c r="U890" s="11"/>
      <c r="V890" s="6" t="s">
        <v>201</v>
      </c>
      <c r="W890" s="6" t="s">
        <v>49</v>
      </c>
      <c r="X890" s="6" t="s">
        <v>17</v>
      </c>
      <c r="Y890" s="6" t="s">
        <v>10</v>
      </c>
      <c r="Z890" s="18">
        <v>2</v>
      </c>
      <c r="AA890" s="6" t="s">
        <v>40</v>
      </c>
      <c r="AB890" s="151"/>
      <c r="AC890" s="151"/>
      <c r="AD890" s="151"/>
      <c r="AE890" s="151"/>
      <c r="AF890" s="34"/>
      <c r="AG890" s="34"/>
      <c r="AH890" s="151"/>
      <c r="AI890" s="34"/>
      <c r="AJ890" s="34"/>
      <c r="AK890" s="34"/>
      <c r="AL890" s="151"/>
      <c r="AM890" s="151"/>
      <c r="AN890" s="34"/>
      <c r="AO890" s="34"/>
      <c r="AP890" s="34"/>
      <c r="AQ890" s="151"/>
      <c r="AR890" s="34"/>
      <c r="AS890" s="34"/>
      <c r="AT890" s="34">
        <v>90</v>
      </c>
      <c r="AU890" s="34"/>
      <c r="AV890" s="151"/>
      <c r="AW890" s="34"/>
      <c r="AX890" s="34"/>
      <c r="AY890" s="34"/>
      <c r="AZ890" s="151"/>
      <c r="BA890" s="34"/>
      <c r="BB890" s="34"/>
      <c r="BC890" s="34"/>
      <c r="BD890" s="151"/>
      <c r="BE890" s="151"/>
      <c r="BF890" s="151"/>
      <c r="BG890" s="34"/>
      <c r="BH890" s="34"/>
      <c r="BI890" s="34">
        <v>10</v>
      </c>
      <c r="BJ890" s="34"/>
      <c r="BK890" s="151"/>
      <c r="BL890" s="151"/>
      <c r="BM890" s="151"/>
      <c r="BN890" s="151"/>
      <c r="BO890" s="151"/>
      <c r="BP890" s="30"/>
      <c r="BQ890" s="6"/>
      <c r="BR890" s="6"/>
      <c r="BS890" s="4">
        <v>100</v>
      </c>
      <c r="BT890" s="6"/>
      <c r="BU890" s="6"/>
      <c r="BV890" s="6"/>
      <c r="BW890" s="6" t="s">
        <v>718</v>
      </c>
      <c r="BX890" s="6"/>
      <c r="BY890" s="6"/>
      <c r="BZ890" s="6"/>
    </row>
    <row r="891" spans="1:78" ht="15" hidden="1" customHeight="1" x14ac:dyDescent="0.3">
      <c r="A891" s="49" t="s">
        <v>1487</v>
      </c>
      <c r="B891" s="7">
        <v>42969</v>
      </c>
      <c r="C891" s="6" t="s">
        <v>662</v>
      </c>
      <c r="D891" s="6">
        <v>5057</v>
      </c>
      <c r="E891" s="6">
        <v>805</v>
      </c>
      <c r="F891" s="11">
        <v>67</v>
      </c>
      <c r="G891" s="11">
        <v>3</v>
      </c>
      <c r="H891" s="12" t="str">
        <f t="shared" si="27"/>
        <v>67-3</v>
      </c>
      <c r="I891" s="12" t="str">
        <f t="shared" si="26"/>
        <v>67-3 5</v>
      </c>
      <c r="J891" s="49" t="s">
        <v>1487</v>
      </c>
      <c r="K891" s="11">
        <v>0</v>
      </c>
      <c r="L891" s="11">
        <v>77</v>
      </c>
      <c r="M891" s="117" t="b">
        <v>1</v>
      </c>
      <c r="N891" s="14">
        <v>162.47499999999999</v>
      </c>
      <c r="O891" s="14">
        <v>163.245</v>
      </c>
      <c r="P891" s="11" t="s">
        <v>112</v>
      </c>
      <c r="Q891" s="11" t="s">
        <v>56</v>
      </c>
      <c r="R891" s="133" t="s">
        <v>1495</v>
      </c>
      <c r="S891" s="134">
        <v>5</v>
      </c>
      <c r="T891" s="11" t="s">
        <v>18</v>
      </c>
      <c r="U891" s="11" t="s">
        <v>44</v>
      </c>
      <c r="V891" s="6" t="s">
        <v>672</v>
      </c>
      <c r="W891" s="6" t="s">
        <v>49</v>
      </c>
      <c r="X891" s="6" t="s">
        <v>52</v>
      </c>
      <c r="Y891" s="6" t="s">
        <v>11</v>
      </c>
      <c r="Z891" s="18">
        <v>3</v>
      </c>
      <c r="AA891" s="6" t="s">
        <v>40</v>
      </c>
      <c r="AB891" s="151"/>
      <c r="AC891" s="151"/>
      <c r="AD891" s="151"/>
      <c r="AE891" s="151"/>
      <c r="AF891" s="34"/>
      <c r="AG891" s="34"/>
      <c r="AH891" s="151"/>
      <c r="AI891" s="34"/>
      <c r="AJ891" s="34"/>
      <c r="AK891" s="34"/>
      <c r="AL891" s="151"/>
      <c r="AM891" s="151"/>
      <c r="AN891" s="34"/>
      <c r="AO891" s="34"/>
      <c r="AP891" s="34"/>
      <c r="AQ891" s="151"/>
      <c r="AR891" s="34"/>
      <c r="AS891" s="34"/>
      <c r="AT891" s="34">
        <v>35</v>
      </c>
      <c r="AU891" s="34"/>
      <c r="AV891" s="151"/>
      <c r="AW891" s="34">
        <v>35</v>
      </c>
      <c r="AX891" s="34"/>
      <c r="AY891" s="34"/>
      <c r="AZ891" s="151"/>
      <c r="BA891" s="34"/>
      <c r="BB891" s="34"/>
      <c r="BC891" s="34"/>
      <c r="BD891" s="151"/>
      <c r="BE891" s="151"/>
      <c r="BF891" s="151"/>
      <c r="BG891" s="34"/>
      <c r="BH891" s="34"/>
      <c r="BI891" s="34"/>
      <c r="BJ891" s="34"/>
      <c r="BK891" s="151"/>
      <c r="BL891" s="151"/>
      <c r="BM891" s="151"/>
      <c r="BN891" s="151"/>
      <c r="BO891" s="151"/>
      <c r="BP891" s="30"/>
      <c r="BQ891" s="6" t="s">
        <v>686</v>
      </c>
      <c r="BR891" s="6">
        <v>30</v>
      </c>
      <c r="BS891" s="4">
        <v>100</v>
      </c>
      <c r="BT891" s="6"/>
      <c r="BU891" s="6">
        <v>1</v>
      </c>
      <c r="BV891" s="6" t="s">
        <v>691</v>
      </c>
      <c r="BW891" s="6" t="s">
        <v>722</v>
      </c>
      <c r="BX891" s="6"/>
      <c r="BY891" s="6"/>
      <c r="BZ891" s="6"/>
    </row>
    <row r="892" spans="1:78" ht="15" customHeight="1" x14ac:dyDescent="0.3">
      <c r="A892" s="49" t="s">
        <v>1487</v>
      </c>
      <c r="B892" s="7">
        <v>42969</v>
      </c>
      <c r="C892" s="6" t="s">
        <v>662</v>
      </c>
      <c r="D892" s="6">
        <v>5057</v>
      </c>
      <c r="E892" s="6">
        <v>805</v>
      </c>
      <c r="F892" s="11">
        <v>67</v>
      </c>
      <c r="G892" s="11">
        <v>3</v>
      </c>
      <c r="H892" s="12" t="str">
        <f t="shared" si="27"/>
        <v>67-3</v>
      </c>
      <c r="I892" s="12" t="str">
        <f t="shared" si="26"/>
        <v>67-3 3</v>
      </c>
      <c r="J892" s="49" t="s">
        <v>1487</v>
      </c>
      <c r="K892" s="11">
        <v>0</v>
      </c>
      <c r="L892" s="11">
        <v>77</v>
      </c>
      <c r="M892" s="117" t="b">
        <v>1</v>
      </c>
      <c r="N892" s="14">
        <v>162.47499999999999</v>
      </c>
      <c r="O892" s="14">
        <v>163.245</v>
      </c>
      <c r="P892" s="11" t="s">
        <v>112</v>
      </c>
      <c r="Q892" s="11" t="s">
        <v>117</v>
      </c>
      <c r="R892" s="133" t="s">
        <v>1497</v>
      </c>
      <c r="S892" s="134">
        <v>3</v>
      </c>
      <c r="T892" s="11" t="s">
        <v>44</v>
      </c>
      <c r="U892" s="11"/>
      <c r="V892" s="6" t="s">
        <v>669</v>
      </c>
      <c r="W892" s="6" t="s">
        <v>49</v>
      </c>
      <c r="X892" s="6" t="s">
        <v>17</v>
      </c>
      <c r="Y892" s="6" t="s">
        <v>11</v>
      </c>
      <c r="Z892" s="18">
        <v>3</v>
      </c>
      <c r="AA892" s="6" t="s">
        <v>40</v>
      </c>
      <c r="AB892" s="151"/>
      <c r="AC892" s="151"/>
      <c r="AD892" s="151"/>
      <c r="AE892" s="151"/>
      <c r="AF892" s="34"/>
      <c r="AG892" s="34"/>
      <c r="AH892" s="151"/>
      <c r="AI892" s="34"/>
      <c r="AJ892" s="34"/>
      <c r="AK892" s="34"/>
      <c r="AL892" s="151"/>
      <c r="AM892" s="151"/>
      <c r="AN892" s="34"/>
      <c r="AO892" s="34"/>
      <c r="AP892" s="34"/>
      <c r="AQ892" s="151"/>
      <c r="AR892" s="34"/>
      <c r="AS892" s="34"/>
      <c r="AT892" s="34">
        <v>50</v>
      </c>
      <c r="AU892" s="34"/>
      <c r="AV892" s="151"/>
      <c r="AW892" s="34">
        <v>50</v>
      </c>
      <c r="AX892" s="34"/>
      <c r="AY892" s="34"/>
      <c r="AZ892" s="151"/>
      <c r="BA892" s="34"/>
      <c r="BB892" s="34"/>
      <c r="BC892" s="34"/>
      <c r="BD892" s="151"/>
      <c r="BE892" s="151"/>
      <c r="BF892" s="151"/>
      <c r="BG892" s="34"/>
      <c r="BH892" s="34"/>
      <c r="BI892" s="34"/>
      <c r="BJ892" s="34"/>
      <c r="BK892" s="151"/>
      <c r="BL892" s="151"/>
      <c r="BM892" s="151"/>
      <c r="BN892" s="151"/>
      <c r="BO892" s="151"/>
      <c r="BP892" s="30"/>
      <c r="BQ892" s="6"/>
      <c r="BR892" s="6"/>
      <c r="BS892" s="4">
        <v>100</v>
      </c>
      <c r="BT892" s="6"/>
      <c r="BU892" s="6" t="s">
        <v>205</v>
      </c>
      <c r="BV892" s="6" t="s">
        <v>721</v>
      </c>
      <c r="BW892" s="1" t="s">
        <v>586</v>
      </c>
      <c r="BX892" s="6"/>
      <c r="BY892" s="6"/>
      <c r="BZ892" s="6"/>
    </row>
    <row r="893" spans="1:78" ht="15" hidden="1" customHeight="1" x14ac:dyDescent="0.3">
      <c r="A893" s="49" t="s">
        <v>1487</v>
      </c>
      <c r="B893" s="7">
        <v>42969</v>
      </c>
      <c r="C893" s="6" t="s">
        <v>662</v>
      </c>
      <c r="D893" s="6">
        <v>5057</v>
      </c>
      <c r="E893" s="6">
        <v>805</v>
      </c>
      <c r="F893" s="11">
        <v>67</v>
      </c>
      <c r="G893" s="11">
        <v>3</v>
      </c>
      <c r="H893" s="12" t="str">
        <f t="shared" si="27"/>
        <v>67-3</v>
      </c>
      <c r="I893" s="12" t="str">
        <f t="shared" si="26"/>
        <v>67-3 4</v>
      </c>
      <c r="J893" s="49" t="s">
        <v>1487</v>
      </c>
      <c r="K893" s="11">
        <v>0</v>
      </c>
      <c r="L893" s="11">
        <v>77</v>
      </c>
      <c r="M893" s="117" t="b">
        <v>1</v>
      </c>
      <c r="N893" s="14">
        <v>162.47499999999999</v>
      </c>
      <c r="O893" s="14">
        <v>163.245</v>
      </c>
      <c r="P893" s="11" t="s">
        <v>112</v>
      </c>
      <c r="Q893" s="11" t="s">
        <v>31</v>
      </c>
      <c r="R893" s="140" t="s">
        <v>1494</v>
      </c>
      <c r="S893" s="141">
        <v>4</v>
      </c>
      <c r="T893" s="11" t="s">
        <v>44</v>
      </c>
      <c r="U893" s="11"/>
      <c r="V893" s="6" t="s">
        <v>552</v>
      </c>
      <c r="W893" s="6" t="s">
        <v>49</v>
      </c>
      <c r="X893" s="6" t="s">
        <v>52</v>
      </c>
      <c r="Y893" s="6" t="s">
        <v>11</v>
      </c>
      <c r="Z893" s="18">
        <v>3</v>
      </c>
      <c r="AA893" s="6" t="s">
        <v>40</v>
      </c>
      <c r="AB893" s="151"/>
      <c r="AC893" s="151"/>
      <c r="AD893" s="151"/>
      <c r="AE893" s="151"/>
      <c r="AF893" s="34"/>
      <c r="AG893" s="34"/>
      <c r="AH893" s="151"/>
      <c r="AI893" s="34"/>
      <c r="AJ893" s="34"/>
      <c r="AK893" s="34"/>
      <c r="AL893" s="151"/>
      <c r="AM893" s="151"/>
      <c r="AN893" s="34"/>
      <c r="AO893" s="34"/>
      <c r="AP893" s="34"/>
      <c r="AQ893" s="151"/>
      <c r="AR893" s="34"/>
      <c r="AS893" s="34"/>
      <c r="AT893" s="34"/>
      <c r="AU893" s="34">
        <v>100</v>
      </c>
      <c r="AV893" s="151"/>
      <c r="AW893" s="34"/>
      <c r="AX893" s="34"/>
      <c r="AY893" s="34"/>
      <c r="AZ893" s="151"/>
      <c r="BA893" s="34"/>
      <c r="BB893" s="34"/>
      <c r="BC893" s="34"/>
      <c r="BD893" s="151"/>
      <c r="BE893" s="151"/>
      <c r="BF893" s="151"/>
      <c r="BG893" s="34"/>
      <c r="BH893" s="34"/>
      <c r="BI893" s="34"/>
      <c r="BJ893" s="34"/>
      <c r="BK893" s="151"/>
      <c r="BL893" s="151"/>
      <c r="BM893" s="151"/>
      <c r="BN893" s="151"/>
      <c r="BO893" s="151"/>
      <c r="BP893" s="30"/>
      <c r="BQ893" s="6"/>
      <c r="BR893" s="6"/>
      <c r="BS893" s="4">
        <v>100</v>
      </c>
      <c r="BT893" s="6"/>
      <c r="BU893" s="6"/>
      <c r="BV893" s="6"/>
      <c r="BW893" s="1" t="s">
        <v>724</v>
      </c>
      <c r="BX893" s="6"/>
      <c r="BY893" s="6"/>
      <c r="BZ893" s="6"/>
    </row>
    <row r="894" spans="1:78" ht="15" hidden="1" customHeight="1" x14ac:dyDescent="0.3">
      <c r="A894" s="49" t="s">
        <v>1487</v>
      </c>
      <c r="B894" s="7">
        <v>42969</v>
      </c>
      <c r="C894" s="6" t="s">
        <v>662</v>
      </c>
      <c r="D894" s="6">
        <v>5057</v>
      </c>
      <c r="E894" s="6">
        <v>805</v>
      </c>
      <c r="F894" s="11">
        <v>67</v>
      </c>
      <c r="G894" s="11">
        <v>3</v>
      </c>
      <c r="H894" s="12" t="str">
        <f t="shared" si="27"/>
        <v>67-3</v>
      </c>
      <c r="I894" s="12" t="str">
        <f t="shared" si="26"/>
        <v>67-3 5</v>
      </c>
      <c r="J894" s="49" t="s">
        <v>1487</v>
      </c>
      <c r="K894" s="11">
        <v>5</v>
      </c>
      <c r="L894" s="11">
        <v>39</v>
      </c>
      <c r="M894" s="117" t="b">
        <v>1</v>
      </c>
      <c r="N894" s="14">
        <v>162.52500000000001</v>
      </c>
      <c r="O894" s="14">
        <v>162.86499999999998</v>
      </c>
      <c r="P894" s="11" t="s">
        <v>112</v>
      </c>
      <c r="Q894" s="11" t="s">
        <v>308</v>
      </c>
      <c r="R894" s="133" t="s">
        <v>1495</v>
      </c>
      <c r="S894" s="134">
        <v>5</v>
      </c>
      <c r="T894" s="11" t="s">
        <v>18</v>
      </c>
      <c r="U894" s="11"/>
      <c r="V894" s="6" t="s">
        <v>130</v>
      </c>
      <c r="W894" s="6" t="s">
        <v>49</v>
      </c>
      <c r="X894" s="6" t="s">
        <v>17</v>
      </c>
      <c r="Y894" s="6" t="s">
        <v>10</v>
      </c>
      <c r="Z894" s="18">
        <v>2</v>
      </c>
      <c r="AA894" s="6" t="s">
        <v>40</v>
      </c>
      <c r="AB894" s="151"/>
      <c r="AC894" s="151"/>
      <c r="AD894" s="151"/>
      <c r="AE894" s="151"/>
      <c r="AF894" s="34"/>
      <c r="AG894" s="34"/>
      <c r="AH894" s="151"/>
      <c r="AI894" s="34"/>
      <c r="AJ894" s="34"/>
      <c r="AK894" s="34"/>
      <c r="AL894" s="151"/>
      <c r="AM894" s="151"/>
      <c r="AN894" s="34"/>
      <c r="AO894" s="34"/>
      <c r="AP894" s="34"/>
      <c r="AQ894" s="151"/>
      <c r="AR894" s="34"/>
      <c r="AS894" s="34"/>
      <c r="AT894" s="34"/>
      <c r="AU894" s="34"/>
      <c r="AV894" s="151"/>
      <c r="AW894" s="34"/>
      <c r="AX894" s="34"/>
      <c r="AY894" s="34"/>
      <c r="AZ894" s="151"/>
      <c r="BA894" s="34"/>
      <c r="BB894" s="34"/>
      <c r="BC894" s="34"/>
      <c r="BD894" s="151"/>
      <c r="BE894" s="151"/>
      <c r="BF894" s="151"/>
      <c r="BG894" s="34"/>
      <c r="BH894" s="34">
        <v>100</v>
      </c>
      <c r="BI894" s="34"/>
      <c r="BJ894" s="34"/>
      <c r="BK894" s="151"/>
      <c r="BL894" s="151"/>
      <c r="BM894" s="151"/>
      <c r="BN894" s="151"/>
      <c r="BO894" s="151"/>
      <c r="BP894" s="30"/>
      <c r="BQ894" s="6"/>
      <c r="BR894" s="6"/>
      <c r="BS894" s="4">
        <v>100</v>
      </c>
      <c r="BT894" s="6"/>
      <c r="BU894" s="6"/>
      <c r="BV894" s="6"/>
      <c r="BW894" s="1" t="s">
        <v>725</v>
      </c>
      <c r="BX894" s="6"/>
      <c r="BY894" s="6"/>
      <c r="BZ894" s="6"/>
    </row>
    <row r="895" spans="1:78" ht="15" hidden="1" customHeight="1" x14ac:dyDescent="0.3">
      <c r="A895" s="49" t="s">
        <v>1487</v>
      </c>
      <c r="B895" s="7">
        <v>42969</v>
      </c>
      <c r="C895" s="6" t="s">
        <v>662</v>
      </c>
      <c r="D895" s="6">
        <v>5057</v>
      </c>
      <c r="E895" s="6">
        <v>805</v>
      </c>
      <c r="F895" s="11">
        <v>67</v>
      </c>
      <c r="G895" s="11">
        <v>3</v>
      </c>
      <c r="H895" s="12" t="str">
        <f t="shared" si="27"/>
        <v>67-3</v>
      </c>
      <c r="I895" s="12" t="str">
        <f t="shared" si="26"/>
        <v>67-3 O</v>
      </c>
      <c r="J895" s="49" t="s">
        <v>1487</v>
      </c>
      <c r="K895" s="11">
        <v>0</v>
      </c>
      <c r="L895" s="11">
        <v>77</v>
      </c>
      <c r="M895" s="117" t="b">
        <v>1</v>
      </c>
      <c r="N895" s="14">
        <v>162.47499999999999</v>
      </c>
      <c r="O895" s="14">
        <v>163.245</v>
      </c>
      <c r="P895" s="11"/>
      <c r="Q895" s="11" t="s">
        <v>105</v>
      </c>
      <c r="R895" s="135" t="s">
        <v>105</v>
      </c>
      <c r="S895" s="136" t="s">
        <v>1492</v>
      </c>
      <c r="T895" s="11"/>
      <c r="U895" s="11"/>
      <c r="V895" s="6"/>
      <c r="W895" s="6"/>
      <c r="X895" s="6"/>
      <c r="Y895" s="6"/>
      <c r="Z895" s="18" t="e">
        <v>#N/A</v>
      </c>
      <c r="AA895" s="6"/>
      <c r="AB895" s="151"/>
      <c r="AC895" s="151"/>
      <c r="AD895" s="151"/>
      <c r="AE895" s="151"/>
      <c r="AF895" s="34"/>
      <c r="AG895" s="34"/>
      <c r="AH895" s="151"/>
      <c r="AI895" s="34"/>
      <c r="AJ895" s="34"/>
      <c r="AK895" s="34"/>
      <c r="AL895" s="151"/>
      <c r="AM895" s="151"/>
      <c r="AN895" s="34"/>
      <c r="AO895" s="34"/>
      <c r="AP895" s="34"/>
      <c r="AQ895" s="151"/>
      <c r="AR895" s="34"/>
      <c r="AS895" s="34"/>
      <c r="AT895" s="34"/>
      <c r="AU895" s="34"/>
      <c r="AV895" s="151"/>
      <c r="AW895" s="34"/>
      <c r="AX895" s="34"/>
      <c r="AY895" s="34"/>
      <c r="AZ895" s="151"/>
      <c r="BA895" s="34"/>
      <c r="BB895" s="34"/>
      <c r="BC895" s="34"/>
      <c r="BD895" s="151"/>
      <c r="BE895" s="151"/>
      <c r="BF895" s="151"/>
      <c r="BG895" s="34"/>
      <c r="BH895" s="34"/>
      <c r="BI895" s="34"/>
      <c r="BJ895" s="34"/>
      <c r="BK895" s="151"/>
      <c r="BL895" s="151"/>
      <c r="BM895" s="151"/>
      <c r="BN895" s="151"/>
      <c r="BO895" s="151"/>
      <c r="BP895" s="30"/>
      <c r="BQ895" s="6"/>
      <c r="BR895" s="6"/>
      <c r="BS895" s="4">
        <v>0</v>
      </c>
      <c r="BT895" s="6"/>
      <c r="BU895" s="6"/>
      <c r="BV895" s="6"/>
      <c r="BW895" s="6"/>
      <c r="BX895" s="6" t="s">
        <v>726</v>
      </c>
      <c r="BY895" s="6"/>
      <c r="BZ895" s="6"/>
    </row>
    <row r="896" spans="1:78" ht="15" hidden="1" customHeight="1" x14ac:dyDescent="0.3">
      <c r="A896" s="49" t="s">
        <v>1487</v>
      </c>
      <c r="B896" s="7">
        <v>42969</v>
      </c>
      <c r="C896" s="6" t="s">
        <v>662</v>
      </c>
      <c r="D896" s="6">
        <v>5057</v>
      </c>
      <c r="E896" s="6">
        <v>805</v>
      </c>
      <c r="F896" s="11">
        <v>67</v>
      </c>
      <c r="G896" s="11">
        <v>4</v>
      </c>
      <c r="H896" s="12" t="str">
        <f t="shared" si="27"/>
        <v>67-4</v>
      </c>
      <c r="I896" s="12" t="str">
        <f t="shared" si="26"/>
        <v>67-4 1</v>
      </c>
      <c r="J896" s="49" t="s">
        <v>1487</v>
      </c>
      <c r="K896" s="11">
        <v>0</v>
      </c>
      <c r="L896" s="11">
        <v>94</v>
      </c>
      <c r="M896" s="117" t="b">
        <v>1</v>
      </c>
      <c r="N896" s="14">
        <v>163.25</v>
      </c>
      <c r="O896" s="14">
        <v>164.19</v>
      </c>
      <c r="P896" s="11" t="s">
        <v>112</v>
      </c>
      <c r="Q896" s="11" t="s">
        <v>1094</v>
      </c>
      <c r="R896" s="133" t="s">
        <v>1493</v>
      </c>
      <c r="S896" s="134">
        <v>1</v>
      </c>
      <c r="T896" s="11" t="s">
        <v>18</v>
      </c>
      <c r="U896" s="11"/>
      <c r="V896" s="6" t="s">
        <v>201</v>
      </c>
      <c r="W896" s="6" t="s">
        <v>49</v>
      </c>
      <c r="X896" s="6" t="s">
        <v>17</v>
      </c>
      <c r="Y896" s="6" t="s">
        <v>10</v>
      </c>
      <c r="Z896" s="18">
        <v>2</v>
      </c>
      <c r="AA896" s="6" t="s">
        <v>40</v>
      </c>
      <c r="AB896" s="151"/>
      <c r="AC896" s="151"/>
      <c r="AD896" s="151"/>
      <c r="AE896" s="151"/>
      <c r="AF896" s="34"/>
      <c r="AG896" s="34"/>
      <c r="AH896" s="151"/>
      <c r="AI896" s="34"/>
      <c r="AJ896" s="34"/>
      <c r="AK896" s="34"/>
      <c r="AL896" s="151"/>
      <c r="AM896" s="151"/>
      <c r="AN896" s="34"/>
      <c r="AO896" s="34"/>
      <c r="AP896" s="34"/>
      <c r="AQ896" s="151"/>
      <c r="AR896" s="34"/>
      <c r="AS896" s="34"/>
      <c r="AT896" s="34">
        <v>90</v>
      </c>
      <c r="AU896" s="34"/>
      <c r="AV896" s="151"/>
      <c r="AW896" s="34"/>
      <c r="AX896" s="34"/>
      <c r="AY896" s="34"/>
      <c r="AZ896" s="151"/>
      <c r="BA896" s="34"/>
      <c r="BB896" s="34"/>
      <c r="BC896" s="34"/>
      <c r="BD896" s="151"/>
      <c r="BE896" s="151"/>
      <c r="BF896" s="151"/>
      <c r="BG896" s="34"/>
      <c r="BH896" s="34"/>
      <c r="BI896" s="34">
        <v>10</v>
      </c>
      <c r="BJ896" s="34"/>
      <c r="BK896" s="151"/>
      <c r="BL896" s="151"/>
      <c r="BM896" s="151"/>
      <c r="BN896" s="151"/>
      <c r="BO896" s="151"/>
      <c r="BP896" s="30"/>
      <c r="BQ896" s="6"/>
      <c r="BR896" s="6"/>
      <c r="BS896" s="4">
        <v>100</v>
      </c>
      <c r="BT896" s="6"/>
      <c r="BU896" s="6"/>
      <c r="BV896" s="6"/>
      <c r="BW896" s="6" t="s">
        <v>727</v>
      </c>
      <c r="BX896" s="6"/>
      <c r="BY896" s="6"/>
      <c r="BZ896" s="6"/>
    </row>
    <row r="897" spans="1:78" ht="15" customHeight="1" x14ac:dyDescent="0.3">
      <c r="A897" s="49" t="s">
        <v>1487</v>
      </c>
      <c r="B897" s="7">
        <v>42969</v>
      </c>
      <c r="C897" s="6" t="s">
        <v>662</v>
      </c>
      <c r="D897" s="6">
        <v>5057</v>
      </c>
      <c r="E897" s="6">
        <v>805</v>
      </c>
      <c r="F897" s="11">
        <v>67</v>
      </c>
      <c r="G897" s="11">
        <v>4</v>
      </c>
      <c r="H897" s="12" t="str">
        <f t="shared" si="27"/>
        <v>67-4</v>
      </c>
      <c r="I897" s="12" t="str">
        <f t="shared" si="26"/>
        <v>67-4 3</v>
      </c>
      <c r="J897" s="49" t="s">
        <v>1487</v>
      </c>
      <c r="K897" s="11">
        <v>0</v>
      </c>
      <c r="L897" s="11">
        <v>94</v>
      </c>
      <c r="M897" s="117" t="b">
        <v>1</v>
      </c>
      <c r="N897" s="14">
        <v>163.25</v>
      </c>
      <c r="O897" s="14">
        <v>164.19</v>
      </c>
      <c r="P897" s="11" t="s">
        <v>112</v>
      </c>
      <c r="Q897" s="11" t="s">
        <v>117</v>
      </c>
      <c r="R897" s="133" t="s">
        <v>1497</v>
      </c>
      <c r="S897" s="134">
        <v>3</v>
      </c>
      <c r="T897" s="11" t="s">
        <v>44</v>
      </c>
      <c r="U897" s="11"/>
      <c r="V897" s="6" t="s">
        <v>546</v>
      </c>
      <c r="W897" s="6" t="s">
        <v>49</v>
      </c>
      <c r="X897" s="6" t="s">
        <v>17</v>
      </c>
      <c r="Y897" s="6" t="s">
        <v>11</v>
      </c>
      <c r="Z897" s="18">
        <v>3</v>
      </c>
      <c r="AA897" s="6" t="s">
        <v>40</v>
      </c>
      <c r="AB897" s="151"/>
      <c r="AC897" s="151"/>
      <c r="AD897" s="151"/>
      <c r="AE897" s="151"/>
      <c r="AF897" s="34"/>
      <c r="AG897" s="34"/>
      <c r="AH897" s="151"/>
      <c r="AI897" s="34"/>
      <c r="AJ897" s="34"/>
      <c r="AK897" s="34"/>
      <c r="AL897" s="151"/>
      <c r="AM897" s="151"/>
      <c r="AN897" s="34"/>
      <c r="AO897" s="34"/>
      <c r="AP897" s="34"/>
      <c r="AQ897" s="151"/>
      <c r="AR897" s="34"/>
      <c r="AS897" s="34"/>
      <c r="AT897" s="34">
        <v>50</v>
      </c>
      <c r="AU897" s="34"/>
      <c r="AV897" s="151"/>
      <c r="AW897" s="34">
        <v>50</v>
      </c>
      <c r="AX897" s="34"/>
      <c r="AY897" s="34"/>
      <c r="AZ897" s="151"/>
      <c r="BA897" s="34"/>
      <c r="BB897" s="34"/>
      <c r="BC897" s="34"/>
      <c r="BD897" s="151"/>
      <c r="BE897" s="151"/>
      <c r="BF897" s="151"/>
      <c r="BG897" s="34"/>
      <c r="BH897" s="34"/>
      <c r="BI897" s="34"/>
      <c r="BJ897" s="34"/>
      <c r="BK897" s="151"/>
      <c r="BL897" s="151"/>
      <c r="BM897" s="151"/>
      <c r="BN897" s="151"/>
      <c r="BO897" s="151"/>
      <c r="BP897" s="30"/>
      <c r="BQ897" s="6"/>
      <c r="BR897" s="6"/>
      <c r="BS897" s="4">
        <v>100</v>
      </c>
      <c r="BT897" s="6"/>
      <c r="BU897" s="6">
        <v>1</v>
      </c>
      <c r="BV897" s="6" t="s">
        <v>721</v>
      </c>
      <c r="BW897" s="1" t="s">
        <v>586</v>
      </c>
      <c r="BX897" s="6"/>
      <c r="BY897" s="6"/>
      <c r="BZ897" s="6"/>
    </row>
    <row r="898" spans="1:78" ht="15" hidden="1" customHeight="1" x14ac:dyDescent="0.3">
      <c r="A898" s="49" t="s">
        <v>1487</v>
      </c>
      <c r="B898" s="7">
        <v>42969</v>
      </c>
      <c r="C898" s="6" t="s">
        <v>662</v>
      </c>
      <c r="D898" s="6">
        <v>5057</v>
      </c>
      <c r="E898" s="6">
        <v>805</v>
      </c>
      <c r="F898" s="11">
        <v>67</v>
      </c>
      <c r="G898" s="11">
        <v>4</v>
      </c>
      <c r="H898" s="12" t="str">
        <f t="shared" si="27"/>
        <v>67-4</v>
      </c>
      <c r="I898" s="12" t="str">
        <f t="shared" si="26"/>
        <v>67-4 4</v>
      </c>
      <c r="J898" s="49" t="s">
        <v>1487</v>
      </c>
      <c r="K898" s="11">
        <v>0</v>
      </c>
      <c r="L898" s="11">
        <v>94</v>
      </c>
      <c r="M898" s="117" t="b">
        <v>1</v>
      </c>
      <c r="N898" s="14">
        <v>163.25</v>
      </c>
      <c r="O898" s="14">
        <v>164.19</v>
      </c>
      <c r="P898" s="11" t="s">
        <v>112</v>
      </c>
      <c r="Q898" s="11" t="s">
        <v>31</v>
      </c>
      <c r="R898" s="140" t="s">
        <v>1494</v>
      </c>
      <c r="S898" s="141">
        <v>4</v>
      </c>
      <c r="T898" s="11" t="s">
        <v>44</v>
      </c>
      <c r="U898" s="11"/>
      <c r="V898" s="6" t="s">
        <v>669</v>
      </c>
      <c r="W898" s="6" t="s">
        <v>49</v>
      </c>
      <c r="X898" s="6" t="s">
        <v>52</v>
      </c>
      <c r="Y898" s="6" t="s">
        <v>11</v>
      </c>
      <c r="Z898" s="18">
        <v>3</v>
      </c>
      <c r="AA898" s="6" t="s">
        <v>40</v>
      </c>
      <c r="AB898" s="151"/>
      <c r="AC898" s="151"/>
      <c r="AD898" s="151"/>
      <c r="AE898" s="151"/>
      <c r="AF898" s="34"/>
      <c r="AG898" s="34"/>
      <c r="AH898" s="151"/>
      <c r="AI898" s="34"/>
      <c r="AJ898" s="34"/>
      <c r="AK898" s="34"/>
      <c r="AL898" s="151"/>
      <c r="AM898" s="151"/>
      <c r="AN898" s="34"/>
      <c r="AO898" s="34"/>
      <c r="AP898" s="34"/>
      <c r="AQ898" s="151"/>
      <c r="AR898" s="34"/>
      <c r="AS898" s="34"/>
      <c r="AT898" s="34"/>
      <c r="AU898" s="34">
        <v>100</v>
      </c>
      <c r="AV898" s="151"/>
      <c r="AW898" s="34"/>
      <c r="AX898" s="34"/>
      <c r="AY898" s="34"/>
      <c r="AZ898" s="151"/>
      <c r="BA898" s="34"/>
      <c r="BB898" s="34"/>
      <c r="BC898" s="34"/>
      <c r="BD898" s="151"/>
      <c r="BE898" s="151"/>
      <c r="BF898" s="151"/>
      <c r="BG898" s="34"/>
      <c r="BH898" s="34"/>
      <c r="BI898" s="34"/>
      <c r="BJ898" s="34"/>
      <c r="BK898" s="151"/>
      <c r="BL898" s="151"/>
      <c r="BM898" s="151"/>
      <c r="BN898" s="151"/>
      <c r="BO898" s="151"/>
      <c r="BP898" s="30"/>
      <c r="BQ898" s="6"/>
      <c r="BR898" s="6"/>
      <c r="BS898" s="4">
        <v>100</v>
      </c>
      <c r="BT898" s="6"/>
      <c r="BU898" s="6"/>
      <c r="BV898" s="6"/>
      <c r="BW898" s="1" t="s">
        <v>724</v>
      </c>
      <c r="BX898" s="6"/>
      <c r="BY898" s="6"/>
      <c r="BZ898" s="6"/>
    </row>
    <row r="899" spans="1:78" ht="15" hidden="1" customHeight="1" x14ac:dyDescent="0.3">
      <c r="A899" s="49" t="s">
        <v>1487</v>
      </c>
      <c r="B899" s="7">
        <v>42969</v>
      </c>
      <c r="C899" s="6" t="s">
        <v>662</v>
      </c>
      <c r="D899" s="6">
        <v>5057</v>
      </c>
      <c r="E899" s="6">
        <v>805</v>
      </c>
      <c r="F899" s="11">
        <v>67</v>
      </c>
      <c r="G899" s="11">
        <v>4</v>
      </c>
      <c r="H899" s="12" t="str">
        <f t="shared" si="27"/>
        <v>67-4</v>
      </c>
      <c r="I899" s="12" t="str">
        <f t="shared" si="26"/>
        <v>67-4 5</v>
      </c>
      <c r="J899" s="49" t="s">
        <v>1487</v>
      </c>
      <c r="K899" s="11">
        <v>32</v>
      </c>
      <c r="L899" s="11">
        <v>36</v>
      </c>
      <c r="M899" s="117" t="b">
        <v>1</v>
      </c>
      <c r="N899" s="14">
        <v>163.57</v>
      </c>
      <c r="O899" s="14">
        <v>163.61000000000001</v>
      </c>
      <c r="P899" s="11" t="s">
        <v>96</v>
      </c>
      <c r="Q899" s="11" t="s">
        <v>308</v>
      </c>
      <c r="R899" s="133" t="s">
        <v>1495</v>
      </c>
      <c r="S899" s="134">
        <v>5</v>
      </c>
      <c r="T899" s="11" t="s">
        <v>18</v>
      </c>
      <c r="U899" s="11"/>
      <c r="V899" s="6" t="s">
        <v>130</v>
      </c>
      <c r="W899" s="6" t="s">
        <v>49</v>
      </c>
      <c r="X899" s="6" t="s">
        <v>17</v>
      </c>
      <c r="Y899" s="6" t="s">
        <v>10</v>
      </c>
      <c r="Z899" s="18">
        <v>2</v>
      </c>
      <c r="AA899" s="6" t="s">
        <v>40</v>
      </c>
      <c r="AB899" s="151"/>
      <c r="AC899" s="151"/>
      <c r="AD899" s="151"/>
      <c r="AE899" s="151"/>
      <c r="AF899" s="34"/>
      <c r="AG899" s="34"/>
      <c r="AH899" s="151"/>
      <c r="AI899" s="34"/>
      <c r="AJ899" s="34"/>
      <c r="AK899" s="34"/>
      <c r="AL899" s="151"/>
      <c r="AM899" s="151"/>
      <c r="AN899" s="34"/>
      <c r="AO899" s="34"/>
      <c r="AP899" s="34"/>
      <c r="AQ899" s="151"/>
      <c r="AR899" s="34"/>
      <c r="AS899" s="34"/>
      <c r="AT899" s="34"/>
      <c r="AU899" s="34"/>
      <c r="AV899" s="151"/>
      <c r="AW899" s="34"/>
      <c r="AX899" s="34"/>
      <c r="AY899" s="34"/>
      <c r="AZ899" s="151"/>
      <c r="BA899" s="34"/>
      <c r="BB899" s="34"/>
      <c r="BC899" s="34"/>
      <c r="BD899" s="151"/>
      <c r="BE899" s="151"/>
      <c r="BF899" s="151"/>
      <c r="BG899" s="34"/>
      <c r="BH899" s="34">
        <v>100</v>
      </c>
      <c r="BI899" s="34"/>
      <c r="BJ899" s="34"/>
      <c r="BK899" s="151"/>
      <c r="BL899" s="151"/>
      <c r="BM899" s="151"/>
      <c r="BN899" s="151"/>
      <c r="BO899" s="151"/>
      <c r="BP899" s="30"/>
      <c r="BQ899" s="6"/>
      <c r="BR899" s="6"/>
      <c r="BS899" s="4">
        <v>100</v>
      </c>
      <c r="BT899" s="6"/>
      <c r="BU899" s="6"/>
      <c r="BV899" s="6"/>
      <c r="BW899" s="1" t="s">
        <v>725</v>
      </c>
      <c r="BX899" s="6"/>
      <c r="BY899" s="6"/>
      <c r="BZ899" s="6"/>
    </row>
    <row r="900" spans="1:78" ht="15" customHeight="1" x14ac:dyDescent="0.3">
      <c r="A900" s="49" t="s">
        <v>1487</v>
      </c>
      <c r="B900" s="7">
        <v>42969</v>
      </c>
      <c r="C900" s="6" t="s">
        <v>662</v>
      </c>
      <c r="D900" s="6">
        <v>5057</v>
      </c>
      <c r="E900" s="6">
        <v>805</v>
      </c>
      <c r="F900" s="11">
        <v>67</v>
      </c>
      <c r="G900" s="11">
        <v>4</v>
      </c>
      <c r="H900" s="12" t="str">
        <f t="shared" si="27"/>
        <v>67-4</v>
      </c>
      <c r="I900" s="12" t="str">
        <f t="shared" si="26"/>
        <v>67-4 3</v>
      </c>
      <c r="J900" s="49" t="s">
        <v>1487</v>
      </c>
      <c r="K900" s="11">
        <v>0</v>
      </c>
      <c r="L900" s="11">
        <v>94</v>
      </c>
      <c r="M900" s="117" t="b">
        <v>1</v>
      </c>
      <c r="N900" s="14">
        <v>163.25</v>
      </c>
      <c r="O900" s="14">
        <v>164.19</v>
      </c>
      <c r="P900" s="11" t="s">
        <v>112</v>
      </c>
      <c r="Q900" s="11" t="s">
        <v>117</v>
      </c>
      <c r="R900" s="133" t="s">
        <v>1497</v>
      </c>
      <c r="S900" s="134">
        <v>3</v>
      </c>
      <c r="T900" s="11" t="s">
        <v>89</v>
      </c>
      <c r="U900" s="11"/>
      <c r="V900" s="6" t="s">
        <v>540</v>
      </c>
      <c r="W900" s="6" t="s">
        <v>49</v>
      </c>
      <c r="X900" s="6" t="s">
        <v>15</v>
      </c>
      <c r="Y900" s="6" t="s">
        <v>10</v>
      </c>
      <c r="Z900" s="18">
        <v>2</v>
      </c>
      <c r="AA900" s="6" t="s">
        <v>40</v>
      </c>
      <c r="AB900" s="151"/>
      <c r="AC900" s="151"/>
      <c r="AD900" s="151"/>
      <c r="AE900" s="151"/>
      <c r="AF900" s="34"/>
      <c r="AG900" s="34"/>
      <c r="AH900" s="151"/>
      <c r="AI900" s="34"/>
      <c r="AJ900" s="34"/>
      <c r="AK900" s="34"/>
      <c r="AL900" s="151"/>
      <c r="AM900" s="151"/>
      <c r="AN900" s="34"/>
      <c r="AO900" s="34"/>
      <c r="AP900" s="34"/>
      <c r="AQ900" s="151"/>
      <c r="AR900" s="34"/>
      <c r="AS900" s="34"/>
      <c r="AT900" s="34">
        <v>50</v>
      </c>
      <c r="AU900" s="34"/>
      <c r="AV900" s="151"/>
      <c r="AW900" s="34">
        <v>50</v>
      </c>
      <c r="AX900" s="34"/>
      <c r="AY900" s="34"/>
      <c r="AZ900" s="151"/>
      <c r="BA900" s="34"/>
      <c r="BB900" s="34"/>
      <c r="BC900" s="34"/>
      <c r="BD900" s="151"/>
      <c r="BE900" s="151"/>
      <c r="BF900" s="151"/>
      <c r="BG900" s="34"/>
      <c r="BH900" s="34"/>
      <c r="BI900" s="34"/>
      <c r="BJ900" s="34"/>
      <c r="BK900" s="151"/>
      <c r="BL900" s="151"/>
      <c r="BM900" s="151"/>
      <c r="BN900" s="151"/>
      <c r="BO900" s="151"/>
      <c r="BP900" s="30"/>
      <c r="BQ900" s="6"/>
      <c r="BR900" s="6"/>
      <c r="BS900" s="4">
        <v>100</v>
      </c>
      <c r="BT900" s="6"/>
      <c r="BU900" s="6"/>
      <c r="BV900" s="6"/>
      <c r="BW900" s="1" t="s">
        <v>728</v>
      </c>
      <c r="BX900" s="6"/>
      <c r="BY900" s="6"/>
      <c r="BZ900" s="6"/>
    </row>
    <row r="901" spans="1:78" ht="15" hidden="1" customHeight="1" x14ac:dyDescent="0.3">
      <c r="A901" s="49" t="s">
        <v>1487</v>
      </c>
      <c r="B901" s="7">
        <v>42969</v>
      </c>
      <c r="C901" s="6" t="s">
        <v>662</v>
      </c>
      <c r="D901" s="6">
        <v>5057</v>
      </c>
      <c r="E901" s="6">
        <v>805</v>
      </c>
      <c r="F901" s="11">
        <v>67</v>
      </c>
      <c r="G901" s="11">
        <v>4</v>
      </c>
      <c r="H901" s="12" t="str">
        <f t="shared" si="27"/>
        <v>67-4</v>
      </c>
      <c r="I901" s="12" t="str">
        <f t="shared" si="26"/>
        <v>67-4 O</v>
      </c>
      <c r="J901" s="49" t="s">
        <v>1487</v>
      </c>
      <c r="K901" s="11">
        <v>0</v>
      </c>
      <c r="L901" s="11">
        <v>94</v>
      </c>
      <c r="M901" s="117" t="b">
        <v>1</v>
      </c>
      <c r="N901" s="14">
        <v>163.25</v>
      </c>
      <c r="O901" s="14">
        <v>164.19</v>
      </c>
      <c r="P901" s="11"/>
      <c r="Q901" s="11" t="s">
        <v>105</v>
      </c>
      <c r="R901" s="135" t="s">
        <v>105</v>
      </c>
      <c r="S901" s="136" t="s">
        <v>1492</v>
      </c>
      <c r="T901" s="11"/>
      <c r="U901" s="11"/>
      <c r="V901" s="6"/>
      <c r="W901" s="6"/>
      <c r="X901" s="6"/>
      <c r="Y901" s="6"/>
      <c r="Z901" s="18" t="e">
        <v>#N/A</v>
      </c>
      <c r="AA901" s="6"/>
      <c r="AB901" s="151"/>
      <c r="AC901" s="151"/>
      <c r="AD901" s="151"/>
      <c r="AE901" s="151"/>
      <c r="AF901" s="34"/>
      <c r="AG901" s="34"/>
      <c r="AH901" s="151"/>
      <c r="AI901" s="34"/>
      <c r="AJ901" s="34"/>
      <c r="AK901" s="34"/>
      <c r="AL901" s="151"/>
      <c r="AM901" s="151"/>
      <c r="AN901" s="34"/>
      <c r="AO901" s="34"/>
      <c r="AP901" s="34"/>
      <c r="AQ901" s="151"/>
      <c r="AR901" s="34"/>
      <c r="AS901" s="34"/>
      <c r="AT901" s="34"/>
      <c r="AU901" s="34"/>
      <c r="AV901" s="151"/>
      <c r="AW901" s="34"/>
      <c r="AX901" s="34"/>
      <c r="AY901" s="34"/>
      <c r="AZ901" s="151"/>
      <c r="BA901" s="34"/>
      <c r="BB901" s="34"/>
      <c r="BC901" s="34"/>
      <c r="BD901" s="151"/>
      <c r="BE901" s="151"/>
      <c r="BF901" s="151"/>
      <c r="BG901" s="34"/>
      <c r="BH901" s="34"/>
      <c r="BI901" s="34"/>
      <c r="BJ901" s="34"/>
      <c r="BK901" s="151"/>
      <c r="BL901" s="151"/>
      <c r="BM901" s="151"/>
      <c r="BN901" s="151"/>
      <c r="BO901" s="151"/>
      <c r="BP901" s="30"/>
      <c r="BQ901" s="6"/>
      <c r="BR901" s="6"/>
      <c r="BS901" s="4">
        <v>0</v>
      </c>
      <c r="BT901" s="6"/>
      <c r="BU901" s="6"/>
      <c r="BV901" s="6"/>
      <c r="BW901" s="6"/>
      <c r="BX901" s="6" t="s">
        <v>729</v>
      </c>
      <c r="BY901" s="6"/>
      <c r="BZ901" s="6"/>
    </row>
    <row r="902" spans="1:78" ht="15" hidden="1" customHeight="1" x14ac:dyDescent="0.3">
      <c r="A902" s="49" t="s">
        <v>1487</v>
      </c>
      <c r="B902" s="7">
        <v>42969</v>
      </c>
      <c r="C902" s="6" t="s">
        <v>662</v>
      </c>
      <c r="D902" s="6">
        <v>5057</v>
      </c>
      <c r="E902" s="6">
        <v>805</v>
      </c>
      <c r="F902" s="11">
        <v>68</v>
      </c>
      <c r="G902" s="11">
        <v>1</v>
      </c>
      <c r="H902" s="12" t="str">
        <f t="shared" si="27"/>
        <v>68-1</v>
      </c>
      <c r="I902" s="12" t="str">
        <f t="shared" si="26"/>
        <v>68-1 1</v>
      </c>
      <c r="J902" s="49" t="s">
        <v>1487</v>
      </c>
      <c r="K902" s="11">
        <v>0</v>
      </c>
      <c r="L902" s="11">
        <v>97</v>
      </c>
      <c r="M902" s="117" t="b">
        <v>1</v>
      </c>
      <c r="N902" s="14">
        <v>164.1</v>
      </c>
      <c r="O902" s="14">
        <v>165.07</v>
      </c>
      <c r="P902" s="11" t="s">
        <v>112</v>
      </c>
      <c r="Q902" s="11" t="s">
        <v>1094</v>
      </c>
      <c r="R902" s="133" t="s">
        <v>1493</v>
      </c>
      <c r="S902" s="134">
        <v>1</v>
      </c>
      <c r="T902" s="11" t="s">
        <v>18</v>
      </c>
      <c r="U902" s="11"/>
      <c r="V902" s="6" t="s">
        <v>201</v>
      </c>
      <c r="W902" s="6" t="s">
        <v>49</v>
      </c>
      <c r="X902" s="6" t="s">
        <v>17</v>
      </c>
      <c r="Y902" s="6" t="s">
        <v>10</v>
      </c>
      <c r="Z902" s="18">
        <v>2</v>
      </c>
      <c r="AA902" s="6" t="s">
        <v>40</v>
      </c>
      <c r="AB902" s="151"/>
      <c r="AC902" s="151"/>
      <c r="AD902" s="151"/>
      <c r="AE902" s="151"/>
      <c r="AF902" s="34"/>
      <c r="AG902" s="34"/>
      <c r="AH902" s="151"/>
      <c r="AI902" s="34"/>
      <c r="AJ902" s="34"/>
      <c r="AK902" s="34"/>
      <c r="AL902" s="151"/>
      <c r="AM902" s="151"/>
      <c r="AN902" s="34"/>
      <c r="AO902" s="34"/>
      <c r="AP902" s="34"/>
      <c r="AQ902" s="151"/>
      <c r="AR902" s="34"/>
      <c r="AS902" s="34"/>
      <c r="AT902" s="34">
        <v>90</v>
      </c>
      <c r="AU902" s="34"/>
      <c r="AV902" s="151"/>
      <c r="AW902" s="34"/>
      <c r="AX902" s="34"/>
      <c r="AY902" s="34"/>
      <c r="AZ902" s="151"/>
      <c r="BA902" s="34"/>
      <c r="BB902" s="34"/>
      <c r="BC902" s="34"/>
      <c r="BD902" s="151"/>
      <c r="BE902" s="151"/>
      <c r="BF902" s="151"/>
      <c r="BG902" s="34"/>
      <c r="BH902" s="34"/>
      <c r="BI902" s="34">
        <v>10</v>
      </c>
      <c r="BJ902" s="34"/>
      <c r="BK902" s="151"/>
      <c r="BL902" s="151"/>
      <c r="BM902" s="151"/>
      <c r="BN902" s="151"/>
      <c r="BO902" s="151"/>
      <c r="BP902" s="30"/>
      <c r="BQ902" s="6"/>
      <c r="BR902" s="6"/>
      <c r="BS902" s="4">
        <v>100</v>
      </c>
      <c r="BT902" s="6"/>
      <c r="BU902" s="6"/>
      <c r="BV902" s="6"/>
      <c r="BW902" s="6" t="s">
        <v>727</v>
      </c>
      <c r="BX902" s="6"/>
      <c r="BY902" s="6"/>
      <c r="BZ902" s="6"/>
    </row>
    <row r="903" spans="1:78" ht="15" customHeight="1" x14ac:dyDescent="0.3">
      <c r="A903" s="49" t="s">
        <v>1487</v>
      </c>
      <c r="B903" s="7">
        <v>42969</v>
      </c>
      <c r="C903" s="6" t="s">
        <v>662</v>
      </c>
      <c r="D903" s="6">
        <v>5057</v>
      </c>
      <c r="E903" s="6">
        <v>805</v>
      </c>
      <c r="F903" s="11">
        <v>68</v>
      </c>
      <c r="G903" s="11">
        <v>1</v>
      </c>
      <c r="H903" s="12" t="str">
        <f t="shared" si="27"/>
        <v>68-1</v>
      </c>
      <c r="I903" s="12" t="str">
        <f t="shared" si="26"/>
        <v>68-1 3</v>
      </c>
      <c r="J903" s="49" t="s">
        <v>1487</v>
      </c>
      <c r="K903" s="11">
        <v>0</v>
      </c>
      <c r="L903" s="11">
        <v>97</v>
      </c>
      <c r="M903" s="117" t="b">
        <v>1</v>
      </c>
      <c r="N903" s="14">
        <v>164.1</v>
      </c>
      <c r="O903" s="14">
        <v>165.07</v>
      </c>
      <c r="P903" s="11" t="s">
        <v>112</v>
      </c>
      <c r="Q903" s="11" t="s">
        <v>117</v>
      </c>
      <c r="R903" s="133" t="s">
        <v>1497</v>
      </c>
      <c r="S903" s="134">
        <v>3</v>
      </c>
      <c r="T903" s="11" t="s">
        <v>44</v>
      </c>
      <c r="U903" s="11"/>
      <c r="V903" s="6" t="s">
        <v>670</v>
      </c>
      <c r="W903" s="6" t="s">
        <v>49</v>
      </c>
      <c r="X903" s="6" t="s">
        <v>17</v>
      </c>
      <c r="Y903" s="6" t="s">
        <v>11</v>
      </c>
      <c r="Z903" s="18">
        <v>3</v>
      </c>
      <c r="AA903" s="6" t="s">
        <v>40</v>
      </c>
      <c r="AB903" s="151"/>
      <c r="AC903" s="151"/>
      <c r="AD903" s="151"/>
      <c r="AE903" s="151"/>
      <c r="AF903" s="34"/>
      <c r="AG903" s="34"/>
      <c r="AH903" s="151"/>
      <c r="AI903" s="34"/>
      <c r="AJ903" s="34"/>
      <c r="AK903" s="34"/>
      <c r="AL903" s="151"/>
      <c r="AM903" s="151"/>
      <c r="AN903" s="34"/>
      <c r="AO903" s="34"/>
      <c r="AP903" s="34"/>
      <c r="AQ903" s="151"/>
      <c r="AR903" s="34"/>
      <c r="AS903" s="34"/>
      <c r="AT903" s="34">
        <v>50</v>
      </c>
      <c r="AU903" s="34"/>
      <c r="AV903" s="151"/>
      <c r="AW903" s="34">
        <v>50</v>
      </c>
      <c r="AX903" s="34"/>
      <c r="AY903" s="34"/>
      <c r="AZ903" s="151"/>
      <c r="BA903" s="34"/>
      <c r="BB903" s="34"/>
      <c r="BC903" s="34"/>
      <c r="BD903" s="151"/>
      <c r="BE903" s="151"/>
      <c r="BF903" s="151"/>
      <c r="BG903" s="34"/>
      <c r="BH903" s="34"/>
      <c r="BI903" s="34"/>
      <c r="BJ903" s="34"/>
      <c r="BK903" s="151"/>
      <c r="BL903" s="151"/>
      <c r="BM903" s="151"/>
      <c r="BN903" s="151"/>
      <c r="BO903" s="151"/>
      <c r="BP903" s="30"/>
      <c r="BQ903" s="6"/>
      <c r="BR903" s="6"/>
      <c r="BS903" s="4">
        <v>100</v>
      </c>
      <c r="BT903" s="6"/>
      <c r="BU903" s="6">
        <v>5</v>
      </c>
      <c r="BV903" s="6" t="s">
        <v>721</v>
      </c>
      <c r="BW903" s="1" t="s">
        <v>730</v>
      </c>
      <c r="BX903" s="6"/>
      <c r="BY903" s="6"/>
      <c r="BZ903" s="6"/>
    </row>
    <row r="904" spans="1:78" ht="15" hidden="1" customHeight="1" x14ac:dyDescent="0.3">
      <c r="A904" s="49" t="s">
        <v>1487</v>
      </c>
      <c r="B904" s="7">
        <v>42969</v>
      </c>
      <c r="C904" s="6" t="s">
        <v>662</v>
      </c>
      <c r="D904" s="6">
        <v>5057</v>
      </c>
      <c r="E904" s="6">
        <v>805</v>
      </c>
      <c r="F904" s="11">
        <v>68</v>
      </c>
      <c r="G904" s="11">
        <v>1</v>
      </c>
      <c r="H904" s="12" t="str">
        <f t="shared" si="27"/>
        <v>68-1</v>
      </c>
      <c r="I904" s="12" t="str">
        <f t="shared" si="26"/>
        <v>68-1 5</v>
      </c>
      <c r="J904" s="49" t="s">
        <v>1487</v>
      </c>
      <c r="K904" s="11">
        <v>87</v>
      </c>
      <c r="L904" s="11">
        <v>97</v>
      </c>
      <c r="M904" s="117" t="b">
        <v>1</v>
      </c>
      <c r="N904" s="14">
        <v>164.97</v>
      </c>
      <c r="O904" s="14">
        <v>165.07</v>
      </c>
      <c r="P904" s="11" t="s">
        <v>96</v>
      </c>
      <c r="Q904" s="11" t="s">
        <v>56</v>
      </c>
      <c r="R904" s="133" t="s">
        <v>1495</v>
      </c>
      <c r="S904" s="134">
        <v>5</v>
      </c>
      <c r="T904" s="11" t="s">
        <v>18</v>
      </c>
      <c r="U904" s="11" t="s">
        <v>44</v>
      </c>
      <c r="V904" s="6" t="s">
        <v>663</v>
      </c>
      <c r="W904" s="6" t="s">
        <v>49</v>
      </c>
      <c r="X904" s="6" t="s">
        <v>52</v>
      </c>
      <c r="Y904" s="6" t="s">
        <v>11</v>
      </c>
      <c r="Z904" s="18">
        <v>3</v>
      </c>
      <c r="AA904" s="6" t="s">
        <v>40</v>
      </c>
      <c r="AB904" s="151"/>
      <c r="AC904" s="151"/>
      <c r="AD904" s="151"/>
      <c r="AE904" s="151"/>
      <c r="AF904" s="34"/>
      <c r="AG904" s="34"/>
      <c r="AH904" s="151"/>
      <c r="AI904" s="34"/>
      <c r="AJ904" s="34"/>
      <c r="AK904" s="34"/>
      <c r="AL904" s="151"/>
      <c r="AM904" s="151"/>
      <c r="AN904" s="34"/>
      <c r="AO904" s="34"/>
      <c r="AP904" s="34"/>
      <c r="AQ904" s="151"/>
      <c r="AR904" s="34"/>
      <c r="AS904" s="34"/>
      <c r="AT904" s="34">
        <v>35</v>
      </c>
      <c r="AU904" s="34"/>
      <c r="AV904" s="151"/>
      <c r="AW904" s="34">
        <v>35</v>
      </c>
      <c r="AX904" s="34"/>
      <c r="AY904" s="34"/>
      <c r="AZ904" s="151"/>
      <c r="BA904" s="34"/>
      <c r="BB904" s="34"/>
      <c r="BC904" s="34"/>
      <c r="BD904" s="151"/>
      <c r="BE904" s="151"/>
      <c r="BF904" s="151"/>
      <c r="BG904" s="34"/>
      <c r="BH904" s="34"/>
      <c r="BI904" s="34"/>
      <c r="BJ904" s="34"/>
      <c r="BK904" s="151"/>
      <c r="BL904" s="151"/>
      <c r="BM904" s="151"/>
      <c r="BN904" s="151"/>
      <c r="BO904" s="151"/>
      <c r="BP904" s="30"/>
      <c r="BQ904" s="6" t="s">
        <v>686</v>
      </c>
      <c r="BR904" s="6">
        <v>30</v>
      </c>
      <c r="BS904" s="4">
        <v>100</v>
      </c>
      <c r="BT904" s="6"/>
      <c r="BU904" s="6">
        <v>1</v>
      </c>
      <c r="BV904" s="6" t="s">
        <v>691</v>
      </c>
      <c r="BW904" s="6" t="s">
        <v>731</v>
      </c>
      <c r="BX904" s="6"/>
      <c r="BY904" s="6"/>
      <c r="BZ904" s="6"/>
    </row>
    <row r="905" spans="1:78" ht="15" hidden="1" customHeight="1" x14ac:dyDescent="0.3">
      <c r="A905" s="49" t="s">
        <v>1487</v>
      </c>
      <c r="B905" s="7">
        <v>42969</v>
      </c>
      <c r="C905" s="6" t="s">
        <v>662</v>
      </c>
      <c r="D905" s="6">
        <v>5057</v>
      </c>
      <c r="E905" s="6">
        <v>805</v>
      </c>
      <c r="F905" s="11">
        <v>68</v>
      </c>
      <c r="G905" s="11">
        <v>1</v>
      </c>
      <c r="H905" s="12" t="str">
        <f t="shared" si="27"/>
        <v>68-1</v>
      </c>
      <c r="I905" s="12" t="str">
        <f t="shared" si="26"/>
        <v>68-1 5</v>
      </c>
      <c r="J905" s="49" t="s">
        <v>1487</v>
      </c>
      <c r="K905" s="11">
        <v>9</v>
      </c>
      <c r="L905" s="11">
        <v>48</v>
      </c>
      <c r="M905" s="117" t="b">
        <v>1</v>
      </c>
      <c r="N905" s="14">
        <v>164.19</v>
      </c>
      <c r="O905" s="14">
        <v>164.57999999999998</v>
      </c>
      <c r="P905" s="11" t="s">
        <v>112</v>
      </c>
      <c r="Q905" s="11" t="s">
        <v>308</v>
      </c>
      <c r="R905" s="133" t="s">
        <v>1495</v>
      </c>
      <c r="S905" s="134">
        <v>5</v>
      </c>
      <c r="T905" s="11" t="s">
        <v>18</v>
      </c>
      <c r="U905" s="11"/>
      <c r="V905" s="6" t="s">
        <v>130</v>
      </c>
      <c r="W905" s="6" t="s">
        <v>49</v>
      </c>
      <c r="X905" s="6" t="s">
        <v>17</v>
      </c>
      <c r="Y905" s="6" t="s">
        <v>10</v>
      </c>
      <c r="Z905" s="18">
        <v>2</v>
      </c>
      <c r="AA905" s="6" t="s">
        <v>40</v>
      </c>
      <c r="AB905" s="151"/>
      <c r="AC905" s="151"/>
      <c r="AD905" s="151"/>
      <c r="AE905" s="151"/>
      <c r="AF905" s="34"/>
      <c r="AG905" s="34"/>
      <c r="AH905" s="151"/>
      <c r="AI905" s="34"/>
      <c r="AJ905" s="34"/>
      <c r="AK905" s="34"/>
      <c r="AL905" s="151"/>
      <c r="AM905" s="151"/>
      <c r="AN905" s="34"/>
      <c r="AO905" s="34"/>
      <c r="AP905" s="34"/>
      <c r="AQ905" s="151"/>
      <c r="AR905" s="34"/>
      <c r="AS905" s="34"/>
      <c r="AT905" s="34"/>
      <c r="AU905" s="34"/>
      <c r="AV905" s="151"/>
      <c r="AW905" s="34"/>
      <c r="AX905" s="34"/>
      <c r="AY905" s="34"/>
      <c r="AZ905" s="151"/>
      <c r="BA905" s="34"/>
      <c r="BB905" s="34"/>
      <c r="BC905" s="34"/>
      <c r="BD905" s="151"/>
      <c r="BE905" s="151"/>
      <c r="BF905" s="151"/>
      <c r="BG905" s="34"/>
      <c r="BH905" s="34">
        <v>100</v>
      </c>
      <c r="BI905" s="34"/>
      <c r="BJ905" s="34"/>
      <c r="BK905" s="151"/>
      <c r="BL905" s="151"/>
      <c r="BM905" s="151"/>
      <c r="BN905" s="151"/>
      <c r="BO905" s="151"/>
      <c r="BP905" s="30"/>
      <c r="BQ905" s="6"/>
      <c r="BR905" s="6"/>
      <c r="BS905" s="4">
        <v>100</v>
      </c>
      <c r="BT905" s="6"/>
      <c r="BU905" s="6"/>
      <c r="BV905" s="6"/>
      <c r="BW905" s="1" t="s">
        <v>725</v>
      </c>
      <c r="BX905" s="6"/>
      <c r="BY905" s="6"/>
      <c r="BZ905" s="6"/>
    </row>
    <row r="906" spans="1:78" ht="15" hidden="1" customHeight="1" x14ac:dyDescent="0.3">
      <c r="A906" s="49" t="s">
        <v>1487</v>
      </c>
      <c r="B906" s="7">
        <v>42969</v>
      </c>
      <c r="C906" s="6" t="s">
        <v>662</v>
      </c>
      <c r="D906" s="6">
        <v>5057</v>
      </c>
      <c r="E906" s="6">
        <v>805</v>
      </c>
      <c r="F906" s="11">
        <v>68</v>
      </c>
      <c r="G906" s="11">
        <v>1</v>
      </c>
      <c r="H906" s="12" t="str">
        <f t="shared" si="27"/>
        <v>68-1</v>
      </c>
      <c r="I906" s="12" t="str">
        <f t="shared" si="26"/>
        <v>68-1 4</v>
      </c>
      <c r="J906" s="49" t="s">
        <v>1487</v>
      </c>
      <c r="K906" s="11">
        <v>12</v>
      </c>
      <c r="L906" s="11">
        <v>21</v>
      </c>
      <c r="M906" s="117" t="b">
        <v>1</v>
      </c>
      <c r="N906" s="14">
        <v>164.22</v>
      </c>
      <c r="O906" s="14">
        <v>164.31</v>
      </c>
      <c r="P906" s="11" t="s">
        <v>96</v>
      </c>
      <c r="Q906" s="11" t="s">
        <v>87</v>
      </c>
      <c r="R906" s="133" t="s">
        <v>1494</v>
      </c>
      <c r="S906" s="134">
        <v>4</v>
      </c>
      <c r="T906" s="11" t="s">
        <v>89</v>
      </c>
      <c r="U906" s="11"/>
      <c r="V906" s="6" t="s">
        <v>673</v>
      </c>
      <c r="W906" s="6" t="s">
        <v>49</v>
      </c>
      <c r="X906" s="6" t="s">
        <v>14</v>
      </c>
      <c r="Y906" s="6" t="s">
        <v>12</v>
      </c>
      <c r="Z906" s="18">
        <v>4</v>
      </c>
      <c r="AA906" s="6" t="s">
        <v>110</v>
      </c>
      <c r="AB906" s="151"/>
      <c r="AC906" s="151"/>
      <c r="AD906" s="151"/>
      <c r="AE906" s="151"/>
      <c r="AF906" s="34"/>
      <c r="AG906" s="34"/>
      <c r="AH906" s="151"/>
      <c r="AI906" s="34"/>
      <c r="AJ906" s="34"/>
      <c r="AK906" s="34"/>
      <c r="AL906" s="151"/>
      <c r="AM906" s="151"/>
      <c r="AN906" s="34"/>
      <c r="AO906" s="34"/>
      <c r="AP906" s="34"/>
      <c r="AQ906" s="151"/>
      <c r="AR906" s="34"/>
      <c r="AS906" s="34">
        <v>80</v>
      </c>
      <c r="AT906" s="34">
        <v>20</v>
      </c>
      <c r="AU906" s="34"/>
      <c r="AV906" s="151"/>
      <c r="AW906" s="34"/>
      <c r="AX906" s="34"/>
      <c r="AY906" s="34"/>
      <c r="AZ906" s="151"/>
      <c r="BA906" s="34"/>
      <c r="BB906" s="34"/>
      <c r="BC906" s="34"/>
      <c r="BD906" s="151"/>
      <c r="BE906" s="151"/>
      <c r="BF906" s="151"/>
      <c r="BG906" s="34"/>
      <c r="BH906" s="34"/>
      <c r="BI906" s="34"/>
      <c r="BJ906" s="34"/>
      <c r="BK906" s="151"/>
      <c r="BL906" s="151"/>
      <c r="BM906" s="151"/>
      <c r="BN906" s="151"/>
      <c r="BO906" s="151"/>
      <c r="BP906" s="30"/>
      <c r="BQ906" s="6"/>
      <c r="BR906" s="6"/>
      <c r="BS906" s="4">
        <v>100</v>
      </c>
      <c r="BT906" s="6"/>
      <c r="BU906" s="6"/>
      <c r="BV906" s="6"/>
      <c r="BW906" s="1" t="s">
        <v>732</v>
      </c>
      <c r="BX906" s="6"/>
      <c r="BY906" s="6"/>
      <c r="BZ906" s="6"/>
    </row>
    <row r="907" spans="1:78" ht="15" hidden="1" customHeight="1" x14ac:dyDescent="0.3">
      <c r="A907" s="49" t="s">
        <v>1487</v>
      </c>
      <c r="B907" s="7">
        <v>42969</v>
      </c>
      <c r="C907" s="6" t="s">
        <v>662</v>
      </c>
      <c r="D907" s="6">
        <v>5057</v>
      </c>
      <c r="E907" s="6">
        <v>805</v>
      </c>
      <c r="F907" s="11">
        <v>68</v>
      </c>
      <c r="G907" s="11">
        <v>1</v>
      </c>
      <c r="H907" s="12" t="str">
        <f t="shared" si="27"/>
        <v>68-1</v>
      </c>
      <c r="I907" s="12" t="str">
        <f t="shared" ref="I907:I956" si="28">CONCATENATE(H907," ",S907)</f>
        <v>68-1 O</v>
      </c>
      <c r="J907" s="49" t="s">
        <v>1487</v>
      </c>
      <c r="K907" s="11">
        <v>12</v>
      </c>
      <c r="L907" s="11">
        <v>21</v>
      </c>
      <c r="M907" s="117" t="b">
        <v>1</v>
      </c>
      <c r="N907" s="14">
        <v>164.22</v>
      </c>
      <c r="O907" s="14">
        <v>164.31</v>
      </c>
      <c r="P907" s="11"/>
      <c r="Q907" s="11" t="s">
        <v>105</v>
      </c>
      <c r="R907" s="135" t="s">
        <v>105</v>
      </c>
      <c r="S907" s="136" t="s">
        <v>1492</v>
      </c>
      <c r="T907" s="11"/>
      <c r="U907" s="11"/>
      <c r="V907" s="6"/>
      <c r="W907" s="6"/>
      <c r="X907" s="6"/>
      <c r="Y907" s="6"/>
      <c r="Z907" s="18" t="e">
        <v>#N/A</v>
      </c>
      <c r="AA907" s="6"/>
      <c r="AB907" s="151"/>
      <c r="AC907" s="151"/>
      <c r="AD907" s="151"/>
      <c r="AE907" s="151"/>
      <c r="AF907" s="34"/>
      <c r="AG907" s="34"/>
      <c r="AH907" s="151"/>
      <c r="AI907" s="34"/>
      <c r="AJ907" s="34"/>
      <c r="AK907" s="34"/>
      <c r="AL907" s="151"/>
      <c r="AM907" s="151"/>
      <c r="AN907" s="34"/>
      <c r="AO907" s="34"/>
      <c r="AP907" s="34"/>
      <c r="AQ907" s="151"/>
      <c r="AR907" s="34"/>
      <c r="AS907" s="34"/>
      <c r="AT907" s="34"/>
      <c r="AU907" s="34"/>
      <c r="AV907" s="151"/>
      <c r="AW907" s="34"/>
      <c r="AX907" s="34"/>
      <c r="AY907" s="34"/>
      <c r="AZ907" s="151"/>
      <c r="BA907" s="34"/>
      <c r="BB907" s="34"/>
      <c r="BC907" s="34"/>
      <c r="BD907" s="151"/>
      <c r="BE907" s="151"/>
      <c r="BF907" s="151"/>
      <c r="BG907" s="34"/>
      <c r="BH907" s="34"/>
      <c r="BI907" s="34"/>
      <c r="BJ907" s="34"/>
      <c r="BK907" s="151"/>
      <c r="BL907" s="151"/>
      <c r="BM907" s="151"/>
      <c r="BN907" s="151"/>
      <c r="BO907" s="151"/>
      <c r="BP907" s="30"/>
      <c r="BQ907" s="6"/>
      <c r="BR907" s="6"/>
      <c r="BS907" s="4">
        <v>0</v>
      </c>
      <c r="BT907" s="6"/>
      <c r="BU907" s="6"/>
      <c r="BV907" s="6"/>
      <c r="BW907" s="6"/>
      <c r="BX907" s="6" t="s">
        <v>733</v>
      </c>
      <c r="BY907" s="6"/>
      <c r="BZ907" s="6"/>
    </row>
    <row r="908" spans="1:78" ht="15" hidden="1" customHeight="1" x14ac:dyDescent="0.3">
      <c r="A908" s="49" t="s">
        <v>1487</v>
      </c>
      <c r="B908" s="7">
        <v>42969</v>
      </c>
      <c r="C908" s="6" t="s">
        <v>662</v>
      </c>
      <c r="D908" s="6">
        <v>5057</v>
      </c>
      <c r="E908" s="6">
        <v>805</v>
      </c>
      <c r="F908" s="11">
        <v>68</v>
      </c>
      <c r="G908" s="11">
        <v>2</v>
      </c>
      <c r="H908" s="12" t="str">
        <f t="shared" ref="H908:H976" si="29">F908&amp;"-"&amp;G908</f>
        <v>68-2</v>
      </c>
      <c r="I908" s="12" t="str">
        <f t="shared" si="28"/>
        <v>68-2 1</v>
      </c>
      <c r="J908" s="49" t="s">
        <v>1487</v>
      </c>
      <c r="K908" s="11">
        <v>0</v>
      </c>
      <c r="L908" s="11">
        <v>96</v>
      </c>
      <c r="M908" s="117" t="b">
        <v>1</v>
      </c>
      <c r="N908" s="14">
        <v>165.07999999999998</v>
      </c>
      <c r="O908" s="14">
        <v>166.04</v>
      </c>
      <c r="P908" s="11" t="s">
        <v>112</v>
      </c>
      <c r="Q908" s="11" t="s">
        <v>1094</v>
      </c>
      <c r="R908" s="133" t="s">
        <v>1493</v>
      </c>
      <c r="S908" s="134">
        <v>1</v>
      </c>
      <c r="T908" s="11" t="s">
        <v>18</v>
      </c>
      <c r="U908" s="11"/>
      <c r="V908" s="6" t="s">
        <v>201</v>
      </c>
      <c r="W908" s="6" t="s">
        <v>49</v>
      </c>
      <c r="X908" s="6" t="s">
        <v>17</v>
      </c>
      <c r="Y908" s="6" t="s">
        <v>10</v>
      </c>
      <c r="Z908" s="18">
        <v>2</v>
      </c>
      <c r="AA908" s="6" t="s">
        <v>40</v>
      </c>
      <c r="AB908" s="151"/>
      <c r="AC908" s="151"/>
      <c r="AD908" s="151"/>
      <c r="AE908" s="151"/>
      <c r="AF908" s="34"/>
      <c r="AG908" s="34"/>
      <c r="AH908" s="151"/>
      <c r="AI908" s="34"/>
      <c r="AJ908" s="34"/>
      <c r="AK908" s="34"/>
      <c r="AL908" s="151"/>
      <c r="AM908" s="151"/>
      <c r="AN908" s="34"/>
      <c r="AO908" s="34"/>
      <c r="AP908" s="34"/>
      <c r="AQ908" s="151"/>
      <c r="AR908" s="34"/>
      <c r="AS908" s="34"/>
      <c r="AT908" s="34">
        <v>70</v>
      </c>
      <c r="AU908" s="34"/>
      <c r="AV908" s="151"/>
      <c r="AW908" s="34"/>
      <c r="AX908" s="34"/>
      <c r="AY908" s="34"/>
      <c r="AZ908" s="151"/>
      <c r="BA908" s="34"/>
      <c r="BB908" s="34"/>
      <c r="BC908" s="34"/>
      <c r="BD908" s="151"/>
      <c r="BE908" s="151"/>
      <c r="BF908" s="151"/>
      <c r="BG908" s="34"/>
      <c r="BH908" s="34"/>
      <c r="BI908" s="34">
        <v>30</v>
      </c>
      <c r="BJ908" s="34"/>
      <c r="BK908" s="151"/>
      <c r="BL908" s="151"/>
      <c r="BM908" s="151"/>
      <c r="BN908" s="151"/>
      <c r="BO908" s="151"/>
      <c r="BP908" s="30"/>
      <c r="BQ908" s="6"/>
      <c r="BR908" s="6"/>
      <c r="BS908" s="4">
        <v>100</v>
      </c>
      <c r="BT908" s="6"/>
      <c r="BU908" s="6"/>
      <c r="BV908" s="6"/>
      <c r="BW908" s="6" t="s">
        <v>734</v>
      </c>
      <c r="BX908" s="6"/>
      <c r="BY908" s="6"/>
      <c r="BZ908" s="6"/>
    </row>
    <row r="909" spans="1:78" ht="15" customHeight="1" x14ac:dyDescent="0.3">
      <c r="A909" s="49" t="s">
        <v>1487</v>
      </c>
      <c r="B909" s="7">
        <v>42969</v>
      </c>
      <c r="C909" s="6" t="s">
        <v>662</v>
      </c>
      <c r="D909" s="6">
        <v>5057</v>
      </c>
      <c r="E909" s="6">
        <v>805</v>
      </c>
      <c r="F909" s="11">
        <v>68</v>
      </c>
      <c r="G909" s="11">
        <v>2</v>
      </c>
      <c r="H909" s="12" t="str">
        <f t="shared" si="29"/>
        <v>68-2</v>
      </c>
      <c r="I909" s="12" t="str">
        <f t="shared" si="28"/>
        <v>68-2 3</v>
      </c>
      <c r="J909" s="49" t="s">
        <v>1487</v>
      </c>
      <c r="K909" s="11">
        <v>0</v>
      </c>
      <c r="L909" s="11">
        <v>96</v>
      </c>
      <c r="M909" s="117" t="b">
        <v>1</v>
      </c>
      <c r="N909" s="14">
        <v>165.07999999999998</v>
      </c>
      <c r="O909" s="14">
        <v>166.04</v>
      </c>
      <c r="P909" s="11" t="s">
        <v>112</v>
      </c>
      <c r="Q909" s="11" t="s">
        <v>117</v>
      </c>
      <c r="R909" s="133" t="s">
        <v>1497</v>
      </c>
      <c r="S909" s="134">
        <v>3</v>
      </c>
      <c r="T909" s="11" t="s">
        <v>44</v>
      </c>
      <c r="U909" s="11"/>
      <c r="V909" s="6" t="s">
        <v>548</v>
      </c>
      <c r="W909" s="6" t="s">
        <v>49</v>
      </c>
      <c r="X909" s="6" t="s">
        <v>17</v>
      </c>
      <c r="Y909" s="6" t="s">
        <v>11</v>
      </c>
      <c r="Z909" s="18">
        <v>3</v>
      </c>
      <c r="AA909" s="6" t="s">
        <v>40</v>
      </c>
      <c r="AB909" s="151"/>
      <c r="AC909" s="151"/>
      <c r="AD909" s="151"/>
      <c r="AE909" s="151"/>
      <c r="AF909" s="34"/>
      <c r="AG909" s="34"/>
      <c r="AH909" s="151"/>
      <c r="AI909" s="34"/>
      <c r="AJ909" s="34"/>
      <c r="AK909" s="34"/>
      <c r="AL909" s="151"/>
      <c r="AM909" s="151"/>
      <c r="AN909" s="34"/>
      <c r="AO909" s="34"/>
      <c r="AP909" s="34"/>
      <c r="AQ909" s="151"/>
      <c r="AR909" s="34"/>
      <c r="AS909" s="34"/>
      <c r="AT909" s="34">
        <v>50</v>
      </c>
      <c r="AU909" s="34"/>
      <c r="AV909" s="151"/>
      <c r="AW909" s="34">
        <v>50</v>
      </c>
      <c r="AX909" s="34"/>
      <c r="AY909" s="34"/>
      <c r="AZ909" s="151"/>
      <c r="BA909" s="34"/>
      <c r="BB909" s="34"/>
      <c r="BC909" s="34"/>
      <c r="BD909" s="151"/>
      <c r="BE909" s="151"/>
      <c r="BF909" s="151"/>
      <c r="BG909" s="34"/>
      <c r="BH909" s="34"/>
      <c r="BI909" s="34"/>
      <c r="BJ909" s="34"/>
      <c r="BK909" s="151"/>
      <c r="BL909" s="151"/>
      <c r="BM909" s="151"/>
      <c r="BN909" s="151"/>
      <c r="BO909" s="151"/>
      <c r="BP909" s="30"/>
      <c r="BQ909" s="6"/>
      <c r="BR909" s="6"/>
      <c r="BS909" s="4">
        <v>100</v>
      </c>
      <c r="BT909" s="6"/>
      <c r="BU909" s="6"/>
      <c r="BV909" s="6"/>
      <c r="BW909" s="1" t="s">
        <v>735</v>
      </c>
      <c r="BX909" s="6"/>
      <c r="BY909" s="6"/>
      <c r="BZ909" s="6"/>
    </row>
    <row r="910" spans="1:78" ht="15" hidden="1" customHeight="1" x14ac:dyDescent="0.3">
      <c r="A910" s="49" t="s">
        <v>1487</v>
      </c>
      <c r="B910" s="7">
        <v>42969</v>
      </c>
      <c r="C910" s="6" t="s">
        <v>662</v>
      </c>
      <c r="D910" s="6">
        <v>5057</v>
      </c>
      <c r="E910" s="6">
        <v>805</v>
      </c>
      <c r="F910" s="11">
        <v>68</v>
      </c>
      <c r="G910" s="11">
        <v>2</v>
      </c>
      <c r="H910" s="12" t="str">
        <f t="shared" si="29"/>
        <v>68-2</v>
      </c>
      <c r="I910" s="12" t="str">
        <f t="shared" si="28"/>
        <v>68-2 5</v>
      </c>
      <c r="J910" s="49" t="s">
        <v>1487</v>
      </c>
      <c r="K910" s="11">
        <v>25</v>
      </c>
      <c r="L910" s="11">
        <v>63</v>
      </c>
      <c r="M910" s="117" t="b">
        <v>1</v>
      </c>
      <c r="N910" s="14">
        <v>165.32999999999998</v>
      </c>
      <c r="O910" s="14">
        <v>165.70999999999998</v>
      </c>
      <c r="P910" s="11" t="s">
        <v>112</v>
      </c>
      <c r="Q910" s="11" t="s">
        <v>308</v>
      </c>
      <c r="R910" s="133" t="s">
        <v>1495</v>
      </c>
      <c r="S910" s="134">
        <v>5</v>
      </c>
      <c r="T910" s="11" t="s">
        <v>18</v>
      </c>
      <c r="U910" s="11"/>
      <c r="V910" s="6" t="s">
        <v>130</v>
      </c>
      <c r="W910" s="6" t="s">
        <v>49</v>
      </c>
      <c r="X910" s="6" t="s">
        <v>17</v>
      </c>
      <c r="Y910" s="6" t="s">
        <v>10</v>
      </c>
      <c r="Z910" s="18">
        <v>2</v>
      </c>
      <c r="AA910" s="6" t="s">
        <v>40</v>
      </c>
      <c r="AB910" s="151"/>
      <c r="AC910" s="151"/>
      <c r="AD910" s="151"/>
      <c r="AE910" s="151"/>
      <c r="AF910" s="34"/>
      <c r="AG910" s="34"/>
      <c r="AH910" s="151"/>
      <c r="AI910" s="34"/>
      <c r="AJ910" s="34"/>
      <c r="AK910" s="34"/>
      <c r="AL910" s="151"/>
      <c r="AM910" s="151"/>
      <c r="AN910" s="34"/>
      <c r="AO910" s="34"/>
      <c r="AP910" s="34"/>
      <c r="AQ910" s="151"/>
      <c r="AR910" s="34"/>
      <c r="AS910" s="34"/>
      <c r="AT910" s="34"/>
      <c r="AU910" s="34"/>
      <c r="AV910" s="151"/>
      <c r="AW910" s="34"/>
      <c r="AX910" s="34"/>
      <c r="AY910" s="34"/>
      <c r="AZ910" s="151"/>
      <c r="BA910" s="34"/>
      <c r="BB910" s="34"/>
      <c r="BC910" s="34"/>
      <c r="BD910" s="151"/>
      <c r="BE910" s="151"/>
      <c r="BF910" s="151"/>
      <c r="BG910" s="34"/>
      <c r="BH910" s="34">
        <v>100</v>
      </c>
      <c r="BI910" s="34"/>
      <c r="BJ910" s="34"/>
      <c r="BK910" s="151"/>
      <c r="BL910" s="151"/>
      <c r="BM910" s="151"/>
      <c r="BN910" s="151"/>
      <c r="BO910" s="151"/>
      <c r="BP910" s="30"/>
      <c r="BQ910" s="6"/>
      <c r="BR910" s="6"/>
      <c r="BS910" s="4">
        <v>100</v>
      </c>
      <c r="BT910" s="6"/>
      <c r="BU910" s="6"/>
      <c r="BV910" s="6"/>
      <c r="BW910" s="1" t="s">
        <v>725</v>
      </c>
      <c r="BX910" s="6"/>
      <c r="BY910" s="6"/>
      <c r="BZ910" s="6"/>
    </row>
    <row r="911" spans="1:78" ht="15" hidden="1" customHeight="1" x14ac:dyDescent="0.3">
      <c r="A911" s="49" t="s">
        <v>1487</v>
      </c>
      <c r="B911" s="7">
        <v>42969</v>
      </c>
      <c r="C911" s="6" t="s">
        <v>662</v>
      </c>
      <c r="D911" s="6">
        <v>5057</v>
      </c>
      <c r="E911" s="6">
        <v>805</v>
      </c>
      <c r="F911" s="11">
        <v>68</v>
      </c>
      <c r="G911" s="11">
        <v>2</v>
      </c>
      <c r="H911" s="12" t="str">
        <f t="shared" si="29"/>
        <v>68-2</v>
      </c>
      <c r="I911" s="12" t="str">
        <f t="shared" si="28"/>
        <v>68-2 4</v>
      </c>
      <c r="J911" s="49" t="s">
        <v>1487</v>
      </c>
      <c r="K911" s="11">
        <v>30</v>
      </c>
      <c r="L911" s="11">
        <v>38</v>
      </c>
      <c r="M911" s="117" t="b">
        <v>1</v>
      </c>
      <c r="N911" s="14">
        <v>165.38</v>
      </c>
      <c r="O911" s="14">
        <v>165.45999999999998</v>
      </c>
      <c r="P911" s="11" t="s">
        <v>96</v>
      </c>
      <c r="Q911" s="11" t="s">
        <v>87</v>
      </c>
      <c r="R911" s="133" t="s">
        <v>1494</v>
      </c>
      <c r="S911" s="134">
        <v>4</v>
      </c>
      <c r="T911" s="11" t="s">
        <v>89</v>
      </c>
      <c r="U911" s="11"/>
      <c r="V911" s="6" t="s">
        <v>673</v>
      </c>
      <c r="W911" s="6" t="s">
        <v>49</v>
      </c>
      <c r="X911" s="6" t="s">
        <v>14</v>
      </c>
      <c r="Y911" s="6" t="s">
        <v>12</v>
      </c>
      <c r="Z911" s="18">
        <v>4</v>
      </c>
      <c r="AA911" s="6" t="s">
        <v>110</v>
      </c>
      <c r="AB911" s="151"/>
      <c r="AC911" s="151"/>
      <c r="AD911" s="151"/>
      <c r="AE911" s="151"/>
      <c r="AF911" s="34"/>
      <c r="AG911" s="34"/>
      <c r="AH911" s="151"/>
      <c r="AI911" s="34"/>
      <c r="AJ911" s="34"/>
      <c r="AK911" s="34"/>
      <c r="AL911" s="151"/>
      <c r="AM911" s="151"/>
      <c r="AN911" s="34"/>
      <c r="AO911" s="34"/>
      <c r="AP911" s="34"/>
      <c r="AQ911" s="151"/>
      <c r="AR911" s="34"/>
      <c r="AS911" s="34">
        <v>80</v>
      </c>
      <c r="AT911" s="34">
        <v>20</v>
      </c>
      <c r="AU911" s="34"/>
      <c r="AV911" s="151"/>
      <c r="AW911" s="34"/>
      <c r="AX911" s="34"/>
      <c r="AY911" s="34"/>
      <c r="AZ911" s="151"/>
      <c r="BA911" s="34"/>
      <c r="BB911" s="34"/>
      <c r="BC911" s="34"/>
      <c r="BD911" s="151"/>
      <c r="BE911" s="151"/>
      <c r="BF911" s="151"/>
      <c r="BG911" s="34"/>
      <c r="BH911" s="34"/>
      <c r="BI911" s="34"/>
      <c r="BJ911" s="34"/>
      <c r="BK911" s="151"/>
      <c r="BL911" s="151"/>
      <c r="BM911" s="151"/>
      <c r="BN911" s="151"/>
      <c r="BO911" s="151"/>
      <c r="BP911" s="30"/>
      <c r="BQ911" s="6"/>
      <c r="BR911" s="6"/>
      <c r="BS911" s="4">
        <v>100</v>
      </c>
      <c r="BT911" s="6"/>
      <c r="BU911" s="6"/>
      <c r="BV911" s="6"/>
      <c r="BW911" s="1" t="s">
        <v>732</v>
      </c>
      <c r="BX911" s="6"/>
      <c r="BY911" s="6"/>
      <c r="BZ911" s="6"/>
    </row>
    <row r="912" spans="1:78" ht="15" hidden="1" customHeight="1" x14ac:dyDescent="0.3">
      <c r="A912" s="49" t="s">
        <v>1487</v>
      </c>
      <c r="B912" s="7">
        <v>42969</v>
      </c>
      <c r="C912" s="6" t="s">
        <v>662</v>
      </c>
      <c r="D912" s="6">
        <v>5057</v>
      </c>
      <c r="E912" s="6">
        <v>805</v>
      </c>
      <c r="F912" s="11">
        <v>68</v>
      </c>
      <c r="G912" s="11">
        <v>2</v>
      </c>
      <c r="H912" s="12" t="str">
        <f t="shared" si="29"/>
        <v>68-2</v>
      </c>
      <c r="I912" s="12" t="str">
        <f t="shared" si="28"/>
        <v>68-2 O</v>
      </c>
      <c r="J912" s="49" t="s">
        <v>1487</v>
      </c>
      <c r="K912" s="11">
        <v>30</v>
      </c>
      <c r="L912" s="11">
        <v>38</v>
      </c>
      <c r="M912" s="117" t="b">
        <v>1</v>
      </c>
      <c r="N912" s="14">
        <v>165.38</v>
      </c>
      <c r="O912" s="14">
        <v>165.45999999999998</v>
      </c>
      <c r="P912" s="11"/>
      <c r="Q912" s="11" t="s">
        <v>105</v>
      </c>
      <c r="R912" s="135" t="s">
        <v>105</v>
      </c>
      <c r="S912" s="136" t="s">
        <v>1492</v>
      </c>
      <c r="T912" s="11"/>
      <c r="U912" s="11"/>
      <c r="V912" s="6"/>
      <c r="W912" s="6"/>
      <c r="X912" s="6"/>
      <c r="Y912" s="6"/>
      <c r="Z912" s="18" t="e">
        <v>#N/A</v>
      </c>
      <c r="AA912" s="6"/>
      <c r="AB912" s="151"/>
      <c r="AC912" s="151"/>
      <c r="AD912" s="151"/>
      <c r="AE912" s="151"/>
      <c r="AF912" s="34"/>
      <c r="AG912" s="34"/>
      <c r="AH912" s="151"/>
      <c r="AI912" s="34"/>
      <c r="AJ912" s="34"/>
      <c r="AK912" s="34"/>
      <c r="AL912" s="151"/>
      <c r="AM912" s="151"/>
      <c r="AN912" s="34"/>
      <c r="AO912" s="34"/>
      <c r="AP912" s="34"/>
      <c r="AQ912" s="151"/>
      <c r="AR912" s="34"/>
      <c r="AS912" s="34"/>
      <c r="AT912" s="34"/>
      <c r="AU912" s="34"/>
      <c r="AV912" s="151"/>
      <c r="AW912" s="34"/>
      <c r="AX912" s="34"/>
      <c r="AY912" s="34"/>
      <c r="AZ912" s="151"/>
      <c r="BA912" s="34"/>
      <c r="BB912" s="34"/>
      <c r="BC912" s="34"/>
      <c r="BD912" s="151"/>
      <c r="BE912" s="151"/>
      <c r="BF912" s="151"/>
      <c r="BG912" s="34"/>
      <c r="BH912" s="34"/>
      <c r="BI912" s="34"/>
      <c r="BJ912" s="34"/>
      <c r="BK912" s="151"/>
      <c r="BL912" s="151"/>
      <c r="BM912" s="151"/>
      <c r="BN912" s="151"/>
      <c r="BO912" s="151"/>
      <c r="BP912" s="30"/>
      <c r="BQ912" s="6"/>
      <c r="BR912" s="6"/>
      <c r="BS912" s="4">
        <v>0</v>
      </c>
      <c r="BT912" s="6"/>
      <c r="BU912" s="6"/>
      <c r="BV912" s="6"/>
      <c r="BW912" s="6"/>
      <c r="BX912" s="6" t="s">
        <v>736</v>
      </c>
      <c r="BY912" s="6"/>
      <c r="BZ912" s="6"/>
    </row>
    <row r="913" spans="1:78" ht="15" hidden="1" customHeight="1" x14ac:dyDescent="0.3">
      <c r="A913" s="49" t="s">
        <v>1487</v>
      </c>
      <c r="B913" s="7">
        <v>42969</v>
      </c>
      <c r="C913" s="6" t="s">
        <v>662</v>
      </c>
      <c r="D913" s="6">
        <v>5057</v>
      </c>
      <c r="E913" s="6">
        <v>805</v>
      </c>
      <c r="F913" s="11">
        <v>68</v>
      </c>
      <c r="G913" s="11">
        <v>3</v>
      </c>
      <c r="H913" s="12" t="str">
        <f t="shared" si="29"/>
        <v>68-3</v>
      </c>
      <c r="I913" s="12" t="str">
        <f t="shared" si="28"/>
        <v>68-3 1</v>
      </c>
      <c r="J913" s="49" t="s">
        <v>1487</v>
      </c>
      <c r="K913" s="11">
        <v>0</v>
      </c>
      <c r="L913" s="11">
        <v>93</v>
      </c>
      <c r="M913" s="117" t="b">
        <v>1</v>
      </c>
      <c r="N913" s="14">
        <v>166.04</v>
      </c>
      <c r="O913" s="14">
        <v>166.97</v>
      </c>
      <c r="P913" s="11" t="s">
        <v>112</v>
      </c>
      <c r="Q913" s="11" t="s">
        <v>1094</v>
      </c>
      <c r="R913" s="133" t="s">
        <v>1493</v>
      </c>
      <c r="S913" s="134">
        <v>1</v>
      </c>
      <c r="T913" s="11" t="s">
        <v>18</v>
      </c>
      <c r="U913" s="11"/>
      <c r="V913" s="6" t="s">
        <v>201</v>
      </c>
      <c r="W913" s="6" t="s">
        <v>49</v>
      </c>
      <c r="X913" s="6" t="s">
        <v>17</v>
      </c>
      <c r="Y913" s="6" t="s">
        <v>10</v>
      </c>
      <c r="Z913" s="18">
        <v>2</v>
      </c>
      <c r="AA913" s="6" t="s">
        <v>40</v>
      </c>
      <c r="AB913" s="151"/>
      <c r="AC913" s="151"/>
      <c r="AD913" s="151"/>
      <c r="AE913" s="151"/>
      <c r="AF913" s="34"/>
      <c r="AG913" s="34"/>
      <c r="AH913" s="151"/>
      <c r="AI913" s="34"/>
      <c r="AJ913" s="34"/>
      <c r="AK913" s="34"/>
      <c r="AL913" s="151"/>
      <c r="AM913" s="151"/>
      <c r="AN913" s="34"/>
      <c r="AO913" s="34"/>
      <c r="AP913" s="34"/>
      <c r="AQ913" s="151"/>
      <c r="AR913" s="34"/>
      <c r="AS913" s="34"/>
      <c r="AT913" s="34">
        <v>70</v>
      </c>
      <c r="AU913" s="34"/>
      <c r="AV913" s="151"/>
      <c r="AW913" s="34"/>
      <c r="AX913" s="34"/>
      <c r="AY913" s="34"/>
      <c r="AZ913" s="151"/>
      <c r="BA913" s="34"/>
      <c r="BB913" s="34"/>
      <c r="BC913" s="34"/>
      <c r="BD913" s="151"/>
      <c r="BE913" s="151"/>
      <c r="BF913" s="151"/>
      <c r="BG913" s="34"/>
      <c r="BH913" s="34"/>
      <c r="BI913" s="34">
        <v>30</v>
      </c>
      <c r="BJ913" s="34"/>
      <c r="BK913" s="151"/>
      <c r="BL913" s="151"/>
      <c r="BM913" s="151"/>
      <c r="BN913" s="151"/>
      <c r="BO913" s="151"/>
      <c r="BP913" s="30"/>
      <c r="BQ913" s="6"/>
      <c r="BR913" s="6"/>
      <c r="BS913" s="4">
        <v>100</v>
      </c>
      <c r="BT913" s="6"/>
      <c r="BU913" s="6"/>
      <c r="BV913" s="6"/>
      <c r="BW913" s="6" t="s">
        <v>737</v>
      </c>
      <c r="BX913" s="6"/>
      <c r="BY913" s="6"/>
      <c r="BZ913" s="6"/>
    </row>
    <row r="914" spans="1:78" ht="15" customHeight="1" x14ac:dyDescent="0.3">
      <c r="A914" s="49" t="s">
        <v>1487</v>
      </c>
      <c r="B914" s="7">
        <v>42969</v>
      </c>
      <c r="C914" s="6" t="s">
        <v>662</v>
      </c>
      <c r="D914" s="6">
        <v>5057</v>
      </c>
      <c r="E914" s="6">
        <v>805</v>
      </c>
      <c r="F914" s="11">
        <v>68</v>
      </c>
      <c r="G914" s="11">
        <v>3</v>
      </c>
      <c r="H914" s="12" t="str">
        <f t="shared" si="29"/>
        <v>68-3</v>
      </c>
      <c r="I914" s="12" t="str">
        <f t="shared" si="28"/>
        <v>68-3 3</v>
      </c>
      <c r="J914" s="49" t="s">
        <v>1487</v>
      </c>
      <c r="K914" s="11">
        <v>0</v>
      </c>
      <c r="L914" s="11">
        <v>93</v>
      </c>
      <c r="M914" s="117" t="b">
        <v>1</v>
      </c>
      <c r="N914" s="14">
        <v>166.04</v>
      </c>
      <c r="O914" s="14">
        <v>166.97</v>
      </c>
      <c r="P914" s="11" t="s">
        <v>112</v>
      </c>
      <c r="Q914" s="11" t="s">
        <v>117</v>
      </c>
      <c r="R914" s="133" t="s">
        <v>1497</v>
      </c>
      <c r="S914" s="134">
        <v>3</v>
      </c>
      <c r="T914" s="11" t="s">
        <v>44</v>
      </c>
      <c r="U914" s="11"/>
      <c r="V914" s="6" t="s">
        <v>663</v>
      </c>
      <c r="W914" s="6" t="s">
        <v>49</v>
      </c>
      <c r="X914" s="6" t="s">
        <v>17</v>
      </c>
      <c r="Y914" s="6" t="s">
        <v>11</v>
      </c>
      <c r="Z914" s="18">
        <v>3</v>
      </c>
      <c r="AA914" s="6" t="s">
        <v>40</v>
      </c>
      <c r="AB914" s="151"/>
      <c r="AC914" s="151"/>
      <c r="AD914" s="151"/>
      <c r="AE914" s="151"/>
      <c r="AF914" s="34"/>
      <c r="AG914" s="34"/>
      <c r="AH914" s="151"/>
      <c r="AI914" s="34"/>
      <c r="AJ914" s="34"/>
      <c r="AK914" s="34"/>
      <c r="AL914" s="151"/>
      <c r="AM914" s="151"/>
      <c r="AN914" s="34"/>
      <c r="AO914" s="34"/>
      <c r="AP914" s="34"/>
      <c r="AQ914" s="151"/>
      <c r="AR914" s="34"/>
      <c r="AS914" s="34"/>
      <c r="AT914" s="34">
        <v>50</v>
      </c>
      <c r="AU914" s="34"/>
      <c r="AV914" s="151"/>
      <c r="AW914" s="34">
        <v>50</v>
      </c>
      <c r="AX914" s="34"/>
      <c r="AY914" s="34"/>
      <c r="AZ914" s="151"/>
      <c r="BA914" s="34"/>
      <c r="BB914" s="34"/>
      <c r="BC914" s="34"/>
      <c r="BD914" s="151"/>
      <c r="BE914" s="151"/>
      <c r="BF914" s="151"/>
      <c r="BG914" s="34"/>
      <c r="BH914" s="34"/>
      <c r="BI914" s="34"/>
      <c r="BJ914" s="34"/>
      <c r="BK914" s="151"/>
      <c r="BL914" s="151"/>
      <c r="BM914" s="151"/>
      <c r="BN914" s="151"/>
      <c r="BO914" s="151"/>
      <c r="BP914" s="30"/>
      <c r="BQ914" s="6"/>
      <c r="BR914" s="6"/>
      <c r="BS914" s="4">
        <v>100</v>
      </c>
      <c r="BT914" s="6"/>
      <c r="BU914" s="6"/>
      <c r="BV914" s="6"/>
      <c r="BW914" s="1" t="s">
        <v>735</v>
      </c>
      <c r="BX914" s="6"/>
      <c r="BY914" s="6"/>
      <c r="BZ914" s="6"/>
    </row>
    <row r="915" spans="1:78" ht="15" hidden="1" customHeight="1" x14ac:dyDescent="0.3">
      <c r="A915" s="49" t="s">
        <v>1487</v>
      </c>
      <c r="B915" s="7">
        <v>42969</v>
      </c>
      <c r="C915" s="6" t="s">
        <v>662</v>
      </c>
      <c r="D915" s="6">
        <v>5057</v>
      </c>
      <c r="E915" s="6">
        <v>805</v>
      </c>
      <c r="F915" s="11">
        <v>68</v>
      </c>
      <c r="G915" s="11">
        <v>3</v>
      </c>
      <c r="H915" s="12" t="str">
        <f t="shared" si="29"/>
        <v>68-3</v>
      </c>
      <c r="I915" s="12" t="str">
        <f t="shared" si="28"/>
        <v>68-3 5</v>
      </c>
      <c r="J915" s="49" t="s">
        <v>1487</v>
      </c>
      <c r="K915" s="11">
        <v>13</v>
      </c>
      <c r="L915" s="11">
        <v>24</v>
      </c>
      <c r="M915" s="117" t="b">
        <v>1</v>
      </c>
      <c r="N915" s="14">
        <v>166.17</v>
      </c>
      <c r="O915" s="14">
        <v>166.28</v>
      </c>
      <c r="P915" s="11" t="s">
        <v>112</v>
      </c>
      <c r="Q915" s="11" t="s">
        <v>308</v>
      </c>
      <c r="R915" s="133" t="s">
        <v>1495</v>
      </c>
      <c r="S915" s="134">
        <v>5</v>
      </c>
      <c r="T915" s="11" t="s">
        <v>18</v>
      </c>
      <c r="U915" s="11"/>
      <c r="V915" s="6" t="s">
        <v>130</v>
      </c>
      <c r="W915" s="6" t="s">
        <v>49</v>
      </c>
      <c r="X915" s="6" t="s">
        <v>17</v>
      </c>
      <c r="Y915" s="6" t="s">
        <v>10</v>
      </c>
      <c r="Z915" s="18">
        <v>2</v>
      </c>
      <c r="AA915" s="6" t="s">
        <v>40</v>
      </c>
      <c r="AB915" s="151"/>
      <c r="AC915" s="151"/>
      <c r="AD915" s="151"/>
      <c r="AE915" s="151"/>
      <c r="AF915" s="34"/>
      <c r="AG915" s="34"/>
      <c r="AH915" s="151"/>
      <c r="AI915" s="34"/>
      <c r="AJ915" s="34"/>
      <c r="AK915" s="34"/>
      <c r="AL915" s="151"/>
      <c r="AM915" s="151"/>
      <c r="AN915" s="34"/>
      <c r="AO915" s="34"/>
      <c r="AP915" s="34"/>
      <c r="AQ915" s="151"/>
      <c r="AR915" s="34"/>
      <c r="AS915" s="34"/>
      <c r="AT915" s="34"/>
      <c r="AU915" s="34"/>
      <c r="AV915" s="151"/>
      <c r="AW915" s="34"/>
      <c r="AX915" s="34"/>
      <c r="AY915" s="34"/>
      <c r="AZ915" s="151"/>
      <c r="BA915" s="34"/>
      <c r="BB915" s="34"/>
      <c r="BC915" s="34"/>
      <c r="BD915" s="151"/>
      <c r="BE915" s="151"/>
      <c r="BF915" s="151"/>
      <c r="BG915" s="34"/>
      <c r="BH915" s="34">
        <v>100</v>
      </c>
      <c r="BI915" s="34"/>
      <c r="BJ915" s="34"/>
      <c r="BK915" s="151"/>
      <c r="BL915" s="151"/>
      <c r="BM915" s="151"/>
      <c r="BN915" s="151"/>
      <c r="BO915" s="151"/>
      <c r="BP915" s="30"/>
      <c r="BQ915" s="6"/>
      <c r="BR915" s="6"/>
      <c r="BS915" s="4">
        <v>100</v>
      </c>
      <c r="BT915" s="6"/>
      <c r="BU915" s="6"/>
      <c r="BV915" s="6"/>
      <c r="BW915" s="1" t="s">
        <v>725</v>
      </c>
      <c r="BX915" s="6"/>
      <c r="BY915" s="6"/>
      <c r="BZ915" s="6"/>
    </row>
    <row r="916" spans="1:78" ht="15" hidden="1" customHeight="1" x14ac:dyDescent="0.3">
      <c r="A916" s="49" t="s">
        <v>1487</v>
      </c>
      <c r="B916" s="7">
        <v>42969</v>
      </c>
      <c r="C916" s="6" t="s">
        <v>662</v>
      </c>
      <c r="D916" s="6">
        <v>5057</v>
      </c>
      <c r="E916" s="6">
        <v>805</v>
      </c>
      <c r="F916" s="11">
        <v>68</v>
      </c>
      <c r="G916" s="11">
        <v>3</v>
      </c>
      <c r="H916" s="12" t="str">
        <f t="shared" si="29"/>
        <v>68-3</v>
      </c>
      <c r="I916" s="12" t="str">
        <f t="shared" si="28"/>
        <v>68-3 4</v>
      </c>
      <c r="J916" s="49" t="s">
        <v>1487</v>
      </c>
      <c r="K916" s="11">
        <v>80</v>
      </c>
      <c r="L916" s="11">
        <v>85</v>
      </c>
      <c r="M916" s="117" t="b">
        <v>1</v>
      </c>
      <c r="N916" s="14">
        <v>166.84</v>
      </c>
      <c r="O916" s="14">
        <v>166.89</v>
      </c>
      <c r="P916" s="11" t="s">
        <v>96</v>
      </c>
      <c r="Q916" s="11" t="s">
        <v>87</v>
      </c>
      <c r="R916" s="133" t="s">
        <v>1494</v>
      </c>
      <c r="S916" s="134">
        <v>4</v>
      </c>
      <c r="T916" s="11" t="s">
        <v>89</v>
      </c>
      <c r="U916" s="11"/>
      <c r="V916" s="6" t="s">
        <v>674</v>
      </c>
      <c r="W916" s="6" t="s">
        <v>49</v>
      </c>
      <c r="X916" s="6" t="s">
        <v>14</v>
      </c>
      <c r="Y916" s="6" t="s">
        <v>12</v>
      </c>
      <c r="Z916" s="18">
        <v>4</v>
      </c>
      <c r="AA916" s="6" t="s">
        <v>110</v>
      </c>
      <c r="AB916" s="151"/>
      <c r="AC916" s="151"/>
      <c r="AD916" s="151"/>
      <c r="AE916" s="151"/>
      <c r="AF916" s="34"/>
      <c r="AG916" s="34"/>
      <c r="AH916" s="151"/>
      <c r="AI916" s="34"/>
      <c r="AJ916" s="34"/>
      <c r="AK916" s="34"/>
      <c r="AL916" s="151"/>
      <c r="AM916" s="151"/>
      <c r="AN916" s="34"/>
      <c r="AO916" s="34"/>
      <c r="AP916" s="34"/>
      <c r="AQ916" s="151"/>
      <c r="AR916" s="34"/>
      <c r="AS916" s="34">
        <v>80</v>
      </c>
      <c r="AT916" s="34">
        <v>20</v>
      </c>
      <c r="AU916" s="34"/>
      <c r="AV916" s="151"/>
      <c r="AW916" s="34"/>
      <c r="AX916" s="34"/>
      <c r="AY916" s="34"/>
      <c r="AZ916" s="151"/>
      <c r="BA916" s="34"/>
      <c r="BB916" s="34"/>
      <c r="BC916" s="34"/>
      <c r="BD916" s="151"/>
      <c r="BE916" s="151"/>
      <c r="BF916" s="151"/>
      <c r="BG916" s="34"/>
      <c r="BH916" s="34"/>
      <c r="BI916" s="34"/>
      <c r="BJ916" s="34"/>
      <c r="BK916" s="151"/>
      <c r="BL916" s="151"/>
      <c r="BM916" s="151"/>
      <c r="BN916" s="151"/>
      <c r="BO916" s="151"/>
      <c r="BP916" s="30"/>
      <c r="BQ916" s="6"/>
      <c r="BR916" s="6"/>
      <c r="BS916" s="4">
        <v>100</v>
      </c>
      <c r="BT916" s="6"/>
      <c r="BU916" s="6"/>
      <c r="BV916" s="6"/>
      <c r="BW916" s="1" t="s">
        <v>732</v>
      </c>
      <c r="BX916" s="6"/>
      <c r="BY916" s="6"/>
      <c r="BZ916" s="6"/>
    </row>
    <row r="917" spans="1:78" ht="15" hidden="1" customHeight="1" x14ac:dyDescent="0.3">
      <c r="A917" s="49" t="s">
        <v>1487</v>
      </c>
      <c r="B917" s="7">
        <v>42969</v>
      </c>
      <c r="C917" s="6" t="s">
        <v>662</v>
      </c>
      <c r="D917" s="6">
        <v>5057</v>
      </c>
      <c r="E917" s="6">
        <v>805</v>
      </c>
      <c r="F917" s="11">
        <v>68</v>
      </c>
      <c r="G917" s="11">
        <v>3</v>
      </c>
      <c r="H917" s="12" t="str">
        <f t="shared" si="29"/>
        <v>68-3</v>
      </c>
      <c r="I917" s="12" t="str">
        <f t="shared" si="28"/>
        <v>68-3 O</v>
      </c>
      <c r="J917" s="49" t="s">
        <v>1487</v>
      </c>
      <c r="K917" s="11">
        <v>80</v>
      </c>
      <c r="L917" s="11">
        <v>85</v>
      </c>
      <c r="M917" s="117" t="b">
        <v>1</v>
      </c>
      <c r="N917" s="14">
        <v>166.84</v>
      </c>
      <c r="O917" s="14">
        <v>166.89</v>
      </c>
      <c r="P917" s="11"/>
      <c r="Q917" s="11" t="s">
        <v>105</v>
      </c>
      <c r="R917" s="135" t="s">
        <v>105</v>
      </c>
      <c r="S917" s="136" t="s">
        <v>1492</v>
      </c>
      <c r="T917" s="11"/>
      <c r="U917" s="11"/>
      <c r="V917" s="6"/>
      <c r="W917" s="6"/>
      <c r="X917" s="6"/>
      <c r="Y917" s="6"/>
      <c r="Z917" s="18" t="e">
        <v>#N/A</v>
      </c>
      <c r="AA917" s="6"/>
      <c r="AB917" s="151"/>
      <c r="AC917" s="151"/>
      <c r="AD917" s="151"/>
      <c r="AE917" s="151"/>
      <c r="AF917" s="34"/>
      <c r="AG917" s="34"/>
      <c r="AH917" s="151"/>
      <c r="AI917" s="34"/>
      <c r="AJ917" s="34"/>
      <c r="AK917" s="34"/>
      <c r="AL917" s="151"/>
      <c r="AM917" s="151"/>
      <c r="AN917" s="34"/>
      <c r="AO917" s="34"/>
      <c r="AP917" s="34"/>
      <c r="AQ917" s="151"/>
      <c r="AR917" s="34"/>
      <c r="AS917" s="34"/>
      <c r="AT917" s="34"/>
      <c r="AU917" s="34"/>
      <c r="AV917" s="151"/>
      <c r="AW917" s="34"/>
      <c r="AX917" s="34"/>
      <c r="AY917" s="34"/>
      <c r="AZ917" s="151"/>
      <c r="BA917" s="34"/>
      <c r="BB917" s="34"/>
      <c r="BC917" s="34"/>
      <c r="BD917" s="151"/>
      <c r="BE917" s="151"/>
      <c r="BF917" s="151"/>
      <c r="BG917" s="34"/>
      <c r="BH917" s="34"/>
      <c r="BI917" s="34"/>
      <c r="BJ917" s="34"/>
      <c r="BK917" s="151"/>
      <c r="BL917" s="151"/>
      <c r="BM917" s="151"/>
      <c r="BN917" s="151"/>
      <c r="BO917" s="151"/>
      <c r="BP917" s="30"/>
      <c r="BQ917" s="6"/>
      <c r="BR917" s="6"/>
      <c r="BS917" s="4">
        <v>0</v>
      </c>
      <c r="BT917" s="6"/>
      <c r="BU917" s="6"/>
      <c r="BV917" s="6"/>
      <c r="BW917" s="6"/>
      <c r="BX917" s="6" t="s">
        <v>738</v>
      </c>
      <c r="BY917" s="6"/>
      <c r="BZ917" s="6"/>
    </row>
    <row r="918" spans="1:78" ht="15" hidden="1" customHeight="1" x14ac:dyDescent="0.3">
      <c r="A918" s="49" t="s">
        <v>1487</v>
      </c>
      <c r="B918" s="7">
        <v>42969</v>
      </c>
      <c r="C918" s="6" t="s">
        <v>662</v>
      </c>
      <c r="D918" s="6">
        <v>5057</v>
      </c>
      <c r="E918" s="6">
        <v>805</v>
      </c>
      <c r="F918" s="11">
        <v>68</v>
      </c>
      <c r="G918" s="11">
        <v>4</v>
      </c>
      <c r="H918" s="12" t="str">
        <f t="shared" si="29"/>
        <v>68-4</v>
      </c>
      <c r="I918" s="12" t="str">
        <f t="shared" si="28"/>
        <v>68-4 1</v>
      </c>
      <c r="J918" s="49" t="s">
        <v>1487</v>
      </c>
      <c r="K918" s="11">
        <v>0</v>
      </c>
      <c r="L918" s="11">
        <v>25</v>
      </c>
      <c r="M918" s="117" t="b">
        <v>1</v>
      </c>
      <c r="N918" s="14">
        <v>166.97499999999999</v>
      </c>
      <c r="O918" s="14">
        <v>167.22499999999999</v>
      </c>
      <c r="P918" s="11" t="s">
        <v>112</v>
      </c>
      <c r="Q918" s="11" t="s">
        <v>1094</v>
      </c>
      <c r="R918" s="133" t="s">
        <v>1493</v>
      </c>
      <c r="S918" s="134">
        <v>1</v>
      </c>
      <c r="T918" s="11" t="s">
        <v>18</v>
      </c>
      <c r="U918" s="11"/>
      <c r="V918" s="6" t="s">
        <v>201</v>
      </c>
      <c r="W918" s="6" t="s">
        <v>49</v>
      </c>
      <c r="X918" s="6" t="s">
        <v>17</v>
      </c>
      <c r="Y918" s="6" t="s">
        <v>10</v>
      </c>
      <c r="Z918" s="18">
        <v>2</v>
      </c>
      <c r="AA918" s="6" t="s">
        <v>40</v>
      </c>
      <c r="AB918" s="151"/>
      <c r="AC918" s="151"/>
      <c r="AD918" s="151"/>
      <c r="AE918" s="151"/>
      <c r="AF918" s="34"/>
      <c r="AG918" s="34"/>
      <c r="AH918" s="151"/>
      <c r="AI918" s="34"/>
      <c r="AJ918" s="34"/>
      <c r="AK918" s="34"/>
      <c r="AL918" s="151"/>
      <c r="AM918" s="151"/>
      <c r="AN918" s="34"/>
      <c r="AO918" s="34"/>
      <c r="AP918" s="34"/>
      <c r="AQ918" s="151"/>
      <c r="AR918" s="34"/>
      <c r="AS918" s="34"/>
      <c r="AT918" s="34">
        <v>70</v>
      </c>
      <c r="AU918" s="34"/>
      <c r="AV918" s="151"/>
      <c r="AW918" s="34"/>
      <c r="AX918" s="34"/>
      <c r="AY918" s="34"/>
      <c r="AZ918" s="151"/>
      <c r="BA918" s="34"/>
      <c r="BB918" s="34"/>
      <c r="BC918" s="34"/>
      <c r="BD918" s="151"/>
      <c r="BE918" s="151"/>
      <c r="BF918" s="151"/>
      <c r="BG918" s="34"/>
      <c r="BH918" s="34"/>
      <c r="BI918" s="34">
        <v>30</v>
      </c>
      <c r="BJ918" s="34"/>
      <c r="BK918" s="151"/>
      <c r="BL918" s="151"/>
      <c r="BM918" s="151"/>
      <c r="BN918" s="151"/>
      <c r="BO918" s="151"/>
      <c r="BP918" s="30"/>
      <c r="BQ918" s="6"/>
      <c r="BR918" s="6"/>
      <c r="BS918" s="4">
        <v>100</v>
      </c>
      <c r="BT918" s="6"/>
      <c r="BU918" s="6"/>
      <c r="BV918" s="6"/>
      <c r="BW918" s="6" t="s">
        <v>737</v>
      </c>
      <c r="BX918" s="6"/>
      <c r="BY918" s="6"/>
      <c r="BZ918" s="6"/>
    </row>
    <row r="919" spans="1:78" ht="15" customHeight="1" x14ac:dyDescent="0.3">
      <c r="A919" s="49" t="s">
        <v>1487</v>
      </c>
      <c r="B919" s="7">
        <v>42969</v>
      </c>
      <c r="C919" s="6" t="s">
        <v>662</v>
      </c>
      <c r="D919" s="6">
        <v>5057</v>
      </c>
      <c r="E919" s="6">
        <v>805</v>
      </c>
      <c r="F919" s="11">
        <v>68</v>
      </c>
      <c r="G919" s="11">
        <v>4</v>
      </c>
      <c r="H919" s="12" t="str">
        <f t="shared" si="29"/>
        <v>68-4</v>
      </c>
      <c r="I919" s="12" t="str">
        <f t="shared" si="28"/>
        <v>68-4 3</v>
      </c>
      <c r="J919" s="49" t="s">
        <v>1487</v>
      </c>
      <c r="K919" s="11">
        <v>0</v>
      </c>
      <c r="L919" s="11">
        <v>25</v>
      </c>
      <c r="M919" s="117" t="b">
        <v>1</v>
      </c>
      <c r="N919" s="14">
        <v>166.97499999999999</v>
      </c>
      <c r="O919" s="14">
        <v>167.22499999999999</v>
      </c>
      <c r="P919" s="11" t="s">
        <v>112</v>
      </c>
      <c r="Q919" s="11" t="s">
        <v>117</v>
      </c>
      <c r="R919" s="133" t="s">
        <v>1497</v>
      </c>
      <c r="S919" s="134">
        <v>3</v>
      </c>
      <c r="T919" s="11" t="s">
        <v>44</v>
      </c>
      <c r="U919" s="11"/>
      <c r="V919" s="6" t="s">
        <v>672</v>
      </c>
      <c r="W919" s="6" t="s">
        <v>49</v>
      </c>
      <c r="X919" s="6" t="s">
        <v>14</v>
      </c>
      <c r="Y919" s="6" t="s">
        <v>11</v>
      </c>
      <c r="Z919" s="18">
        <v>3</v>
      </c>
      <c r="AA919" s="6" t="s">
        <v>40</v>
      </c>
      <c r="AB919" s="151"/>
      <c r="AC919" s="151"/>
      <c r="AD919" s="151"/>
      <c r="AE919" s="151"/>
      <c r="AF919" s="34"/>
      <c r="AG919" s="34"/>
      <c r="AH919" s="151"/>
      <c r="AI919" s="34"/>
      <c r="AJ919" s="34"/>
      <c r="AK919" s="34"/>
      <c r="AL919" s="151"/>
      <c r="AM919" s="151"/>
      <c r="AN919" s="34"/>
      <c r="AO919" s="34"/>
      <c r="AP919" s="34"/>
      <c r="AQ919" s="151"/>
      <c r="AR919" s="34"/>
      <c r="AS919" s="34"/>
      <c r="AT919" s="34">
        <v>50</v>
      </c>
      <c r="AU919" s="34"/>
      <c r="AV919" s="151"/>
      <c r="AW919" s="34">
        <v>50</v>
      </c>
      <c r="AX919" s="34"/>
      <c r="AY919" s="34"/>
      <c r="AZ919" s="151"/>
      <c r="BA919" s="34"/>
      <c r="BB919" s="34"/>
      <c r="BC919" s="34"/>
      <c r="BD919" s="151"/>
      <c r="BE919" s="151"/>
      <c r="BF919" s="151"/>
      <c r="BG919" s="34"/>
      <c r="BH919" s="34"/>
      <c r="BI919" s="34"/>
      <c r="BJ919" s="34"/>
      <c r="BK919" s="151"/>
      <c r="BL919" s="151"/>
      <c r="BM919" s="151"/>
      <c r="BN919" s="151"/>
      <c r="BO919" s="151"/>
      <c r="BP919" s="30"/>
      <c r="BQ919" s="6"/>
      <c r="BR919" s="6"/>
      <c r="BS919" s="4">
        <v>100</v>
      </c>
      <c r="BT919" s="6"/>
      <c r="BU919" s="6"/>
      <c r="BV919" s="6"/>
      <c r="BW919" s="1" t="s">
        <v>739</v>
      </c>
      <c r="BX919" s="6"/>
      <c r="BY919" s="6"/>
      <c r="BZ919" s="6"/>
    </row>
    <row r="920" spans="1:78" ht="15" hidden="1" customHeight="1" x14ac:dyDescent="0.3">
      <c r="A920" s="49" t="s">
        <v>1487</v>
      </c>
      <c r="B920" s="7">
        <v>42969</v>
      </c>
      <c r="C920" s="6" t="s">
        <v>662</v>
      </c>
      <c r="D920" s="6">
        <v>5057</v>
      </c>
      <c r="E920" s="6">
        <v>805</v>
      </c>
      <c r="F920" s="11">
        <v>68</v>
      </c>
      <c r="G920" s="11">
        <v>4</v>
      </c>
      <c r="H920" s="12" t="str">
        <f t="shared" si="29"/>
        <v>68-4</v>
      </c>
      <c r="I920" s="12" t="str">
        <f t="shared" si="28"/>
        <v>68-4 4</v>
      </c>
      <c r="J920" s="49" t="s">
        <v>1487</v>
      </c>
      <c r="K920" s="11">
        <v>0</v>
      </c>
      <c r="L920" s="11">
        <v>25</v>
      </c>
      <c r="M920" s="117" t="b">
        <v>1</v>
      </c>
      <c r="N920" s="14">
        <v>166.97499999999999</v>
      </c>
      <c r="O920" s="14">
        <v>167.22499999999999</v>
      </c>
      <c r="P920" s="11" t="s">
        <v>112</v>
      </c>
      <c r="Q920" s="11" t="s">
        <v>31</v>
      </c>
      <c r="R920" s="140" t="s">
        <v>1494</v>
      </c>
      <c r="S920" s="141">
        <v>4</v>
      </c>
      <c r="T920" s="11" t="s">
        <v>44</v>
      </c>
      <c r="U920" s="11"/>
      <c r="V920" s="6" t="s">
        <v>552</v>
      </c>
      <c r="W920" s="6" t="s">
        <v>49</v>
      </c>
      <c r="X920" s="6" t="s">
        <v>52</v>
      </c>
      <c r="Y920" s="6" t="s">
        <v>12</v>
      </c>
      <c r="Z920" s="18">
        <v>4</v>
      </c>
      <c r="AA920" s="6" t="s">
        <v>40</v>
      </c>
      <c r="AB920" s="151"/>
      <c r="AC920" s="151"/>
      <c r="AD920" s="151"/>
      <c r="AE920" s="151"/>
      <c r="AF920" s="34"/>
      <c r="AG920" s="34"/>
      <c r="AH920" s="151"/>
      <c r="AI920" s="34"/>
      <c r="AJ920" s="34"/>
      <c r="AK920" s="34"/>
      <c r="AL920" s="151"/>
      <c r="AM920" s="151"/>
      <c r="AN920" s="34"/>
      <c r="AO920" s="34"/>
      <c r="AP920" s="34"/>
      <c r="AQ920" s="151"/>
      <c r="AR920" s="34"/>
      <c r="AS920" s="34"/>
      <c r="AT920" s="34"/>
      <c r="AU920" s="34">
        <v>100</v>
      </c>
      <c r="AV920" s="151"/>
      <c r="AW920" s="34"/>
      <c r="AX920" s="34"/>
      <c r="AY920" s="34"/>
      <c r="AZ920" s="151"/>
      <c r="BA920" s="34"/>
      <c r="BB920" s="34"/>
      <c r="BC920" s="34"/>
      <c r="BD920" s="151"/>
      <c r="BE920" s="151"/>
      <c r="BF920" s="151"/>
      <c r="BG920" s="34"/>
      <c r="BH920" s="34"/>
      <c r="BI920" s="34"/>
      <c r="BJ920" s="34"/>
      <c r="BK920" s="151"/>
      <c r="BL920" s="151"/>
      <c r="BM920" s="151"/>
      <c r="BN920" s="151"/>
      <c r="BO920" s="151"/>
      <c r="BP920" s="30"/>
      <c r="BQ920" s="6"/>
      <c r="BR920" s="6"/>
      <c r="BS920" s="4">
        <v>100</v>
      </c>
      <c r="BT920" s="6"/>
      <c r="BU920" s="6"/>
      <c r="BV920" s="6"/>
      <c r="BW920" s="1" t="s">
        <v>724</v>
      </c>
      <c r="BX920" s="6"/>
      <c r="BY920" s="6"/>
      <c r="BZ920" s="6"/>
    </row>
    <row r="921" spans="1:78" ht="15" customHeight="1" x14ac:dyDescent="0.3">
      <c r="A921" s="49" t="s">
        <v>1487</v>
      </c>
      <c r="B921" s="7">
        <v>42969</v>
      </c>
      <c r="C921" s="6" t="s">
        <v>662</v>
      </c>
      <c r="D921" s="6">
        <v>5057</v>
      </c>
      <c r="E921" s="6">
        <v>805</v>
      </c>
      <c r="F921" s="11">
        <v>68</v>
      </c>
      <c r="G921" s="11">
        <v>4</v>
      </c>
      <c r="H921" s="12" t="str">
        <f t="shared" si="29"/>
        <v>68-4</v>
      </c>
      <c r="I921" s="12" t="str">
        <f t="shared" si="28"/>
        <v>68-4 3</v>
      </c>
      <c r="J921" s="49" t="s">
        <v>1487</v>
      </c>
      <c r="K921" s="11">
        <v>23</v>
      </c>
      <c r="L921" s="11">
        <v>23</v>
      </c>
      <c r="M921" s="117" t="b">
        <v>1</v>
      </c>
      <c r="N921" s="14">
        <v>167.20499999999998</v>
      </c>
      <c r="O921" s="14">
        <v>167.20499999999998</v>
      </c>
      <c r="P921" s="11" t="s">
        <v>96</v>
      </c>
      <c r="Q921" s="11" t="s">
        <v>117</v>
      </c>
      <c r="R921" s="133" t="s">
        <v>1497</v>
      </c>
      <c r="S921" s="134">
        <v>3</v>
      </c>
      <c r="T921" s="11" t="s">
        <v>44</v>
      </c>
      <c r="U921" s="11"/>
      <c r="V921" s="6" t="s">
        <v>548</v>
      </c>
      <c r="W921" s="6" t="s">
        <v>49</v>
      </c>
      <c r="X921" s="6" t="s">
        <v>17</v>
      </c>
      <c r="Y921" s="6" t="s">
        <v>11</v>
      </c>
      <c r="Z921" s="18">
        <v>3</v>
      </c>
      <c r="AA921" s="6" t="s">
        <v>40</v>
      </c>
      <c r="AB921" s="151"/>
      <c r="AC921" s="151"/>
      <c r="AD921" s="151"/>
      <c r="AE921" s="151"/>
      <c r="AF921" s="34"/>
      <c r="AG921" s="34"/>
      <c r="AH921" s="151"/>
      <c r="AI921" s="34"/>
      <c r="AJ921" s="34"/>
      <c r="AK921" s="34"/>
      <c r="AL921" s="151"/>
      <c r="AM921" s="151"/>
      <c r="AN921" s="34"/>
      <c r="AO921" s="34"/>
      <c r="AP921" s="34"/>
      <c r="AQ921" s="151"/>
      <c r="AR921" s="34"/>
      <c r="AS921" s="34"/>
      <c r="AT921" s="34">
        <v>50</v>
      </c>
      <c r="AU921" s="34"/>
      <c r="AV921" s="151"/>
      <c r="AW921" s="34">
        <v>50</v>
      </c>
      <c r="AX921" s="34"/>
      <c r="AY921" s="34"/>
      <c r="AZ921" s="151"/>
      <c r="BA921" s="34"/>
      <c r="BB921" s="34"/>
      <c r="BC921" s="34"/>
      <c r="BD921" s="151"/>
      <c r="BE921" s="151"/>
      <c r="BF921" s="151"/>
      <c r="BG921" s="34"/>
      <c r="BH921" s="34"/>
      <c r="BI921" s="34"/>
      <c r="BJ921" s="34"/>
      <c r="BK921" s="151"/>
      <c r="BL921" s="151"/>
      <c r="BM921" s="151"/>
      <c r="BN921" s="151"/>
      <c r="BO921" s="151"/>
      <c r="BP921" s="30"/>
      <c r="BQ921" s="6"/>
      <c r="BR921" s="6"/>
      <c r="BS921" s="4">
        <v>100</v>
      </c>
      <c r="BT921" s="6"/>
      <c r="BU921" s="6"/>
      <c r="BV921" s="6"/>
      <c r="BW921" s="1" t="s">
        <v>740</v>
      </c>
      <c r="BX921" s="6"/>
      <c r="BY921" s="6"/>
      <c r="BZ921" s="6"/>
    </row>
    <row r="922" spans="1:78" ht="15" hidden="1" customHeight="1" x14ac:dyDescent="0.3">
      <c r="A922" s="49" t="s">
        <v>1487</v>
      </c>
      <c r="B922" s="7">
        <v>42969</v>
      </c>
      <c r="C922" s="6" t="s">
        <v>662</v>
      </c>
      <c r="D922" s="6">
        <v>5057</v>
      </c>
      <c r="E922" s="6">
        <v>805</v>
      </c>
      <c r="F922" s="11">
        <v>68</v>
      </c>
      <c r="G922" s="11">
        <v>4</v>
      </c>
      <c r="H922" s="12" t="str">
        <f t="shared" si="29"/>
        <v>68-4</v>
      </c>
      <c r="I922" s="12" t="str">
        <f t="shared" si="28"/>
        <v>68-4 O</v>
      </c>
      <c r="J922" s="49" t="s">
        <v>1487</v>
      </c>
      <c r="K922" s="11">
        <v>23</v>
      </c>
      <c r="L922" s="11">
        <v>23</v>
      </c>
      <c r="M922" s="117" t="b">
        <v>1</v>
      </c>
      <c r="N922" s="14">
        <v>167.20499999999998</v>
      </c>
      <c r="O922" s="14">
        <v>167.20499999999998</v>
      </c>
      <c r="P922" s="11"/>
      <c r="Q922" s="11" t="s">
        <v>105</v>
      </c>
      <c r="R922" s="135" t="s">
        <v>105</v>
      </c>
      <c r="S922" s="136" t="s">
        <v>1492</v>
      </c>
      <c r="T922" s="11"/>
      <c r="U922" s="11"/>
      <c r="V922" s="6"/>
      <c r="W922" s="6"/>
      <c r="X922" s="6"/>
      <c r="Y922" s="6"/>
      <c r="Z922" s="18" t="e">
        <v>#N/A</v>
      </c>
      <c r="AA922" s="6"/>
      <c r="AB922" s="151"/>
      <c r="AC922" s="151"/>
      <c r="AD922" s="151"/>
      <c r="AE922" s="151"/>
      <c r="AF922" s="34"/>
      <c r="AG922" s="34"/>
      <c r="AH922" s="151"/>
      <c r="AI922" s="34"/>
      <c r="AJ922" s="34"/>
      <c r="AK922" s="34"/>
      <c r="AL922" s="151"/>
      <c r="AM922" s="151"/>
      <c r="AN922" s="34"/>
      <c r="AO922" s="34"/>
      <c r="AP922" s="34"/>
      <c r="AQ922" s="151"/>
      <c r="AR922" s="34"/>
      <c r="AS922" s="34"/>
      <c r="AT922" s="34"/>
      <c r="AU922" s="34"/>
      <c r="AV922" s="151"/>
      <c r="AW922" s="34"/>
      <c r="AX922" s="34"/>
      <c r="AY922" s="34"/>
      <c r="AZ922" s="151"/>
      <c r="BA922" s="34"/>
      <c r="BB922" s="34"/>
      <c r="BC922" s="34"/>
      <c r="BD922" s="151"/>
      <c r="BE922" s="151"/>
      <c r="BF922" s="151"/>
      <c r="BG922" s="34"/>
      <c r="BH922" s="34"/>
      <c r="BI922" s="34"/>
      <c r="BJ922" s="34"/>
      <c r="BK922" s="151"/>
      <c r="BL922" s="151"/>
      <c r="BM922" s="151"/>
      <c r="BN922" s="151"/>
      <c r="BO922" s="151"/>
      <c r="BP922" s="30"/>
      <c r="BQ922" s="6"/>
      <c r="BR922" s="6"/>
      <c r="BS922" s="4">
        <v>0</v>
      </c>
      <c r="BT922" s="6"/>
      <c r="BU922" s="6"/>
      <c r="BV922" s="6"/>
      <c r="BW922" s="6"/>
      <c r="BX922" s="6" t="s">
        <v>741</v>
      </c>
      <c r="BY922" s="6"/>
      <c r="BZ922" s="6"/>
    </row>
    <row r="923" spans="1:78" ht="15" hidden="1" customHeight="1" x14ac:dyDescent="0.3">
      <c r="A923" s="49" t="s">
        <v>1487</v>
      </c>
      <c r="B923" s="7">
        <v>42969</v>
      </c>
      <c r="C923" s="6" t="s">
        <v>662</v>
      </c>
      <c r="D923" s="6">
        <v>5057</v>
      </c>
      <c r="E923" s="6">
        <v>805</v>
      </c>
      <c r="F923" s="11">
        <v>69</v>
      </c>
      <c r="G923" s="11">
        <v>1</v>
      </c>
      <c r="H923" s="12" t="str">
        <f t="shared" si="29"/>
        <v>69-1</v>
      </c>
      <c r="I923" s="12" t="str">
        <f t="shared" si="28"/>
        <v>69-1 1</v>
      </c>
      <c r="J923" s="49" t="s">
        <v>1487</v>
      </c>
      <c r="K923" s="11">
        <v>0</v>
      </c>
      <c r="L923" s="11">
        <v>65</v>
      </c>
      <c r="M923" s="117" t="b">
        <v>1</v>
      </c>
      <c r="N923" s="14">
        <v>167.1</v>
      </c>
      <c r="O923" s="14">
        <v>167.75</v>
      </c>
      <c r="P923" s="11" t="s">
        <v>112</v>
      </c>
      <c r="Q923" s="11" t="s">
        <v>1094</v>
      </c>
      <c r="R923" s="133" t="s">
        <v>1493</v>
      </c>
      <c r="S923" s="134">
        <v>1</v>
      </c>
      <c r="T923" s="11" t="s">
        <v>18</v>
      </c>
      <c r="U923" s="11"/>
      <c r="V923" s="6" t="s">
        <v>201</v>
      </c>
      <c r="W923" s="6" t="s">
        <v>49</v>
      </c>
      <c r="X923" s="6" t="s">
        <v>17</v>
      </c>
      <c r="Y923" s="6" t="s">
        <v>10</v>
      </c>
      <c r="Z923" s="18">
        <v>2</v>
      </c>
      <c r="AA923" s="6" t="s">
        <v>40</v>
      </c>
      <c r="AB923" s="151"/>
      <c r="AC923" s="151"/>
      <c r="AD923" s="151"/>
      <c r="AE923" s="151"/>
      <c r="AF923" s="34"/>
      <c r="AG923" s="34"/>
      <c r="AH923" s="151"/>
      <c r="AI923" s="34"/>
      <c r="AJ923" s="34"/>
      <c r="AK923" s="34"/>
      <c r="AL923" s="151"/>
      <c r="AM923" s="151"/>
      <c r="AN923" s="34"/>
      <c r="AO923" s="34"/>
      <c r="AP923" s="34"/>
      <c r="AQ923" s="151"/>
      <c r="AR923" s="34"/>
      <c r="AS923" s="34"/>
      <c r="AT923" s="34">
        <v>70</v>
      </c>
      <c r="AU923" s="34"/>
      <c r="AV923" s="151"/>
      <c r="AW923" s="34"/>
      <c r="AX923" s="34"/>
      <c r="AY923" s="34"/>
      <c r="AZ923" s="151"/>
      <c r="BA923" s="34"/>
      <c r="BB923" s="34"/>
      <c r="BC923" s="34"/>
      <c r="BD923" s="151"/>
      <c r="BE923" s="151"/>
      <c r="BF923" s="151"/>
      <c r="BG923" s="34"/>
      <c r="BH923" s="34"/>
      <c r="BI923" s="34">
        <v>30</v>
      </c>
      <c r="BJ923" s="34"/>
      <c r="BK923" s="151"/>
      <c r="BL923" s="151"/>
      <c r="BM923" s="151"/>
      <c r="BN923" s="151"/>
      <c r="BO923" s="151"/>
      <c r="BP923" s="30"/>
      <c r="BQ923" s="6"/>
      <c r="BR923" s="6"/>
      <c r="BS923" s="4">
        <v>100</v>
      </c>
      <c r="BT923" s="6"/>
      <c r="BU923" s="6"/>
      <c r="BV923" s="6"/>
      <c r="BW923" s="6" t="s">
        <v>742</v>
      </c>
      <c r="BX923" s="6"/>
      <c r="BY923" s="6"/>
      <c r="BZ923" s="6"/>
    </row>
    <row r="924" spans="1:78" ht="15" customHeight="1" x14ac:dyDescent="0.3">
      <c r="A924" s="49" t="s">
        <v>1487</v>
      </c>
      <c r="B924" s="7">
        <v>42969</v>
      </c>
      <c r="C924" s="6" t="s">
        <v>662</v>
      </c>
      <c r="D924" s="6">
        <v>5057</v>
      </c>
      <c r="E924" s="6">
        <v>805</v>
      </c>
      <c r="F924" s="11">
        <v>69</v>
      </c>
      <c r="G924" s="11">
        <v>1</v>
      </c>
      <c r="H924" s="12" t="str">
        <f t="shared" si="29"/>
        <v>69-1</v>
      </c>
      <c r="I924" s="12" t="str">
        <f t="shared" si="28"/>
        <v>69-1 3</v>
      </c>
      <c r="J924" s="49" t="s">
        <v>1487</v>
      </c>
      <c r="K924" s="11">
        <v>0</v>
      </c>
      <c r="L924" s="11">
        <v>65</v>
      </c>
      <c r="M924" s="117" t="b">
        <v>1</v>
      </c>
      <c r="N924" s="14">
        <v>167.1</v>
      </c>
      <c r="O924" s="14">
        <v>167.75</v>
      </c>
      <c r="P924" s="11" t="s">
        <v>112</v>
      </c>
      <c r="Q924" s="11" t="s">
        <v>117</v>
      </c>
      <c r="R924" s="133" t="s">
        <v>1497</v>
      </c>
      <c r="S924" s="134">
        <v>3</v>
      </c>
      <c r="T924" s="11" t="s">
        <v>44</v>
      </c>
      <c r="U924" s="11"/>
      <c r="V924" s="6" t="s">
        <v>666</v>
      </c>
      <c r="W924" s="6" t="s">
        <v>49</v>
      </c>
      <c r="X924" s="6" t="s">
        <v>14</v>
      </c>
      <c r="Y924" s="6" t="s">
        <v>11</v>
      </c>
      <c r="Z924" s="18">
        <v>3</v>
      </c>
      <c r="AA924" s="6" t="s">
        <v>40</v>
      </c>
      <c r="AB924" s="151"/>
      <c r="AC924" s="151"/>
      <c r="AD924" s="151"/>
      <c r="AE924" s="151"/>
      <c r="AF924" s="34"/>
      <c r="AG924" s="34"/>
      <c r="AH924" s="151"/>
      <c r="AI924" s="34"/>
      <c r="AJ924" s="34"/>
      <c r="AK924" s="34"/>
      <c r="AL924" s="151"/>
      <c r="AM924" s="151"/>
      <c r="AN924" s="34"/>
      <c r="AO924" s="34"/>
      <c r="AP924" s="34"/>
      <c r="AQ924" s="151"/>
      <c r="AR924" s="34"/>
      <c r="AS924" s="34"/>
      <c r="AT924" s="34">
        <v>50</v>
      </c>
      <c r="AU924" s="34"/>
      <c r="AV924" s="151"/>
      <c r="AW924" s="34">
        <v>50</v>
      </c>
      <c r="AX924" s="34"/>
      <c r="AY924" s="34"/>
      <c r="AZ924" s="151"/>
      <c r="BA924" s="34"/>
      <c r="BB924" s="34"/>
      <c r="BC924" s="34"/>
      <c r="BD924" s="151"/>
      <c r="BE924" s="151"/>
      <c r="BF924" s="151"/>
      <c r="BG924" s="34"/>
      <c r="BH924" s="34"/>
      <c r="BI924" s="34"/>
      <c r="BJ924" s="34"/>
      <c r="BK924" s="151"/>
      <c r="BL924" s="151"/>
      <c r="BM924" s="151"/>
      <c r="BN924" s="151"/>
      <c r="BO924" s="151"/>
      <c r="BP924" s="30"/>
      <c r="BQ924" s="6"/>
      <c r="BR924" s="6"/>
      <c r="BS924" s="4">
        <v>100</v>
      </c>
      <c r="BT924" s="6"/>
      <c r="BU924" s="6"/>
      <c r="BV924" s="6"/>
      <c r="BW924" s="1" t="s">
        <v>739</v>
      </c>
      <c r="BX924" s="6"/>
      <c r="BY924" s="6"/>
      <c r="BZ924" s="6"/>
    </row>
    <row r="925" spans="1:78" ht="15" customHeight="1" x14ac:dyDescent="0.3">
      <c r="A925" s="49" t="s">
        <v>1487</v>
      </c>
      <c r="B925" s="7">
        <v>42969</v>
      </c>
      <c r="C925" s="6" t="s">
        <v>662</v>
      </c>
      <c r="D925" s="6">
        <v>5057</v>
      </c>
      <c r="E925" s="6">
        <v>805</v>
      </c>
      <c r="F925" s="11">
        <v>69</v>
      </c>
      <c r="G925" s="11">
        <v>1</v>
      </c>
      <c r="H925" s="12" t="str">
        <f t="shared" si="29"/>
        <v>69-1</v>
      </c>
      <c r="I925" s="12" t="str">
        <f t="shared" si="28"/>
        <v>69-1 3</v>
      </c>
      <c r="J925" s="49" t="s">
        <v>1487</v>
      </c>
      <c r="K925" s="11">
        <v>0</v>
      </c>
      <c r="L925" s="11">
        <v>65</v>
      </c>
      <c r="M925" s="117" t="b">
        <v>1</v>
      </c>
      <c r="N925" s="14">
        <v>167.1</v>
      </c>
      <c r="O925" s="14">
        <v>167.75</v>
      </c>
      <c r="P925" s="11" t="s">
        <v>112</v>
      </c>
      <c r="Q925" s="11" t="s">
        <v>117</v>
      </c>
      <c r="R925" s="133" t="s">
        <v>1497</v>
      </c>
      <c r="S925" s="134">
        <v>3</v>
      </c>
      <c r="T925" s="11" t="s">
        <v>44</v>
      </c>
      <c r="U925" s="11"/>
      <c r="V925" s="6" t="s">
        <v>668</v>
      </c>
      <c r="W925" s="6" t="s">
        <v>49</v>
      </c>
      <c r="X925" s="6" t="s">
        <v>16</v>
      </c>
      <c r="Y925" s="6" t="s">
        <v>11</v>
      </c>
      <c r="Z925" s="18">
        <v>3</v>
      </c>
      <c r="AA925" s="6" t="s">
        <v>40</v>
      </c>
      <c r="AB925" s="151"/>
      <c r="AC925" s="151"/>
      <c r="AD925" s="151"/>
      <c r="AE925" s="151"/>
      <c r="AF925" s="34"/>
      <c r="AG925" s="34"/>
      <c r="AH925" s="151"/>
      <c r="AI925" s="34"/>
      <c r="AJ925" s="34"/>
      <c r="AK925" s="34"/>
      <c r="AL925" s="151"/>
      <c r="AM925" s="151"/>
      <c r="AN925" s="34"/>
      <c r="AO925" s="34"/>
      <c r="AP925" s="34"/>
      <c r="AQ925" s="151"/>
      <c r="AR925" s="34"/>
      <c r="AS925" s="34"/>
      <c r="AT925" s="34">
        <v>50</v>
      </c>
      <c r="AU925" s="34"/>
      <c r="AV925" s="151"/>
      <c r="AW925" s="34">
        <v>50</v>
      </c>
      <c r="AX925" s="34"/>
      <c r="AY925" s="34"/>
      <c r="AZ925" s="151"/>
      <c r="BA925" s="34"/>
      <c r="BB925" s="34"/>
      <c r="BC925" s="34"/>
      <c r="BD925" s="151"/>
      <c r="BE925" s="151"/>
      <c r="BF925" s="151"/>
      <c r="BG925" s="34"/>
      <c r="BH925" s="34"/>
      <c r="BI925" s="34"/>
      <c r="BJ925" s="34"/>
      <c r="BK925" s="151"/>
      <c r="BL925" s="151"/>
      <c r="BM925" s="151"/>
      <c r="BN925" s="151"/>
      <c r="BO925" s="151"/>
      <c r="BP925" s="30"/>
      <c r="BQ925" s="6"/>
      <c r="BR925" s="6"/>
      <c r="BS925" s="4">
        <v>100</v>
      </c>
      <c r="BT925" s="6"/>
      <c r="BU925" s="6"/>
      <c r="BV925" s="6"/>
      <c r="BW925" s="1" t="s">
        <v>743</v>
      </c>
      <c r="BX925" s="6"/>
      <c r="BY925" s="6"/>
      <c r="BZ925" s="6"/>
    </row>
    <row r="926" spans="1:78" ht="15" hidden="1" customHeight="1" x14ac:dyDescent="0.3">
      <c r="A926" s="49" t="s">
        <v>1487</v>
      </c>
      <c r="B926" s="7">
        <v>42969</v>
      </c>
      <c r="C926" s="6" t="s">
        <v>662</v>
      </c>
      <c r="D926" s="6">
        <v>5057</v>
      </c>
      <c r="E926" s="6">
        <v>805</v>
      </c>
      <c r="F926" s="11">
        <v>69</v>
      </c>
      <c r="G926" s="11">
        <v>1</v>
      </c>
      <c r="H926" s="12" t="str">
        <f t="shared" si="29"/>
        <v>69-1</v>
      </c>
      <c r="I926" s="12" t="str">
        <f t="shared" si="28"/>
        <v>69-1 4</v>
      </c>
      <c r="J926" s="49" t="s">
        <v>1487</v>
      </c>
      <c r="K926" s="11">
        <v>0</v>
      </c>
      <c r="L926" s="11">
        <v>65</v>
      </c>
      <c r="M926" s="117" t="b">
        <v>1</v>
      </c>
      <c r="N926" s="14">
        <v>167.1</v>
      </c>
      <c r="O926" s="14">
        <v>167.75</v>
      </c>
      <c r="P926" s="11" t="s">
        <v>112</v>
      </c>
      <c r="Q926" s="11" t="s">
        <v>31</v>
      </c>
      <c r="R926" s="140" t="s">
        <v>1494</v>
      </c>
      <c r="S926" s="141">
        <v>4</v>
      </c>
      <c r="T926" s="11" t="s">
        <v>44</v>
      </c>
      <c r="U926" s="11"/>
      <c r="V926" s="6" t="s">
        <v>546</v>
      </c>
      <c r="W926" s="6" t="s">
        <v>49</v>
      </c>
      <c r="X926" s="6" t="s">
        <v>52</v>
      </c>
      <c r="Y926" s="6" t="s">
        <v>12</v>
      </c>
      <c r="Z926" s="18">
        <v>4</v>
      </c>
      <c r="AA926" s="6" t="s">
        <v>40</v>
      </c>
      <c r="AB926" s="151"/>
      <c r="AC926" s="151"/>
      <c r="AD926" s="151"/>
      <c r="AE926" s="151"/>
      <c r="AF926" s="34"/>
      <c r="AG926" s="34"/>
      <c r="AH926" s="151"/>
      <c r="AI926" s="34"/>
      <c r="AJ926" s="34"/>
      <c r="AK926" s="34"/>
      <c r="AL926" s="151"/>
      <c r="AM926" s="151"/>
      <c r="AN926" s="34"/>
      <c r="AO926" s="34"/>
      <c r="AP926" s="34"/>
      <c r="AQ926" s="151"/>
      <c r="AR926" s="34"/>
      <c r="AS926" s="34"/>
      <c r="AT926" s="34"/>
      <c r="AU926" s="34">
        <v>100</v>
      </c>
      <c r="AV926" s="151"/>
      <c r="AW926" s="34"/>
      <c r="AX926" s="34"/>
      <c r="AY926" s="34"/>
      <c r="AZ926" s="151"/>
      <c r="BA926" s="34"/>
      <c r="BB926" s="34"/>
      <c r="BC926" s="34"/>
      <c r="BD926" s="151"/>
      <c r="BE926" s="151"/>
      <c r="BF926" s="151"/>
      <c r="BG926" s="34"/>
      <c r="BH926" s="34"/>
      <c r="BI926" s="34"/>
      <c r="BJ926" s="34"/>
      <c r="BK926" s="151"/>
      <c r="BL926" s="151"/>
      <c r="BM926" s="151"/>
      <c r="BN926" s="151"/>
      <c r="BO926" s="151"/>
      <c r="BP926" s="30"/>
      <c r="BQ926" s="6"/>
      <c r="BR926" s="6"/>
      <c r="BS926" s="4">
        <v>100</v>
      </c>
      <c r="BT926" s="6"/>
      <c r="BU926" s="6"/>
      <c r="BV926" s="6"/>
      <c r="BW926" s="1" t="s">
        <v>724</v>
      </c>
      <c r="BX926" s="6"/>
      <c r="BY926" s="6"/>
      <c r="BZ926" s="6"/>
    </row>
    <row r="927" spans="1:78" ht="15" hidden="1" customHeight="1" x14ac:dyDescent="0.3">
      <c r="A927" s="49" t="s">
        <v>1487</v>
      </c>
      <c r="B927" s="7">
        <v>42969</v>
      </c>
      <c r="C927" s="6" t="s">
        <v>662</v>
      </c>
      <c r="D927" s="6">
        <v>5057</v>
      </c>
      <c r="E927" s="6">
        <v>805</v>
      </c>
      <c r="F927" s="11">
        <v>69</v>
      </c>
      <c r="G927" s="11">
        <v>1</v>
      </c>
      <c r="H927" s="12" t="str">
        <f t="shared" si="29"/>
        <v>69-1</v>
      </c>
      <c r="I927" s="12" t="str">
        <f t="shared" si="28"/>
        <v>69-1 O</v>
      </c>
      <c r="J927" s="49" t="s">
        <v>1487</v>
      </c>
      <c r="K927" s="11">
        <v>0</v>
      </c>
      <c r="L927" s="11">
        <v>65</v>
      </c>
      <c r="M927" s="117" t="b">
        <v>1</v>
      </c>
      <c r="N927" s="14">
        <v>167.1</v>
      </c>
      <c r="O927" s="14">
        <v>167.75</v>
      </c>
      <c r="P927" s="11"/>
      <c r="Q927" s="11" t="s">
        <v>105</v>
      </c>
      <c r="R927" s="135" t="s">
        <v>105</v>
      </c>
      <c r="S927" s="136" t="s">
        <v>1492</v>
      </c>
      <c r="T927" s="11"/>
      <c r="U927" s="11"/>
      <c r="V927" s="6"/>
      <c r="W927" s="6"/>
      <c r="X927" s="6"/>
      <c r="Y927" s="6"/>
      <c r="Z927" s="18" t="e">
        <v>#N/A</v>
      </c>
      <c r="AA927" s="6"/>
      <c r="AB927" s="151"/>
      <c r="AC927" s="151"/>
      <c r="AD927" s="151"/>
      <c r="AE927" s="151"/>
      <c r="AF927" s="34"/>
      <c r="AG927" s="34"/>
      <c r="AH927" s="151"/>
      <c r="AI927" s="34"/>
      <c r="AJ927" s="34"/>
      <c r="AK927" s="34"/>
      <c r="AL927" s="151"/>
      <c r="AM927" s="151"/>
      <c r="AN927" s="34"/>
      <c r="AO927" s="34"/>
      <c r="AP927" s="34"/>
      <c r="AQ927" s="151"/>
      <c r="AR927" s="34"/>
      <c r="AS927" s="34"/>
      <c r="AT927" s="34"/>
      <c r="AU927" s="34"/>
      <c r="AV927" s="151"/>
      <c r="AW927" s="34"/>
      <c r="AX927" s="34"/>
      <c r="AY927" s="34"/>
      <c r="AZ927" s="151"/>
      <c r="BA927" s="34"/>
      <c r="BB927" s="34"/>
      <c r="BC927" s="34"/>
      <c r="BD927" s="151"/>
      <c r="BE927" s="151"/>
      <c r="BF927" s="151"/>
      <c r="BG927" s="34"/>
      <c r="BH927" s="34"/>
      <c r="BI927" s="34"/>
      <c r="BJ927" s="34"/>
      <c r="BK927" s="151"/>
      <c r="BL927" s="151"/>
      <c r="BM927" s="151"/>
      <c r="BN927" s="151"/>
      <c r="BO927" s="151"/>
      <c r="BP927" s="30"/>
      <c r="BQ927" s="6"/>
      <c r="BR927" s="6"/>
      <c r="BS927" s="4">
        <v>0</v>
      </c>
      <c r="BT927" s="6"/>
      <c r="BU927" s="6"/>
      <c r="BV927" s="6"/>
      <c r="BW927" s="6"/>
      <c r="BX927" s="6" t="s">
        <v>744</v>
      </c>
      <c r="BY927" s="6"/>
      <c r="BZ927" s="6"/>
    </row>
    <row r="928" spans="1:78" ht="15" hidden="1" customHeight="1" x14ac:dyDescent="0.3">
      <c r="A928" s="49" t="s">
        <v>1487</v>
      </c>
      <c r="B928" s="7">
        <v>42969</v>
      </c>
      <c r="C928" s="6" t="s">
        <v>662</v>
      </c>
      <c r="D928" s="6">
        <v>5057</v>
      </c>
      <c r="E928" s="6">
        <v>805</v>
      </c>
      <c r="F928" s="11">
        <v>69</v>
      </c>
      <c r="G928" s="11">
        <v>2</v>
      </c>
      <c r="H928" s="12" t="str">
        <f t="shared" si="29"/>
        <v>69-2</v>
      </c>
      <c r="I928" s="12" t="str">
        <f t="shared" si="28"/>
        <v>69-2 1</v>
      </c>
      <c r="J928" s="49" t="s">
        <v>1487</v>
      </c>
      <c r="K928" s="11">
        <v>0</v>
      </c>
      <c r="L928" s="11">
        <v>86</v>
      </c>
      <c r="M928" s="117" t="b">
        <v>1</v>
      </c>
      <c r="N928" s="14">
        <v>167.785</v>
      </c>
      <c r="O928" s="14">
        <v>168.64500000000001</v>
      </c>
      <c r="P928" s="11" t="s">
        <v>112</v>
      </c>
      <c r="Q928" s="11" t="s">
        <v>1094</v>
      </c>
      <c r="R928" s="133" t="s">
        <v>1493</v>
      </c>
      <c r="S928" s="134">
        <v>1</v>
      </c>
      <c r="T928" s="11" t="s">
        <v>18</v>
      </c>
      <c r="U928" s="11"/>
      <c r="V928" s="6" t="s">
        <v>201</v>
      </c>
      <c r="W928" s="6" t="s">
        <v>49</v>
      </c>
      <c r="X928" s="6" t="s">
        <v>17</v>
      </c>
      <c r="Y928" s="6" t="s">
        <v>10</v>
      </c>
      <c r="Z928" s="18">
        <v>2</v>
      </c>
      <c r="AA928" s="6" t="s">
        <v>40</v>
      </c>
      <c r="AB928" s="151"/>
      <c r="AC928" s="151"/>
      <c r="AD928" s="151"/>
      <c r="AE928" s="151"/>
      <c r="AF928" s="34"/>
      <c r="AG928" s="34"/>
      <c r="AH928" s="151"/>
      <c r="AI928" s="34"/>
      <c r="AJ928" s="34"/>
      <c r="AK928" s="34"/>
      <c r="AL928" s="151"/>
      <c r="AM928" s="151"/>
      <c r="AN928" s="34"/>
      <c r="AO928" s="34"/>
      <c r="AP928" s="34"/>
      <c r="AQ928" s="151"/>
      <c r="AR928" s="34"/>
      <c r="AS928" s="34"/>
      <c r="AT928" s="34">
        <v>70</v>
      </c>
      <c r="AU928" s="34"/>
      <c r="AV928" s="151"/>
      <c r="AW928" s="34"/>
      <c r="AX928" s="34"/>
      <c r="AY928" s="34"/>
      <c r="AZ928" s="151"/>
      <c r="BA928" s="34"/>
      <c r="BB928" s="34"/>
      <c r="BC928" s="34"/>
      <c r="BD928" s="151"/>
      <c r="BE928" s="151"/>
      <c r="BF928" s="151"/>
      <c r="BG928" s="34"/>
      <c r="BH928" s="34"/>
      <c r="BI928" s="34">
        <v>30</v>
      </c>
      <c r="BJ928" s="34"/>
      <c r="BK928" s="151"/>
      <c r="BL928" s="151"/>
      <c r="BM928" s="151"/>
      <c r="BN928" s="151"/>
      <c r="BO928" s="151"/>
      <c r="BP928" s="30"/>
      <c r="BQ928" s="6"/>
      <c r="BR928" s="6"/>
      <c r="BS928" s="4">
        <v>100</v>
      </c>
      <c r="BT928" s="6"/>
      <c r="BU928" s="6"/>
      <c r="BV928" s="6"/>
      <c r="BW928" s="6" t="s">
        <v>745</v>
      </c>
      <c r="BX928" s="6"/>
      <c r="BY928" s="6"/>
      <c r="BZ928" s="6"/>
    </row>
    <row r="929" spans="1:78" ht="15" customHeight="1" x14ac:dyDescent="0.3">
      <c r="A929" s="49" t="s">
        <v>1487</v>
      </c>
      <c r="B929" s="7">
        <v>42969</v>
      </c>
      <c r="C929" s="6" t="s">
        <v>662</v>
      </c>
      <c r="D929" s="6">
        <v>5057</v>
      </c>
      <c r="E929" s="6">
        <v>805</v>
      </c>
      <c r="F929" s="11">
        <v>69</v>
      </c>
      <c r="G929" s="11">
        <v>2</v>
      </c>
      <c r="H929" s="12" t="str">
        <f t="shared" si="29"/>
        <v>69-2</v>
      </c>
      <c r="I929" s="12" t="str">
        <f t="shared" si="28"/>
        <v>69-2 3</v>
      </c>
      <c r="J929" s="49" t="s">
        <v>1487</v>
      </c>
      <c r="K929" s="11">
        <v>0</v>
      </c>
      <c r="L929" s="11">
        <v>86</v>
      </c>
      <c r="M929" s="117" t="b">
        <v>1</v>
      </c>
      <c r="N929" s="14">
        <v>167.785</v>
      </c>
      <c r="O929" s="14">
        <v>168.64500000000001</v>
      </c>
      <c r="P929" s="11" t="s">
        <v>112</v>
      </c>
      <c r="Q929" s="11" t="s">
        <v>117</v>
      </c>
      <c r="R929" s="133" t="s">
        <v>1497</v>
      </c>
      <c r="S929" s="134">
        <v>3</v>
      </c>
      <c r="T929" s="11" t="s">
        <v>44</v>
      </c>
      <c r="U929" s="11"/>
      <c r="V929" s="6" t="s">
        <v>663</v>
      </c>
      <c r="W929" s="6" t="s">
        <v>49</v>
      </c>
      <c r="X929" s="6" t="s">
        <v>14</v>
      </c>
      <c r="Y929" s="6" t="s">
        <v>11</v>
      </c>
      <c r="Z929" s="18">
        <v>3</v>
      </c>
      <c r="AA929" s="6" t="s">
        <v>40</v>
      </c>
      <c r="AB929" s="151"/>
      <c r="AC929" s="151"/>
      <c r="AD929" s="151"/>
      <c r="AE929" s="151"/>
      <c r="AF929" s="34"/>
      <c r="AG929" s="34"/>
      <c r="AH929" s="151"/>
      <c r="AI929" s="34"/>
      <c r="AJ929" s="34"/>
      <c r="AK929" s="34"/>
      <c r="AL929" s="151"/>
      <c r="AM929" s="151"/>
      <c r="AN929" s="34"/>
      <c r="AO929" s="34"/>
      <c r="AP929" s="34"/>
      <c r="AQ929" s="151"/>
      <c r="AR929" s="34"/>
      <c r="AS929" s="34"/>
      <c r="AT929" s="34">
        <v>50</v>
      </c>
      <c r="AU929" s="34"/>
      <c r="AV929" s="151"/>
      <c r="AW929" s="34">
        <v>50</v>
      </c>
      <c r="AX929" s="34"/>
      <c r="AY929" s="34"/>
      <c r="AZ929" s="151"/>
      <c r="BA929" s="34"/>
      <c r="BB929" s="34"/>
      <c r="BC929" s="34"/>
      <c r="BD929" s="151"/>
      <c r="BE929" s="151"/>
      <c r="BF929" s="151"/>
      <c r="BG929" s="34"/>
      <c r="BH929" s="34"/>
      <c r="BI929" s="34"/>
      <c r="BJ929" s="34"/>
      <c r="BK929" s="151"/>
      <c r="BL929" s="151"/>
      <c r="BM929" s="151"/>
      <c r="BN929" s="151"/>
      <c r="BO929" s="151"/>
      <c r="BP929" s="30"/>
      <c r="BQ929" s="6"/>
      <c r="BR929" s="6"/>
      <c r="BS929" s="4">
        <v>100</v>
      </c>
      <c r="BT929" s="6"/>
      <c r="BU929" s="6"/>
      <c r="BV929" s="6"/>
      <c r="BW929" s="1"/>
      <c r="BX929" s="6"/>
      <c r="BY929" s="6"/>
      <c r="BZ929" s="6"/>
    </row>
    <row r="930" spans="1:78" ht="15" hidden="1" customHeight="1" x14ac:dyDescent="0.3">
      <c r="A930" s="49" t="s">
        <v>1487</v>
      </c>
      <c r="B930" s="7">
        <v>42969</v>
      </c>
      <c r="C930" s="6" t="s">
        <v>662</v>
      </c>
      <c r="D930" s="6">
        <v>5057</v>
      </c>
      <c r="E930" s="6">
        <v>805</v>
      </c>
      <c r="F930" s="11">
        <v>69</v>
      </c>
      <c r="G930" s="11">
        <v>2</v>
      </c>
      <c r="H930" s="12" t="str">
        <f t="shared" si="29"/>
        <v>69-2</v>
      </c>
      <c r="I930" s="12" t="str">
        <f t="shared" si="28"/>
        <v>69-2 4</v>
      </c>
      <c r="J930" s="49" t="s">
        <v>1487</v>
      </c>
      <c r="K930" s="11">
        <v>0</v>
      </c>
      <c r="L930" s="11">
        <v>86</v>
      </c>
      <c r="M930" s="117" t="b">
        <v>1</v>
      </c>
      <c r="N930" s="14">
        <v>167.785</v>
      </c>
      <c r="O930" s="14">
        <v>168.64500000000001</v>
      </c>
      <c r="P930" s="11" t="s">
        <v>112</v>
      </c>
      <c r="Q930" s="11" t="s">
        <v>31</v>
      </c>
      <c r="R930" s="140" t="s">
        <v>1494</v>
      </c>
      <c r="S930" s="141">
        <v>4</v>
      </c>
      <c r="T930" s="11" t="s">
        <v>44</v>
      </c>
      <c r="U930" s="11"/>
      <c r="V930" s="6" t="s">
        <v>675</v>
      </c>
      <c r="W930" s="6" t="s">
        <v>49</v>
      </c>
      <c r="X930" s="6" t="s">
        <v>52</v>
      </c>
      <c r="Y930" s="6" t="s">
        <v>12</v>
      </c>
      <c r="Z930" s="18">
        <v>4</v>
      </c>
      <c r="AA930" s="6" t="s">
        <v>40</v>
      </c>
      <c r="AB930" s="151"/>
      <c r="AC930" s="151"/>
      <c r="AD930" s="151"/>
      <c r="AE930" s="151"/>
      <c r="AF930" s="34"/>
      <c r="AG930" s="34"/>
      <c r="AH930" s="151"/>
      <c r="AI930" s="34"/>
      <c r="AJ930" s="34"/>
      <c r="AK930" s="34"/>
      <c r="AL930" s="151"/>
      <c r="AM930" s="151"/>
      <c r="AN930" s="34"/>
      <c r="AO930" s="34"/>
      <c r="AP930" s="34"/>
      <c r="AQ930" s="151"/>
      <c r="AR930" s="34"/>
      <c r="AS930" s="34"/>
      <c r="AT930" s="34"/>
      <c r="AU930" s="34">
        <v>100</v>
      </c>
      <c r="AV930" s="151"/>
      <c r="AW930" s="34"/>
      <c r="AX930" s="34"/>
      <c r="AY930" s="34"/>
      <c r="AZ930" s="151"/>
      <c r="BA930" s="34"/>
      <c r="BB930" s="34"/>
      <c r="BC930" s="34"/>
      <c r="BD930" s="151"/>
      <c r="BE930" s="151"/>
      <c r="BF930" s="151"/>
      <c r="BG930" s="34"/>
      <c r="BH930" s="34"/>
      <c r="BI930" s="34"/>
      <c r="BJ930" s="34"/>
      <c r="BK930" s="151"/>
      <c r="BL930" s="151"/>
      <c r="BM930" s="151"/>
      <c r="BN930" s="151"/>
      <c r="BO930" s="151"/>
      <c r="BP930" s="30"/>
      <c r="BQ930" s="6"/>
      <c r="BR930" s="6"/>
      <c r="BS930" s="4">
        <v>100</v>
      </c>
      <c r="BT930" s="6"/>
      <c r="BU930" s="6"/>
      <c r="BV930" s="6"/>
      <c r="BW930" s="1" t="s">
        <v>724</v>
      </c>
      <c r="BX930" s="6"/>
      <c r="BY930" s="6"/>
      <c r="BZ930" s="6"/>
    </row>
    <row r="931" spans="1:78" ht="15" hidden="1" customHeight="1" x14ac:dyDescent="0.3">
      <c r="A931" s="49" t="s">
        <v>1487</v>
      </c>
      <c r="B931" s="7">
        <v>42969</v>
      </c>
      <c r="C931" s="6" t="s">
        <v>662</v>
      </c>
      <c r="D931" s="6">
        <v>5057</v>
      </c>
      <c r="E931" s="6">
        <v>805</v>
      </c>
      <c r="F931" s="11">
        <v>69</v>
      </c>
      <c r="G931" s="11">
        <v>2</v>
      </c>
      <c r="H931" s="12" t="str">
        <f t="shared" si="29"/>
        <v>69-2</v>
      </c>
      <c r="I931" s="12" t="str">
        <f t="shared" si="28"/>
        <v>69-2 O</v>
      </c>
      <c r="J931" s="49" t="s">
        <v>1487</v>
      </c>
      <c r="K931" s="11">
        <v>0</v>
      </c>
      <c r="L931" s="11">
        <v>86</v>
      </c>
      <c r="M931" s="117" t="b">
        <v>1</v>
      </c>
      <c r="N931" s="14">
        <v>167.785</v>
      </c>
      <c r="O931" s="14">
        <v>168.64500000000001</v>
      </c>
      <c r="P931" s="11"/>
      <c r="Q931" s="11" t="s">
        <v>105</v>
      </c>
      <c r="R931" s="135" t="s">
        <v>105</v>
      </c>
      <c r="S931" s="136" t="s">
        <v>1492</v>
      </c>
      <c r="T931" s="11"/>
      <c r="U931" s="11"/>
      <c r="V931" s="6"/>
      <c r="W931" s="6"/>
      <c r="X931" s="6"/>
      <c r="Y931" s="6"/>
      <c r="Z931" s="18" t="e">
        <v>#N/A</v>
      </c>
      <c r="AA931" s="6"/>
      <c r="AB931" s="151"/>
      <c r="AC931" s="151"/>
      <c r="AD931" s="151"/>
      <c r="AE931" s="151"/>
      <c r="AF931" s="34"/>
      <c r="AG931" s="34"/>
      <c r="AH931" s="151"/>
      <c r="AI931" s="34"/>
      <c r="AJ931" s="34"/>
      <c r="AK931" s="34"/>
      <c r="AL931" s="151"/>
      <c r="AM931" s="151"/>
      <c r="AN931" s="34"/>
      <c r="AO931" s="34"/>
      <c r="AP931" s="34"/>
      <c r="AQ931" s="151"/>
      <c r="AR931" s="34"/>
      <c r="AS931" s="34"/>
      <c r="AT931" s="34"/>
      <c r="AU931" s="34"/>
      <c r="AV931" s="151"/>
      <c r="AW931" s="34"/>
      <c r="AX931" s="34"/>
      <c r="AY931" s="34"/>
      <c r="AZ931" s="151"/>
      <c r="BA931" s="34"/>
      <c r="BB931" s="34"/>
      <c r="BC931" s="34"/>
      <c r="BD931" s="151"/>
      <c r="BE931" s="151"/>
      <c r="BF931" s="151"/>
      <c r="BG931" s="34"/>
      <c r="BH931" s="34"/>
      <c r="BI931" s="34"/>
      <c r="BJ931" s="34"/>
      <c r="BK931" s="151"/>
      <c r="BL931" s="151"/>
      <c r="BM931" s="151"/>
      <c r="BN931" s="151"/>
      <c r="BO931" s="151"/>
      <c r="BP931" s="30"/>
      <c r="BQ931" s="6"/>
      <c r="BR931" s="6"/>
      <c r="BS931" s="4">
        <v>0</v>
      </c>
      <c r="BT931" s="6"/>
      <c r="BU931" s="6"/>
      <c r="BV931" s="6"/>
      <c r="BW931" s="6"/>
      <c r="BX931" s="1" t="s">
        <v>746</v>
      </c>
      <c r="BY931" s="6"/>
      <c r="BZ931" s="6"/>
    </row>
    <row r="932" spans="1:78" ht="15" hidden="1" customHeight="1" x14ac:dyDescent="0.3">
      <c r="A932" s="49" t="s">
        <v>1487</v>
      </c>
      <c r="B932" s="7">
        <v>42969</v>
      </c>
      <c r="C932" s="6" t="s">
        <v>662</v>
      </c>
      <c r="D932" s="6">
        <v>5057</v>
      </c>
      <c r="E932" s="6">
        <v>805</v>
      </c>
      <c r="F932" s="11">
        <v>69</v>
      </c>
      <c r="G932" s="11">
        <v>3</v>
      </c>
      <c r="H932" s="12" t="str">
        <f t="shared" si="29"/>
        <v>69-3</v>
      </c>
      <c r="I932" s="12" t="str">
        <f t="shared" si="28"/>
        <v>69-3 1</v>
      </c>
      <c r="J932" s="49" t="s">
        <v>1487</v>
      </c>
      <c r="K932" s="11">
        <v>0</v>
      </c>
      <c r="L932" s="11">
        <v>78</v>
      </c>
      <c r="M932" s="117" t="b">
        <v>1</v>
      </c>
      <c r="N932" s="14">
        <v>168.655</v>
      </c>
      <c r="O932" s="14">
        <v>169.435</v>
      </c>
      <c r="P932" s="11" t="s">
        <v>112</v>
      </c>
      <c r="Q932" s="11" t="s">
        <v>1094</v>
      </c>
      <c r="R932" s="133" t="s">
        <v>1493</v>
      </c>
      <c r="S932" s="134">
        <v>1</v>
      </c>
      <c r="T932" s="11" t="s">
        <v>18</v>
      </c>
      <c r="U932" s="11"/>
      <c r="V932" s="6" t="s">
        <v>201</v>
      </c>
      <c r="W932" s="6" t="s">
        <v>49</v>
      </c>
      <c r="X932" s="6" t="s">
        <v>17</v>
      </c>
      <c r="Y932" s="6" t="s">
        <v>10</v>
      </c>
      <c r="Z932" s="18">
        <v>2</v>
      </c>
      <c r="AA932" s="6" t="s">
        <v>40</v>
      </c>
      <c r="AB932" s="151"/>
      <c r="AC932" s="151"/>
      <c r="AD932" s="151"/>
      <c r="AE932" s="151"/>
      <c r="AF932" s="34"/>
      <c r="AG932" s="34"/>
      <c r="AH932" s="151"/>
      <c r="AI932" s="34"/>
      <c r="AJ932" s="34"/>
      <c r="AK932" s="34"/>
      <c r="AL932" s="151"/>
      <c r="AM932" s="151"/>
      <c r="AN932" s="34"/>
      <c r="AO932" s="34"/>
      <c r="AP932" s="34"/>
      <c r="AQ932" s="151"/>
      <c r="AR932" s="34"/>
      <c r="AS932" s="34"/>
      <c r="AT932" s="34">
        <v>70</v>
      </c>
      <c r="AU932" s="34"/>
      <c r="AV932" s="151"/>
      <c r="AW932" s="34"/>
      <c r="AX932" s="34"/>
      <c r="AY932" s="34"/>
      <c r="AZ932" s="151"/>
      <c r="BA932" s="34"/>
      <c r="BB932" s="34"/>
      <c r="BC932" s="34"/>
      <c r="BD932" s="151"/>
      <c r="BE932" s="151"/>
      <c r="BF932" s="151"/>
      <c r="BG932" s="34"/>
      <c r="BH932" s="34"/>
      <c r="BI932" s="34">
        <v>30</v>
      </c>
      <c r="BJ932" s="34"/>
      <c r="BK932" s="151"/>
      <c r="BL932" s="151"/>
      <c r="BM932" s="151"/>
      <c r="BN932" s="151"/>
      <c r="BO932" s="151"/>
      <c r="BP932" s="30"/>
      <c r="BQ932" s="6"/>
      <c r="BR932" s="6"/>
      <c r="BS932" s="4">
        <v>100</v>
      </c>
      <c r="BT932" s="6"/>
      <c r="BU932" s="6"/>
      <c r="BV932" s="6"/>
      <c r="BW932" s="6" t="s">
        <v>591</v>
      </c>
      <c r="BX932" s="6"/>
      <c r="BY932" s="6"/>
      <c r="BZ932" s="6"/>
    </row>
    <row r="933" spans="1:78" ht="15" customHeight="1" x14ac:dyDescent="0.3">
      <c r="A933" s="49" t="s">
        <v>1487</v>
      </c>
      <c r="B933" s="7">
        <v>42969</v>
      </c>
      <c r="C933" s="6" t="s">
        <v>662</v>
      </c>
      <c r="D933" s="6">
        <v>5057</v>
      </c>
      <c r="E933" s="6">
        <v>805</v>
      </c>
      <c r="F933" s="11">
        <v>69</v>
      </c>
      <c r="G933" s="11">
        <v>3</v>
      </c>
      <c r="H933" s="12" t="str">
        <f t="shared" si="29"/>
        <v>69-3</v>
      </c>
      <c r="I933" s="12" t="str">
        <f t="shared" si="28"/>
        <v>69-3 3</v>
      </c>
      <c r="J933" s="49" t="s">
        <v>1487</v>
      </c>
      <c r="K933" s="11">
        <v>0</v>
      </c>
      <c r="L933" s="11">
        <v>78</v>
      </c>
      <c r="M933" s="117" t="b">
        <v>1</v>
      </c>
      <c r="N933" s="14">
        <v>168.655</v>
      </c>
      <c r="O933" s="14">
        <v>169.435</v>
      </c>
      <c r="P933" s="11" t="s">
        <v>112</v>
      </c>
      <c r="Q933" s="11" t="s">
        <v>117</v>
      </c>
      <c r="R933" s="133" t="s">
        <v>1497</v>
      </c>
      <c r="S933" s="134">
        <v>3</v>
      </c>
      <c r="T933" s="11" t="s">
        <v>18</v>
      </c>
      <c r="U933" s="11"/>
      <c r="V933" s="6" t="s">
        <v>542</v>
      </c>
      <c r="W933" s="6" t="s">
        <v>49</v>
      </c>
      <c r="X933" s="6" t="s">
        <v>17</v>
      </c>
      <c r="Y933" s="6" t="s">
        <v>11</v>
      </c>
      <c r="Z933" s="18">
        <v>3</v>
      </c>
      <c r="AA933" s="6" t="s">
        <v>40</v>
      </c>
      <c r="AB933" s="151"/>
      <c r="AC933" s="151"/>
      <c r="AD933" s="151"/>
      <c r="AE933" s="151"/>
      <c r="AF933" s="34"/>
      <c r="AG933" s="34"/>
      <c r="AH933" s="151"/>
      <c r="AI933" s="34"/>
      <c r="AJ933" s="34"/>
      <c r="AK933" s="34"/>
      <c r="AL933" s="151"/>
      <c r="AM933" s="151"/>
      <c r="AN933" s="34"/>
      <c r="AO933" s="34"/>
      <c r="AP933" s="34"/>
      <c r="AQ933" s="151"/>
      <c r="AR933" s="34"/>
      <c r="AS933" s="34"/>
      <c r="AT933" s="34">
        <v>50</v>
      </c>
      <c r="AU933" s="34"/>
      <c r="AV933" s="151"/>
      <c r="AW933" s="34">
        <v>50</v>
      </c>
      <c r="AX933" s="34"/>
      <c r="AY933" s="34"/>
      <c r="AZ933" s="151"/>
      <c r="BA933" s="34"/>
      <c r="BB933" s="34"/>
      <c r="BC933" s="34"/>
      <c r="BD933" s="151"/>
      <c r="BE933" s="151"/>
      <c r="BF933" s="151"/>
      <c r="BG933" s="34"/>
      <c r="BH933" s="34"/>
      <c r="BI933" s="34"/>
      <c r="BJ933" s="34"/>
      <c r="BK933" s="151"/>
      <c r="BL933" s="151"/>
      <c r="BM933" s="151"/>
      <c r="BN933" s="151"/>
      <c r="BO933" s="151"/>
      <c r="BP933" s="30"/>
      <c r="BQ933" s="6"/>
      <c r="BR933" s="6"/>
      <c r="BS933" s="4">
        <v>100</v>
      </c>
      <c r="BT933" s="6"/>
      <c r="BU933" s="6"/>
      <c r="BV933" s="6"/>
      <c r="BW933" s="1" t="s">
        <v>747</v>
      </c>
      <c r="BX933" s="6"/>
      <c r="BY933" s="6"/>
      <c r="BZ933" s="6"/>
    </row>
    <row r="934" spans="1:78" ht="15" customHeight="1" x14ac:dyDescent="0.3">
      <c r="A934" s="49" t="s">
        <v>1487</v>
      </c>
      <c r="B934" s="7">
        <v>42969</v>
      </c>
      <c r="C934" s="6" t="s">
        <v>662</v>
      </c>
      <c r="D934" s="6">
        <v>5057</v>
      </c>
      <c r="E934" s="6">
        <v>805</v>
      </c>
      <c r="F934" s="11">
        <v>69</v>
      </c>
      <c r="G934" s="11">
        <v>3</v>
      </c>
      <c r="H934" s="12" t="str">
        <f t="shared" si="29"/>
        <v>69-3</v>
      </c>
      <c r="I934" s="12" t="str">
        <f t="shared" si="28"/>
        <v>69-3 3</v>
      </c>
      <c r="J934" s="49" t="s">
        <v>1487</v>
      </c>
      <c r="K934" s="11">
        <v>0</v>
      </c>
      <c r="L934" s="11">
        <v>78</v>
      </c>
      <c r="M934" s="117" t="b">
        <v>1</v>
      </c>
      <c r="N934" s="14">
        <v>168.655</v>
      </c>
      <c r="O934" s="14">
        <v>169.435</v>
      </c>
      <c r="P934" s="11" t="s">
        <v>112</v>
      </c>
      <c r="Q934" s="11" t="s">
        <v>117</v>
      </c>
      <c r="R934" s="133" t="s">
        <v>1497</v>
      </c>
      <c r="S934" s="134">
        <v>3</v>
      </c>
      <c r="T934" s="11" t="s">
        <v>44</v>
      </c>
      <c r="U934" s="11"/>
      <c r="V934" s="6" t="s">
        <v>548</v>
      </c>
      <c r="W934" s="6" t="s">
        <v>49</v>
      </c>
      <c r="X934" s="6" t="s">
        <v>14</v>
      </c>
      <c r="Y934" s="6" t="s">
        <v>11</v>
      </c>
      <c r="Z934" s="18">
        <v>3</v>
      </c>
      <c r="AA934" s="6" t="s">
        <v>40</v>
      </c>
      <c r="AB934" s="151"/>
      <c r="AC934" s="151"/>
      <c r="AD934" s="151"/>
      <c r="AE934" s="151"/>
      <c r="AF934" s="34"/>
      <c r="AG934" s="34"/>
      <c r="AH934" s="151"/>
      <c r="AI934" s="34"/>
      <c r="AJ934" s="34"/>
      <c r="AK934" s="34"/>
      <c r="AL934" s="151"/>
      <c r="AM934" s="151"/>
      <c r="AN934" s="34"/>
      <c r="AO934" s="34"/>
      <c r="AP934" s="34"/>
      <c r="AQ934" s="151"/>
      <c r="AR934" s="34"/>
      <c r="AS934" s="34"/>
      <c r="AT934" s="34">
        <v>50</v>
      </c>
      <c r="AU934" s="34"/>
      <c r="AV934" s="151"/>
      <c r="AW934" s="34">
        <v>50</v>
      </c>
      <c r="AX934" s="34"/>
      <c r="AY934" s="34"/>
      <c r="AZ934" s="151"/>
      <c r="BA934" s="34"/>
      <c r="BB934" s="34"/>
      <c r="BC934" s="34"/>
      <c r="BD934" s="151"/>
      <c r="BE934" s="151"/>
      <c r="BF934" s="151"/>
      <c r="BG934" s="34"/>
      <c r="BH934" s="34"/>
      <c r="BI934" s="34"/>
      <c r="BJ934" s="34"/>
      <c r="BK934" s="151"/>
      <c r="BL934" s="151"/>
      <c r="BM934" s="151"/>
      <c r="BN934" s="151"/>
      <c r="BO934" s="151"/>
      <c r="BP934" s="30"/>
      <c r="BQ934" s="6"/>
      <c r="BR934" s="6"/>
      <c r="BS934" s="4">
        <v>100</v>
      </c>
      <c r="BT934" s="6"/>
      <c r="BU934" s="6"/>
      <c r="BV934" s="6"/>
      <c r="BW934" s="1"/>
      <c r="BX934" s="6"/>
      <c r="BY934" s="6"/>
      <c r="BZ934" s="6"/>
    </row>
    <row r="935" spans="1:78" ht="15" hidden="1" customHeight="1" x14ac:dyDescent="0.3">
      <c r="A935" s="49" t="s">
        <v>1487</v>
      </c>
      <c r="B935" s="7">
        <v>42969</v>
      </c>
      <c r="C935" s="6" t="s">
        <v>662</v>
      </c>
      <c r="D935" s="6">
        <v>5057</v>
      </c>
      <c r="E935" s="6">
        <v>805</v>
      </c>
      <c r="F935" s="11">
        <v>69</v>
      </c>
      <c r="G935" s="11">
        <v>3</v>
      </c>
      <c r="H935" s="12" t="str">
        <f t="shared" si="29"/>
        <v>69-3</v>
      </c>
      <c r="I935" s="12" t="str">
        <f t="shared" si="28"/>
        <v>69-3 4</v>
      </c>
      <c r="J935" s="49" t="s">
        <v>1487</v>
      </c>
      <c r="K935" s="11">
        <v>0</v>
      </c>
      <c r="L935" s="11">
        <v>78</v>
      </c>
      <c r="M935" s="117" t="b">
        <v>1</v>
      </c>
      <c r="N935" s="14">
        <v>168.655</v>
      </c>
      <c r="O935" s="14">
        <v>169.435</v>
      </c>
      <c r="P935" s="11" t="s">
        <v>112</v>
      </c>
      <c r="Q935" s="11" t="s">
        <v>31</v>
      </c>
      <c r="R935" s="140" t="s">
        <v>1494</v>
      </c>
      <c r="S935" s="141">
        <v>4</v>
      </c>
      <c r="T935" s="11" t="s">
        <v>44</v>
      </c>
      <c r="U935" s="11"/>
      <c r="V935" s="6" t="s">
        <v>672</v>
      </c>
      <c r="W935" s="6" t="s">
        <v>49</v>
      </c>
      <c r="X935" s="6" t="s">
        <v>52</v>
      </c>
      <c r="Y935" s="6" t="s">
        <v>12</v>
      </c>
      <c r="Z935" s="18">
        <v>4</v>
      </c>
      <c r="AA935" s="6" t="s">
        <v>40</v>
      </c>
      <c r="AB935" s="151"/>
      <c r="AC935" s="151"/>
      <c r="AD935" s="151"/>
      <c r="AE935" s="151"/>
      <c r="AF935" s="34"/>
      <c r="AG935" s="34"/>
      <c r="AH935" s="151"/>
      <c r="AI935" s="34"/>
      <c r="AJ935" s="34"/>
      <c r="AK935" s="34"/>
      <c r="AL935" s="151"/>
      <c r="AM935" s="151"/>
      <c r="AN935" s="34"/>
      <c r="AO935" s="34"/>
      <c r="AP935" s="34"/>
      <c r="AQ935" s="151"/>
      <c r="AR935" s="34"/>
      <c r="AS935" s="34"/>
      <c r="AT935" s="34"/>
      <c r="AU935" s="34">
        <v>100</v>
      </c>
      <c r="AV935" s="151"/>
      <c r="AW935" s="34"/>
      <c r="AX935" s="34"/>
      <c r="AY935" s="34"/>
      <c r="AZ935" s="151"/>
      <c r="BA935" s="34"/>
      <c r="BB935" s="34"/>
      <c r="BC935" s="34"/>
      <c r="BD935" s="151"/>
      <c r="BE935" s="151"/>
      <c r="BF935" s="151"/>
      <c r="BG935" s="34"/>
      <c r="BH935" s="34"/>
      <c r="BI935" s="34"/>
      <c r="BJ935" s="34"/>
      <c r="BK935" s="151"/>
      <c r="BL935" s="151"/>
      <c r="BM935" s="151"/>
      <c r="BN935" s="151"/>
      <c r="BO935" s="151"/>
      <c r="BP935" s="30"/>
      <c r="BQ935" s="6"/>
      <c r="BR935" s="6"/>
      <c r="BS935" s="4">
        <v>100</v>
      </c>
      <c r="BT935" s="6"/>
      <c r="BU935" s="6"/>
      <c r="BV935" s="6"/>
      <c r="BW935" s="1" t="s">
        <v>724</v>
      </c>
      <c r="BX935" s="6"/>
      <c r="BY935" s="6"/>
      <c r="BZ935" s="6"/>
    </row>
    <row r="936" spans="1:78" ht="15" hidden="1" customHeight="1" x14ac:dyDescent="0.3">
      <c r="A936" s="49" t="s">
        <v>1487</v>
      </c>
      <c r="B936" s="6"/>
      <c r="C936" s="6"/>
      <c r="D936" s="6"/>
      <c r="E936" s="6"/>
      <c r="F936" s="11">
        <v>69</v>
      </c>
      <c r="G936" s="11">
        <v>3</v>
      </c>
      <c r="H936" s="12" t="str">
        <f t="shared" si="29"/>
        <v>69-3</v>
      </c>
      <c r="I936" s="12" t="str">
        <f t="shared" si="28"/>
        <v>69-3 O</v>
      </c>
      <c r="J936" s="49" t="s">
        <v>1487</v>
      </c>
      <c r="K936" s="11">
        <v>0</v>
      </c>
      <c r="L936" s="11">
        <v>78</v>
      </c>
      <c r="M936" s="117" t="b">
        <v>1</v>
      </c>
      <c r="N936" s="14">
        <v>168.655</v>
      </c>
      <c r="O936" s="14">
        <v>169.435</v>
      </c>
      <c r="P936" s="11"/>
      <c r="Q936" s="11" t="s">
        <v>105</v>
      </c>
      <c r="R936" s="135" t="s">
        <v>105</v>
      </c>
      <c r="S936" s="136" t="s">
        <v>1492</v>
      </c>
      <c r="T936" s="11"/>
      <c r="U936" s="11"/>
      <c r="V936" s="6"/>
      <c r="W936" s="6"/>
      <c r="X936" s="6"/>
      <c r="Y936" s="6"/>
      <c r="Z936" s="18" t="e">
        <v>#N/A</v>
      </c>
      <c r="AA936" s="6"/>
      <c r="AB936" s="151"/>
      <c r="AC936" s="151"/>
      <c r="AD936" s="151"/>
      <c r="AE936" s="151"/>
      <c r="AF936" s="34"/>
      <c r="AG936" s="34"/>
      <c r="AH936" s="151"/>
      <c r="AI936" s="34"/>
      <c r="AJ936" s="34"/>
      <c r="AK936" s="34"/>
      <c r="AL936" s="151"/>
      <c r="AM936" s="151"/>
      <c r="AN936" s="34"/>
      <c r="AO936" s="34"/>
      <c r="AP936" s="34"/>
      <c r="AQ936" s="151"/>
      <c r="AR936" s="34"/>
      <c r="AS936" s="34"/>
      <c r="AT936" s="34"/>
      <c r="AU936" s="34"/>
      <c r="AV936" s="151"/>
      <c r="AW936" s="34"/>
      <c r="AX936" s="34"/>
      <c r="AY936" s="34"/>
      <c r="AZ936" s="151"/>
      <c r="BA936" s="34"/>
      <c r="BB936" s="34"/>
      <c r="BC936" s="34"/>
      <c r="BD936" s="151"/>
      <c r="BE936" s="151"/>
      <c r="BF936" s="151"/>
      <c r="BG936" s="34"/>
      <c r="BH936" s="34"/>
      <c r="BI936" s="34"/>
      <c r="BJ936" s="34"/>
      <c r="BK936" s="151"/>
      <c r="BL936" s="151"/>
      <c r="BM936" s="151"/>
      <c r="BN936" s="151"/>
      <c r="BO936" s="151"/>
      <c r="BP936" s="30"/>
      <c r="BQ936" s="6"/>
      <c r="BR936" s="6"/>
      <c r="BS936" s="4">
        <v>0</v>
      </c>
      <c r="BT936" s="6"/>
      <c r="BU936" s="6"/>
      <c r="BV936" s="6"/>
      <c r="BW936" s="6"/>
      <c r="BX936" s="6" t="s">
        <v>748</v>
      </c>
      <c r="BY936" s="6"/>
      <c r="BZ936" s="6"/>
    </row>
    <row r="937" spans="1:78" ht="15" hidden="1" customHeight="1" x14ac:dyDescent="0.3">
      <c r="A937" s="49" t="s">
        <v>1487</v>
      </c>
      <c r="B937" s="7">
        <v>42969</v>
      </c>
      <c r="C937" s="6" t="s">
        <v>662</v>
      </c>
      <c r="D937" s="6">
        <v>5057</v>
      </c>
      <c r="E937" s="6">
        <v>805</v>
      </c>
      <c r="F937" s="11">
        <v>69</v>
      </c>
      <c r="G937" s="11">
        <v>4</v>
      </c>
      <c r="H937" s="12" t="str">
        <f t="shared" si="29"/>
        <v>69-4</v>
      </c>
      <c r="I937" s="12" t="str">
        <f t="shared" si="28"/>
        <v>69-4 1</v>
      </c>
      <c r="J937" s="49" t="s">
        <v>1487</v>
      </c>
      <c r="K937" s="11">
        <v>0</v>
      </c>
      <c r="L937" s="11">
        <v>85</v>
      </c>
      <c r="M937" s="117" t="b">
        <v>1</v>
      </c>
      <c r="N937" s="14">
        <v>169.435</v>
      </c>
      <c r="O937" s="14">
        <v>170.285</v>
      </c>
      <c r="P937" s="11" t="s">
        <v>112</v>
      </c>
      <c r="Q937" s="11" t="s">
        <v>1094</v>
      </c>
      <c r="R937" s="133" t="s">
        <v>1493</v>
      </c>
      <c r="S937" s="134">
        <v>1</v>
      </c>
      <c r="T937" s="11" t="s">
        <v>18</v>
      </c>
      <c r="U937" s="11"/>
      <c r="V937" s="6" t="s">
        <v>201</v>
      </c>
      <c r="W937" s="6" t="s">
        <v>49</v>
      </c>
      <c r="X937" s="6" t="s">
        <v>17</v>
      </c>
      <c r="Y937" s="6" t="s">
        <v>10</v>
      </c>
      <c r="Z937" s="18">
        <v>2</v>
      </c>
      <c r="AA937" s="6" t="s">
        <v>40</v>
      </c>
      <c r="AB937" s="151"/>
      <c r="AC937" s="151"/>
      <c r="AD937" s="151"/>
      <c r="AE937" s="151"/>
      <c r="AF937" s="34"/>
      <c r="AG937" s="34"/>
      <c r="AH937" s="151"/>
      <c r="AI937" s="34"/>
      <c r="AJ937" s="34"/>
      <c r="AK937" s="34"/>
      <c r="AL937" s="151"/>
      <c r="AM937" s="151"/>
      <c r="AN937" s="34"/>
      <c r="AO937" s="34"/>
      <c r="AP937" s="34"/>
      <c r="AQ937" s="151"/>
      <c r="AR937" s="34"/>
      <c r="AS937" s="34"/>
      <c r="AT937" s="34">
        <v>70</v>
      </c>
      <c r="AU937" s="34"/>
      <c r="AV937" s="151"/>
      <c r="AW937" s="34"/>
      <c r="AX937" s="34"/>
      <c r="AY937" s="34"/>
      <c r="AZ937" s="151"/>
      <c r="BA937" s="34"/>
      <c r="BB937" s="34"/>
      <c r="BC937" s="34"/>
      <c r="BD937" s="151"/>
      <c r="BE937" s="151"/>
      <c r="BF937" s="151"/>
      <c r="BG937" s="34"/>
      <c r="BH937" s="34"/>
      <c r="BI937" s="34">
        <v>30</v>
      </c>
      <c r="BJ937" s="34"/>
      <c r="BK937" s="151"/>
      <c r="BL937" s="151"/>
      <c r="BM937" s="151"/>
      <c r="BN937" s="151"/>
      <c r="BO937" s="151"/>
      <c r="BP937" s="30"/>
      <c r="BQ937" s="6"/>
      <c r="BR937" s="6"/>
      <c r="BS937" s="4">
        <v>100</v>
      </c>
      <c r="BT937" s="6"/>
      <c r="BU937" s="6"/>
      <c r="BV937" s="6"/>
      <c r="BW937" s="6" t="s">
        <v>749</v>
      </c>
      <c r="BX937" s="6"/>
      <c r="BY937" s="6"/>
      <c r="BZ937" s="6"/>
    </row>
    <row r="938" spans="1:78" ht="15" customHeight="1" x14ac:dyDescent="0.3">
      <c r="A938" s="49" t="s">
        <v>1487</v>
      </c>
      <c r="B938" s="7">
        <v>42969</v>
      </c>
      <c r="C938" s="6" t="s">
        <v>662</v>
      </c>
      <c r="D938" s="6">
        <v>5057</v>
      </c>
      <c r="E938" s="6">
        <v>805</v>
      </c>
      <c r="F938" s="11">
        <v>69</v>
      </c>
      <c r="G938" s="11">
        <v>4</v>
      </c>
      <c r="H938" s="12" t="str">
        <f t="shared" si="29"/>
        <v>69-4</v>
      </c>
      <c r="I938" s="12" t="str">
        <f t="shared" si="28"/>
        <v>69-4 3</v>
      </c>
      <c r="J938" s="49" t="s">
        <v>1487</v>
      </c>
      <c r="K938" s="11">
        <v>0</v>
      </c>
      <c r="L938" s="11">
        <v>85</v>
      </c>
      <c r="M938" s="117" t="b">
        <v>1</v>
      </c>
      <c r="N938" s="14">
        <v>169.435</v>
      </c>
      <c r="O938" s="14">
        <v>170.285</v>
      </c>
      <c r="P938" s="11" t="s">
        <v>112</v>
      </c>
      <c r="Q938" s="11" t="s">
        <v>117</v>
      </c>
      <c r="R938" s="133" t="s">
        <v>1497</v>
      </c>
      <c r="S938" s="134">
        <v>3</v>
      </c>
      <c r="T938" s="11" t="s">
        <v>44</v>
      </c>
      <c r="U938" s="11"/>
      <c r="V938" s="6" t="s">
        <v>669</v>
      </c>
      <c r="W938" s="6" t="s">
        <v>49</v>
      </c>
      <c r="X938" s="6" t="s">
        <v>14</v>
      </c>
      <c r="Y938" s="6" t="s">
        <v>11</v>
      </c>
      <c r="Z938" s="18">
        <v>3</v>
      </c>
      <c r="AA938" s="6" t="s">
        <v>40</v>
      </c>
      <c r="AB938" s="151"/>
      <c r="AC938" s="151"/>
      <c r="AD938" s="151"/>
      <c r="AE938" s="151"/>
      <c r="AF938" s="34"/>
      <c r="AG938" s="34"/>
      <c r="AH938" s="151"/>
      <c r="AI938" s="34"/>
      <c r="AJ938" s="34"/>
      <c r="AK938" s="34"/>
      <c r="AL938" s="151"/>
      <c r="AM938" s="151"/>
      <c r="AN938" s="34"/>
      <c r="AO938" s="34"/>
      <c r="AP938" s="34"/>
      <c r="AQ938" s="151"/>
      <c r="AR938" s="34"/>
      <c r="AS938" s="34"/>
      <c r="AT938" s="34">
        <v>50</v>
      </c>
      <c r="AU938" s="34"/>
      <c r="AV938" s="151"/>
      <c r="AW938" s="34">
        <v>50</v>
      </c>
      <c r="AX938" s="34"/>
      <c r="AY938" s="34"/>
      <c r="AZ938" s="151"/>
      <c r="BA938" s="34"/>
      <c r="BB938" s="34"/>
      <c r="BC938" s="34"/>
      <c r="BD938" s="151"/>
      <c r="BE938" s="151"/>
      <c r="BF938" s="151"/>
      <c r="BG938" s="34"/>
      <c r="BH938" s="34"/>
      <c r="BI938" s="34"/>
      <c r="BJ938" s="34"/>
      <c r="BK938" s="151"/>
      <c r="BL938" s="151"/>
      <c r="BM938" s="151"/>
      <c r="BN938" s="151"/>
      <c r="BO938" s="151"/>
      <c r="BP938" s="30"/>
      <c r="BQ938" s="6"/>
      <c r="BR938" s="6"/>
      <c r="BS938" s="4">
        <v>100</v>
      </c>
      <c r="BT938" s="6"/>
      <c r="BU938" s="6"/>
      <c r="BV938" s="6"/>
      <c r="BW938" s="1"/>
      <c r="BX938" s="6"/>
      <c r="BY938" s="6"/>
      <c r="BZ938" s="6"/>
    </row>
    <row r="939" spans="1:78" ht="15" hidden="1" customHeight="1" x14ac:dyDescent="0.3">
      <c r="A939" s="49" t="s">
        <v>1487</v>
      </c>
      <c r="B939" s="7">
        <v>42969</v>
      </c>
      <c r="C939" s="6" t="s">
        <v>662</v>
      </c>
      <c r="D939" s="6">
        <v>5057</v>
      </c>
      <c r="E939" s="6">
        <v>805</v>
      </c>
      <c r="F939" s="11">
        <v>69</v>
      </c>
      <c r="G939" s="11">
        <v>4</v>
      </c>
      <c r="H939" s="12" t="str">
        <f t="shared" si="29"/>
        <v>69-4</v>
      </c>
      <c r="I939" s="12" t="str">
        <f t="shared" si="28"/>
        <v>69-4 4</v>
      </c>
      <c r="J939" s="49" t="s">
        <v>1487</v>
      </c>
      <c r="K939" s="11">
        <v>0</v>
      </c>
      <c r="L939" s="11">
        <v>85</v>
      </c>
      <c r="M939" s="117" t="b">
        <v>1</v>
      </c>
      <c r="N939" s="14">
        <v>169.435</v>
      </c>
      <c r="O939" s="14">
        <v>170.285</v>
      </c>
      <c r="P939" s="11" t="s">
        <v>112</v>
      </c>
      <c r="Q939" s="11" t="s">
        <v>31</v>
      </c>
      <c r="R939" s="140" t="s">
        <v>1494</v>
      </c>
      <c r="S939" s="141">
        <v>4</v>
      </c>
      <c r="T939" s="11" t="s">
        <v>44</v>
      </c>
      <c r="U939" s="11"/>
      <c r="V939" s="6" t="s">
        <v>669</v>
      </c>
      <c r="W939" s="6" t="s">
        <v>49</v>
      </c>
      <c r="X939" s="6" t="s">
        <v>52</v>
      </c>
      <c r="Y939" s="6" t="s">
        <v>12</v>
      </c>
      <c r="Z939" s="18">
        <v>4</v>
      </c>
      <c r="AA939" s="6" t="s">
        <v>40</v>
      </c>
      <c r="AB939" s="151"/>
      <c r="AC939" s="151"/>
      <c r="AD939" s="151"/>
      <c r="AE939" s="151"/>
      <c r="AF939" s="34"/>
      <c r="AG939" s="34"/>
      <c r="AH939" s="151"/>
      <c r="AI939" s="34"/>
      <c r="AJ939" s="34"/>
      <c r="AK939" s="34"/>
      <c r="AL939" s="151"/>
      <c r="AM939" s="151"/>
      <c r="AN939" s="34"/>
      <c r="AO939" s="34"/>
      <c r="AP939" s="34"/>
      <c r="AQ939" s="151"/>
      <c r="AR939" s="34"/>
      <c r="AS939" s="34"/>
      <c r="AT939" s="34"/>
      <c r="AU939" s="34">
        <v>100</v>
      </c>
      <c r="AV939" s="151"/>
      <c r="AW939" s="34"/>
      <c r="AX939" s="34"/>
      <c r="AY939" s="34"/>
      <c r="AZ939" s="151"/>
      <c r="BA939" s="34"/>
      <c r="BB939" s="34"/>
      <c r="BC939" s="34"/>
      <c r="BD939" s="151"/>
      <c r="BE939" s="151"/>
      <c r="BF939" s="151"/>
      <c r="BG939" s="34"/>
      <c r="BH939" s="34"/>
      <c r="BI939" s="34"/>
      <c r="BJ939" s="34"/>
      <c r="BK939" s="151"/>
      <c r="BL939" s="151"/>
      <c r="BM939" s="151"/>
      <c r="BN939" s="151"/>
      <c r="BO939" s="151"/>
      <c r="BP939" s="30"/>
      <c r="BQ939" s="6"/>
      <c r="BR939" s="6"/>
      <c r="BS939" s="4">
        <v>100</v>
      </c>
      <c r="BT939" s="6"/>
      <c r="BU939" s="6"/>
      <c r="BV939" s="6"/>
      <c r="BW939" s="1" t="s">
        <v>724</v>
      </c>
      <c r="BX939" s="6"/>
      <c r="BY939" s="6"/>
      <c r="BZ939" s="6"/>
    </row>
    <row r="940" spans="1:78" ht="15" hidden="1" customHeight="1" x14ac:dyDescent="0.3">
      <c r="A940" s="49" t="s">
        <v>1487</v>
      </c>
      <c r="B940" s="7">
        <v>42970</v>
      </c>
      <c r="C940" s="6" t="s">
        <v>662</v>
      </c>
      <c r="D940" s="6">
        <v>5057</v>
      </c>
      <c r="E940" s="6">
        <v>805</v>
      </c>
      <c r="F940" s="11">
        <v>69</v>
      </c>
      <c r="G940" s="11">
        <v>4</v>
      </c>
      <c r="H940" s="12" t="str">
        <f t="shared" si="29"/>
        <v>69-4</v>
      </c>
      <c r="I940" s="12" t="str">
        <f t="shared" si="28"/>
        <v>69-4 3</v>
      </c>
      <c r="J940" s="49" t="s">
        <v>1487</v>
      </c>
      <c r="K940" s="11">
        <v>0</v>
      </c>
      <c r="L940" s="11">
        <v>85</v>
      </c>
      <c r="M940" s="117" t="b">
        <v>1</v>
      </c>
      <c r="N940" s="14">
        <v>169.435</v>
      </c>
      <c r="O940" s="14">
        <v>170.285</v>
      </c>
      <c r="P940" s="11" t="s">
        <v>112</v>
      </c>
      <c r="Q940" s="11" t="s">
        <v>42</v>
      </c>
      <c r="R940" s="133" t="s">
        <v>1497</v>
      </c>
      <c r="S940" s="134">
        <v>3</v>
      </c>
      <c r="T940" s="11" t="s">
        <v>23</v>
      </c>
      <c r="U940" s="11"/>
      <c r="V940" s="6" t="s">
        <v>676</v>
      </c>
      <c r="W940" s="6" t="s">
        <v>49</v>
      </c>
      <c r="X940" s="6" t="s">
        <v>16</v>
      </c>
      <c r="Y940" s="6" t="s">
        <v>11</v>
      </c>
      <c r="Z940" s="18">
        <v>3</v>
      </c>
      <c r="AA940" s="6" t="s">
        <v>110</v>
      </c>
      <c r="AB940" s="151"/>
      <c r="AC940" s="151"/>
      <c r="AD940" s="151"/>
      <c r="AE940" s="151"/>
      <c r="AF940" s="34"/>
      <c r="AG940" s="34"/>
      <c r="AH940" s="151"/>
      <c r="AI940" s="34"/>
      <c r="AJ940" s="34"/>
      <c r="AK940" s="34"/>
      <c r="AL940" s="151"/>
      <c r="AM940" s="151"/>
      <c r="AN940" s="34"/>
      <c r="AO940" s="34"/>
      <c r="AP940" s="34"/>
      <c r="AQ940" s="151"/>
      <c r="AR940" s="34"/>
      <c r="AS940" s="34"/>
      <c r="AT940" s="34">
        <v>50</v>
      </c>
      <c r="AU940" s="34"/>
      <c r="AV940" s="151"/>
      <c r="AW940" s="34">
        <v>50</v>
      </c>
      <c r="AX940" s="34"/>
      <c r="AY940" s="34"/>
      <c r="AZ940" s="151"/>
      <c r="BA940" s="34"/>
      <c r="BB940" s="34"/>
      <c r="BC940" s="34"/>
      <c r="BD940" s="151"/>
      <c r="BE940" s="151"/>
      <c r="BF940" s="151"/>
      <c r="BG940" s="34"/>
      <c r="BH940" s="34"/>
      <c r="BI940" s="34"/>
      <c r="BJ940" s="34"/>
      <c r="BK940" s="151"/>
      <c r="BL940" s="151"/>
      <c r="BM940" s="151"/>
      <c r="BN940" s="151"/>
      <c r="BO940" s="151"/>
      <c r="BP940" s="30"/>
      <c r="BQ940" s="6"/>
      <c r="BR940" s="6"/>
      <c r="BS940" s="4">
        <v>100</v>
      </c>
      <c r="BT940" s="6"/>
      <c r="BU940" s="6"/>
      <c r="BV940" s="6"/>
      <c r="BW940" s="1" t="s">
        <v>750</v>
      </c>
      <c r="BX940" s="6"/>
      <c r="BY940" s="6"/>
      <c r="BZ940" s="6"/>
    </row>
    <row r="941" spans="1:78" ht="15" hidden="1" customHeight="1" x14ac:dyDescent="0.3">
      <c r="A941" s="49" t="s">
        <v>1487</v>
      </c>
      <c r="B941" s="6"/>
      <c r="C941" s="6"/>
      <c r="D941" s="6"/>
      <c r="E941" s="6"/>
      <c r="F941" s="11">
        <v>69</v>
      </c>
      <c r="G941" s="11">
        <v>4</v>
      </c>
      <c r="H941" s="12" t="str">
        <f t="shared" si="29"/>
        <v>69-4</v>
      </c>
      <c r="I941" s="12" t="str">
        <f t="shared" si="28"/>
        <v>69-4 O</v>
      </c>
      <c r="J941" s="49" t="s">
        <v>1487</v>
      </c>
      <c r="K941" s="11">
        <v>0</v>
      </c>
      <c r="L941" s="11">
        <v>85</v>
      </c>
      <c r="M941" s="117" t="b">
        <v>1</v>
      </c>
      <c r="N941" s="14">
        <v>169.435</v>
      </c>
      <c r="O941" s="14">
        <v>170.285</v>
      </c>
      <c r="P941" s="11"/>
      <c r="Q941" s="11" t="s">
        <v>105</v>
      </c>
      <c r="R941" s="135" t="s">
        <v>105</v>
      </c>
      <c r="S941" s="136" t="s">
        <v>1492</v>
      </c>
      <c r="T941" s="11"/>
      <c r="U941" s="11"/>
      <c r="V941" s="6"/>
      <c r="W941" s="6"/>
      <c r="X941" s="6"/>
      <c r="Y941" s="6"/>
      <c r="Z941" s="18" t="e">
        <v>#N/A</v>
      </c>
      <c r="AA941" s="6"/>
      <c r="AB941" s="151"/>
      <c r="AC941" s="151"/>
      <c r="AD941" s="151"/>
      <c r="AE941" s="151"/>
      <c r="AF941" s="34"/>
      <c r="AG941" s="34"/>
      <c r="AH941" s="151"/>
      <c r="AI941" s="34"/>
      <c r="AJ941" s="34"/>
      <c r="AK941" s="34"/>
      <c r="AL941" s="151"/>
      <c r="AM941" s="151"/>
      <c r="AN941" s="34"/>
      <c r="AO941" s="34"/>
      <c r="AP941" s="34"/>
      <c r="AQ941" s="151"/>
      <c r="AR941" s="34"/>
      <c r="AS941" s="34"/>
      <c r="AT941" s="34"/>
      <c r="AU941" s="34"/>
      <c r="AV941" s="151"/>
      <c r="AW941" s="34"/>
      <c r="AX941" s="34"/>
      <c r="AY941" s="34"/>
      <c r="AZ941" s="151"/>
      <c r="BA941" s="34"/>
      <c r="BB941" s="34"/>
      <c r="BC941" s="34"/>
      <c r="BD941" s="151"/>
      <c r="BE941" s="151"/>
      <c r="BF941" s="151"/>
      <c r="BG941" s="34"/>
      <c r="BH941" s="34"/>
      <c r="BI941" s="34"/>
      <c r="BJ941" s="34"/>
      <c r="BK941" s="151"/>
      <c r="BL941" s="151"/>
      <c r="BM941" s="151"/>
      <c r="BN941" s="151"/>
      <c r="BO941" s="151"/>
      <c r="BP941" s="30"/>
      <c r="BQ941" s="6"/>
      <c r="BR941" s="6"/>
      <c r="BS941" s="4">
        <v>0</v>
      </c>
      <c r="BT941" s="6"/>
      <c r="BU941" s="6"/>
      <c r="BV941" s="6"/>
      <c r="BW941" s="6"/>
      <c r="BX941" s="6" t="s">
        <v>751</v>
      </c>
      <c r="BY941" s="6"/>
      <c r="BZ941" s="6"/>
    </row>
    <row r="942" spans="1:78" ht="15" hidden="1" customHeight="1" x14ac:dyDescent="0.3">
      <c r="A942" s="49" t="s">
        <v>1487</v>
      </c>
      <c r="B942" s="7">
        <v>42969</v>
      </c>
      <c r="C942" s="6" t="s">
        <v>662</v>
      </c>
      <c r="D942" s="6">
        <v>5057</v>
      </c>
      <c r="E942" s="6">
        <v>805</v>
      </c>
      <c r="F942" s="11">
        <v>70</v>
      </c>
      <c r="G942" s="11">
        <v>1</v>
      </c>
      <c r="H942" s="12" t="str">
        <f t="shared" si="29"/>
        <v>70-1</v>
      </c>
      <c r="I942" s="12" t="str">
        <f t="shared" si="28"/>
        <v>70-1 1</v>
      </c>
      <c r="J942" s="49" t="s">
        <v>1487</v>
      </c>
      <c r="K942" s="11">
        <v>0</v>
      </c>
      <c r="L942" s="11">
        <v>62</v>
      </c>
      <c r="M942" s="117" t="b">
        <v>1</v>
      </c>
      <c r="N942" s="14">
        <v>170.15</v>
      </c>
      <c r="O942" s="14">
        <v>170.77</v>
      </c>
      <c r="P942" s="11" t="s">
        <v>112</v>
      </c>
      <c r="Q942" s="11" t="s">
        <v>1094</v>
      </c>
      <c r="R942" s="133" t="s">
        <v>1493</v>
      </c>
      <c r="S942" s="134">
        <v>1</v>
      </c>
      <c r="T942" s="11" t="s">
        <v>18</v>
      </c>
      <c r="U942" s="11"/>
      <c r="V942" s="6" t="s">
        <v>201</v>
      </c>
      <c r="W942" s="6" t="s">
        <v>49</v>
      </c>
      <c r="X942" s="6" t="s">
        <v>17</v>
      </c>
      <c r="Y942" s="6" t="s">
        <v>10</v>
      </c>
      <c r="Z942" s="18">
        <v>2</v>
      </c>
      <c r="AA942" s="6" t="s">
        <v>40</v>
      </c>
      <c r="AB942" s="151"/>
      <c r="AC942" s="151"/>
      <c r="AD942" s="151"/>
      <c r="AE942" s="151"/>
      <c r="AF942" s="34"/>
      <c r="AG942" s="34"/>
      <c r="AH942" s="151"/>
      <c r="AI942" s="34"/>
      <c r="AJ942" s="34"/>
      <c r="AK942" s="34"/>
      <c r="AL942" s="151"/>
      <c r="AM942" s="151"/>
      <c r="AN942" s="34"/>
      <c r="AO942" s="34"/>
      <c r="AP942" s="34"/>
      <c r="AQ942" s="151"/>
      <c r="AR942" s="34"/>
      <c r="AS942" s="34"/>
      <c r="AT942" s="34">
        <v>70</v>
      </c>
      <c r="AU942" s="34"/>
      <c r="AV942" s="151"/>
      <c r="AW942" s="34"/>
      <c r="AX942" s="34"/>
      <c r="AY942" s="34"/>
      <c r="AZ942" s="151"/>
      <c r="BA942" s="34"/>
      <c r="BB942" s="34"/>
      <c r="BC942" s="34"/>
      <c r="BD942" s="151"/>
      <c r="BE942" s="151"/>
      <c r="BF942" s="151"/>
      <c r="BG942" s="34"/>
      <c r="BH942" s="34"/>
      <c r="BI942" s="34">
        <v>30</v>
      </c>
      <c r="BJ942" s="34"/>
      <c r="BK942" s="151"/>
      <c r="BL942" s="151"/>
      <c r="BM942" s="151"/>
      <c r="BN942" s="151"/>
      <c r="BO942" s="151"/>
      <c r="BP942" s="30"/>
      <c r="BQ942" s="6"/>
      <c r="BR942" s="6"/>
      <c r="BS942" s="4">
        <v>100</v>
      </c>
      <c r="BT942" s="6"/>
      <c r="BU942" s="6"/>
      <c r="BV942" s="6"/>
      <c r="BW942" s="6" t="s">
        <v>591</v>
      </c>
      <c r="BX942" s="6"/>
      <c r="BY942" s="6"/>
      <c r="BZ942" s="6"/>
    </row>
    <row r="943" spans="1:78" ht="15" customHeight="1" x14ac:dyDescent="0.3">
      <c r="A943" s="49" t="s">
        <v>1487</v>
      </c>
      <c r="B943" s="7">
        <v>42969</v>
      </c>
      <c r="C943" s="6" t="s">
        <v>662</v>
      </c>
      <c r="D943" s="6">
        <v>5057</v>
      </c>
      <c r="E943" s="6">
        <v>805</v>
      </c>
      <c r="F943" s="11">
        <v>70</v>
      </c>
      <c r="G943" s="11">
        <v>1</v>
      </c>
      <c r="H943" s="12" t="str">
        <f t="shared" si="29"/>
        <v>70-1</v>
      </c>
      <c r="I943" s="12" t="str">
        <f t="shared" si="28"/>
        <v>70-1 4</v>
      </c>
      <c r="J943" s="49" t="s">
        <v>1487</v>
      </c>
      <c r="K943" s="11">
        <v>0</v>
      </c>
      <c r="L943" s="11">
        <v>62</v>
      </c>
      <c r="M943" s="117" t="b">
        <v>1</v>
      </c>
      <c r="N943" s="14">
        <v>170.15</v>
      </c>
      <c r="O943" s="14">
        <v>170.77</v>
      </c>
      <c r="P943" s="11" t="s">
        <v>112</v>
      </c>
      <c r="Q943" s="11" t="s">
        <v>117</v>
      </c>
      <c r="R943" s="133" t="s">
        <v>1494</v>
      </c>
      <c r="S943" s="134">
        <v>4</v>
      </c>
      <c r="T943" s="11" t="s">
        <v>18</v>
      </c>
      <c r="U943" s="11"/>
      <c r="V943" s="6" t="s">
        <v>677</v>
      </c>
      <c r="W943" s="6" t="s">
        <v>49</v>
      </c>
      <c r="X943" s="6" t="s">
        <v>14</v>
      </c>
      <c r="Y943" s="6" t="s">
        <v>11</v>
      </c>
      <c r="Z943" s="18">
        <v>3</v>
      </c>
      <c r="AA943" s="6" t="s">
        <v>40</v>
      </c>
      <c r="AB943" s="151"/>
      <c r="AC943" s="151"/>
      <c r="AD943" s="151"/>
      <c r="AE943" s="151"/>
      <c r="AF943" s="34"/>
      <c r="AG943" s="34"/>
      <c r="AH943" s="151"/>
      <c r="AI943" s="34"/>
      <c r="AJ943" s="34"/>
      <c r="AK943" s="34"/>
      <c r="AL943" s="151"/>
      <c r="AM943" s="151"/>
      <c r="AN943" s="34"/>
      <c r="AO943" s="34"/>
      <c r="AP943" s="34"/>
      <c r="AQ943" s="151"/>
      <c r="AR943" s="34"/>
      <c r="AS943" s="34"/>
      <c r="AT943" s="34">
        <v>50</v>
      </c>
      <c r="AU943" s="34"/>
      <c r="AV943" s="151"/>
      <c r="AW943" s="34">
        <v>50</v>
      </c>
      <c r="AX943" s="34"/>
      <c r="AY943" s="34"/>
      <c r="AZ943" s="151"/>
      <c r="BA943" s="34"/>
      <c r="BB943" s="34"/>
      <c r="BC943" s="34"/>
      <c r="BD943" s="151"/>
      <c r="BE943" s="151"/>
      <c r="BF943" s="151"/>
      <c r="BG943" s="34"/>
      <c r="BH943" s="34"/>
      <c r="BI943" s="34"/>
      <c r="BJ943" s="34"/>
      <c r="BK943" s="151"/>
      <c r="BL943" s="151"/>
      <c r="BM943" s="151"/>
      <c r="BN943" s="151"/>
      <c r="BO943" s="151"/>
      <c r="BP943" s="30"/>
      <c r="BQ943" s="6"/>
      <c r="BR943" s="6"/>
      <c r="BS943" s="4">
        <v>100</v>
      </c>
      <c r="BT943" s="6"/>
      <c r="BU943" s="6"/>
      <c r="BV943" s="6"/>
      <c r="BW943" s="1" t="s">
        <v>752</v>
      </c>
      <c r="BX943" s="6"/>
      <c r="BY943" s="6"/>
      <c r="BZ943" s="6"/>
    </row>
    <row r="944" spans="1:78" ht="15" hidden="1" customHeight="1" x14ac:dyDescent="0.3">
      <c r="A944" s="49" t="s">
        <v>1487</v>
      </c>
      <c r="B944" s="7">
        <v>42969</v>
      </c>
      <c r="C944" s="6" t="s">
        <v>662</v>
      </c>
      <c r="D944" s="6">
        <v>5057</v>
      </c>
      <c r="E944" s="6">
        <v>805</v>
      </c>
      <c r="F944" s="11">
        <v>70</v>
      </c>
      <c r="G944" s="11">
        <v>1</v>
      </c>
      <c r="H944" s="12" t="str">
        <f t="shared" si="29"/>
        <v>70-1</v>
      </c>
      <c r="I944" s="12" t="str">
        <f t="shared" si="28"/>
        <v>70-1 4</v>
      </c>
      <c r="J944" s="49" t="s">
        <v>1487</v>
      </c>
      <c r="K944" s="11">
        <v>0</v>
      </c>
      <c r="L944" s="11">
        <v>62</v>
      </c>
      <c r="M944" s="117" t="b">
        <v>1</v>
      </c>
      <c r="N944" s="14">
        <v>170.15</v>
      </c>
      <c r="O944" s="14">
        <v>170.77</v>
      </c>
      <c r="P944" s="11" t="s">
        <v>112</v>
      </c>
      <c r="Q944" s="11" t="s">
        <v>31</v>
      </c>
      <c r="R944" s="140" t="s">
        <v>1494</v>
      </c>
      <c r="S944" s="141">
        <v>4</v>
      </c>
      <c r="T944" s="11" t="s">
        <v>44</v>
      </c>
      <c r="U944" s="11"/>
      <c r="V944" s="6" t="s">
        <v>552</v>
      </c>
      <c r="W944" s="6" t="s">
        <v>49</v>
      </c>
      <c r="X944" s="6" t="s">
        <v>52</v>
      </c>
      <c r="Y944" s="6" t="s">
        <v>12</v>
      </c>
      <c r="Z944" s="18">
        <v>4</v>
      </c>
      <c r="AA944" s="6" t="s">
        <v>40</v>
      </c>
      <c r="AB944" s="151"/>
      <c r="AC944" s="151"/>
      <c r="AD944" s="151"/>
      <c r="AE944" s="151"/>
      <c r="AF944" s="34"/>
      <c r="AG944" s="34"/>
      <c r="AH944" s="151"/>
      <c r="AI944" s="34"/>
      <c r="AJ944" s="34"/>
      <c r="AK944" s="34"/>
      <c r="AL944" s="151"/>
      <c r="AM944" s="151"/>
      <c r="AN944" s="34"/>
      <c r="AO944" s="34"/>
      <c r="AP944" s="34"/>
      <c r="AQ944" s="151"/>
      <c r="AR944" s="34"/>
      <c r="AS944" s="34"/>
      <c r="AT944" s="34"/>
      <c r="AU944" s="34">
        <v>100</v>
      </c>
      <c r="AV944" s="151"/>
      <c r="AW944" s="34"/>
      <c r="AX944" s="34"/>
      <c r="AY944" s="34"/>
      <c r="AZ944" s="151"/>
      <c r="BA944" s="34"/>
      <c r="BB944" s="34"/>
      <c r="BC944" s="34"/>
      <c r="BD944" s="151"/>
      <c r="BE944" s="151"/>
      <c r="BF944" s="151"/>
      <c r="BG944" s="34"/>
      <c r="BH944" s="34"/>
      <c r="BI944" s="34"/>
      <c r="BJ944" s="34"/>
      <c r="BK944" s="151"/>
      <c r="BL944" s="151"/>
      <c r="BM944" s="151"/>
      <c r="BN944" s="151"/>
      <c r="BO944" s="151"/>
      <c r="BP944" s="30"/>
      <c r="BQ944" s="6"/>
      <c r="BR944" s="6"/>
      <c r="BS944" s="4">
        <v>100</v>
      </c>
      <c r="BT944" s="6"/>
      <c r="BU944" s="6"/>
      <c r="BV944" s="6"/>
      <c r="BW944" s="1" t="s">
        <v>724</v>
      </c>
      <c r="BX944" s="6"/>
      <c r="BY944" s="6"/>
      <c r="BZ944" s="6"/>
    </row>
    <row r="945" spans="1:78" ht="15" hidden="1" customHeight="1" x14ac:dyDescent="0.3">
      <c r="A945" s="49" t="s">
        <v>1487</v>
      </c>
      <c r="B945" s="7">
        <v>42969</v>
      </c>
      <c r="C945" s="6" t="s">
        <v>662</v>
      </c>
      <c r="D945" s="6">
        <v>5057</v>
      </c>
      <c r="E945" s="6">
        <v>805</v>
      </c>
      <c r="F945" s="11">
        <v>70</v>
      </c>
      <c r="G945" s="11">
        <v>1</v>
      </c>
      <c r="H945" s="12" t="str">
        <f t="shared" si="29"/>
        <v>70-1</v>
      </c>
      <c r="I945" s="12" t="str">
        <f t="shared" si="28"/>
        <v>70-1 O</v>
      </c>
      <c r="J945" s="49" t="s">
        <v>1487</v>
      </c>
      <c r="K945" s="11">
        <v>0</v>
      </c>
      <c r="L945" s="11">
        <v>62</v>
      </c>
      <c r="M945" s="117" t="b">
        <v>1</v>
      </c>
      <c r="N945" s="14">
        <v>170.15</v>
      </c>
      <c r="O945" s="14">
        <v>170.77</v>
      </c>
      <c r="P945" s="11"/>
      <c r="Q945" s="11" t="s">
        <v>105</v>
      </c>
      <c r="R945" s="135" t="s">
        <v>105</v>
      </c>
      <c r="S945" s="136" t="s">
        <v>1492</v>
      </c>
      <c r="T945" s="11"/>
      <c r="U945" s="11"/>
      <c r="V945" s="6"/>
      <c r="W945" s="6"/>
      <c r="X945" s="6"/>
      <c r="Y945" s="6"/>
      <c r="Z945" s="18" t="e">
        <v>#N/A</v>
      </c>
      <c r="AA945" s="6"/>
      <c r="AB945" s="151"/>
      <c r="AC945" s="151"/>
      <c r="AD945" s="151"/>
      <c r="AE945" s="151"/>
      <c r="AF945" s="34"/>
      <c r="AG945" s="34"/>
      <c r="AH945" s="151"/>
      <c r="AI945" s="34"/>
      <c r="AJ945" s="34"/>
      <c r="AK945" s="34"/>
      <c r="AL945" s="151"/>
      <c r="AM945" s="151"/>
      <c r="AN945" s="34"/>
      <c r="AO945" s="34"/>
      <c r="AP945" s="34"/>
      <c r="AQ945" s="151"/>
      <c r="AR945" s="34"/>
      <c r="AS945" s="34"/>
      <c r="AT945" s="34"/>
      <c r="AU945" s="34"/>
      <c r="AV945" s="151"/>
      <c r="AW945" s="34"/>
      <c r="AX945" s="34"/>
      <c r="AY945" s="34"/>
      <c r="AZ945" s="151"/>
      <c r="BA945" s="34"/>
      <c r="BB945" s="34"/>
      <c r="BC945" s="34"/>
      <c r="BD945" s="151"/>
      <c r="BE945" s="151"/>
      <c r="BF945" s="151"/>
      <c r="BG945" s="34"/>
      <c r="BH945" s="34"/>
      <c r="BI945" s="34"/>
      <c r="BJ945" s="34"/>
      <c r="BK945" s="151"/>
      <c r="BL945" s="151"/>
      <c r="BM945" s="151"/>
      <c r="BN945" s="151"/>
      <c r="BO945" s="151"/>
      <c r="BP945" s="30"/>
      <c r="BQ945" s="6"/>
      <c r="BR945" s="6"/>
      <c r="BS945" s="4">
        <v>0</v>
      </c>
      <c r="BT945" s="6"/>
      <c r="BU945" s="6"/>
      <c r="BV945" s="6"/>
      <c r="BW945" s="6"/>
      <c r="BX945" s="6" t="s">
        <v>753</v>
      </c>
      <c r="BY945" s="6"/>
      <c r="BZ945" s="6"/>
    </row>
    <row r="946" spans="1:78" ht="15" hidden="1" customHeight="1" x14ac:dyDescent="0.3">
      <c r="A946" s="49" t="s">
        <v>1487</v>
      </c>
      <c r="B946" s="7">
        <v>42969</v>
      </c>
      <c r="C946" s="6" t="s">
        <v>662</v>
      </c>
      <c r="D946" s="6">
        <v>5057</v>
      </c>
      <c r="E946" s="6">
        <v>805</v>
      </c>
      <c r="F946" s="11">
        <v>70</v>
      </c>
      <c r="G946" s="11">
        <v>2</v>
      </c>
      <c r="H946" s="12" t="str">
        <f t="shared" si="29"/>
        <v>70-2</v>
      </c>
      <c r="I946" s="12" t="str">
        <f t="shared" si="28"/>
        <v>70-2 1</v>
      </c>
      <c r="J946" s="49" t="s">
        <v>1487</v>
      </c>
      <c r="K946" s="11">
        <v>0</v>
      </c>
      <c r="L946" s="11">
        <v>91</v>
      </c>
      <c r="M946" s="117" t="b">
        <v>1</v>
      </c>
      <c r="N946" s="14">
        <v>170.77</v>
      </c>
      <c r="O946" s="14">
        <v>171.68</v>
      </c>
      <c r="P946" s="11" t="s">
        <v>112</v>
      </c>
      <c r="Q946" s="11" t="s">
        <v>1094</v>
      </c>
      <c r="R946" s="133" t="s">
        <v>1493</v>
      </c>
      <c r="S946" s="134">
        <v>1</v>
      </c>
      <c r="T946" s="11" t="s">
        <v>18</v>
      </c>
      <c r="U946" s="11"/>
      <c r="V946" s="6" t="s">
        <v>201</v>
      </c>
      <c r="W946" s="6" t="s">
        <v>49</v>
      </c>
      <c r="X946" s="6" t="s">
        <v>17</v>
      </c>
      <c r="Y946" s="6" t="s">
        <v>10</v>
      </c>
      <c r="Z946" s="18">
        <v>2</v>
      </c>
      <c r="AA946" s="6" t="s">
        <v>40</v>
      </c>
      <c r="AB946" s="151"/>
      <c r="AC946" s="151"/>
      <c r="AD946" s="151"/>
      <c r="AE946" s="151"/>
      <c r="AF946" s="34"/>
      <c r="AG946" s="34"/>
      <c r="AH946" s="151"/>
      <c r="AI946" s="34"/>
      <c r="AJ946" s="34"/>
      <c r="AK946" s="34"/>
      <c r="AL946" s="151"/>
      <c r="AM946" s="151"/>
      <c r="AN946" s="34"/>
      <c r="AO946" s="34"/>
      <c r="AP946" s="34"/>
      <c r="AQ946" s="151"/>
      <c r="AR946" s="34"/>
      <c r="AS946" s="34"/>
      <c r="AT946" s="34">
        <v>70</v>
      </c>
      <c r="AU946" s="34"/>
      <c r="AV946" s="151"/>
      <c r="AW946" s="34"/>
      <c r="AX946" s="34"/>
      <c r="AY946" s="34"/>
      <c r="AZ946" s="151"/>
      <c r="BA946" s="34"/>
      <c r="BB946" s="34"/>
      <c r="BC946" s="34"/>
      <c r="BD946" s="151"/>
      <c r="BE946" s="151"/>
      <c r="BF946" s="151"/>
      <c r="BG946" s="34"/>
      <c r="BH946" s="34"/>
      <c r="BI946" s="34">
        <v>30</v>
      </c>
      <c r="BJ946" s="34"/>
      <c r="BK946" s="151"/>
      <c r="BL946" s="151"/>
      <c r="BM946" s="151"/>
      <c r="BN946" s="151"/>
      <c r="BO946" s="151"/>
      <c r="BP946" s="30"/>
      <c r="BQ946" s="6"/>
      <c r="BR946" s="6"/>
      <c r="BS946" s="4">
        <v>100</v>
      </c>
      <c r="BT946" s="6"/>
      <c r="BU946" s="6"/>
      <c r="BV946" s="6"/>
      <c r="BW946" s="6" t="s">
        <v>591</v>
      </c>
      <c r="BX946" s="6"/>
      <c r="BY946" s="6"/>
      <c r="BZ946" s="6"/>
    </row>
    <row r="947" spans="1:78" ht="15" hidden="1" customHeight="1" x14ac:dyDescent="0.3">
      <c r="A947" s="49" t="s">
        <v>1487</v>
      </c>
      <c r="B947" s="7">
        <v>42969</v>
      </c>
      <c r="C947" s="6" t="s">
        <v>662</v>
      </c>
      <c r="D947" s="6">
        <v>5057</v>
      </c>
      <c r="E947" s="6">
        <v>805</v>
      </c>
      <c r="F947" s="11">
        <v>70</v>
      </c>
      <c r="G947" s="11">
        <v>2</v>
      </c>
      <c r="H947" s="12" t="str">
        <f t="shared" si="29"/>
        <v>70-2</v>
      </c>
      <c r="I947" s="12" t="str">
        <f t="shared" si="28"/>
        <v>70-2 4</v>
      </c>
      <c r="J947" s="49" t="s">
        <v>1487</v>
      </c>
      <c r="K947" s="11">
        <v>0</v>
      </c>
      <c r="L947" s="11">
        <v>91</v>
      </c>
      <c r="M947" s="117" t="b">
        <v>1</v>
      </c>
      <c r="N947" s="14">
        <v>170.77</v>
      </c>
      <c r="O947" s="14">
        <v>171.68</v>
      </c>
      <c r="P947" s="11" t="s">
        <v>112</v>
      </c>
      <c r="Q947" s="11" t="s">
        <v>31</v>
      </c>
      <c r="R947" s="140" t="s">
        <v>1494</v>
      </c>
      <c r="S947" s="141">
        <v>4</v>
      </c>
      <c r="T947" s="11" t="s">
        <v>44</v>
      </c>
      <c r="U947" s="11"/>
      <c r="V947" s="6" t="s">
        <v>552</v>
      </c>
      <c r="W947" s="6" t="s">
        <v>49</v>
      </c>
      <c r="X947" s="6" t="s">
        <v>52</v>
      </c>
      <c r="Y947" s="6" t="s">
        <v>12</v>
      </c>
      <c r="Z947" s="18">
        <v>4</v>
      </c>
      <c r="AA947" s="6" t="s">
        <v>40</v>
      </c>
      <c r="AB947" s="151"/>
      <c r="AC947" s="151"/>
      <c r="AD947" s="151"/>
      <c r="AE947" s="151"/>
      <c r="AF947" s="34"/>
      <c r="AG947" s="34"/>
      <c r="AH947" s="151"/>
      <c r="AI947" s="34"/>
      <c r="AJ947" s="34"/>
      <c r="AK947" s="34"/>
      <c r="AL947" s="151"/>
      <c r="AM947" s="151"/>
      <c r="AN947" s="34"/>
      <c r="AO947" s="34"/>
      <c r="AP947" s="34"/>
      <c r="AQ947" s="151"/>
      <c r="AR947" s="34"/>
      <c r="AS947" s="34"/>
      <c r="AT947" s="34"/>
      <c r="AU947" s="34">
        <v>100</v>
      </c>
      <c r="AV947" s="151"/>
      <c r="AW947" s="34"/>
      <c r="AX947" s="34"/>
      <c r="AY947" s="34"/>
      <c r="AZ947" s="151"/>
      <c r="BA947" s="34"/>
      <c r="BB947" s="34"/>
      <c r="BC947" s="34"/>
      <c r="BD947" s="151"/>
      <c r="BE947" s="151"/>
      <c r="BF947" s="151"/>
      <c r="BG947" s="34"/>
      <c r="BH947" s="34"/>
      <c r="BI947" s="34"/>
      <c r="BJ947" s="34"/>
      <c r="BK947" s="151"/>
      <c r="BL947" s="151"/>
      <c r="BM947" s="151"/>
      <c r="BN947" s="151"/>
      <c r="BO947" s="151"/>
      <c r="BP947" s="30"/>
      <c r="BQ947" s="6"/>
      <c r="BR947" s="6"/>
      <c r="BS947" s="4">
        <v>100</v>
      </c>
      <c r="BT947" s="6"/>
      <c r="BU947" s="6"/>
      <c r="BV947" s="6"/>
      <c r="BW947" s="1" t="s">
        <v>724</v>
      </c>
      <c r="BX947" s="6"/>
      <c r="BY947" s="6"/>
      <c r="BZ947" s="6"/>
    </row>
    <row r="948" spans="1:78" ht="15" customHeight="1" x14ac:dyDescent="0.3">
      <c r="A948" s="49" t="s">
        <v>1487</v>
      </c>
      <c r="B948" s="7">
        <v>42969</v>
      </c>
      <c r="C948" s="6" t="s">
        <v>662</v>
      </c>
      <c r="D948" s="6">
        <v>5057</v>
      </c>
      <c r="E948" s="6">
        <v>805</v>
      </c>
      <c r="F948" s="11">
        <v>70</v>
      </c>
      <c r="G948" s="11">
        <v>2</v>
      </c>
      <c r="H948" s="12" t="str">
        <f t="shared" si="29"/>
        <v>70-2</v>
      </c>
      <c r="I948" s="12" t="str">
        <f t="shared" si="28"/>
        <v>70-2 3</v>
      </c>
      <c r="J948" s="49" t="s">
        <v>1487</v>
      </c>
      <c r="K948" s="11">
        <v>0</v>
      </c>
      <c r="L948" s="11">
        <v>91</v>
      </c>
      <c r="M948" s="117" t="b">
        <v>1</v>
      </c>
      <c r="N948" s="14">
        <v>170.77</v>
      </c>
      <c r="O948" s="14">
        <v>171.68</v>
      </c>
      <c r="P948" s="11" t="s">
        <v>112</v>
      </c>
      <c r="Q948" s="11" t="s">
        <v>117</v>
      </c>
      <c r="R948" s="133" t="s">
        <v>1497</v>
      </c>
      <c r="S948" s="134">
        <v>3</v>
      </c>
      <c r="T948" s="11" t="s">
        <v>18</v>
      </c>
      <c r="U948" s="11"/>
      <c r="V948" s="6" t="s">
        <v>675</v>
      </c>
      <c r="W948" s="6" t="s">
        <v>49</v>
      </c>
      <c r="X948" s="6" t="s">
        <v>14</v>
      </c>
      <c r="Y948" s="6" t="s">
        <v>11</v>
      </c>
      <c r="Z948" s="18">
        <v>3</v>
      </c>
      <c r="AA948" s="6" t="s">
        <v>40</v>
      </c>
      <c r="AB948" s="151"/>
      <c r="AC948" s="151"/>
      <c r="AD948" s="151"/>
      <c r="AE948" s="151"/>
      <c r="AF948" s="34"/>
      <c r="AG948" s="34"/>
      <c r="AH948" s="151"/>
      <c r="AI948" s="34"/>
      <c r="AJ948" s="34"/>
      <c r="AK948" s="34"/>
      <c r="AL948" s="151"/>
      <c r="AM948" s="151"/>
      <c r="AN948" s="34"/>
      <c r="AO948" s="34"/>
      <c r="AP948" s="34"/>
      <c r="AQ948" s="151"/>
      <c r="AR948" s="34"/>
      <c r="AS948" s="34"/>
      <c r="AT948" s="34">
        <v>50</v>
      </c>
      <c r="AU948" s="34"/>
      <c r="AV948" s="151"/>
      <c r="AW948" s="34">
        <v>50</v>
      </c>
      <c r="AX948" s="34"/>
      <c r="AY948" s="34"/>
      <c r="AZ948" s="151"/>
      <c r="BA948" s="34"/>
      <c r="BB948" s="34"/>
      <c r="BC948" s="34"/>
      <c r="BD948" s="151"/>
      <c r="BE948" s="151"/>
      <c r="BF948" s="151"/>
      <c r="BG948" s="34"/>
      <c r="BH948" s="34"/>
      <c r="BI948" s="34"/>
      <c r="BJ948" s="34"/>
      <c r="BK948" s="151"/>
      <c r="BL948" s="151"/>
      <c r="BM948" s="151"/>
      <c r="BN948" s="151"/>
      <c r="BO948" s="151"/>
      <c r="BP948" s="30"/>
      <c r="BQ948" s="6"/>
      <c r="BR948" s="6"/>
      <c r="BS948" s="4">
        <v>100</v>
      </c>
      <c r="BT948" s="6"/>
      <c r="BU948" s="6"/>
      <c r="BV948" s="6"/>
      <c r="BW948" s="1" t="s">
        <v>754</v>
      </c>
      <c r="BX948" s="6"/>
      <c r="BY948" s="6"/>
      <c r="BZ948" s="6"/>
    </row>
    <row r="949" spans="1:78" ht="15" hidden="1" customHeight="1" x14ac:dyDescent="0.3">
      <c r="A949" s="49" t="s">
        <v>1487</v>
      </c>
      <c r="B949" s="7">
        <v>42969</v>
      </c>
      <c r="C949" s="6" t="s">
        <v>662</v>
      </c>
      <c r="D949" s="6">
        <v>5057</v>
      </c>
      <c r="E949" s="6">
        <v>805</v>
      </c>
      <c r="F949" s="11">
        <v>70</v>
      </c>
      <c r="G949" s="11">
        <v>2</v>
      </c>
      <c r="H949" s="12" t="str">
        <f t="shared" si="29"/>
        <v>70-2</v>
      </c>
      <c r="I949" s="12" t="str">
        <f t="shared" si="28"/>
        <v>70-2 4</v>
      </c>
      <c r="J949" s="49" t="s">
        <v>1487</v>
      </c>
      <c r="K949" s="11">
        <v>0</v>
      </c>
      <c r="L949" s="11">
        <v>40</v>
      </c>
      <c r="M949" s="117" t="b">
        <v>1</v>
      </c>
      <c r="N949" s="14">
        <v>170.77</v>
      </c>
      <c r="O949" s="14">
        <v>171.17000000000002</v>
      </c>
      <c r="P949" s="11" t="s">
        <v>112</v>
      </c>
      <c r="Q949" s="11" t="s">
        <v>28</v>
      </c>
      <c r="R949" s="133" t="s">
        <v>1494</v>
      </c>
      <c r="S949" s="134">
        <v>4</v>
      </c>
      <c r="T949" s="11" t="s">
        <v>19</v>
      </c>
      <c r="U949" s="11"/>
      <c r="V949" s="6" t="s">
        <v>670</v>
      </c>
      <c r="W949" s="6" t="s">
        <v>49</v>
      </c>
      <c r="X949" s="6" t="s">
        <v>16</v>
      </c>
      <c r="Y949" s="6" t="s">
        <v>135</v>
      </c>
      <c r="Z949" s="18">
        <v>3</v>
      </c>
      <c r="AA949" s="6" t="s">
        <v>40</v>
      </c>
      <c r="AB949" s="151"/>
      <c r="AC949" s="151"/>
      <c r="AD949" s="151"/>
      <c r="AE949" s="151"/>
      <c r="AF949" s="34"/>
      <c r="AG949" s="34"/>
      <c r="AH949" s="151"/>
      <c r="AI949" s="34"/>
      <c r="AJ949" s="34"/>
      <c r="AK949" s="34"/>
      <c r="AL949" s="151"/>
      <c r="AM949" s="151"/>
      <c r="AN949" s="34"/>
      <c r="AO949" s="34"/>
      <c r="AP949" s="34"/>
      <c r="AQ949" s="151"/>
      <c r="AR949" s="34"/>
      <c r="AS949" s="34">
        <v>100</v>
      </c>
      <c r="AT949" s="34"/>
      <c r="AU949" s="34"/>
      <c r="AV949" s="151"/>
      <c r="AW949" s="34"/>
      <c r="AX949" s="34"/>
      <c r="AY949" s="34"/>
      <c r="AZ949" s="151"/>
      <c r="BA949" s="34"/>
      <c r="BB949" s="34"/>
      <c r="BC949" s="34"/>
      <c r="BD949" s="151"/>
      <c r="BE949" s="151"/>
      <c r="BF949" s="151"/>
      <c r="BG949" s="34"/>
      <c r="BH949" s="34"/>
      <c r="BI949" s="34"/>
      <c r="BJ949" s="34"/>
      <c r="BK949" s="151"/>
      <c r="BL949" s="151"/>
      <c r="BM949" s="151"/>
      <c r="BN949" s="151"/>
      <c r="BO949" s="151"/>
      <c r="BP949" s="30"/>
      <c r="BQ949" s="6"/>
      <c r="BR949" s="6"/>
      <c r="BS949" s="4">
        <v>100</v>
      </c>
      <c r="BT949" s="6"/>
      <c r="BU949" s="6" t="s">
        <v>755</v>
      </c>
      <c r="BV949" s="6" t="s">
        <v>204</v>
      </c>
      <c r="BW949" s="1" t="s">
        <v>756</v>
      </c>
      <c r="BX949" s="6"/>
      <c r="BY949" s="6"/>
      <c r="BZ949" s="6"/>
    </row>
    <row r="950" spans="1:78" ht="15" hidden="1" customHeight="1" x14ac:dyDescent="0.3">
      <c r="A950" s="49" t="s">
        <v>1487</v>
      </c>
      <c r="B950" s="7">
        <v>42969</v>
      </c>
      <c r="C950" s="6" t="s">
        <v>662</v>
      </c>
      <c r="D950" s="6">
        <v>5057</v>
      </c>
      <c r="E950" s="6">
        <v>805</v>
      </c>
      <c r="F950" s="11">
        <v>70</v>
      </c>
      <c r="G950" s="11">
        <v>2</v>
      </c>
      <c r="H950" s="12" t="str">
        <f t="shared" si="29"/>
        <v>70-2</v>
      </c>
      <c r="I950" s="12" t="str">
        <f t="shared" si="28"/>
        <v>70-2 5</v>
      </c>
      <c r="J950" s="49" t="s">
        <v>1487</v>
      </c>
      <c r="K950" s="11">
        <v>38</v>
      </c>
      <c r="L950" s="11">
        <v>52</v>
      </c>
      <c r="M950" s="117" t="b">
        <v>1</v>
      </c>
      <c r="N950" s="14">
        <v>171.15</v>
      </c>
      <c r="O950" s="14">
        <v>171.29000000000002</v>
      </c>
      <c r="P950" s="11" t="s">
        <v>112</v>
      </c>
      <c r="Q950" s="11" t="s">
        <v>56</v>
      </c>
      <c r="R950" s="133" t="s">
        <v>1495</v>
      </c>
      <c r="S950" s="134">
        <v>5</v>
      </c>
      <c r="T950" s="11" t="s">
        <v>18</v>
      </c>
      <c r="U950" s="11"/>
      <c r="V950" s="6"/>
      <c r="W950" s="6" t="s">
        <v>49</v>
      </c>
      <c r="X950" s="6" t="s">
        <v>17</v>
      </c>
      <c r="Y950" s="6" t="s">
        <v>135</v>
      </c>
      <c r="Z950" s="18">
        <v>3</v>
      </c>
      <c r="AA950" s="6" t="s">
        <v>40</v>
      </c>
      <c r="AB950" s="151"/>
      <c r="AC950" s="151"/>
      <c r="AD950" s="151"/>
      <c r="AE950" s="151"/>
      <c r="AF950" s="34"/>
      <c r="AG950" s="34"/>
      <c r="AH950" s="151"/>
      <c r="AI950" s="34"/>
      <c r="AJ950" s="34"/>
      <c r="AK950" s="34"/>
      <c r="AL950" s="151"/>
      <c r="AM950" s="151"/>
      <c r="AN950" s="34"/>
      <c r="AO950" s="34"/>
      <c r="AP950" s="34"/>
      <c r="AQ950" s="151"/>
      <c r="AR950" s="34"/>
      <c r="AS950" s="34"/>
      <c r="AT950" s="34"/>
      <c r="AU950" s="34"/>
      <c r="AV950" s="151"/>
      <c r="AW950" s="34"/>
      <c r="AX950" s="34"/>
      <c r="AY950" s="34"/>
      <c r="AZ950" s="151"/>
      <c r="BA950" s="34"/>
      <c r="BB950" s="34"/>
      <c r="BC950" s="34"/>
      <c r="BD950" s="151"/>
      <c r="BE950" s="151"/>
      <c r="BF950" s="151"/>
      <c r="BG950" s="34"/>
      <c r="BH950" s="34"/>
      <c r="BI950" s="34"/>
      <c r="BJ950" s="34"/>
      <c r="BK950" s="151"/>
      <c r="BL950" s="151"/>
      <c r="BM950" s="151"/>
      <c r="BN950" s="151"/>
      <c r="BO950" s="151"/>
      <c r="BP950" s="30"/>
      <c r="BQ950" s="6" t="s">
        <v>413</v>
      </c>
      <c r="BR950" s="6">
        <v>100</v>
      </c>
      <c r="BS950" s="4">
        <v>100</v>
      </c>
      <c r="BT950" s="6"/>
      <c r="BU950" s="6"/>
      <c r="BV950" s="6"/>
      <c r="BW950" s="1" t="s">
        <v>757</v>
      </c>
      <c r="BX950" s="6"/>
      <c r="BY950" s="6"/>
      <c r="BZ950" s="6"/>
    </row>
    <row r="951" spans="1:78" ht="15" hidden="1" customHeight="1" x14ac:dyDescent="0.3">
      <c r="A951" s="49" t="s">
        <v>1487</v>
      </c>
      <c r="B951" s="7">
        <v>42969</v>
      </c>
      <c r="C951" s="6" t="s">
        <v>662</v>
      </c>
      <c r="D951" s="6">
        <v>5057</v>
      </c>
      <c r="E951" s="6">
        <v>805</v>
      </c>
      <c r="F951" s="11">
        <v>70</v>
      </c>
      <c r="G951" s="11">
        <v>2</v>
      </c>
      <c r="H951" s="12" t="str">
        <f t="shared" si="29"/>
        <v>70-2</v>
      </c>
      <c r="I951" s="12" t="str">
        <f t="shared" si="28"/>
        <v>70-2 O</v>
      </c>
      <c r="J951" s="49" t="s">
        <v>1487</v>
      </c>
      <c r="K951" s="11">
        <v>0</v>
      </c>
      <c r="L951" s="11">
        <v>40</v>
      </c>
      <c r="M951" s="117" t="b">
        <v>1</v>
      </c>
      <c r="N951" s="14">
        <v>170.77</v>
      </c>
      <c r="O951" s="14">
        <v>171.17000000000002</v>
      </c>
      <c r="P951" s="11"/>
      <c r="Q951" s="11" t="s">
        <v>105</v>
      </c>
      <c r="R951" s="135" t="s">
        <v>105</v>
      </c>
      <c r="S951" s="136" t="s">
        <v>1492</v>
      </c>
      <c r="T951" s="11"/>
      <c r="U951" s="11"/>
      <c r="V951" s="6"/>
      <c r="W951" s="6"/>
      <c r="X951" s="6"/>
      <c r="Y951" s="6"/>
      <c r="Z951" s="18" t="e">
        <v>#N/A</v>
      </c>
      <c r="AA951" s="6"/>
      <c r="AB951" s="151"/>
      <c r="AC951" s="151"/>
      <c r="AD951" s="151"/>
      <c r="AE951" s="151"/>
      <c r="AF951" s="34"/>
      <c r="AG951" s="34"/>
      <c r="AH951" s="151"/>
      <c r="AI951" s="34"/>
      <c r="AJ951" s="34"/>
      <c r="AK951" s="34"/>
      <c r="AL951" s="151"/>
      <c r="AM951" s="151"/>
      <c r="AN951" s="34"/>
      <c r="AO951" s="34"/>
      <c r="AP951" s="34"/>
      <c r="AQ951" s="151"/>
      <c r="AR951" s="34"/>
      <c r="AS951" s="34"/>
      <c r="AT951" s="34"/>
      <c r="AU951" s="34"/>
      <c r="AV951" s="151"/>
      <c r="AW951" s="34"/>
      <c r="AX951" s="34"/>
      <c r="AY951" s="34"/>
      <c r="AZ951" s="151"/>
      <c r="BA951" s="34"/>
      <c r="BB951" s="34"/>
      <c r="BC951" s="34"/>
      <c r="BD951" s="151"/>
      <c r="BE951" s="151"/>
      <c r="BF951" s="151"/>
      <c r="BG951" s="34"/>
      <c r="BH951" s="34"/>
      <c r="BI951" s="34"/>
      <c r="BJ951" s="34"/>
      <c r="BK951" s="151"/>
      <c r="BL951" s="151"/>
      <c r="BM951" s="151"/>
      <c r="BN951" s="151"/>
      <c r="BO951" s="151"/>
      <c r="BP951" s="30"/>
      <c r="BQ951" s="6"/>
      <c r="BR951" s="6"/>
      <c r="BS951" s="4">
        <v>0</v>
      </c>
      <c r="BT951" s="6"/>
      <c r="BU951" s="6"/>
      <c r="BV951" s="6"/>
      <c r="BW951" s="6"/>
      <c r="BX951" s="6" t="s">
        <v>758</v>
      </c>
      <c r="BY951" s="6"/>
      <c r="BZ951" s="6"/>
    </row>
    <row r="952" spans="1:78" ht="15" hidden="1" customHeight="1" x14ac:dyDescent="0.3">
      <c r="A952" s="49" t="s">
        <v>1487</v>
      </c>
      <c r="B952" s="7">
        <v>42969</v>
      </c>
      <c r="C952" s="6" t="s">
        <v>662</v>
      </c>
      <c r="D952" s="6">
        <v>5057</v>
      </c>
      <c r="E952" s="6">
        <v>805</v>
      </c>
      <c r="F952" s="11">
        <v>70</v>
      </c>
      <c r="G952" s="11">
        <v>3</v>
      </c>
      <c r="H952" s="12" t="str">
        <f t="shared" si="29"/>
        <v>70-3</v>
      </c>
      <c r="I952" s="12" t="str">
        <f t="shared" si="28"/>
        <v>70-3 1</v>
      </c>
      <c r="J952" s="49" t="s">
        <v>1487</v>
      </c>
      <c r="K952" s="11">
        <v>0</v>
      </c>
      <c r="L952" s="11">
        <v>77</v>
      </c>
      <c r="M952" s="117" t="b">
        <v>1</v>
      </c>
      <c r="N952" s="14">
        <v>171.70000000000002</v>
      </c>
      <c r="O952" s="14">
        <v>172.47000000000003</v>
      </c>
      <c r="P952" s="11" t="s">
        <v>112</v>
      </c>
      <c r="Q952" s="11" t="s">
        <v>1094</v>
      </c>
      <c r="R952" s="133" t="s">
        <v>1493</v>
      </c>
      <c r="S952" s="134">
        <v>1</v>
      </c>
      <c r="T952" s="11" t="s">
        <v>18</v>
      </c>
      <c r="U952" s="11"/>
      <c r="V952" s="6" t="s">
        <v>201</v>
      </c>
      <c r="W952" s="6" t="s">
        <v>49</v>
      </c>
      <c r="X952" s="6" t="s">
        <v>17</v>
      </c>
      <c r="Y952" s="6" t="s">
        <v>10</v>
      </c>
      <c r="Z952" s="18">
        <v>2</v>
      </c>
      <c r="AA952" s="6" t="s">
        <v>40</v>
      </c>
      <c r="AB952" s="151"/>
      <c r="AC952" s="151"/>
      <c r="AD952" s="151"/>
      <c r="AE952" s="151"/>
      <c r="AF952" s="34"/>
      <c r="AG952" s="34"/>
      <c r="AH952" s="151"/>
      <c r="AI952" s="34"/>
      <c r="AJ952" s="34"/>
      <c r="AK952" s="34"/>
      <c r="AL952" s="151"/>
      <c r="AM952" s="151"/>
      <c r="AN952" s="34"/>
      <c r="AO952" s="34"/>
      <c r="AP952" s="34"/>
      <c r="AQ952" s="151"/>
      <c r="AR952" s="34"/>
      <c r="AS952" s="34"/>
      <c r="AT952" s="34">
        <v>70</v>
      </c>
      <c r="AU952" s="34"/>
      <c r="AV952" s="151"/>
      <c r="AW952" s="34"/>
      <c r="AX952" s="34"/>
      <c r="AY952" s="34"/>
      <c r="AZ952" s="151"/>
      <c r="BA952" s="34"/>
      <c r="BB952" s="34"/>
      <c r="BC952" s="34"/>
      <c r="BD952" s="151"/>
      <c r="BE952" s="151"/>
      <c r="BF952" s="151"/>
      <c r="BG952" s="34"/>
      <c r="BH952" s="34"/>
      <c r="BI952" s="34">
        <v>30</v>
      </c>
      <c r="BJ952" s="34"/>
      <c r="BK952" s="151"/>
      <c r="BL952" s="151"/>
      <c r="BM952" s="151"/>
      <c r="BN952" s="151"/>
      <c r="BO952" s="151"/>
      <c r="BP952" s="30"/>
      <c r="BQ952" s="6"/>
      <c r="BR952" s="6"/>
      <c r="BS952" s="4">
        <v>100</v>
      </c>
      <c r="BT952" s="6"/>
      <c r="BU952" s="6"/>
      <c r="BV952" s="6"/>
      <c r="BW952" s="6" t="s">
        <v>591</v>
      </c>
      <c r="BX952" s="6"/>
      <c r="BY952" s="6"/>
      <c r="BZ952" s="6"/>
    </row>
    <row r="953" spans="1:78" ht="15" hidden="1" customHeight="1" x14ac:dyDescent="0.3">
      <c r="A953" s="49" t="s">
        <v>1487</v>
      </c>
      <c r="B953" s="7">
        <v>42969</v>
      </c>
      <c r="C953" s="6" t="s">
        <v>662</v>
      </c>
      <c r="D953" s="6">
        <v>5057</v>
      </c>
      <c r="E953" s="6">
        <v>805</v>
      </c>
      <c r="F953" s="11">
        <v>70</v>
      </c>
      <c r="G953" s="11">
        <v>3</v>
      </c>
      <c r="H953" s="12" t="str">
        <f t="shared" si="29"/>
        <v>70-3</v>
      </c>
      <c r="I953" s="12" t="str">
        <f t="shared" si="28"/>
        <v>70-3 2</v>
      </c>
      <c r="J953" s="49" t="s">
        <v>1487</v>
      </c>
      <c r="K953" s="11">
        <v>0</v>
      </c>
      <c r="L953" s="11">
        <v>77</v>
      </c>
      <c r="M953" s="117" t="b">
        <v>1</v>
      </c>
      <c r="N953" s="14">
        <v>171.70000000000002</v>
      </c>
      <c r="O953" s="14">
        <v>172.47000000000003</v>
      </c>
      <c r="P953" s="11" t="s">
        <v>112</v>
      </c>
      <c r="Q953" s="11" t="s">
        <v>42</v>
      </c>
      <c r="R953" s="137" t="s">
        <v>1496</v>
      </c>
      <c r="S953" s="138">
        <v>2</v>
      </c>
      <c r="T953" s="11" t="s">
        <v>18</v>
      </c>
      <c r="U953" s="11"/>
      <c r="V953" s="6" t="s">
        <v>545</v>
      </c>
      <c r="W953" s="6" t="s">
        <v>49</v>
      </c>
      <c r="X953" s="6" t="s">
        <v>14</v>
      </c>
      <c r="Y953" s="6" t="s">
        <v>10</v>
      </c>
      <c r="Z953" s="79">
        <v>2</v>
      </c>
      <c r="AA953" s="6"/>
      <c r="AB953" s="152"/>
      <c r="AC953" s="152"/>
      <c r="AD953" s="152"/>
      <c r="AE953" s="152"/>
      <c r="AF953" s="54"/>
      <c r="AG953" s="54"/>
      <c r="AH953" s="152"/>
      <c r="AI953" s="54"/>
      <c r="AJ953" s="54"/>
      <c r="AK953" s="54"/>
      <c r="AL953" s="152"/>
      <c r="AM953" s="152"/>
      <c r="AN953" s="54"/>
      <c r="AO953" s="54"/>
      <c r="AP953" s="54"/>
      <c r="AQ953" s="151"/>
      <c r="AR953" s="34"/>
      <c r="AS953" s="34"/>
      <c r="AT953" s="34">
        <v>70</v>
      </c>
      <c r="AU953" s="34"/>
      <c r="AV953" s="151"/>
      <c r="AW953" s="34">
        <v>20</v>
      </c>
      <c r="AX953" s="34"/>
      <c r="AY953" s="34"/>
      <c r="AZ953" s="151"/>
      <c r="BA953" s="34"/>
      <c r="BB953" s="34"/>
      <c r="BC953" s="34"/>
      <c r="BD953" s="151"/>
      <c r="BE953" s="151"/>
      <c r="BF953" s="151"/>
      <c r="BG953" s="34"/>
      <c r="BH953" s="34"/>
      <c r="BI953" s="34">
        <v>10</v>
      </c>
      <c r="BJ953" s="34"/>
      <c r="BK953" s="151"/>
      <c r="BL953" s="151"/>
      <c r="BM953" s="151"/>
      <c r="BN953" s="151"/>
      <c r="BO953" s="151"/>
      <c r="BP953" s="30"/>
      <c r="BQ953" s="6"/>
      <c r="BR953" s="6"/>
      <c r="BS953" s="4">
        <v>100</v>
      </c>
      <c r="BT953" s="6"/>
      <c r="BU953" s="6"/>
      <c r="BV953" s="6"/>
      <c r="BW953" s="1" t="s">
        <v>625</v>
      </c>
      <c r="BX953" s="6"/>
      <c r="BY953" s="6"/>
      <c r="BZ953" s="6"/>
    </row>
    <row r="954" spans="1:78" ht="15" customHeight="1" x14ac:dyDescent="0.3">
      <c r="A954" s="49" t="s">
        <v>1487</v>
      </c>
      <c r="B954" s="7">
        <v>42969</v>
      </c>
      <c r="C954" s="6" t="s">
        <v>662</v>
      </c>
      <c r="D954" s="6">
        <v>5057</v>
      </c>
      <c r="E954" s="6">
        <v>805</v>
      </c>
      <c r="F954" s="11">
        <v>70</v>
      </c>
      <c r="G954" s="11">
        <v>3</v>
      </c>
      <c r="H954" s="12" t="str">
        <f t="shared" si="29"/>
        <v>70-3</v>
      </c>
      <c r="I954" s="12" t="str">
        <f t="shared" si="28"/>
        <v>70-3 3</v>
      </c>
      <c r="J954" s="49" t="s">
        <v>1487</v>
      </c>
      <c r="K954" s="11">
        <v>0</v>
      </c>
      <c r="L954" s="11">
        <v>77</v>
      </c>
      <c r="M954" s="117" t="b">
        <v>1</v>
      </c>
      <c r="N954" s="14">
        <v>171.70000000000002</v>
      </c>
      <c r="O954" s="14">
        <v>172.47000000000003</v>
      </c>
      <c r="P954" s="11" t="s">
        <v>112</v>
      </c>
      <c r="Q954" s="11" t="s">
        <v>117</v>
      </c>
      <c r="R954" s="133" t="s">
        <v>1497</v>
      </c>
      <c r="S954" s="134">
        <v>3</v>
      </c>
      <c r="T954" s="11" t="s">
        <v>18</v>
      </c>
      <c r="U954" s="11"/>
      <c r="V954" s="6" t="s">
        <v>678</v>
      </c>
      <c r="W954" s="6" t="s">
        <v>49</v>
      </c>
      <c r="X954" s="6" t="s">
        <v>14</v>
      </c>
      <c r="Y954" s="6" t="s">
        <v>11</v>
      </c>
      <c r="Z954" s="18">
        <v>3</v>
      </c>
      <c r="AA954" s="6" t="s">
        <v>40</v>
      </c>
      <c r="AB954" s="151"/>
      <c r="AC954" s="151"/>
      <c r="AD954" s="151"/>
      <c r="AE954" s="151"/>
      <c r="AF954" s="34"/>
      <c r="AG954" s="34"/>
      <c r="AH954" s="151"/>
      <c r="AI954" s="34"/>
      <c r="AJ954" s="34"/>
      <c r="AK954" s="34"/>
      <c r="AL954" s="151"/>
      <c r="AM954" s="151"/>
      <c r="AN954" s="34"/>
      <c r="AO954" s="34"/>
      <c r="AP954" s="34"/>
      <c r="AQ954" s="151"/>
      <c r="AR954" s="34"/>
      <c r="AS954" s="34"/>
      <c r="AT954" s="34">
        <v>50</v>
      </c>
      <c r="AU954" s="34"/>
      <c r="AV954" s="151"/>
      <c r="AW954" s="34">
        <v>50</v>
      </c>
      <c r="AX954" s="34"/>
      <c r="AY954" s="34"/>
      <c r="AZ954" s="151"/>
      <c r="BA954" s="34"/>
      <c r="BB954" s="34"/>
      <c r="BC954" s="34"/>
      <c r="BD954" s="151"/>
      <c r="BE954" s="151"/>
      <c r="BF954" s="151"/>
      <c r="BG954" s="34"/>
      <c r="BH954" s="34"/>
      <c r="BI954" s="34"/>
      <c r="BJ954" s="34"/>
      <c r="BK954" s="151"/>
      <c r="BL954" s="151"/>
      <c r="BM954" s="151"/>
      <c r="BN954" s="151"/>
      <c r="BO954" s="151"/>
      <c r="BP954" s="30"/>
      <c r="BQ954" s="6"/>
      <c r="BR954" s="6"/>
      <c r="BS954" s="4">
        <v>100</v>
      </c>
      <c r="BT954" s="6"/>
      <c r="BU954" s="6"/>
      <c r="BV954" s="6"/>
      <c r="BW954" s="1" t="s">
        <v>759</v>
      </c>
      <c r="BX954" s="6"/>
      <c r="BY954" s="6"/>
      <c r="BZ954" s="6"/>
    </row>
    <row r="955" spans="1:78" ht="15" customHeight="1" x14ac:dyDescent="0.3">
      <c r="A955" s="49" t="s">
        <v>1487</v>
      </c>
      <c r="B955" s="7">
        <v>42969</v>
      </c>
      <c r="C955" s="6" t="s">
        <v>662</v>
      </c>
      <c r="D955" s="6">
        <v>5057</v>
      </c>
      <c r="E955" s="6">
        <v>805</v>
      </c>
      <c r="F955" s="11">
        <v>70</v>
      </c>
      <c r="G955" s="11">
        <v>3</v>
      </c>
      <c r="H955" s="12" t="str">
        <f t="shared" si="29"/>
        <v>70-3</v>
      </c>
      <c r="I955" s="12" t="str">
        <f t="shared" si="28"/>
        <v>70-3 3</v>
      </c>
      <c r="J955" s="49" t="s">
        <v>1487</v>
      </c>
      <c r="K955" s="11">
        <v>0</v>
      </c>
      <c r="L955" s="11">
        <v>77</v>
      </c>
      <c r="M955" s="117" t="b">
        <v>1</v>
      </c>
      <c r="N955" s="14">
        <v>171.70000000000002</v>
      </c>
      <c r="O955" s="14">
        <v>172.47000000000003</v>
      </c>
      <c r="P955" s="11" t="s">
        <v>112</v>
      </c>
      <c r="Q955" s="11" t="s">
        <v>117</v>
      </c>
      <c r="R955" s="133" t="s">
        <v>1497</v>
      </c>
      <c r="S955" s="134">
        <v>3</v>
      </c>
      <c r="T955" s="11" t="s">
        <v>44</v>
      </c>
      <c r="U955" s="11"/>
      <c r="V955" s="6" t="s">
        <v>669</v>
      </c>
      <c r="W955" s="6" t="s">
        <v>49</v>
      </c>
      <c r="X955" s="6" t="s">
        <v>52</v>
      </c>
      <c r="Y955" s="6" t="s">
        <v>11</v>
      </c>
      <c r="Z955" s="18">
        <v>3</v>
      </c>
      <c r="AA955" s="6"/>
      <c r="AB955" s="151"/>
      <c r="AC955" s="151"/>
      <c r="AD955" s="151"/>
      <c r="AE955" s="151"/>
      <c r="AF955" s="34"/>
      <c r="AG955" s="34"/>
      <c r="AH955" s="151"/>
      <c r="AI955" s="34"/>
      <c r="AJ955" s="34"/>
      <c r="AK955" s="34"/>
      <c r="AL955" s="151"/>
      <c r="AM955" s="151"/>
      <c r="AN955" s="34"/>
      <c r="AO955" s="34"/>
      <c r="AP955" s="34"/>
      <c r="AQ955" s="151"/>
      <c r="AR955" s="34"/>
      <c r="AS955" s="34"/>
      <c r="AT955" s="34">
        <v>50</v>
      </c>
      <c r="AU955" s="34"/>
      <c r="AV955" s="151"/>
      <c r="AW955" s="34">
        <v>50</v>
      </c>
      <c r="AX955" s="34"/>
      <c r="AY955" s="34"/>
      <c r="AZ955" s="151"/>
      <c r="BA955" s="34"/>
      <c r="BB955" s="34"/>
      <c r="BC955" s="34"/>
      <c r="BD955" s="151"/>
      <c r="BE955" s="151"/>
      <c r="BF955" s="151"/>
      <c r="BG955" s="34"/>
      <c r="BH955" s="34"/>
      <c r="BI955" s="34"/>
      <c r="BJ955" s="34"/>
      <c r="BK955" s="151"/>
      <c r="BL955" s="151"/>
      <c r="BM955" s="151"/>
      <c r="BN955" s="151"/>
      <c r="BO955" s="151"/>
      <c r="BP955" s="30"/>
      <c r="BQ955" s="6"/>
      <c r="BR955" s="6"/>
      <c r="BS955" s="4">
        <v>100</v>
      </c>
      <c r="BT955" s="6"/>
      <c r="BU955" s="6"/>
      <c r="BV955" s="6"/>
      <c r="BW955" s="1" t="s">
        <v>586</v>
      </c>
      <c r="BX955" s="6"/>
      <c r="BY955" s="6"/>
      <c r="BZ955" s="6"/>
    </row>
    <row r="956" spans="1:78" ht="15" hidden="1" customHeight="1" x14ac:dyDescent="0.3">
      <c r="A956" s="49" t="s">
        <v>1487</v>
      </c>
      <c r="B956" s="9">
        <v>42969</v>
      </c>
      <c r="C956" s="1" t="s">
        <v>662</v>
      </c>
      <c r="D956" s="1">
        <v>5057</v>
      </c>
      <c r="E956" s="1">
        <v>805</v>
      </c>
      <c r="F956" s="2">
        <v>70</v>
      </c>
      <c r="G956" s="2">
        <v>3</v>
      </c>
      <c r="H956" s="12" t="str">
        <f t="shared" si="29"/>
        <v>70-3</v>
      </c>
      <c r="I956" s="12" t="str">
        <f t="shared" si="28"/>
        <v>70-3 O</v>
      </c>
      <c r="J956" s="49" t="s">
        <v>1487</v>
      </c>
      <c r="K956" s="2">
        <v>0</v>
      </c>
      <c r="L956" s="2">
        <v>77</v>
      </c>
      <c r="M956" s="117" t="b">
        <v>1</v>
      </c>
      <c r="N956" s="14">
        <v>171.70000000000002</v>
      </c>
      <c r="O956" s="14">
        <v>172.47000000000003</v>
      </c>
      <c r="P956" s="2" t="s">
        <v>112</v>
      </c>
      <c r="Q956" s="2" t="s">
        <v>105</v>
      </c>
      <c r="R956" s="135" t="s">
        <v>105</v>
      </c>
      <c r="S956" s="136" t="s">
        <v>1492</v>
      </c>
      <c r="T956" s="2"/>
      <c r="U956" s="2"/>
      <c r="V956" s="1"/>
      <c r="W956" s="1"/>
      <c r="X956" s="1"/>
      <c r="Y956" s="1"/>
      <c r="Z956" s="18" t="e">
        <v>#N/A</v>
      </c>
      <c r="AA956" s="1"/>
      <c r="AB956" s="151"/>
      <c r="AC956" s="151"/>
      <c r="AD956" s="151"/>
      <c r="AE956" s="151"/>
      <c r="AF956" s="34"/>
      <c r="AG956" s="34"/>
      <c r="AH956" s="151"/>
      <c r="AI956" s="34"/>
      <c r="AJ956" s="34"/>
      <c r="AK956" s="34"/>
      <c r="AL956" s="151"/>
      <c r="AM956" s="151"/>
      <c r="AN956" s="34"/>
      <c r="AO956" s="34"/>
      <c r="AP956" s="34"/>
      <c r="AQ956" s="151"/>
      <c r="AR956" s="34"/>
      <c r="AS956" s="34"/>
      <c r="AT956" s="34"/>
      <c r="AU956" s="34"/>
      <c r="AV956" s="151"/>
      <c r="AW956" s="34"/>
      <c r="AX956" s="34"/>
      <c r="AY956" s="34"/>
      <c r="AZ956" s="151"/>
      <c r="BA956" s="34"/>
      <c r="BB956" s="34"/>
      <c r="BC956" s="34"/>
      <c r="BD956" s="151"/>
      <c r="BE956" s="151"/>
      <c r="BF956" s="151"/>
      <c r="BG956" s="34"/>
      <c r="BH956" s="34"/>
      <c r="BI956" s="34"/>
      <c r="BJ956" s="34"/>
      <c r="BK956" s="151"/>
      <c r="BL956" s="151"/>
      <c r="BM956" s="151"/>
      <c r="BN956" s="151"/>
      <c r="BO956" s="151"/>
      <c r="BP956" s="30"/>
      <c r="BQ956" s="1"/>
      <c r="BR956" s="1"/>
      <c r="BS956" s="4">
        <v>0</v>
      </c>
      <c r="BT956" s="1"/>
      <c r="BU956" s="1"/>
      <c r="BV956" s="1"/>
      <c r="BW956" s="1"/>
      <c r="BX956" s="1" t="s">
        <v>760</v>
      </c>
      <c r="BY956" s="1"/>
      <c r="BZ956" s="1"/>
    </row>
    <row r="957" spans="1:78" ht="15" hidden="1" customHeight="1" x14ac:dyDescent="0.3">
      <c r="A957" s="49" t="s">
        <v>1487</v>
      </c>
      <c r="B957" s="9">
        <v>42974</v>
      </c>
      <c r="C957" s="1" t="s">
        <v>662</v>
      </c>
      <c r="D957" s="1">
        <v>5057</v>
      </c>
      <c r="E957" s="1">
        <v>805</v>
      </c>
      <c r="F957" s="2">
        <v>70</v>
      </c>
      <c r="G957" s="2">
        <v>4</v>
      </c>
      <c r="H957" s="12" t="str">
        <f t="shared" si="29"/>
        <v>70-4</v>
      </c>
      <c r="I957" s="12" t="str">
        <f>CONCATENATE(H957," ",S957)</f>
        <v>70-4 1</v>
      </c>
      <c r="J957" s="49" t="s">
        <v>1487</v>
      </c>
      <c r="K957" s="2">
        <v>0</v>
      </c>
      <c r="L957" s="2">
        <v>77</v>
      </c>
      <c r="M957" s="117" t="b">
        <v>1</v>
      </c>
      <c r="N957" s="14">
        <v>171.70000000000002</v>
      </c>
      <c r="O957" s="14">
        <v>172.47000000000003</v>
      </c>
      <c r="P957" s="2" t="s">
        <v>112</v>
      </c>
      <c r="Q957" s="2" t="s">
        <v>1094</v>
      </c>
      <c r="R957" s="133" t="s">
        <v>1493</v>
      </c>
      <c r="S957" s="134">
        <v>1</v>
      </c>
      <c r="T957" s="2" t="s">
        <v>18</v>
      </c>
      <c r="U957" s="2"/>
      <c r="V957" s="1" t="s">
        <v>201</v>
      </c>
      <c r="W957" s="1" t="s">
        <v>49</v>
      </c>
      <c r="X957" s="1" t="s">
        <v>17</v>
      </c>
      <c r="Y957" s="1" t="s">
        <v>10</v>
      </c>
      <c r="Z957" s="18">
        <v>2</v>
      </c>
      <c r="AA957" s="1" t="s">
        <v>40</v>
      </c>
      <c r="AB957" s="151"/>
      <c r="AC957" s="151"/>
      <c r="AD957" s="151"/>
      <c r="AE957" s="151"/>
      <c r="AF957" s="34"/>
      <c r="AG957" s="34"/>
      <c r="AH957" s="151"/>
      <c r="AI957" s="34"/>
      <c r="AJ957" s="34"/>
      <c r="AK957" s="34"/>
      <c r="AL957" s="151"/>
      <c r="AM957" s="151"/>
      <c r="AN957" s="34"/>
      <c r="AO957" s="34"/>
      <c r="AP957" s="34"/>
      <c r="AQ957" s="151"/>
      <c r="AR957" s="34"/>
      <c r="AS957" s="34"/>
      <c r="AT957" s="34">
        <v>70</v>
      </c>
      <c r="AU957" s="34"/>
      <c r="AV957" s="151"/>
      <c r="AW957" s="34"/>
      <c r="AX957" s="34"/>
      <c r="AY957" s="34"/>
      <c r="AZ957" s="151"/>
      <c r="BA957" s="34"/>
      <c r="BB957" s="34"/>
      <c r="BC957" s="34"/>
      <c r="BD957" s="151"/>
      <c r="BE957" s="151"/>
      <c r="BF957" s="151"/>
      <c r="BG957" s="34"/>
      <c r="BH957" s="34"/>
      <c r="BI957" s="34">
        <v>30</v>
      </c>
      <c r="BJ957" s="34"/>
      <c r="BK957" s="151"/>
      <c r="BL957" s="151"/>
      <c r="BM957" s="151"/>
      <c r="BN957" s="151"/>
      <c r="BO957" s="151"/>
      <c r="BP957" s="30"/>
      <c r="BQ957" s="1"/>
      <c r="BR957" s="1"/>
      <c r="BS957" s="4">
        <v>100</v>
      </c>
      <c r="BT957" s="1"/>
      <c r="BU957" s="1"/>
      <c r="BV957" s="1"/>
      <c r="BW957" s="1" t="s">
        <v>591</v>
      </c>
      <c r="BX957" s="1"/>
      <c r="BY957" s="1"/>
      <c r="BZ957" s="1"/>
    </row>
    <row r="958" spans="1:78" ht="15" hidden="1" customHeight="1" x14ac:dyDescent="0.3">
      <c r="A958" s="49" t="s">
        <v>1487</v>
      </c>
      <c r="B958" s="9">
        <v>42974</v>
      </c>
      <c r="C958" s="1" t="s">
        <v>662</v>
      </c>
      <c r="D958" s="1">
        <v>5057</v>
      </c>
      <c r="E958" s="1">
        <v>805</v>
      </c>
      <c r="F958" s="2">
        <v>70</v>
      </c>
      <c r="G958" s="2">
        <v>4</v>
      </c>
      <c r="H958" s="12" t="str">
        <f t="shared" si="29"/>
        <v>70-4</v>
      </c>
      <c r="I958" s="12" t="str">
        <f>CONCATENATE(H958," ",S958)</f>
        <v>70-4 2</v>
      </c>
      <c r="J958" s="49" t="s">
        <v>1487</v>
      </c>
      <c r="K958" s="2">
        <v>0</v>
      </c>
      <c r="L958" s="2">
        <v>77</v>
      </c>
      <c r="M958" s="117" t="b">
        <v>1</v>
      </c>
      <c r="N958" s="14">
        <v>171.70000000000002</v>
      </c>
      <c r="O958" s="14">
        <v>172.47000000000003</v>
      </c>
      <c r="P958" s="2" t="s">
        <v>112</v>
      </c>
      <c r="Q958" s="2" t="s">
        <v>42</v>
      </c>
      <c r="R958" s="137" t="s">
        <v>1496</v>
      </c>
      <c r="S958" s="138">
        <v>2</v>
      </c>
      <c r="T958" s="2" t="s">
        <v>18</v>
      </c>
      <c r="U958" s="2"/>
      <c r="V958" s="1" t="s">
        <v>545</v>
      </c>
      <c r="W958" s="1" t="s">
        <v>49</v>
      </c>
      <c r="X958" s="1" t="s">
        <v>14</v>
      </c>
      <c r="Y958" s="1" t="s">
        <v>10</v>
      </c>
      <c r="Z958" s="79">
        <v>2</v>
      </c>
      <c r="AA958" s="1"/>
      <c r="AB958" s="152"/>
      <c r="AC958" s="152"/>
      <c r="AD958" s="152"/>
      <c r="AE958" s="152"/>
      <c r="AF958" s="54"/>
      <c r="AG958" s="54"/>
      <c r="AH958" s="152"/>
      <c r="AI958" s="54"/>
      <c r="AJ958" s="54"/>
      <c r="AK958" s="54"/>
      <c r="AL958" s="152"/>
      <c r="AM958" s="152"/>
      <c r="AN958" s="54"/>
      <c r="AO958" s="54"/>
      <c r="AP958" s="54"/>
      <c r="AQ958" s="151"/>
      <c r="AR958" s="34"/>
      <c r="AS958" s="34"/>
      <c r="AT958" s="34">
        <v>70</v>
      </c>
      <c r="AU958" s="34"/>
      <c r="AV958" s="151"/>
      <c r="AW958" s="34">
        <v>20</v>
      </c>
      <c r="AX958" s="34"/>
      <c r="AY958" s="34"/>
      <c r="AZ958" s="151"/>
      <c r="BA958" s="34"/>
      <c r="BB958" s="34"/>
      <c r="BC958" s="34"/>
      <c r="BD958" s="151"/>
      <c r="BE958" s="151"/>
      <c r="BF958" s="151"/>
      <c r="BG958" s="34"/>
      <c r="BH958" s="34"/>
      <c r="BI958" s="34">
        <v>10</v>
      </c>
      <c r="BJ958" s="34"/>
      <c r="BK958" s="151"/>
      <c r="BL958" s="151"/>
      <c r="BM958" s="151"/>
      <c r="BN958" s="151"/>
      <c r="BO958" s="151"/>
      <c r="BP958" s="30"/>
      <c r="BQ958" s="1"/>
      <c r="BR958" s="1"/>
      <c r="BS958" s="4">
        <v>100</v>
      </c>
      <c r="BT958" s="1"/>
      <c r="BU958" s="1"/>
      <c r="BV958" s="1"/>
      <c r="BW958" s="1" t="s">
        <v>625</v>
      </c>
      <c r="BX958" s="1"/>
      <c r="BY958" s="1"/>
      <c r="BZ958" s="1"/>
    </row>
    <row r="959" spans="1:78" ht="15" customHeight="1" x14ac:dyDescent="0.3">
      <c r="A959" s="49" t="s">
        <v>1487</v>
      </c>
      <c r="B959" s="9">
        <v>42974</v>
      </c>
      <c r="C959" s="1" t="s">
        <v>662</v>
      </c>
      <c r="D959" s="1">
        <v>5057</v>
      </c>
      <c r="E959" s="1">
        <v>805</v>
      </c>
      <c r="F959" s="2">
        <v>70</v>
      </c>
      <c r="G959" s="2">
        <v>4</v>
      </c>
      <c r="H959" s="12" t="str">
        <f t="shared" si="29"/>
        <v>70-4</v>
      </c>
      <c r="I959" s="12" t="str">
        <f>CONCATENATE(H959," ",S959)</f>
        <v>70-4 3</v>
      </c>
      <c r="J959" s="49" t="s">
        <v>1487</v>
      </c>
      <c r="K959" s="2">
        <v>0</v>
      </c>
      <c r="L959" s="2">
        <v>77</v>
      </c>
      <c r="M959" s="117" t="b">
        <v>1</v>
      </c>
      <c r="N959" s="14">
        <v>171.70000000000002</v>
      </c>
      <c r="O959" s="14">
        <v>172.47000000000003</v>
      </c>
      <c r="P959" s="2" t="s">
        <v>112</v>
      </c>
      <c r="Q959" s="2" t="s">
        <v>117</v>
      </c>
      <c r="R959" s="135" t="s">
        <v>1497</v>
      </c>
      <c r="S959" s="136">
        <v>3</v>
      </c>
      <c r="T959" s="2" t="s">
        <v>1591</v>
      </c>
      <c r="U959" s="2"/>
      <c r="V959" s="1" t="s">
        <v>668</v>
      </c>
      <c r="W959" s="1" t="s">
        <v>49</v>
      </c>
      <c r="X959" s="1" t="s">
        <v>52</v>
      </c>
      <c r="Y959" s="1" t="s">
        <v>135</v>
      </c>
      <c r="Z959" s="18">
        <v>3</v>
      </c>
      <c r="AA959" s="1"/>
      <c r="AB959" s="151"/>
      <c r="AC959" s="151"/>
      <c r="AD959" s="151"/>
      <c r="AE959" s="151"/>
      <c r="AF959" s="34"/>
      <c r="AG959" s="34"/>
      <c r="AH959" s="151"/>
      <c r="AI959" s="34"/>
      <c r="AJ959" s="34"/>
      <c r="AK959" s="34"/>
      <c r="AL959" s="151"/>
      <c r="AM959" s="151"/>
      <c r="AN959" s="34"/>
      <c r="AO959" s="34"/>
      <c r="AP959" s="34"/>
      <c r="AQ959" s="151"/>
      <c r="AR959" s="34"/>
      <c r="AS959" s="34"/>
      <c r="AT959" s="34">
        <v>50</v>
      </c>
      <c r="AU959" s="34"/>
      <c r="AV959" s="151"/>
      <c r="AW959" s="34">
        <v>50</v>
      </c>
      <c r="AX959" s="34"/>
      <c r="AY959" s="34"/>
      <c r="AZ959" s="151"/>
      <c r="BA959" s="34"/>
      <c r="BB959" s="34"/>
      <c r="BC959" s="34"/>
      <c r="BD959" s="151"/>
      <c r="BE959" s="151"/>
      <c r="BF959" s="151"/>
      <c r="BG959" s="34"/>
      <c r="BH959" s="34"/>
      <c r="BI959" s="34"/>
      <c r="BJ959" s="34"/>
      <c r="BK959" s="151"/>
      <c r="BL959" s="151"/>
      <c r="BM959" s="151"/>
      <c r="BN959" s="151"/>
      <c r="BO959" s="151"/>
      <c r="BP959" s="30"/>
      <c r="BQ959" s="1"/>
      <c r="BR959" s="1"/>
      <c r="BS959" s="4">
        <v>100</v>
      </c>
      <c r="BT959" s="1"/>
      <c r="BU959" s="1"/>
      <c r="BV959" s="1"/>
      <c r="BW959" s="1" t="s">
        <v>586</v>
      </c>
      <c r="BX959" s="1"/>
      <c r="BY959" s="1"/>
      <c r="BZ959" s="1"/>
    </row>
    <row r="960" spans="1:78" ht="15" hidden="1" customHeight="1" x14ac:dyDescent="0.3">
      <c r="A960" s="49" t="s">
        <v>1487</v>
      </c>
      <c r="B960" s="9">
        <v>42974</v>
      </c>
      <c r="C960" s="1" t="s">
        <v>662</v>
      </c>
      <c r="D960" s="1">
        <v>5057</v>
      </c>
      <c r="E960" s="1">
        <v>805</v>
      </c>
      <c r="F960" s="2">
        <v>70</v>
      </c>
      <c r="G960" s="2">
        <v>4</v>
      </c>
      <c r="H960" s="12" t="str">
        <f t="shared" si="29"/>
        <v>70-4</v>
      </c>
      <c r="I960" s="12" t="str">
        <f>CONCATENATE(H960," ",S960)</f>
        <v>70-4 4</v>
      </c>
      <c r="J960" s="49" t="s">
        <v>1487</v>
      </c>
      <c r="K960" s="2">
        <v>0</v>
      </c>
      <c r="L960" s="2">
        <v>77</v>
      </c>
      <c r="M960" s="117" t="b">
        <v>1</v>
      </c>
      <c r="N960" s="14">
        <v>171.70000000000002</v>
      </c>
      <c r="O960" s="14">
        <v>172.47000000000003</v>
      </c>
      <c r="P960" s="2" t="s">
        <v>112</v>
      </c>
      <c r="Q960" s="2" t="s">
        <v>31</v>
      </c>
      <c r="R960" s="140" t="s">
        <v>1494</v>
      </c>
      <c r="S960" s="141">
        <v>4</v>
      </c>
      <c r="T960" s="2" t="s">
        <v>44</v>
      </c>
      <c r="U960" s="2"/>
      <c r="V960" s="1" t="s">
        <v>552</v>
      </c>
      <c r="W960" s="1" t="s">
        <v>49</v>
      </c>
      <c r="X960" s="1" t="s">
        <v>52</v>
      </c>
      <c r="Y960" s="1" t="s">
        <v>12</v>
      </c>
      <c r="Z960" s="18">
        <v>4</v>
      </c>
      <c r="AA960" s="1" t="s">
        <v>40</v>
      </c>
      <c r="AB960" s="151"/>
      <c r="AC960" s="151"/>
      <c r="AD960" s="151"/>
      <c r="AE960" s="151"/>
      <c r="AF960" s="34"/>
      <c r="AG960" s="34"/>
      <c r="AH960" s="151"/>
      <c r="AI960" s="34"/>
      <c r="AJ960" s="34"/>
      <c r="AK960" s="34"/>
      <c r="AL960" s="151"/>
      <c r="AM960" s="151"/>
      <c r="AN960" s="34"/>
      <c r="AO960" s="34"/>
      <c r="AP960" s="34"/>
      <c r="AQ960" s="151"/>
      <c r="AR960" s="34"/>
      <c r="AS960" s="34"/>
      <c r="AT960" s="34"/>
      <c r="AU960" s="34">
        <v>100</v>
      </c>
      <c r="AV960" s="151"/>
      <c r="AW960" s="34"/>
      <c r="AX960" s="34"/>
      <c r="AY960" s="34"/>
      <c r="AZ960" s="151"/>
      <c r="BA960" s="34"/>
      <c r="BB960" s="34"/>
      <c r="BC960" s="34"/>
      <c r="BD960" s="151"/>
      <c r="BE960" s="151"/>
      <c r="BF960" s="151"/>
      <c r="BG960" s="34"/>
      <c r="BH960" s="34"/>
      <c r="BI960" s="34"/>
      <c r="BJ960" s="34"/>
      <c r="BK960" s="151"/>
      <c r="BL960" s="151"/>
      <c r="BM960" s="151"/>
      <c r="BN960" s="151"/>
      <c r="BO960" s="151"/>
      <c r="BP960" s="30"/>
      <c r="BQ960" s="1"/>
      <c r="BR960" s="1"/>
      <c r="BS960" s="4">
        <v>100</v>
      </c>
      <c r="BT960" s="1"/>
      <c r="BU960" s="1"/>
      <c r="BV960" s="1"/>
      <c r="BW960" s="1" t="s">
        <v>724</v>
      </c>
      <c r="BX960" s="1"/>
      <c r="BY960" s="1"/>
      <c r="BZ960" s="1"/>
    </row>
    <row r="961" spans="1:78" ht="15" hidden="1" customHeight="1" x14ac:dyDescent="0.3">
      <c r="A961" s="49" t="s">
        <v>1487</v>
      </c>
      <c r="B961" s="9">
        <v>42974</v>
      </c>
      <c r="C961" s="1" t="s">
        <v>662</v>
      </c>
      <c r="D961" s="1">
        <v>5057</v>
      </c>
      <c r="E961" s="1">
        <v>805</v>
      </c>
      <c r="F961" s="2">
        <v>70</v>
      </c>
      <c r="G961" s="2">
        <v>4</v>
      </c>
      <c r="H961" s="12" t="str">
        <f t="shared" si="29"/>
        <v>70-4</v>
      </c>
      <c r="I961" s="12" t="str">
        <f>CONCATENATE(H961," ",S961)</f>
        <v>70-4 O</v>
      </c>
      <c r="J961" s="49" t="s">
        <v>1487</v>
      </c>
      <c r="K961" s="2">
        <v>0</v>
      </c>
      <c r="L961" s="2">
        <v>77</v>
      </c>
      <c r="M961" s="117" t="b">
        <v>1</v>
      </c>
      <c r="N961" s="14">
        <v>171.70000000000002</v>
      </c>
      <c r="O961" s="14">
        <v>172.47000000000003</v>
      </c>
      <c r="P961" s="2"/>
      <c r="Q961" s="2" t="s">
        <v>105</v>
      </c>
      <c r="R961" s="140" t="s">
        <v>105</v>
      </c>
      <c r="S961" s="141" t="s">
        <v>1492</v>
      </c>
      <c r="T961" s="2"/>
      <c r="U961" s="2"/>
      <c r="V961" s="1"/>
      <c r="W961" s="1"/>
      <c r="X961" s="1"/>
      <c r="Y961" s="1"/>
      <c r="Z961" s="18"/>
      <c r="AA961" s="1"/>
      <c r="AB961" s="151"/>
      <c r="AC961" s="151"/>
      <c r="AD961" s="151"/>
      <c r="AE961" s="151"/>
      <c r="AF961" s="34"/>
      <c r="AG961" s="34"/>
      <c r="AH961" s="151"/>
      <c r="AI961" s="34"/>
      <c r="AJ961" s="34"/>
      <c r="AK961" s="34"/>
      <c r="AL961" s="151"/>
      <c r="AM961" s="151"/>
      <c r="AN961" s="34"/>
      <c r="AO961" s="34"/>
      <c r="AP961" s="34"/>
      <c r="AQ961" s="151"/>
      <c r="AR961" s="34"/>
      <c r="AS961" s="34"/>
      <c r="AT961" s="34"/>
      <c r="AU961" s="34"/>
      <c r="AV961" s="151"/>
      <c r="AW961" s="34"/>
      <c r="AX961" s="34"/>
      <c r="AY961" s="34"/>
      <c r="AZ961" s="151"/>
      <c r="BA961" s="34"/>
      <c r="BB961" s="34"/>
      <c r="BC961" s="34"/>
      <c r="BD961" s="151"/>
      <c r="BE961" s="151"/>
      <c r="BF961" s="151"/>
      <c r="BG961" s="34"/>
      <c r="BH961" s="34"/>
      <c r="BI961" s="34"/>
      <c r="BJ961" s="34"/>
      <c r="BK961" s="151"/>
      <c r="BL961" s="151"/>
      <c r="BM961" s="151"/>
      <c r="BN961" s="151"/>
      <c r="BO961" s="151"/>
      <c r="BP961" s="30"/>
      <c r="BQ961" s="1"/>
      <c r="BR961" s="1"/>
      <c r="BT961" s="1"/>
      <c r="BU961" s="1"/>
      <c r="BV961" s="1"/>
      <c r="BW961" s="1"/>
      <c r="BX961" s="153" t="s">
        <v>762</v>
      </c>
      <c r="BY961" s="1"/>
      <c r="BZ961" s="1"/>
    </row>
    <row r="962" spans="1:78" ht="15" hidden="1" customHeight="1" x14ac:dyDescent="0.3">
      <c r="A962" s="49" t="s">
        <v>1487</v>
      </c>
      <c r="B962" s="9">
        <v>42969</v>
      </c>
      <c r="C962" s="1" t="s">
        <v>662</v>
      </c>
      <c r="D962" s="1">
        <v>5057</v>
      </c>
      <c r="E962" s="1">
        <v>805</v>
      </c>
      <c r="F962" s="2">
        <v>71</v>
      </c>
      <c r="G962" s="2">
        <v>1</v>
      </c>
      <c r="H962" s="12" t="str">
        <f t="shared" si="29"/>
        <v>71-1</v>
      </c>
      <c r="I962" s="12" t="str">
        <f t="shared" ref="I962:I1025" si="30">CONCATENATE(H962," ",S962)</f>
        <v>71-1 1</v>
      </c>
      <c r="J962" s="49" t="s">
        <v>1487</v>
      </c>
      <c r="K962" s="2">
        <v>0</v>
      </c>
      <c r="L962" s="2">
        <v>86</v>
      </c>
      <c r="M962" s="117" t="b">
        <v>1</v>
      </c>
      <c r="N962" s="14">
        <v>173.2</v>
      </c>
      <c r="O962" s="14">
        <v>174.06</v>
      </c>
      <c r="P962" s="2" t="s">
        <v>112</v>
      </c>
      <c r="Q962" s="2" t="s">
        <v>1094</v>
      </c>
      <c r="R962" s="133" t="s">
        <v>1493</v>
      </c>
      <c r="S962" s="134">
        <v>1</v>
      </c>
      <c r="T962" s="2" t="s">
        <v>18</v>
      </c>
      <c r="U962" s="2"/>
      <c r="V962" s="1" t="s">
        <v>201</v>
      </c>
      <c r="W962" s="1" t="s">
        <v>49</v>
      </c>
      <c r="X962" s="1" t="s">
        <v>17</v>
      </c>
      <c r="Y962" s="1" t="s">
        <v>10</v>
      </c>
      <c r="Z962" s="18">
        <v>2</v>
      </c>
      <c r="AA962" s="1" t="s">
        <v>40</v>
      </c>
      <c r="AB962" s="151"/>
      <c r="AC962" s="151"/>
      <c r="AD962" s="151"/>
      <c r="AE962" s="151"/>
      <c r="AF962" s="34"/>
      <c r="AG962" s="34"/>
      <c r="AH962" s="151"/>
      <c r="AI962" s="34"/>
      <c r="AJ962" s="34"/>
      <c r="AK962" s="34"/>
      <c r="AL962" s="151"/>
      <c r="AM962" s="151"/>
      <c r="AN962" s="34"/>
      <c r="AO962" s="34"/>
      <c r="AP962" s="34"/>
      <c r="AQ962" s="151"/>
      <c r="AR962" s="34"/>
      <c r="AS962" s="34"/>
      <c r="AT962" s="34">
        <v>70</v>
      </c>
      <c r="AU962" s="34"/>
      <c r="AV962" s="151"/>
      <c r="AW962" s="34"/>
      <c r="AX962" s="34"/>
      <c r="AY962" s="34"/>
      <c r="AZ962" s="151"/>
      <c r="BA962" s="34"/>
      <c r="BB962" s="34"/>
      <c r="BC962" s="34"/>
      <c r="BD962" s="151"/>
      <c r="BE962" s="151"/>
      <c r="BF962" s="151"/>
      <c r="BG962" s="34"/>
      <c r="BH962" s="34"/>
      <c r="BI962" s="34">
        <v>30</v>
      </c>
      <c r="BJ962" s="34"/>
      <c r="BK962" s="151"/>
      <c r="BL962" s="151"/>
      <c r="BM962" s="151"/>
      <c r="BN962" s="151"/>
      <c r="BO962" s="151"/>
      <c r="BP962" s="30"/>
      <c r="BQ962" s="1"/>
      <c r="BR962" s="1"/>
      <c r="BS962" s="4">
        <v>100</v>
      </c>
      <c r="BT962" s="1"/>
      <c r="BU962" s="1"/>
      <c r="BV962" s="1"/>
      <c r="BW962" s="1" t="s">
        <v>591</v>
      </c>
      <c r="BX962" s="1"/>
      <c r="BY962" s="1"/>
      <c r="BZ962" s="1"/>
    </row>
    <row r="963" spans="1:78" ht="15" hidden="1" customHeight="1" x14ac:dyDescent="0.3">
      <c r="A963" s="49" t="s">
        <v>1487</v>
      </c>
      <c r="B963" s="7">
        <v>42969</v>
      </c>
      <c r="C963" s="6" t="s">
        <v>662</v>
      </c>
      <c r="D963" s="6">
        <v>5057</v>
      </c>
      <c r="E963" s="6">
        <v>805</v>
      </c>
      <c r="F963" s="11">
        <v>71</v>
      </c>
      <c r="G963" s="11">
        <v>1</v>
      </c>
      <c r="H963" s="12" t="str">
        <f t="shared" si="29"/>
        <v>71-1</v>
      </c>
      <c r="I963" s="12" t="str">
        <f t="shared" si="30"/>
        <v>71-1 2</v>
      </c>
      <c r="J963" s="49" t="s">
        <v>1487</v>
      </c>
      <c r="K963" s="11">
        <v>0</v>
      </c>
      <c r="L963" s="11">
        <v>86</v>
      </c>
      <c r="M963" s="117" t="b">
        <v>1</v>
      </c>
      <c r="N963" s="14">
        <v>173.2</v>
      </c>
      <c r="O963" s="14">
        <v>174.06</v>
      </c>
      <c r="P963" s="11" t="s">
        <v>112</v>
      </c>
      <c r="Q963" s="11" t="s">
        <v>42</v>
      </c>
      <c r="R963" s="137" t="s">
        <v>1496</v>
      </c>
      <c r="S963" s="138">
        <v>2</v>
      </c>
      <c r="T963" s="11" t="s">
        <v>18</v>
      </c>
      <c r="U963" s="11"/>
      <c r="V963" s="6" t="s">
        <v>545</v>
      </c>
      <c r="W963" s="6" t="s">
        <v>49</v>
      </c>
      <c r="X963" s="6" t="s">
        <v>14</v>
      </c>
      <c r="Y963" s="6" t="s">
        <v>10</v>
      </c>
      <c r="Z963" s="79">
        <v>2</v>
      </c>
      <c r="AA963" s="6"/>
      <c r="AB963" s="152"/>
      <c r="AC963" s="152"/>
      <c r="AD963" s="152"/>
      <c r="AE963" s="152"/>
      <c r="AF963" s="54"/>
      <c r="AG963" s="54"/>
      <c r="AH963" s="152"/>
      <c r="AI963" s="54"/>
      <c r="AJ963" s="54"/>
      <c r="AK963" s="54"/>
      <c r="AL963" s="152"/>
      <c r="AM963" s="152"/>
      <c r="AN963" s="54"/>
      <c r="AO963" s="54"/>
      <c r="AP963" s="54"/>
      <c r="AQ963" s="151"/>
      <c r="AR963" s="34"/>
      <c r="AS963" s="34"/>
      <c r="AT963" s="34">
        <v>70</v>
      </c>
      <c r="AU963" s="34"/>
      <c r="AV963" s="151"/>
      <c r="AW963" s="34">
        <v>20</v>
      </c>
      <c r="AX963" s="34"/>
      <c r="AY963" s="34"/>
      <c r="AZ963" s="151"/>
      <c r="BA963" s="34"/>
      <c r="BB963" s="34"/>
      <c r="BC963" s="34"/>
      <c r="BD963" s="151"/>
      <c r="BE963" s="151"/>
      <c r="BF963" s="151"/>
      <c r="BG963" s="34"/>
      <c r="BH963" s="34"/>
      <c r="BI963" s="34">
        <v>10</v>
      </c>
      <c r="BJ963" s="34"/>
      <c r="BK963" s="151"/>
      <c r="BL963" s="151"/>
      <c r="BM963" s="151"/>
      <c r="BN963" s="151"/>
      <c r="BO963" s="151"/>
      <c r="BP963" s="30"/>
      <c r="BQ963" s="6"/>
      <c r="BR963" s="6"/>
      <c r="BS963" s="4">
        <v>100</v>
      </c>
      <c r="BT963" s="6"/>
      <c r="BU963" s="6"/>
      <c r="BV963" s="6"/>
      <c r="BW963" s="6" t="s">
        <v>625</v>
      </c>
      <c r="BX963" s="6"/>
      <c r="BY963" s="6"/>
      <c r="BZ963" s="6"/>
    </row>
    <row r="964" spans="1:78" ht="15" customHeight="1" x14ac:dyDescent="0.3">
      <c r="A964" s="49" t="s">
        <v>1487</v>
      </c>
      <c r="B964" s="7">
        <v>42969</v>
      </c>
      <c r="C964" s="6" t="s">
        <v>662</v>
      </c>
      <c r="D964" s="6">
        <v>5057</v>
      </c>
      <c r="E964" s="6">
        <v>805</v>
      </c>
      <c r="F964" s="11">
        <v>71</v>
      </c>
      <c r="G964" s="11">
        <v>1</v>
      </c>
      <c r="H964" s="12" t="str">
        <f t="shared" si="29"/>
        <v>71-1</v>
      </c>
      <c r="I964" s="12" t="str">
        <f t="shared" si="30"/>
        <v>71-1 3</v>
      </c>
      <c r="J964" s="49" t="s">
        <v>1487</v>
      </c>
      <c r="K964" s="11">
        <v>0</v>
      </c>
      <c r="L964" s="11">
        <v>86</v>
      </c>
      <c r="M964" s="117" t="b">
        <v>1</v>
      </c>
      <c r="N964" s="14">
        <v>173.2</v>
      </c>
      <c r="O964" s="14">
        <v>174.06</v>
      </c>
      <c r="P964" s="11" t="s">
        <v>112</v>
      </c>
      <c r="Q964" s="11" t="s">
        <v>117</v>
      </c>
      <c r="R964" s="133" t="s">
        <v>1497</v>
      </c>
      <c r="S964" s="134">
        <v>3</v>
      </c>
      <c r="T964" s="11" t="s">
        <v>44</v>
      </c>
      <c r="U964" s="11"/>
      <c r="V964" s="6" t="s">
        <v>552</v>
      </c>
      <c r="W964" s="6" t="s">
        <v>49</v>
      </c>
      <c r="X964" s="6" t="s">
        <v>52</v>
      </c>
      <c r="Y964" s="6" t="s">
        <v>11</v>
      </c>
      <c r="Z964" s="18">
        <v>3</v>
      </c>
      <c r="AA964" s="6"/>
      <c r="AB964" s="151"/>
      <c r="AC964" s="151"/>
      <c r="AD964" s="151"/>
      <c r="AE964" s="151"/>
      <c r="AF964" s="34"/>
      <c r="AG964" s="34"/>
      <c r="AH964" s="151"/>
      <c r="AI964" s="34"/>
      <c r="AJ964" s="34"/>
      <c r="AK964" s="34"/>
      <c r="AL964" s="151"/>
      <c r="AM964" s="151"/>
      <c r="AN964" s="34"/>
      <c r="AO964" s="34"/>
      <c r="AP964" s="34"/>
      <c r="AQ964" s="151"/>
      <c r="AR964" s="34"/>
      <c r="AS964" s="34"/>
      <c r="AT964" s="34">
        <v>50</v>
      </c>
      <c r="AU964" s="34"/>
      <c r="AV964" s="151"/>
      <c r="AW964" s="34">
        <v>50</v>
      </c>
      <c r="AX964" s="34"/>
      <c r="AY964" s="34"/>
      <c r="AZ964" s="151"/>
      <c r="BA964" s="34"/>
      <c r="BB964" s="34"/>
      <c r="BC964" s="34"/>
      <c r="BD964" s="151"/>
      <c r="BE964" s="151"/>
      <c r="BF964" s="151"/>
      <c r="BG964" s="34"/>
      <c r="BH964" s="34"/>
      <c r="BI964" s="34"/>
      <c r="BJ964" s="34"/>
      <c r="BK964" s="151"/>
      <c r="BL964" s="151"/>
      <c r="BM964" s="151"/>
      <c r="BN964" s="151"/>
      <c r="BO964" s="151"/>
      <c r="BP964" s="30"/>
      <c r="BQ964" s="6"/>
      <c r="BR964" s="6"/>
      <c r="BS964" s="4">
        <v>100</v>
      </c>
      <c r="BT964" s="6"/>
      <c r="BU964" s="6"/>
      <c r="BV964" s="6"/>
      <c r="BW964" s="1" t="s">
        <v>586</v>
      </c>
      <c r="BX964" s="6"/>
      <c r="BY964" s="6"/>
      <c r="BZ964" s="6"/>
    </row>
    <row r="965" spans="1:78" ht="15" hidden="1" customHeight="1" x14ac:dyDescent="0.3">
      <c r="A965" s="49" t="s">
        <v>1487</v>
      </c>
      <c r="B965" s="7">
        <v>42969</v>
      </c>
      <c r="C965" s="6" t="s">
        <v>662</v>
      </c>
      <c r="D965" s="6">
        <v>5057</v>
      </c>
      <c r="E965" s="6">
        <v>805</v>
      </c>
      <c r="F965" s="11">
        <v>71</v>
      </c>
      <c r="G965" s="11">
        <v>1</v>
      </c>
      <c r="H965" s="12" t="str">
        <f t="shared" si="29"/>
        <v>71-1</v>
      </c>
      <c r="I965" s="12" t="str">
        <f t="shared" si="30"/>
        <v>71-1 4</v>
      </c>
      <c r="J965" s="49" t="s">
        <v>1487</v>
      </c>
      <c r="K965" s="11">
        <v>76</v>
      </c>
      <c r="L965" s="11">
        <v>82</v>
      </c>
      <c r="M965" s="117" t="b">
        <v>1</v>
      </c>
      <c r="N965" s="14">
        <v>173.95999999999998</v>
      </c>
      <c r="O965" s="14">
        <v>174.01999999999998</v>
      </c>
      <c r="P965" s="11" t="s">
        <v>96</v>
      </c>
      <c r="Q965" s="11" t="s">
        <v>31</v>
      </c>
      <c r="R965" s="140" t="s">
        <v>1494</v>
      </c>
      <c r="S965" s="141">
        <v>4</v>
      </c>
      <c r="T965" s="11" t="s">
        <v>44</v>
      </c>
      <c r="U965" s="11"/>
      <c r="V965" s="6" t="s">
        <v>671</v>
      </c>
      <c r="W965" s="6" t="s">
        <v>49</v>
      </c>
      <c r="X965" s="6" t="s">
        <v>14</v>
      </c>
      <c r="Y965" s="6" t="s">
        <v>12</v>
      </c>
      <c r="Z965" s="18">
        <v>4</v>
      </c>
      <c r="AA965" s="6" t="s">
        <v>40</v>
      </c>
      <c r="AB965" s="151"/>
      <c r="AC965" s="151"/>
      <c r="AD965" s="151"/>
      <c r="AE965" s="151"/>
      <c r="AF965" s="34"/>
      <c r="AG965" s="34"/>
      <c r="AH965" s="151"/>
      <c r="AI965" s="34"/>
      <c r="AJ965" s="34"/>
      <c r="AK965" s="34"/>
      <c r="AL965" s="151"/>
      <c r="AM965" s="151"/>
      <c r="AN965" s="34"/>
      <c r="AO965" s="34"/>
      <c r="AP965" s="34"/>
      <c r="AQ965" s="151"/>
      <c r="AR965" s="34"/>
      <c r="AS965" s="34"/>
      <c r="AT965" s="34"/>
      <c r="AU965" s="34">
        <v>100</v>
      </c>
      <c r="AV965" s="151"/>
      <c r="AW965" s="34"/>
      <c r="AX965" s="34"/>
      <c r="AY965" s="34"/>
      <c r="AZ965" s="151"/>
      <c r="BA965" s="34"/>
      <c r="BB965" s="34"/>
      <c r="BC965" s="34"/>
      <c r="BD965" s="151"/>
      <c r="BE965" s="151"/>
      <c r="BF965" s="151"/>
      <c r="BG965" s="34"/>
      <c r="BH965" s="34"/>
      <c r="BI965" s="34"/>
      <c r="BJ965" s="34"/>
      <c r="BK965" s="151"/>
      <c r="BL965" s="151"/>
      <c r="BM965" s="151"/>
      <c r="BN965" s="151"/>
      <c r="BO965" s="151"/>
      <c r="BP965" s="30"/>
      <c r="BQ965" s="6"/>
      <c r="BR965" s="6"/>
      <c r="BS965" s="4">
        <v>100</v>
      </c>
      <c r="BT965" s="6"/>
      <c r="BU965" s="6"/>
      <c r="BV965" s="6"/>
      <c r="BW965" s="1" t="s">
        <v>761</v>
      </c>
      <c r="BX965" s="6"/>
      <c r="BY965" s="6"/>
      <c r="BZ965" s="6"/>
    </row>
    <row r="966" spans="1:78" ht="15" hidden="1" customHeight="1" x14ac:dyDescent="0.3">
      <c r="A966" s="49" t="s">
        <v>1487</v>
      </c>
      <c r="B966" s="7">
        <v>42969</v>
      </c>
      <c r="C966" s="6" t="s">
        <v>662</v>
      </c>
      <c r="D966" s="6">
        <v>5057</v>
      </c>
      <c r="E966" s="6">
        <v>805</v>
      </c>
      <c r="F966" s="11">
        <v>71</v>
      </c>
      <c r="G966" s="11">
        <v>1</v>
      </c>
      <c r="H966" s="12" t="str">
        <f t="shared" si="29"/>
        <v>71-1</v>
      </c>
      <c r="I966" s="12" t="str">
        <f t="shared" si="30"/>
        <v>71-1 O</v>
      </c>
      <c r="J966" s="49" t="s">
        <v>1487</v>
      </c>
      <c r="K966" s="11">
        <v>0</v>
      </c>
      <c r="L966" s="11">
        <v>86</v>
      </c>
      <c r="M966" s="117" t="b">
        <v>1</v>
      </c>
      <c r="N966" s="14">
        <v>173.2</v>
      </c>
      <c r="O966" s="14">
        <v>174.06</v>
      </c>
      <c r="P966" s="11" t="s">
        <v>112</v>
      </c>
      <c r="Q966" s="11" t="s">
        <v>105</v>
      </c>
      <c r="R966" s="135" t="s">
        <v>105</v>
      </c>
      <c r="S966" s="136" t="s">
        <v>1492</v>
      </c>
      <c r="T966" s="11"/>
      <c r="U966" s="11"/>
      <c r="V966" s="6"/>
      <c r="W966" s="6"/>
      <c r="X966" s="6"/>
      <c r="Y966" s="6"/>
      <c r="Z966" s="18" t="e">
        <v>#N/A</v>
      </c>
      <c r="AA966" s="6"/>
      <c r="AB966" s="151"/>
      <c r="AC966" s="151"/>
      <c r="AD966" s="151"/>
      <c r="AE966" s="151"/>
      <c r="AF966" s="34"/>
      <c r="AG966" s="34"/>
      <c r="AH966" s="151"/>
      <c r="AI966" s="34"/>
      <c r="AJ966" s="34"/>
      <c r="AK966" s="34"/>
      <c r="AL966" s="151"/>
      <c r="AM966" s="151"/>
      <c r="AN966" s="34"/>
      <c r="AO966" s="34"/>
      <c r="AP966" s="34"/>
      <c r="AQ966" s="151"/>
      <c r="AR966" s="34"/>
      <c r="AS966" s="34"/>
      <c r="AT966" s="34"/>
      <c r="AU966" s="34"/>
      <c r="AV966" s="151"/>
      <c r="AW966" s="34"/>
      <c r="AX966" s="34"/>
      <c r="AY966" s="34"/>
      <c r="AZ966" s="151"/>
      <c r="BA966" s="34"/>
      <c r="BB966" s="34"/>
      <c r="BC966" s="34"/>
      <c r="BD966" s="151"/>
      <c r="BE966" s="151"/>
      <c r="BF966" s="151"/>
      <c r="BG966" s="34"/>
      <c r="BH966" s="34"/>
      <c r="BI966" s="34"/>
      <c r="BJ966" s="34"/>
      <c r="BK966" s="151"/>
      <c r="BL966" s="151"/>
      <c r="BM966" s="151"/>
      <c r="BN966" s="151"/>
      <c r="BO966" s="151"/>
      <c r="BP966" s="30"/>
      <c r="BQ966" s="6"/>
      <c r="BR966" s="6"/>
      <c r="BS966" s="4">
        <v>0</v>
      </c>
      <c r="BT966" s="6"/>
      <c r="BU966" s="6"/>
      <c r="BV966" s="6"/>
      <c r="BW966" s="6"/>
      <c r="BX966" s="6" t="s">
        <v>762</v>
      </c>
      <c r="BY966" s="6"/>
      <c r="BZ966" s="6"/>
    </row>
    <row r="967" spans="1:78" ht="15" hidden="1" customHeight="1" x14ac:dyDescent="0.3">
      <c r="A967" s="49" t="s">
        <v>1487</v>
      </c>
      <c r="B967" s="7">
        <v>42969</v>
      </c>
      <c r="C967" s="6" t="s">
        <v>662</v>
      </c>
      <c r="D967" s="6">
        <v>5057</v>
      </c>
      <c r="E967" s="6">
        <v>805</v>
      </c>
      <c r="F967" s="11">
        <v>71</v>
      </c>
      <c r="G967" s="11">
        <v>2</v>
      </c>
      <c r="H967" s="12" t="str">
        <f t="shared" si="29"/>
        <v>71-2</v>
      </c>
      <c r="I967" s="12" t="str">
        <f t="shared" si="30"/>
        <v>71-2 1</v>
      </c>
      <c r="J967" s="49" t="s">
        <v>1487</v>
      </c>
      <c r="K967" s="11">
        <v>0</v>
      </c>
      <c r="L967" s="11">
        <v>55</v>
      </c>
      <c r="M967" s="117" t="b">
        <v>1</v>
      </c>
      <c r="N967" s="14">
        <v>174.06</v>
      </c>
      <c r="O967" s="14">
        <v>174.61</v>
      </c>
      <c r="P967" s="11" t="s">
        <v>112</v>
      </c>
      <c r="Q967" s="11" t="s">
        <v>1094</v>
      </c>
      <c r="R967" s="133" t="s">
        <v>1493</v>
      </c>
      <c r="S967" s="134">
        <v>1</v>
      </c>
      <c r="T967" s="11" t="s">
        <v>18</v>
      </c>
      <c r="U967" s="11"/>
      <c r="V967" s="6" t="s">
        <v>201</v>
      </c>
      <c r="W967" s="6" t="s">
        <v>49</v>
      </c>
      <c r="X967" s="6" t="s">
        <v>17</v>
      </c>
      <c r="Y967" s="6" t="s">
        <v>10</v>
      </c>
      <c r="Z967" s="18">
        <v>2</v>
      </c>
      <c r="AA967" s="6" t="s">
        <v>40</v>
      </c>
      <c r="AB967" s="151"/>
      <c r="AC967" s="151"/>
      <c r="AD967" s="151"/>
      <c r="AE967" s="151"/>
      <c r="AF967" s="34"/>
      <c r="AG967" s="34"/>
      <c r="AH967" s="151"/>
      <c r="AI967" s="34"/>
      <c r="AJ967" s="34"/>
      <c r="AK967" s="34"/>
      <c r="AL967" s="151"/>
      <c r="AM967" s="151"/>
      <c r="AN967" s="34"/>
      <c r="AO967" s="34"/>
      <c r="AP967" s="34"/>
      <c r="AQ967" s="151"/>
      <c r="AR967" s="34"/>
      <c r="AS967" s="34"/>
      <c r="AT967" s="34">
        <v>70</v>
      </c>
      <c r="AU967" s="34"/>
      <c r="AV967" s="151"/>
      <c r="AW967" s="34"/>
      <c r="AX967" s="34"/>
      <c r="AY967" s="34"/>
      <c r="AZ967" s="151"/>
      <c r="BA967" s="34"/>
      <c r="BB967" s="34"/>
      <c r="BC967" s="34"/>
      <c r="BD967" s="151"/>
      <c r="BE967" s="151"/>
      <c r="BF967" s="151"/>
      <c r="BG967" s="34"/>
      <c r="BH967" s="34"/>
      <c r="BI967" s="34">
        <v>30</v>
      </c>
      <c r="BJ967" s="34"/>
      <c r="BK967" s="151"/>
      <c r="BL967" s="151"/>
      <c r="BM967" s="151"/>
      <c r="BN967" s="151"/>
      <c r="BO967" s="151"/>
      <c r="BP967" s="30"/>
      <c r="BQ967" s="6"/>
      <c r="BR967" s="6"/>
      <c r="BS967" s="4">
        <v>100</v>
      </c>
      <c r="BT967" s="6"/>
      <c r="BU967" s="6"/>
      <c r="BV967" s="6"/>
      <c r="BW967" s="6" t="s">
        <v>591</v>
      </c>
      <c r="BX967" s="6"/>
      <c r="BY967" s="6"/>
      <c r="BZ967" s="6"/>
    </row>
    <row r="968" spans="1:78" ht="15" hidden="1" customHeight="1" x14ac:dyDescent="0.3">
      <c r="A968" s="49" t="s">
        <v>1487</v>
      </c>
      <c r="B968" s="7">
        <v>42969</v>
      </c>
      <c r="C968" s="6" t="s">
        <v>662</v>
      </c>
      <c r="D968" s="6">
        <v>5057</v>
      </c>
      <c r="E968" s="6">
        <v>805</v>
      </c>
      <c r="F968" s="11">
        <v>71</v>
      </c>
      <c r="G968" s="11">
        <v>2</v>
      </c>
      <c r="H968" s="12" t="str">
        <f t="shared" si="29"/>
        <v>71-2</v>
      </c>
      <c r="I968" s="12" t="str">
        <f t="shared" si="30"/>
        <v>71-2 2</v>
      </c>
      <c r="J968" s="49" t="s">
        <v>1487</v>
      </c>
      <c r="K968" s="11">
        <v>0</v>
      </c>
      <c r="L968" s="11">
        <v>55</v>
      </c>
      <c r="M968" s="117" t="b">
        <v>1</v>
      </c>
      <c r="N968" s="14">
        <v>174.06</v>
      </c>
      <c r="O968" s="14">
        <v>174.61</v>
      </c>
      <c r="P968" s="11" t="s">
        <v>112</v>
      </c>
      <c r="Q968" s="11" t="s">
        <v>42</v>
      </c>
      <c r="R968" s="137" t="s">
        <v>1496</v>
      </c>
      <c r="S968" s="138">
        <v>2</v>
      </c>
      <c r="T968" s="11" t="s">
        <v>18</v>
      </c>
      <c r="U968" s="11"/>
      <c r="V968" s="6" t="s">
        <v>545</v>
      </c>
      <c r="W968" s="6" t="s">
        <v>49</v>
      </c>
      <c r="X968" s="6" t="s">
        <v>14</v>
      </c>
      <c r="Y968" s="6" t="s">
        <v>10</v>
      </c>
      <c r="Z968" s="79">
        <v>2</v>
      </c>
      <c r="AA968" s="6"/>
      <c r="AB968" s="152"/>
      <c r="AC968" s="152"/>
      <c r="AD968" s="152"/>
      <c r="AE968" s="152"/>
      <c r="AF968" s="54"/>
      <c r="AG968" s="54"/>
      <c r="AH968" s="152"/>
      <c r="AI968" s="54"/>
      <c r="AJ968" s="54"/>
      <c r="AK968" s="54"/>
      <c r="AL968" s="152"/>
      <c r="AM968" s="152"/>
      <c r="AN968" s="54"/>
      <c r="AO968" s="54"/>
      <c r="AP968" s="54"/>
      <c r="AQ968" s="151"/>
      <c r="AR968" s="34"/>
      <c r="AS968" s="34"/>
      <c r="AT968" s="34">
        <v>70</v>
      </c>
      <c r="AU968" s="34"/>
      <c r="AV968" s="151"/>
      <c r="AW968" s="34">
        <v>20</v>
      </c>
      <c r="AX968" s="34"/>
      <c r="AY968" s="34"/>
      <c r="AZ968" s="151"/>
      <c r="BA968" s="34"/>
      <c r="BB968" s="34"/>
      <c r="BC968" s="34"/>
      <c r="BD968" s="151"/>
      <c r="BE968" s="151"/>
      <c r="BF968" s="151"/>
      <c r="BG968" s="34"/>
      <c r="BH968" s="34"/>
      <c r="BI968" s="34">
        <v>10</v>
      </c>
      <c r="BJ968" s="34"/>
      <c r="BK968" s="151"/>
      <c r="BL968" s="151"/>
      <c r="BM968" s="151"/>
      <c r="BN968" s="151"/>
      <c r="BO968" s="151"/>
      <c r="BP968" s="30"/>
      <c r="BQ968" s="6"/>
      <c r="BR968" s="6"/>
      <c r="BS968" s="4">
        <v>100</v>
      </c>
      <c r="BT968" s="6"/>
      <c r="BU968" s="6"/>
      <c r="BV968" s="6"/>
      <c r="BW968" s="1" t="s">
        <v>625</v>
      </c>
      <c r="BX968" s="6"/>
      <c r="BY968" s="6"/>
      <c r="BZ968" s="6"/>
    </row>
    <row r="969" spans="1:78" ht="15" customHeight="1" x14ac:dyDescent="0.3">
      <c r="A969" s="49" t="s">
        <v>1487</v>
      </c>
      <c r="B969" s="7">
        <v>42969</v>
      </c>
      <c r="C969" s="6" t="s">
        <v>662</v>
      </c>
      <c r="D969" s="6">
        <v>5057</v>
      </c>
      <c r="E969" s="6">
        <v>805</v>
      </c>
      <c r="F969" s="11">
        <v>71</v>
      </c>
      <c r="G969" s="11">
        <v>2</v>
      </c>
      <c r="H969" s="12" t="str">
        <f t="shared" si="29"/>
        <v>71-2</v>
      </c>
      <c r="I969" s="12" t="str">
        <f t="shared" si="30"/>
        <v>71-2 3</v>
      </c>
      <c r="J969" s="49" t="s">
        <v>1487</v>
      </c>
      <c r="K969" s="11">
        <v>0</v>
      </c>
      <c r="L969" s="11">
        <v>55</v>
      </c>
      <c r="M969" s="117" t="b">
        <v>1</v>
      </c>
      <c r="N969" s="14">
        <v>174.06</v>
      </c>
      <c r="O969" s="14">
        <v>174.61</v>
      </c>
      <c r="P969" s="11" t="s">
        <v>112</v>
      </c>
      <c r="Q969" s="11" t="s">
        <v>117</v>
      </c>
      <c r="R969" s="133" t="s">
        <v>1497</v>
      </c>
      <c r="S969" s="134">
        <v>3</v>
      </c>
      <c r="T969" s="11" t="s">
        <v>18</v>
      </c>
      <c r="U969" s="11"/>
      <c r="V969" s="6" t="s">
        <v>544</v>
      </c>
      <c r="W969" s="6" t="s">
        <v>49</v>
      </c>
      <c r="X969" s="6" t="s">
        <v>14</v>
      </c>
      <c r="Y969" s="6" t="s">
        <v>11</v>
      </c>
      <c r="Z969" s="18">
        <v>3</v>
      </c>
      <c r="AA969" s="6" t="s">
        <v>40</v>
      </c>
      <c r="AB969" s="151"/>
      <c r="AC969" s="151"/>
      <c r="AD969" s="151"/>
      <c r="AE969" s="151"/>
      <c r="AF969" s="34"/>
      <c r="AG969" s="34"/>
      <c r="AH969" s="151"/>
      <c r="AI969" s="34"/>
      <c r="AJ969" s="34"/>
      <c r="AK969" s="34"/>
      <c r="AL969" s="151"/>
      <c r="AM969" s="151"/>
      <c r="AN969" s="34"/>
      <c r="AO969" s="34"/>
      <c r="AP969" s="34"/>
      <c r="AQ969" s="151"/>
      <c r="AR969" s="34"/>
      <c r="AS969" s="34"/>
      <c r="AT969" s="34">
        <v>50</v>
      </c>
      <c r="AU969" s="34"/>
      <c r="AV969" s="151"/>
      <c r="AW969" s="34">
        <v>50</v>
      </c>
      <c r="AX969" s="34"/>
      <c r="AY969" s="34"/>
      <c r="AZ969" s="151"/>
      <c r="BA969" s="34"/>
      <c r="BB969" s="34"/>
      <c r="BC969" s="34"/>
      <c r="BD969" s="151"/>
      <c r="BE969" s="151"/>
      <c r="BF969" s="151"/>
      <c r="BG969" s="34"/>
      <c r="BH969" s="34"/>
      <c r="BI969" s="34"/>
      <c r="BJ969" s="34"/>
      <c r="BK969" s="151"/>
      <c r="BL969" s="151"/>
      <c r="BM969" s="151"/>
      <c r="BN969" s="151"/>
      <c r="BO969" s="151"/>
      <c r="BP969" s="30"/>
      <c r="BQ969" s="6"/>
      <c r="BR969" s="6"/>
      <c r="BS969" s="4">
        <v>100</v>
      </c>
      <c r="BT969" s="6"/>
      <c r="BU969" s="6"/>
      <c r="BV969" s="6"/>
      <c r="BW969" s="1" t="s">
        <v>759</v>
      </c>
      <c r="BX969" s="6"/>
      <c r="BY969" s="6"/>
      <c r="BZ969" s="6"/>
    </row>
    <row r="970" spans="1:78" ht="15" customHeight="1" x14ac:dyDescent="0.3">
      <c r="A970" s="49" t="s">
        <v>1487</v>
      </c>
      <c r="B970" s="7">
        <v>42969</v>
      </c>
      <c r="C970" s="6" t="s">
        <v>662</v>
      </c>
      <c r="D970" s="6">
        <v>5057</v>
      </c>
      <c r="E970" s="6">
        <v>805</v>
      </c>
      <c r="F970" s="11">
        <v>71</v>
      </c>
      <c r="G970" s="11">
        <v>2</v>
      </c>
      <c r="H970" s="12" t="str">
        <f t="shared" si="29"/>
        <v>71-2</v>
      </c>
      <c r="I970" s="12" t="str">
        <f t="shared" si="30"/>
        <v>71-2 3</v>
      </c>
      <c r="J970" s="49" t="s">
        <v>1487</v>
      </c>
      <c r="K970" s="11">
        <v>0</v>
      </c>
      <c r="L970" s="11">
        <v>55</v>
      </c>
      <c r="M970" s="117" t="b">
        <v>1</v>
      </c>
      <c r="N970" s="14">
        <v>174.06</v>
      </c>
      <c r="O970" s="14">
        <v>174.61</v>
      </c>
      <c r="P970" s="11" t="s">
        <v>112</v>
      </c>
      <c r="Q970" s="11" t="s">
        <v>117</v>
      </c>
      <c r="R970" s="133" t="s">
        <v>1497</v>
      </c>
      <c r="S970" s="134">
        <v>3</v>
      </c>
      <c r="T970" s="11" t="s">
        <v>44</v>
      </c>
      <c r="U970" s="11"/>
      <c r="V970" s="6" t="s">
        <v>552</v>
      </c>
      <c r="W970" s="6" t="s">
        <v>49</v>
      </c>
      <c r="X970" s="6" t="s">
        <v>52</v>
      </c>
      <c r="Y970" s="6" t="s">
        <v>11</v>
      </c>
      <c r="Z970" s="18">
        <v>3</v>
      </c>
      <c r="AA970" s="6"/>
      <c r="AB970" s="151"/>
      <c r="AC970" s="151"/>
      <c r="AD970" s="151"/>
      <c r="AE970" s="151"/>
      <c r="AF970" s="34"/>
      <c r="AG970" s="34"/>
      <c r="AH970" s="151"/>
      <c r="AI970" s="34"/>
      <c r="AJ970" s="34"/>
      <c r="AK970" s="34"/>
      <c r="AL970" s="151"/>
      <c r="AM970" s="151"/>
      <c r="AN970" s="34"/>
      <c r="AO970" s="34"/>
      <c r="AP970" s="34"/>
      <c r="AQ970" s="151"/>
      <c r="AR970" s="34"/>
      <c r="AS970" s="34"/>
      <c r="AT970" s="34">
        <v>50</v>
      </c>
      <c r="AU970" s="34"/>
      <c r="AV970" s="151"/>
      <c r="AW970" s="34">
        <v>50</v>
      </c>
      <c r="AX970" s="34"/>
      <c r="AY970" s="34"/>
      <c r="AZ970" s="151"/>
      <c r="BA970" s="34"/>
      <c r="BB970" s="34"/>
      <c r="BC970" s="34"/>
      <c r="BD970" s="151"/>
      <c r="BE970" s="151"/>
      <c r="BF970" s="151"/>
      <c r="BG970" s="34"/>
      <c r="BH970" s="34"/>
      <c r="BI970" s="34"/>
      <c r="BJ970" s="34"/>
      <c r="BK970" s="151"/>
      <c r="BL970" s="151"/>
      <c r="BM970" s="151"/>
      <c r="BN970" s="151"/>
      <c r="BO970" s="151"/>
      <c r="BP970" s="30"/>
      <c r="BQ970" s="6"/>
      <c r="BR970" s="6"/>
      <c r="BS970" s="4">
        <v>100</v>
      </c>
      <c r="BT970" s="6"/>
      <c r="BU970" s="6"/>
      <c r="BV970" s="6"/>
      <c r="BW970" s="1" t="s">
        <v>586</v>
      </c>
      <c r="BX970" s="6"/>
      <c r="BY970" s="6"/>
      <c r="BZ970" s="6"/>
    </row>
    <row r="971" spans="1:78" ht="15" hidden="1" customHeight="1" x14ac:dyDescent="0.3">
      <c r="A971" s="49" t="s">
        <v>1487</v>
      </c>
      <c r="B971" s="7">
        <v>42969</v>
      </c>
      <c r="C971" s="6" t="s">
        <v>662</v>
      </c>
      <c r="D971" s="6">
        <v>5057</v>
      </c>
      <c r="E971" s="6">
        <v>805</v>
      </c>
      <c r="F971" s="11">
        <v>71</v>
      </c>
      <c r="G971" s="11">
        <v>2</v>
      </c>
      <c r="H971" s="12" t="str">
        <f t="shared" si="29"/>
        <v>71-2</v>
      </c>
      <c r="I971" s="12" t="str">
        <f t="shared" si="30"/>
        <v>71-2 4</v>
      </c>
      <c r="J971" s="49" t="s">
        <v>1487</v>
      </c>
      <c r="K971" s="11">
        <v>16</v>
      </c>
      <c r="L971" s="11">
        <v>19</v>
      </c>
      <c r="M971" s="117" t="b">
        <v>1</v>
      </c>
      <c r="N971" s="14">
        <v>174.22</v>
      </c>
      <c r="O971" s="14">
        <v>174.25</v>
      </c>
      <c r="P971" s="11" t="s">
        <v>96</v>
      </c>
      <c r="Q971" s="11" t="s">
        <v>31</v>
      </c>
      <c r="R971" s="140" t="s">
        <v>1494</v>
      </c>
      <c r="S971" s="141">
        <v>4</v>
      </c>
      <c r="T971" s="11" t="s">
        <v>44</v>
      </c>
      <c r="U971" s="11"/>
      <c r="V971" s="6" t="s">
        <v>671</v>
      </c>
      <c r="W971" s="6" t="s">
        <v>49</v>
      </c>
      <c r="X971" s="6" t="s">
        <v>14</v>
      </c>
      <c r="Y971" s="6" t="s">
        <v>12</v>
      </c>
      <c r="Z971" s="18">
        <v>4</v>
      </c>
      <c r="AA971" s="6" t="s">
        <v>40</v>
      </c>
      <c r="AB971" s="151"/>
      <c r="AC971" s="151"/>
      <c r="AD971" s="151"/>
      <c r="AE971" s="151"/>
      <c r="AF971" s="34"/>
      <c r="AG971" s="34"/>
      <c r="AH971" s="151"/>
      <c r="AI971" s="34"/>
      <c r="AJ971" s="34"/>
      <c r="AK971" s="34"/>
      <c r="AL971" s="151"/>
      <c r="AM971" s="151"/>
      <c r="AN971" s="34"/>
      <c r="AO971" s="34"/>
      <c r="AP971" s="34"/>
      <c r="AQ971" s="151"/>
      <c r="AR971" s="34"/>
      <c r="AS971" s="34"/>
      <c r="AT971" s="34"/>
      <c r="AU971" s="34">
        <v>100</v>
      </c>
      <c r="AV971" s="151"/>
      <c r="AW971" s="34"/>
      <c r="AX971" s="34"/>
      <c r="AY971" s="34"/>
      <c r="AZ971" s="151"/>
      <c r="BA971" s="34"/>
      <c r="BB971" s="34"/>
      <c r="BC971" s="34"/>
      <c r="BD971" s="151"/>
      <c r="BE971" s="151"/>
      <c r="BF971" s="151"/>
      <c r="BG971" s="34"/>
      <c r="BH971" s="34"/>
      <c r="BI971" s="34"/>
      <c r="BJ971" s="34"/>
      <c r="BK971" s="151"/>
      <c r="BL971" s="151"/>
      <c r="BM971" s="151"/>
      <c r="BN971" s="151"/>
      <c r="BO971" s="151"/>
      <c r="BP971" s="30"/>
      <c r="BQ971" s="6"/>
      <c r="BR971" s="6"/>
      <c r="BS971" s="4">
        <v>100</v>
      </c>
      <c r="BT971" s="6"/>
      <c r="BU971" s="6"/>
      <c r="BV971" s="6"/>
      <c r="BW971" s="1" t="s">
        <v>761</v>
      </c>
      <c r="BX971" s="6"/>
      <c r="BY971" s="6"/>
      <c r="BZ971" s="6"/>
    </row>
    <row r="972" spans="1:78" ht="15" hidden="1" customHeight="1" x14ac:dyDescent="0.3">
      <c r="A972" s="49" t="s">
        <v>1487</v>
      </c>
      <c r="B972" s="7">
        <v>42969</v>
      </c>
      <c r="C972" s="6" t="s">
        <v>662</v>
      </c>
      <c r="D972" s="6">
        <v>5057</v>
      </c>
      <c r="E972" s="6">
        <v>805</v>
      </c>
      <c r="F972" s="11">
        <v>71</v>
      </c>
      <c r="G972" s="11">
        <v>2</v>
      </c>
      <c r="H972" s="12" t="str">
        <f t="shared" si="29"/>
        <v>71-2</v>
      </c>
      <c r="I972" s="12" t="str">
        <f t="shared" si="30"/>
        <v>71-2 O</v>
      </c>
      <c r="J972" s="49" t="s">
        <v>1487</v>
      </c>
      <c r="K972" s="11">
        <v>0</v>
      </c>
      <c r="L972" s="11">
        <v>55</v>
      </c>
      <c r="M972" s="117" t="b">
        <v>1</v>
      </c>
      <c r="N972" s="14">
        <v>174.06</v>
      </c>
      <c r="O972" s="14">
        <v>174.61</v>
      </c>
      <c r="P972" s="11" t="s">
        <v>112</v>
      </c>
      <c r="Q972" s="11" t="s">
        <v>105</v>
      </c>
      <c r="R972" s="135" t="s">
        <v>105</v>
      </c>
      <c r="S972" s="136" t="s">
        <v>1492</v>
      </c>
      <c r="T972" s="11"/>
      <c r="U972" s="11"/>
      <c r="V972" s="6"/>
      <c r="W972" s="6"/>
      <c r="X972" s="6"/>
      <c r="Y972" s="6"/>
      <c r="Z972" s="18" t="e">
        <v>#N/A</v>
      </c>
      <c r="AA972" s="6"/>
      <c r="AB972" s="151"/>
      <c r="AC972" s="151"/>
      <c r="AD972" s="151"/>
      <c r="AE972" s="151"/>
      <c r="AF972" s="34"/>
      <c r="AG972" s="34"/>
      <c r="AH972" s="151"/>
      <c r="AI972" s="34"/>
      <c r="AJ972" s="34"/>
      <c r="AK972" s="34"/>
      <c r="AL972" s="151"/>
      <c r="AM972" s="151"/>
      <c r="AN972" s="34"/>
      <c r="AO972" s="34"/>
      <c r="AP972" s="34"/>
      <c r="AQ972" s="151"/>
      <c r="AR972" s="34"/>
      <c r="AS972" s="34"/>
      <c r="AT972" s="34"/>
      <c r="AU972" s="34"/>
      <c r="AV972" s="151"/>
      <c r="AW972" s="34"/>
      <c r="AX972" s="34"/>
      <c r="AY972" s="34"/>
      <c r="AZ972" s="151"/>
      <c r="BA972" s="34"/>
      <c r="BB972" s="34"/>
      <c r="BC972" s="34"/>
      <c r="BD972" s="151"/>
      <c r="BE972" s="151"/>
      <c r="BF972" s="151"/>
      <c r="BG972" s="34"/>
      <c r="BH972" s="34"/>
      <c r="BI972" s="34"/>
      <c r="BJ972" s="34"/>
      <c r="BK972" s="151"/>
      <c r="BL972" s="151"/>
      <c r="BM972" s="151"/>
      <c r="BN972" s="151"/>
      <c r="BO972" s="151"/>
      <c r="BP972" s="30"/>
      <c r="BQ972" s="6"/>
      <c r="BR972" s="6"/>
      <c r="BS972" s="4">
        <v>0</v>
      </c>
      <c r="BT972" s="6"/>
      <c r="BU972" s="6"/>
      <c r="BV972" s="6"/>
      <c r="BW972" s="6"/>
      <c r="BX972" s="6" t="s">
        <v>763</v>
      </c>
      <c r="BY972" s="6"/>
      <c r="BZ972" s="6"/>
    </row>
    <row r="973" spans="1:78" ht="15" hidden="1" customHeight="1" x14ac:dyDescent="0.3">
      <c r="A973" s="49" t="s">
        <v>1487</v>
      </c>
      <c r="B973" s="7">
        <v>42969</v>
      </c>
      <c r="C973" s="6" t="s">
        <v>662</v>
      </c>
      <c r="D973" s="6">
        <v>5057</v>
      </c>
      <c r="E973" s="6">
        <v>805</v>
      </c>
      <c r="F973" s="11">
        <v>71</v>
      </c>
      <c r="G973" s="11">
        <v>3</v>
      </c>
      <c r="H973" s="12" t="str">
        <f t="shared" si="29"/>
        <v>71-3</v>
      </c>
      <c r="I973" s="12" t="str">
        <f t="shared" si="30"/>
        <v>71-3 1</v>
      </c>
      <c r="J973" s="49" t="s">
        <v>1487</v>
      </c>
      <c r="K973" s="11">
        <v>0</v>
      </c>
      <c r="L973" s="11">
        <v>98</v>
      </c>
      <c r="M973" s="117" t="b">
        <v>1</v>
      </c>
      <c r="N973" s="14">
        <v>174.61</v>
      </c>
      <c r="O973" s="14">
        <v>175.59</v>
      </c>
      <c r="P973" s="11" t="s">
        <v>112</v>
      </c>
      <c r="Q973" s="11" t="s">
        <v>1094</v>
      </c>
      <c r="R973" s="133" t="s">
        <v>1493</v>
      </c>
      <c r="S973" s="134">
        <v>1</v>
      </c>
      <c r="T973" s="11" t="s">
        <v>18</v>
      </c>
      <c r="U973" s="11" t="s">
        <v>89</v>
      </c>
      <c r="V973" s="6" t="s">
        <v>201</v>
      </c>
      <c r="W973" s="6" t="s">
        <v>49</v>
      </c>
      <c r="X973" s="6" t="s">
        <v>17</v>
      </c>
      <c r="Y973" s="6" t="s">
        <v>10</v>
      </c>
      <c r="Z973" s="18">
        <v>2</v>
      </c>
      <c r="AA973" s="6" t="s">
        <v>40</v>
      </c>
      <c r="AB973" s="151"/>
      <c r="AC973" s="151"/>
      <c r="AD973" s="151"/>
      <c r="AE973" s="151"/>
      <c r="AF973" s="34"/>
      <c r="AG973" s="34"/>
      <c r="AH973" s="151"/>
      <c r="AI973" s="34"/>
      <c r="AJ973" s="34"/>
      <c r="AK973" s="34"/>
      <c r="AL973" s="151"/>
      <c r="AM973" s="151"/>
      <c r="AN973" s="34"/>
      <c r="AO973" s="34"/>
      <c r="AP973" s="34"/>
      <c r="AQ973" s="151"/>
      <c r="AR973" s="34"/>
      <c r="AS973" s="34"/>
      <c r="AT973" s="34">
        <v>70</v>
      </c>
      <c r="AU973" s="34"/>
      <c r="AV973" s="151"/>
      <c r="AW973" s="34"/>
      <c r="AX973" s="34"/>
      <c r="AY973" s="34"/>
      <c r="AZ973" s="151"/>
      <c r="BA973" s="34"/>
      <c r="BB973" s="34"/>
      <c r="BC973" s="34"/>
      <c r="BD973" s="151"/>
      <c r="BE973" s="151"/>
      <c r="BF973" s="151"/>
      <c r="BG973" s="34"/>
      <c r="BH973" s="34"/>
      <c r="BI973" s="34">
        <v>30</v>
      </c>
      <c r="BJ973" s="34"/>
      <c r="BK973" s="151"/>
      <c r="BL973" s="151"/>
      <c r="BM973" s="151"/>
      <c r="BN973" s="151"/>
      <c r="BO973" s="151"/>
      <c r="BP973" s="30"/>
      <c r="BQ973" s="6"/>
      <c r="BR973" s="6"/>
      <c r="BS973" s="4">
        <v>100</v>
      </c>
      <c r="BT973" s="6"/>
      <c r="BU973" s="6"/>
      <c r="BV973" s="6"/>
      <c r="BW973" s="6" t="s">
        <v>591</v>
      </c>
      <c r="BX973" s="6"/>
      <c r="BY973" s="6"/>
      <c r="BZ973" s="6"/>
    </row>
    <row r="974" spans="1:78" ht="15" hidden="1" customHeight="1" x14ac:dyDescent="0.3">
      <c r="A974" s="49" t="s">
        <v>1487</v>
      </c>
      <c r="B974" s="7">
        <v>42969</v>
      </c>
      <c r="C974" s="6" t="s">
        <v>662</v>
      </c>
      <c r="D974" s="6">
        <v>5057</v>
      </c>
      <c r="E974" s="6">
        <v>805</v>
      </c>
      <c r="F974" s="11">
        <v>71</v>
      </c>
      <c r="G974" s="11">
        <v>3</v>
      </c>
      <c r="H974" s="12" t="str">
        <f t="shared" si="29"/>
        <v>71-3</v>
      </c>
      <c r="I974" s="12" t="str">
        <f t="shared" si="30"/>
        <v>71-3 2</v>
      </c>
      <c r="J974" s="49" t="s">
        <v>1487</v>
      </c>
      <c r="K974" s="11">
        <v>0</v>
      </c>
      <c r="L974" s="11">
        <v>98</v>
      </c>
      <c r="M974" s="117" t="b">
        <v>1</v>
      </c>
      <c r="N974" s="14">
        <v>174.61</v>
      </c>
      <c r="O974" s="14">
        <v>175.59</v>
      </c>
      <c r="P974" s="11" t="s">
        <v>112</v>
      </c>
      <c r="Q974" s="11" t="s">
        <v>42</v>
      </c>
      <c r="R974" s="137" t="s">
        <v>1496</v>
      </c>
      <c r="S974" s="138">
        <v>2</v>
      </c>
      <c r="T974" s="11" t="s">
        <v>18</v>
      </c>
      <c r="U974" s="11"/>
      <c r="V974" s="6" t="s">
        <v>201</v>
      </c>
      <c r="W974" s="6" t="s">
        <v>49</v>
      </c>
      <c r="X974" s="6" t="s">
        <v>14</v>
      </c>
      <c r="Y974" s="6" t="s">
        <v>10</v>
      </c>
      <c r="Z974" s="79">
        <v>2</v>
      </c>
      <c r="AA974" s="6"/>
      <c r="AB974" s="152"/>
      <c r="AC974" s="152"/>
      <c r="AD974" s="152"/>
      <c r="AE974" s="152"/>
      <c r="AF974" s="54"/>
      <c r="AG974" s="54"/>
      <c r="AH974" s="152"/>
      <c r="AI974" s="54"/>
      <c r="AJ974" s="54"/>
      <c r="AK974" s="54"/>
      <c r="AL974" s="152"/>
      <c r="AM974" s="152"/>
      <c r="AN974" s="54"/>
      <c r="AO974" s="54"/>
      <c r="AP974" s="54"/>
      <c r="AQ974" s="151"/>
      <c r="AR974" s="34"/>
      <c r="AS974" s="34"/>
      <c r="AT974" s="34">
        <v>70</v>
      </c>
      <c r="AU974" s="34"/>
      <c r="AV974" s="151"/>
      <c r="AW974" s="34">
        <v>20</v>
      </c>
      <c r="AX974" s="34"/>
      <c r="AY974" s="34"/>
      <c r="AZ974" s="151"/>
      <c r="BA974" s="34"/>
      <c r="BB974" s="34"/>
      <c r="BC974" s="34"/>
      <c r="BD974" s="151"/>
      <c r="BE974" s="151"/>
      <c r="BF974" s="151"/>
      <c r="BG974" s="34"/>
      <c r="BH974" s="34"/>
      <c r="BI974" s="34">
        <v>10</v>
      </c>
      <c r="BJ974" s="34"/>
      <c r="BK974" s="151"/>
      <c r="BL974" s="151"/>
      <c r="BM974" s="151"/>
      <c r="BN974" s="151"/>
      <c r="BO974" s="151"/>
      <c r="BP974" s="30"/>
      <c r="BQ974" s="6"/>
      <c r="BR974" s="6"/>
      <c r="BS974" s="4">
        <v>100</v>
      </c>
      <c r="BT974" s="6"/>
      <c r="BU974" s="6"/>
      <c r="BV974" s="6"/>
      <c r="BW974" s="1" t="s">
        <v>625</v>
      </c>
      <c r="BX974" s="6"/>
      <c r="BY974" s="6"/>
      <c r="BZ974" s="6"/>
    </row>
    <row r="975" spans="1:78" ht="15" customHeight="1" x14ac:dyDescent="0.3">
      <c r="A975" s="49" t="s">
        <v>1487</v>
      </c>
      <c r="B975" s="7">
        <v>42969</v>
      </c>
      <c r="C975" s="6" t="s">
        <v>662</v>
      </c>
      <c r="D975" s="6">
        <v>5057</v>
      </c>
      <c r="E975" s="6">
        <v>805</v>
      </c>
      <c r="F975" s="11">
        <v>71</v>
      </c>
      <c r="G975" s="11">
        <v>3</v>
      </c>
      <c r="H975" s="12" t="str">
        <f t="shared" si="29"/>
        <v>71-3</v>
      </c>
      <c r="I975" s="12" t="str">
        <f t="shared" si="30"/>
        <v>71-3 3</v>
      </c>
      <c r="J975" s="49" t="s">
        <v>1487</v>
      </c>
      <c r="K975" s="11">
        <v>0</v>
      </c>
      <c r="L975" s="11">
        <v>98</v>
      </c>
      <c r="M975" s="117" t="b">
        <v>1</v>
      </c>
      <c r="N975" s="14">
        <v>174.61</v>
      </c>
      <c r="O975" s="14">
        <v>175.59</v>
      </c>
      <c r="P975" s="11" t="s">
        <v>112</v>
      </c>
      <c r="Q975" s="11" t="s">
        <v>117</v>
      </c>
      <c r="R975" s="133" t="s">
        <v>1497</v>
      </c>
      <c r="S975" s="134">
        <v>3</v>
      </c>
      <c r="T975" s="11" t="s">
        <v>18</v>
      </c>
      <c r="U975" s="11" t="s">
        <v>89</v>
      </c>
      <c r="V975" s="6" t="s">
        <v>678</v>
      </c>
      <c r="W975" s="6" t="s">
        <v>49</v>
      </c>
      <c r="X975" s="6" t="s">
        <v>14</v>
      </c>
      <c r="Y975" s="6" t="s">
        <v>11</v>
      </c>
      <c r="Z975" s="18">
        <v>3</v>
      </c>
      <c r="AA975" s="6" t="s">
        <v>40</v>
      </c>
      <c r="AB975" s="151"/>
      <c r="AC975" s="151"/>
      <c r="AD975" s="151"/>
      <c r="AE975" s="151"/>
      <c r="AF975" s="34"/>
      <c r="AG975" s="34"/>
      <c r="AH975" s="151"/>
      <c r="AI975" s="34"/>
      <c r="AJ975" s="34"/>
      <c r="AK975" s="34"/>
      <c r="AL975" s="151"/>
      <c r="AM975" s="151"/>
      <c r="AN975" s="34"/>
      <c r="AO975" s="34"/>
      <c r="AP975" s="34"/>
      <c r="AQ975" s="151"/>
      <c r="AR975" s="34"/>
      <c r="AS975" s="34"/>
      <c r="AT975" s="34">
        <v>50</v>
      </c>
      <c r="AU975" s="34"/>
      <c r="AV975" s="151"/>
      <c r="AW975" s="34">
        <v>50</v>
      </c>
      <c r="AX975" s="34"/>
      <c r="AY975" s="34"/>
      <c r="AZ975" s="151"/>
      <c r="BA975" s="34"/>
      <c r="BB975" s="34"/>
      <c r="BC975" s="34"/>
      <c r="BD975" s="151"/>
      <c r="BE975" s="151"/>
      <c r="BF975" s="151"/>
      <c r="BG975" s="34"/>
      <c r="BH975" s="34"/>
      <c r="BI975" s="34"/>
      <c r="BJ975" s="34"/>
      <c r="BK975" s="151"/>
      <c r="BL975" s="151"/>
      <c r="BM975" s="151"/>
      <c r="BN975" s="151"/>
      <c r="BO975" s="151"/>
      <c r="BP975" s="30"/>
      <c r="BQ975" s="6"/>
      <c r="BR975" s="6"/>
      <c r="BS975" s="4">
        <v>100</v>
      </c>
      <c r="BT975" s="6"/>
      <c r="BU975" s="6"/>
      <c r="BV975" s="6"/>
      <c r="BW975" s="1" t="s">
        <v>764</v>
      </c>
      <c r="BX975" s="6"/>
      <c r="BY975" s="6"/>
      <c r="BZ975" s="6"/>
    </row>
    <row r="976" spans="1:78" ht="15" customHeight="1" x14ac:dyDescent="0.3">
      <c r="A976" s="49" t="s">
        <v>1487</v>
      </c>
      <c r="B976" s="7">
        <v>42969</v>
      </c>
      <c r="C976" s="6" t="s">
        <v>662</v>
      </c>
      <c r="D976" s="6">
        <v>5057</v>
      </c>
      <c r="E976" s="6">
        <v>805</v>
      </c>
      <c r="F976" s="11">
        <v>71</v>
      </c>
      <c r="G976" s="11">
        <v>3</v>
      </c>
      <c r="H976" s="12" t="str">
        <f t="shared" si="29"/>
        <v>71-3</v>
      </c>
      <c r="I976" s="12" t="str">
        <f t="shared" si="30"/>
        <v>71-3 3</v>
      </c>
      <c r="J976" s="49" t="s">
        <v>1487</v>
      </c>
      <c r="K976" s="11">
        <v>0</v>
      </c>
      <c r="L976" s="11">
        <v>98</v>
      </c>
      <c r="M976" s="117" t="b">
        <v>1</v>
      </c>
      <c r="N976" s="14">
        <v>174.61</v>
      </c>
      <c r="O976" s="14">
        <v>175.59</v>
      </c>
      <c r="P976" s="11" t="s">
        <v>112</v>
      </c>
      <c r="Q976" s="11" t="s">
        <v>117</v>
      </c>
      <c r="R976" s="133" t="s">
        <v>1497</v>
      </c>
      <c r="S976" s="134">
        <v>3</v>
      </c>
      <c r="T976" s="11" t="s">
        <v>44</v>
      </c>
      <c r="U976" s="11"/>
      <c r="V976" s="6" t="s">
        <v>552</v>
      </c>
      <c r="W976" s="6" t="s">
        <v>49</v>
      </c>
      <c r="X976" s="6" t="s">
        <v>52</v>
      </c>
      <c r="Y976" s="6" t="s">
        <v>11</v>
      </c>
      <c r="Z976" s="18">
        <v>3</v>
      </c>
      <c r="AA976" s="6"/>
      <c r="AB976" s="151"/>
      <c r="AC976" s="151"/>
      <c r="AD976" s="151"/>
      <c r="AE976" s="151"/>
      <c r="AF976" s="34"/>
      <c r="AG976" s="34"/>
      <c r="AH976" s="151"/>
      <c r="AI976" s="34"/>
      <c r="AJ976" s="34"/>
      <c r="AK976" s="34"/>
      <c r="AL976" s="151"/>
      <c r="AM976" s="151"/>
      <c r="AN976" s="34"/>
      <c r="AO976" s="34"/>
      <c r="AP976" s="34"/>
      <c r="AQ976" s="151"/>
      <c r="AR976" s="34"/>
      <c r="AS976" s="34"/>
      <c r="AT976" s="34">
        <v>50</v>
      </c>
      <c r="AU976" s="34"/>
      <c r="AV976" s="151"/>
      <c r="AW976" s="34">
        <v>50</v>
      </c>
      <c r="AX976" s="34"/>
      <c r="AY976" s="34"/>
      <c r="AZ976" s="151"/>
      <c r="BA976" s="34"/>
      <c r="BB976" s="34"/>
      <c r="BC976" s="34"/>
      <c r="BD976" s="151"/>
      <c r="BE976" s="151"/>
      <c r="BF976" s="151"/>
      <c r="BG976" s="34"/>
      <c r="BH976" s="34"/>
      <c r="BI976" s="34"/>
      <c r="BJ976" s="34"/>
      <c r="BK976" s="151"/>
      <c r="BL976" s="151"/>
      <c r="BM976" s="151"/>
      <c r="BN976" s="151"/>
      <c r="BO976" s="151"/>
      <c r="BP976" s="30"/>
      <c r="BQ976" s="6"/>
      <c r="BR976" s="6"/>
      <c r="BS976" s="4">
        <v>100</v>
      </c>
      <c r="BT976" s="6"/>
      <c r="BU976" s="6"/>
      <c r="BV976" s="6"/>
      <c r="BW976" s="1" t="s">
        <v>586</v>
      </c>
      <c r="BX976" s="6"/>
      <c r="BY976" s="6"/>
      <c r="BZ976" s="6"/>
    </row>
    <row r="977" spans="1:78" ht="15" hidden="1" customHeight="1" x14ac:dyDescent="0.3">
      <c r="A977" s="49" t="s">
        <v>1487</v>
      </c>
      <c r="B977" s="7">
        <v>42969</v>
      </c>
      <c r="C977" s="6" t="s">
        <v>662</v>
      </c>
      <c r="D977" s="6">
        <v>5057</v>
      </c>
      <c r="E977" s="6">
        <v>805</v>
      </c>
      <c r="F977" s="11">
        <v>71</v>
      </c>
      <c r="G977" s="11">
        <v>3</v>
      </c>
      <c r="H977" s="12" t="str">
        <f t="shared" ref="H977:H1040" si="31">F977&amp;"-"&amp;G977</f>
        <v>71-3</v>
      </c>
      <c r="I977" s="12" t="str">
        <f t="shared" si="30"/>
        <v>71-3 5</v>
      </c>
      <c r="J977" s="49" t="s">
        <v>1487</v>
      </c>
      <c r="K977" s="11">
        <v>0</v>
      </c>
      <c r="L977" s="11">
        <v>98</v>
      </c>
      <c r="M977" s="117" t="b">
        <v>1</v>
      </c>
      <c r="N977" s="14">
        <v>174.61</v>
      </c>
      <c r="O977" s="14">
        <v>175.59</v>
      </c>
      <c r="P977" s="11" t="s">
        <v>112</v>
      </c>
      <c r="Q977" s="11" t="s">
        <v>308</v>
      </c>
      <c r="R977" s="133" t="s">
        <v>1495</v>
      </c>
      <c r="S977" s="134">
        <v>5</v>
      </c>
      <c r="T977" s="11" t="s">
        <v>18</v>
      </c>
      <c r="U977" s="11"/>
      <c r="V977" s="6" t="s">
        <v>202</v>
      </c>
      <c r="W977" s="6" t="s">
        <v>49</v>
      </c>
      <c r="X977" s="6" t="s">
        <v>17</v>
      </c>
      <c r="Y977" s="6" t="s">
        <v>10</v>
      </c>
      <c r="Z977" s="18">
        <v>2</v>
      </c>
      <c r="AA977" s="6" t="s">
        <v>40</v>
      </c>
      <c r="AB977" s="151"/>
      <c r="AC977" s="151"/>
      <c r="AD977" s="151"/>
      <c r="AE977" s="151"/>
      <c r="AF977" s="34"/>
      <c r="AG977" s="34"/>
      <c r="AH977" s="151"/>
      <c r="AI977" s="34"/>
      <c r="AJ977" s="34"/>
      <c r="AK977" s="34"/>
      <c r="AL977" s="151"/>
      <c r="AM977" s="151"/>
      <c r="AN977" s="34"/>
      <c r="AO977" s="34"/>
      <c r="AP977" s="34"/>
      <c r="AQ977" s="151"/>
      <c r="AR977" s="34"/>
      <c r="AS977" s="34"/>
      <c r="AT977" s="34"/>
      <c r="AU977" s="34"/>
      <c r="AV977" s="151"/>
      <c r="AW977" s="34"/>
      <c r="AX977" s="34"/>
      <c r="AY977" s="34"/>
      <c r="AZ977" s="151"/>
      <c r="BA977" s="34"/>
      <c r="BB977" s="34"/>
      <c r="BC977" s="34"/>
      <c r="BD977" s="151"/>
      <c r="BE977" s="151"/>
      <c r="BF977" s="151"/>
      <c r="BG977" s="34"/>
      <c r="BH977" s="34">
        <v>100</v>
      </c>
      <c r="BI977" s="34"/>
      <c r="BJ977" s="34"/>
      <c r="BK977" s="151"/>
      <c r="BL977" s="151"/>
      <c r="BM977" s="151"/>
      <c r="BN977" s="151"/>
      <c r="BO977" s="151"/>
      <c r="BP977" s="30"/>
      <c r="BQ977" s="6"/>
      <c r="BR977" s="6"/>
      <c r="BS977" s="4">
        <v>100</v>
      </c>
      <c r="BT977" s="6"/>
      <c r="BU977" s="6"/>
      <c r="BV977" s="6"/>
      <c r="BW977" s="1" t="s">
        <v>586</v>
      </c>
      <c r="BX977" s="6"/>
      <c r="BY977" s="6"/>
      <c r="BZ977" s="6"/>
    </row>
    <row r="978" spans="1:78" ht="15" hidden="1" customHeight="1" x14ac:dyDescent="0.3">
      <c r="A978" s="49" t="s">
        <v>1487</v>
      </c>
      <c r="B978" s="7">
        <v>42969</v>
      </c>
      <c r="C978" s="6" t="s">
        <v>662</v>
      </c>
      <c r="D978" s="6">
        <v>5057</v>
      </c>
      <c r="E978" s="6">
        <v>805</v>
      </c>
      <c r="F978" s="11">
        <v>71</v>
      </c>
      <c r="G978" s="11">
        <v>3</v>
      </c>
      <c r="H978" s="12" t="str">
        <f t="shared" si="31"/>
        <v>71-3</v>
      </c>
      <c r="I978" s="12" t="str">
        <f t="shared" si="30"/>
        <v>71-3 O</v>
      </c>
      <c r="J978" s="49" t="s">
        <v>1487</v>
      </c>
      <c r="K978" s="11">
        <v>0</v>
      </c>
      <c r="L978" s="11">
        <v>98</v>
      </c>
      <c r="M978" s="117" t="b">
        <v>1</v>
      </c>
      <c r="N978" s="14">
        <v>174.61</v>
      </c>
      <c r="O978" s="14">
        <v>175.59</v>
      </c>
      <c r="P978" s="11" t="s">
        <v>112</v>
      </c>
      <c r="Q978" s="11" t="s">
        <v>105</v>
      </c>
      <c r="R978" s="135" t="s">
        <v>105</v>
      </c>
      <c r="S978" s="136" t="s">
        <v>1492</v>
      </c>
      <c r="T978" s="11"/>
      <c r="U978" s="11"/>
      <c r="V978" s="6"/>
      <c r="W978" s="6"/>
      <c r="X978" s="6"/>
      <c r="Y978" s="6"/>
      <c r="Z978" s="18" t="e">
        <v>#N/A</v>
      </c>
      <c r="AA978" s="6"/>
      <c r="AB978" s="151"/>
      <c r="AC978" s="151"/>
      <c r="AD978" s="151"/>
      <c r="AE978" s="151"/>
      <c r="AF978" s="34"/>
      <c r="AG978" s="34"/>
      <c r="AH978" s="151"/>
      <c r="AI978" s="34"/>
      <c r="AJ978" s="34"/>
      <c r="AK978" s="34"/>
      <c r="AL978" s="151"/>
      <c r="AM978" s="151"/>
      <c r="AN978" s="34"/>
      <c r="AO978" s="34"/>
      <c r="AP978" s="34"/>
      <c r="AQ978" s="151"/>
      <c r="AR978" s="34"/>
      <c r="AS978" s="34"/>
      <c r="AT978" s="34"/>
      <c r="AU978" s="34"/>
      <c r="AV978" s="151"/>
      <c r="AW978" s="34"/>
      <c r="AX978" s="34"/>
      <c r="AY978" s="34"/>
      <c r="AZ978" s="151"/>
      <c r="BA978" s="34"/>
      <c r="BB978" s="34"/>
      <c r="BC978" s="34"/>
      <c r="BD978" s="151"/>
      <c r="BE978" s="151"/>
      <c r="BF978" s="151"/>
      <c r="BG978" s="34"/>
      <c r="BH978" s="34"/>
      <c r="BI978" s="34"/>
      <c r="BJ978" s="34"/>
      <c r="BK978" s="151"/>
      <c r="BL978" s="151"/>
      <c r="BM978" s="151"/>
      <c r="BN978" s="151"/>
      <c r="BO978" s="151"/>
      <c r="BP978" s="30"/>
      <c r="BQ978" s="6"/>
      <c r="BR978" s="6"/>
      <c r="BS978" s="4">
        <v>0</v>
      </c>
      <c r="BT978" s="6"/>
      <c r="BU978" s="6"/>
      <c r="BV978" s="6"/>
      <c r="BW978" s="6"/>
      <c r="BX978" s="6" t="s">
        <v>765</v>
      </c>
      <c r="BY978" s="6"/>
      <c r="BZ978" s="6"/>
    </row>
    <row r="979" spans="1:78" ht="15" hidden="1" customHeight="1" x14ac:dyDescent="0.3">
      <c r="A979" s="49" t="s">
        <v>1487</v>
      </c>
      <c r="B979" s="7">
        <v>42969</v>
      </c>
      <c r="C979" s="6" t="s">
        <v>662</v>
      </c>
      <c r="D979" s="6">
        <v>5057</v>
      </c>
      <c r="E979" s="6">
        <v>805</v>
      </c>
      <c r="F979" s="11">
        <v>71</v>
      </c>
      <c r="G979" s="11">
        <v>4</v>
      </c>
      <c r="H979" s="12" t="str">
        <f t="shared" si="31"/>
        <v>71-4</v>
      </c>
      <c r="I979" s="12" t="str">
        <f t="shared" si="30"/>
        <v>71-4 1</v>
      </c>
      <c r="J979" s="49" t="s">
        <v>1487</v>
      </c>
      <c r="K979" s="11">
        <v>0</v>
      </c>
      <c r="L979" s="11">
        <v>67</v>
      </c>
      <c r="M979" s="117" t="b">
        <v>1</v>
      </c>
      <c r="N979" s="14">
        <v>175.59</v>
      </c>
      <c r="O979" s="14">
        <v>176.26</v>
      </c>
      <c r="P979" s="11" t="s">
        <v>112</v>
      </c>
      <c r="Q979" s="11" t="s">
        <v>1094</v>
      </c>
      <c r="R979" s="133" t="s">
        <v>1493</v>
      </c>
      <c r="S979" s="134">
        <v>1</v>
      </c>
      <c r="T979" s="11" t="s">
        <v>18</v>
      </c>
      <c r="U979" s="11"/>
      <c r="V979" s="6" t="s">
        <v>201</v>
      </c>
      <c r="W979" s="6" t="s">
        <v>49</v>
      </c>
      <c r="X979" s="6" t="s">
        <v>17</v>
      </c>
      <c r="Y979" s="6" t="s">
        <v>10</v>
      </c>
      <c r="Z979" s="18">
        <v>2</v>
      </c>
      <c r="AA979" s="6" t="s">
        <v>40</v>
      </c>
      <c r="AB979" s="151"/>
      <c r="AC979" s="151"/>
      <c r="AD979" s="151"/>
      <c r="AE979" s="151"/>
      <c r="AF979" s="34"/>
      <c r="AG979" s="34"/>
      <c r="AH979" s="151"/>
      <c r="AI979" s="34"/>
      <c r="AJ979" s="34"/>
      <c r="AK979" s="34"/>
      <c r="AL979" s="151"/>
      <c r="AM979" s="151"/>
      <c r="AN979" s="34"/>
      <c r="AO979" s="34"/>
      <c r="AP979" s="34"/>
      <c r="AQ979" s="151"/>
      <c r="AR979" s="34"/>
      <c r="AS979" s="34"/>
      <c r="AT979" s="34">
        <v>70</v>
      </c>
      <c r="AU979" s="34"/>
      <c r="AV979" s="151"/>
      <c r="AW979" s="34"/>
      <c r="AX979" s="34"/>
      <c r="AY979" s="34"/>
      <c r="AZ979" s="151"/>
      <c r="BA979" s="34"/>
      <c r="BB979" s="34"/>
      <c r="BC979" s="34"/>
      <c r="BD979" s="151"/>
      <c r="BE979" s="151"/>
      <c r="BF979" s="151"/>
      <c r="BG979" s="34"/>
      <c r="BH979" s="34"/>
      <c r="BI979" s="34">
        <v>30</v>
      </c>
      <c r="BJ979" s="34"/>
      <c r="BK979" s="151"/>
      <c r="BL979" s="151"/>
      <c r="BM979" s="151"/>
      <c r="BN979" s="151"/>
      <c r="BO979" s="151"/>
      <c r="BP979" s="30"/>
      <c r="BQ979" s="6"/>
      <c r="BR979" s="6"/>
      <c r="BS979" s="4">
        <v>100</v>
      </c>
      <c r="BT979" s="6"/>
      <c r="BU979" s="6"/>
      <c r="BV979" s="6"/>
      <c r="BW979" s="6" t="s">
        <v>591</v>
      </c>
      <c r="BX979" s="6"/>
      <c r="BY979" s="6"/>
      <c r="BZ979" s="6"/>
    </row>
    <row r="980" spans="1:78" ht="15" hidden="1" customHeight="1" x14ac:dyDescent="0.3">
      <c r="A980" s="49" t="s">
        <v>1487</v>
      </c>
      <c r="B980" s="7">
        <v>42969</v>
      </c>
      <c r="C980" s="6" t="s">
        <v>662</v>
      </c>
      <c r="D980" s="6">
        <v>5057</v>
      </c>
      <c r="E980" s="6">
        <v>805</v>
      </c>
      <c r="F980" s="11">
        <v>71</v>
      </c>
      <c r="G980" s="11">
        <v>4</v>
      </c>
      <c r="H980" s="12" t="str">
        <f t="shared" si="31"/>
        <v>71-4</v>
      </c>
      <c r="I980" s="12" t="str">
        <f t="shared" si="30"/>
        <v>71-4 2</v>
      </c>
      <c r="J980" s="49" t="s">
        <v>1487</v>
      </c>
      <c r="K980" s="11">
        <v>50</v>
      </c>
      <c r="L980" s="11">
        <v>67</v>
      </c>
      <c r="M980" s="117" t="b">
        <v>1</v>
      </c>
      <c r="N980" s="14">
        <v>176.09</v>
      </c>
      <c r="O980" s="14">
        <v>176.26</v>
      </c>
      <c r="P980" s="11" t="s">
        <v>112</v>
      </c>
      <c r="Q980" s="11" t="s">
        <v>42</v>
      </c>
      <c r="R980" s="137" t="s">
        <v>1496</v>
      </c>
      <c r="S980" s="138">
        <v>2</v>
      </c>
      <c r="T980" s="11" t="s">
        <v>18</v>
      </c>
      <c r="U980" s="11"/>
      <c r="V980" s="6" t="s">
        <v>545</v>
      </c>
      <c r="W980" s="6" t="s">
        <v>49</v>
      </c>
      <c r="X980" s="6" t="s">
        <v>14</v>
      </c>
      <c r="Y980" s="6" t="s">
        <v>10</v>
      </c>
      <c r="Z980" s="79">
        <v>2</v>
      </c>
      <c r="AA980" s="6"/>
      <c r="AB980" s="152"/>
      <c r="AC980" s="152"/>
      <c r="AD980" s="152"/>
      <c r="AE980" s="152"/>
      <c r="AF980" s="54"/>
      <c r="AG980" s="54"/>
      <c r="AH980" s="152"/>
      <c r="AI980" s="54"/>
      <c r="AJ980" s="54"/>
      <c r="AK980" s="54"/>
      <c r="AL980" s="152"/>
      <c r="AM980" s="152"/>
      <c r="AN980" s="54"/>
      <c r="AO980" s="54"/>
      <c r="AP980" s="54"/>
      <c r="AQ980" s="151"/>
      <c r="AR980" s="34"/>
      <c r="AS980" s="34"/>
      <c r="AT980" s="34">
        <v>70</v>
      </c>
      <c r="AU980" s="34"/>
      <c r="AV980" s="151"/>
      <c r="AW980" s="34">
        <v>20</v>
      </c>
      <c r="AX980" s="34"/>
      <c r="AY980" s="34"/>
      <c r="AZ980" s="151"/>
      <c r="BA980" s="34"/>
      <c r="BB980" s="34"/>
      <c r="BC980" s="34"/>
      <c r="BD980" s="151"/>
      <c r="BE980" s="151"/>
      <c r="BF980" s="151"/>
      <c r="BG980" s="34"/>
      <c r="BH980" s="34"/>
      <c r="BI980" s="34">
        <v>10</v>
      </c>
      <c r="BJ980" s="34"/>
      <c r="BK980" s="151"/>
      <c r="BL980" s="151"/>
      <c r="BM980" s="151"/>
      <c r="BN980" s="151"/>
      <c r="BO980" s="151"/>
      <c r="BP980" s="30"/>
      <c r="BQ980" s="6"/>
      <c r="BR980" s="6"/>
      <c r="BS980" s="4">
        <v>100</v>
      </c>
      <c r="BT980" s="6"/>
      <c r="BU980" s="6"/>
      <c r="BV980" s="6"/>
      <c r="BW980" s="1" t="s">
        <v>625</v>
      </c>
      <c r="BX980" s="6"/>
      <c r="BY980" s="6"/>
      <c r="BZ980" s="6"/>
    </row>
    <row r="981" spans="1:78" ht="15" customHeight="1" x14ac:dyDescent="0.3">
      <c r="A981" s="49" t="s">
        <v>1487</v>
      </c>
      <c r="B981" s="7">
        <v>42969</v>
      </c>
      <c r="C981" s="6" t="s">
        <v>662</v>
      </c>
      <c r="D981" s="6">
        <v>5057</v>
      </c>
      <c r="E981" s="6">
        <v>805</v>
      </c>
      <c r="F981" s="11">
        <v>71</v>
      </c>
      <c r="G981" s="11">
        <v>4</v>
      </c>
      <c r="H981" s="12" t="str">
        <f t="shared" si="31"/>
        <v>71-4</v>
      </c>
      <c r="I981" s="12" t="str">
        <f t="shared" si="30"/>
        <v>71-4 3</v>
      </c>
      <c r="J981" s="49" t="s">
        <v>1487</v>
      </c>
      <c r="K981" s="11">
        <v>0</v>
      </c>
      <c r="L981" s="11">
        <v>67</v>
      </c>
      <c r="M981" s="117" t="b">
        <v>1</v>
      </c>
      <c r="N981" s="14">
        <v>175.59</v>
      </c>
      <c r="O981" s="14">
        <v>176.26</v>
      </c>
      <c r="P981" s="11" t="s">
        <v>112</v>
      </c>
      <c r="Q981" s="11" t="s">
        <v>117</v>
      </c>
      <c r="R981" s="133" t="s">
        <v>1497</v>
      </c>
      <c r="S981" s="134">
        <v>3</v>
      </c>
      <c r="T981" s="11" t="s">
        <v>18</v>
      </c>
      <c r="U981" s="11"/>
      <c r="V981" s="6" t="s">
        <v>551</v>
      </c>
      <c r="W981" s="6" t="s">
        <v>49</v>
      </c>
      <c r="X981" s="6" t="s">
        <v>14</v>
      </c>
      <c r="Y981" s="6" t="s">
        <v>11</v>
      </c>
      <c r="Z981" s="18">
        <v>3</v>
      </c>
      <c r="AA981" s="6" t="s">
        <v>40</v>
      </c>
      <c r="AB981" s="151"/>
      <c r="AC981" s="151"/>
      <c r="AD981" s="151"/>
      <c r="AE981" s="151"/>
      <c r="AF981" s="34"/>
      <c r="AG981" s="34"/>
      <c r="AH981" s="151"/>
      <c r="AI981" s="34"/>
      <c r="AJ981" s="34"/>
      <c r="AK981" s="34"/>
      <c r="AL981" s="151"/>
      <c r="AM981" s="151"/>
      <c r="AN981" s="34"/>
      <c r="AO981" s="34"/>
      <c r="AP981" s="34"/>
      <c r="AQ981" s="151"/>
      <c r="AR981" s="34"/>
      <c r="AS981" s="34"/>
      <c r="AT981" s="34">
        <v>50</v>
      </c>
      <c r="AU981" s="34"/>
      <c r="AV981" s="151"/>
      <c r="AW981" s="34">
        <v>50</v>
      </c>
      <c r="AX981" s="34"/>
      <c r="AY981" s="34"/>
      <c r="AZ981" s="151"/>
      <c r="BA981" s="34"/>
      <c r="BB981" s="34"/>
      <c r="BC981" s="34"/>
      <c r="BD981" s="151"/>
      <c r="BE981" s="151"/>
      <c r="BF981" s="151"/>
      <c r="BG981" s="34"/>
      <c r="BH981" s="34"/>
      <c r="BI981" s="34"/>
      <c r="BJ981" s="34"/>
      <c r="BK981" s="151"/>
      <c r="BL981" s="151"/>
      <c r="BM981" s="151"/>
      <c r="BN981" s="151"/>
      <c r="BO981" s="151"/>
      <c r="BP981" s="30"/>
      <c r="BQ981" s="6"/>
      <c r="BR981" s="6"/>
      <c r="BS981" s="4">
        <v>100</v>
      </c>
      <c r="BT981" s="6"/>
      <c r="BU981" s="6" t="s">
        <v>133</v>
      </c>
      <c r="BV981" s="6" t="s">
        <v>522</v>
      </c>
      <c r="BW981" s="1" t="s">
        <v>766</v>
      </c>
      <c r="BX981" s="6"/>
      <c r="BY981" s="6"/>
      <c r="BZ981" s="6"/>
    </row>
    <row r="982" spans="1:78" ht="15" customHeight="1" x14ac:dyDescent="0.3">
      <c r="A982" s="49" t="s">
        <v>1487</v>
      </c>
      <c r="B982" s="7">
        <v>42969</v>
      </c>
      <c r="C982" s="6" t="s">
        <v>662</v>
      </c>
      <c r="D982" s="6">
        <v>5057</v>
      </c>
      <c r="E982" s="6">
        <v>805</v>
      </c>
      <c r="F982" s="11">
        <v>71</v>
      </c>
      <c r="G982" s="11">
        <v>4</v>
      </c>
      <c r="H982" s="12" t="str">
        <f t="shared" si="31"/>
        <v>71-4</v>
      </c>
      <c r="I982" s="12" t="str">
        <f t="shared" si="30"/>
        <v>71-4 3</v>
      </c>
      <c r="J982" s="49" t="s">
        <v>1487</v>
      </c>
      <c r="K982" s="11">
        <v>0</v>
      </c>
      <c r="L982" s="11">
        <v>67</v>
      </c>
      <c r="M982" s="117" t="b">
        <v>1</v>
      </c>
      <c r="N982" s="14">
        <v>175.59</v>
      </c>
      <c r="O982" s="14">
        <v>176.26</v>
      </c>
      <c r="P982" s="11" t="s">
        <v>112</v>
      </c>
      <c r="Q982" s="11" t="s">
        <v>117</v>
      </c>
      <c r="R982" s="133" t="s">
        <v>1497</v>
      </c>
      <c r="S982" s="134">
        <v>3</v>
      </c>
      <c r="T982" s="11" t="s">
        <v>44</v>
      </c>
      <c r="U982" s="11"/>
      <c r="V982" s="6" t="s">
        <v>664</v>
      </c>
      <c r="W982" s="6" t="s">
        <v>49</v>
      </c>
      <c r="X982" s="6" t="s">
        <v>52</v>
      </c>
      <c r="Y982" s="6" t="s">
        <v>11</v>
      </c>
      <c r="Z982" s="18">
        <v>3</v>
      </c>
      <c r="AA982" s="6"/>
      <c r="AB982" s="151"/>
      <c r="AC982" s="151"/>
      <c r="AD982" s="151"/>
      <c r="AE982" s="151"/>
      <c r="AF982" s="34"/>
      <c r="AG982" s="34"/>
      <c r="AH982" s="151"/>
      <c r="AI982" s="34"/>
      <c r="AJ982" s="34"/>
      <c r="AK982" s="34"/>
      <c r="AL982" s="151"/>
      <c r="AM982" s="151"/>
      <c r="AN982" s="34"/>
      <c r="AO982" s="34"/>
      <c r="AP982" s="34"/>
      <c r="AQ982" s="151"/>
      <c r="AR982" s="34"/>
      <c r="AS982" s="34"/>
      <c r="AT982" s="34">
        <v>50</v>
      </c>
      <c r="AU982" s="34"/>
      <c r="AV982" s="151"/>
      <c r="AW982" s="34">
        <v>50</v>
      </c>
      <c r="AX982" s="34"/>
      <c r="AY982" s="34"/>
      <c r="AZ982" s="151"/>
      <c r="BA982" s="34"/>
      <c r="BB982" s="34"/>
      <c r="BC982" s="34"/>
      <c r="BD982" s="151"/>
      <c r="BE982" s="151"/>
      <c r="BF982" s="151"/>
      <c r="BG982" s="34"/>
      <c r="BH982" s="34"/>
      <c r="BI982" s="34"/>
      <c r="BJ982" s="34"/>
      <c r="BK982" s="151"/>
      <c r="BL982" s="151"/>
      <c r="BM982" s="151"/>
      <c r="BN982" s="151"/>
      <c r="BO982" s="151"/>
      <c r="BP982" s="30"/>
      <c r="BQ982" s="6"/>
      <c r="BR982" s="6"/>
      <c r="BS982" s="4">
        <v>100</v>
      </c>
      <c r="BT982" s="6"/>
      <c r="BU982" s="6"/>
      <c r="BV982" s="6"/>
      <c r="BW982" s="1" t="s">
        <v>767</v>
      </c>
      <c r="BX982" s="6"/>
      <c r="BY982" s="6"/>
      <c r="BZ982" s="6"/>
    </row>
    <row r="983" spans="1:78" ht="15" hidden="1" customHeight="1" x14ac:dyDescent="0.3">
      <c r="A983" s="49" t="s">
        <v>1487</v>
      </c>
      <c r="B983" s="7">
        <v>42969</v>
      </c>
      <c r="C983" s="6" t="s">
        <v>662</v>
      </c>
      <c r="D983" s="6">
        <v>5057</v>
      </c>
      <c r="E983" s="6">
        <v>805</v>
      </c>
      <c r="F983" s="11">
        <v>71</v>
      </c>
      <c r="G983" s="11">
        <v>4</v>
      </c>
      <c r="H983" s="12" t="str">
        <f t="shared" si="31"/>
        <v>71-4</v>
      </c>
      <c r="I983" s="12" t="str">
        <f t="shared" si="30"/>
        <v>71-4 4</v>
      </c>
      <c r="J983" s="49" t="s">
        <v>1487</v>
      </c>
      <c r="K983" s="11">
        <v>0</v>
      </c>
      <c r="L983" s="11">
        <v>67</v>
      </c>
      <c r="M983" s="117" t="b">
        <v>1</v>
      </c>
      <c r="N983" s="14">
        <v>175.59</v>
      </c>
      <c r="O983" s="14">
        <v>176.26</v>
      </c>
      <c r="P983" s="11" t="s">
        <v>96</v>
      </c>
      <c r="Q983" s="11" t="s">
        <v>31</v>
      </c>
      <c r="R983" s="140" t="s">
        <v>1494</v>
      </c>
      <c r="S983" s="141">
        <v>4</v>
      </c>
      <c r="T983" s="11" t="s">
        <v>44</v>
      </c>
      <c r="U983" s="11"/>
      <c r="V983" s="6" t="s">
        <v>664</v>
      </c>
      <c r="W983" s="6" t="s">
        <v>49</v>
      </c>
      <c r="X983" s="6" t="s">
        <v>14</v>
      </c>
      <c r="Y983" s="6" t="s">
        <v>12</v>
      </c>
      <c r="Z983" s="18">
        <v>4</v>
      </c>
      <c r="AA983" s="6" t="s">
        <v>40</v>
      </c>
      <c r="AB983" s="151"/>
      <c r="AC983" s="151"/>
      <c r="AD983" s="151"/>
      <c r="AE983" s="151"/>
      <c r="AF983" s="34"/>
      <c r="AG983" s="34"/>
      <c r="AH983" s="151"/>
      <c r="AI983" s="34"/>
      <c r="AJ983" s="34"/>
      <c r="AK983" s="34"/>
      <c r="AL983" s="151"/>
      <c r="AM983" s="151"/>
      <c r="AN983" s="34"/>
      <c r="AO983" s="34"/>
      <c r="AP983" s="34"/>
      <c r="AQ983" s="151"/>
      <c r="AR983" s="34"/>
      <c r="AS983" s="34"/>
      <c r="AT983" s="34"/>
      <c r="AU983" s="34">
        <v>100</v>
      </c>
      <c r="AV983" s="151"/>
      <c r="AW983" s="34"/>
      <c r="AX983" s="34"/>
      <c r="AY983" s="34"/>
      <c r="AZ983" s="151"/>
      <c r="BA983" s="34"/>
      <c r="BB983" s="34"/>
      <c r="BC983" s="34"/>
      <c r="BD983" s="151"/>
      <c r="BE983" s="151"/>
      <c r="BF983" s="151"/>
      <c r="BG983" s="34"/>
      <c r="BH983" s="34"/>
      <c r="BI983" s="34"/>
      <c r="BJ983" s="34"/>
      <c r="BK983" s="151"/>
      <c r="BL983" s="151"/>
      <c r="BM983" s="151"/>
      <c r="BN983" s="151"/>
      <c r="BO983" s="151"/>
      <c r="BP983" s="30"/>
      <c r="BQ983" s="6"/>
      <c r="BR983" s="6"/>
      <c r="BS983" s="4">
        <v>100</v>
      </c>
      <c r="BT983" s="6"/>
      <c r="BU983" s="6"/>
      <c r="BV983" s="6"/>
      <c r="BW983" s="1" t="s">
        <v>761</v>
      </c>
      <c r="BX983" s="6"/>
      <c r="BY983" s="6"/>
      <c r="BZ983" s="6"/>
    </row>
    <row r="984" spans="1:78" ht="15" hidden="1" customHeight="1" x14ac:dyDescent="0.3">
      <c r="A984" s="49" t="s">
        <v>1487</v>
      </c>
      <c r="B984" s="7">
        <v>42969</v>
      </c>
      <c r="C984" s="6" t="s">
        <v>662</v>
      </c>
      <c r="D984" s="6">
        <v>5057</v>
      </c>
      <c r="E984" s="6">
        <v>805</v>
      </c>
      <c r="F984" s="11">
        <v>71</v>
      </c>
      <c r="G984" s="11">
        <v>4</v>
      </c>
      <c r="H984" s="12" t="str">
        <f t="shared" si="31"/>
        <v>71-4</v>
      </c>
      <c r="I984" s="12" t="str">
        <f t="shared" si="30"/>
        <v>71-4 O</v>
      </c>
      <c r="J984" s="49" t="s">
        <v>1487</v>
      </c>
      <c r="K984" s="11">
        <v>0</v>
      </c>
      <c r="L984" s="11">
        <v>67</v>
      </c>
      <c r="M984" s="117" t="b">
        <v>1</v>
      </c>
      <c r="N984" s="14">
        <v>175.59</v>
      </c>
      <c r="O984" s="14">
        <v>176.26</v>
      </c>
      <c r="P984" s="11" t="s">
        <v>112</v>
      </c>
      <c r="Q984" s="11" t="s">
        <v>105</v>
      </c>
      <c r="R984" s="135" t="s">
        <v>105</v>
      </c>
      <c r="S984" s="136" t="s">
        <v>1492</v>
      </c>
      <c r="T984" s="11"/>
      <c r="U984" s="11"/>
      <c r="V984" s="6"/>
      <c r="W984" s="6"/>
      <c r="X984" s="6"/>
      <c r="Y984" s="6"/>
      <c r="Z984" s="18" t="e">
        <v>#N/A</v>
      </c>
      <c r="AA984" s="6"/>
      <c r="AB984" s="151"/>
      <c r="AC984" s="151"/>
      <c r="AD984" s="151"/>
      <c r="AE984" s="151"/>
      <c r="AF984" s="34"/>
      <c r="AG984" s="34"/>
      <c r="AH984" s="151"/>
      <c r="AI984" s="34"/>
      <c r="AJ984" s="34"/>
      <c r="AK984" s="34"/>
      <c r="AL984" s="151"/>
      <c r="AM984" s="151"/>
      <c r="AN984" s="34"/>
      <c r="AO984" s="34"/>
      <c r="AP984" s="34"/>
      <c r="AQ984" s="151"/>
      <c r="AR984" s="34"/>
      <c r="AS984" s="34"/>
      <c r="AT984" s="34"/>
      <c r="AU984" s="34"/>
      <c r="AV984" s="151"/>
      <c r="AW984" s="34"/>
      <c r="AX984" s="34"/>
      <c r="AY984" s="34"/>
      <c r="AZ984" s="151"/>
      <c r="BA984" s="34"/>
      <c r="BB984" s="34"/>
      <c r="BC984" s="34"/>
      <c r="BD984" s="151"/>
      <c r="BE984" s="151"/>
      <c r="BF984" s="151"/>
      <c r="BG984" s="34"/>
      <c r="BH984" s="34"/>
      <c r="BI984" s="34"/>
      <c r="BJ984" s="34"/>
      <c r="BK984" s="151"/>
      <c r="BL984" s="151"/>
      <c r="BM984" s="151"/>
      <c r="BN984" s="151"/>
      <c r="BO984" s="151"/>
      <c r="BP984" s="30"/>
      <c r="BQ984" s="6"/>
      <c r="BR984" s="6"/>
      <c r="BS984" s="4">
        <v>0</v>
      </c>
      <c r="BT984" s="6"/>
      <c r="BU984" s="6"/>
      <c r="BV984" s="6"/>
      <c r="BW984" s="6"/>
      <c r="BX984" s="6" t="s">
        <v>768</v>
      </c>
      <c r="BY984" s="6"/>
      <c r="BZ984" s="6"/>
    </row>
    <row r="985" spans="1:78" ht="15" hidden="1" customHeight="1" x14ac:dyDescent="0.3">
      <c r="A985" s="49" t="s">
        <v>1487</v>
      </c>
      <c r="B985" s="7">
        <v>42969</v>
      </c>
      <c r="C985" s="6" t="s">
        <v>662</v>
      </c>
      <c r="D985" s="6">
        <v>5057</v>
      </c>
      <c r="E985" s="6">
        <v>805</v>
      </c>
      <c r="F985" s="11">
        <v>72</v>
      </c>
      <c r="G985" s="11">
        <v>1</v>
      </c>
      <c r="H985" s="12" t="str">
        <f t="shared" si="31"/>
        <v>72-1</v>
      </c>
      <c r="I985" s="12" t="str">
        <f t="shared" si="30"/>
        <v>72-1 1</v>
      </c>
      <c r="J985" s="49" t="s">
        <v>1487</v>
      </c>
      <c r="K985" s="11">
        <v>0</v>
      </c>
      <c r="L985" s="11">
        <v>93</v>
      </c>
      <c r="M985" s="117" t="b">
        <v>1</v>
      </c>
      <c r="N985" s="14">
        <v>176.25</v>
      </c>
      <c r="O985" s="14">
        <v>177.18</v>
      </c>
      <c r="P985" s="11" t="s">
        <v>112</v>
      </c>
      <c r="Q985" s="11" t="s">
        <v>1094</v>
      </c>
      <c r="R985" s="133" t="s">
        <v>1493</v>
      </c>
      <c r="S985" s="134">
        <v>1</v>
      </c>
      <c r="T985" s="11" t="s">
        <v>18</v>
      </c>
      <c r="U985" s="11"/>
      <c r="V985" s="6" t="s">
        <v>201</v>
      </c>
      <c r="W985" s="6" t="s">
        <v>49</v>
      </c>
      <c r="X985" s="6" t="s">
        <v>17</v>
      </c>
      <c r="Y985" s="6" t="s">
        <v>10</v>
      </c>
      <c r="Z985" s="18">
        <v>2</v>
      </c>
      <c r="AA985" s="6" t="s">
        <v>40</v>
      </c>
      <c r="AB985" s="151"/>
      <c r="AC985" s="151"/>
      <c r="AD985" s="151"/>
      <c r="AE985" s="151"/>
      <c r="AF985" s="34"/>
      <c r="AG985" s="34"/>
      <c r="AH985" s="151"/>
      <c r="AI985" s="34"/>
      <c r="AJ985" s="34"/>
      <c r="AK985" s="34"/>
      <c r="AL985" s="151"/>
      <c r="AM985" s="151"/>
      <c r="AN985" s="34"/>
      <c r="AO985" s="34"/>
      <c r="AP985" s="34"/>
      <c r="AQ985" s="151"/>
      <c r="AR985" s="34"/>
      <c r="AS985" s="34"/>
      <c r="AT985" s="34">
        <v>70</v>
      </c>
      <c r="AU985" s="34"/>
      <c r="AV985" s="151"/>
      <c r="AW985" s="34"/>
      <c r="AX985" s="34"/>
      <c r="AY985" s="34"/>
      <c r="AZ985" s="151"/>
      <c r="BA985" s="34"/>
      <c r="BB985" s="34"/>
      <c r="BC985" s="34"/>
      <c r="BD985" s="151"/>
      <c r="BE985" s="151"/>
      <c r="BF985" s="151"/>
      <c r="BG985" s="34"/>
      <c r="BH985" s="34"/>
      <c r="BI985" s="34">
        <v>30</v>
      </c>
      <c r="BJ985" s="34"/>
      <c r="BK985" s="151"/>
      <c r="BL985" s="151"/>
      <c r="BM985" s="151"/>
      <c r="BN985" s="151"/>
      <c r="BO985" s="151"/>
      <c r="BP985" s="30"/>
      <c r="BQ985" s="6"/>
      <c r="BR985" s="6"/>
      <c r="BS985" s="4">
        <v>100</v>
      </c>
      <c r="BT985" s="6"/>
      <c r="BU985" s="6"/>
      <c r="BV985" s="6"/>
      <c r="BW985" s="6" t="s">
        <v>591</v>
      </c>
      <c r="BX985" s="6"/>
      <c r="BY985" s="6"/>
      <c r="BZ985" s="6"/>
    </row>
    <row r="986" spans="1:78" ht="15" hidden="1" customHeight="1" x14ac:dyDescent="0.3">
      <c r="A986" s="49" t="s">
        <v>1487</v>
      </c>
      <c r="B986" s="7">
        <v>42969</v>
      </c>
      <c r="C986" s="6" t="s">
        <v>662</v>
      </c>
      <c r="D986" s="6">
        <v>5057</v>
      </c>
      <c r="E986" s="6">
        <v>805</v>
      </c>
      <c r="F986" s="11">
        <v>72</v>
      </c>
      <c r="G986" s="11">
        <v>1</v>
      </c>
      <c r="H986" s="12" t="str">
        <f t="shared" si="31"/>
        <v>72-1</v>
      </c>
      <c r="I986" s="12" t="str">
        <f t="shared" si="30"/>
        <v>72-1 2</v>
      </c>
      <c r="J986" s="49" t="s">
        <v>1487</v>
      </c>
      <c r="K986" s="11">
        <v>0</v>
      </c>
      <c r="L986" s="11">
        <v>93</v>
      </c>
      <c r="M986" s="117" t="b">
        <v>1</v>
      </c>
      <c r="N986" s="14">
        <v>176.25</v>
      </c>
      <c r="O986" s="14">
        <v>177.18</v>
      </c>
      <c r="P986" s="11" t="s">
        <v>112</v>
      </c>
      <c r="Q986" s="11" t="s">
        <v>42</v>
      </c>
      <c r="R986" s="137" t="s">
        <v>1496</v>
      </c>
      <c r="S986" s="138">
        <v>2</v>
      </c>
      <c r="T986" s="11" t="s">
        <v>18</v>
      </c>
      <c r="U986" s="11"/>
      <c r="V986" s="6" t="s">
        <v>545</v>
      </c>
      <c r="W986" s="6" t="s">
        <v>49</v>
      </c>
      <c r="X986" s="6" t="s">
        <v>14</v>
      </c>
      <c r="Y986" s="6" t="s">
        <v>10</v>
      </c>
      <c r="Z986" s="79">
        <v>2</v>
      </c>
      <c r="AA986" s="6"/>
      <c r="AB986" s="152"/>
      <c r="AC986" s="152"/>
      <c r="AD986" s="152"/>
      <c r="AE986" s="152"/>
      <c r="AF986" s="54"/>
      <c r="AG986" s="54"/>
      <c r="AH986" s="152"/>
      <c r="AI986" s="54"/>
      <c r="AJ986" s="54"/>
      <c r="AK986" s="54"/>
      <c r="AL986" s="152"/>
      <c r="AM986" s="152"/>
      <c r="AN986" s="54"/>
      <c r="AO986" s="54"/>
      <c r="AP986" s="54"/>
      <c r="AQ986" s="151"/>
      <c r="AR986" s="34"/>
      <c r="AS986" s="34"/>
      <c r="AT986" s="34">
        <v>70</v>
      </c>
      <c r="AU986" s="34"/>
      <c r="AV986" s="151"/>
      <c r="AW986" s="34">
        <v>20</v>
      </c>
      <c r="AX986" s="34"/>
      <c r="AY986" s="34"/>
      <c r="AZ986" s="151"/>
      <c r="BA986" s="34"/>
      <c r="BB986" s="34"/>
      <c r="BC986" s="34"/>
      <c r="BD986" s="151"/>
      <c r="BE986" s="151"/>
      <c r="BF986" s="151"/>
      <c r="BG986" s="34"/>
      <c r="BH986" s="34"/>
      <c r="BI986" s="34">
        <v>10</v>
      </c>
      <c r="BJ986" s="34"/>
      <c r="BK986" s="151"/>
      <c r="BL986" s="151"/>
      <c r="BM986" s="151"/>
      <c r="BN986" s="151"/>
      <c r="BO986" s="151"/>
      <c r="BP986" s="30"/>
      <c r="BQ986" s="6"/>
      <c r="BR986" s="6"/>
      <c r="BS986" s="4">
        <v>100</v>
      </c>
      <c r="BT986" s="6"/>
      <c r="BU986" s="6"/>
      <c r="BV986" s="6"/>
      <c r="BW986" s="1" t="s">
        <v>769</v>
      </c>
      <c r="BX986" s="6"/>
      <c r="BY986" s="6"/>
      <c r="BZ986" s="6"/>
    </row>
    <row r="987" spans="1:78" ht="15" customHeight="1" x14ac:dyDescent="0.3">
      <c r="A987" s="49" t="s">
        <v>1487</v>
      </c>
      <c r="B987" s="7">
        <v>42969</v>
      </c>
      <c r="C987" s="6" t="s">
        <v>662</v>
      </c>
      <c r="D987" s="6">
        <v>5057</v>
      </c>
      <c r="E987" s="6">
        <v>805</v>
      </c>
      <c r="F987" s="11">
        <v>72</v>
      </c>
      <c r="G987" s="11">
        <v>1</v>
      </c>
      <c r="H987" s="12" t="str">
        <f t="shared" si="31"/>
        <v>72-1</v>
      </c>
      <c r="I987" s="12" t="str">
        <f t="shared" si="30"/>
        <v>72-1 3</v>
      </c>
      <c r="J987" s="49" t="s">
        <v>1487</v>
      </c>
      <c r="K987" s="11">
        <v>0</v>
      </c>
      <c r="L987" s="11">
        <v>93</v>
      </c>
      <c r="M987" s="117" t="b">
        <v>1</v>
      </c>
      <c r="N987" s="14">
        <v>176.25</v>
      </c>
      <c r="O987" s="14">
        <v>177.18</v>
      </c>
      <c r="P987" s="11" t="s">
        <v>112</v>
      </c>
      <c r="Q987" s="11" t="s">
        <v>117</v>
      </c>
      <c r="R987" s="133" t="s">
        <v>1497</v>
      </c>
      <c r="S987" s="134">
        <v>3</v>
      </c>
      <c r="T987" s="11" t="s">
        <v>18</v>
      </c>
      <c r="U987" s="11"/>
      <c r="V987" s="6" t="s">
        <v>545</v>
      </c>
      <c r="W987" s="6" t="s">
        <v>49</v>
      </c>
      <c r="X987" s="6" t="s">
        <v>14</v>
      </c>
      <c r="Y987" s="6" t="s">
        <v>11</v>
      </c>
      <c r="Z987" s="18">
        <v>3</v>
      </c>
      <c r="AA987" s="6" t="s">
        <v>40</v>
      </c>
      <c r="AB987" s="151"/>
      <c r="AC987" s="151"/>
      <c r="AD987" s="151"/>
      <c r="AE987" s="151"/>
      <c r="AF987" s="34"/>
      <c r="AG987" s="34"/>
      <c r="AH987" s="151"/>
      <c r="AI987" s="34"/>
      <c r="AJ987" s="34"/>
      <c r="AK987" s="34"/>
      <c r="AL987" s="151"/>
      <c r="AM987" s="151"/>
      <c r="AN987" s="34"/>
      <c r="AO987" s="34"/>
      <c r="AP987" s="34"/>
      <c r="AQ987" s="151"/>
      <c r="AR987" s="34"/>
      <c r="AS987" s="34"/>
      <c r="AT987" s="34">
        <v>50</v>
      </c>
      <c r="AU987" s="34"/>
      <c r="AV987" s="151"/>
      <c r="AW987" s="34">
        <v>50</v>
      </c>
      <c r="AX987" s="34"/>
      <c r="AY987" s="34"/>
      <c r="AZ987" s="151"/>
      <c r="BA987" s="34"/>
      <c r="BB987" s="34"/>
      <c r="BC987" s="34"/>
      <c r="BD987" s="151"/>
      <c r="BE987" s="151"/>
      <c r="BF987" s="151"/>
      <c r="BG987" s="34"/>
      <c r="BH987" s="34"/>
      <c r="BI987" s="34"/>
      <c r="BJ987" s="34"/>
      <c r="BK987" s="151"/>
      <c r="BL987" s="151"/>
      <c r="BM987" s="151"/>
      <c r="BN987" s="151"/>
      <c r="BO987" s="151"/>
      <c r="BP987" s="30"/>
      <c r="BQ987" s="6"/>
      <c r="BR987" s="6"/>
      <c r="BS987" s="4">
        <v>100</v>
      </c>
      <c r="BT987" s="6"/>
      <c r="BU987" s="6"/>
      <c r="BV987" s="6"/>
      <c r="BW987" s="1" t="s">
        <v>759</v>
      </c>
      <c r="BX987" s="6"/>
      <c r="BY987" s="6"/>
      <c r="BZ987" s="6"/>
    </row>
    <row r="988" spans="1:78" ht="15" customHeight="1" x14ac:dyDescent="0.3">
      <c r="A988" s="49" t="s">
        <v>1487</v>
      </c>
      <c r="B988" s="7">
        <v>42969</v>
      </c>
      <c r="C988" s="6" t="s">
        <v>662</v>
      </c>
      <c r="D988" s="6">
        <v>5057</v>
      </c>
      <c r="E988" s="6">
        <v>805</v>
      </c>
      <c r="F988" s="11">
        <v>72</v>
      </c>
      <c r="G988" s="11">
        <v>1</v>
      </c>
      <c r="H988" s="12" t="str">
        <f t="shared" si="31"/>
        <v>72-1</v>
      </c>
      <c r="I988" s="12" t="str">
        <f t="shared" si="30"/>
        <v>72-1 3</v>
      </c>
      <c r="J988" s="49" t="s">
        <v>1487</v>
      </c>
      <c r="K988" s="11">
        <v>0</v>
      </c>
      <c r="L988" s="11">
        <v>93</v>
      </c>
      <c r="M988" s="117" t="b">
        <v>1</v>
      </c>
      <c r="N988" s="14">
        <v>176.25</v>
      </c>
      <c r="O988" s="14">
        <v>177.18</v>
      </c>
      <c r="P988" s="11" t="s">
        <v>112</v>
      </c>
      <c r="Q988" s="11" t="s">
        <v>117</v>
      </c>
      <c r="R988" s="133" t="s">
        <v>1497</v>
      </c>
      <c r="S988" s="134">
        <v>3</v>
      </c>
      <c r="T988" s="11" t="s">
        <v>44</v>
      </c>
      <c r="U988" s="11"/>
      <c r="V988" s="6" t="s">
        <v>670</v>
      </c>
      <c r="W988" s="6" t="s">
        <v>49</v>
      </c>
      <c r="X988" s="6" t="s">
        <v>52</v>
      </c>
      <c r="Y988" s="6" t="s">
        <v>11</v>
      </c>
      <c r="Z988" s="18">
        <v>3</v>
      </c>
      <c r="AA988" s="6"/>
      <c r="AB988" s="151"/>
      <c r="AC988" s="151"/>
      <c r="AD988" s="151"/>
      <c r="AE988" s="151"/>
      <c r="AF988" s="34"/>
      <c r="AG988" s="34"/>
      <c r="AH988" s="151"/>
      <c r="AI988" s="34"/>
      <c r="AJ988" s="34"/>
      <c r="AK988" s="34"/>
      <c r="AL988" s="151"/>
      <c r="AM988" s="151"/>
      <c r="AN988" s="34"/>
      <c r="AO988" s="34"/>
      <c r="AP988" s="34"/>
      <c r="AQ988" s="151"/>
      <c r="AR988" s="34"/>
      <c r="AS988" s="34"/>
      <c r="AT988" s="34">
        <v>50</v>
      </c>
      <c r="AU988" s="34"/>
      <c r="AV988" s="151"/>
      <c r="AW988" s="34">
        <v>50</v>
      </c>
      <c r="AX988" s="34"/>
      <c r="AY988" s="34"/>
      <c r="AZ988" s="151"/>
      <c r="BA988" s="34"/>
      <c r="BB988" s="34"/>
      <c r="BC988" s="34"/>
      <c r="BD988" s="151"/>
      <c r="BE988" s="151"/>
      <c r="BF988" s="151"/>
      <c r="BG988" s="34"/>
      <c r="BH988" s="34"/>
      <c r="BI988" s="34"/>
      <c r="BJ988" s="34"/>
      <c r="BK988" s="151"/>
      <c r="BL988" s="151"/>
      <c r="BM988" s="151"/>
      <c r="BN988" s="151"/>
      <c r="BO988" s="151"/>
      <c r="BP988" s="30"/>
      <c r="BQ988" s="6"/>
      <c r="BR988" s="6"/>
      <c r="BS988" s="4">
        <v>100</v>
      </c>
      <c r="BT988" s="6"/>
      <c r="BU988" s="6"/>
      <c r="BV988" s="6"/>
      <c r="BW988" s="1" t="s">
        <v>767</v>
      </c>
      <c r="BX988" s="6"/>
      <c r="BY988" s="6"/>
      <c r="BZ988" s="6"/>
    </row>
    <row r="989" spans="1:78" ht="15" hidden="1" customHeight="1" x14ac:dyDescent="0.3">
      <c r="A989" s="49" t="s">
        <v>1487</v>
      </c>
      <c r="B989" s="7">
        <v>42969</v>
      </c>
      <c r="C989" s="6" t="s">
        <v>662</v>
      </c>
      <c r="D989" s="6">
        <v>5057</v>
      </c>
      <c r="E989" s="6">
        <v>805</v>
      </c>
      <c r="F989" s="11">
        <v>72</v>
      </c>
      <c r="G989" s="11">
        <v>1</v>
      </c>
      <c r="H989" s="12" t="str">
        <f t="shared" si="31"/>
        <v>72-1</v>
      </c>
      <c r="I989" s="12" t="str">
        <f t="shared" si="30"/>
        <v>72-1 4</v>
      </c>
      <c r="J989" s="49" t="s">
        <v>1487</v>
      </c>
      <c r="K989" s="11">
        <v>7</v>
      </c>
      <c r="L989" s="11">
        <v>13</v>
      </c>
      <c r="M989" s="117" t="b">
        <v>1</v>
      </c>
      <c r="N989" s="14">
        <v>176.32</v>
      </c>
      <c r="O989" s="14">
        <v>176.38</v>
      </c>
      <c r="P989" s="11" t="s">
        <v>96</v>
      </c>
      <c r="Q989" s="11" t="s">
        <v>31</v>
      </c>
      <c r="R989" s="140" t="s">
        <v>1494</v>
      </c>
      <c r="S989" s="141">
        <v>4</v>
      </c>
      <c r="T989" s="11" t="s">
        <v>44</v>
      </c>
      <c r="U989" s="11"/>
      <c r="V989" s="6" t="s">
        <v>552</v>
      </c>
      <c r="W989" s="6" t="s">
        <v>49</v>
      </c>
      <c r="X989" s="6" t="s">
        <v>14</v>
      </c>
      <c r="Y989" s="6" t="s">
        <v>12</v>
      </c>
      <c r="Z989" s="18">
        <v>4</v>
      </c>
      <c r="AA989" s="6" t="s">
        <v>40</v>
      </c>
      <c r="AB989" s="151"/>
      <c r="AC989" s="151"/>
      <c r="AD989" s="151"/>
      <c r="AE989" s="151"/>
      <c r="AF989" s="34"/>
      <c r="AG989" s="34"/>
      <c r="AH989" s="151"/>
      <c r="AI989" s="34"/>
      <c r="AJ989" s="34"/>
      <c r="AK989" s="34"/>
      <c r="AL989" s="151"/>
      <c r="AM989" s="151"/>
      <c r="AN989" s="34"/>
      <c r="AO989" s="34"/>
      <c r="AP989" s="34"/>
      <c r="AQ989" s="151"/>
      <c r="AR989" s="34"/>
      <c r="AS989" s="34"/>
      <c r="AT989" s="34"/>
      <c r="AU989" s="34">
        <v>100</v>
      </c>
      <c r="AV989" s="151"/>
      <c r="AW989" s="34"/>
      <c r="AX989" s="34"/>
      <c r="AY989" s="34"/>
      <c r="AZ989" s="151"/>
      <c r="BA989" s="34"/>
      <c r="BB989" s="34"/>
      <c r="BC989" s="34"/>
      <c r="BD989" s="151"/>
      <c r="BE989" s="151"/>
      <c r="BF989" s="151"/>
      <c r="BG989" s="34"/>
      <c r="BH989" s="34"/>
      <c r="BI989" s="34"/>
      <c r="BJ989" s="34"/>
      <c r="BK989" s="151"/>
      <c r="BL989" s="151"/>
      <c r="BM989" s="151"/>
      <c r="BN989" s="151"/>
      <c r="BO989" s="151"/>
      <c r="BP989" s="30"/>
      <c r="BQ989" s="6"/>
      <c r="BR989" s="6"/>
      <c r="BS989" s="4">
        <v>100</v>
      </c>
      <c r="BT989" s="6"/>
      <c r="BU989" s="6"/>
      <c r="BV989" s="6"/>
      <c r="BW989" s="1" t="s">
        <v>761</v>
      </c>
      <c r="BX989" s="6"/>
      <c r="BY989" s="6"/>
      <c r="BZ989" s="6"/>
    </row>
    <row r="990" spans="1:78" ht="15" hidden="1" customHeight="1" x14ac:dyDescent="0.3">
      <c r="A990" s="49" t="s">
        <v>1487</v>
      </c>
      <c r="B990" s="7">
        <v>42969</v>
      </c>
      <c r="C990" s="6" t="s">
        <v>662</v>
      </c>
      <c r="D990" s="6">
        <v>5057</v>
      </c>
      <c r="E990" s="6">
        <v>805</v>
      </c>
      <c r="F990" s="11">
        <v>72</v>
      </c>
      <c r="G990" s="11">
        <v>1</v>
      </c>
      <c r="H990" s="12" t="str">
        <f t="shared" si="31"/>
        <v>72-1</v>
      </c>
      <c r="I990" s="12" t="str">
        <f t="shared" si="30"/>
        <v>72-1 5</v>
      </c>
      <c r="J990" s="49" t="s">
        <v>1487</v>
      </c>
      <c r="K990" s="11">
        <v>43</v>
      </c>
      <c r="L990" s="11">
        <v>53</v>
      </c>
      <c r="M990" s="117" t="b">
        <v>1</v>
      </c>
      <c r="N990" s="14">
        <v>176.68</v>
      </c>
      <c r="O990" s="14">
        <v>176.78</v>
      </c>
      <c r="P990" s="11" t="s">
        <v>96</v>
      </c>
      <c r="Q990" s="11" t="s">
        <v>35</v>
      </c>
      <c r="R990" s="133" t="s">
        <v>1495</v>
      </c>
      <c r="S990" s="134">
        <v>5</v>
      </c>
      <c r="T990" s="11" t="s">
        <v>18</v>
      </c>
      <c r="U990" s="11"/>
      <c r="V990" s="6" t="s">
        <v>202</v>
      </c>
      <c r="W990" s="6" t="s">
        <v>49</v>
      </c>
      <c r="X990" s="6" t="s">
        <v>14</v>
      </c>
      <c r="Y990" s="6" t="s">
        <v>10</v>
      </c>
      <c r="Z990" s="18">
        <v>2</v>
      </c>
      <c r="AA990" s="6" t="s">
        <v>40</v>
      </c>
      <c r="AB990" s="151"/>
      <c r="AC990" s="151"/>
      <c r="AD990" s="151"/>
      <c r="AE990" s="151"/>
      <c r="AF990" s="34"/>
      <c r="AG990" s="34"/>
      <c r="AH990" s="151"/>
      <c r="AI990" s="34"/>
      <c r="AJ990" s="34"/>
      <c r="AK990" s="34"/>
      <c r="AL990" s="151"/>
      <c r="AM990" s="151"/>
      <c r="AN990" s="34"/>
      <c r="AO990" s="34"/>
      <c r="AP990" s="34"/>
      <c r="AQ990" s="151"/>
      <c r="AR990" s="34"/>
      <c r="AS990" s="34"/>
      <c r="AT990" s="34"/>
      <c r="AU990" s="34"/>
      <c r="AV990" s="151"/>
      <c r="AW990" s="34"/>
      <c r="AX990" s="34"/>
      <c r="AY990" s="34"/>
      <c r="AZ990" s="151"/>
      <c r="BA990" s="34"/>
      <c r="BB990" s="34"/>
      <c r="BC990" s="34"/>
      <c r="BD990" s="151"/>
      <c r="BE990" s="151"/>
      <c r="BF990" s="151"/>
      <c r="BG990" s="34"/>
      <c r="BH990" s="34">
        <v>100</v>
      </c>
      <c r="BI990" s="34"/>
      <c r="BJ990" s="34"/>
      <c r="BK990" s="151"/>
      <c r="BL990" s="151"/>
      <c r="BM990" s="151"/>
      <c r="BN990" s="151"/>
      <c r="BO990" s="151"/>
      <c r="BP990" s="30"/>
      <c r="BQ990" s="6"/>
      <c r="BR990" s="6"/>
      <c r="BS990" s="4">
        <v>100</v>
      </c>
      <c r="BT990" s="6"/>
      <c r="BU990" s="6"/>
      <c r="BV990" s="6"/>
      <c r="BW990" s="1"/>
      <c r="BX990" s="6"/>
      <c r="BY990" s="6"/>
      <c r="BZ990" s="6"/>
    </row>
    <row r="991" spans="1:78" ht="15" hidden="1" customHeight="1" x14ac:dyDescent="0.3">
      <c r="A991" s="49" t="s">
        <v>1487</v>
      </c>
      <c r="B991" s="7">
        <v>42969</v>
      </c>
      <c r="C991" s="6" t="s">
        <v>662</v>
      </c>
      <c r="D991" s="6">
        <v>5057</v>
      </c>
      <c r="E991" s="6">
        <v>805</v>
      </c>
      <c r="F991" s="11">
        <v>72</v>
      </c>
      <c r="G991" s="11">
        <v>1</v>
      </c>
      <c r="H991" s="12" t="str">
        <f t="shared" si="31"/>
        <v>72-1</v>
      </c>
      <c r="I991" s="12" t="str">
        <f t="shared" si="30"/>
        <v>72-1 O</v>
      </c>
      <c r="J991" s="49" t="s">
        <v>1487</v>
      </c>
      <c r="K991" s="11">
        <v>0</v>
      </c>
      <c r="L991" s="11">
        <v>93</v>
      </c>
      <c r="M991" s="117" t="b">
        <v>1</v>
      </c>
      <c r="N991" s="14">
        <v>176.25</v>
      </c>
      <c r="O991" s="14">
        <v>177.18</v>
      </c>
      <c r="P991" s="11" t="s">
        <v>112</v>
      </c>
      <c r="Q991" s="11" t="s">
        <v>105</v>
      </c>
      <c r="R991" s="135" t="s">
        <v>105</v>
      </c>
      <c r="S991" s="136" t="s">
        <v>1492</v>
      </c>
      <c r="T991" s="11"/>
      <c r="U991" s="11"/>
      <c r="V991" s="6"/>
      <c r="W991" s="6"/>
      <c r="X991" s="6"/>
      <c r="Y991" s="6"/>
      <c r="Z991" s="18" t="e">
        <v>#N/A</v>
      </c>
      <c r="AA991" s="6"/>
      <c r="AB991" s="151"/>
      <c r="AC991" s="151"/>
      <c r="AD991" s="151"/>
      <c r="AE991" s="151"/>
      <c r="AF991" s="34"/>
      <c r="AG991" s="34"/>
      <c r="AH991" s="151"/>
      <c r="AI991" s="34"/>
      <c r="AJ991" s="34"/>
      <c r="AK991" s="34"/>
      <c r="AL991" s="151"/>
      <c r="AM991" s="151"/>
      <c r="AN991" s="34"/>
      <c r="AO991" s="34"/>
      <c r="AP991" s="34"/>
      <c r="AQ991" s="151"/>
      <c r="AR991" s="34"/>
      <c r="AS991" s="34"/>
      <c r="AT991" s="34"/>
      <c r="AU991" s="34"/>
      <c r="AV991" s="151"/>
      <c r="AW991" s="34"/>
      <c r="AX991" s="34"/>
      <c r="AY991" s="34"/>
      <c r="AZ991" s="151"/>
      <c r="BA991" s="34"/>
      <c r="BB991" s="34"/>
      <c r="BC991" s="34"/>
      <c r="BD991" s="151"/>
      <c r="BE991" s="151"/>
      <c r="BF991" s="151"/>
      <c r="BG991" s="34"/>
      <c r="BH991" s="34"/>
      <c r="BI991" s="34"/>
      <c r="BJ991" s="34"/>
      <c r="BK991" s="151"/>
      <c r="BL991" s="151"/>
      <c r="BM991" s="151"/>
      <c r="BN991" s="151"/>
      <c r="BO991" s="151"/>
      <c r="BP991" s="30"/>
      <c r="BQ991" s="6"/>
      <c r="BR991" s="6"/>
      <c r="BS991" s="4">
        <v>0</v>
      </c>
      <c r="BT991" s="6"/>
      <c r="BU991" s="6"/>
      <c r="BV991" s="6"/>
      <c r="BW991" s="6"/>
      <c r="BX991" s="6" t="s">
        <v>770</v>
      </c>
      <c r="BY991" s="6"/>
      <c r="BZ991" s="6"/>
    </row>
    <row r="992" spans="1:78" ht="15" hidden="1" customHeight="1" x14ac:dyDescent="0.3">
      <c r="A992" s="49" t="s">
        <v>1487</v>
      </c>
      <c r="B992" s="7">
        <v>42969</v>
      </c>
      <c r="C992" s="6" t="s">
        <v>662</v>
      </c>
      <c r="D992" s="6">
        <v>5057</v>
      </c>
      <c r="E992" s="6">
        <v>805</v>
      </c>
      <c r="F992" s="11">
        <v>72</v>
      </c>
      <c r="G992" s="11">
        <v>2</v>
      </c>
      <c r="H992" s="12" t="str">
        <f t="shared" si="31"/>
        <v>72-2</v>
      </c>
      <c r="I992" s="12" t="str">
        <f t="shared" si="30"/>
        <v>72-2 1</v>
      </c>
      <c r="J992" s="49" t="s">
        <v>1487</v>
      </c>
      <c r="K992" s="11">
        <v>0</v>
      </c>
      <c r="L992" s="11">
        <v>63</v>
      </c>
      <c r="M992" s="117" t="b">
        <v>1</v>
      </c>
      <c r="N992" s="14">
        <v>177.18</v>
      </c>
      <c r="O992" s="14">
        <v>177.81</v>
      </c>
      <c r="P992" s="11" t="s">
        <v>112</v>
      </c>
      <c r="Q992" s="11" t="s">
        <v>1094</v>
      </c>
      <c r="R992" s="133" t="s">
        <v>1493</v>
      </c>
      <c r="S992" s="134">
        <v>1</v>
      </c>
      <c r="T992" s="11" t="s">
        <v>18</v>
      </c>
      <c r="U992" s="11"/>
      <c r="V992" s="6" t="s">
        <v>201</v>
      </c>
      <c r="W992" s="6" t="s">
        <v>49</v>
      </c>
      <c r="X992" s="6" t="s">
        <v>17</v>
      </c>
      <c r="Y992" s="6" t="s">
        <v>10</v>
      </c>
      <c r="Z992" s="18">
        <v>2</v>
      </c>
      <c r="AA992" s="6" t="s">
        <v>40</v>
      </c>
      <c r="AB992" s="151"/>
      <c r="AC992" s="151"/>
      <c r="AD992" s="151"/>
      <c r="AE992" s="151"/>
      <c r="AF992" s="34"/>
      <c r="AG992" s="34"/>
      <c r="AH992" s="151"/>
      <c r="AI992" s="34"/>
      <c r="AJ992" s="34"/>
      <c r="AK992" s="34"/>
      <c r="AL992" s="151"/>
      <c r="AM992" s="151"/>
      <c r="AN992" s="34"/>
      <c r="AO992" s="34"/>
      <c r="AP992" s="34"/>
      <c r="AQ992" s="151"/>
      <c r="AR992" s="34"/>
      <c r="AS992" s="34"/>
      <c r="AT992" s="34">
        <v>70</v>
      </c>
      <c r="AU992" s="34"/>
      <c r="AV992" s="151"/>
      <c r="AW992" s="34"/>
      <c r="AX992" s="34"/>
      <c r="AY992" s="34"/>
      <c r="AZ992" s="151"/>
      <c r="BA992" s="34"/>
      <c r="BB992" s="34"/>
      <c r="BC992" s="34"/>
      <c r="BD992" s="151"/>
      <c r="BE992" s="151"/>
      <c r="BF992" s="151"/>
      <c r="BG992" s="34"/>
      <c r="BH992" s="34"/>
      <c r="BI992" s="34">
        <v>30</v>
      </c>
      <c r="BJ992" s="34"/>
      <c r="BK992" s="151"/>
      <c r="BL992" s="151"/>
      <c r="BM992" s="151"/>
      <c r="BN992" s="151"/>
      <c r="BO992" s="151"/>
      <c r="BP992" s="30"/>
      <c r="BQ992" s="6"/>
      <c r="BR992" s="6"/>
      <c r="BS992" s="4">
        <v>100</v>
      </c>
      <c r="BT992" s="6"/>
      <c r="BU992" s="6"/>
      <c r="BV992" s="6"/>
      <c r="BW992" s="6" t="s">
        <v>591</v>
      </c>
      <c r="BX992" s="6"/>
      <c r="BY992" s="6"/>
      <c r="BZ992" s="6"/>
    </row>
    <row r="993" spans="1:78" ht="15" customHeight="1" x14ac:dyDescent="0.3">
      <c r="A993" s="49" t="s">
        <v>1487</v>
      </c>
      <c r="B993" s="7">
        <v>42969</v>
      </c>
      <c r="C993" s="6" t="s">
        <v>662</v>
      </c>
      <c r="D993" s="6">
        <v>5057</v>
      </c>
      <c r="E993" s="6">
        <v>805</v>
      </c>
      <c r="F993" s="11">
        <v>72</v>
      </c>
      <c r="G993" s="11">
        <v>2</v>
      </c>
      <c r="H993" s="12" t="str">
        <f t="shared" si="31"/>
        <v>72-2</v>
      </c>
      <c r="I993" s="12" t="str">
        <f t="shared" si="30"/>
        <v>72-2 4</v>
      </c>
      <c r="J993" s="49" t="s">
        <v>1487</v>
      </c>
      <c r="K993" s="11">
        <v>0</v>
      </c>
      <c r="L993" s="11">
        <v>11</v>
      </c>
      <c r="M993" s="117" t="b">
        <v>1</v>
      </c>
      <c r="N993" s="14">
        <v>177.18</v>
      </c>
      <c r="O993" s="14">
        <v>177.29000000000002</v>
      </c>
      <c r="P993" s="11" t="s">
        <v>112</v>
      </c>
      <c r="Q993" s="11" t="s">
        <v>117</v>
      </c>
      <c r="R993" s="133" t="s">
        <v>1494</v>
      </c>
      <c r="S993" s="134">
        <v>4</v>
      </c>
      <c r="T993" s="11" t="s">
        <v>18</v>
      </c>
      <c r="U993" s="11"/>
      <c r="V993" s="6" t="s">
        <v>539</v>
      </c>
      <c r="W993" s="6" t="s">
        <v>49</v>
      </c>
      <c r="X993" s="6" t="s">
        <v>15</v>
      </c>
      <c r="Y993" s="6" t="s">
        <v>11</v>
      </c>
      <c r="Z993" s="18">
        <v>3</v>
      </c>
      <c r="AA993" s="6" t="s">
        <v>40</v>
      </c>
      <c r="AB993" s="151"/>
      <c r="AC993" s="151"/>
      <c r="AD993" s="151"/>
      <c r="AE993" s="151"/>
      <c r="AF993" s="34"/>
      <c r="AG993" s="34"/>
      <c r="AH993" s="151"/>
      <c r="AI993" s="34"/>
      <c r="AJ993" s="34"/>
      <c r="AK993" s="34"/>
      <c r="AL993" s="151"/>
      <c r="AM993" s="151"/>
      <c r="AN993" s="34"/>
      <c r="AO993" s="34"/>
      <c r="AP993" s="34"/>
      <c r="AQ993" s="151"/>
      <c r="AR993" s="34"/>
      <c r="AS993" s="34"/>
      <c r="AT993" s="34">
        <v>50</v>
      </c>
      <c r="AU993" s="34"/>
      <c r="AV993" s="151"/>
      <c r="AW993" s="34">
        <v>50</v>
      </c>
      <c r="AX993" s="34"/>
      <c r="AY993" s="34"/>
      <c r="AZ993" s="151"/>
      <c r="BA993" s="34"/>
      <c r="BB993" s="34"/>
      <c r="BC993" s="34"/>
      <c r="BD993" s="151"/>
      <c r="BE993" s="151"/>
      <c r="BF993" s="151"/>
      <c r="BG993" s="34"/>
      <c r="BH993" s="34"/>
      <c r="BI993" s="34"/>
      <c r="BJ993" s="34"/>
      <c r="BK993" s="151"/>
      <c r="BL993" s="151"/>
      <c r="BM993" s="151"/>
      <c r="BN993" s="151"/>
      <c r="BO993" s="151"/>
      <c r="BP993" s="30"/>
      <c r="BQ993" s="6"/>
      <c r="BR993" s="6"/>
      <c r="BS993" s="4">
        <v>100</v>
      </c>
      <c r="BT993" s="6"/>
      <c r="BU993" s="6"/>
      <c r="BV993" s="6"/>
      <c r="BW993" s="1" t="s">
        <v>752</v>
      </c>
      <c r="BX993" s="6"/>
      <c r="BY993" s="6"/>
      <c r="BZ993" s="6"/>
    </row>
    <row r="994" spans="1:78" ht="15" customHeight="1" x14ac:dyDescent="0.3">
      <c r="A994" s="49" t="s">
        <v>1487</v>
      </c>
      <c r="B994" s="7">
        <v>42969</v>
      </c>
      <c r="C994" s="6" t="s">
        <v>662</v>
      </c>
      <c r="D994" s="6">
        <v>5057</v>
      </c>
      <c r="E994" s="6">
        <v>805</v>
      </c>
      <c r="F994" s="11">
        <v>72</v>
      </c>
      <c r="G994" s="11">
        <v>2</v>
      </c>
      <c r="H994" s="12" t="str">
        <f t="shared" si="31"/>
        <v>72-2</v>
      </c>
      <c r="I994" s="12" t="str">
        <f t="shared" si="30"/>
        <v>72-2 3</v>
      </c>
      <c r="J994" s="49" t="s">
        <v>1487</v>
      </c>
      <c r="K994" s="11">
        <v>0</v>
      </c>
      <c r="L994" s="11">
        <v>63</v>
      </c>
      <c r="M994" s="117" t="b">
        <v>1</v>
      </c>
      <c r="N994" s="14">
        <v>177.18</v>
      </c>
      <c r="O994" s="14">
        <v>177.81</v>
      </c>
      <c r="P994" s="11" t="s">
        <v>112</v>
      </c>
      <c r="Q994" s="11" t="s">
        <v>117</v>
      </c>
      <c r="R994" s="133" t="s">
        <v>1497</v>
      </c>
      <c r="S994" s="134">
        <v>3</v>
      </c>
      <c r="T994" s="11" t="s">
        <v>44</v>
      </c>
      <c r="U994" s="11"/>
      <c r="V994" s="6" t="s">
        <v>666</v>
      </c>
      <c r="W994" s="6" t="s">
        <v>49</v>
      </c>
      <c r="X994" s="6" t="s">
        <v>52</v>
      </c>
      <c r="Y994" s="6" t="s">
        <v>11</v>
      </c>
      <c r="Z994" s="18">
        <v>3</v>
      </c>
      <c r="AA994" s="6"/>
      <c r="AB994" s="151"/>
      <c r="AC994" s="151"/>
      <c r="AD994" s="151"/>
      <c r="AE994" s="151"/>
      <c r="AF994" s="34"/>
      <c r="AG994" s="34"/>
      <c r="AH994" s="151"/>
      <c r="AI994" s="34"/>
      <c r="AJ994" s="34"/>
      <c r="AK994" s="34"/>
      <c r="AL994" s="151"/>
      <c r="AM994" s="151"/>
      <c r="AN994" s="34"/>
      <c r="AO994" s="34"/>
      <c r="AP994" s="34"/>
      <c r="AQ994" s="151"/>
      <c r="AR994" s="34"/>
      <c r="AS994" s="34"/>
      <c r="AT994" s="34">
        <v>50</v>
      </c>
      <c r="AU994" s="34"/>
      <c r="AV994" s="151"/>
      <c r="AW994" s="34">
        <v>50</v>
      </c>
      <c r="AX994" s="34"/>
      <c r="AY994" s="34"/>
      <c r="AZ994" s="151"/>
      <c r="BA994" s="34"/>
      <c r="BB994" s="34"/>
      <c r="BC994" s="34"/>
      <c r="BD994" s="151"/>
      <c r="BE994" s="151"/>
      <c r="BF994" s="151"/>
      <c r="BG994" s="34"/>
      <c r="BH994" s="34"/>
      <c r="BI994" s="34"/>
      <c r="BJ994" s="34"/>
      <c r="BK994" s="151"/>
      <c r="BL994" s="151"/>
      <c r="BM994" s="151"/>
      <c r="BN994" s="151"/>
      <c r="BO994" s="151"/>
      <c r="BP994" s="30"/>
      <c r="BQ994" s="6"/>
      <c r="BR994" s="6"/>
      <c r="BS994" s="4">
        <v>100</v>
      </c>
      <c r="BT994" s="6"/>
      <c r="BU994" s="6" t="s">
        <v>209</v>
      </c>
      <c r="BV994" s="6" t="s">
        <v>522</v>
      </c>
      <c r="BW994" s="1" t="s">
        <v>767</v>
      </c>
      <c r="BX994" s="6"/>
      <c r="BY994" s="6"/>
      <c r="BZ994" s="6"/>
    </row>
    <row r="995" spans="1:78" ht="15" hidden="1" customHeight="1" x14ac:dyDescent="0.3">
      <c r="A995" s="49" t="s">
        <v>1487</v>
      </c>
      <c r="B995" s="7">
        <v>42969</v>
      </c>
      <c r="C995" s="6" t="s">
        <v>662</v>
      </c>
      <c r="D995" s="6">
        <v>5057</v>
      </c>
      <c r="E995" s="6">
        <v>805</v>
      </c>
      <c r="F995" s="11">
        <v>72</v>
      </c>
      <c r="G995" s="11">
        <v>2</v>
      </c>
      <c r="H995" s="12" t="str">
        <f t="shared" si="31"/>
        <v>72-2</v>
      </c>
      <c r="I995" s="12" t="str">
        <f t="shared" si="30"/>
        <v>72-2 5</v>
      </c>
      <c r="J995" s="49" t="s">
        <v>1487</v>
      </c>
      <c r="K995" s="11">
        <v>0</v>
      </c>
      <c r="L995" s="11">
        <v>63</v>
      </c>
      <c r="M995" s="117" t="b">
        <v>1</v>
      </c>
      <c r="N995" s="14">
        <v>177.18</v>
      </c>
      <c r="O995" s="14">
        <v>177.81</v>
      </c>
      <c r="P995" s="11" t="s">
        <v>112</v>
      </c>
      <c r="Q995" s="11" t="s">
        <v>35</v>
      </c>
      <c r="R995" s="133" t="s">
        <v>1495</v>
      </c>
      <c r="S995" s="134">
        <v>5</v>
      </c>
      <c r="T995" s="11" t="s">
        <v>18</v>
      </c>
      <c r="U995" s="11"/>
      <c r="V995" s="6" t="s">
        <v>202</v>
      </c>
      <c r="W995" s="6" t="s">
        <v>49</v>
      </c>
      <c r="X995" s="6" t="s">
        <v>14</v>
      </c>
      <c r="Y995" s="6" t="s">
        <v>10</v>
      </c>
      <c r="Z995" s="18">
        <v>2</v>
      </c>
      <c r="AA995" s="6" t="s">
        <v>40</v>
      </c>
      <c r="AB995" s="151"/>
      <c r="AC995" s="151"/>
      <c r="AD995" s="151"/>
      <c r="AE995" s="151"/>
      <c r="AF995" s="34"/>
      <c r="AG995" s="34"/>
      <c r="AH995" s="151"/>
      <c r="AI995" s="34"/>
      <c r="AJ995" s="34"/>
      <c r="AK995" s="34"/>
      <c r="AL995" s="151"/>
      <c r="AM995" s="151"/>
      <c r="AN995" s="34"/>
      <c r="AO995" s="34"/>
      <c r="AP995" s="34"/>
      <c r="AQ995" s="151"/>
      <c r="AR995" s="34"/>
      <c r="AS995" s="34"/>
      <c r="AT995" s="34"/>
      <c r="AU995" s="34"/>
      <c r="AV995" s="151"/>
      <c r="AW995" s="34"/>
      <c r="AX995" s="34"/>
      <c r="AY995" s="34"/>
      <c r="AZ995" s="151"/>
      <c r="BA995" s="34"/>
      <c r="BB995" s="34"/>
      <c r="BC995" s="34"/>
      <c r="BD995" s="151"/>
      <c r="BE995" s="151"/>
      <c r="BF995" s="151"/>
      <c r="BG995" s="34"/>
      <c r="BH995" s="34">
        <v>100</v>
      </c>
      <c r="BI995" s="34"/>
      <c r="BJ995" s="34"/>
      <c r="BK995" s="151"/>
      <c r="BL995" s="151"/>
      <c r="BM995" s="151"/>
      <c r="BN995" s="151"/>
      <c r="BO995" s="151"/>
      <c r="BP995" s="30"/>
      <c r="BQ995" s="6"/>
      <c r="BR995" s="6"/>
      <c r="BS995" s="4">
        <v>100</v>
      </c>
      <c r="BT995" s="6"/>
      <c r="BU995" s="6"/>
      <c r="BV995" s="6"/>
      <c r="BW995" s="1"/>
      <c r="BX995" s="6"/>
      <c r="BY995" s="6"/>
      <c r="BZ995" s="6"/>
    </row>
    <row r="996" spans="1:78" ht="15" hidden="1" customHeight="1" x14ac:dyDescent="0.3">
      <c r="A996" s="49" t="s">
        <v>1487</v>
      </c>
      <c r="B996" s="7">
        <v>42969</v>
      </c>
      <c r="C996" s="6" t="s">
        <v>662</v>
      </c>
      <c r="D996" s="6">
        <v>5057</v>
      </c>
      <c r="E996" s="6">
        <v>805</v>
      </c>
      <c r="F996" s="11">
        <v>72</v>
      </c>
      <c r="G996" s="11">
        <v>2</v>
      </c>
      <c r="H996" s="12" t="str">
        <f t="shared" si="31"/>
        <v>72-2</v>
      </c>
      <c r="I996" s="12" t="str">
        <f t="shared" si="30"/>
        <v>72-2 O</v>
      </c>
      <c r="J996" s="49" t="s">
        <v>1487</v>
      </c>
      <c r="K996" s="11">
        <v>0</v>
      </c>
      <c r="L996" s="11">
        <v>63</v>
      </c>
      <c r="M996" s="117" t="b">
        <v>1</v>
      </c>
      <c r="N996" s="14">
        <v>177.18</v>
      </c>
      <c r="O996" s="14">
        <v>177.81</v>
      </c>
      <c r="P996" s="11"/>
      <c r="Q996" s="11" t="s">
        <v>105</v>
      </c>
      <c r="R996" s="135" t="s">
        <v>105</v>
      </c>
      <c r="S996" s="136" t="s">
        <v>1492</v>
      </c>
      <c r="T996" s="11"/>
      <c r="U996" s="11"/>
      <c r="V996" s="6"/>
      <c r="W996" s="6"/>
      <c r="X996" s="6"/>
      <c r="Y996" s="6"/>
      <c r="Z996" s="18" t="e">
        <v>#N/A</v>
      </c>
      <c r="AA996" s="6"/>
      <c r="AB996" s="151"/>
      <c r="AC996" s="151"/>
      <c r="AD996" s="151"/>
      <c r="AE996" s="151"/>
      <c r="AF996" s="34"/>
      <c r="AG996" s="34"/>
      <c r="AH996" s="151"/>
      <c r="AI996" s="34"/>
      <c r="AJ996" s="34"/>
      <c r="AK996" s="34"/>
      <c r="AL996" s="151"/>
      <c r="AM996" s="151"/>
      <c r="AN996" s="34"/>
      <c r="AO996" s="34"/>
      <c r="AP996" s="34"/>
      <c r="AQ996" s="151"/>
      <c r="AR996" s="34"/>
      <c r="AS996" s="34"/>
      <c r="AT996" s="34"/>
      <c r="AU996" s="34"/>
      <c r="AV996" s="151"/>
      <c r="AW996" s="34"/>
      <c r="AX996" s="34"/>
      <c r="AY996" s="34"/>
      <c r="AZ996" s="151"/>
      <c r="BA996" s="34"/>
      <c r="BB996" s="34"/>
      <c r="BC996" s="34"/>
      <c r="BD996" s="151"/>
      <c r="BE996" s="151"/>
      <c r="BF996" s="151"/>
      <c r="BG996" s="34"/>
      <c r="BH996" s="34"/>
      <c r="BI996" s="34"/>
      <c r="BJ996" s="34"/>
      <c r="BK996" s="151"/>
      <c r="BL996" s="151"/>
      <c r="BM996" s="151"/>
      <c r="BN996" s="151"/>
      <c r="BO996" s="151"/>
      <c r="BP996" s="30"/>
      <c r="BQ996" s="6"/>
      <c r="BR996" s="6"/>
      <c r="BS996" s="4">
        <v>0</v>
      </c>
      <c r="BT996" s="6"/>
      <c r="BU996" s="6"/>
      <c r="BV996" s="6"/>
      <c r="BW996" s="6"/>
      <c r="BX996" s="6" t="s">
        <v>771</v>
      </c>
      <c r="BY996" s="6"/>
      <c r="BZ996" s="6"/>
    </row>
    <row r="997" spans="1:78" ht="15" hidden="1" customHeight="1" x14ac:dyDescent="0.3">
      <c r="A997" s="49" t="s">
        <v>1487</v>
      </c>
      <c r="B997" s="7">
        <v>42969</v>
      </c>
      <c r="C997" s="6" t="s">
        <v>662</v>
      </c>
      <c r="D997" s="6">
        <v>5057</v>
      </c>
      <c r="E997" s="6">
        <v>805</v>
      </c>
      <c r="F997" s="11">
        <v>72</v>
      </c>
      <c r="G997" s="11">
        <v>3</v>
      </c>
      <c r="H997" s="12" t="str">
        <f t="shared" si="31"/>
        <v>72-3</v>
      </c>
      <c r="I997" s="12" t="str">
        <f t="shared" si="30"/>
        <v>72-3 1</v>
      </c>
      <c r="J997" s="49" t="s">
        <v>1487</v>
      </c>
      <c r="K997" s="11">
        <v>0</v>
      </c>
      <c r="L997" s="11">
        <v>93</v>
      </c>
      <c r="M997" s="117" t="b">
        <v>1</v>
      </c>
      <c r="N997" s="14">
        <v>177.82500000000002</v>
      </c>
      <c r="O997" s="14">
        <v>178.75500000000002</v>
      </c>
      <c r="P997" s="11" t="s">
        <v>112</v>
      </c>
      <c r="Q997" s="11" t="s">
        <v>1094</v>
      </c>
      <c r="R997" s="133" t="s">
        <v>1493</v>
      </c>
      <c r="S997" s="134">
        <v>1</v>
      </c>
      <c r="T997" s="11" t="s">
        <v>18</v>
      </c>
      <c r="U997" s="11"/>
      <c r="V997" s="6" t="s">
        <v>201</v>
      </c>
      <c r="W997" s="6" t="s">
        <v>49</v>
      </c>
      <c r="X997" s="6" t="s">
        <v>17</v>
      </c>
      <c r="Y997" s="6" t="s">
        <v>10</v>
      </c>
      <c r="Z997" s="18">
        <v>2</v>
      </c>
      <c r="AA997" s="6" t="s">
        <v>40</v>
      </c>
      <c r="AB997" s="151"/>
      <c r="AC997" s="151"/>
      <c r="AD997" s="151"/>
      <c r="AE997" s="151"/>
      <c r="AF997" s="34"/>
      <c r="AG997" s="34"/>
      <c r="AH997" s="151"/>
      <c r="AI997" s="34"/>
      <c r="AJ997" s="34"/>
      <c r="AK997" s="34"/>
      <c r="AL997" s="151"/>
      <c r="AM997" s="151"/>
      <c r="AN997" s="34"/>
      <c r="AO997" s="34"/>
      <c r="AP997" s="34"/>
      <c r="AQ997" s="151"/>
      <c r="AR997" s="34"/>
      <c r="AS997" s="34"/>
      <c r="AT997" s="34">
        <v>70</v>
      </c>
      <c r="AU997" s="34"/>
      <c r="AV997" s="151"/>
      <c r="AW997" s="34"/>
      <c r="AX997" s="34"/>
      <c r="AY997" s="34"/>
      <c r="AZ997" s="151"/>
      <c r="BA997" s="34"/>
      <c r="BB997" s="34"/>
      <c r="BC997" s="34"/>
      <c r="BD997" s="151"/>
      <c r="BE997" s="151"/>
      <c r="BF997" s="151"/>
      <c r="BG997" s="34"/>
      <c r="BH997" s="34"/>
      <c r="BI997" s="34">
        <v>30</v>
      </c>
      <c r="BJ997" s="34"/>
      <c r="BK997" s="151"/>
      <c r="BL997" s="151"/>
      <c r="BM997" s="151"/>
      <c r="BN997" s="151"/>
      <c r="BO997" s="151"/>
      <c r="BP997" s="30"/>
      <c r="BQ997" s="6"/>
      <c r="BR997" s="6"/>
      <c r="BS997" s="4">
        <v>100</v>
      </c>
      <c r="BT997" s="6"/>
      <c r="BU997" s="6"/>
      <c r="BV997" s="6"/>
      <c r="BW997" s="6" t="s">
        <v>591</v>
      </c>
      <c r="BX997" s="6"/>
      <c r="BY997" s="6"/>
      <c r="BZ997" s="6"/>
    </row>
    <row r="998" spans="1:78" ht="15" customHeight="1" x14ac:dyDescent="0.3">
      <c r="A998" s="49" t="s">
        <v>1487</v>
      </c>
      <c r="B998" s="7">
        <v>42969</v>
      </c>
      <c r="C998" s="6" t="s">
        <v>662</v>
      </c>
      <c r="D998" s="6">
        <v>5057</v>
      </c>
      <c r="E998" s="6">
        <v>805</v>
      </c>
      <c r="F998" s="11">
        <v>72</v>
      </c>
      <c r="G998" s="11">
        <v>3</v>
      </c>
      <c r="H998" s="12" t="str">
        <f t="shared" si="31"/>
        <v>72-3</v>
      </c>
      <c r="I998" s="12" t="str">
        <f t="shared" si="30"/>
        <v>72-3 3</v>
      </c>
      <c r="J998" s="49" t="s">
        <v>1487</v>
      </c>
      <c r="K998" s="11">
        <v>0</v>
      </c>
      <c r="L998" s="11">
        <v>93</v>
      </c>
      <c r="M998" s="117" t="b">
        <v>1</v>
      </c>
      <c r="N998" s="14">
        <v>177.82500000000002</v>
      </c>
      <c r="O998" s="14">
        <v>178.75500000000002</v>
      </c>
      <c r="P998" s="11" t="s">
        <v>112</v>
      </c>
      <c r="Q998" s="11" t="s">
        <v>117</v>
      </c>
      <c r="R998" s="133" t="s">
        <v>1497</v>
      </c>
      <c r="S998" s="134">
        <v>3</v>
      </c>
      <c r="T998" s="11" t="s">
        <v>18</v>
      </c>
      <c r="U998" s="11"/>
      <c r="V998" s="6" t="s">
        <v>679</v>
      </c>
      <c r="W998" s="6" t="s">
        <v>49</v>
      </c>
      <c r="X998" s="6" t="s">
        <v>14</v>
      </c>
      <c r="Y998" s="6" t="s">
        <v>11</v>
      </c>
      <c r="Z998" s="18">
        <v>3</v>
      </c>
      <c r="AA998" s="6" t="s">
        <v>40</v>
      </c>
      <c r="AB998" s="151"/>
      <c r="AC998" s="151"/>
      <c r="AD998" s="151"/>
      <c r="AE998" s="151"/>
      <c r="AF998" s="34"/>
      <c r="AG998" s="34"/>
      <c r="AH998" s="151"/>
      <c r="AI998" s="34"/>
      <c r="AJ998" s="34"/>
      <c r="AK998" s="34"/>
      <c r="AL998" s="151"/>
      <c r="AM998" s="151"/>
      <c r="AN998" s="34"/>
      <c r="AO998" s="34"/>
      <c r="AP998" s="34"/>
      <c r="AQ998" s="151"/>
      <c r="AR998" s="34"/>
      <c r="AS998" s="34"/>
      <c r="AT998" s="34">
        <v>50</v>
      </c>
      <c r="AU998" s="34"/>
      <c r="AV998" s="151"/>
      <c r="AW998" s="34">
        <v>50</v>
      </c>
      <c r="AX998" s="34"/>
      <c r="AY998" s="34"/>
      <c r="AZ998" s="151"/>
      <c r="BA998" s="34"/>
      <c r="BB998" s="34"/>
      <c r="BC998" s="34"/>
      <c r="BD998" s="151"/>
      <c r="BE998" s="151"/>
      <c r="BF998" s="151"/>
      <c r="BG998" s="34"/>
      <c r="BH998" s="34"/>
      <c r="BI998" s="34"/>
      <c r="BJ998" s="34"/>
      <c r="BK998" s="151"/>
      <c r="BL998" s="151"/>
      <c r="BM998" s="151"/>
      <c r="BN998" s="151"/>
      <c r="BO998" s="151"/>
      <c r="BP998" s="30"/>
      <c r="BQ998" s="6"/>
      <c r="BR998" s="6"/>
      <c r="BS998" s="4">
        <v>100</v>
      </c>
      <c r="BT998" s="6"/>
      <c r="BU998" s="6"/>
      <c r="BV998" s="6"/>
      <c r="BW998" s="1" t="s">
        <v>772</v>
      </c>
      <c r="BX998" s="6"/>
      <c r="BY998" s="6"/>
      <c r="BZ998" s="6"/>
    </row>
    <row r="999" spans="1:78" ht="15" customHeight="1" x14ac:dyDescent="0.3">
      <c r="A999" s="49" t="s">
        <v>1487</v>
      </c>
      <c r="B999" s="7">
        <v>42969</v>
      </c>
      <c r="C999" s="6" t="s">
        <v>662</v>
      </c>
      <c r="D999" s="6">
        <v>5057</v>
      </c>
      <c r="E999" s="6">
        <v>805</v>
      </c>
      <c r="F999" s="11">
        <v>72</v>
      </c>
      <c r="G999" s="11">
        <v>3</v>
      </c>
      <c r="H999" s="12" t="str">
        <f t="shared" si="31"/>
        <v>72-3</v>
      </c>
      <c r="I999" s="12" t="str">
        <f t="shared" si="30"/>
        <v>72-3 3</v>
      </c>
      <c r="J999" s="49" t="s">
        <v>1487</v>
      </c>
      <c r="K999" s="11">
        <v>0</v>
      </c>
      <c r="L999" s="11">
        <v>93</v>
      </c>
      <c r="M999" s="117" t="b">
        <v>1</v>
      </c>
      <c r="N999" s="14">
        <v>177.82500000000002</v>
      </c>
      <c r="O999" s="14">
        <v>178.75500000000002</v>
      </c>
      <c r="P999" s="11" t="s">
        <v>112</v>
      </c>
      <c r="Q999" s="11" t="s">
        <v>117</v>
      </c>
      <c r="R999" s="133" t="s">
        <v>1497</v>
      </c>
      <c r="S999" s="134">
        <v>3</v>
      </c>
      <c r="T999" s="11" t="s">
        <v>44</v>
      </c>
      <c r="U999" s="11"/>
      <c r="V999" s="6" t="s">
        <v>548</v>
      </c>
      <c r="W999" s="6" t="s">
        <v>49</v>
      </c>
      <c r="X999" s="6" t="s">
        <v>52</v>
      </c>
      <c r="Y999" s="6" t="s">
        <v>11</v>
      </c>
      <c r="Z999" s="18">
        <v>3</v>
      </c>
      <c r="AA999" s="6"/>
      <c r="AB999" s="151"/>
      <c r="AC999" s="151"/>
      <c r="AD999" s="151"/>
      <c r="AE999" s="151"/>
      <c r="AF999" s="34"/>
      <c r="AG999" s="34"/>
      <c r="AH999" s="151"/>
      <c r="AI999" s="34"/>
      <c r="AJ999" s="34"/>
      <c r="AK999" s="34"/>
      <c r="AL999" s="151"/>
      <c r="AM999" s="151"/>
      <c r="AN999" s="34"/>
      <c r="AO999" s="34"/>
      <c r="AP999" s="34"/>
      <c r="AQ999" s="151"/>
      <c r="AR999" s="34"/>
      <c r="AS999" s="34"/>
      <c r="AT999" s="34">
        <v>50</v>
      </c>
      <c r="AU999" s="34"/>
      <c r="AV999" s="151"/>
      <c r="AW999" s="34">
        <v>50</v>
      </c>
      <c r="AX999" s="34"/>
      <c r="AY999" s="34"/>
      <c r="AZ999" s="151"/>
      <c r="BA999" s="34"/>
      <c r="BB999" s="34"/>
      <c r="BC999" s="34"/>
      <c r="BD999" s="151"/>
      <c r="BE999" s="151"/>
      <c r="BF999" s="151"/>
      <c r="BG999" s="34"/>
      <c r="BH999" s="34"/>
      <c r="BI999" s="34"/>
      <c r="BJ999" s="34"/>
      <c r="BK999" s="151"/>
      <c r="BL999" s="151"/>
      <c r="BM999" s="151"/>
      <c r="BN999" s="151"/>
      <c r="BO999" s="151"/>
      <c r="BP999" s="30"/>
      <c r="BQ999" s="6"/>
      <c r="BR999" s="6"/>
      <c r="BS999" s="4">
        <v>100</v>
      </c>
      <c r="BT999" s="6"/>
      <c r="BU999" s="6"/>
      <c r="BV999" s="6"/>
      <c r="BW999" s="1" t="s">
        <v>767</v>
      </c>
      <c r="BX999" s="6"/>
      <c r="BY999" s="6"/>
      <c r="BZ999" s="6"/>
    </row>
    <row r="1000" spans="1:78" ht="15" hidden="1" customHeight="1" x14ac:dyDescent="0.3">
      <c r="A1000" s="49" t="s">
        <v>1487</v>
      </c>
      <c r="B1000" s="7">
        <v>42969</v>
      </c>
      <c r="C1000" s="6" t="s">
        <v>662</v>
      </c>
      <c r="D1000" s="6">
        <v>5057</v>
      </c>
      <c r="E1000" s="6">
        <v>805</v>
      </c>
      <c r="F1000" s="11">
        <v>72</v>
      </c>
      <c r="G1000" s="11">
        <v>3</v>
      </c>
      <c r="H1000" s="12" t="str">
        <f t="shared" si="31"/>
        <v>72-3</v>
      </c>
      <c r="I1000" s="12" t="str">
        <f t="shared" si="30"/>
        <v>72-3 4</v>
      </c>
      <c r="J1000" s="49" t="s">
        <v>1487</v>
      </c>
      <c r="K1000" s="11">
        <v>0</v>
      </c>
      <c r="L1000" s="11">
        <v>93</v>
      </c>
      <c r="M1000" s="117" t="b">
        <v>1</v>
      </c>
      <c r="N1000" s="14">
        <v>177.82500000000002</v>
      </c>
      <c r="O1000" s="14">
        <v>178.75500000000002</v>
      </c>
      <c r="P1000" s="11" t="s">
        <v>96</v>
      </c>
      <c r="Q1000" s="11" t="s">
        <v>31</v>
      </c>
      <c r="R1000" s="140" t="s">
        <v>1494</v>
      </c>
      <c r="S1000" s="141">
        <v>4</v>
      </c>
      <c r="T1000" s="11" t="s">
        <v>44</v>
      </c>
      <c r="U1000" s="11"/>
      <c r="V1000" s="6" t="s">
        <v>680</v>
      </c>
      <c r="W1000" s="6" t="s">
        <v>49</v>
      </c>
      <c r="X1000" s="6" t="s">
        <v>14</v>
      </c>
      <c r="Y1000" s="6" t="s">
        <v>12</v>
      </c>
      <c r="Z1000" s="18">
        <v>4</v>
      </c>
      <c r="AA1000" s="6" t="s">
        <v>40</v>
      </c>
      <c r="AB1000" s="151"/>
      <c r="AC1000" s="151"/>
      <c r="AD1000" s="151"/>
      <c r="AE1000" s="151"/>
      <c r="AF1000" s="34"/>
      <c r="AG1000" s="34"/>
      <c r="AH1000" s="151"/>
      <c r="AI1000" s="34"/>
      <c r="AJ1000" s="34"/>
      <c r="AK1000" s="34"/>
      <c r="AL1000" s="151"/>
      <c r="AM1000" s="151"/>
      <c r="AN1000" s="34"/>
      <c r="AO1000" s="34"/>
      <c r="AP1000" s="34"/>
      <c r="AQ1000" s="151"/>
      <c r="AR1000" s="34"/>
      <c r="AS1000" s="34"/>
      <c r="AT1000" s="34"/>
      <c r="AU1000" s="34">
        <v>100</v>
      </c>
      <c r="AV1000" s="151"/>
      <c r="AW1000" s="34"/>
      <c r="AX1000" s="34"/>
      <c r="AY1000" s="34"/>
      <c r="AZ1000" s="151"/>
      <c r="BA1000" s="34"/>
      <c r="BB1000" s="34"/>
      <c r="BC1000" s="34"/>
      <c r="BD1000" s="151"/>
      <c r="BE1000" s="151"/>
      <c r="BF1000" s="151"/>
      <c r="BG1000" s="34"/>
      <c r="BH1000" s="34"/>
      <c r="BI1000" s="34"/>
      <c r="BJ1000" s="34"/>
      <c r="BK1000" s="151"/>
      <c r="BL1000" s="151"/>
      <c r="BM1000" s="151"/>
      <c r="BN1000" s="151"/>
      <c r="BO1000" s="151"/>
      <c r="BP1000" s="30"/>
      <c r="BQ1000" s="6"/>
      <c r="BR1000" s="6"/>
      <c r="BS1000" s="4">
        <v>100</v>
      </c>
      <c r="BT1000" s="6"/>
      <c r="BU1000" s="6"/>
      <c r="BV1000" s="6"/>
      <c r="BW1000" s="1" t="s">
        <v>761</v>
      </c>
      <c r="BX1000" s="6"/>
      <c r="BY1000" s="6"/>
      <c r="BZ1000" s="6"/>
    </row>
    <row r="1001" spans="1:78" ht="15" hidden="1" customHeight="1" x14ac:dyDescent="0.3">
      <c r="A1001" s="49" t="s">
        <v>1487</v>
      </c>
      <c r="B1001" s="7">
        <v>42969</v>
      </c>
      <c r="C1001" s="6" t="s">
        <v>662</v>
      </c>
      <c r="D1001" s="6">
        <v>5057</v>
      </c>
      <c r="E1001" s="6">
        <v>805</v>
      </c>
      <c r="F1001" s="11">
        <v>72</v>
      </c>
      <c r="G1001" s="11">
        <v>3</v>
      </c>
      <c r="H1001" s="12" t="str">
        <f t="shared" si="31"/>
        <v>72-3</v>
      </c>
      <c r="I1001" s="12" t="str">
        <f t="shared" si="30"/>
        <v>72-3 O</v>
      </c>
      <c r="J1001" s="49" t="s">
        <v>1487</v>
      </c>
      <c r="K1001" s="11">
        <v>0</v>
      </c>
      <c r="L1001" s="11">
        <v>93</v>
      </c>
      <c r="M1001" s="117" t="b">
        <v>1</v>
      </c>
      <c r="N1001" s="14">
        <v>177.82500000000002</v>
      </c>
      <c r="O1001" s="14">
        <v>178.75500000000002</v>
      </c>
      <c r="P1001" s="11" t="s">
        <v>112</v>
      </c>
      <c r="Q1001" s="11" t="s">
        <v>105</v>
      </c>
      <c r="R1001" s="135" t="s">
        <v>105</v>
      </c>
      <c r="S1001" s="136" t="s">
        <v>1492</v>
      </c>
      <c r="T1001" s="11"/>
      <c r="U1001" s="11"/>
      <c r="V1001" s="6"/>
      <c r="W1001" s="6"/>
      <c r="X1001" s="6"/>
      <c r="Y1001" s="6"/>
      <c r="Z1001" s="18" t="e">
        <v>#N/A</v>
      </c>
      <c r="AA1001" s="6"/>
      <c r="AB1001" s="151"/>
      <c r="AC1001" s="151"/>
      <c r="AD1001" s="151"/>
      <c r="AE1001" s="151"/>
      <c r="AF1001" s="34"/>
      <c r="AG1001" s="34"/>
      <c r="AH1001" s="151"/>
      <c r="AI1001" s="34"/>
      <c r="AJ1001" s="34"/>
      <c r="AK1001" s="34"/>
      <c r="AL1001" s="151"/>
      <c r="AM1001" s="151"/>
      <c r="AN1001" s="34"/>
      <c r="AO1001" s="34"/>
      <c r="AP1001" s="34"/>
      <c r="AQ1001" s="151"/>
      <c r="AR1001" s="34"/>
      <c r="AS1001" s="34"/>
      <c r="AT1001" s="34"/>
      <c r="AU1001" s="34"/>
      <c r="AV1001" s="151"/>
      <c r="AW1001" s="34"/>
      <c r="AX1001" s="34"/>
      <c r="AY1001" s="34"/>
      <c r="AZ1001" s="151"/>
      <c r="BA1001" s="34"/>
      <c r="BB1001" s="34"/>
      <c r="BC1001" s="34"/>
      <c r="BD1001" s="151"/>
      <c r="BE1001" s="151"/>
      <c r="BF1001" s="151"/>
      <c r="BG1001" s="34"/>
      <c r="BH1001" s="34"/>
      <c r="BI1001" s="34"/>
      <c r="BJ1001" s="34"/>
      <c r="BK1001" s="151"/>
      <c r="BL1001" s="151"/>
      <c r="BM1001" s="151"/>
      <c r="BN1001" s="151"/>
      <c r="BO1001" s="151"/>
      <c r="BP1001" s="30"/>
      <c r="BQ1001" s="6"/>
      <c r="BR1001" s="6"/>
      <c r="BS1001" s="4">
        <v>0</v>
      </c>
      <c r="BT1001" s="6"/>
      <c r="BU1001" s="6"/>
      <c r="BV1001" s="6"/>
      <c r="BW1001" s="6"/>
      <c r="BX1001" s="6" t="s">
        <v>773</v>
      </c>
      <c r="BY1001" s="6"/>
      <c r="BZ1001" s="6"/>
    </row>
    <row r="1002" spans="1:78" ht="15" hidden="1" customHeight="1" x14ac:dyDescent="0.3">
      <c r="A1002" s="49" t="s">
        <v>1487</v>
      </c>
      <c r="B1002" s="7">
        <v>42969</v>
      </c>
      <c r="C1002" s="6" t="s">
        <v>662</v>
      </c>
      <c r="D1002" s="6">
        <v>5057</v>
      </c>
      <c r="E1002" s="6">
        <v>805</v>
      </c>
      <c r="F1002" s="11">
        <v>72</v>
      </c>
      <c r="G1002" s="11">
        <v>4</v>
      </c>
      <c r="H1002" s="12" t="str">
        <f t="shared" si="31"/>
        <v>72-4</v>
      </c>
      <c r="I1002" s="12" t="str">
        <f t="shared" si="30"/>
        <v>72-4 1</v>
      </c>
      <c r="J1002" s="49" t="s">
        <v>1487</v>
      </c>
      <c r="K1002" s="11">
        <v>0</v>
      </c>
      <c r="L1002" s="11">
        <v>65</v>
      </c>
      <c r="M1002" s="117" t="b">
        <v>1</v>
      </c>
      <c r="N1002" s="14">
        <v>178.76000000000002</v>
      </c>
      <c r="O1002" s="14">
        <v>179.41000000000003</v>
      </c>
      <c r="P1002" s="11" t="s">
        <v>112</v>
      </c>
      <c r="Q1002" s="11" t="s">
        <v>1094</v>
      </c>
      <c r="R1002" s="133" t="s">
        <v>1493</v>
      </c>
      <c r="S1002" s="134">
        <v>1</v>
      </c>
      <c r="T1002" s="11" t="s">
        <v>18</v>
      </c>
      <c r="U1002" s="11"/>
      <c r="V1002" s="6" t="s">
        <v>201</v>
      </c>
      <c r="W1002" s="6" t="s">
        <v>49</v>
      </c>
      <c r="X1002" s="6" t="s">
        <v>17</v>
      </c>
      <c r="Y1002" s="6" t="s">
        <v>10</v>
      </c>
      <c r="Z1002" s="18">
        <v>2</v>
      </c>
      <c r="AA1002" s="6" t="s">
        <v>40</v>
      </c>
      <c r="AB1002" s="151"/>
      <c r="AC1002" s="151"/>
      <c r="AD1002" s="151"/>
      <c r="AE1002" s="151"/>
      <c r="AF1002" s="34"/>
      <c r="AG1002" s="34"/>
      <c r="AH1002" s="151"/>
      <c r="AI1002" s="34"/>
      <c r="AJ1002" s="34"/>
      <c r="AK1002" s="34"/>
      <c r="AL1002" s="151"/>
      <c r="AM1002" s="151"/>
      <c r="AN1002" s="34"/>
      <c r="AO1002" s="34"/>
      <c r="AP1002" s="34"/>
      <c r="AQ1002" s="151"/>
      <c r="AR1002" s="34"/>
      <c r="AS1002" s="34"/>
      <c r="AT1002" s="34">
        <v>70</v>
      </c>
      <c r="AU1002" s="34"/>
      <c r="AV1002" s="151"/>
      <c r="AW1002" s="34"/>
      <c r="AX1002" s="34"/>
      <c r="AY1002" s="34"/>
      <c r="AZ1002" s="151"/>
      <c r="BA1002" s="34"/>
      <c r="BB1002" s="34"/>
      <c r="BC1002" s="34"/>
      <c r="BD1002" s="151"/>
      <c r="BE1002" s="151"/>
      <c r="BF1002" s="151"/>
      <c r="BG1002" s="34"/>
      <c r="BH1002" s="34"/>
      <c r="BI1002" s="34">
        <v>30</v>
      </c>
      <c r="BJ1002" s="34"/>
      <c r="BK1002" s="151"/>
      <c r="BL1002" s="151"/>
      <c r="BM1002" s="151"/>
      <c r="BN1002" s="151"/>
      <c r="BO1002" s="151"/>
      <c r="BP1002" s="30"/>
      <c r="BQ1002" s="6"/>
      <c r="BR1002" s="6"/>
      <c r="BS1002" s="4">
        <v>100</v>
      </c>
      <c r="BT1002" s="6"/>
      <c r="BU1002" s="6"/>
      <c r="BV1002" s="6"/>
      <c r="BW1002" s="6" t="s">
        <v>591</v>
      </c>
      <c r="BX1002" s="6"/>
      <c r="BY1002" s="6"/>
      <c r="BZ1002" s="6"/>
    </row>
    <row r="1003" spans="1:78" ht="15" customHeight="1" x14ac:dyDescent="0.3">
      <c r="A1003" s="49" t="s">
        <v>1487</v>
      </c>
      <c r="B1003" s="7">
        <v>42969</v>
      </c>
      <c r="C1003" s="6" t="s">
        <v>662</v>
      </c>
      <c r="D1003" s="6">
        <v>5057</v>
      </c>
      <c r="E1003" s="6">
        <v>805</v>
      </c>
      <c r="F1003" s="11">
        <v>72</v>
      </c>
      <c r="G1003" s="11">
        <v>4</v>
      </c>
      <c r="H1003" s="12" t="str">
        <f t="shared" si="31"/>
        <v>72-4</v>
      </c>
      <c r="I1003" s="12" t="str">
        <f t="shared" si="30"/>
        <v>72-4 4</v>
      </c>
      <c r="J1003" s="49" t="s">
        <v>1487</v>
      </c>
      <c r="K1003" s="11">
        <v>0</v>
      </c>
      <c r="L1003" s="11">
        <v>65</v>
      </c>
      <c r="M1003" s="117" t="b">
        <v>1</v>
      </c>
      <c r="N1003" s="14">
        <v>178.76000000000002</v>
      </c>
      <c r="O1003" s="14">
        <v>179.41000000000003</v>
      </c>
      <c r="P1003" s="11" t="s">
        <v>112</v>
      </c>
      <c r="Q1003" s="11" t="s">
        <v>117</v>
      </c>
      <c r="R1003" s="133" t="s">
        <v>1494</v>
      </c>
      <c r="S1003" s="134">
        <v>4</v>
      </c>
      <c r="T1003" s="11" t="s">
        <v>18</v>
      </c>
      <c r="U1003" s="11"/>
      <c r="V1003" s="6" t="s">
        <v>681</v>
      </c>
      <c r="W1003" s="6" t="s">
        <v>49</v>
      </c>
      <c r="X1003" s="6" t="s">
        <v>14</v>
      </c>
      <c r="Y1003" s="6" t="s">
        <v>11</v>
      </c>
      <c r="Z1003" s="18">
        <v>3</v>
      </c>
      <c r="AA1003" s="6" t="s">
        <v>40</v>
      </c>
      <c r="AB1003" s="151"/>
      <c r="AC1003" s="151"/>
      <c r="AD1003" s="151"/>
      <c r="AE1003" s="151"/>
      <c r="AF1003" s="34"/>
      <c r="AG1003" s="34"/>
      <c r="AH1003" s="151"/>
      <c r="AI1003" s="34"/>
      <c r="AJ1003" s="34"/>
      <c r="AK1003" s="34"/>
      <c r="AL1003" s="151"/>
      <c r="AM1003" s="151"/>
      <c r="AN1003" s="34"/>
      <c r="AO1003" s="34"/>
      <c r="AP1003" s="34"/>
      <c r="AQ1003" s="151"/>
      <c r="AR1003" s="34"/>
      <c r="AS1003" s="34"/>
      <c r="AT1003" s="34">
        <v>50</v>
      </c>
      <c r="AU1003" s="34"/>
      <c r="AV1003" s="151"/>
      <c r="AW1003" s="34">
        <v>50</v>
      </c>
      <c r="AX1003" s="34"/>
      <c r="AY1003" s="34"/>
      <c r="AZ1003" s="151"/>
      <c r="BA1003" s="34"/>
      <c r="BB1003" s="34"/>
      <c r="BC1003" s="34"/>
      <c r="BD1003" s="151"/>
      <c r="BE1003" s="151"/>
      <c r="BF1003" s="151"/>
      <c r="BG1003" s="34"/>
      <c r="BH1003" s="34"/>
      <c r="BI1003" s="34"/>
      <c r="BJ1003" s="34"/>
      <c r="BK1003" s="151"/>
      <c r="BL1003" s="151"/>
      <c r="BM1003" s="151"/>
      <c r="BN1003" s="151"/>
      <c r="BO1003" s="151"/>
      <c r="BP1003" s="30"/>
      <c r="BQ1003" s="6"/>
      <c r="BR1003" s="6"/>
      <c r="BS1003" s="4">
        <v>100</v>
      </c>
      <c r="BT1003" s="6"/>
      <c r="BU1003" s="6"/>
      <c r="BV1003" s="6"/>
      <c r="BW1003" s="1" t="s">
        <v>774</v>
      </c>
      <c r="BX1003" s="6"/>
      <c r="BY1003" s="6"/>
      <c r="BZ1003" s="6"/>
    </row>
    <row r="1004" spans="1:78" ht="15" customHeight="1" x14ac:dyDescent="0.3">
      <c r="A1004" s="49" t="s">
        <v>1487</v>
      </c>
      <c r="B1004" s="7">
        <v>42969</v>
      </c>
      <c r="C1004" s="6" t="s">
        <v>662</v>
      </c>
      <c r="D1004" s="6">
        <v>5057</v>
      </c>
      <c r="E1004" s="6">
        <v>805</v>
      </c>
      <c r="F1004" s="11">
        <v>72</v>
      </c>
      <c r="G1004" s="11">
        <v>4</v>
      </c>
      <c r="H1004" s="12" t="str">
        <f t="shared" si="31"/>
        <v>72-4</v>
      </c>
      <c r="I1004" s="12" t="str">
        <f t="shared" si="30"/>
        <v>72-4 3</v>
      </c>
      <c r="J1004" s="49" t="s">
        <v>1487</v>
      </c>
      <c r="K1004" s="11">
        <v>0</v>
      </c>
      <c r="L1004" s="11">
        <v>65</v>
      </c>
      <c r="M1004" s="117" t="b">
        <v>1</v>
      </c>
      <c r="N1004" s="14">
        <v>178.76000000000002</v>
      </c>
      <c r="O1004" s="14">
        <v>179.41000000000003</v>
      </c>
      <c r="P1004" s="11" t="s">
        <v>112</v>
      </c>
      <c r="Q1004" s="11" t="s">
        <v>117</v>
      </c>
      <c r="R1004" s="133" t="s">
        <v>1497</v>
      </c>
      <c r="S1004" s="134">
        <v>3</v>
      </c>
      <c r="T1004" s="11" t="s">
        <v>44</v>
      </c>
      <c r="U1004" s="11"/>
      <c r="V1004" s="6" t="s">
        <v>664</v>
      </c>
      <c r="W1004" s="6" t="s">
        <v>49</v>
      </c>
      <c r="X1004" s="6" t="s">
        <v>52</v>
      </c>
      <c r="Y1004" s="6" t="s">
        <v>11</v>
      </c>
      <c r="Z1004" s="18">
        <v>3</v>
      </c>
      <c r="AA1004" s="6"/>
      <c r="AB1004" s="151"/>
      <c r="AC1004" s="151"/>
      <c r="AD1004" s="151"/>
      <c r="AE1004" s="151"/>
      <c r="AF1004" s="34"/>
      <c r="AG1004" s="34"/>
      <c r="AH1004" s="151"/>
      <c r="AI1004" s="34"/>
      <c r="AJ1004" s="34"/>
      <c r="AK1004" s="34"/>
      <c r="AL1004" s="151"/>
      <c r="AM1004" s="151"/>
      <c r="AN1004" s="34"/>
      <c r="AO1004" s="34"/>
      <c r="AP1004" s="34"/>
      <c r="AQ1004" s="151"/>
      <c r="AR1004" s="34"/>
      <c r="AS1004" s="34"/>
      <c r="AT1004" s="34">
        <v>50</v>
      </c>
      <c r="AU1004" s="34"/>
      <c r="AV1004" s="151"/>
      <c r="AW1004" s="34">
        <v>50</v>
      </c>
      <c r="AX1004" s="34"/>
      <c r="AY1004" s="34"/>
      <c r="AZ1004" s="151"/>
      <c r="BA1004" s="34"/>
      <c r="BB1004" s="34"/>
      <c r="BC1004" s="34"/>
      <c r="BD1004" s="151"/>
      <c r="BE1004" s="151"/>
      <c r="BF1004" s="151"/>
      <c r="BG1004" s="34"/>
      <c r="BH1004" s="34"/>
      <c r="BI1004" s="34"/>
      <c r="BJ1004" s="34"/>
      <c r="BK1004" s="151"/>
      <c r="BL1004" s="151"/>
      <c r="BM1004" s="151"/>
      <c r="BN1004" s="151"/>
      <c r="BO1004" s="151"/>
      <c r="BP1004" s="30"/>
      <c r="BQ1004" s="6"/>
      <c r="BR1004" s="6"/>
      <c r="BS1004" s="4">
        <v>100</v>
      </c>
      <c r="BT1004" s="6"/>
      <c r="BU1004" s="6"/>
      <c r="BV1004" s="6"/>
      <c r="BW1004" s="1" t="s">
        <v>767</v>
      </c>
      <c r="BX1004" s="6"/>
      <c r="BY1004" s="6"/>
      <c r="BZ1004" s="6"/>
    </row>
    <row r="1005" spans="1:78" ht="15" hidden="1" customHeight="1" x14ac:dyDescent="0.3">
      <c r="A1005" s="49" t="s">
        <v>1487</v>
      </c>
      <c r="B1005" s="7">
        <v>42969</v>
      </c>
      <c r="C1005" s="6" t="s">
        <v>662</v>
      </c>
      <c r="D1005" s="6">
        <v>5057</v>
      </c>
      <c r="E1005" s="6">
        <v>805</v>
      </c>
      <c r="F1005" s="11">
        <v>72</v>
      </c>
      <c r="G1005" s="11">
        <v>4</v>
      </c>
      <c r="H1005" s="12" t="str">
        <f t="shared" si="31"/>
        <v>72-4</v>
      </c>
      <c r="I1005" s="12" t="str">
        <f t="shared" si="30"/>
        <v>72-4 4</v>
      </c>
      <c r="J1005" s="49" t="s">
        <v>1487</v>
      </c>
      <c r="K1005" s="11">
        <v>0</v>
      </c>
      <c r="L1005" s="11">
        <v>65</v>
      </c>
      <c r="M1005" s="117" t="b">
        <v>1</v>
      </c>
      <c r="N1005" s="14">
        <v>178.76000000000002</v>
      </c>
      <c r="O1005" s="14">
        <v>179.41000000000003</v>
      </c>
      <c r="P1005" s="11" t="s">
        <v>96</v>
      </c>
      <c r="Q1005" s="11" t="s">
        <v>31</v>
      </c>
      <c r="R1005" s="140" t="s">
        <v>1494</v>
      </c>
      <c r="S1005" s="141">
        <v>4</v>
      </c>
      <c r="T1005" s="11" t="s">
        <v>44</v>
      </c>
      <c r="U1005" s="11"/>
      <c r="V1005" s="6" t="s">
        <v>666</v>
      </c>
      <c r="W1005" s="6" t="s">
        <v>49</v>
      </c>
      <c r="X1005" s="6" t="s">
        <v>14</v>
      </c>
      <c r="Y1005" s="6" t="s">
        <v>12</v>
      </c>
      <c r="Z1005" s="18">
        <v>4</v>
      </c>
      <c r="AA1005" s="6" t="s">
        <v>40</v>
      </c>
      <c r="AB1005" s="151"/>
      <c r="AC1005" s="151"/>
      <c r="AD1005" s="151"/>
      <c r="AE1005" s="151"/>
      <c r="AF1005" s="34"/>
      <c r="AG1005" s="34"/>
      <c r="AH1005" s="151"/>
      <c r="AI1005" s="34"/>
      <c r="AJ1005" s="34"/>
      <c r="AK1005" s="34"/>
      <c r="AL1005" s="151"/>
      <c r="AM1005" s="151"/>
      <c r="AN1005" s="34"/>
      <c r="AO1005" s="34"/>
      <c r="AP1005" s="34"/>
      <c r="AQ1005" s="151"/>
      <c r="AR1005" s="34"/>
      <c r="AS1005" s="34"/>
      <c r="AT1005" s="34"/>
      <c r="AU1005" s="34">
        <v>100</v>
      </c>
      <c r="AV1005" s="151"/>
      <c r="AW1005" s="34"/>
      <c r="AX1005" s="34"/>
      <c r="AY1005" s="34"/>
      <c r="AZ1005" s="151"/>
      <c r="BA1005" s="34"/>
      <c r="BB1005" s="34"/>
      <c r="BC1005" s="34"/>
      <c r="BD1005" s="151"/>
      <c r="BE1005" s="151"/>
      <c r="BF1005" s="151"/>
      <c r="BG1005" s="34"/>
      <c r="BH1005" s="34"/>
      <c r="BI1005" s="34"/>
      <c r="BJ1005" s="34"/>
      <c r="BK1005" s="151"/>
      <c r="BL1005" s="151"/>
      <c r="BM1005" s="151"/>
      <c r="BN1005" s="151"/>
      <c r="BO1005" s="151"/>
      <c r="BP1005" s="30"/>
      <c r="BQ1005" s="6"/>
      <c r="BR1005" s="6"/>
      <c r="BS1005" s="4">
        <v>100</v>
      </c>
      <c r="BT1005" s="6"/>
      <c r="BU1005" s="6"/>
      <c r="BV1005" s="6"/>
      <c r="BW1005" s="1" t="s">
        <v>761</v>
      </c>
      <c r="BX1005" s="6"/>
      <c r="BY1005" s="6"/>
      <c r="BZ1005" s="6"/>
    </row>
    <row r="1006" spans="1:78" ht="15" hidden="1" customHeight="1" x14ac:dyDescent="0.3">
      <c r="A1006" s="49" t="s">
        <v>1487</v>
      </c>
      <c r="B1006" s="7">
        <v>42969</v>
      </c>
      <c r="C1006" s="6" t="s">
        <v>662</v>
      </c>
      <c r="D1006" s="6">
        <v>5057</v>
      </c>
      <c r="E1006" s="6">
        <v>805</v>
      </c>
      <c r="F1006" s="11">
        <v>72</v>
      </c>
      <c r="G1006" s="11">
        <v>4</v>
      </c>
      <c r="H1006" s="12" t="str">
        <f t="shared" si="31"/>
        <v>72-4</v>
      </c>
      <c r="I1006" s="12" t="str">
        <f t="shared" si="30"/>
        <v>72-4 1</v>
      </c>
      <c r="J1006" s="49" t="s">
        <v>1487</v>
      </c>
      <c r="K1006" s="11">
        <v>33</v>
      </c>
      <c r="L1006" s="11">
        <v>65</v>
      </c>
      <c r="M1006" s="117" t="b">
        <v>1</v>
      </c>
      <c r="N1006" s="14">
        <v>179.09000000000003</v>
      </c>
      <c r="O1006" s="14">
        <v>179.41000000000003</v>
      </c>
      <c r="P1006" s="11" t="s">
        <v>112</v>
      </c>
      <c r="Q1006" s="11" t="s">
        <v>1094</v>
      </c>
      <c r="R1006" s="133" t="s">
        <v>1493</v>
      </c>
      <c r="S1006" s="134">
        <v>1</v>
      </c>
      <c r="T1006" s="11" t="s">
        <v>18</v>
      </c>
      <c r="U1006" s="11"/>
      <c r="V1006" s="6" t="s">
        <v>670</v>
      </c>
      <c r="W1006" s="6" t="s">
        <v>49</v>
      </c>
      <c r="X1006" s="6" t="s">
        <v>52</v>
      </c>
      <c r="Y1006" s="6" t="s">
        <v>10</v>
      </c>
      <c r="Z1006" s="18">
        <v>2</v>
      </c>
      <c r="AA1006" s="6" t="s">
        <v>40</v>
      </c>
      <c r="AB1006" s="151"/>
      <c r="AC1006" s="151"/>
      <c r="AD1006" s="151"/>
      <c r="AE1006" s="151"/>
      <c r="AF1006" s="34"/>
      <c r="AG1006" s="34"/>
      <c r="AH1006" s="151"/>
      <c r="AI1006" s="34"/>
      <c r="AJ1006" s="34"/>
      <c r="AK1006" s="34"/>
      <c r="AL1006" s="151"/>
      <c r="AM1006" s="151"/>
      <c r="AN1006" s="34"/>
      <c r="AO1006" s="34"/>
      <c r="AP1006" s="34"/>
      <c r="AQ1006" s="151"/>
      <c r="AR1006" s="34"/>
      <c r="AS1006" s="34"/>
      <c r="AT1006" s="34"/>
      <c r="AU1006" s="34"/>
      <c r="AV1006" s="151"/>
      <c r="AW1006" s="34"/>
      <c r="AX1006" s="34"/>
      <c r="AY1006" s="34"/>
      <c r="AZ1006" s="151"/>
      <c r="BA1006" s="34"/>
      <c r="BB1006" s="34"/>
      <c r="BC1006" s="34"/>
      <c r="BD1006" s="151"/>
      <c r="BE1006" s="151"/>
      <c r="BF1006" s="151"/>
      <c r="BG1006" s="34"/>
      <c r="BH1006" s="34">
        <v>100</v>
      </c>
      <c r="BI1006" s="34"/>
      <c r="BJ1006" s="34"/>
      <c r="BK1006" s="151"/>
      <c r="BL1006" s="151"/>
      <c r="BM1006" s="151"/>
      <c r="BN1006" s="151"/>
      <c r="BO1006" s="151"/>
      <c r="BP1006" s="30"/>
      <c r="BQ1006" s="6"/>
      <c r="BR1006" s="6"/>
      <c r="BS1006" s="4">
        <v>100</v>
      </c>
      <c r="BT1006" s="6"/>
      <c r="BU1006" s="6"/>
      <c r="BV1006" s="6"/>
      <c r="BW1006" s="1"/>
      <c r="BX1006" s="6"/>
      <c r="BY1006" s="6"/>
      <c r="BZ1006" s="6"/>
    </row>
    <row r="1007" spans="1:78" ht="15" hidden="1" customHeight="1" x14ac:dyDescent="0.3">
      <c r="A1007" s="49" t="s">
        <v>1487</v>
      </c>
      <c r="B1007" s="7">
        <v>42969</v>
      </c>
      <c r="C1007" s="6" t="s">
        <v>662</v>
      </c>
      <c r="D1007" s="6">
        <v>5057</v>
      </c>
      <c r="E1007" s="6">
        <v>805</v>
      </c>
      <c r="F1007" s="11">
        <v>72</v>
      </c>
      <c r="G1007" s="11">
        <v>4</v>
      </c>
      <c r="H1007" s="12" t="str">
        <f t="shared" si="31"/>
        <v>72-4</v>
      </c>
      <c r="I1007" s="12" t="str">
        <f t="shared" si="30"/>
        <v>72-4 O</v>
      </c>
      <c r="J1007" s="49" t="s">
        <v>1487</v>
      </c>
      <c r="K1007" s="11">
        <v>0</v>
      </c>
      <c r="L1007" s="11">
        <v>65</v>
      </c>
      <c r="M1007" s="117" t="b">
        <v>1</v>
      </c>
      <c r="N1007" s="14">
        <v>178.76000000000002</v>
      </c>
      <c r="O1007" s="14">
        <v>179.41000000000003</v>
      </c>
      <c r="P1007" s="11" t="s">
        <v>112</v>
      </c>
      <c r="Q1007" s="11" t="s">
        <v>105</v>
      </c>
      <c r="R1007" s="135" t="s">
        <v>105</v>
      </c>
      <c r="S1007" s="136" t="s">
        <v>1492</v>
      </c>
      <c r="T1007" s="11"/>
      <c r="U1007" s="11"/>
      <c r="V1007" s="6"/>
      <c r="W1007" s="6"/>
      <c r="X1007" s="6"/>
      <c r="Y1007" s="6"/>
      <c r="Z1007" s="18" t="e">
        <v>#N/A</v>
      </c>
      <c r="AA1007" s="6"/>
      <c r="AB1007" s="151"/>
      <c r="AC1007" s="151"/>
      <c r="AD1007" s="151"/>
      <c r="AE1007" s="151"/>
      <c r="AF1007" s="34"/>
      <c r="AG1007" s="34"/>
      <c r="AH1007" s="151"/>
      <c r="AI1007" s="34"/>
      <c r="AJ1007" s="34"/>
      <c r="AK1007" s="34"/>
      <c r="AL1007" s="151"/>
      <c r="AM1007" s="151"/>
      <c r="AN1007" s="34"/>
      <c r="AO1007" s="34"/>
      <c r="AP1007" s="34"/>
      <c r="AQ1007" s="151"/>
      <c r="AR1007" s="34"/>
      <c r="AS1007" s="34"/>
      <c r="AT1007" s="34"/>
      <c r="AU1007" s="34"/>
      <c r="AV1007" s="151"/>
      <c r="AW1007" s="34"/>
      <c r="AX1007" s="34"/>
      <c r="AY1007" s="34"/>
      <c r="AZ1007" s="151"/>
      <c r="BA1007" s="34"/>
      <c r="BB1007" s="34"/>
      <c r="BC1007" s="34"/>
      <c r="BD1007" s="151"/>
      <c r="BE1007" s="151"/>
      <c r="BF1007" s="151"/>
      <c r="BG1007" s="34"/>
      <c r="BH1007" s="34"/>
      <c r="BI1007" s="34"/>
      <c r="BJ1007" s="34"/>
      <c r="BK1007" s="151"/>
      <c r="BL1007" s="151"/>
      <c r="BM1007" s="151"/>
      <c r="BN1007" s="151"/>
      <c r="BO1007" s="151"/>
      <c r="BP1007" s="30"/>
      <c r="BQ1007" s="6"/>
      <c r="BR1007" s="6"/>
      <c r="BS1007" s="4">
        <v>0</v>
      </c>
      <c r="BT1007" s="6"/>
      <c r="BU1007" s="6"/>
      <c r="BV1007" s="6"/>
      <c r="BW1007" s="6"/>
      <c r="BX1007" s="6" t="s">
        <v>775</v>
      </c>
      <c r="BY1007" s="6"/>
      <c r="BZ1007" s="6"/>
    </row>
    <row r="1008" spans="1:78" ht="15" hidden="1" customHeight="1" x14ac:dyDescent="0.3">
      <c r="A1008" s="49" t="s">
        <v>1487</v>
      </c>
      <c r="B1008" s="7">
        <v>42969</v>
      </c>
      <c r="C1008" s="6" t="s">
        <v>662</v>
      </c>
      <c r="D1008" s="6">
        <v>5057</v>
      </c>
      <c r="E1008" s="6">
        <v>805</v>
      </c>
      <c r="F1008" s="11">
        <v>73</v>
      </c>
      <c r="G1008" s="11">
        <v>1</v>
      </c>
      <c r="H1008" s="12" t="str">
        <f t="shared" si="31"/>
        <v>73-1</v>
      </c>
      <c r="I1008" s="12" t="str">
        <f t="shared" si="30"/>
        <v>73-1 1</v>
      </c>
      <c r="J1008" s="49" t="s">
        <v>1487</v>
      </c>
      <c r="K1008" s="11">
        <v>0</v>
      </c>
      <c r="L1008" s="11">
        <v>97</v>
      </c>
      <c r="M1008" s="117" t="b">
        <v>1</v>
      </c>
      <c r="N1008" s="14">
        <v>179.3</v>
      </c>
      <c r="O1008" s="14">
        <v>180.27</v>
      </c>
      <c r="P1008" s="11" t="s">
        <v>112</v>
      </c>
      <c r="Q1008" s="11" t="s">
        <v>1094</v>
      </c>
      <c r="R1008" s="133" t="s">
        <v>1493</v>
      </c>
      <c r="S1008" s="134">
        <v>1</v>
      </c>
      <c r="T1008" s="11" t="s">
        <v>18</v>
      </c>
      <c r="U1008" s="11"/>
      <c r="V1008" s="6" t="s">
        <v>201</v>
      </c>
      <c r="W1008" s="6" t="s">
        <v>49</v>
      </c>
      <c r="X1008" s="6" t="s">
        <v>17</v>
      </c>
      <c r="Y1008" s="6" t="s">
        <v>10</v>
      </c>
      <c r="Z1008" s="18">
        <v>2</v>
      </c>
      <c r="AA1008" s="6" t="s">
        <v>40</v>
      </c>
      <c r="AB1008" s="151"/>
      <c r="AC1008" s="151"/>
      <c r="AD1008" s="151"/>
      <c r="AE1008" s="151"/>
      <c r="AF1008" s="34"/>
      <c r="AG1008" s="34"/>
      <c r="AH1008" s="151"/>
      <c r="AI1008" s="34"/>
      <c r="AJ1008" s="34"/>
      <c r="AK1008" s="34"/>
      <c r="AL1008" s="151"/>
      <c r="AM1008" s="151"/>
      <c r="AN1008" s="34"/>
      <c r="AO1008" s="34"/>
      <c r="AP1008" s="34"/>
      <c r="AQ1008" s="151"/>
      <c r="AR1008" s="34"/>
      <c r="AS1008" s="34"/>
      <c r="AT1008" s="34">
        <v>70</v>
      </c>
      <c r="AU1008" s="34"/>
      <c r="AV1008" s="151"/>
      <c r="AW1008" s="34"/>
      <c r="AX1008" s="34"/>
      <c r="AY1008" s="34"/>
      <c r="AZ1008" s="151"/>
      <c r="BA1008" s="34"/>
      <c r="BB1008" s="34"/>
      <c r="BC1008" s="34"/>
      <c r="BD1008" s="151"/>
      <c r="BE1008" s="151"/>
      <c r="BF1008" s="151"/>
      <c r="BG1008" s="34"/>
      <c r="BH1008" s="34"/>
      <c r="BI1008" s="34">
        <v>30</v>
      </c>
      <c r="BJ1008" s="34"/>
      <c r="BK1008" s="151"/>
      <c r="BL1008" s="151"/>
      <c r="BM1008" s="151"/>
      <c r="BN1008" s="151"/>
      <c r="BO1008" s="151"/>
      <c r="BP1008" s="30"/>
      <c r="BQ1008" s="6"/>
      <c r="BR1008" s="6"/>
      <c r="BS1008" s="4">
        <v>100</v>
      </c>
      <c r="BT1008" s="6"/>
      <c r="BU1008" s="6"/>
      <c r="BV1008" s="6"/>
      <c r="BW1008" s="6" t="s">
        <v>591</v>
      </c>
      <c r="BX1008" s="6"/>
      <c r="BY1008" s="6"/>
      <c r="BZ1008" s="6"/>
    </row>
    <row r="1009" spans="1:78" ht="15" hidden="1" customHeight="1" x14ac:dyDescent="0.3">
      <c r="A1009" s="49" t="s">
        <v>1487</v>
      </c>
      <c r="B1009" s="7">
        <v>42969</v>
      </c>
      <c r="C1009" s="6" t="s">
        <v>662</v>
      </c>
      <c r="D1009" s="6">
        <v>5057</v>
      </c>
      <c r="E1009" s="6">
        <v>805</v>
      </c>
      <c r="F1009" s="11">
        <v>73</v>
      </c>
      <c r="G1009" s="11">
        <v>1</v>
      </c>
      <c r="H1009" s="12" t="str">
        <f t="shared" si="31"/>
        <v>73-1</v>
      </c>
      <c r="I1009" s="12" t="str">
        <f t="shared" si="30"/>
        <v>73-1 2</v>
      </c>
      <c r="J1009" s="49" t="s">
        <v>1487</v>
      </c>
      <c r="K1009" s="11">
        <v>65</v>
      </c>
      <c r="L1009" s="11">
        <v>97</v>
      </c>
      <c r="M1009" s="117" t="b">
        <v>1</v>
      </c>
      <c r="N1009" s="14">
        <v>179.95000000000002</v>
      </c>
      <c r="O1009" s="14">
        <v>180.27</v>
      </c>
      <c r="P1009" s="11" t="s">
        <v>112</v>
      </c>
      <c r="Q1009" s="11" t="s">
        <v>42</v>
      </c>
      <c r="R1009" s="137" t="s">
        <v>1496</v>
      </c>
      <c r="S1009" s="138">
        <v>2</v>
      </c>
      <c r="T1009" s="11" t="s">
        <v>18</v>
      </c>
      <c r="U1009" s="11"/>
      <c r="V1009" s="6" t="s">
        <v>545</v>
      </c>
      <c r="W1009" s="6" t="s">
        <v>49</v>
      </c>
      <c r="X1009" s="6" t="s">
        <v>14</v>
      </c>
      <c r="Y1009" s="6" t="s">
        <v>10</v>
      </c>
      <c r="Z1009" s="79">
        <v>2</v>
      </c>
      <c r="AA1009" s="6"/>
      <c r="AB1009" s="152"/>
      <c r="AC1009" s="152"/>
      <c r="AD1009" s="152"/>
      <c r="AE1009" s="152"/>
      <c r="AF1009" s="54"/>
      <c r="AG1009" s="54"/>
      <c r="AH1009" s="152"/>
      <c r="AI1009" s="54"/>
      <c r="AJ1009" s="54"/>
      <c r="AK1009" s="54"/>
      <c r="AL1009" s="152"/>
      <c r="AM1009" s="152"/>
      <c r="AN1009" s="54"/>
      <c r="AO1009" s="54"/>
      <c r="AP1009" s="54"/>
      <c r="AQ1009" s="151"/>
      <c r="AR1009" s="34"/>
      <c r="AS1009" s="34"/>
      <c r="AT1009" s="34">
        <v>70</v>
      </c>
      <c r="AU1009" s="34"/>
      <c r="AV1009" s="151"/>
      <c r="AW1009" s="34">
        <v>20</v>
      </c>
      <c r="AX1009" s="34"/>
      <c r="AY1009" s="34"/>
      <c r="AZ1009" s="151"/>
      <c r="BA1009" s="34"/>
      <c r="BB1009" s="34"/>
      <c r="BC1009" s="34"/>
      <c r="BD1009" s="151"/>
      <c r="BE1009" s="151"/>
      <c r="BF1009" s="151"/>
      <c r="BG1009" s="34"/>
      <c r="BH1009" s="34"/>
      <c r="BI1009" s="34">
        <v>10</v>
      </c>
      <c r="BJ1009" s="34"/>
      <c r="BK1009" s="151"/>
      <c r="BL1009" s="151"/>
      <c r="BM1009" s="151"/>
      <c r="BN1009" s="151"/>
      <c r="BO1009" s="151"/>
      <c r="BP1009" s="30"/>
      <c r="BQ1009" s="6"/>
      <c r="BR1009" s="6"/>
      <c r="BS1009" s="4">
        <v>100</v>
      </c>
      <c r="BT1009" s="6"/>
      <c r="BU1009" s="6"/>
      <c r="BV1009" s="6"/>
      <c r="BW1009" s="1" t="s">
        <v>769</v>
      </c>
      <c r="BX1009" s="6"/>
      <c r="BY1009" s="6"/>
      <c r="BZ1009" s="6"/>
    </row>
    <row r="1010" spans="1:78" ht="15" customHeight="1" x14ac:dyDescent="0.3">
      <c r="A1010" s="49" t="s">
        <v>1487</v>
      </c>
      <c r="B1010" s="7">
        <v>42969</v>
      </c>
      <c r="C1010" s="6" t="s">
        <v>662</v>
      </c>
      <c r="D1010" s="6">
        <v>5057</v>
      </c>
      <c r="E1010" s="6">
        <v>805</v>
      </c>
      <c r="F1010" s="11">
        <v>73</v>
      </c>
      <c r="G1010" s="11">
        <v>1</v>
      </c>
      <c r="H1010" s="12" t="str">
        <f t="shared" si="31"/>
        <v>73-1</v>
      </c>
      <c r="I1010" s="12" t="str">
        <f t="shared" si="30"/>
        <v>73-1 3</v>
      </c>
      <c r="J1010" s="49" t="s">
        <v>1487</v>
      </c>
      <c r="K1010" s="11">
        <v>0</v>
      </c>
      <c r="L1010" s="11">
        <v>97</v>
      </c>
      <c r="M1010" s="117" t="b">
        <v>1</v>
      </c>
      <c r="N1010" s="14">
        <v>179.3</v>
      </c>
      <c r="O1010" s="14">
        <v>180.27</v>
      </c>
      <c r="P1010" s="11" t="s">
        <v>112</v>
      </c>
      <c r="Q1010" s="11" t="s">
        <v>117</v>
      </c>
      <c r="R1010" s="133" t="s">
        <v>1497</v>
      </c>
      <c r="S1010" s="134">
        <v>3</v>
      </c>
      <c r="T1010" s="11" t="s">
        <v>44</v>
      </c>
      <c r="U1010" s="11"/>
      <c r="V1010" s="6" t="s">
        <v>680</v>
      </c>
      <c r="W1010" s="6" t="s">
        <v>49</v>
      </c>
      <c r="X1010" s="6" t="s">
        <v>52</v>
      </c>
      <c r="Y1010" s="6" t="s">
        <v>11</v>
      </c>
      <c r="Z1010" s="18">
        <v>3</v>
      </c>
      <c r="AA1010" s="6"/>
      <c r="AB1010" s="151"/>
      <c r="AC1010" s="151"/>
      <c r="AD1010" s="151"/>
      <c r="AE1010" s="151"/>
      <c r="AF1010" s="34"/>
      <c r="AG1010" s="34"/>
      <c r="AH1010" s="151"/>
      <c r="AI1010" s="34"/>
      <c r="AJ1010" s="34"/>
      <c r="AK1010" s="34"/>
      <c r="AL1010" s="151"/>
      <c r="AM1010" s="151"/>
      <c r="AN1010" s="34"/>
      <c r="AO1010" s="34"/>
      <c r="AP1010" s="34"/>
      <c r="AQ1010" s="151"/>
      <c r="AR1010" s="34"/>
      <c r="AS1010" s="34"/>
      <c r="AT1010" s="34">
        <v>50</v>
      </c>
      <c r="AU1010" s="34"/>
      <c r="AV1010" s="151"/>
      <c r="AW1010" s="34">
        <v>50</v>
      </c>
      <c r="AX1010" s="34"/>
      <c r="AY1010" s="34"/>
      <c r="AZ1010" s="151"/>
      <c r="BA1010" s="34"/>
      <c r="BB1010" s="34"/>
      <c r="BC1010" s="34"/>
      <c r="BD1010" s="151"/>
      <c r="BE1010" s="151"/>
      <c r="BF1010" s="151"/>
      <c r="BG1010" s="34"/>
      <c r="BH1010" s="34"/>
      <c r="BI1010" s="34"/>
      <c r="BJ1010" s="34"/>
      <c r="BK1010" s="151"/>
      <c r="BL1010" s="151"/>
      <c r="BM1010" s="151"/>
      <c r="BN1010" s="151"/>
      <c r="BO1010" s="151"/>
      <c r="BP1010" s="30"/>
      <c r="BQ1010" s="6"/>
      <c r="BR1010" s="6"/>
      <c r="BS1010" s="4">
        <v>100</v>
      </c>
      <c r="BT1010" s="6"/>
      <c r="BU1010" s="6"/>
      <c r="BV1010" s="6"/>
      <c r="BW1010" s="1" t="s">
        <v>767</v>
      </c>
      <c r="BX1010" s="6"/>
      <c r="BY1010" s="6"/>
      <c r="BZ1010" s="6"/>
    </row>
    <row r="1011" spans="1:78" ht="15" hidden="1" customHeight="1" x14ac:dyDescent="0.3">
      <c r="A1011" s="49" t="s">
        <v>1487</v>
      </c>
      <c r="B1011" s="7">
        <v>42969</v>
      </c>
      <c r="C1011" s="6" t="s">
        <v>662</v>
      </c>
      <c r="D1011" s="6">
        <v>5057</v>
      </c>
      <c r="E1011" s="6">
        <v>805</v>
      </c>
      <c r="F1011" s="11">
        <v>73</v>
      </c>
      <c r="G1011" s="11">
        <v>1</v>
      </c>
      <c r="H1011" s="12" t="str">
        <f t="shared" si="31"/>
        <v>73-1</v>
      </c>
      <c r="I1011" s="12" t="str">
        <f t="shared" si="30"/>
        <v>73-1 4</v>
      </c>
      <c r="J1011" s="49" t="s">
        <v>1487</v>
      </c>
      <c r="K1011" s="11">
        <v>0</v>
      </c>
      <c r="L1011" s="11">
        <v>97</v>
      </c>
      <c r="M1011" s="117" t="b">
        <v>1</v>
      </c>
      <c r="N1011" s="14">
        <v>179.3</v>
      </c>
      <c r="O1011" s="14">
        <v>180.27</v>
      </c>
      <c r="P1011" s="11" t="s">
        <v>112</v>
      </c>
      <c r="Q1011" s="11" t="s">
        <v>31</v>
      </c>
      <c r="R1011" s="140" t="s">
        <v>1494</v>
      </c>
      <c r="S1011" s="141">
        <v>4</v>
      </c>
      <c r="T1011" s="11" t="s">
        <v>44</v>
      </c>
      <c r="U1011" s="11"/>
      <c r="V1011" s="6" t="s">
        <v>680</v>
      </c>
      <c r="W1011" s="6" t="s">
        <v>49</v>
      </c>
      <c r="X1011" s="6" t="s">
        <v>14</v>
      </c>
      <c r="Y1011" s="6" t="s">
        <v>12</v>
      </c>
      <c r="Z1011" s="18">
        <v>4</v>
      </c>
      <c r="AA1011" s="6" t="s">
        <v>40</v>
      </c>
      <c r="AB1011" s="151"/>
      <c r="AC1011" s="151"/>
      <c r="AD1011" s="151"/>
      <c r="AE1011" s="151"/>
      <c r="AF1011" s="34"/>
      <c r="AG1011" s="34"/>
      <c r="AH1011" s="151"/>
      <c r="AI1011" s="34"/>
      <c r="AJ1011" s="34"/>
      <c r="AK1011" s="34"/>
      <c r="AL1011" s="151"/>
      <c r="AM1011" s="151"/>
      <c r="AN1011" s="34"/>
      <c r="AO1011" s="34"/>
      <c r="AP1011" s="34"/>
      <c r="AQ1011" s="151"/>
      <c r="AR1011" s="34"/>
      <c r="AS1011" s="34"/>
      <c r="AT1011" s="34"/>
      <c r="AU1011" s="34">
        <v>100</v>
      </c>
      <c r="AV1011" s="151"/>
      <c r="AW1011" s="34"/>
      <c r="AX1011" s="34"/>
      <c r="AY1011" s="34"/>
      <c r="AZ1011" s="151"/>
      <c r="BA1011" s="34"/>
      <c r="BB1011" s="34"/>
      <c r="BC1011" s="34"/>
      <c r="BD1011" s="151"/>
      <c r="BE1011" s="151"/>
      <c r="BF1011" s="151"/>
      <c r="BG1011" s="34"/>
      <c r="BH1011" s="34"/>
      <c r="BI1011" s="34"/>
      <c r="BJ1011" s="34"/>
      <c r="BK1011" s="151"/>
      <c r="BL1011" s="151"/>
      <c r="BM1011" s="151"/>
      <c r="BN1011" s="151"/>
      <c r="BO1011" s="151"/>
      <c r="BP1011" s="30"/>
      <c r="BQ1011" s="6"/>
      <c r="BR1011" s="6"/>
      <c r="BS1011" s="4">
        <v>100</v>
      </c>
      <c r="BT1011" s="6"/>
      <c r="BU1011" s="6"/>
      <c r="BV1011" s="6"/>
      <c r="BW1011" s="1" t="s">
        <v>761</v>
      </c>
      <c r="BX1011" s="6"/>
      <c r="BY1011" s="6"/>
      <c r="BZ1011" s="6"/>
    </row>
    <row r="1012" spans="1:78" ht="15" hidden="1" customHeight="1" x14ac:dyDescent="0.3">
      <c r="A1012" s="49" t="s">
        <v>1487</v>
      </c>
      <c r="B1012" s="7">
        <v>42969</v>
      </c>
      <c r="C1012" s="6" t="s">
        <v>662</v>
      </c>
      <c r="D1012" s="6">
        <v>5057</v>
      </c>
      <c r="E1012" s="6">
        <v>805</v>
      </c>
      <c r="F1012" s="11">
        <v>73</v>
      </c>
      <c r="G1012" s="11">
        <v>1</v>
      </c>
      <c r="H1012" s="12" t="str">
        <f t="shared" si="31"/>
        <v>73-1</v>
      </c>
      <c r="I1012" s="12" t="str">
        <f t="shared" si="30"/>
        <v>73-1 O</v>
      </c>
      <c r="J1012" s="49" t="s">
        <v>1487</v>
      </c>
      <c r="K1012" s="11">
        <v>0</v>
      </c>
      <c r="L1012" s="11">
        <v>97</v>
      </c>
      <c r="M1012" s="117" t="b">
        <v>1</v>
      </c>
      <c r="N1012" s="14">
        <v>179.3</v>
      </c>
      <c r="O1012" s="14">
        <v>180.27</v>
      </c>
      <c r="P1012" s="11" t="s">
        <v>112</v>
      </c>
      <c r="Q1012" s="11" t="s">
        <v>105</v>
      </c>
      <c r="R1012" s="135" t="s">
        <v>105</v>
      </c>
      <c r="S1012" s="136" t="s">
        <v>1492</v>
      </c>
      <c r="T1012" s="11"/>
      <c r="U1012" s="11"/>
      <c r="V1012" s="6"/>
      <c r="W1012" s="6"/>
      <c r="X1012" s="6"/>
      <c r="Y1012" s="6"/>
      <c r="Z1012" s="18" t="e">
        <v>#N/A</v>
      </c>
      <c r="AA1012" s="6"/>
      <c r="AB1012" s="151"/>
      <c r="AC1012" s="151"/>
      <c r="AD1012" s="151"/>
      <c r="AE1012" s="151"/>
      <c r="AF1012" s="34"/>
      <c r="AG1012" s="34"/>
      <c r="AH1012" s="151"/>
      <c r="AI1012" s="34"/>
      <c r="AJ1012" s="34"/>
      <c r="AK1012" s="34"/>
      <c r="AL1012" s="151"/>
      <c r="AM1012" s="151"/>
      <c r="AN1012" s="34"/>
      <c r="AO1012" s="34"/>
      <c r="AP1012" s="34"/>
      <c r="AQ1012" s="151"/>
      <c r="AR1012" s="34"/>
      <c r="AS1012" s="34"/>
      <c r="AT1012" s="34"/>
      <c r="AU1012" s="34"/>
      <c r="AV1012" s="151"/>
      <c r="AW1012" s="34"/>
      <c r="AX1012" s="34"/>
      <c r="AY1012" s="34"/>
      <c r="AZ1012" s="151"/>
      <c r="BA1012" s="34"/>
      <c r="BB1012" s="34"/>
      <c r="BC1012" s="34"/>
      <c r="BD1012" s="151"/>
      <c r="BE1012" s="151"/>
      <c r="BF1012" s="151"/>
      <c r="BG1012" s="34"/>
      <c r="BH1012" s="34"/>
      <c r="BI1012" s="34"/>
      <c r="BJ1012" s="34"/>
      <c r="BK1012" s="151"/>
      <c r="BL1012" s="151"/>
      <c r="BM1012" s="151"/>
      <c r="BN1012" s="151"/>
      <c r="BO1012" s="151"/>
      <c r="BP1012" s="30"/>
      <c r="BQ1012" s="6"/>
      <c r="BR1012" s="6"/>
      <c r="BS1012" s="4">
        <v>0</v>
      </c>
      <c r="BT1012" s="6"/>
      <c r="BU1012" s="6"/>
      <c r="BV1012" s="6"/>
      <c r="BW1012" s="6"/>
      <c r="BX1012" s="6" t="s">
        <v>768</v>
      </c>
      <c r="BY1012" s="6"/>
      <c r="BZ1012" s="6"/>
    </row>
    <row r="1013" spans="1:78" ht="15" hidden="1" customHeight="1" x14ac:dyDescent="0.3">
      <c r="A1013" s="49" t="s">
        <v>1487</v>
      </c>
      <c r="B1013" s="7">
        <v>42969</v>
      </c>
      <c r="C1013" s="6" t="s">
        <v>662</v>
      </c>
      <c r="D1013" s="6">
        <v>5057</v>
      </c>
      <c r="E1013" s="6">
        <v>805</v>
      </c>
      <c r="F1013" s="11">
        <v>73</v>
      </c>
      <c r="G1013" s="11">
        <v>2</v>
      </c>
      <c r="H1013" s="12" t="str">
        <f t="shared" si="31"/>
        <v>73-2</v>
      </c>
      <c r="I1013" s="12" t="str">
        <f t="shared" si="30"/>
        <v>73-2 1</v>
      </c>
      <c r="J1013" s="49" t="s">
        <v>1487</v>
      </c>
      <c r="K1013" s="11">
        <v>0</v>
      </c>
      <c r="L1013" s="11">
        <v>75</v>
      </c>
      <c r="M1013" s="117" t="b">
        <v>1</v>
      </c>
      <c r="N1013" s="14">
        <v>180.27</v>
      </c>
      <c r="O1013" s="14">
        <v>181.02</v>
      </c>
      <c r="P1013" s="11" t="s">
        <v>112</v>
      </c>
      <c r="Q1013" s="11" t="s">
        <v>1094</v>
      </c>
      <c r="R1013" s="133" t="s">
        <v>1493</v>
      </c>
      <c r="S1013" s="134">
        <v>1</v>
      </c>
      <c r="T1013" s="11" t="s">
        <v>18</v>
      </c>
      <c r="U1013" s="11"/>
      <c r="V1013" s="6" t="s">
        <v>201</v>
      </c>
      <c r="W1013" s="6" t="s">
        <v>49</v>
      </c>
      <c r="X1013" s="6" t="s">
        <v>17</v>
      </c>
      <c r="Y1013" s="6" t="s">
        <v>10</v>
      </c>
      <c r="Z1013" s="18">
        <v>2</v>
      </c>
      <c r="AA1013" s="6" t="s">
        <v>40</v>
      </c>
      <c r="AB1013" s="151"/>
      <c r="AC1013" s="151"/>
      <c r="AD1013" s="151"/>
      <c r="AE1013" s="151"/>
      <c r="AF1013" s="34"/>
      <c r="AG1013" s="34"/>
      <c r="AH1013" s="151"/>
      <c r="AI1013" s="34"/>
      <c r="AJ1013" s="34"/>
      <c r="AK1013" s="34"/>
      <c r="AL1013" s="151"/>
      <c r="AM1013" s="151"/>
      <c r="AN1013" s="34"/>
      <c r="AO1013" s="34"/>
      <c r="AP1013" s="34"/>
      <c r="AQ1013" s="151"/>
      <c r="AR1013" s="34"/>
      <c r="AS1013" s="34"/>
      <c r="AT1013" s="34">
        <v>70</v>
      </c>
      <c r="AU1013" s="34"/>
      <c r="AV1013" s="151"/>
      <c r="AW1013" s="34"/>
      <c r="AX1013" s="34"/>
      <c r="AY1013" s="34"/>
      <c r="AZ1013" s="151"/>
      <c r="BA1013" s="34"/>
      <c r="BB1013" s="34"/>
      <c r="BC1013" s="34"/>
      <c r="BD1013" s="151"/>
      <c r="BE1013" s="151"/>
      <c r="BF1013" s="151"/>
      <c r="BG1013" s="34"/>
      <c r="BH1013" s="34"/>
      <c r="BI1013" s="34">
        <v>30</v>
      </c>
      <c r="BJ1013" s="34"/>
      <c r="BK1013" s="151"/>
      <c r="BL1013" s="151"/>
      <c r="BM1013" s="151"/>
      <c r="BN1013" s="151"/>
      <c r="BO1013" s="151"/>
      <c r="BP1013" s="30"/>
      <c r="BQ1013" s="6"/>
      <c r="BR1013" s="6"/>
      <c r="BS1013" s="4">
        <v>100</v>
      </c>
      <c r="BT1013" s="6"/>
      <c r="BU1013" s="6"/>
      <c r="BV1013" s="6"/>
      <c r="BW1013" s="6" t="s">
        <v>591</v>
      </c>
      <c r="BX1013" s="6"/>
      <c r="BY1013" s="6"/>
      <c r="BZ1013" s="6"/>
    </row>
    <row r="1014" spans="1:78" ht="15" hidden="1" customHeight="1" x14ac:dyDescent="0.3">
      <c r="A1014" s="49" t="s">
        <v>1487</v>
      </c>
      <c r="B1014" s="7">
        <v>42969</v>
      </c>
      <c r="C1014" s="6" t="s">
        <v>662</v>
      </c>
      <c r="D1014" s="6">
        <v>5057</v>
      </c>
      <c r="E1014" s="6">
        <v>805</v>
      </c>
      <c r="F1014" s="11">
        <v>73</v>
      </c>
      <c r="G1014" s="11">
        <v>2</v>
      </c>
      <c r="H1014" s="12" t="str">
        <f t="shared" si="31"/>
        <v>73-2</v>
      </c>
      <c r="I1014" s="12" t="str">
        <f t="shared" si="30"/>
        <v>73-2 3</v>
      </c>
      <c r="J1014" s="49" t="s">
        <v>1487</v>
      </c>
      <c r="K1014" s="11">
        <v>41</v>
      </c>
      <c r="L1014" s="11">
        <v>55</v>
      </c>
      <c r="M1014" s="117" t="b">
        <v>1</v>
      </c>
      <c r="N1014" s="14">
        <v>180.68</v>
      </c>
      <c r="O1014" s="14">
        <v>180.82000000000002</v>
      </c>
      <c r="P1014" s="11" t="s">
        <v>112</v>
      </c>
      <c r="Q1014" s="11" t="s">
        <v>42</v>
      </c>
      <c r="R1014" s="133" t="s">
        <v>1497</v>
      </c>
      <c r="S1014" s="134">
        <v>3</v>
      </c>
      <c r="T1014" s="11" t="s">
        <v>18</v>
      </c>
      <c r="U1014" s="11"/>
      <c r="V1014" s="6" t="s">
        <v>669</v>
      </c>
      <c r="W1014" s="6" t="s">
        <v>49</v>
      </c>
      <c r="X1014" s="6" t="s">
        <v>14</v>
      </c>
      <c r="Y1014" s="6" t="s">
        <v>11</v>
      </c>
      <c r="Z1014" s="18">
        <v>3</v>
      </c>
      <c r="AA1014" s="6" t="s">
        <v>40</v>
      </c>
      <c r="AB1014" s="151"/>
      <c r="AC1014" s="151"/>
      <c r="AD1014" s="151"/>
      <c r="AE1014" s="151"/>
      <c r="AF1014" s="34"/>
      <c r="AG1014" s="34"/>
      <c r="AH1014" s="151"/>
      <c r="AI1014" s="34"/>
      <c r="AJ1014" s="34"/>
      <c r="AK1014" s="34"/>
      <c r="AL1014" s="151"/>
      <c r="AM1014" s="151"/>
      <c r="AN1014" s="34"/>
      <c r="AO1014" s="34"/>
      <c r="AP1014" s="34"/>
      <c r="AQ1014" s="151"/>
      <c r="AR1014" s="34"/>
      <c r="AS1014" s="34"/>
      <c r="AT1014" s="34">
        <v>70</v>
      </c>
      <c r="AU1014" s="34"/>
      <c r="AV1014" s="151"/>
      <c r="AW1014" s="34">
        <v>20</v>
      </c>
      <c r="AX1014" s="34"/>
      <c r="AY1014" s="34"/>
      <c r="AZ1014" s="151"/>
      <c r="BA1014" s="34"/>
      <c r="BB1014" s="34"/>
      <c r="BC1014" s="34"/>
      <c r="BD1014" s="151"/>
      <c r="BE1014" s="151"/>
      <c r="BF1014" s="151"/>
      <c r="BG1014" s="34"/>
      <c r="BH1014" s="34"/>
      <c r="BI1014" s="34">
        <v>10</v>
      </c>
      <c r="BJ1014" s="34"/>
      <c r="BK1014" s="151"/>
      <c r="BL1014" s="151"/>
      <c r="BM1014" s="151"/>
      <c r="BN1014" s="151"/>
      <c r="BO1014" s="151"/>
      <c r="BP1014" s="30"/>
      <c r="BQ1014" s="6"/>
      <c r="BR1014" s="6"/>
      <c r="BS1014" s="4">
        <v>100</v>
      </c>
      <c r="BT1014" s="6"/>
      <c r="BU1014" s="6"/>
      <c r="BV1014" s="6"/>
      <c r="BW1014" s="1"/>
      <c r="BX1014" s="6"/>
      <c r="BY1014" s="6"/>
      <c r="BZ1014" s="6"/>
    </row>
    <row r="1015" spans="1:78" ht="15" hidden="1" customHeight="1" x14ac:dyDescent="0.3">
      <c r="A1015" s="49" t="s">
        <v>1487</v>
      </c>
      <c r="B1015" s="7">
        <v>42970</v>
      </c>
      <c r="C1015" s="6" t="s">
        <v>662</v>
      </c>
      <c r="D1015" s="6">
        <v>5057</v>
      </c>
      <c r="E1015" s="6">
        <v>805</v>
      </c>
      <c r="F1015" s="11">
        <v>73</v>
      </c>
      <c r="G1015" s="11">
        <v>2</v>
      </c>
      <c r="H1015" s="12" t="str">
        <f t="shared" si="31"/>
        <v>73-2</v>
      </c>
      <c r="I1015" s="12" t="str">
        <f t="shared" si="30"/>
        <v>73-2 3</v>
      </c>
      <c r="J1015" s="49" t="s">
        <v>1487</v>
      </c>
      <c r="K1015" s="11">
        <v>13</v>
      </c>
      <c r="L1015" s="11">
        <v>48</v>
      </c>
      <c r="M1015" s="117" t="b">
        <v>1</v>
      </c>
      <c r="N1015" s="14">
        <v>180.4</v>
      </c>
      <c r="O1015" s="14">
        <v>180.75</v>
      </c>
      <c r="P1015" s="11" t="s">
        <v>112</v>
      </c>
      <c r="Q1015" s="11" t="s">
        <v>42</v>
      </c>
      <c r="R1015" s="133" t="s">
        <v>1497</v>
      </c>
      <c r="S1015" s="134">
        <v>3</v>
      </c>
      <c r="T1015" s="11" t="s">
        <v>18</v>
      </c>
      <c r="U1015" s="11"/>
      <c r="V1015" s="6" t="s">
        <v>679</v>
      </c>
      <c r="W1015" s="6" t="s">
        <v>49</v>
      </c>
      <c r="X1015" s="6" t="s">
        <v>14</v>
      </c>
      <c r="Y1015" s="6" t="s">
        <v>12</v>
      </c>
      <c r="Z1015" s="18">
        <v>4</v>
      </c>
      <c r="AA1015" s="6" t="s">
        <v>110</v>
      </c>
      <c r="AB1015" s="151"/>
      <c r="AC1015" s="151"/>
      <c r="AD1015" s="151"/>
      <c r="AE1015" s="151"/>
      <c r="AF1015" s="34"/>
      <c r="AG1015" s="34"/>
      <c r="AH1015" s="151"/>
      <c r="AI1015" s="34"/>
      <c r="AJ1015" s="34"/>
      <c r="AK1015" s="34"/>
      <c r="AL1015" s="151"/>
      <c r="AM1015" s="151"/>
      <c r="AN1015" s="34"/>
      <c r="AO1015" s="34"/>
      <c r="AP1015" s="34"/>
      <c r="AQ1015" s="151"/>
      <c r="AR1015" s="34"/>
      <c r="AS1015" s="34"/>
      <c r="AT1015" s="34">
        <v>70</v>
      </c>
      <c r="AU1015" s="34"/>
      <c r="AV1015" s="151"/>
      <c r="AW1015" s="34">
        <v>20</v>
      </c>
      <c r="AX1015" s="34"/>
      <c r="AY1015" s="34"/>
      <c r="AZ1015" s="151"/>
      <c r="BA1015" s="34"/>
      <c r="BB1015" s="34"/>
      <c r="BC1015" s="34"/>
      <c r="BD1015" s="151"/>
      <c r="BE1015" s="151"/>
      <c r="BF1015" s="151"/>
      <c r="BG1015" s="34"/>
      <c r="BH1015" s="34"/>
      <c r="BI1015" s="34">
        <v>10</v>
      </c>
      <c r="BJ1015" s="34"/>
      <c r="BK1015" s="151"/>
      <c r="BL1015" s="151"/>
      <c r="BM1015" s="151"/>
      <c r="BN1015" s="151"/>
      <c r="BO1015" s="151"/>
      <c r="BP1015" s="30"/>
      <c r="BQ1015" s="6"/>
      <c r="BR1015" s="6"/>
      <c r="BS1015" s="4">
        <v>100</v>
      </c>
      <c r="BT1015" s="6"/>
      <c r="BU1015" s="6"/>
      <c r="BV1015" s="6"/>
      <c r="BW1015" s="1" t="s">
        <v>776</v>
      </c>
      <c r="BX1015" s="6"/>
      <c r="BY1015" s="6"/>
      <c r="BZ1015" s="6"/>
    </row>
    <row r="1016" spans="1:78" ht="15" hidden="1" customHeight="1" x14ac:dyDescent="0.3">
      <c r="A1016" s="49" t="s">
        <v>1487</v>
      </c>
      <c r="B1016" s="7">
        <v>42969</v>
      </c>
      <c r="C1016" s="6" t="s">
        <v>662</v>
      </c>
      <c r="D1016" s="6">
        <v>5057</v>
      </c>
      <c r="E1016" s="6">
        <v>805</v>
      </c>
      <c r="F1016" s="11">
        <v>73</v>
      </c>
      <c r="G1016" s="11">
        <v>2</v>
      </c>
      <c r="H1016" s="12" t="str">
        <f t="shared" si="31"/>
        <v>73-2</v>
      </c>
      <c r="I1016" s="12" t="str">
        <f t="shared" si="30"/>
        <v>73-2 O</v>
      </c>
      <c r="J1016" s="49" t="s">
        <v>1487</v>
      </c>
      <c r="K1016" s="11">
        <v>0</v>
      </c>
      <c r="L1016" s="11">
        <v>75</v>
      </c>
      <c r="M1016" s="117" t="b">
        <v>1</v>
      </c>
      <c r="N1016" s="14">
        <v>180.27</v>
      </c>
      <c r="O1016" s="14">
        <v>181.02</v>
      </c>
      <c r="P1016" s="11" t="s">
        <v>112</v>
      </c>
      <c r="Q1016" s="11" t="s">
        <v>105</v>
      </c>
      <c r="R1016" s="135" t="s">
        <v>105</v>
      </c>
      <c r="S1016" s="136" t="s">
        <v>1492</v>
      </c>
      <c r="T1016" s="11"/>
      <c r="U1016" s="11"/>
      <c r="V1016" s="6"/>
      <c r="W1016" s="6"/>
      <c r="X1016" s="6"/>
      <c r="Y1016" s="6"/>
      <c r="Z1016" s="18" t="e">
        <v>#N/A</v>
      </c>
      <c r="AA1016" s="6"/>
      <c r="AB1016" s="151"/>
      <c r="AC1016" s="151"/>
      <c r="AD1016" s="151"/>
      <c r="AE1016" s="151"/>
      <c r="AF1016" s="34"/>
      <c r="AG1016" s="34"/>
      <c r="AH1016" s="151"/>
      <c r="AI1016" s="34"/>
      <c r="AJ1016" s="34"/>
      <c r="AK1016" s="34"/>
      <c r="AL1016" s="151"/>
      <c r="AM1016" s="151"/>
      <c r="AN1016" s="34"/>
      <c r="AO1016" s="34"/>
      <c r="AP1016" s="34"/>
      <c r="AQ1016" s="151"/>
      <c r="AR1016" s="34"/>
      <c r="AS1016" s="34"/>
      <c r="AT1016" s="34"/>
      <c r="AU1016" s="34"/>
      <c r="AV1016" s="151"/>
      <c r="AW1016" s="34"/>
      <c r="AX1016" s="34"/>
      <c r="AY1016" s="34"/>
      <c r="AZ1016" s="151"/>
      <c r="BA1016" s="34"/>
      <c r="BB1016" s="34"/>
      <c r="BC1016" s="34"/>
      <c r="BD1016" s="151"/>
      <c r="BE1016" s="151"/>
      <c r="BF1016" s="151"/>
      <c r="BG1016" s="34"/>
      <c r="BH1016" s="34"/>
      <c r="BI1016" s="34"/>
      <c r="BJ1016" s="34"/>
      <c r="BK1016" s="151"/>
      <c r="BL1016" s="151"/>
      <c r="BM1016" s="151"/>
      <c r="BN1016" s="151"/>
      <c r="BO1016" s="151"/>
      <c r="BP1016" s="30"/>
      <c r="BQ1016" s="6"/>
      <c r="BR1016" s="6"/>
      <c r="BS1016" s="4">
        <v>0</v>
      </c>
      <c r="BT1016" s="6"/>
      <c r="BU1016" s="6"/>
      <c r="BV1016" s="6"/>
      <c r="BW1016" s="6"/>
      <c r="BX1016" s="6" t="s">
        <v>777</v>
      </c>
      <c r="BY1016" s="6"/>
      <c r="BZ1016" s="6"/>
    </row>
    <row r="1017" spans="1:78" ht="15" hidden="1" customHeight="1" x14ac:dyDescent="0.3">
      <c r="A1017" s="49" t="s">
        <v>1488</v>
      </c>
      <c r="B1017" s="7">
        <v>42969</v>
      </c>
      <c r="C1017" s="6" t="s">
        <v>662</v>
      </c>
      <c r="D1017" s="6">
        <v>5057</v>
      </c>
      <c r="E1017" s="6">
        <v>805</v>
      </c>
      <c r="F1017" s="11">
        <v>73</v>
      </c>
      <c r="G1017" s="11">
        <v>3</v>
      </c>
      <c r="H1017" s="12" t="str">
        <f t="shared" si="31"/>
        <v>73-3</v>
      </c>
      <c r="I1017" s="12" t="str">
        <f t="shared" si="30"/>
        <v>73-3 5</v>
      </c>
      <c r="J1017" s="49" t="s">
        <v>1488</v>
      </c>
      <c r="K1017" s="11">
        <v>19</v>
      </c>
      <c r="L1017" s="11">
        <v>30</v>
      </c>
      <c r="M1017" s="117" t="b">
        <v>1</v>
      </c>
      <c r="N1017" s="14">
        <v>181.21</v>
      </c>
      <c r="O1017" s="14">
        <v>181.32000000000002</v>
      </c>
      <c r="P1017" s="11" t="s">
        <v>112</v>
      </c>
      <c r="Q1017" s="11" t="s">
        <v>54</v>
      </c>
      <c r="R1017" s="133" t="s">
        <v>1495</v>
      </c>
      <c r="S1017" s="134">
        <v>5</v>
      </c>
      <c r="T1017" s="11" t="s">
        <v>89</v>
      </c>
      <c r="U1017" s="11"/>
      <c r="V1017" s="6" t="s">
        <v>682</v>
      </c>
      <c r="W1017" s="6" t="s">
        <v>49</v>
      </c>
      <c r="X1017" s="6" t="s">
        <v>90</v>
      </c>
      <c r="Y1017" s="6" t="s">
        <v>10</v>
      </c>
      <c r="Z1017" s="18">
        <v>2</v>
      </c>
      <c r="AA1017" s="6" t="s">
        <v>111</v>
      </c>
      <c r="AB1017" s="151"/>
      <c r="AC1017" s="151"/>
      <c r="AD1017" s="151"/>
      <c r="AE1017" s="151"/>
      <c r="AF1017" s="34"/>
      <c r="AG1017" s="34"/>
      <c r="AH1017" s="151"/>
      <c r="AI1017" s="34"/>
      <c r="AJ1017" s="34"/>
      <c r="AK1017" s="34"/>
      <c r="AL1017" s="151"/>
      <c r="AM1017" s="151"/>
      <c r="AN1017" s="34"/>
      <c r="AO1017" s="34"/>
      <c r="AP1017" s="34"/>
      <c r="AQ1017" s="151"/>
      <c r="AR1017" s="34"/>
      <c r="AS1017" s="34"/>
      <c r="AT1017" s="34"/>
      <c r="AU1017" s="34"/>
      <c r="AV1017" s="151"/>
      <c r="AW1017" s="34"/>
      <c r="AX1017" s="34"/>
      <c r="AY1017" s="34"/>
      <c r="AZ1017" s="151"/>
      <c r="BA1017" s="34"/>
      <c r="BB1017" s="34"/>
      <c r="BC1017" s="34"/>
      <c r="BD1017" s="151"/>
      <c r="BE1017" s="151"/>
      <c r="BF1017" s="151"/>
      <c r="BG1017" s="34"/>
      <c r="BH1017" s="34"/>
      <c r="BI1017" s="34"/>
      <c r="BJ1017" s="34"/>
      <c r="BK1017" s="151"/>
      <c r="BL1017" s="151"/>
      <c r="BM1017" s="151"/>
      <c r="BN1017" s="151"/>
      <c r="BO1017" s="151"/>
      <c r="BP1017" s="30"/>
      <c r="BQ1017" s="6" t="s">
        <v>687</v>
      </c>
      <c r="BR1017" s="6">
        <v>100</v>
      </c>
      <c r="BS1017" s="4">
        <v>100</v>
      </c>
      <c r="BT1017" s="6"/>
      <c r="BU1017" s="6"/>
      <c r="BV1017" s="6"/>
      <c r="BW1017" s="6" t="s">
        <v>778</v>
      </c>
      <c r="BX1017" s="6"/>
      <c r="BY1017" s="6"/>
      <c r="BZ1017" s="6"/>
    </row>
    <row r="1018" spans="1:78" ht="15" hidden="1" customHeight="1" x14ac:dyDescent="0.3">
      <c r="A1018" s="49" t="s">
        <v>1488</v>
      </c>
      <c r="B1018" s="7">
        <v>42969</v>
      </c>
      <c r="C1018" s="6" t="s">
        <v>662</v>
      </c>
      <c r="D1018" s="6">
        <v>5057</v>
      </c>
      <c r="E1018" s="6">
        <v>805</v>
      </c>
      <c r="F1018" s="11">
        <v>73</v>
      </c>
      <c r="G1018" s="11">
        <v>3</v>
      </c>
      <c r="H1018" s="12" t="str">
        <f t="shared" si="31"/>
        <v>73-3</v>
      </c>
      <c r="I1018" s="12" t="str">
        <f t="shared" si="30"/>
        <v>73-3 5</v>
      </c>
      <c r="J1018" s="49" t="s">
        <v>1488</v>
      </c>
      <c r="K1018" s="11">
        <v>1</v>
      </c>
      <c r="L1018" s="11">
        <v>8</v>
      </c>
      <c r="M1018" s="117" t="b">
        <v>1</v>
      </c>
      <c r="N1018" s="14">
        <v>181.03</v>
      </c>
      <c r="O1018" s="14">
        <v>181.10000000000002</v>
      </c>
      <c r="P1018" s="11" t="s">
        <v>96</v>
      </c>
      <c r="Q1018" s="11" t="s">
        <v>30</v>
      </c>
      <c r="R1018" s="133" t="s">
        <v>1495</v>
      </c>
      <c r="S1018" s="134">
        <v>5</v>
      </c>
      <c r="T1018" s="11" t="s">
        <v>18</v>
      </c>
      <c r="U1018" s="11"/>
      <c r="V1018" s="6" t="s">
        <v>683</v>
      </c>
      <c r="W1018" s="6" t="s">
        <v>49</v>
      </c>
      <c r="X1018" s="6" t="s">
        <v>14</v>
      </c>
      <c r="Y1018" s="6" t="s">
        <v>11</v>
      </c>
      <c r="Z1018" s="18">
        <v>3</v>
      </c>
      <c r="AA1018" s="6" t="s">
        <v>40</v>
      </c>
      <c r="AB1018" s="151"/>
      <c r="AC1018" s="151"/>
      <c r="AD1018" s="151"/>
      <c r="AE1018" s="151"/>
      <c r="AF1018" s="34"/>
      <c r="AG1018" s="34"/>
      <c r="AH1018" s="151"/>
      <c r="AI1018" s="34"/>
      <c r="AJ1018" s="34"/>
      <c r="AK1018" s="34"/>
      <c r="AL1018" s="151"/>
      <c r="AM1018" s="151"/>
      <c r="AN1018" s="34"/>
      <c r="AO1018" s="34"/>
      <c r="AP1018" s="34"/>
      <c r="AQ1018" s="151"/>
      <c r="AR1018" s="34"/>
      <c r="AS1018" s="34"/>
      <c r="AT1018" s="34"/>
      <c r="AU1018" s="34"/>
      <c r="AV1018" s="151"/>
      <c r="AW1018" s="34">
        <v>100</v>
      </c>
      <c r="AX1018" s="34"/>
      <c r="AY1018" s="34"/>
      <c r="AZ1018" s="151"/>
      <c r="BA1018" s="34"/>
      <c r="BB1018" s="34"/>
      <c r="BC1018" s="34"/>
      <c r="BD1018" s="151"/>
      <c r="BE1018" s="151"/>
      <c r="BF1018" s="151"/>
      <c r="BG1018" s="34"/>
      <c r="BH1018" s="34"/>
      <c r="BI1018" s="34"/>
      <c r="BJ1018" s="34"/>
      <c r="BK1018" s="151"/>
      <c r="BL1018" s="151"/>
      <c r="BM1018" s="151"/>
      <c r="BN1018" s="151"/>
      <c r="BO1018" s="151"/>
      <c r="BP1018" s="30"/>
      <c r="BQ1018" s="6"/>
      <c r="BR1018" s="6"/>
      <c r="BS1018" s="4">
        <v>100</v>
      </c>
      <c r="BT1018" s="6"/>
      <c r="BU1018" s="6"/>
      <c r="BV1018" s="6"/>
      <c r="BW1018" s="6" t="s">
        <v>779</v>
      </c>
      <c r="BX1018" s="6"/>
      <c r="BY1018" s="6"/>
      <c r="BZ1018" s="6"/>
    </row>
    <row r="1019" spans="1:78" ht="15" hidden="1" customHeight="1" x14ac:dyDescent="0.3">
      <c r="A1019" s="49" t="s">
        <v>1488</v>
      </c>
      <c r="B1019" s="7">
        <v>42969</v>
      </c>
      <c r="C1019" s="6" t="s">
        <v>662</v>
      </c>
      <c r="D1019" s="6">
        <v>5057</v>
      </c>
      <c r="E1019" s="6">
        <v>805</v>
      </c>
      <c r="F1019" s="11">
        <v>73</v>
      </c>
      <c r="G1019" s="11">
        <v>3</v>
      </c>
      <c r="H1019" s="12" t="str">
        <f t="shared" si="31"/>
        <v>73-3</v>
      </c>
      <c r="I1019" s="12" t="str">
        <f t="shared" si="30"/>
        <v>73-3 4</v>
      </c>
      <c r="J1019" s="49" t="s">
        <v>1488</v>
      </c>
      <c r="K1019" s="11">
        <v>35</v>
      </c>
      <c r="L1019" s="11">
        <v>50</v>
      </c>
      <c r="M1019" s="117" t="b">
        <v>1</v>
      </c>
      <c r="N1019" s="14">
        <v>181.37</v>
      </c>
      <c r="O1019" s="14">
        <v>181.52</v>
      </c>
      <c r="P1019" s="11" t="s">
        <v>96</v>
      </c>
      <c r="Q1019" s="11" t="s">
        <v>42</v>
      </c>
      <c r="R1019" s="133" t="s">
        <v>1496</v>
      </c>
      <c r="S1019" s="134">
        <v>4</v>
      </c>
      <c r="T1019" s="11" t="s">
        <v>18</v>
      </c>
      <c r="U1019" s="11"/>
      <c r="V1019" s="6" t="s">
        <v>683</v>
      </c>
      <c r="W1019" s="6" t="s">
        <v>49</v>
      </c>
      <c r="X1019" s="6" t="s">
        <v>52</v>
      </c>
      <c r="Y1019" s="6" t="s">
        <v>10</v>
      </c>
      <c r="Z1019" s="18">
        <v>2</v>
      </c>
      <c r="AA1019" s="6" t="s">
        <v>40</v>
      </c>
      <c r="AB1019" s="151"/>
      <c r="AC1019" s="151"/>
      <c r="AD1019" s="151"/>
      <c r="AE1019" s="151"/>
      <c r="AF1019" s="34"/>
      <c r="AG1019" s="34"/>
      <c r="AH1019" s="151"/>
      <c r="AI1019" s="34"/>
      <c r="AJ1019" s="34"/>
      <c r="AK1019" s="34"/>
      <c r="AL1019" s="151"/>
      <c r="AM1019" s="151"/>
      <c r="AN1019" s="34"/>
      <c r="AO1019" s="34"/>
      <c r="AP1019" s="34"/>
      <c r="AQ1019" s="151"/>
      <c r="AR1019" s="34"/>
      <c r="AS1019" s="34"/>
      <c r="AT1019" s="34"/>
      <c r="AU1019" s="34">
        <v>30</v>
      </c>
      <c r="AV1019" s="151"/>
      <c r="AW1019" s="34">
        <v>70</v>
      </c>
      <c r="AX1019" s="34"/>
      <c r="AY1019" s="34"/>
      <c r="AZ1019" s="151"/>
      <c r="BA1019" s="34"/>
      <c r="BB1019" s="34"/>
      <c r="BC1019" s="34"/>
      <c r="BD1019" s="151"/>
      <c r="BE1019" s="151"/>
      <c r="BF1019" s="151"/>
      <c r="BG1019" s="34"/>
      <c r="BH1019" s="34"/>
      <c r="BI1019" s="34"/>
      <c r="BJ1019" s="34"/>
      <c r="BK1019" s="151"/>
      <c r="BL1019" s="151"/>
      <c r="BM1019" s="151"/>
      <c r="BN1019" s="151"/>
      <c r="BO1019" s="151"/>
      <c r="BP1019" s="30"/>
      <c r="BQ1019" s="6"/>
      <c r="BR1019" s="6"/>
      <c r="BS1019" s="4">
        <v>100</v>
      </c>
      <c r="BT1019" s="6"/>
      <c r="BU1019" s="6"/>
      <c r="BV1019" s="6"/>
      <c r="BW1019" s="6" t="s">
        <v>780</v>
      </c>
      <c r="BX1019" s="6"/>
      <c r="BY1019" s="6"/>
      <c r="BZ1019" s="6"/>
    </row>
    <row r="1020" spans="1:78" ht="15" hidden="1" customHeight="1" x14ac:dyDescent="0.3">
      <c r="A1020" s="49" t="s">
        <v>1488</v>
      </c>
      <c r="B1020" s="7">
        <v>42969</v>
      </c>
      <c r="C1020" s="6" t="s">
        <v>662</v>
      </c>
      <c r="D1020" s="6">
        <v>5057</v>
      </c>
      <c r="E1020" s="6">
        <v>805</v>
      </c>
      <c r="F1020" s="11">
        <v>73</v>
      </c>
      <c r="G1020" s="11">
        <v>3</v>
      </c>
      <c r="H1020" s="12" t="str">
        <f t="shared" si="31"/>
        <v>73-3</v>
      </c>
      <c r="I1020" s="12" t="str">
        <f t="shared" si="30"/>
        <v>73-3 4</v>
      </c>
      <c r="J1020" s="49" t="s">
        <v>1488</v>
      </c>
      <c r="K1020" s="11">
        <v>50</v>
      </c>
      <c r="L1020" s="11">
        <v>72</v>
      </c>
      <c r="M1020" s="117" t="b">
        <v>1</v>
      </c>
      <c r="N1020" s="14">
        <v>181.52</v>
      </c>
      <c r="O1020" s="14">
        <v>181.74</v>
      </c>
      <c r="P1020" s="11" t="s">
        <v>112</v>
      </c>
      <c r="Q1020" s="11" t="s">
        <v>31</v>
      </c>
      <c r="R1020" s="133" t="s">
        <v>1496</v>
      </c>
      <c r="S1020" s="134">
        <v>4</v>
      </c>
      <c r="T1020" s="11" t="s">
        <v>18</v>
      </c>
      <c r="U1020" s="11"/>
      <c r="V1020" s="6" t="s">
        <v>684</v>
      </c>
      <c r="W1020" s="6" t="s">
        <v>49</v>
      </c>
      <c r="X1020" s="6" t="s">
        <v>17</v>
      </c>
      <c r="Y1020" s="6" t="s">
        <v>11</v>
      </c>
      <c r="Z1020" s="18">
        <v>3</v>
      </c>
      <c r="AA1020" s="6" t="s">
        <v>40</v>
      </c>
      <c r="AB1020" s="151"/>
      <c r="AC1020" s="151"/>
      <c r="AD1020" s="151"/>
      <c r="AE1020" s="151"/>
      <c r="AF1020" s="34"/>
      <c r="AG1020" s="34"/>
      <c r="AH1020" s="151"/>
      <c r="AI1020" s="34"/>
      <c r="AJ1020" s="34"/>
      <c r="AK1020" s="34"/>
      <c r="AL1020" s="151"/>
      <c r="AM1020" s="151"/>
      <c r="AN1020" s="34"/>
      <c r="AO1020" s="34"/>
      <c r="AP1020" s="34"/>
      <c r="AQ1020" s="151"/>
      <c r="AR1020" s="34"/>
      <c r="AS1020" s="34"/>
      <c r="AT1020" s="34"/>
      <c r="AU1020" s="34">
        <v>100</v>
      </c>
      <c r="AV1020" s="151"/>
      <c r="AW1020" s="34"/>
      <c r="AX1020" s="34"/>
      <c r="AY1020" s="34"/>
      <c r="AZ1020" s="151"/>
      <c r="BA1020" s="34"/>
      <c r="BB1020" s="34"/>
      <c r="BC1020" s="34"/>
      <c r="BD1020" s="151"/>
      <c r="BE1020" s="151"/>
      <c r="BF1020" s="151"/>
      <c r="BG1020" s="34"/>
      <c r="BH1020" s="34"/>
      <c r="BI1020" s="34"/>
      <c r="BJ1020" s="34"/>
      <c r="BK1020" s="151"/>
      <c r="BL1020" s="151"/>
      <c r="BM1020" s="151"/>
      <c r="BN1020" s="151"/>
      <c r="BO1020" s="151"/>
      <c r="BP1020" s="30"/>
      <c r="BQ1020" s="6"/>
      <c r="BR1020" s="6"/>
      <c r="BS1020" s="4">
        <v>100</v>
      </c>
      <c r="BT1020" s="6"/>
      <c r="BU1020" s="6"/>
      <c r="BV1020" s="6"/>
      <c r="BW1020" s="6" t="s">
        <v>781</v>
      </c>
      <c r="BX1020" s="6"/>
      <c r="BY1020" s="6"/>
      <c r="BZ1020" s="6"/>
    </row>
    <row r="1021" spans="1:78" ht="15" hidden="1" customHeight="1" x14ac:dyDescent="0.3">
      <c r="A1021" s="49" t="s">
        <v>1488</v>
      </c>
      <c r="B1021" s="7">
        <v>42969</v>
      </c>
      <c r="C1021" s="6" t="s">
        <v>662</v>
      </c>
      <c r="D1021" s="6">
        <v>5057</v>
      </c>
      <c r="E1021" s="6">
        <v>805</v>
      </c>
      <c r="F1021" s="11">
        <v>73</v>
      </c>
      <c r="G1021" s="11">
        <v>3</v>
      </c>
      <c r="H1021" s="12" t="str">
        <f t="shared" si="31"/>
        <v>73-3</v>
      </c>
      <c r="I1021" s="12" t="str">
        <f t="shared" si="30"/>
        <v>73-3 1</v>
      </c>
      <c r="J1021" s="49" t="s">
        <v>1488</v>
      </c>
      <c r="K1021" s="11">
        <v>50</v>
      </c>
      <c r="L1021" s="11">
        <v>72</v>
      </c>
      <c r="M1021" s="117" t="b">
        <v>1</v>
      </c>
      <c r="N1021" s="14">
        <v>181.52</v>
      </c>
      <c r="O1021" s="14">
        <v>181.74</v>
      </c>
      <c r="P1021" s="11" t="s">
        <v>112</v>
      </c>
      <c r="Q1021" s="11" t="s">
        <v>33</v>
      </c>
      <c r="R1021" s="133" t="s">
        <v>1532</v>
      </c>
      <c r="S1021" s="134">
        <v>1</v>
      </c>
      <c r="T1021" s="11" t="s">
        <v>18</v>
      </c>
      <c r="U1021" s="11"/>
      <c r="V1021" s="6" t="s">
        <v>685</v>
      </c>
      <c r="W1021" s="6" t="s">
        <v>49</v>
      </c>
      <c r="X1021" s="6" t="s">
        <v>17</v>
      </c>
      <c r="Y1021" s="6" t="s">
        <v>11</v>
      </c>
      <c r="Z1021" s="18">
        <v>3</v>
      </c>
      <c r="AA1021" s="6" t="s">
        <v>40</v>
      </c>
      <c r="AB1021" s="151"/>
      <c r="AC1021" s="151"/>
      <c r="AD1021" s="151"/>
      <c r="AE1021" s="151"/>
      <c r="AF1021" s="34"/>
      <c r="AG1021" s="34"/>
      <c r="AH1021" s="151"/>
      <c r="AI1021" s="34"/>
      <c r="AJ1021" s="34"/>
      <c r="AK1021" s="34"/>
      <c r="AL1021" s="151"/>
      <c r="AM1021" s="151"/>
      <c r="AN1021" s="34"/>
      <c r="AO1021" s="34"/>
      <c r="AP1021" s="34"/>
      <c r="AQ1021" s="151"/>
      <c r="AR1021" s="34"/>
      <c r="AS1021" s="34"/>
      <c r="AT1021" s="34"/>
      <c r="AU1021" s="34"/>
      <c r="AV1021" s="151"/>
      <c r="AW1021" s="34"/>
      <c r="AX1021" s="34"/>
      <c r="AY1021" s="34"/>
      <c r="AZ1021" s="151"/>
      <c r="BA1021" s="34"/>
      <c r="BB1021" s="34"/>
      <c r="BC1021" s="34"/>
      <c r="BD1021" s="151"/>
      <c r="BE1021" s="151"/>
      <c r="BF1021" s="151"/>
      <c r="BG1021" s="34"/>
      <c r="BH1021" s="34"/>
      <c r="BI1021" s="34"/>
      <c r="BJ1021" s="34"/>
      <c r="BK1021" s="151"/>
      <c r="BL1021" s="151"/>
      <c r="BM1021" s="151"/>
      <c r="BN1021" s="151"/>
      <c r="BO1021" s="151">
        <v>100</v>
      </c>
      <c r="BP1021" s="30"/>
      <c r="BQ1021" s="6"/>
      <c r="BR1021" s="6"/>
      <c r="BS1021" s="4">
        <v>100</v>
      </c>
      <c r="BT1021" s="6"/>
      <c r="BU1021" s="6"/>
      <c r="BV1021" s="6"/>
      <c r="BW1021" s="6" t="s">
        <v>782</v>
      </c>
      <c r="BX1021" s="6"/>
      <c r="BY1021" s="6"/>
      <c r="BZ1021" s="6"/>
    </row>
    <row r="1022" spans="1:78" ht="15" hidden="1" customHeight="1" x14ac:dyDescent="0.3">
      <c r="A1022" s="49" t="s">
        <v>1488</v>
      </c>
      <c r="B1022" s="7">
        <v>42969</v>
      </c>
      <c r="C1022" s="6" t="s">
        <v>662</v>
      </c>
      <c r="D1022" s="6">
        <v>5057</v>
      </c>
      <c r="E1022" s="6">
        <v>805</v>
      </c>
      <c r="F1022" s="11">
        <v>73</v>
      </c>
      <c r="G1022" s="11">
        <v>3</v>
      </c>
      <c r="H1022" s="12" t="str">
        <f t="shared" si="31"/>
        <v>73-3</v>
      </c>
      <c r="I1022" s="12" t="str">
        <f t="shared" si="30"/>
        <v>73-3 O</v>
      </c>
      <c r="J1022" s="49" t="s">
        <v>1488</v>
      </c>
      <c r="K1022" s="11">
        <v>0</v>
      </c>
      <c r="L1022" s="11">
        <v>72</v>
      </c>
      <c r="M1022" s="117" t="b">
        <v>1</v>
      </c>
      <c r="N1022" s="14">
        <v>181.02</v>
      </c>
      <c r="O1022" s="14">
        <v>181.74</v>
      </c>
      <c r="P1022" s="11"/>
      <c r="Q1022" s="11" t="s">
        <v>105</v>
      </c>
      <c r="R1022" s="135" t="s">
        <v>105</v>
      </c>
      <c r="S1022" s="139" t="s">
        <v>1492</v>
      </c>
      <c r="T1022" s="11"/>
      <c r="U1022" s="11"/>
      <c r="V1022" s="6"/>
      <c r="W1022" s="6"/>
      <c r="X1022" s="6"/>
      <c r="Y1022" s="6"/>
      <c r="Z1022" s="18" t="e">
        <v>#N/A</v>
      </c>
      <c r="AA1022" s="6"/>
      <c r="AB1022" s="151"/>
      <c r="AC1022" s="151"/>
      <c r="AD1022" s="151"/>
      <c r="AE1022" s="151"/>
      <c r="AF1022" s="34"/>
      <c r="AG1022" s="34"/>
      <c r="AH1022" s="151"/>
      <c r="AI1022" s="34"/>
      <c r="AJ1022" s="34"/>
      <c r="AK1022" s="34"/>
      <c r="AL1022" s="151"/>
      <c r="AM1022" s="151"/>
      <c r="AN1022" s="34"/>
      <c r="AO1022" s="34"/>
      <c r="AP1022" s="34"/>
      <c r="AQ1022" s="151"/>
      <c r="AR1022" s="34"/>
      <c r="AS1022" s="34"/>
      <c r="AT1022" s="34"/>
      <c r="AU1022" s="34"/>
      <c r="AV1022" s="151"/>
      <c r="AW1022" s="34"/>
      <c r="AX1022" s="34"/>
      <c r="AY1022" s="34"/>
      <c r="AZ1022" s="151"/>
      <c r="BA1022" s="34"/>
      <c r="BB1022" s="34"/>
      <c r="BC1022" s="34"/>
      <c r="BD1022" s="151"/>
      <c r="BE1022" s="151"/>
      <c r="BF1022" s="151"/>
      <c r="BG1022" s="34"/>
      <c r="BH1022" s="34"/>
      <c r="BI1022" s="34"/>
      <c r="BJ1022" s="34"/>
      <c r="BK1022" s="151"/>
      <c r="BL1022" s="151"/>
      <c r="BM1022" s="151"/>
      <c r="BN1022" s="151"/>
      <c r="BO1022" s="151"/>
      <c r="BP1022" s="30"/>
      <c r="BQ1022" s="6"/>
      <c r="BR1022" s="6"/>
      <c r="BS1022" s="4">
        <v>0</v>
      </c>
      <c r="BT1022" s="6"/>
      <c r="BU1022" s="6"/>
      <c r="BV1022" s="6"/>
      <c r="BW1022" s="6"/>
      <c r="BX1022" s="6" t="s">
        <v>783</v>
      </c>
      <c r="BY1022" s="6"/>
      <c r="BZ1022" s="6"/>
    </row>
    <row r="1023" spans="1:78" ht="15" hidden="1" customHeight="1" x14ac:dyDescent="0.3">
      <c r="A1023" s="49" t="s">
        <v>1488</v>
      </c>
      <c r="B1023" s="7">
        <v>42969</v>
      </c>
      <c r="C1023" s="6" t="s">
        <v>662</v>
      </c>
      <c r="D1023" s="6">
        <v>5057</v>
      </c>
      <c r="E1023" s="6">
        <v>805</v>
      </c>
      <c r="F1023" s="11">
        <v>73</v>
      </c>
      <c r="G1023" s="11">
        <v>4</v>
      </c>
      <c r="H1023" s="12" t="str">
        <f t="shared" si="31"/>
        <v>73-4</v>
      </c>
      <c r="I1023" s="12" t="str">
        <f t="shared" si="30"/>
        <v>73-4 4</v>
      </c>
      <c r="J1023" s="49" t="s">
        <v>1488</v>
      </c>
      <c r="K1023" s="11">
        <v>0</v>
      </c>
      <c r="L1023" s="11">
        <v>59</v>
      </c>
      <c r="M1023" s="117" t="b">
        <v>1</v>
      </c>
      <c r="N1023" s="14">
        <v>181.74</v>
      </c>
      <c r="O1023" s="14">
        <v>182.33</v>
      </c>
      <c r="P1023" s="11" t="s">
        <v>112</v>
      </c>
      <c r="Q1023" s="11" t="s">
        <v>31</v>
      </c>
      <c r="R1023" s="133" t="s">
        <v>1496</v>
      </c>
      <c r="S1023" s="134">
        <v>4</v>
      </c>
      <c r="T1023" s="11" t="s">
        <v>18</v>
      </c>
      <c r="U1023" s="11"/>
      <c r="V1023" s="6" t="s">
        <v>684</v>
      </c>
      <c r="W1023" s="6" t="s">
        <v>49</v>
      </c>
      <c r="X1023" s="6" t="s">
        <v>17</v>
      </c>
      <c r="Y1023" s="6" t="s">
        <v>11</v>
      </c>
      <c r="Z1023" s="18">
        <v>3</v>
      </c>
      <c r="AA1023" s="6" t="s">
        <v>40</v>
      </c>
      <c r="AB1023" s="151"/>
      <c r="AC1023" s="151"/>
      <c r="AD1023" s="151"/>
      <c r="AE1023" s="151"/>
      <c r="AF1023" s="34"/>
      <c r="AG1023" s="34"/>
      <c r="AH1023" s="151"/>
      <c r="AI1023" s="34"/>
      <c r="AJ1023" s="34"/>
      <c r="AK1023" s="34"/>
      <c r="AL1023" s="151"/>
      <c r="AM1023" s="151"/>
      <c r="AN1023" s="34"/>
      <c r="AO1023" s="34"/>
      <c r="AP1023" s="34"/>
      <c r="AQ1023" s="151"/>
      <c r="AR1023" s="34"/>
      <c r="AS1023" s="34"/>
      <c r="AT1023" s="34"/>
      <c r="AU1023" s="34">
        <v>100</v>
      </c>
      <c r="AV1023" s="151"/>
      <c r="AW1023" s="34"/>
      <c r="AX1023" s="34"/>
      <c r="AY1023" s="34"/>
      <c r="AZ1023" s="151"/>
      <c r="BA1023" s="34"/>
      <c r="BB1023" s="34"/>
      <c r="BC1023" s="34"/>
      <c r="BD1023" s="151"/>
      <c r="BE1023" s="151"/>
      <c r="BF1023" s="151"/>
      <c r="BG1023" s="34"/>
      <c r="BH1023" s="34"/>
      <c r="BI1023" s="34"/>
      <c r="BJ1023" s="34"/>
      <c r="BK1023" s="151"/>
      <c r="BL1023" s="151"/>
      <c r="BM1023" s="151"/>
      <c r="BN1023" s="151"/>
      <c r="BO1023" s="151"/>
      <c r="BP1023" s="30"/>
      <c r="BQ1023" s="6"/>
      <c r="BR1023" s="6"/>
      <c r="BS1023" s="4">
        <v>100</v>
      </c>
      <c r="BT1023" s="6"/>
      <c r="BU1023" s="6"/>
      <c r="BV1023" s="6"/>
      <c r="BW1023" s="6" t="s">
        <v>784</v>
      </c>
      <c r="BX1023" s="6"/>
      <c r="BY1023" s="6"/>
      <c r="BZ1023" s="6"/>
    </row>
    <row r="1024" spans="1:78" ht="15" hidden="1" customHeight="1" x14ac:dyDescent="0.3">
      <c r="A1024" s="49" t="s">
        <v>1488</v>
      </c>
      <c r="B1024" s="7">
        <v>42969</v>
      </c>
      <c r="C1024" s="6" t="s">
        <v>662</v>
      </c>
      <c r="D1024" s="6">
        <v>5057</v>
      </c>
      <c r="E1024" s="6">
        <v>805</v>
      </c>
      <c r="F1024" s="11">
        <v>73</v>
      </c>
      <c r="G1024" s="11">
        <v>4</v>
      </c>
      <c r="H1024" s="12" t="str">
        <f t="shared" si="31"/>
        <v>73-4</v>
      </c>
      <c r="I1024" s="12" t="str">
        <f t="shared" si="30"/>
        <v>73-4 1</v>
      </c>
      <c r="J1024" s="49" t="s">
        <v>1488</v>
      </c>
      <c r="K1024" s="11">
        <v>0</v>
      </c>
      <c r="L1024" s="11">
        <v>59</v>
      </c>
      <c r="M1024" s="117" t="b">
        <v>1</v>
      </c>
      <c r="N1024" s="14">
        <v>181.74</v>
      </c>
      <c r="O1024" s="14">
        <v>182.33</v>
      </c>
      <c r="P1024" s="11" t="s">
        <v>112</v>
      </c>
      <c r="Q1024" s="11" t="s">
        <v>33</v>
      </c>
      <c r="R1024" s="133" t="s">
        <v>1532</v>
      </c>
      <c r="S1024" s="134">
        <v>1</v>
      </c>
      <c r="T1024" s="11" t="s">
        <v>18</v>
      </c>
      <c r="U1024" s="11"/>
      <c r="V1024" s="6" t="s">
        <v>685</v>
      </c>
      <c r="W1024" s="6" t="s">
        <v>49</v>
      </c>
      <c r="X1024" s="6" t="s">
        <v>17</v>
      </c>
      <c r="Y1024" s="6" t="s">
        <v>11</v>
      </c>
      <c r="Z1024" s="18">
        <v>3</v>
      </c>
      <c r="AA1024" s="6" t="s">
        <v>40</v>
      </c>
      <c r="AB1024" s="151"/>
      <c r="AC1024" s="151"/>
      <c r="AD1024" s="151"/>
      <c r="AE1024" s="151"/>
      <c r="AF1024" s="34"/>
      <c r="AG1024" s="34"/>
      <c r="AH1024" s="151"/>
      <c r="AI1024" s="34"/>
      <c r="AJ1024" s="34"/>
      <c r="AK1024" s="34"/>
      <c r="AL1024" s="151"/>
      <c r="AM1024" s="151"/>
      <c r="AN1024" s="34"/>
      <c r="AO1024" s="34"/>
      <c r="AP1024" s="34"/>
      <c r="AQ1024" s="151"/>
      <c r="AR1024" s="34"/>
      <c r="AS1024" s="34"/>
      <c r="AT1024" s="34"/>
      <c r="AU1024" s="34"/>
      <c r="AV1024" s="151"/>
      <c r="AW1024" s="34"/>
      <c r="AX1024" s="34"/>
      <c r="AY1024" s="34"/>
      <c r="AZ1024" s="151"/>
      <c r="BA1024" s="34"/>
      <c r="BB1024" s="34"/>
      <c r="BC1024" s="34"/>
      <c r="BD1024" s="151"/>
      <c r="BE1024" s="151"/>
      <c r="BF1024" s="151"/>
      <c r="BG1024" s="34"/>
      <c r="BH1024" s="34"/>
      <c r="BI1024" s="34"/>
      <c r="BJ1024" s="34"/>
      <c r="BK1024" s="151"/>
      <c r="BL1024" s="151"/>
      <c r="BM1024" s="151"/>
      <c r="BN1024" s="151"/>
      <c r="BO1024" s="151">
        <v>100</v>
      </c>
      <c r="BP1024" s="30"/>
      <c r="BQ1024" s="6"/>
      <c r="BR1024" s="6"/>
      <c r="BS1024" s="4">
        <v>100</v>
      </c>
      <c r="BT1024" s="6"/>
      <c r="BU1024" s="6"/>
      <c r="BV1024" s="6"/>
      <c r="BW1024" s="6" t="s">
        <v>785</v>
      </c>
      <c r="BX1024" s="6"/>
      <c r="BY1024" s="6"/>
      <c r="BZ1024" s="6"/>
    </row>
    <row r="1025" spans="1:78" ht="15" hidden="1" customHeight="1" x14ac:dyDescent="0.3">
      <c r="A1025" s="49" t="s">
        <v>1488</v>
      </c>
      <c r="B1025" s="7">
        <v>42969</v>
      </c>
      <c r="C1025" s="6" t="s">
        <v>662</v>
      </c>
      <c r="D1025" s="6">
        <v>5057</v>
      </c>
      <c r="E1025" s="6">
        <v>805</v>
      </c>
      <c r="F1025" s="11">
        <v>73</v>
      </c>
      <c r="G1025" s="11">
        <v>4</v>
      </c>
      <c r="H1025" s="12" t="str">
        <f t="shared" si="31"/>
        <v>73-4</v>
      </c>
      <c r="I1025" s="12" t="str">
        <f t="shared" si="30"/>
        <v>73-4 O</v>
      </c>
      <c r="J1025" s="49" t="s">
        <v>1488</v>
      </c>
      <c r="K1025" s="11">
        <v>0</v>
      </c>
      <c r="L1025" s="11">
        <v>59</v>
      </c>
      <c r="M1025" s="117" t="b">
        <v>1</v>
      </c>
      <c r="N1025" s="14">
        <v>181.74</v>
      </c>
      <c r="O1025" s="14">
        <v>182.33</v>
      </c>
      <c r="P1025" s="11"/>
      <c r="Q1025" s="11" t="s">
        <v>105</v>
      </c>
      <c r="R1025" s="135" t="s">
        <v>105</v>
      </c>
      <c r="S1025" s="139" t="s">
        <v>1492</v>
      </c>
      <c r="T1025" s="11"/>
      <c r="U1025" s="11"/>
      <c r="V1025" s="6"/>
      <c r="W1025" s="6"/>
      <c r="X1025" s="6"/>
      <c r="Y1025" s="6"/>
      <c r="Z1025" s="18" t="e">
        <v>#N/A</v>
      </c>
      <c r="AA1025" s="6"/>
      <c r="AB1025" s="151"/>
      <c r="AC1025" s="151"/>
      <c r="AD1025" s="151"/>
      <c r="AE1025" s="151"/>
      <c r="AF1025" s="34"/>
      <c r="AG1025" s="34"/>
      <c r="AH1025" s="151"/>
      <c r="AI1025" s="34"/>
      <c r="AJ1025" s="34"/>
      <c r="AK1025" s="34"/>
      <c r="AL1025" s="151"/>
      <c r="AM1025" s="151"/>
      <c r="AN1025" s="34"/>
      <c r="AO1025" s="34"/>
      <c r="AP1025" s="34"/>
      <c r="AQ1025" s="151"/>
      <c r="AR1025" s="34"/>
      <c r="AS1025" s="34"/>
      <c r="AT1025" s="34"/>
      <c r="AU1025" s="34"/>
      <c r="AV1025" s="151"/>
      <c r="AW1025" s="34"/>
      <c r="AX1025" s="34"/>
      <c r="AY1025" s="34"/>
      <c r="AZ1025" s="151"/>
      <c r="BA1025" s="34"/>
      <c r="BB1025" s="34"/>
      <c r="BC1025" s="34"/>
      <c r="BD1025" s="151"/>
      <c r="BE1025" s="151"/>
      <c r="BF1025" s="151"/>
      <c r="BG1025" s="34"/>
      <c r="BH1025" s="34"/>
      <c r="BI1025" s="34"/>
      <c r="BJ1025" s="34"/>
      <c r="BK1025" s="151"/>
      <c r="BL1025" s="151"/>
      <c r="BM1025" s="151"/>
      <c r="BN1025" s="151"/>
      <c r="BO1025" s="151"/>
      <c r="BP1025" s="30"/>
      <c r="BQ1025" s="6"/>
      <c r="BR1025" s="6"/>
      <c r="BS1025" s="4">
        <v>0</v>
      </c>
      <c r="BT1025" s="6"/>
      <c r="BU1025" s="6"/>
      <c r="BV1025" s="6"/>
      <c r="BW1025" s="6"/>
      <c r="BX1025" s="6" t="s">
        <v>786</v>
      </c>
      <c r="BY1025" s="6"/>
      <c r="BZ1025" s="6"/>
    </row>
    <row r="1026" spans="1:78" ht="15" hidden="1" customHeight="1" x14ac:dyDescent="0.3">
      <c r="A1026" s="49" t="s">
        <v>1488</v>
      </c>
      <c r="B1026" s="7">
        <v>42969</v>
      </c>
      <c r="C1026" s="6" t="s">
        <v>662</v>
      </c>
      <c r="D1026" s="6">
        <v>5057</v>
      </c>
      <c r="E1026" s="6">
        <v>805</v>
      </c>
      <c r="F1026" s="11">
        <v>74</v>
      </c>
      <c r="G1026" s="11">
        <v>1</v>
      </c>
      <c r="H1026" s="12" t="str">
        <f t="shared" si="31"/>
        <v>74-1</v>
      </c>
      <c r="I1026" s="12" t="str">
        <f t="shared" ref="I1026:I1089" si="32">CONCATENATE(H1026," ",S1026)</f>
        <v>74-1 4</v>
      </c>
      <c r="J1026" s="49" t="s">
        <v>1488</v>
      </c>
      <c r="K1026" s="11">
        <v>0</v>
      </c>
      <c r="L1026" s="11">
        <v>72</v>
      </c>
      <c r="M1026" s="117" t="b">
        <v>1</v>
      </c>
      <c r="N1026" s="14">
        <v>182.35</v>
      </c>
      <c r="O1026" s="14">
        <v>183.07</v>
      </c>
      <c r="P1026" s="11" t="s">
        <v>112</v>
      </c>
      <c r="Q1026" s="11" t="s">
        <v>31</v>
      </c>
      <c r="R1026" s="133" t="s">
        <v>1496</v>
      </c>
      <c r="S1026" s="134">
        <v>4</v>
      </c>
      <c r="T1026" s="11" t="s">
        <v>18</v>
      </c>
      <c r="U1026" s="11"/>
      <c r="V1026" s="6" t="s">
        <v>684</v>
      </c>
      <c r="W1026" s="6" t="s">
        <v>49</v>
      </c>
      <c r="X1026" s="6" t="s">
        <v>17</v>
      </c>
      <c r="Y1026" s="6" t="s">
        <v>11</v>
      </c>
      <c r="Z1026" s="18">
        <v>3</v>
      </c>
      <c r="AA1026" s="6" t="s">
        <v>40</v>
      </c>
      <c r="AB1026" s="151"/>
      <c r="AC1026" s="151"/>
      <c r="AD1026" s="151"/>
      <c r="AE1026" s="151"/>
      <c r="AF1026" s="34"/>
      <c r="AG1026" s="34"/>
      <c r="AH1026" s="151"/>
      <c r="AI1026" s="34"/>
      <c r="AJ1026" s="34"/>
      <c r="AK1026" s="34"/>
      <c r="AL1026" s="151"/>
      <c r="AM1026" s="151"/>
      <c r="AN1026" s="34"/>
      <c r="AO1026" s="34"/>
      <c r="AP1026" s="34"/>
      <c r="AQ1026" s="151"/>
      <c r="AR1026" s="34"/>
      <c r="AS1026" s="34"/>
      <c r="AT1026" s="34"/>
      <c r="AU1026" s="34">
        <v>100</v>
      </c>
      <c r="AV1026" s="151"/>
      <c r="AW1026" s="34"/>
      <c r="AX1026" s="34"/>
      <c r="AY1026" s="34"/>
      <c r="AZ1026" s="151"/>
      <c r="BA1026" s="34"/>
      <c r="BB1026" s="34"/>
      <c r="BC1026" s="34"/>
      <c r="BD1026" s="151"/>
      <c r="BE1026" s="151"/>
      <c r="BF1026" s="151"/>
      <c r="BG1026" s="34"/>
      <c r="BH1026" s="34"/>
      <c r="BI1026" s="34"/>
      <c r="BJ1026" s="34"/>
      <c r="BK1026" s="151"/>
      <c r="BL1026" s="151"/>
      <c r="BM1026" s="151"/>
      <c r="BN1026" s="151"/>
      <c r="BO1026" s="151"/>
      <c r="BP1026" s="30"/>
      <c r="BQ1026" s="6"/>
      <c r="BR1026" s="6"/>
      <c r="BS1026" s="4">
        <v>100</v>
      </c>
      <c r="BT1026" s="6"/>
      <c r="BU1026" s="6"/>
      <c r="BV1026" s="6"/>
      <c r="BW1026" s="6" t="s">
        <v>784</v>
      </c>
      <c r="BX1026" s="6"/>
      <c r="BY1026" s="6"/>
      <c r="BZ1026" s="6"/>
    </row>
    <row r="1027" spans="1:78" ht="15" hidden="1" customHeight="1" x14ac:dyDescent="0.3">
      <c r="A1027" s="49" t="s">
        <v>1488</v>
      </c>
      <c r="B1027" s="7">
        <v>42969</v>
      </c>
      <c r="C1027" s="6" t="s">
        <v>662</v>
      </c>
      <c r="D1027" s="6">
        <v>5057</v>
      </c>
      <c r="E1027" s="6">
        <v>805</v>
      </c>
      <c r="F1027" s="11">
        <v>74</v>
      </c>
      <c r="G1027" s="11">
        <v>1</v>
      </c>
      <c r="H1027" s="12" t="str">
        <f t="shared" si="31"/>
        <v>74-1</v>
      </c>
      <c r="I1027" s="12" t="str">
        <f t="shared" si="32"/>
        <v>74-1 1</v>
      </c>
      <c r="J1027" s="49" t="s">
        <v>1488</v>
      </c>
      <c r="K1027" s="11">
        <v>0</v>
      </c>
      <c r="L1027" s="11">
        <v>72</v>
      </c>
      <c r="M1027" s="117" t="b">
        <v>1</v>
      </c>
      <c r="N1027" s="14">
        <v>182.35</v>
      </c>
      <c r="O1027" s="14">
        <v>183.07</v>
      </c>
      <c r="P1027" s="11" t="s">
        <v>112</v>
      </c>
      <c r="Q1027" s="11" t="s">
        <v>33</v>
      </c>
      <c r="R1027" s="133" t="s">
        <v>1532</v>
      </c>
      <c r="S1027" s="134">
        <v>1</v>
      </c>
      <c r="T1027" s="11" t="s">
        <v>18</v>
      </c>
      <c r="U1027" s="11"/>
      <c r="V1027" s="6" t="s">
        <v>685</v>
      </c>
      <c r="W1027" s="6" t="s">
        <v>49</v>
      </c>
      <c r="X1027" s="6" t="s">
        <v>17</v>
      </c>
      <c r="Y1027" s="6" t="s">
        <v>11</v>
      </c>
      <c r="Z1027" s="18">
        <v>3</v>
      </c>
      <c r="AA1027" s="6" t="s">
        <v>40</v>
      </c>
      <c r="AB1027" s="151"/>
      <c r="AC1027" s="151"/>
      <c r="AD1027" s="151"/>
      <c r="AE1027" s="151"/>
      <c r="AF1027" s="34"/>
      <c r="AG1027" s="34"/>
      <c r="AH1027" s="151"/>
      <c r="AI1027" s="34"/>
      <c r="AJ1027" s="34"/>
      <c r="AK1027" s="34"/>
      <c r="AL1027" s="151"/>
      <c r="AM1027" s="151"/>
      <c r="AN1027" s="34"/>
      <c r="AO1027" s="34"/>
      <c r="AP1027" s="34"/>
      <c r="AQ1027" s="151"/>
      <c r="AR1027" s="34"/>
      <c r="AS1027" s="34"/>
      <c r="AT1027" s="34"/>
      <c r="AU1027" s="34"/>
      <c r="AV1027" s="151"/>
      <c r="AW1027" s="34"/>
      <c r="AX1027" s="34"/>
      <c r="AY1027" s="34"/>
      <c r="AZ1027" s="151"/>
      <c r="BA1027" s="34"/>
      <c r="BB1027" s="34"/>
      <c r="BC1027" s="34"/>
      <c r="BD1027" s="151"/>
      <c r="BE1027" s="151"/>
      <c r="BF1027" s="151"/>
      <c r="BG1027" s="34"/>
      <c r="BH1027" s="34"/>
      <c r="BI1027" s="34"/>
      <c r="BJ1027" s="34"/>
      <c r="BK1027" s="151"/>
      <c r="BL1027" s="151"/>
      <c r="BM1027" s="151"/>
      <c r="BN1027" s="151"/>
      <c r="BO1027" s="151">
        <v>100</v>
      </c>
      <c r="BP1027" s="30"/>
      <c r="BQ1027" s="6"/>
      <c r="BR1027" s="6"/>
      <c r="BS1027" s="4">
        <v>100</v>
      </c>
      <c r="BT1027" s="6"/>
      <c r="BU1027" s="6"/>
      <c r="BV1027" s="6"/>
      <c r="BW1027" s="6" t="s">
        <v>785</v>
      </c>
      <c r="BX1027" s="6"/>
      <c r="BY1027" s="6"/>
      <c r="BZ1027" s="6"/>
    </row>
    <row r="1028" spans="1:78" ht="15" hidden="1" customHeight="1" x14ac:dyDescent="0.3">
      <c r="A1028" s="49" t="s">
        <v>1488</v>
      </c>
      <c r="B1028" s="7">
        <v>42969</v>
      </c>
      <c r="C1028" s="6" t="s">
        <v>662</v>
      </c>
      <c r="D1028" s="6">
        <v>5057</v>
      </c>
      <c r="E1028" s="6">
        <v>805</v>
      </c>
      <c r="F1028" s="11">
        <v>74</v>
      </c>
      <c r="G1028" s="11">
        <v>1</v>
      </c>
      <c r="H1028" s="12" t="str">
        <f t="shared" si="31"/>
        <v>74-1</v>
      </c>
      <c r="I1028" s="12" t="str">
        <f t="shared" si="32"/>
        <v>74-1 O</v>
      </c>
      <c r="J1028" s="49" t="s">
        <v>1488</v>
      </c>
      <c r="K1028" s="11">
        <v>0</v>
      </c>
      <c r="L1028" s="11">
        <v>72</v>
      </c>
      <c r="M1028" s="117" t="b">
        <v>1</v>
      </c>
      <c r="N1028" s="14">
        <v>182.35</v>
      </c>
      <c r="O1028" s="14">
        <v>183.07</v>
      </c>
      <c r="P1028" s="11"/>
      <c r="Q1028" s="11" t="s">
        <v>105</v>
      </c>
      <c r="R1028" s="135" t="s">
        <v>105</v>
      </c>
      <c r="S1028" s="139" t="s">
        <v>1492</v>
      </c>
      <c r="T1028" s="11"/>
      <c r="U1028" s="11"/>
      <c r="V1028" s="6"/>
      <c r="W1028" s="6"/>
      <c r="X1028" s="6"/>
      <c r="Y1028" s="6"/>
      <c r="Z1028" s="18" t="e">
        <v>#N/A</v>
      </c>
      <c r="AA1028" s="6"/>
      <c r="AB1028" s="151"/>
      <c r="AC1028" s="151"/>
      <c r="AD1028" s="151"/>
      <c r="AE1028" s="151"/>
      <c r="AF1028" s="34"/>
      <c r="AG1028" s="34"/>
      <c r="AH1028" s="151"/>
      <c r="AI1028" s="34"/>
      <c r="AJ1028" s="34"/>
      <c r="AK1028" s="34"/>
      <c r="AL1028" s="151"/>
      <c r="AM1028" s="151"/>
      <c r="AN1028" s="34"/>
      <c r="AO1028" s="34"/>
      <c r="AP1028" s="34"/>
      <c r="AQ1028" s="151"/>
      <c r="AR1028" s="34"/>
      <c r="AS1028" s="34"/>
      <c r="AT1028" s="34"/>
      <c r="AU1028" s="34"/>
      <c r="AV1028" s="151"/>
      <c r="AW1028" s="34"/>
      <c r="AX1028" s="34"/>
      <c r="AY1028" s="34"/>
      <c r="AZ1028" s="151"/>
      <c r="BA1028" s="34"/>
      <c r="BB1028" s="34"/>
      <c r="BC1028" s="34"/>
      <c r="BD1028" s="151"/>
      <c r="BE1028" s="151"/>
      <c r="BF1028" s="151"/>
      <c r="BG1028" s="34"/>
      <c r="BH1028" s="34"/>
      <c r="BI1028" s="34"/>
      <c r="BJ1028" s="34"/>
      <c r="BK1028" s="151"/>
      <c r="BL1028" s="151"/>
      <c r="BM1028" s="151"/>
      <c r="BN1028" s="151"/>
      <c r="BO1028" s="151"/>
      <c r="BP1028" s="30"/>
      <c r="BQ1028" s="6"/>
      <c r="BR1028" s="6"/>
      <c r="BS1028" s="4">
        <v>0</v>
      </c>
      <c r="BT1028" s="6"/>
      <c r="BU1028" s="6"/>
      <c r="BV1028" s="6"/>
      <c r="BW1028" s="6"/>
      <c r="BX1028" s="6" t="s">
        <v>786</v>
      </c>
      <c r="BY1028" s="6"/>
      <c r="BZ1028" s="6"/>
    </row>
    <row r="1029" spans="1:78" ht="15" hidden="1" customHeight="1" x14ac:dyDescent="0.3">
      <c r="A1029" s="49" t="s">
        <v>1488</v>
      </c>
      <c r="B1029" s="7">
        <v>42970</v>
      </c>
      <c r="C1029" s="6" t="s">
        <v>122</v>
      </c>
      <c r="D1029" s="10" t="s">
        <v>115</v>
      </c>
      <c r="E1029" s="10" t="s">
        <v>116</v>
      </c>
      <c r="F1029" s="20">
        <v>74</v>
      </c>
      <c r="G1029" s="20">
        <v>2</v>
      </c>
      <c r="H1029" s="12" t="str">
        <f t="shared" si="31"/>
        <v>74-2</v>
      </c>
      <c r="I1029" s="12" t="str">
        <f t="shared" si="32"/>
        <v>74-2 1</v>
      </c>
      <c r="J1029" s="49" t="s">
        <v>1488</v>
      </c>
      <c r="K1029" s="11">
        <v>0</v>
      </c>
      <c r="L1029" s="20">
        <v>74</v>
      </c>
      <c r="M1029" s="117" t="b">
        <v>1</v>
      </c>
      <c r="N1029" s="14">
        <v>183.07</v>
      </c>
      <c r="O1029" s="14">
        <v>183.81</v>
      </c>
      <c r="P1029" s="11" t="s">
        <v>112</v>
      </c>
      <c r="Q1029" s="20" t="s">
        <v>33</v>
      </c>
      <c r="R1029" s="133" t="s">
        <v>1532</v>
      </c>
      <c r="S1029" s="134">
        <v>1</v>
      </c>
      <c r="T1029" s="20" t="s">
        <v>18</v>
      </c>
      <c r="U1029" s="20"/>
      <c r="V1029" s="10" t="s">
        <v>315</v>
      </c>
      <c r="W1029" s="10" t="s">
        <v>49</v>
      </c>
      <c r="X1029" s="10" t="s">
        <v>120</v>
      </c>
      <c r="Y1029" s="6" t="s">
        <v>109</v>
      </c>
      <c r="Z1029" s="18">
        <v>7</v>
      </c>
      <c r="AA1029" s="6" t="s">
        <v>40</v>
      </c>
      <c r="BO1029" s="39">
        <v>100</v>
      </c>
      <c r="BQ1029" s="6"/>
      <c r="BR1029" s="6"/>
      <c r="BS1029" s="4">
        <v>100</v>
      </c>
      <c r="BT1029" s="6"/>
      <c r="BU1029" s="6"/>
      <c r="BV1029" s="6"/>
      <c r="BW1029" s="10" t="s">
        <v>396</v>
      </c>
      <c r="BX1029" s="6"/>
      <c r="BY1029" s="6"/>
    </row>
    <row r="1030" spans="1:78" ht="15" hidden="1" customHeight="1" x14ac:dyDescent="0.3">
      <c r="A1030" s="49" t="s">
        <v>1488</v>
      </c>
      <c r="B1030" s="7">
        <v>42970</v>
      </c>
      <c r="C1030" s="6" t="s">
        <v>122</v>
      </c>
      <c r="D1030" s="10" t="s">
        <v>115</v>
      </c>
      <c r="E1030" s="10" t="s">
        <v>116</v>
      </c>
      <c r="F1030" s="20">
        <v>74</v>
      </c>
      <c r="G1030" s="20">
        <v>2</v>
      </c>
      <c r="H1030" s="12" t="str">
        <f t="shared" si="31"/>
        <v>74-2</v>
      </c>
      <c r="I1030" s="12" t="str">
        <f t="shared" si="32"/>
        <v>74-2 2</v>
      </c>
      <c r="J1030" s="49" t="s">
        <v>1488</v>
      </c>
      <c r="K1030" s="11">
        <v>0</v>
      </c>
      <c r="L1030" s="20">
        <v>74</v>
      </c>
      <c r="M1030" s="117" t="b">
        <v>1</v>
      </c>
      <c r="N1030" s="14">
        <v>183.07</v>
      </c>
      <c r="O1030" s="14">
        <v>183.81</v>
      </c>
      <c r="P1030" s="11" t="s">
        <v>112</v>
      </c>
      <c r="Q1030" s="20" t="s">
        <v>88</v>
      </c>
      <c r="R1030" s="133" t="s">
        <v>1531</v>
      </c>
      <c r="S1030" s="134">
        <v>2</v>
      </c>
      <c r="T1030" s="20" t="s">
        <v>18</v>
      </c>
      <c r="U1030" s="20"/>
      <c r="V1030" s="10" t="s">
        <v>141</v>
      </c>
      <c r="W1030" s="10" t="s">
        <v>49</v>
      </c>
      <c r="X1030" s="10" t="s">
        <v>120</v>
      </c>
      <c r="Y1030" s="6" t="s">
        <v>109</v>
      </c>
      <c r="Z1030" s="18">
        <v>7</v>
      </c>
      <c r="AA1030" s="6" t="s">
        <v>40</v>
      </c>
      <c r="AU1030" s="4">
        <v>50</v>
      </c>
      <c r="BO1030" s="39">
        <v>50</v>
      </c>
      <c r="BQ1030" s="6"/>
      <c r="BR1030" s="6"/>
      <c r="BS1030" s="4">
        <v>100</v>
      </c>
      <c r="BT1030" s="6"/>
      <c r="BU1030" s="6"/>
      <c r="BV1030" s="6"/>
      <c r="BW1030" s="10" t="s">
        <v>386</v>
      </c>
      <c r="BX1030" s="6"/>
      <c r="BY1030" s="6"/>
    </row>
    <row r="1031" spans="1:78" ht="15" hidden="1" customHeight="1" x14ac:dyDescent="0.3">
      <c r="A1031" s="49" t="s">
        <v>1488</v>
      </c>
      <c r="B1031" s="7">
        <v>42970</v>
      </c>
      <c r="C1031" s="6" t="s">
        <v>122</v>
      </c>
      <c r="D1031" s="10" t="s">
        <v>115</v>
      </c>
      <c r="E1031" s="10" t="s">
        <v>116</v>
      </c>
      <c r="F1031" s="20">
        <v>74</v>
      </c>
      <c r="G1031" s="20">
        <v>2</v>
      </c>
      <c r="H1031" s="12" t="str">
        <f t="shared" si="31"/>
        <v>74-2</v>
      </c>
      <c r="I1031" s="12" t="str">
        <f t="shared" si="32"/>
        <v>74-2 4</v>
      </c>
      <c r="J1031" s="49" t="s">
        <v>1488</v>
      </c>
      <c r="K1031" s="11">
        <v>47</v>
      </c>
      <c r="L1031" s="20">
        <v>47</v>
      </c>
      <c r="M1031" s="117" t="b">
        <v>1</v>
      </c>
      <c r="N1031" s="14">
        <v>183.54</v>
      </c>
      <c r="O1031" s="14">
        <v>183.54</v>
      </c>
      <c r="P1031" s="11" t="s">
        <v>96</v>
      </c>
      <c r="Q1031" s="20" t="s">
        <v>31</v>
      </c>
      <c r="R1031" s="133" t="s">
        <v>1496</v>
      </c>
      <c r="S1031" s="134">
        <v>4</v>
      </c>
      <c r="T1031" s="20" t="s">
        <v>18</v>
      </c>
      <c r="U1031" s="20"/>
      <c r="V1031" s="10" t="s">
        <v>209</v>
      </c>
      <c r="W1031" s="10" t="s">
        <v>49</v>
      </c>
      <c r="X1031" s="10" t="s">
        <v>119</v>
      </c>
      <c r="Y1031" s="6" t="s">
        <v>10</v>
      </c>
      <c r="Z1031" s="18">
        <v>2</v>
      </c>
      <c r="AA1031" s="6" t="s">
        <v>40</v>
      </c>
      <c r="AU1031" s="4">
        <v>50</v>
      </c>
      <c r="BH1031" s="4">
        <v>1</v>
      </c>
      <c r="BO1031" s="39">
        <v>50</v>
      </c>
      <c r="BQ1031" s="6"/>
      <c r="BR1031" s="6"/>
      <c r="BS1031" s="4">
        <v>101</v>
      </c>
      <c r="BT1031" s="6"/>
      <c r="BU1031" s="6"/>
      <c r="BV1031" s="6"/>
      <c r="BW1031" s="10" t="s">
        <v>797</v>
      </c>
      <c r="BX1031" s="6"/>
      <c r="BY1031" s="6"/>
    </row>
    <row r="1032" spans="1:78" ht="15" hidden="1" customHeight="1" x14ac:dyDescent="0.3">
      <c r="A1032" s="49" t="s">
        <v>1488</v>
      </c>
      <c r="B1032" s="7">
        <v>42970</v>
      </c>
      <c r="C1032" s="6" t="s">
        <v>122</v>
      </c>
      <c r="D1032" s="10" t="s">
        <v>115</v>
      </c>
      <c r="E1032" s="10" t="s">
        <v>116</v>
      </c>
      <c r="F1032" s="20">
        <v>74</v>
      </c>
      <c r="G1032" s="20">
        <v>2</v>
      </c>
      <c r="H1032" s="12" t="str">
        <f t="shared" si="31"/>
        <v>74-2</v>
      </c>
      <c r="I1032" s="12" t="str">
        <f t="shared" si="32"/>
        <v>74-2 O</v>
      </c>
      <c r="J1032" s="49" t="s">
        <v>1488</v>
      </c>
      <c r="K1032" s="11">
        <v>0</v>
      </c>
      <c r="L1032" s="20">
        <v>74</v>
      </c>
      <c r="M1032" s="117" t="b">
        <v>1</v>
      </c>
      <c r="N1032" s="14">
        <v>183.07</v>
      </c>
      <c r="O1032" s="14">
        <v>183.81</v>
      </c>
      <c r="P1032" s="11"/>
      <c r="Q1032" s="11" t="s">
        <v>105</v>
      </c>
      <c r="R1032" s="135" t="s">
        <v>105</v>
      </c>
      <c r="S1032" s="139" t="s">
        <v>1492</v>
      </c>
      <c r="T1032" s="11"/>
      <c r="U1032" s="11"/>
      <c r="V1032" s="6"/>
      <c r="W1032" s="6"/>
      <c r="X1032" s="6"/>
      <c r="Y1032" s="6"/>
      <c r="Z1032" s="18" t="e">
        <v>#N/A</v>
      </c>
      <c r="AA1032" s="6"/>
      <c r="BQ1032" s="6"/>
      <c r="BR1032" s="6"/>
      <c r="BS1032" s="4">
        <v>0</v>
      </c>
      <c r="BT1032" s="6"/>
      <c r="BU1032" s="6"/>
      <c r="BV1032" s="6"/>
      <c r="BW1032" s="6"/>
      <c r="BX1032" s="10" t="s">
        <v>395</v>
      </c>
      <c r="BY1032" s="6"/>
    </row>
    <row r="1033" spans="1:78" ht="15" hidden="1" customHeight="1" x14ac:dyDescent="0.3">
      <c r="A1033" s="49" t="s">
        <v>1488</v>
      </c>
      <c r="B1033" s="7">
        <v>42970</v>
      </c>
      <c r="C1033" s="6" t="s">
        <v>122</v>
      </c>
      <c r="D1033" s="10" t="s">
        <v>115</v>
      </c>
      <c r="E1033" s="10" t="s">
        <v>116</v>
      </c>
      <c r="F1033" s="20">
        <v>74</v>
      </c>
      <c r="G1033" s="20">
        <v>3</v>
      </c>
      <c r="H1033" s="12" t="str">
        <f t="shared" si="31"/>
        <v>74-3</v>
      </c>
      <c r="I1033" s="12" t="str">
        <f t="shared" si="32"/>
        <v>74-3 1</v>
      </c>
      <c r="J1033" s="49" t="s">
        <v>1488</v>
      </c>
      <c r="K1033" s="11">
        <v>0</v>
      </c>
      <c r="L1033" s="20">
        <v>79</v>
      </c>
      <c r="M1033" s="117" t="b">
        <v>1</v>
      </c>
      <c r="N1033" s="14">
        <v>183.815</v>
      </c>
      <c r="O1033" s="14">
        <v>184.60499999999999</v>
      </c>
      <c r="P1033" s="11" t="s">
        <v>112</v>
      </c>
      <c r="Q1033" s="20" t="s">
        <v>33</v>
      </c>
      <c r="R1033" s="133" t="s">
        <v>1532</v>
      </c>
      <c r="S1033" s="134">
        <v>1</v>
      </c>
      <c r="T1033" s="20" t="s">
        <v>18</v>
      </c>
      <c r="U1033" s="20"/>
      <c r="V1033" s="10" t="s">
        <v>315</v>
      </c>
      <c r="W1033" s="10" t="s">
        <v>49</v>
      </c>
      <c r="X1033" s="10" t="s">
        <v>120</v>
      </c>
      <c r="Y1033" s="6" t="s">
        <v>109</v>
      </c>
      <c r="Z1033" s="18">
        <v>7</v>
      </c>
      <c r="AA1033" s="6" t="s">
        <v>40</v>
      </c>
      <c r="BO1033" s="39">
        <v>100</v>
      </c>
      <c r="BQ1033" s="6"/>
      <c r="BR1033" s="6"/>
      <c r="BS1033" s="4">
        <v>100</v>
      </c>
      <c r="BT1033" s="6"/>
      <c r="BU1033" s="6"/>
      <c r="BV1033" s="6"/>
      <c r="BW1033" s="10" t="s">
        <v>396</v>
      </c>
      <c r="BX1033" s="6"/>
      <c r="BY1033" s="6"/>
    </row>
    <row r="1034" spans="1:78" ht="15" hidden="1" customHeight="1" x14ac:dyDescent="0.3">
      <c r="A1034" s="49" t="s">
        <v>1488</v>
      </c>
      <c r="B1034" s="7">
        <v>42970</v>
      </c>
      <c r="C1034" s="6" t="s">
        <v>122</v>
      </c>
      <c r="D1034" s="10" t="s">
        <v>115</v>
      </c>
      <c r="E1034" s="10" t="s">
        <v>116</v>
      </c>
      <c r="F1034" s="20">
        <v>74</v>
      </c>
      <c r="G1034" s="20">
        <v>3</v>
      </c>
      <c r="H1034" s="12" t="str">
        <f t="shared" si="31"/>
        <v>74-3</v>
      </c>
      <c r="I1034" s="12" t="str">
        <f t="shared" si="32"/>
        <v>74-3 2</v>
      </c>
      <c r="J1034" s="49" t="s">
        <v>1488</v>
      </c>
      <c r="K1034" s="11">
        <v>0</v>
      </c>
      <c r="L1034" s="20">
        <v>79</v>
      </c>
      <c r="M1034" s="117" t="b">
        <v>1</v>
      </c>
      <c r="N1034" s="14">
        <v>183.815</v>
      </c>
      <c r="O1034" s="14">
        <v>184.60499999999999</v>
      </c>
      <c r="P1034" s="11" t="s">
        <v>112</v>
      </c>
      <c r="Q1034" s="20" t="s">
        <v>88</v>
      </c>
      <c r="R1034" s="133" t="s">
        <v>1531</v>
      </c>
      <c r="S1034" s="134">
        <v>2</v>
      </c>
      <c r="T1034" s="20" t="s">
        <v>18</v>
      </c>
      <c r="U1034" s="20"/>
      <c r="V1034" s="10" t="s">
        <v>141</v>
      </c>
      <c r="W1034" s="10" t="s">
        <v>49</v>
      </c>
      <c r="X1034" s="10" t="s">
        <v>120</v>
      </c>
      <c r="Y1034" s="6" t="s">
        <v>109</v>
      </c>
      <c r="Z1034" s="18">
        <v>7</v>
      </c>
      <c r="AA1034" s="6"/>
      <c r="AU1034" s="4">
        <v>50</v>
      </c>
      <c r="BO1034" s="39">
        <v>50</v>
      </c>
      <c r="BQ1034" s="6"/>
      <c r="BR1034" s="6"/>
      <c r="BS1034" s="4">
        <v>100</v>
      </c>
      <c r="BT1034" s="6"/>
      <c r="BU1034" s="6"/>
      <c r="BV1034" s="6"/>
      <c r="BW1034" s="10" t="s">
        <v>386</v>
      </c>
      <c r="BX1034" s="6"/>
      <c r="BY1034" s="6"/>
    </row>
    <row r="1035" spans="1:78" ht="15" hidden="1" customHeight="1" x14ac:dyDescent="0.3">
      <c r="A1035" s="49" t="s">
        <v>1488</v>
      </c>
      <c r="B1035" s="7">
        <v>42970</v>
      </c>
      <c r="C1035" s="6" t="s">
        <v>122</v>
      </c>
      <c r="D1035" s="10" t="s">
        <v>115</v>
      </c>
      <c r="E1035" s="10" t="s">
        <v>116</v>
      </c>
      <c r="F1035" s="20">
        <v>74</v>
      </c>
      <c r="G1035" s="20">
        <v>3</v>
      </c>
      <c r="H1035" s="12" t="str">
        <f t="shared" si="31"/>
        <v>74-3</v>
      </c>
      <c r="I1035" s="12" t="str">
        <f t="shared" si="32"/>
        <v>74-3 O</v>
      </c>
      <c r="J1035" s="49" t="s">
        <v>1488</v>
      </c>
      <c r="K1035" s="11">
        <v>0</v>
      </c>
      <c r="L1035" s="20">
        <v>79</v>
      </c>
      <c r="M1035" s="117" t="b">
        <v>1</v>
      </c>
      <c r="N1035" s="14">
        <v>183.815</v>
      </c>
      <c r="O1035" s="14">
        <v>184.60499999999999</v>
      </c>
      <c r="P1035" s="11"/>
      <c r="Q1035" s="11" t="s">
        <v>105</v>
      </c>
      <c r="R1035" s="135" t="s">
        <v>105</v>
      </c>
      <c r="S1035" s="139" t="s">
        <v>1492</v>
      </c>
      <c r="T1035" s="11"/>
      <c r="U1035" s="11"/>
      <c r="V1035" s="6"/>
      <c r="W1035" s="6"/>
      <c r="X1035" s="6"/>
      <c r="Y1035" s="6"/>
      <c r="Z1035" s="18" t="e">
        <v>#N/A</v>
      </c>
      <c r="AA1035" s="6"/>
      <c r="BQ1035" s="6"/>
      <c r="BR1035" s="6"/>
      <c r="BS1035" s="4">
        <v>0</v>
      </c>
      <c r="BT1035" s="6"/>
      <c r="BU1035" s="6"/>
      <c r="BV1035" s="6"/>
      <c r="BW1035" s="6"/>
      <c r="BX1035" s="10" t="s">
        <v>395</v>
      </c>
      <c r="BY1035" s="6"/>
    </row>
    <row r="1036" spans="1:78" ht="15" hidden="1" customHeight="1" x14ac:dyDescent="0.3">
      <c r="A1036" s="49" t="s">
        <v>1488</v>
      </c>
      <c r="B1036" s="7">
        <v>42970</v>
      </c>
      <c r="C1036" s="6" t="s">
        <v>122</v>
      </c>
      <c r="D1036" s="10" t="s">
        <v>115</v>
      </c>
      <c r="E1036" s="10" t="s">
        <v>116</v>
      </c>
      <c r="F1036" s="20">
        <v>74</v>
      </c>
      <c r="G1036" s="20">
        <v>4</v>
      </c>
      <c r="H1036" s="12" t="str">
        <f t="shared" si="31"/>
        <v>74-4</v>
      </c>
      <c r="I1036" s="12" t="str">
        <f t="shared" si="32"/>
        <v>74-4 1</v>
      </c>
      <c r="J1036" s="49" t="s">
        <v>1488</v>
      </c>
      <c r="K1036" s="11">
        <v>0</v>
      </c>
      <c r="L1036" s="20">
        <v>79</v>
      </c>
      <c r="M1036" s="117" t="b">
        <v>1</v>
      </c>
      <c r="N1036" s="14">
        <v>184.61500000000001</v>
      </c>
      <c r="O1036" s="14">
        <v>185.405</v>
      </c>
      <c r="P1036" s="11" t="s">
        <v>112</v>
      </c>
      <c r="Q1036" s="20" t="s">
        <v>33</v>
      </c>
      <c r="R1036" s="133" t="s">
        <v>1532</v>
      </c>
      <c r="S1036" s="134">
        <v>1</v>
      </c>
      <c r="T1036" s="20" t="s">
        <v>18</v>
      </c>
      <c r="U1036" s="20"/>
      <c r="V1036" s="10" t="s">
        <v>315</v>
      </c>
      <c r="W1036" s="10" t="s">
        <v>49</v>
      </c>
      <c r="X1036" s="10" t="s">
        <v>120</v>
      </c>
      <c r="Y1036" s="6" t="s">
        <v>109</v>
      </c>
      <c r="Z1036" s="18">
        <v>7</v>
      </c>
      <c r="AA1036" s="6" t="s">
        <v>40</v>
      </c>
      <c r="BO1036" s="39">
        <v>100</v>
      </c>
      <c r="BQ1036" s="6"/>
      <c r="BR1036" s="6"/>
      <c r="BS1036" s="4">
        <v>100</v>
      </c>
      <c r="BT1036" s="6"/>
      <c r="BU1036" s="6"/>
      <c r="BV1036" s="6"/>
      <c r="BW1036" s="10" t="s">
        <v>396</v>
      </c>
      <c r="BX1036" s="6"/>
      <c r="BY1036" s="6"/>
    </row>
    <row r="1037" spans="1:78" ht="15" hidden="1" customHeight="1" x14ac:dyDescent="0.3">
      <c r="A1037" s="49" t="s">
        <v>1488</v>
      </c>
      <c r="B1037" s="7">
        <v>42970</v>
      </c>
      <c r="C1037" s="6" t="s">
        <v>122</v>
      </c>
      <c r="D1037" s="10" t="s">
        <v>115</v>
      </c>
      <c r="E1037" s="10" t="s">
        <v>116</v>
      </c>
      <c r="F1037" s="20">
        <v>74</v>
      </c>
      <c r="G1037" s="20">
        <v>4</v>
      </c>
      <c r="H1037" s="12" t="str">
        <f t="shared" si="31"/>
        <v>74-4</v>
      </c>
      <c r="I1037" s="12" t="str">
        <f t="shared" si="32"/>
        <v>74-4 2</v>
      </c>
      <c r="J1037" s="49" t="s">
        <v>1488</v>
      </c>
      <c r="K1037" s="11">
        <v>0</v>
      </c>
      <c r="L1037" s="20">
        <v>79</v>
      </c>
      <c r="M1037" s="117" t="b">
        <v>1</v>
      </c>
      <c r="N1037" s="14">
        <v>184.61500000000001</v>
      </c>
      <c r="O1037" s="14">
        <v>185.405</v>
      </c>
      <c r="P1037" s="11" t="s">
        <v>112</v>
      </c>
      <c r="Q1037" s="20" t="s">
        <v>88</v>
      </c>
      <c r="R1037" s="133" t="s">
        <v>1531</v>
      </c>
      <c r="S1037" s="134">
        <v>2</v>
      </c>
      <c r="T1037" s="20" t="s">
        <v>18</v>
      </c>
      <c r="U1037" s="20"/>
      <c r="V1037" s="10" t="s">
        <v>141</v>
      </c>
      <c r="W1037" s="10" t="s">
        <v>49</v>
      </c>
      <c r="X1037" s="10" t="s">
        <v>120</v>
      </c>
      <c r="Y1037" s="6" t="s">
        <v>109</v>
      </c>
      <c r="Z1037" s="18">
        <v>7</v>
      </c>
      <c r="AA1037" s="6" t="s">
        <v>40</v>
      </c>
      <c r="AU1037" s="4">
        <v>49</v>
      </c>
      <c r="BH1037" s="4">
        <v>1</v>
      </c>
      <c r="BO1037" s="39">
        <v>50</v>
      </c>
      <c r="BQ1037" s="6"/>
      <c r="BR1037" s="6"/>
      <c r="BS1037" s="4">
        <v>100</v>
      </c>
      <c r="BT1037" s="6"/>
      <c r="BU1037" s="6"/>
      <c r="BV1037" s="6"/>
      <c r="BW1037" s="10" t="s">
        <v>798</v>
      </c>
      <c r="BX1037" s="6"/>
      <c r="BY1037" s="6"/>
    </row>
    <row r="1038" spans="1:78" hidden="1" x14ac:dyDescent="0.3">
      <c r="A1038" s="49" t="s">
        <v>1488</v>
      </c>
      <c r="B1038" s="7">
        <v>42970</v>
      </c>
      <c r="C1038" s="6" t="s">
        <v>122</v>
      </c>
      <c r="D1038" s="10" t="s">
        <v>115</v>
      </c>
      <c r="E1038" s="10" t="s">
        <v>116</v>
      </c>
      <c r="F1038" s="20">
        <v>74</v>
      </c>
      <c r="G1038" s="20">
        <v>4</v>
      </c>
      <c r="H1038" s="12" t="str">
        <f t="shared" si="31"/>
        <v>74-4</v>
      </c>
      <c r="I1038" s="12" t="str">
        <f t="shared" si="32"/>
        <v>74-4 4</v>
      </c>
      <c r="J1038" s="49" t="s">
        <v>1488</v>
      </c>
      <c r="K1038" s="11">
        <v>47</v>
      </c>
      <c r="L1038" s="20">
        <v>79</v>
      </c>
      <c r="M1038" s="117" t="b">
        <v>1</v>
      </c>
      <c r="N1038" s="14">
        <v>185.08500000000001</v>
      </c>
      <c r="O1038" s="14">
        <v>185.405</v>
      </c>
      <c r="P1038" s="11" t="s">
        <v>112</v>
      </c>
      <c r="Q1038" s="20" t="s">
        <v>31</v>
      </c>
      <c r="R1038" s="133" t="s">
        <v>1496</v>
      </c>
      <c r="S1038" s="134">
        <v>4</v>
      </c>
      <c r="T1038" s="20" t="s">
        <v>18</v>
      </c>
      <c r="U1038" s="20"/>
      <c r="V1038" s="10" t="s">
        <v>209</v>
      </c>
      <c r="W1038" s="10" t="s">
        <v>49</v>
      </c>
      <c r="X1038" s="10" t="s">
        <v>119</v>
      </c>
      <c r="Y1038" s="10" t="s">
        <v>10</v>
      </c>
      <c r="Z1038" s="18">
        <v>2</v>
      </c>
      <c r="AA1038" s="6" t="s">
        <v>40</v>
      </c>
      <c r="AU1038" s="4">
        <v>100</v>
      </c>
      <c r="BQ1038" s="6"/>
      <c r="BR1038" s="6"/>
      <c r="BS1038" s="4">
        <v>100</v>
      </c>
      <c r="BT1038" s="6"/>
      <c r="BU1038" s="6"/>
      <c r="BV1038" s="6"/>
      <c r="BW1038" s="10" t="s">
        <v>799</v>
      </c>
      <c r="BX1038" s="6"/>
      <c r="BY1038" s="6"/>
    </row>
    <row r="1039" spans="1:78" hidden="1" x14ac:dyDescent="0.3">
      <c r="A1039" s="49" t="s">
        <v>1488</v>
      </c>
      <c r="B1039" s="7">
        <v>42970</v>
      </c>
      <c r="C1039" s="6" t="s">
        <v>122</v>
      </c>
      <c r="D1039" s="10" t="s">
        <v>115</v>
      </c>
      <c r="E1039" s="10" t="s">
        <v>116</v>
      </c>
      <c r="F1039" s="20">
        <v>74</v>
      </c>
      <c r="G1039" s="20">
        <v>4</v>
      </c>
      <c r="H1039" s="12" t="str">
        <f t="shared" si="31"/>
        <v>74-4</v>
      </c>
      <c r="I1039" s="12" t="str">
        <f t="shared" si="32"/>
        <v>74-4 O</v>
      </c>
      <c r="J1039" s="49" t="s">
        <v>1488</v>
      </c>
      <c r="K1039" s="11">
        <v>0</v>
      </c>
      <c r="L1039" s="20">
        <v>7</v>
      </c>
      <c r="M1039" s="117" t="b">
        <v>1</v>
      </c>
      <c r="N1039" s="14">
        <v>184.61500000000001</v>
      </c>
      <c r="O1039" s="14">
        <v>184.685</v>
      </c>
      <c r="P1039" s="11"/>
      <c r="Q1039" s="11" t="s">
        <v>105</v>
      </c>
      <c r="R1039" s="135" t="s">
        <v>105</v>
      </c>
      <c r="S1039" s="136" t="s">
        <v>1492</v>
      </c>
      <c r="T1039" s="11"/>
      <c r="U1039" s="11"/>
      <c r="V1039" s="6"/>
      <c r="W1039" s="6"/>
      <c r="X1039" s="6"/>
      <c r="Y1039" s="6"/>
      <c r="Z1039" s="18" t="e">
        <v>#N/A</v>
      </c>
      <c r="AA1039" s="6"/>
      <c r="BQ1039" s="6"/>
      <c r="BR1039" s="6"/>
      <c r="BS1039" s="4">
        <v>0</v>
      </c>
      <c r="BT1039" s="6"/>
      <c r="BU1039" s="6"/>
      <c r="BV1039" s="6"/>
      <c r="BW1039" s="6"/>
      <c r="BX1039" s="10" t="s">
        <v>800</v>
      </c>
      <c r="BY1039" s="6"/>
    </row>
    <row r="1040" spans="1:78" hidden="1" x14ac:dyDescent="0.3">
      <c r="A1040" s="49" t="s">
        <v>1488</v>
      </c>
      <c r="B1040" s="7">
        <v>42970</v>
      </c>
      <c r="C1040" s="6" t="s">
        <v>122</v>
      </c>
      <c r="D1040" s="10" t="s">
        <v>115</v>
      </c>
      <c r="E1040" s="10" t="s">
        <v>116</v>
      </c>
      <c r="F1040" s="20">
        <v>75</v>
      </c>
      <c r="G1040" s="20">
        <v>1</v>
      </c>
      <c r="H1040" s="12" t="str">
        <f t="shared" si="31"/>
        <v>75-1</v>
      </c>
      <c r="I1040" s="12" t="str">
        <f t="shared" si="32"/>
        <v>75-1 1</v>
      </c>
      <c r="J1040" s="49" t="s">
        <v>1488</v>
      </c>
      <c r="K1040" s="11">
        <v>0</v>
      </c>
      <c r="L1040" s="20">
        <v>7</v>
      </c>
      <c r="M1040" s="117" t="b">
        <v>1</v>
      </c>
      <c r="N1040" s="14">
        <v>185.4</v>
      </c>
      <c r="O1040" s="14">
        <v>185.47</v>
      </c>
      <c r="P1040" s="11" t="s">
        <v>112</v>
      </c>
      <c r="Q1040" s="20" t="s">
        <v>33</v>
      </c>
      <c r="R1040" s="133" t="s">
        <v>1532</v>
      </c>
      <c r="S1040" s="134">
        <v>1</v>
      </c>
      <c r="T1040" s="20" t="s">
        <v>18</v>
      </c>
      <c r="U1040" s="20"/>
      <c r="V1040" s="10" t="s">
        <v>315</v>
      </c>
      <c r="W1040" s="10" t="s">
        <v>49</v>
      </c>
      <c r="X1040" s="10" t="s">
        <v>120</v>
      </c>
      <c r="Y1040" s="10" t="s">
        <v>109</v>
      </c>
      <c r="Z1040" s="18">
        <v>7</v>
      </c>
      <c r="AA1040" s="6" t="s">
        <v>40</v>
      </c>
      <c r="BO1040" s="39">
        <v>100</v>
      </c>
      <c r="BQ1040" s="6"/>
      <c r="BR1040" s="6"/>
      <c r="BS1040" s="4">
        <v>100</v>
      </c>
      <c r="BT1040" s="6"/>
      <c r="BU1040" s="6"/>
      <c r="BV1040" s="6"/>
      <c r="BW1040" s="10" t="s">
        <v>801</v>
      </c>
      <c r="BX1040" s="6"/>
      <c r="BY1040" s="6"/>
    </row>
    <row r="1041" spans="1:77" hidden="1" x14ac:dyDescent="0.3">
      <c r="A1041" s="49" t="s">
        <v>1488</v>
      </c>
      <c r="B1041" s="7">
        <v>42970</v>
      </c>
      <c r="C1041" s="6" t="s">
        <v>122</v>
      </c>
      <c r="D1041" s="10" t="s">
        <v>115</v>
      </c>
      <c r="E1041" s="10" t="s">
        <v>116</v>
      </c>
      <c r="F1041" s="20">
        <v>75</v>
      </c>
      <c r="G1041" s="20">
        <v>1</v>
      </c>
      <c r="H1041" s="12" t="str">
        <f t="shared" ref="H1041:H1104" si="33">F1041&amp;"-"&amp;G1041</f>
        <v>75-1</v>
      </c>
      <c r="I1041" s="12" t="str">
        <f t="shared" si="32"/>
        <v>75-1 2</v>
      </c>
      <c r="J1041" s="49" t="s">
        <v>1488</v>
      </c>
      <c r="K1041" s="11">
        <v>0</v>
      </c>
      <c r="L1041" s="20">
        <v>7</v>
      </c>
      <c r="M1041" s="117" t="b">
        <v>1</v>
      </c>
      <c r="N1041" s="14">
        <v>185.4</v>
      </c>
      <c r="O1041" s="14">
        <v>185.47</v>
      </c>
      <c r="P1041" s="11" t="s">
        <v>112</v>
      </c>
      <c r="Q1041" s="20" t="s">
        <v>88</v>
      </c>
      <c r="R1041" s="133" t="s">
        <v>1531</v>
      </c>
      <c r="S1041" s="134">
        <v>2</v>
      </c>
      <c r="T1041" s="20" t="s">
        <v>18</v>
      </c>
      <c r="U1041" s="20"/>
      <c r="V1041" s="10" t="s">
        <v>126</v>
      </c>
      <c r="W1041" s="10" t="s">
        <v>49</v>
      </c>
      <c r="X1041" s="10" t="s">
        <v>120</v>
      </c>
      <c r="Y1041" s="10" t="s">
        <v>109</v>
      </c>
      <c r="Z1041" s="18">
        <v>7</v>
      </c>
      <c r="AA1041" s="6" t="s">
        <v>40</v>
      </c>
      <c r="AU1041" s="4">
        <v>49</v>
      </c>
      <c r="BH1041" s="4">
        <v>1</v>
      </c>
      <c r="BO1041" s="39">
        <v>50</v>
      </c>
      <c r="BQ1041" s="6"/>
      <c r="BR1041" s="6"/>
      <c r="BS1041" s="4">
        <v>100</v>
      </c>
      <c r="BT1041" s="6"/>
      <c r="BU1041" s="6"/>
      <c r="BV1041" s="6"/>
      <c r="BW1041" s="10" t="s">
        <v>802</v>
      </c>
      <c r="BX1041" s="6"/>
      <c r="BY1041" s="6"/>
    </row>
    <row r="1042" spans="1:77" hidden="1" x14ac:dyDescent="0.3">
      <c r="A1042" s="49" t="s">
        <v>1487</v>
      </c>
      <c r="B1042" s="7">
        <v>42970</v>
      </c>
      <c r="C1042" s="6" t="s">
        <v>122</v>
      </c>
      <c r="D1042" s="10" t="s">
        <v>115</v>
      </c>
      <c r="E1042" s="10" t="s">
        <v>116</v>
      </c>
      <c r="F1042" s="20">
        <v>75</v>
      </c>
      <c r="G1042" s="20">
        <v>1</v>
      </c>
      <c r="H1042" s="12" t="str">
        <f t="shared" si="33"/>
        <v>75-1</v>
      </c>
      <c r="I1042" s="12" t="str">
        <f t="shared" si="32"/>
        <v>75-1 1</v>
      </c>
      <c r="J1042" s="49" t="s">
        <v>1487</v>
      </c>
      <c r="K1042" s="11">
        <v>7</v>
      </c>
      <c r="L1042" s="20">
        <v>78</v>
      </c>
      <c r="M1042" s="117" t="b">
        <v>1</v>
      </c>
      <c r="N1042" s="14">
        <v>185.47</v>
      </c>
      <c r="O1042" s="14">
        <v>186.18</v>
      </c>
      <c r="P1042" s="11" t="s">
        <v>112</v>
      </c>
      <c r="Q1042" s="11" t="s">
        <v>1094</v>
      </c>
      <c r="R1042" s="133" t="s">
        <v>1493</v>
      </c>
      <c r="S1042" s="134">
        <v>1</v>
      </c>
      <c r="T1042" s="20" t="s">
        <v>18</v>
      </c>
      <c r="U1042" s="11"/>
      <c r="V1042" s="17" t="s">
        <v>126</v>
      </c>
      <c r="W1042" s="6" t="s">
        <v>49</v>
      </c>
      <c r="X1042" s="10" t="s">
        <v>120</v>
      </c>
      <c r="Y1042" s="6" t="s">
        <v>10</v>
      </c>
      <c r="Z1042" s="18">
        <v>2</v>
      </c>
      <c r="AA1042" s="6" t="s">
        <v>40</v>
      </c>
      <c r="AT1042" s="4">
        <v>95</v>
      </c>
      <c r="BH1042" s="4">
        <v>5</v>
      </c>
      <c r="BQ1042" s="6"/>
      <c r="BR1042" s="6"/>
      <c r="BS1042" s="4">
        <v>100</v>
      </c>
      <c r="BT1042" s="6"/>
      <c r="BU1042" s="6"/>
      <c r="BV1042" s="6"/>
      <c r="BW1042" s="10" t="s">
        <v>803</v>
      </c>
      <c r="BX1042" s="6"/>
      <c r="BY1042" s="6"/>
    </row>
    <row r="1043" spans="1:77" x14ac:dyDescent="0.3">
      <c r="A1043" s="49" t="s">
        <v>1487</v>
      </c>
      <c r="B1043" s="7">
        <v>42970</v>
      </c>
      <c r="C1043" s="6" t="s">
        <v>122</v>
      </c>
      <c r="D1043" s="10" t="s">
        <v>115</v>
      </c>
      <c r="E1043" s="10" t="s">
        <v>116</v>
      </c>
      <c r="F1043" s="20">
        <v>75</v>
      </c>
      <c r="G1043" s="20">
        <v>1</v>
      </c>
      <c r="H1043" s="12" t="str">
        <f t="shared" si="33"/>
        <v>75-1</v>
      </c>
      <c r="I1043" s="12" t="str">
        <f t="shared" si="32"/>
        <v>75-1 3</v>
      </c>
      <c r="J1043" s="49" t="s">
        <v>1487</v>
      </c>
      <c r="K1043" s="11">
        <v>7</v>
      </c>
      <c r="L1043" s="20">
        <v>78</v>
      </c>
      <c r="M1043" s="117" t="b">
        <v>1</v>
      </c>
      <c r="N1043" s="14">
        <v>185.47</v>
      </c>
      <c r="O1043" s="14">
        <v>186.18</v>
      </c>
      <c r="P1043" s="11" t="s">
        <v>112</v>
      </c>
      <c r="Q1043" s="11" t="s">
        <v>117</v>
      </c>
      <c r="R1043" s="133" t="s">
        <v>1497</v>
      </c>
      <c r="S1043" s="134">
        <v>3</v>
      </c>
      <c r="T1043" s="20" t="s">
        <v>18</v>
      </c>
      <c r="U1043" s="11" t="s">
        <v>89</v>
      </c>
      <c r="V1043" s="17" t="s">
        <v>141</v>
      </c>
      <c r="W1043" s="6" t="s">
        <v>49</v>
      </c>
      <c r="X1043" s="6" t="s">
        <v>14</v>
      </c>
      <c r="Y1043" s="6" t="s">
        <v>11</v>
      </c>
      <c r="Z1043" s="18">
        <v>3</v>
      </c>
      <c r="AA1043" s="6" t="s">
        <v>40</v>
      </c>
      <c r="AT1043" s="4">
        <v>90</v>
      </c>
      <c r="AW1043" s="4">
        <v>10</v>
      </c>
      <c r="BQ1043" s="6"/>
      <c r="BR1043" s="6"/>
      <c r="BS1043" s="4">
        <v>100</v>
      </c>
      <c r="BT1043" s="6"/>
      <c r="BU1043" s="6"/>
      <c r="BV1043" s="6"/>
      <c r="BW1043" s="10" t="s">
        <v>804</v>
      </c>
      <c r="BX1043" s="6"/>
      <c r="BY1043" s="6"/>
    </row>
    <row r="1044" spans="1:77" hidden="1" x14ac:dyDescent="0.3">
      <c r="A1044" s="49" t="s">
        <v>1487</v>
      </c>
      <c r="B1044" s="7">
        <v>42970</v>
      </c>
      <c r="C1044" s="6" t="s">
        <v>122</v>
      </c>
      <c r="D1044" s="10" t="s">
        <v>115</v>
      </c>
      <c r="E1044" s="10" t="s">
        <v>116</v>
      </c>
      <c r="F1044" s="20">
        <v>75</v>
      </c>
      <c r="G1044" s="20">
        <v>1</v>
      </c>
      <c r="H1044" s="12" t="str">
        <f t="shared" si="33"/>
        <v>75-1</v>
      </c>
      <c r="I1044" s="12" t="str">
        <f t="shared" si="32"/>
        <v>75-1 3</v>
      </c>
      <c r="J1044" s="49" t="s">
        <v>1487</v>
      </c>
      <c r="K1044" s="11">
        <v>7</v>
      </c>
      <c r="L1044" s="20">
        <v>78</v>
      </c>
      <c r="M1044" s="117" t="b">
        <v>1</v>
      </c>
      <c r="N1044" s="14">
        <v>185.47</v>
      </c>
      <c r="O1044" s="14">
        <v>186.18</v>
      </c>
      <c r="P1044" s="11" t="s">
        <v>112</v>
      </c>
      <c r="Q1044" s="11" t="s">
        <v>42</v>
      </c>
      <c r="R1044" s="133" t="s">
        <v>1497</v>
      </c>
      <c r="S1044" s="134">
        <v>3</v>
      </c>
      <c r="T1044" s="20" t="s">
        <v>18</v>
      </c>
      <c r="U1044" s="11" t="s">
        <v>89</v>
      </c>
      <c r="V1044" s="17" t="s">
        <v>303</v>
      </c>
      <c r="W1044" s="6" t="s">
        <v>49</v>
      </c>
      <c r="X1044" s="6" t="s">
        <v>52</v>
      </c>
      <c r="Y1044" s="6" t="s">
        <v>11</v>
      </c>
      <c r="Z1044" s="18">
        <v>3</v>
      </c>
      <c r="AA1044" s="6" t="s">
        <v>40</v>
      </c>
      <c r="AU1044" s="4">
        <v>70</v>
      </c>
      <c r="AW1044" s="4">
        <v>30</v>
      </c>
      <c r="BQ1044" s="6"/>
      <c r="BR1044" s="6"/>
      <c r="BS1044" s="4">
        <v>100</v>
      </c>
      <c r="BT1044" s="6"/>
      <c r="BU1044" s="6"/>
      <c r="BV1044" s="6"/>
      <c r="BW1044" s="10"/>
      <c r="BX1044" s="6"/>
      <c r="BY1044" s="6"/>
    </row>
    <row r="1045" spans="1:77" hidden="1" x14ac:dyDescent="0.3">
      <c r="A1045" s="49" t="s">
        <v>1487</v>
      </c>
      <c r="B1045" s="7">
        <v>42970</v>
      </c>
      <c r="C1045" s="6" t="s">
        <v>122</v>
      </c>
      <c r="D1045" s="10" t="s">
        <v>115</v>
      </c>
      <c r="E1045" s="10" t="s">
        <v>116</v>
      </c>
      <c r="F1045" s="20">
        <v>75</v>
      </c>
      <c r="G1045" s="20">
        <v>1</v>
      </c>
      <c r="H1045" s="12" t="str">
        <f t="shared" si="33"/>
        <v>75-1</v>
      </c>
      <c r="I1045" s="12" t="str">
        <f t="shared" si="32"/>
        <v>75-1 O</v>
      </c>
      <c r="J1045" s="49" t="s">
        <v>1487</v>
      </c>
      <c r="K1045" s="11">
        <v>0</v>
      </c>
      <c r="L1045" s="20">
        <v>78</v>
      </c>
      <c r="M1045" s="117" t="b">
        <v>1</v>
      </c>
      <c r="N1045" s="14">
        <v>185.4</v>
      </c>
      <c r="O1045" s="14">
        <v>186.18</v>
      </c>
      <c r="P1045" s="11"/>
      <c r="Q1045" s="11" t="s">
        <v>105</v>
      </c>
      <c r="R1045" s="135" t="s">
        <v>105</v>
      </c>
      <c r="S1045" s="136" t="s">
        <v>1492</v>
      </c>
      <c r="T1045" s="11"/>
      <c r="U1045" s="11"/>
      <c r="V1045" s="6"/>
      <c r="W1045" s="6"/>
      <c r="X1045" s="6"/>
      <c r="Y1045" s="6"/>
      <c r="Z1045" s="18" t="e">
        <v>#N/A</v>
      </c>
      <c r="AA1045" s="6"/>
      <c r="BQ1045" s="6"/>
      <c r="BR1045" s="6"/>
      <c r="BS1045" s="4">
        <v>0</v>
      </c>
      <c r="BT1045" s="6"/>
      <c r="BU1045" s="6"/>
      <c r="BV1045" s="6"/>
      <c r="BW1045" s="6"/>
      <c r="BX1045" s="10" t="s">
        <v>805</v>
      </c>
      <c r="BY1045" s="6"/>
    </row>
    <row r="1046" spans="1:77" hidden="1" x14ac:dyDescent="0.3">
      <c r="A1046" s="49" t="s">
        <v>1487</v>
      </c>
      <c r="B1046" s="7">
        <v>42970</v>
      </c>
      <c r="C1046" s="6" t="s">
        <v>122</v>
      </c>
      <c r="D1046" s="10" t="s">
        <v>115</v>
      </c>
      <c r="E1046" s="10" t="s">
        <v>116</v>
      </c>
      <c r="F1046" s="20">
        <v>75</v>
      </c>
      <c r="G1046" s="20">
        <v>2</v>
      </c>
      <c r="H1046" s="12" t="str">
        <f t="shared" si="33"/>
        <v>75-2</v>
      </c>
      <c r="I1046" s="12" t="str">
        <f t="shared" si="32"/>
        <v>75-2 1</v>
      </c>
      <c r="J1046" s="49" t="s">
        <v>1487</v>
      </c>
      <c r="K1046" s="11">
        <v>0</v>
      </c>
      <c r="L1046" s="20">
        <v>85</v>
      </c>
      <c r="M1046" s="117" t="b">
        <v>1</v>
      </c>
      <c r="N1046" s="14">
        <v>186.185</v>
      </c>
      <c r="O1046" s="14">
        <v>187.035</v>
      </c>
      <c r="P1046" s="11" t="s">
        <v>112</v>
      </c>
      <c r="Q1046" s="11" t="s">
        <v>1094</v>
      </c>
      <c r="R1046" s="133" t="s">
        <v>1493</v>
      </c>
      <c r="S1046" s="134">
        <v>1</v>
      </c>
      <c r="T1046" s="20" t="s">
        <v>18</v>
      </c>
      <c r="U1046" s="11"/>
      <c r="V1046" s="17" t="s">
        <v>126</v>
      </c>
      <c r="W1046" s="6" t="s">
        <v>49</v>
      </c>
      <c r="X1046" s="10" t="s">
        <v>120</v>
      </c>
      <c r="Y1046" s="6" t="s">
        <v>10</v>
      </c>
      <c r="Z1046" s="18">
        <v>2</v>
      </c>
      <c r="AA1046" s="6" t="s">
        <v>40</v>
      </c>
      <c r="AT1046" s="4">
        <v>95</v>
      </c>
      <c r="BH1046" s="4">
        <v>5</v>
      </c>
      <c r="BQ1046" s="6"/>
      <c r="BR1046" s="6"/>
      <c r="BS1046" s="4">
        <v>100</v>
      </c>
      <c r="BT1046" s="6"/>
      <c r="BU1046" s="6"/>
      <c r="BV1046" s="6"/>
      <c r="BW1046" s="10" t="s">
        <v>806</v>
      </c>
      <c r="BX1046" s="6"/>
      <c r="BY1046" s="6"/>
    </row>
    <row r="1047" spans="1:77" x14ac:dyDescent="0.3">
      <c r="A1047" s="49" t="s">
        <v>1487</v>
      </c>
      <c r="B1047" s="7">
        <v>42970</v>
      </c>
      <c r="C1047" s="6" t="s">
        <v>122</v>
      </c>
      <c r="D1047" s="10" t="s">
        <v>115</v>
      </c>
      <c r="E1047" s="10" t="s">
        <v>116</v>
      </c>
      <c r="F1047" s="20">
        <v>75</v>
      </c>
      <c r="G1047" s="20">
        <v>2</v>
      </c>
      <c r="H1047" s="12" t="str">
        <f t="shared" si="33"/>
        <v>75-2</v>
      </c>
      <c r="I1047" s="12" t="str">
        <f t="shared" si="32"/>
        <v>75-2 3</v>
      </c>
      <c r="J1047" s="49" t="s">
        <v>1487</v>
      </c>
      <c r="K1047" s="11">
        <v>0</v>
      </c>
      <c r="L1047" s="20">
        <v>85</v>
      </c>
      <c r="M1047" s="117" t="b">
        <v>1</v>
      </c>
      <c r="N1047" s="14">
        <v>186.185</v>
      </c>
      <c r="O1047" s="14">
        <v>187.035</v>
      </c>
      <c r="P1047" s="11" t="s">
        <v>112</v>
      </c>
      <c r="Q1047" s="11" t="s">
        <v>117</v>
      </c>
      <c r="R1047" s="133" t="s">
        <v>1497</v>
      </c>
      <c r="S1047" s="134">
        <v>3</v>
      </c>
      <c r="T1047" s="20" t="s">
        <v>18</v>
      </c>
      <c r="U1047" s="11" t="s">
        <v>89</v>
      </c>
      <c r="V1047" s="17" t="s">
        <v>141</v>
      </c>
      <c r="W1047" s="6" t="s">
        <v>49</v>
      </c>
      <c r="X1047" s="6" t="s">
        <v>14</v>
      </c>
      <c r="Y1047" s="6" t="s">
        <v>11</v>
      </c>
      <c r="Z1047" s="18">
        <v>3</v>
      </c>
      <c r="AA1047" s="6" t="s">
        <v>40</v>
      </c>
      <c r="AT1047" s="4">
        <v>90</v>
      </c>
      <c r="AW1047" s="4">
        <v>10</v>
      </c>
      <c r="BQ1047" s="6"/>
      <c r="BR1047" s="6"/>
      <c r="BS1047" s="4">
        <v>100</v>
      </c>
      <c r="BT1047" s="6"/>
      <c r="BU1047" s="6"/>
      <c r="BV1047" s="6"/>
      <c r="BW1047" s="10"/>
      <c r="BX1047" s="6"/>
      <c r="BY1047" s="6"/>
    </row>
    <row r="1048" spans="1:77" hidden="1" x14ac:dyDescent="0.3">
      <c r="A1048" s="49" t="s">
        <v>1487</v>
      </c>
      <c r="B1048" s="7">
        <v>42970</v>
      </c>
      <c r="C1048" s="6" t="s">
        <v>122</v>
      </c>
      <c r="D1048" s="10" t="s">
        <v>115</v>
      </c>
      <c r="E1048" s="10" t="s">
        <v>116</v>
      </c>
      <c r="F1048" s="20">
        <v>75</v>
      </c>
      <c r="G1048" s="20">
        <v>2</v>
      </c>
      <c r="H1048" s="12" t="str">
        <f t="shared" si="33"/>
        <v>75-2</v>
      </c>
      <c r="I1048" s="12" t="str">
        <f t="shared" si="32"/>
        <v>75-2 5</v>
      </c>
      <c r="J1048" s="49" t="s">
        <v>1487</v>
      </c>
      <c r="K1048" s="11">
        <v>0</v>
      </c>
      <c r="L1048" s="20">
        <v>85</v>
      </c>
      <c r="M1048" s="117" t="b">
        <v>1</v>
      </c>
      <c r="N1048" s="14">
        <v>186.185</v>
      </c>
      <c r="O1048" s="14">
        <v>187.035</v>
      </c>
      <c r="P1048" s="11" t="s">
        <v>112</v>
      </c>
      <c r="Q1048" s="11" t="s">
        <v>46</v>
      </c>
      <c r="R1048" s="133" t="s">
        <v>1495</v>
      </c>
      <c r="S1048" s="134">
        <v>5</v>
      </c>
      <c r="T1048" s="20" t="s">
        <v>18</v>
      </c>
      <c r="U1048" s="11" t="s">
        <v>23</v>
      </c>
      <c r="V1048" s="17" t="s">
        <v>141</v>
      </c>
      <c r="W1048" s="6" t="s">
        <v>49</v>
      </c>
      <c r="X1048" s="6" t="s">
        <v>14</v>
      </c>
      <c r="Y1048" s="6" t="s">
        <v>10</v>
      </c>
      <c r="Z1048" s="18">
        <v>2</v>
      </c>
      <c r="AA1048" s="6" t="s">
        <v>40</v>
      </c>
      <c r="AU1048" s="4">
        <v>50</v>
      </c>
      <c r="BH1048" s="4">
        <v>50</v>
      </c>
      <c r="BQ1048" s="6"/>
      <c r="BR1048" s="6"/>
      <c r="BS1048" s="4">
        <v>100</v>
      </c>
      <c r="BT1048" s="6"/>
      <c r="BU1048" s="6"/>
      <c r="BV1048" s="6"/>
      <c r="BW1048" s="10" t="s">
        <v>807</v>
      </c>
      <c r="BX1048" s="6"/>
      <c r="BY1048" s="6"/>
    </row>
    <row r="1049" spans="1:77" hidden="1" x14ac:dyDescent="0.3">
      <c r="A1049" s="49" t="s">
        <v>1487</v>
      </c>
      <c r="B1049" s="7">
        <v>42970</v>
      </c>
      <c r="C1049" s="6" t="s">
        <v>122</v>
      </c>
      <c r="D1049" s="10" t="s">
        <v>115</v>
      </c>
      <c r="E1049" s="10" t="s">
        <v>116</v>
      </c>
      <c r="F1049" s="20">
        <v>75</v>
      </c>
      <c r="G1049" s="20">
        <v>2</v>
      </c>
      <c r="H1049" s="12" t="str">
        <f t="shared" si="33"/>
        <v>75-2</v>
      </c>
      <c r="I1049" s="12" t="str">
        <f t="shared" si="32"/>
        <v>75-2 3</v>
      </c>
      <c r="J1049" s="49" t="s">
        <v>1487</v>
      </c>
      <c r="K1049" s="11">
        <v>0</v>
      </c>
      <c r="L1049" s="20">
        <v>85</v>
      </c>
      <c r="M1049" s="117" t="b">
        <v>1</v>
      </c>
      <c r="N1049" s="14">
        <v>186.185</v>
      </c>
      <c r="O1049" s="14">
        <v>187.035</v>
      </c>
      <c r="P1049" s="11" t="s">
        <v>112</v>
      </c>
      <c r="Q1049" s="11" t="s">
        <v>42</v>
      </c>
      <c r="R1049" s="133" t="s">
        <v>1497</v>
      </c>
      <c r="S1049" s="134">
        <v>3</v>
      </c>
      <c r="T1049" s="20" t="s">
        <v>18</v>
      </c>
      <c r="U1049" s="11" t="s">
        <v>89</v>
      </c>
      <c r="V1049" s="17" t="s">
        <v>141</v>
      </c>
      <c r="W1049" s="6" t="s">
        <v>49</v>
      </c>
      <c r="X1049" s="6" t="s">
        <v>14</v>
      </c>
      <c r="Y1049" s="6" t="s">
        <v>11</v>
      </c>
      <c r="Z1049" s="18">
        <v>3</v>
      </c>
      <c r="AA1049" s="6" t="s">
        <v>40</v>
      </c>
      <c r="AU1049" s="4">
        <v>70</v>
      </c>
      <c r="AW1049" s="4">
        <v>30</v>
      </c>
      <c r="BQ1049" s="6"/>
      <c r="BR1049" s="6"/>
      <c r="BS1049" s="4">
        <v>100</v>
      </c>
      <c r="BT1049" s="6"/>
      <c r="BU1049" s="6"/>
      <c r="BV1049" s="6"/>
      <c r="BW1049" s="10" t="s">
        <v>808</v>
      </c>
      <c r="BX1049" s="6"/>
      <c r="BY1049" s="6"/>
    </row>
    <row r="1050" spans="1:77" hidden="1" x14ac:dyDescent="0.3">
      <c r="A1050" s="49" t="s">
        <v>1487</v>
      </c>
      <c r="B1050" s="7">
        <v>42970</v>
      </c>
      <c r="C1050" s="6" t="s">
        <v>122</v>
      </c>
      <c r="D1050" s="10" t="s">
        <v>115</v>
      </c>
      <c r="E1050" s="10" t="s">
        <v>116</v>
      </c>
      <c r="F1050" s="20">
        <v>75</v>
      </c>
      <c r="G1050" s="20">
        <v>2</v>
      </c>
      <c r="H1050" s="12" t="str">
        <f t="shared" si="33"/>
        <v>75-2</v>
      </c>
      <c r="I1050" s="12" t="str">
        <f t="shared" si="32"/>
        <v>75-2 O</v>
      </c>
      <c r="J1050" s="49" t="s">
        <v>1487</v>
      </c>
      <c r="K1050" s="11">
        <v>0</v>
      </c>
      <c r="L1050" s="20">
        <v>85</v>
      </c>
      <c r="M1050" s="117" t="b">
        <v>1</v>
      </c>
      <c r="N1050" s="14">
        <v>186.185</v>
      </c>
      <c r="O1050" s="14">
        <v>187.035</v>
      </c>
      <c r="P1050" s="11"/>
      <c r="Q1050" s="11" t="s">
        <v>105</v>
      </c>
      <c r="R1050" s="135" t="s">
        <v>105</v>
      </c>
      <c r="S1050" s="136" t="s">
        <v>1492</v>
      </c>
      <c r="T1050" s="11"/>
      <c r="U1050" s="11"/>
      <c r="V1050" s="6"/>
      <c r="W1050" s="6"/>
      <c r="X1050" s="6"/>
      <c r="Y1050" s="6"/>
      <c r="Z1050" s="18" t="e">
        <v>#N/A</v>
      </c>
      <c r="AA1050" s="6"/>
      <c r="BQ1050" s="6"/>
      <c r="BR1050" s="6"/>
      <c r="BS1050" s="4">
        <v>0</v>
      </c>
      <c r="BT1050" s="6"/>
      <c r="BU1050" s="6"/>
      <c r="BV1050" s="6"/>
      <c r="BW1050" s="6"/>
      <c r="BX1050" s="10" t="s">
        <v>809</v>
      </c>
      <c r="BY1050" s="6"/>
    </row>
    <row r="1051" spans="1:77" hidden="1" x14ac:dyDescent="0.3">
      <c r="A1051" s="49" t="s">
        <v>1487</v>
      </c>
      <c r="B1051" s="7">
        <v>42970</v>
      </c>
      <c r="C1051" s="6" t="s">
        <v>122</v>
      </c>
      <c r="D1051" s="10" t="s">
        <v>115</v>
      </c>
      <c r="E1051" s="10" t="s">
        <v>116</v>
      </c>
      <c r="F1051" s="20">
        <v>75</v>
      </c>
      <c r="G1051" s="20">
        <v>3</v>
      </c>
      <c r="H1051" s="12" t="str">
        <f t="shared" si="33"/>
        <v>75-3</v>
      </c>
      <c r="I1051" s="12" t="str">
        <f t="shared" si="32"/>
        <v>75-3 1</v>
      </c>
      <c r="J1051" s="49" t="s">
        <v>1487</v>
      </c>
      <c r="K1051" s="11">
        <v>0</v>
      </c>
      <c r="L1051" s="20">
        <v>78</v>
      </c>
      <c r="M1051" s="117" t="b">
        <v>1</v>
      </c>
      <c r="N1051" s="14">
        <v>187.04</v>
      </c>
      <c r="O1051" s="14">
        <v>187.82</v>
      </c>
      <c r="P1051" s="11" t="s">
        <v>112</v>
      </c>
      <c r="Q1051" s="11" t="s">
        <v>1094</v>
      </c>
      <c r="R1051" s="133" t="s">
        <v>1493</v>
      </c>
      <c r="S1051" s="134">
        <v>1</v>
      </c>
      <c r="T1051" s="20" t="s">
        <v>18</v>
      </c>
      <c r="U1051" s="11"/>
      <c r="V1051" s="17" t="s">
        <v>126</v>
      </c>
      <c r="W1051" s="6" t="s">
        <v>49</v>
      </c>
      <c r="X1051" s="10" t="s">
        <v>120</v>
      </c>
      <c r="Y1051" s="6" t="s">
        <v>10</v>
      </c>
      <c r="Z1051" s="18">
        <v>2</v>
      </c>
      <c r="AA1051" s="6" t="s">
        <v>40</v>
      </c>
      <c r="AT1051" s="4">
        <v>95</v>
      </c>
      <c r="BH1051" s="4">
        <v>5</v>
      </c>
      <c r="BQ1051" s="6"/>
      <c r="BR1051" s="6"/>
      <c r="BS1051" s="4">
        <v>100</v>
      </c>
      <c r="BT1051" s="6"/>
      <c r="BU1051" s="6"/>
      <c r="BV1051" s="6"/>
      <c r="BW1051" s="10" t="s">
        <v>806</v>
      </c>
      <c r="BX1051" s="6"/>
      <c r="BY1051" s="6"/>
    </row>
    <row r="1052" spans="1:77" x14ac:dyDescent="0.3">
      <c r="A1052" s="49" t="s">
        <v>1487</v>
      </c>
      <c r="B1052" s="7">
        <v>42970</v>
      </c>
      <c r="C1052" s="6" t="s">
        <v>122</v>
      </c>
      <c r="D1052" s="10" t="s">
        <v>115</v>
      </c>
      <c r="E1052" s="10" t="s">
        <v>116</v>
      </c>
      <c r="F1052" s="20">
        <v>75</v>
      </c>
      <c r="G1052" s="20">
        <v>3</v>
      </c>
      <c r="H1052" s="12" t="str">
        <f t="shared" si="33"/>
        <v>75-3</v>
      </c>
      <c r="I1052" s="12" t="str">
        <f t="shared" si="32"/>
        <v>75-3 3</v>
      </c>
      <c r="J1052" s="49" t="s">
        <v>1487</v>
      </c>
      <c r="K1052" s="11">
        <v>0</v>
      </c>
      <c r="L1052" s="20">
        <v>78</v>
      </c>
      <c r="M1052" s="117" t="b">
        <v>1</v>
      </c>
      <c r="N1052" s="14">
        <v>187.04</v>
      </c>
      <c r="O1052" s="14">
        <v>187.82</v>
      </c>
      <c r="P1052" s="11" t="s">
        <v>112</v>
      </c>
      <c r="Q1052" s="11" t="s">
        <v>117</v>
      </c>
      <c r="R1052" s="133" t="s">
        <v>1497</v>
      </c>
      <c r="S1052" s="134">
        <v>3</v>
      </c>
      <c r="T1052" s="20" t="s">
        <v>18</v>
      </c>
      <c r="U1052" s="11" t="s">
        <v>89</v>
      </c>
      <c r="V1052" s="17" t="s">
        <v>141</v>
      </c>
      <c r="W1052" s="6" t="s">
        <v>49</v>
      </c>
      <c r="X1052" s="6" t="s">
        <v>14</v>
      </c>
      <c r="Y1052" s="6" t="s">
        <v>11</v>
      </c>
      <c r="Z1052" s="18">
        <v>3</v>
      </c>
      <c r="AA1052" s="6" t="s">
        <v>40</v>
      </c>
      <c r="AT1052" s="4">
        <v>90</v>
      </c>
      <c r="AW1052" s="4">
        <v>10</v>
      </c>
      <c r="BQ1052" s="6"/>
      <c r="BR1052" s="6"/>
      <c r="BS1052" s="4">
        <v>100</v>
      </c>
      <c r="BT1052" s="6"/>
      <c r="BU1052" s="6"/>
      <c r="BV1052" s="6"/>
      <c r="BW1052" s="10"/>
      <c r="BX1052" s="6"/>
      <c r="BY1052" s="6"/>
    </row>
    <row r="1053" spans="1:77" hidden="1" x14ac:dyDescent="0.3">
      <c r="A1053" s="49" t="s">
        <v>1487</v>
      </c>
      <c r="B1053" s="7">
        <v>42970</v>
      </c>
      <c r="C1053" s="6" t="s">
        <v>122</v>
      </c>
      <c r="D1053" s="10" t="s">
        <v>115</v>
      </c>
      <c r="E1053" s="10" t="s">
        <v>116</v>
      </c>
      <c r="F1053" s="20">
        <v>75</v>
      </c>
      <c r="G1053" s="20">
        <v>3</v>
      </c>
      <c r="H1053" s="12" t="str">
        <f t="shared" si="33"/>
        <v>75-3</v>
      </c>
      <c r="I1053" s="12" t="str">
        <f t="shared" si="32"/>
        <v>75-3 5</v>
      </c>
      <c r="J1053" s="49" t="s">
        <v>1487</v>
      </c>
      <c r="K1053" s="11">
        <v>0</v>
      </c>
      <c r="L1053" s="20">
        <v>78</v>
      </c>
      <c r="M1053" s="117" t="b">
        <v>1</v>
      </c>
      <c r="N1053" s="14">
        <v>187.04</v>
      </c>
      <c r="O1053" s="14">
        <v>187.82</v>
      </c>
      <c r="P1053" s="11" t="s">
        <v>112</v>
      </c>
      <c r="Q1053" s="11" t="s">
        <v>46</v>
      </c>
      <c r="R1053" s="133" t="s">
        <v>1495</v>
      </c>
      <c r="S1053" s="134">
        <v>5</v>
      </c>
      <c r="T1053" s="20" t="s">
        <v>18</v>
      </c>
      <c r="U1053" s="11" t="s">
        <v>23</v>
      </c>
      <c r="V1053" s="17" t="s">
        <v>141</v>
      </c>
      <c r="W1053" s="6" t="s">
        <v>49</v>
      </c>
      <c r="X1053" s="6" t="s">
        <v>14</v>
      </c>
      <c r="Y1053" s="6" t="s">
        <v>10</v>
      </c>
      <c r="Z1053" s="18">
        <v>2</v>
      </c>
      <c r="AA1053" s="6" t="s">
        <v>40</v>
      </c>
      <c r="AU1053" s="4">
        <v>50</v>
      </c>
      <c r="BH1053" s="4">
        <v>50</v>
      </c>
      <c r="BQ1053" s="6"/>
      <c r="BR1053" s="6"/>
      <c r="BS1053" s="4">
        <v>100</v>
      </c>
      <c r="BT1053" s="6"/>
      <c r="BU1053" s="6"/>
      <c r="BV1053" s="6"/>
      <c r="BW1053" s="10" t="s">
        <v>807</v>
      </c>
      <c r="BX1053" s="6"/>
      <c r="BY1053" s="6"/>
    </row>
    <row r="1054" spans="1:77" hidden="1" x14ac:dyDescent="0.3">
      <c r="A1054" s="49" t="s">
        <v>1487</v>
      </c>
      <c r="B1054" s="7">
        <v>42970</v>
      </c>
      <c r="C1054" s="6" t="s">
        <v>122</v>
      </c>
      <c r="D1054" s="10" t="s">
        <v>115</v>
      </c>
      <c r="E1054" s="10" t="s">
        <v>116</v>
      </c>
      <c r="F1054" s="20">
        <v>75</v>
      </c>
      <c r="G1054" s="20">
        <v>3</v>
      </c>
      <c r="H1054" s="12" t="str">
        <f t="shared" si="33"/>
        <v>75-3</v>
      </c>
      <c r="I1054" s="12" t="str">
        <f t="shared" si="32"/>
        <v>75-3 3</v>
      </c>
      <c r="J1054" s="49" t="s">
        <v>1487</v>
      </c>
      <c r="K1054" s="11">
        <v>0</v>
      </c>
      <c r="L1054" s="20">
        <v>78</v>
      </c>
      <c r="M1054" s="117" t="b">
        <v>1</v>
      </c>
      <c r="N1054" s="14">
        <v>187.04</v>
      </c>
      <c r="O1054" s="14">
        <v>187.82</v>
      </c>
      <c r="P1054" s="11" t="s">
        <v>112</v>
      </c>
      <c r="Q1054" s="11" t="s">
        <v>42</v>
      </c>
      <c r="R1054" s="133" t="s">
        <v>1497</v>
      </c>
      <c r="S1054" s="134">
        <v>3</v>
      </c>
      <c r="T1054" s="20" t="s">
        <v>18</v>
      </c>
      <c r="U1054" s="11" t="s">
        <v>89</v>
      </c>
      <c r="V1054" s="17" t="s">
        <v>141</v>
      </c>
      <c r="W1054" s="6" t="s">
        <v>49</v>
      </c>
      <c r="X1054" s="6" t="s">
        <v>14</v>
      </c>
      <c r="Y1054" s="6" t="s">
        <v>11</v>
      </c>
      <c r="Z1054" s="18">
        <v>3</v>
      </c>
      <c r="AA1054" s="6" t="s">
        <v>40</v>
      </c>
      <c r="AU1054" s="4">
        <v>70</v>
      </c>
      <c r="AW1054" s="4">
        <v>30</v>
      </c>
      <c r="BQ1054" s="6"/>
      <c r="BR1054" s="6"/>
      <c r="BS1054" s="4">
        <v>100</v>
      </c>
      <c r="BT1054" s="6"/>
      <c r="BU1054" s="6"/>
      <c r="BV1054" s="6"/>
      <c r="BW1054" s="10" t="s">
        <v>808</v>
      </c>
      <c r="BX1054" s="6"/>
      <c r="BY1054" s="6"/>
    </row>
    <row r="1055" spans="1:77" hidden="1" x14ac:dyDescent="0.3">
      <c r="A1055" s="49" t="s">
        <v>1487</v>
      </c>
      <c r="B1055" s="7">
        <v>42970</v>
      </c>
      <c r="C1055" s="6" t="s">
        <v>122</v>
      </c>
      <c r="D1055" s="10" t="s">
        <v>115</v>
      </c>
      <c r="E1055" s="10" t="s">
        <v>116</v>
      </c>
      <c r="F1055" s="20">
        <v>75</v>
      </c>
      <c r="G1055" s="20">
        <v>3</v>
      </c>
      <c r="H1055" s="12" t="str">
        <f t="shared" si="33"/>
        <v>75-3</v>
      </c>
      <c r="I1055" s="12" t="str">
        <f t="shared" si="32"/>
        <v>75-3 O</v>
      </c>
      <c r="J1055" s="49" t="s">
        <v>1487</v>
      </c>
      <c r="K1055" s="11">
        <v>0</v>
      </c>
      <c r="L1055" s="20">
        <v>78</v>
      </c>
      <c r="M1055" s="117" t="b">
        <v>1</v>
      </c>
      <c r="N1055" s="14">
        <v>187.04</v>
      </c>
      <c r="O1055" s="14">
        <v>187.82</v>
      </c>
      <c r="P1055" s="11"/>
      <c r="Q1055" s="11" t="s">
        <v>105</v>
      </c>
      <c r="R1055" s="135" t="s">
        <v>105</v>
      </c>
      <c r="S1055" s="136" t="s">
        <v>1492</v>
      </c>
      <c r="T1055" s="11"/>
      <c r="U1055" s="11"/>
      <c r="V1055" s="6"/>
      <c r="W1055" s="6"/>
      <c r="X1055" s="6"/>
      <c r="Y1055" s="6"/>
      <c r="Z1055" s="18" t="e">
        <v>#N/A</v>
      </c>
      <c r="AA1055" s="6"/>
      <c r="BQ1055" s="6"/>
      <c r="BR1055" s="6"/>
      <c r="BS1055" s="4">
        <v>0</v>
      </c>
      <c r="BT1055" s="6"/>
      <c r="BU1055" s="6"/>
      <c r="BV1055" s="6"/>
      <c r="BW1055" s="6"/>
      <c r="BX1055" s="10" t="s">
        <v>810</v>
      </c>
      <c r="BY1055" s="6"/>
    </row>
    <row r="1056" spans="1:77" hidden="1" x14ac:dyDescent="0.3">
      <c r="A1056" s="49" t="s">
        <v>1487</v>
      </c>
      <c r="B1056" s="7">
        <v>42970</v>
      </c>
      <c r="C1056" s="6" t="s">
        <v>122</v>
      </c>
      <c r="D1056" s="10" t="s">
        <v>115</v>
      </c>
      <c r="E1056" s="10" t="s">
        <v>116</v>
      </c>
      <c r="F1056" s="20">
        <v>75</v>
      </c>
      <c r="G1056" s="20">
        <v>4</v>
      </c>
      <c r="H1056" s="12" t="str">
        <f t="shared" si="33"/>
        <v>75-4</v>
      </c>
      <c r="I1056" s="12" t="str">
        <f t="shared" si="32"/>
        <v>75-4 1</v>
      </c>
      <c r="J1056" s="49" t="s">
        <v>1487</v>
      </c>
      <c r="K1056" s="11">
        <v>0</v>
      </c>
      <c r="L1056" s="20">
        <v>70</v>
      </c>
      <c r="M1056" s="117" t="b">
        <v>1</v>
      </c>
      <c r="N1056" s="14">
        <v>187.82</v>
      </c>
      <c r="O1056" s="14">
        <v>188.51999999999998</v>
      </c>
      <c r="P1056" s="11" t="s">
        <v>112</v>
      </c>
      <c r="Q1056" s="11" t="s">
        <v>1094</v>
      </c>
      <c r="R1056" s="133" t="s">
        <v>1493</v>
      </c>
      <c r="S1056" s="134">
        <v>1</v>
      </c>
      <c r="T1056" s="20" t="s">
        <v>18</v>
      </c>
      <c r="U1056" s="11"/>
      <c r="V1056" s="17" t="s">
        <v>126</v>
      </c>
      <c r="W1056" s="6" t="s">
        <v>49</v>
      </c>
      <c r="X1056" s="10" t="s">
        <v>120</v>
      </c>
      <c r="Y1056" s="6" t="s">
        <v>10</v>
      </c>
      <c r="Z1056" s="18">
        <v>2</v>
      </c>
      <c r="AA1056" s="6" t="s">
        <v>40</v>
      </c>
      <c r="AT1056" s="4">
        <v>95</v>
      </c>
      <c r="BH1056" s="4">
        <v>5</v>
      </c>
      <c r="BQ1056" s="6"/>
      <c r="BR1056" s="6"/>
      <c r="BS1056" s="4">
        <v>100</v>
      </c>
      <c r="BT1056" s="6"/>
      <c r="BU1056" s="6"/>
      <c r="BV1056" s="6"/>
      <c r="BW1056" s="10" t="s">
        <v>806</v>
      </c>
      <c r="BX1056" s="6"/>
      <c r="BY1056" s="6"/>
    </row>
    <row r="1057" spans="1:77" x14ac:dyDescent="0.3">
      <c r="A1057" s="49" t="s">
        <v>1487</v>
      </c>
      <c r="B1057" s="7">
        <v>42970</v>
      </c>
      <c r="C1057" s="6" t="s">
        <v>122</v>
      </c>
      <c r="D1057" s="10" t="s">
        <v>115</v>
      </c>
      <c r="E1057" s="10" t="s">
        <v>116</v>
      </c>
      <c r="F1057" s="20">
        <v>75</v>
      </c>
      <c r="G1057" s="20">
        <v>4</v>
      </c>
      <c r="H1057" s="12" t="str">
        <f t="shared" si="33"/>
        <v>75-4</v>
      </c>
      <c r="I1057" s="12" t="str">
        <f t="shared" si="32"/>
        <v>75-4 3</v>
      </c>
      <c r="J1057" s="49" t="s">
        <v>1487</v>
      </c>
      <c r="K1057" s="11">
        <v>0</v>
      </c>
      <c r="L1057" s="20">
        <v>70</v>
      </c>
      <c r="M1057" s="117" t="b">
        <v>1</v>
      </c>
      <c r="N1057" s="14">
        <v>187.82</v>
      </c>
      <c r="O1057" s="14">
        <v>188.51999999999998</v>
      </c>
      <c r="P1057" s="11" t="s">
        <v>112</v>
      </c>
      <c r="Q1057" s="11" t="s">
        <v>117</v>
      </c>
      <c r="R1057" s="133" t="s">
        <v>1497</v>
      </c>
      <c r="S1057" s="134">
        <v>3</v>
      </c>
      <c r="T1057" s="20" t="s">
        <v>18</v>
      </c>
      <c r="U1057" s="11"/>
      <c r="V1057" s="17" t="s">
        <v>141</v>
      </c>
      <c r="W1057" s="6" t="s">
        <v>49</v>
      </c>
      <c r="X1057" s="6" t="s">
        <v>14</v>
      </c>
      <c r="Y1057" s="6" t="s">
        <v>11</v>
      </c>
      <c r="Z1057" s="18">
        <v>3</v>
      </c>
      <c r="AA1057" s="6" t="s">
        <v>40</v>
      </c>
      <c r="AT1057" s="4">
        <v>90</v>
      </c>
      <c r="AW1057" s="4">
        <v>10</v>
      </c>
      <c r="BQ1057" s="6"/>
      <c r="BR1057" s="6"/>
      <c r="BS1057" s="4">
        <v>100</v>
      </c>
      <c r="BT1057" s="6"/>
      <c r="BU1057" s="6"/>
      <c r="BV1057" s="6"/>
      <c r="BW1057" s="10" t="s">
        <v>735</v>
      </c>
      <c r="BX1057" s="6"/>
      <c r="BY1057" s="6"/>
    </row>
    <row r="1058" spans="1:77" hidden="1" x14ac:dyDescent="0.3">
      <c r="A1058" s="49" t="s">
        <v>1487</v>
      </c>
      <c r="B1058" s="7">
        <v>42970</v>
      </c>
      <c r="C1058" s="6" t="s">
        <v>122</v>
      </c>
      <c r="D1058" s="10" t="s">
        <v>115</v>
      </c>
      <c r="E1058" s="10" t="s">
        <v>116</v>
      </c>
      <c r="F1058" s="20">
        <v>75</v>
      </c>
      <c r="G1058" s="20">
        <v>4</v>
      </c>
      <c r="H1058" s="12" t="str">
        <f t="shared" si="33"/>
        <v>75-4</v>
      </c>
      <c r="I1058" s="12" t="str">
        <f t="shared" si="32"/>
        <v>75-4 5</v>
      </c>
      <c r="J1058" s="49" t="s">
        <v>1487</v>
      </c>
      <c r="K1058" s="11">
        <v>0</v>
      </c>
      <c r="L1058" s="20">
        <v>70</v>
      </c>
      <c r="M1058" s="117" t="b">
        <v>1</v>
      </c>
      <c r="N1058" s="14">
        <v>187.82</v>
      </c>
      <c r="O1058" s="14">
        <v>188.51999999999998</v>
      </c>
      <c r="P1058" s="11" t="s">
        <v>112</v>
      </c>
      <c r="Q1058" s="11" t="s">
        <v>46</v>
      </c>
      <c r="R1058" s="142" t="s">
        <v>1495</v>
      </c>
      <c r="S1058" s="143">
        <v>5</v>
      </c>
      <c r="T1058" s="20" t="s">
        <v>18</v>
      </c>
      <c r="U1058" s="11"/>
      <c r="V1058" s="17" t="s">
        <v>141</v>
      </c>
      <c r="W1058" s="6" t="s">
        <v>49</v>
      </c>
      <c r="X1058" s="6" t="s">
        <v>14</v>
      </c>
      <c r="Y1058" s="6" t="s">
        <v>10</v>
      </c>
      <c r="Z1058" s="18">
        <v>2</v>
      </c>
      <c r="AA1058" s="6" t="s">
        <v>40</v>
      </c>
      <c r="AU1058" s="4">
        <v>50</v>
      </c>
      <c r="BH1058" s="4">
        <v>50</v>
      </c>
      <c r="BQ1058" s="6"/>
      <c r="BR1058" s="6"/>
      <c r="BS1058" s="4">
        <v>100</v>
      </c>
      <c r="BT1058" s="6"/>
      <c r="BU1058" s="6"/>
      <c r="BV1058" s="6"/>
      <c r="BW1058" s="10" t="s">
        <v>811</v>
      </c>
      <c r="BX1058" s="6"/>
      <c r="BY1058" s="6"/>
    </row>
    <row r="1059" spans="1:77" hidden="1" x14ac:dyDescent="0.3">
      <c r="A1059" s="49" t="s">
        <v>1487</v>
      </c>
      <c r="B1059" s="7">
        <v>42970</v>
      </c>
      <c r="C1059" s="6" t="s">
        <v>122</v>
      </c>
      <c r="D1059" s="10" t="s">
        <v>115</v>
      </c>
      <c r="E1059" s="10" t="s">
        <v>116</v>
      </c>
      <c r="F1059" s="20">
        <v>75</v>
      </c>
      <c r="G1059" s="20">
        <v>4</v>
      </c>
      <c r="H1059" s="12" t="str">
        <f t="shared" si="33"/>
        <v>75-4</v>
      </c>
      <c r="I1059" s="12" t="str">
        <f t="shared" si="32"/>
        <v>75-4 O</v>
      </c>
      <c r="J1059" s="49" t="s">
        <v>1487</v>
      </c>
      <c r="K1059" s="11">
        <v>0</v>
      </c>
      <c r="L1059" s="20">
        <v>70</v>
      </c>
      <c r="M1059" s="117" t="b">
        <v>1</v>
      </c>
      <c r="N1059" s="14">
        <v>187.82</v>
      </c>
      <c r="O1059" s="14">
        <v>188.51999999999998</v>
      </c>
      <c r="P1059" s="11"/>
      <c r="Q1059" s="11" t="s">
        <v>105</v>
      </c>
      <c r="R1059" s="135" t="s">
        <v>105</v>
      </c>
      <c r="S1059" s="136" t="s">
        <v>1492</v>
      </c>
      <c r="T1059" s="11"/>
      <c r="U1059" s="11"/>
      <c r="V1059" s="6"/>
      <c r="W1059" s="6"/>
      <c r="X1059" s="6"/>
      <c r="Y1059" s="6"/>
      <c r="Z1059" s="18" t="e">
        <v>#N/A</v>
      </c>
      <c r="AA1059" s="6"/>
      <c r="BQ1059" s="6"/>
      <c r="BR1059" s="6"/>
      <c r="BS1059" s="4">
        <v>0</v>
      </c>
      <c r="BT1059" s="6"/>
      <c r="BU1059" s="6"/>
      <c r="BV1059" s="6"/>
      <c r="BW1059" s="6"/>
      <c r="BX1059" s="10" t="s">
        <v>809</v>
      </c>
      <c r="BY1059" s="6"/>
    </row>
    <row r="1060" spans="1:77" hidden="1" x14ac:dyDescent="0.3">
      <c r="A1060" s="49" t="s">
        <v>1487</v>
      </c>
      <c r="B1060" s="7">
        <v>42970</v>
      </c>
      <c r="C1060" s="6" t="s">
        <v>122</v>
      </c>
      <c r="D1060" s="10" t="s">
        <v>115</v>
      </c>
      <c r="E1060" s="10" t="s">
        <v>116</v>
      </c>
      <c r="F1060" s="20">
        <v>75</v>
      </c>
      <c r="G1060" s="20">
        <v>1</v>
      </c>
      <c r="H1060" s="12" t="str">
        <f t="shared" si="33"/>
        <v>75-1</v>
      </c>
      <c r="I1060" s="12" t="str">
        <f t="shared" si="32"/>
        <v>75-1 1</v>
      </c>
      <c r="J1060" s="49" t="s">
        <v>1487</v>
      </c>
      <c r="K1060" s="11">
        <v>0</v>
      </c>
      <c r="L1060" s="20">
        <v>73</v>
      </c>
      <c r="M1060" s="117" t="b">
        <v>1</v>
      </c>
      <c r="N1060" s="14">
        <v>185.4</v>
      </c>
      <c r="O1060" s="14">
        <v>186.13</v>
      </c>
      <c r="P1060" s="11" t="s">
        <v>112</v>
      </c>
      <c r="Q1060" s="11" t="s">
        <v>1094</v>
      </c>
      <c r="R1060" s="133" t="s">
        <v>1493</v>
      </c>
      <c r="S1060" s="134">
        <v>1</v>
      </c>
      <c r="T1060" s="20" t="s">
        <v>18</v>
      </c>
      <c r="U1060" s="11"/>
      <c r="V1060" s="17" t="s">
        <v>126</v>
      </c>
      <c r="W1060" s="6" t="s">
        <v>49</v>
      </c>
      <c r="X1060" s="10" t="s">
        <v>120</v>
      </c>
      <c r="Y1060" s="6" t="s">
        <v>10</v>
      </c>
      <c r="Z1060" s="18">
        <v>2</v>
      </c>
      <c r="AA1060" s="6" t="s">
        <v>40</v>
      </c>
      <c r="AT1060" s="4">
        <v>95</v>
      </c>
      <c r="BH1060" s="4">
        <v>5</v>
      </c>
      <c r="BQ1060" s="6"/>
      <c r="BR1060" s="6"/>
      <c r="BS1060" s="4">
        <v>100</v>
      </c>
      <c r="BT1060" s="6"/>
      <c r="BU1060" s="6"/>
      <c r="BV1060" s="6"/>
      <c r="BW1060" s="10" t="s">
        <v>812</v>
      </c>
      <c r="BX1060" s="6"/>
      <c r="BY1060" s="6"/>
    </row>
    <row r="1061" spans="1:77" x14ac:dyDescent="0.3">
      <c r="A1061" s="49" t="s">
        <v>1487</v>
      </c>
      <c r="B1061" s="7">
        <v>42970</v>
      </c>
      <c r="C1061" s="6" t="s">
        <v>122</v>
      </c>
      <c r="D1061" s="10" t="s">
        <v>115</v>
      </c>
      <c r="E1061" s="10" t="s">
        <v>116</v>
      </c>
      <c r="F1061" s="20">
        <v>76</v>
      </c>
      <c r="G1061" s="20">
        <v>1</v>
      </c>
      <c r="H1061" s="12" t="str">
        <f t="shared" si="33"/>
        <v>76-1</v>
      </c>
      <c r="I1061" s="12" t="str">
        <f t="shared" si="32"/>
        <v>76-1 3</v>
      </c>
      <c r="J1061" s="49" t="s">
        <v>1487</v>
      </c>
      <c r="K1061" s="11">
        <v>0</v>
      </c>
      <c r="L1061" s="20">
        <v>73</v>
      </c>
      <c r="M1061" s="117" t="b">
        <v>1</v>
      </c>
      <c r="N1061" s="14">
        <v>188.45</v>
      </c>
      <c r="O1061" s="14">
        <v>189.17999999999998</v>
      </c>
      <c r="P1061" s="11" t="s">
        <v>112</v>
      </c>
      <c r="Q1061" s="11" t="s">
        <v>117</v>
      </c>
      <c r="R1061" s="133" t="s">
        <v>1497</v>
      </c>
      <c r="S1061" s="134">
        <v>3</v>
      </c>
      <c r="T1061" s="20" t="s">
        <v>18</v>
      </c>
      <c r="U1061" s="11"/>
      <c r="V1061" s="17" t="s">
        <v>127</v>
      </c>
      <c r="W1061" s="6" t="s">
        <v>49</v>
      </c>
      <c r="X1061" s="6" t="s">
        <v>14</v>
      </c>
      <c r="Y1061" s="6" t="s">
        <v>11</v>
      </c>
      <c r="Z1061" s="18">
        <v>3</v>
      </c>
      <c r="AA1061" s="6" t="s">
        <v>40</v>
      </c>
      <c r="AT1061" s="4">
        <v>90</v>
      </c>
      <c r="AW1061" s="4">
        <v>10</v>
      </c>
      <c r="BQ1061" s="6"/>
      <c r="BR1061" s="6"/>
      <c r="BS1061" s="4">
        <v>100</v>
      </c>
      <c r="BT1061" s="6"/>
      <c r="BU1061" s="6"/>
      <c r="BV1061" s="6"/>
      <c r="BW1061" s="10" t="s">
        <v>735</v>
      </c>
      <c r="BX1061" s="6"/>
      <c r="BY1061" s="6"/>
    </row>
    <row r="1062" spans="1:77" hidden="1" x14ac:dyDescent="0.3">
      <c r="A1062" s="49" t="s">
        <v>1487</v>
      </c>
      <c r="B1062" s="7">
        <v>42970</v>
      </c>
      <c r="C1062" s="6" t="s">
        <v>122</v>
      </c>
      <c r="D1062" s="10" t="s">
        <v>115</v>
      </c>
      <c r="E1062" s="10" t="s">
        <v>116</v>
      </c>
      <c r="F1062" s="20">
        <v>76</v>
      </c>
      <c r="G1062" s="20">
        <v>1</v>
      </c>
      <c r="H1062" s="12" t="str">
        <f t="shared" si="33"/>
        <v>76-1</v>
      </c>
      <c r="I1062" s="12" t="str">
        <f t="shared" si="32"/>
        <v>76-1 3</v>
      </c>
      <c r="J1062" s="49" t="s">
        <v>1487</v>
      </c>
      <c r="K1062" s="11">
        <v>52</v>
      </c>
      <c r="L1062" s="20">
        <v>73</v>
      </c>
      <c r="M1062" s="117" t="b">
        <v>1</v>
      </c>
      <c r="N1062" s="14">
        <v>188.97</v>
      </c>
      <c r="O1062" s="14">
        <v>189.17999999999998</v>
      </c>
      <c r="P1062" s="11" t="s">
        <v>112</v>
      </c>
      <c r="Q1062" s="11" t="s">
        <v>42</v>
      </c>
      <c r="R1062" s="133" t="s">
        <v>1497</v>
      </c>
      <c r="S1062" s="134">
        <v>3</v>
      </c>
      <c r="T1062" s="20" t="s">
        <v>18</v>
      </c>
      <c r="U1062" s="11"/>
      <c r="V1062" s="17" t="s">
        <v>210</v>
      </c>
      <c r="W1062" s="6" t="s">
        <v>49</v>
      </c>
      <c r="X1062" s="6" t="s">
        <v>14</v>
      </c>
      <c r="Y1062" s="6" t="s">
        <v>12</v>
      </c>
      <c r="Z1062" s="18">
        <v>4</v>
      </c>
      <c r="AA1062" s="1" t="s">
        <v>40</v>
      </c>
      <c r="AU1062" s="4">
        <v>70</v>
      </c>
      <c r="AW1062" s="4">
        <v>30</v>
      </c>
      <c r="BQ1062" s="6"/>
      <c r="BR1062" s="6"/>
      <c r="BS1062" s="4">
        <v>100</v>
      </c>
      <c r="BT1062" s="6"/>
      <c r="BU1062" s="6"/>
      <c r="BV1062" s="6"/>
      <c r="BW1062" s="10"/>
      <c r="BX1062" s="6"/>
      <c r="BY1062" s="6"/>
    </row>
    <row r="1063" spans="1:77" hidden="1" x14ac:dyDescent="0.3">
      <c r="A1063" s="49" t="s">
        <v>1487</v>
      </c>
      <c r="B1063" s="7">
        <v>42970</v>
      </c>
      <c r="C1063" s="6" t="s">
        <v>122</v>
      </c>
      <c r="D1063" s="10" t="s">
        <v>115</v>
      </c>
      <c r="E1063" s="10" t="s">
        <v>116</v>
      </c>
      <c r="F1063" s="20">
        <v>76</v>
      </c>
      <c r="G1063" s="20">
        <v>1</v>
      </c>
      <c r="H1063" s="12" t="str">
        <f t="shared" si="33"/>
        <v>76-1</v>
      </c>
      <c r="I1063" s="12" t="str">
        <f t="shared" si="32"/>
        <v>76-1 5</v>
      </c>
      <c r="J1063" s="49" t="s">
        <v>1487</v>
      </c>
      <c r="K1063" s="11">
        <v>0</v>
      </c>
      <c r="L1063" s="20">
        <v>73</v>
      </c>
      <c r="M1063" s="117" t="b">
        <v>1</v>
      </c>
      <c r="N1063" s="14">
        <v>188.45</v>
      </c>
      <c r="O1063" s="14">
        <v>189.17999999999998</v>
      </c>
      <c r="P1063" s="11" t="s">
        <v>112</v>
      </c>
      <c r="Q1063" s="11" t="s">
        <v>46</v>
      </c>
      <c r="R1063" s="133" t="s">
        <v>1495</v>
      </c>
      <c r="S1063" s="134">
        <v>5</v>
      </c>
      <c r="T1063" s="20" t="s">
        <v>18</v>
      </c>
      <c r="U1063" s="11" t="s">
        <v>23</v>
      </c>
      <c r="V1063" s="17" t="s">
        <v>141</v>
      </c>
      <c r="W1063" s="6" t="s">
        <v>49</v>
      </c>
      <c r="X1063" s="6" t="s">
        <v>14</v>
      </c>
      <c r="Y1063" s="6" t="s">
        <v>10</v>
      </c>
      <c r="Z1063" s="18">
        <v>2</v>
      </c>
      <c r="AA1063" s="6" t="s">
        <v>40</v>
      </c>
      <c r="AU1063" s="4">
        <v>50</v>
      </c>
      <c r="BH1063" s="4">
        <v>50</v>
      </c>
      <c r="BQ1063" s="6"/>
      <c r="BR1063" s="6"/>
      <c r="BS1063" s="4">
        <v>100</v>
      </c>
      <c r="BT1063" s="6"/>
      <c r="BU1063" s="6"/>
      <c r="BV1063" s="6"/>
      <c r="BW1063" s="10" t="s">
        <v>813</v>
      </c>
      <c r="BX1063" s="6"/>
      <c r="BY1063" s="6"/>
    </row>
    <row r="1064" spans="1:77" hidden="1" x14ac:dyDescent="0.3">
      <c r="A1064" s="49" t="s">
        <v>1487</v>
      </c>
      <c r="B1064" s="7">
        <v>42970</v>
      </c>
      <c r="C1064" s="6" t="s">
        <v>122</v>
      </c>
      <c r="D1064" s="10" t="s">
        <v>115</v>
      </c>
      <c r="E1064" s="10" t="s">
        <v>116</v>
      </c>
      <c r="F1064" s="20">
        <v>76</v>
      </c>
      <c r="G1064" s="20">
        <v>1</v>
      </c>
      <c r="H1064" s="12" t="str">
        <f t="shared" si="33"/>
        <v>76-1</v>
      </c>
      <c r="I1064" s="12" t="str">
        <f t="shared" si="32"/>
        <v>76-1 O</v>
      </c>
      <c r="J1064" s="49" t="s">
        <v>1487</v>
      </c>
      <c r="K1064" s="11">
        <v>0</v>
      </c>
      <c r="L1064" s="20">
        <v>73</v>
      </c>
      <c r="M1064" s="117" t="b">
        <v>1</v>
      </c>
      <c r="N1064" s="14">
        <v>188.45</v>
      </c>
      <c r="O1064" s="14">
        <v>189.17999999999998</v>
      </c>
      <c r="P1064" s="11"/>
      <c r="Q1064" s="11" t="s">
        <v>105</v>
      </c>
      <c r="R1064" s="135" t="s">
        <v>105</v>
      </c>
      <c r="S1064" s="136" t="s">
        <v>1492</v>
      </c>
      <c r="T1064" s="11"/>
      <c r="U1064" s="11"/>
      <c r="V1064" s="6"/>
      <c r="W1064" s="6"/>
      <c r="X1064" s="6"/>
      <c r="Y1064" s="6"/>
      <c r="Z1064" s="18" t="e">
        <v>#N/A</v>
      </c>
      <c r="AA1064" s="6"/>
      <c r="BQ1064" s="6"/>
      <c r="BR1064" s="6"/>
      <c r="BS1064" s="4">
        <v>0</v>
      </c>
      <c r="BT1064" s="6"/>
      <c r="BU1064" s="6"/>
      <c r="BV1064" s="6"/>
      <c r="BW1064" s="6"/>
      <c r="BX1064" s="10" t="s">
        <v>810</v>
      </c>
      <c r="BY1064" s="6"/>
    </row>
    <row r="1065" spans="1:77" hidden="1" x14ac:dyDescent="0.3">
      <c r="A1065" s="49" t="s">
        <v>1487</v>
      </c>
      <c r="B1065" s="7">
        <v>42970</v>
      </c>
      <c r="C1065" s="6" t="s">
        <v>122</v>
      </c>
      <c r="D1065" s="10" t="s">
        <v>115</v>
      </c>
      <c r="E1065" s="10" t="s">
        <v>116</v>
      </c>
      <c r="F1065" s="20">
        <v>76</v>
      </c>
      <c r="G1065" s="20">
        <v>2</v>
      </c>
      <c r="H1065" s="12" t="str">
        <f t="shared" si="33"/>
        <v>76-2</v>
      </c>
      <c r="I1065" s="12" t="str">
        <f t="shared" si="32"/>
        <v>76-2 1</v>
      </c>
      <c r="J1065" s="49" t="s">
        <v>1487</v>
      </c>
      <c r="K1065" s="11">
        <v>0</v>
      </c>
      <c r="L1065" s="20">
        <v>83</v>
      </c>
      <c r="M1065" s="117" t="b">
        <v>1</v>
      </c>
      <c r="N1065" s="14">
        <v>189.17999999999998</v>
      </c>
      <c r="O1065" s="14">
        <v>190.01</v>
      </c>
      <c r="P1065" s="11" t="s">
        <v>112</v>
      </c>
      <c r="Q1065" s="11" t="s">
        <v>1094</v>
      </c>
      <c r="R1065" s="133" t="s">
        <v>1493</v>
      </c>
      <c r="S1065" s="134">
        <v>1</v>
      </c>
      <c r="T1065" s="20" t="s">
        <v>18</v>
      </c>
      <c r="U1065" s="11"/>
      <c r="V1065" s="17" t="s">
        <v>126</v>
      </c>
      <c r="W1065" s="6" t="s">
        <v>49</v>
      </c>
      <c r="X1065" s="10" t="s">
        <v>120</v>
      </c>
      <c r="Y1065" s="6" t="s">
        <v>10</v>
      </c>
      <c r="Z1065" s="18">
        <v>2</v>
      </c>
      <c r="AA1065" s="6" t="s">
        <v>40</v>
      </c>
      <c r="AT1065" s="4">
        <v>95</v>
      </c>
      <c r="BH1065" s="4">
        <v>5</v>
      </c>
      <c r="BQ1065" s="6"/>
      <c r="BR1065" s="6"/>
      <c r="BS1065" s="4">
        <v>100</v>
      </c>
      <c r="BT1065" s="6"/>
      <c r="BU1065" s="6"/>
      <c r="BV1065" s="6"/>
      <c r="BW1065" s="10" t="s">
        <v>806</v>
      </c>
      <c r="BX1065" s="6"/>
      <c r="BY1065" s="6"/>
    </row>
    <row r="1066" spans="1:77" x14ac:dyDescent="0.3">
      <c r="A1066" s="49" t="s">
        <v>1487</v>
      </c>
      <c r="B1066" s="7">
        <v>42970</v>
      </c>
      <c r="C1066" s="6" t="s">
        <v>122</v>
      </c>
      <c r="D1066" s="10" t="s">
        <v>115</v>
      </c>
      <c r="E1066" s="10" t="s">
        <v>116</v>
      </c>
      <c r="F1066" s="20">
        <v>76</v>
      </c>
      <c r="G1066" s="20">
        <v>2</v>
      </c>
      <c r="H1066" s="12" t="str">
        <f t="shared" si="33"/>
        <v>76-2</v>
      </c>
      <c r="I1066" s="12" t="str">
        <f t="shared" si="32"/>
        <v>76-2 3</v>
      </c>
      <c r="J1066" s="49" t="s">
        <v>1487</v>
      </c>
      <c r="K1066" s="11">
        <v>0</v>
      </c>
      <c r="L1066" s="20">
        <v>83</v>
      </c>
      <c r="M1066" s="117" t="b">
        <v>1</v>
      </c>
      <c r="N1066" s="14">
        <v>189.17999999999998</v>
      </c>
      <c r="O1066" s="14">
        <v>190.01</v>
      </c>
      <c r="P1066" s="11" t="s">
        <v>112</v>
      </c>
      <c r="Q1066" s="11" t="s">
        <v>117</v>
      </c>
      <c r="R1066" s="133" t="s">
        <v>1497</v>
      </c>
      <c r="S1066" s="134">
        <v>3</v>
      </c>
      <c r="T1066" s="20" t="s">
        <v>18</v>
      </c>
      <c r="U1066" s="11"/>
      <c r="V1066" s="17" t="s">
        <v>127</v>
      </c>
      <c r="W1066" s="6" t="s">
        <v>49</v>
      </c>
      <c r="X1066" s="6" t="s">
        <v>14</v>
      </c>
      <c r="Y1066" s="6" t="s">
        <v>11</v>
      </c>
      <c r="Z1066" s="18">
        <v>3</v>
      </c>
      <c r="AA1066" s="6" t="s">
        <v>40</v>
      </c>
      <c r="AT1066" s="4">
        <v>90</v>
      </c>
      <c r="AW1066" s="4">
        <v>10</v>
      </c>
      <c r="BQ1066" s="6"/>
      <c r="BR1066" s="6"/>
      <c r="BS1066" s="4">
        <v>100</v>
      </c>
      <c r="BT1066" s="6"/>
      <c r="BU1066" s="6"/>
      <c r="BV1066" s="6"/>
      <c r="BW1066" s="10" t="s">
        <v>735</v>
      </c>
      <c r="BX1066" s="6"/>
      <c r="BY1066" s="6"/>
    </row>
    <row r="1067" spans="1:77" hidden="1" x14ac:dyDescent="0.3">
      <c r="A1067" s="49" t="s">
        <v>1487</v>
      </c>
      <c r="B1067" s="7">
        <v>42970</v>
      </c>
      <c r="C1067" s="6" t="s">
        <v>122</v>
      </c>
      <c r="D1067" s="10" t="s">
        <v>115</v>
      </c>
      <c r="E1067" s="10" t="s">
        <v>116</v>
      </c>
      <c r="F1067" s="20">
        <v>76</v>
      </c>
      <c r="G1067" s="20">
        <v>2</v>
      </c>
      <c r="H1067" s="12" t="str">
        <f t="shared" si="33"/>
        <v>76-2</v>
      </c>
      <c r="I1067" s="12" t="str">
        <f t="shared" si="32"/>
        <v>76-2 3</v>
      </c>
      <c r="J1067" s="49" t="s">
        <v>1487</v>
      </c>
      <c r="K1067" s="11">
        <v>0</v>
      </c>
      <c r="L1067" s="20">
        <v>83</v>
      </c>
      <c r="M1067" s="117" t="b">
        <v>1</v>
      </c>
      <c r="N1067" s="14">
        <v>189.17999999999998</v>
      </c>
      <c r="O1067" s="14">
        <v>190.01</v>
      </c>
      <c r="P1067" s="11" t="s">
        <v>112</v>
      </c>
      <c r="Q1067" s="11" t="s">
        <v>42</v>
      </c>
      <c r="R1067" s="133" t="s">
        <v>1497</v>
      </c>
      <c r="S1067" s="134">
        <v>3</v>
      </c>
      <c r="T1067" s="20" t="s">
        <v>18</v>
      </c>
      <c r="U1067" s="11" t="s">
        <v>89</v>
      </c>
      <c r="V1067" s="17" t="s">
        <v>210</v>
      </c>
      <c r="W1067" s="6" t="s">
        <v>49</v>
      </c>
      <c r="X1067" s="6" t="s">
        <v>14</v>
      </c>
      <c r="Y1067" s="6" t="s">
        <v>12</v>
      </c>
      <c r="Z1067" s="18">
        <v>4</v>
      </c>
      <c r="AA1067" s="1" t="s">
        <v>40</v>
      </c>
      <c r="AU1067" s="4">
        <v>70</v>
      </c>
      <c r="AW1067" s="4">
        <v>30</v>
      </c>
      <c r="BQ1067" s="6"/>
      <c r="BR1067" s="6"/>
      <c r="BS1067" s="4">
        <v>100</v>
      </c>
      <c r="BT1067" s="6"/>
      <c r="BU1067" s="6"/>
      <c r="BV1067" s="6"/>
      <c r="BW1067" s="10"/>
      <c r="BX1067" s="6"/>
      <c r="BY1067" s="6"/>
    </row>
    <row r="1068" spans="1:77" hidden="1" x14ac:dyDescent="0.3">
      <c r="A1068" s="49" t="s">
        <v>1487</v>
      </c>
      <c r="B1068" s="7">
        <v>42970</v>
      </c>
      <c r="C1068" s="6" t="s">
        <v>122</v>
      </c>
      <c r="D1068" s="10" t="s">
        <v>115</v>
      </c>
      <c r="E1068" s="10" t="s">
        <v>116</v>
      </c>
      <c r="F1068" s="20">
        <v>76</v>
      </c>
      <c r="G1068" s="20">
        <v>2</v>
      </c>
      <c r="H1068" s="12" t="str">
        <f t="shared" si="33"/>
        <v>76-2</v>
      </c>
      <c r="I1068" s="12" t="str">
        <f t="shared" si="32"/>
        <v>76-2 5</v>
      </c>
      <c r="J1068" s="49" t="s">
        <v>1487</v>
      </c>
      <c r="K1068" s="11">
        <v>0</v>
      </c>
      <c r="L1068" s="20">
        <v>83</v>
      </c>
      <c r="M1068" s="117" t="b">
        <v>1</v>
      </c>
      <c r="N1068" s="14">
        <v>189.17999999999998</v>
      </c>
      <c r="O1068" s="14">
        <v>190.01</v>
      </c>
      <c r="P1068" s="11" t="s">
        <v>112</v>
      </c>
      <c r="Q1068" s="11" t="s">
        <v>46</v>
      </c>
      <c r="R1068" s="133" t="s">
        <v>1495</v>
      </c>
      <c r="S1068" s="134">
        <v>5</v>
      </c>
      <c r="T1068" s="20" t="s">
        <v>18</v>
      </c>
      <c r="U1068" s="11"/>
      <c r="V1068" s="17" t="s">
        <v>126</v>
      </c>
      <c r="W1068" s="6" t="s">
        <v>49</v>
      </c>
      <c r="X1068" s="6" t="s">
        <v>14</v>
      </c>
      <c r="Y1068" s="6" t="s">
        <v>10</v>
      </c>
      <c r="Z1068" s="18">
        <v>2</v>
      </c>
      <c r="AA1068" s="6" t="s">
        <v>40</v>
      </c>
      <c r="AU1068" s="4">
        <v>50</v>
      </c>
      <c r="BH1068" s="4">
        <v>50</v>
      </c>
      <c r="BQ1068" s="6"/>
      <c r="BR1068" s="6"/>
      <c r="BS1068" s="4">
        <v>100</v>
      </c>
      <c r="BT1068" s="6"/>
      <c r="BU1068" s="6"/>
      <c r="BV1068" s="6"/>
      <c r="BW1068" s="10" t="s">
        <v>811</v>
      </c>
      <c r="BX1068" s="6"/>
      <c r="BY1068" s="6"/>
    </row>
    <row r="1069" spans="1:77" hidden="1" x14ac:dyDescent="0.3">
      <c r="A1069" s="49" t="s">
        <v>1487</v>
      </c>
      <c r="B1069" s="7">
        <v>42970</v>
      </c>
      <c r="C1069" s="6" t="s">
        <v>122</v>
      </c>
      <c r="D1069" s="10" t="s">
        <v>115</v>
      </c>
      <c r="E1069" s="10" t="s">
        <v>116</v>
      </c>
      <c r="F1069" s="20">
        <v>76</v>
      </c>
      <c r="G1069" s="20">
        <v>2</v>
      </c>
      <c r="H1069" s="12" t="str">
        <f t="shared" si="33"/>
        <v>76-2</v>
      </c>
      <c r="I1069" s="12" t="str">
        <f t="shared" si="32"/>
        <v>76-2 O</v>
      </c>
      <c r="J1069" s="49" t="s">
        <v>1487</v>
      </c>
      <c r="K1069" s="11">
        <v>0</v>
      </c>
      <c r="L1069" s="20">
        <v>83</v>
      </c>
      <c r="M1069" s="117" t="b">
        <v>1</v>
      </c>
      <c r="N1069" s="14">
        <v>189.17999999999998</v>
      </c>
      <c r="O1069" s="14">
        <v>190.01</v>
      </c>
      <c r="P1069" s="11"/>
      <c r="Q1069" s="11" t="s">
        <v>105</v>
      </c>
      <c r="R1069" s="135" t="s">
        <v>105</v>
      </c>
      <c r="S1069" s="136" t="s">
        <v>1492</v>
      </c>
      <c r="T1069" s="11"/>
      <c r="U1069" s="11"/>
      <c r="V1069" s="6"/>
      <c r="W1069" s="6"/>
      <c r="X1069" s="6"/>
      <c r="Y1069" s="6"/>
      <c r="Z1069" s="18" t="e">
        <v>#N/A</v>
      </c>
      <c r="AA1069" s="6"/>
      <c r="BQ1069" s="6"/>
      <c r="BR1069" s="6"/>
      <c r="BS1069" s="4">
        <v>0</v>
      </c>
      <c r="BT1069" s="6"/>
      <c r="BU1069" s="6"/>
      <c r="BV1069" s="6"/>
      <c r="BW1069" s="6"/>
      <c r="BX1069" s="10" t="s">
        <v>810</v>
      </c>
      <c r="BY1069" s="6"/>
    </row>
    <row r="1070" spans="1:77" hidden="1" x14ac:dyDescent="0.3">
      <c r="A1070" s="49" t="s">
        <v>1487</v>
      </c>
      <c r="B1070" s="7">
        <v>42970</v>
      </c>
      <c r="C1070" s="6" t="s">
        <v>122</v>
      </c>
      <c r="D1070" s="10" t="s">
        <v>115</v>
      </c>
      <c r="E1070" s="10" t="s">
        <v>116</v>
      </c>
      <c r="F1070" s="20">
        <v>76</v>
      </c>
      <c r="G1070" s="20">
        <v>3</v>
      </c>
      <c r="H1070" s="12" t="str">
        <f t="shared" si="33"/>
        <v>76-3</v>
      </c>
      <c r="I1070" s="12" t="str">
        <f t="shared" si="32"/>
        <v>76-3 1</v>
      </c>
      <c r="J1070" s="49" t="s">
        <v>1487</v>
      </c>
      <c r="K1070" s="11">
        <v>0</v>
      </c>
      <c r="L1070" s="20">
        <v>74</v>
      </c>
      <c r="M1070" s="117" t="b">
        <v>1</v>
      </c>
      <c r="N1070" s="14">
        <v>190.01499999999999</v>
      </c>
      <c r="O1070" s="14">
        <v>190.755</v>
      </c>
      <c r="P1070" s="11" t="s">
        <v>112</v>
      </c>
      <c r="Q1070" s="11" t="s">
        <v>1094</v>
      </c>
      <c r="R1070" s="133" t="s">
        <v>1493</v>
      </c>
      <c r="S1070" s="134">
        <v>1</v>
      </c>
      <c r="T1070" s="20" t="s">
        <v>18</v>
      </c>
      <c r="U1070" s="11"/>
      <c r="V1070" s="17" t="s">
        <v>126</v>
      </c>
      <c r="W1070" s="6" t="s">
        <v>49</v>
      </c>
      <c r="X1070" s="10" t="s">
        <v>120</v>
      </c>
      <c r="Y1070" s="6" t="s">
        <v>10</v>
      </c>
      <c r="Z1070" s="18">
        <v>2</v>
      </c>
      <c r="AA1070" s="6" t="s">
        <v>40</v>
      </c>
      <c r="AT1070" s="4">
        <v>95</v>
      </c>
      <c r="BH1070" s="4">
        <v>5</v>
      </c>
      <c r="BQ1070" s="6"/>
      <c r="BR1070" s="6"/>
      <c r="BS1070" s="4">
        <v>100</v>
      </c>
      <c r="BT1070" s="6"/>
      <c r="BU1070" s="6"/>
      <c r="BV1070" s="6"/>
      <c r="BW1070" s="10" t="s">
        <v>806</v>
      </c>
      <c r="BX1070" s="6"/>
      <c r="BY1070" s="6"/>
    </row>
    <row r="1071" spans="1:77" x14ac:dyDescent="0.3">
      <c r="A1071" s="49" t="s">
        <v>1487</v>
      </c>
      <c r="B1071" s="7">
        <v>42970</v>
      </c>
      <c r="C1071" s="6" t="s">
        <v>122</v>
      </c>
      <c r="D1071" s="10" t="s">
        <v>115</v>
      </c>
      <c r="E1071" s="10" t="s">
        <v>116</v>
      </c>
      <c r="F1071" s="20">
        <v>76</v>
      </c>
      <c r="G1071" s="20">
        <v>3</v>
      </c>
      <c r="H1071" s="12" t="str">
        <f t="shared" si="33"/>
        <v>76-3</v>
      </c>
      <c r="I1071" s="12" t="str">
        <f t="shared" si="32"/>
        <v>76-3 3</v>
      </c>
      <c r="J1071" s="49" t="s">
        <v>1487</v>
      </c>
      <c r="K1071" s="11">
        <v>0</v>
      </c>
      <c r="L1071" s="20">
        <v>74</v>
      </c>
      <c r="M1071" s="117" t="b">
        <v>1</v>
      </c>
      <c r="N1071" s="14">
        <v>190.01499999999999</v>
      </c>
      <c r="O1071" s="14">
        <v>190.755</v>
      </c>
      <c r="P1071" s="11" t="s">
        <v>112</v>
      </c>
      <c r="Q1071" s="11" t="s">
        <v>117</v>
      </c>
      <c r="R1071" s="133" t="s">
        <v>1497</v>
      </c>
      <c r="S1071" s="134">
        <v>3</v>
      </c>
      <c r="T1071" s="20" t="s">
        <v>18</v>
      </c>
      <c r="U1071" s="11"/>
      <c r="V1071" s="17" t="s">
        <v>127</v>
      </c>
      <c r="W1071" s="6" t="s">
        <v>49</v>
      </c>
      <c r="X1071" s="6" t="s">
        <v>14</v>
      </c>
      <c r="Y1071" s="6" t="s">
        <v>11</v>
      </c>
      <c r="Z1071" s="18">
        <v>3</v>
      </c>
      <c r="AA1071" s="6" t="s">
        <v>40</v>
      </c>
      <c r="AT1071" s="4">
        <v>90</v>
      </c>
      <c r="AW1071" s="4">
        <v>10</v>
      </c>
      <c r="BQ1071" s="6"/>
      <c r="BR1071" s="6"/>
      <c r="BS1071" s="4">
        <v>100</v>
      </c>
      <c r="BT1071" s="6"/>
      <c r="BU1071" s="6"/>
      <c r="BV1071" s="6"/>
      <c r="BW1071" s="10" t="s">
        <v>735</v>
      </c>
      <c r="BX1071" s="6"/>
      <c r="BY1071" s="6"/>
    </row>
    <row r="1072" spans="1:77" hidden="1" x14ac:dyDescent="0.3">
      <c r="A1072" s="49" t="s">
        <v>1487</v>
      </c>
      <c r="B1072" s="7">
        <v>42970</v>
      </c>
      <c r="C1072" s="6" t="s">
        <v>122</v>
      </c>
      <c r="D1072" s="10" t="s">
        <v>115</v>
      </c>
      <c r="E1072" s="10" t="s">
        <v>116</v>
      </c>
      <c r="F1072" s="20">
        <v>76</v>
      </c>
      <c r="G1072" s="20">
        <v>3</v>
      </c>
      <c r="H1072" s="12" t="str">
        <f t="shared" si="33"/>
        <v>76-3</v>
      </c>
      <c r="I1072" s="12" t="str">
        <f t="shared" si="32"/>
        <v>76-3 3</v>
      </c>
      <c r="J1072" s="49" t="s">
        <v>1487</v>
      </c>
      <c r="K1072" s="11">
        <v>0</v>
      </c>
      <c r="L1072" s="20">
        <v>74</v>
      </c>
      <c r="M1072" s="117" t="b">
        <v>1</v>
      </c>
      <c r="N1072" s="14">
        <v>190.01499999999999</v>
      </c>
      <c r="O1072" s="14">
        <v>190.755</v>
      </c>
      <c r="P1072" s="11" t="s">
        <v>112</v>
      </c>
      <c r="Q1072" s="11" t="s">
        <v>42</v>
      </c>
      <c r="R1072" s="133" t="s">
        <v>1497</v>
      </c>
      <c r="S1072" s="134">
        <v>3</v>
      </c>
      <c r="T1072" s="20" t="s">
        <v>18</v>
      </c>
      <c r="U1072" s="11" t="s">
        <v>89</v>
      </c>
      <c r="V1072" s="17" t="s">
        <v>141</v>
      </c>
      <c r="W1072" s="6" t="s">
        <v>49</v>
      </c>
      <c r="X1072" s="6" t="s">
        <v>14</v>
      </c>
      <c r="Y1072" s="6" t="s">
        <v>12</v>
      </c>
      <c r="Z1072" s="18">
        <v>4</v>
      </c>
      <c r="AA1072" s="1" t="s">
        <v>40</v>
      </c>
      <c r="AU1072" s="4">
        <v>70</v>
      </c>
      <c r="AW1072" s="4">
        <v>30</v>
      </c>
      <c r="BQ1072" s="6"/>
      <c r="BR1072" s="6"/>
      <c r="BS1072" s="4">
        <v>100</v>
      </c>
      <c r="BT1072" s="6"/>
      <c r="BU1072" s="6"/>
      <c r="BV1072" s="6"/>
      <c r="BW1072" s="10"/>
      <c r="BX1072" s="6"/>
      <c r="BY1072" s="6"/>
    </row>
    <row r="1073" spans="1:77" hidden="1" x14ac:dyDescent="0.3">
      <c r="A1073" s="49" t="s">
        <v>1487</v>
      </c>
      <c r="B1073" s="7">
        <v>42970</v>
      </c>
      <c r="C1073" s="6" t="s">
        <v>122</v>
      </c>
      <c r="D1073" s="10" t="s">
        <v>115</v>
      </c>
      <c r="E1073" s="10" t="s">
        <v>116</v>
      </c>
      <c r="F1073" s="20">
        <v>76</v>
      </c>
      <c r="G1073" s="20">
        <v>3</v>
      </c>
      <c r="H1073" s="12" t="str">
        <f t="shared" si="33"/>
        <v>76-3</v>
      </c>
      <c r="I1073" s="12" t="str">
        <f t="shared" si="32"/>
        <v>76-3 5</v>
      </c>
      <c r="J1073" s="49" t="s">
        <v>1487</v>
      </c>
      <c r="K1073" s="11">
        <v>0</v>
      </c>
      <c r="L1073" s="20">
        <v>74</v>
      </c>
      <c r="M1073" s="117" t="b">
        <v>1</v>
      </c>
      <c r="N1073" s="14">
        <v>190.01499999999999</v>
      </c>
      <c r="O1073" s="14">
        <v>190.755</v>
      </c>
      <c r="P1073" s="11" t="s">
        <v>112</v>
      </c>
      <c r="Q1073" s="11" t="s">
        <v>46</v>
      </c>
      <c r="R1073" s="133" t="s">
        <v>1495</v>
      </c>
      <c r="S1073" s="134">
        <v>5</v>
      </c>
      <c r="T1073" s="20" t="s">
        <v>18</v>
      </c>
      <c r="U1073" s="11"/>
      <c r="V1073" s="17" t="s">
        <v>206</v>
      </c>
      <c r="W1073" s="6" t="s">
        <v>49</v>
      </c>
      <c r="X1073" s="6" t="s">
        <v>14</v>
      </c>
      <c r="Y1073" s="6" t="s">
        <v>10</v>
      </c>
      <c r="Z1073" s="18">
        <v>2</v>
      </c>
      <c r="AA1073" s="6" t="s">
        <v>40</v>
      </c>
      <c r="AU1073" s="4">
        <v>50</v>
      </c>
      <c r="BH1073" s="4">
        <v>50</v>
      </c>
      <c r="BQ1073" s="6"/>
      <c r="BR1073" s="6"/>
      <c r="BS1073" s="4">
        <v>100</v>
      </c>
      <c r="BT1073" s="6"/>
      <c r="BU1073" s="6"/>
      <c r="BV1073" s="6"/>
      <c r="BW1073" s="10" t="s">
        <v>811</v>
      </c>
      <c r="BX1073" s="6"/>
      <c r="BY1073" s="6"/>
    </row>
    <row r="1074" spans="1:77" hidden="1" x14ac:dyDescent="0.3">
      <c r="A1074" s="49" t="s">
        <v>1487</v>
      </c>
      <c r="B1074" s="7">
        <v>42970</v>
      </c>
      <c r="C1074" s="6" t="s">
        <v>122</v>
      </c>
      <c r="D1074" s="10" t="s">
        <v>115</v>
      </c>
      <c r="E1074" s="10" t="s">
        <v>116</v>
      </c>
      <c r="F1074" s="20">
        <v>76</v>
      </c>
      <c r="G1074" s="20">
        <v>3</v>
      </c>
      <c r="H1074" s="12" t="str">
        <f t="shared" si="33"/>
        <v>76-3</v>
      </c>
      <c r="I1074" s="12" t="str">
        <f t="shared" si="32"/>
        <v>76-3 O</v>
      </c>
      <c r="J1074" s="49" t="s">
        <v>1487</v>
      </c>
      <c r="K1074" s="11">
        <v>0</v>
      </c>
      <c r="L1074" s="20">
        <v>74</v>
      </c>
      <c r="M1074" s="117" t="b">
        <v>1</v>
      </c>
      <c r="N1074" s="14">
        <v>190.01499999999999</v>
      </c>
      <c r="O1074" s="14">
        <v>190.755</v>
      </c>
      <c r="P1074" s="11"/>
      <c r="Q1074" s="11" t="s">
        <v>105</v>
      </c>
      <c r="R1074" s="135" t="s">
        <v>105</v>
      </c>
      <c r="S1074" s="136" t="s">
        <v>1492</v>
      </c>
      <c r="T1074" s="11"/>
      <c r="U1074" s="11"/>
      <c r="V1074" s="6"/>
      <c r="W1074" s="6"/>
      <c r="X1074" s="6"/>
      <c r="Y1074" s="6"/>
      <c r="Z1074" s="18" t="e">
        <v>#N/A</v>
      </c>
      <c r="AA1074" s="6"/>
      <c r="BQ1074" s="6"/>
      <c r="BR1074" s="6"/>
      <c r="BS1074" s="4">
        <v>0</v>
      </c>
      <c r="BT1074" s="6"/>
      <c r="BU1074" s="6"/>
      <c r="BV1074" s="6"/>
      <c r="BW1074" s="6"/>
      <c r="BX1074" s="10" t="s">
        <v>810</v>
      </c>
      <c r="BY1074" s="6"/>
    </row>
    <row r="1075" spans="1:77" hidden="1" x14ac:dyDescent="0.3">
      <c r="A1075" s="49" t="s">
        <v>1487</v>
      </c>
      <c r="B1075" s="7">
        <v>42970</v>
      </c>
      <c r="C1075" s="6" t="s">
        <v>122</v>
      </c>
      <c r="D1075" s="10" t="s">
        <v>115</v>
      </c>
      <c r="E1075" s="10" t="s">
        <v>116</v>
      </c>
      <c r="F1075" s="20">
        <v>76</v>
      </c>
      <c r="G1075" s="20">
        <v>4</v>
      </c>
      <c r="H1075" s="12" t="str">
        <f t="shared" si="33"/>
        <v>76-4</v>
      </c>
      <c r="I1075" s="12" t="str">
        <f t="shared" si="32"/>
        <v>76-4 1</v>
      </c>
      <c r="J1075" s="49" t="s">
        <v>1487</v>
      </c>
      <c r="K1075" s="11">
        <v>0</v>
      </c>
      <c r="L1075" s="20">
        <v>76</v>
      </c>
      <c r="M1075" s="117" t="b">
        <v>1</v>
      </c>
      <c r="N1075" s="14">
        <v>190.76</v>
      </c>
      <c r="O1075" s="14">
        <v>191.51999999999998</v>
      </c>
      <c r="P1075" s="11" t="s">
        <v>112</v>
      </c>
      <c r="Q1075" s="11" t="s">
        <v>1094</v>
      </c>
      <c r="R1075" s="133" t="s">
        <v>1493</v>
      </c>
      <c r="S1075" s="134">
        <v>1</v>
      </c>
      <c r="T1075" s="20" t="s">
        <v>18</v>
      </c>
      <c r="U1075" s="11"/>
      <c r="V1075" s="17" t="s">
        <v>126</v>
      </c>
      <c r="W1075" s="6" t="s">
        <v>49</v>
      </c>
      <c r="X1075" s="10" t="s">
        <v>120</v>
      </c>
      <c r="Y1075" s="6" t="s">
        <v>10</v>
      </c>
      <c r="Z1075" s="18">
        <v>2</v>
      </c>
      <c r="AA1075" s="6" t="s">
        <v>40</v>
      </c>
      <c r="AT1075" s="4">
        <v>95</v>
      </c>
      <c r="BH1075" s="4">
        <v>5</v>
      </c>
      <c r="BQ1075" s="6"/>
      <c r="BR1075" s="6"/>
      <c r="BS1075" s="4">
        <v>100</v>
      </c>
      <c r="BT1075" s="6"/>
      <c r="BU1075" s="6"/>
      <c r="BV1075" s="6"/>
      <c r="BW1075" s="10" t="s">
        <v>806</v>
      </c>
      <c r="BX1075" s="6"/>
      <c r="BY1075" s="6"/>
    </row>
    <row r="1076" spans="1:77" x14ac:dyDescent="0.3">
      <c r="A1076" s="49" t="s">
        <v>1487</v>
      </c>
      <c r="B1076" s="7">
        <v>42970</v>
      </c>
      <c r="C1076" s="6" t="s">
        <v>122</v>
      </c>
      <c r="D1076" s="10" t="s">
        <v>115</v>
      </c>
      <c r="E1076" s="10" t="s">
        <v>116</v>
      </c>
      <c r="F1076" s="20">
        <v>76</v>
      </c>
      <c r="G1076" s="20">
        <v>4</v>
      </c>
      <c r="H1076" s="12" t="str">
        <f t="shared" si="33"/>
        <v>76-4</v>
      </c>
      <c r="I1076" s="12" t="str">
        <f t="shared" si="32"/>
        <v>76-4 3</v>
      </c>
      <c r="J1076" s="49" t="s">
        <v>1487</v>
      </c>
      <c r="K1076" s="11">
        <v>0</v>
      </c>
      <c r="L1076" s="20">
        <v>76</v>
      </c>
      <c r="M1076" s="117" t="b">
        <v>1</v>
      </c>
      <c r="N1076" s="14">
        <v>190.76</v>
      </c>
      <c r="O1076" s="14">
        <v>191.51999999999998</v>
      </c>
      <c r="P1076" s="11" t="s">
        <v>112</v>
      </c>
      <c r="Q1076" s="11" t="s">
        <v>117</v>
      </c>
      <c r="R1076" s="133" t="s">
        <v>1497</v>
      </c>
      <c r="S1076" s="134">
        <v>3</v>
      </c>
      <c r="T1076" s="20" t="s">
        <v>18</v>
      </c>
      <c r="U1076" s="11"/>
      <c r="V1076" s="17" t="s">
        <v>127</v>
      </c>
      <c r="W1076" s="6" t="s">
        <v>49</v>
      </c>
      <c r="X1076" s="6" t="s">
        <v>14</v>
      </c>
      <c r="Y1076" s="6" t="s">
        <v>11</v>
      </c>
      <c r="Z1076" s="18">
        <v>3</v>
      </c>
      <c r="AA1076" s="6" t="s">
        <v>40</v>
      </c>
      <c r="AT1076" s="4">
        <v>90</v>
      </c>
      <c r="AW1076" s="4">
        <v>10</v>
      </c>
      <c r="BQ1076" s="6"/>
      <c r="BR1076" s="6"/>
      <c r="BS1076" s="4">
        <v>100</v>
      </c>
      <c r="BT1076" s="6"/>
      <c r="BU1076" s="6"/>
      <c r="BV1076" s="6"/>
      <c r="BW1076" s="10" t="s">
        <v>814</v>
      </c>
      <c r="BX1076" s="6"/>
      <c r="BY1076" s="6"/>
    </row>
    <row r="1077" spans="1:77" hidden="1" x14ac:dyDescent="0.3">
      <c r="A1077" s="49" t="s">
        <v>1487</v>
      </c>
      <c r="B1077" s="7">
        <v>42970</v>
      </c>
      <c r="C1077" s="6" t="s">
        <v>122</v>
      </c>
      <c r="D1077" s="10" t="s">
        <v>115</v>
      </c>
      <c r="E1077" s="10" t="s">
        <v>116</v>
      </c>
      <c r="F1077" s="20">
        <v>76</v>
      </c>
      <c r="G1077" s="20">
        <v>4</v>
      </c>
      <c r="H1077" s="12" t="str">
        <f t="shared" si="33"/>
        <v>76-4</v>
      </c>
      <c r="I1077" s="12" t="str">
        <f t="shared" si="32"/>
        <v>76-4 3</v>
      </c>
      <c r="J1077" s="49" t="s">
        <v>1487</v>
      </c>
      <c r="K1077" s="11">
        <v>0</v>
      </c>
      <c r="L1077" s="20">
        <v>76</v>
      </c>
      <c r="M1077" s="117" t="b">
        <v>1</v>
      </c>
      <c r="N1077" s="14">
        <v>190.76</v>
      </c>
      <c r="O1077" s="14">
        <v>191.51999999999998</v>
      </c>
      <c r="P1077" s="11" t="s">
        <v>112</v>
      </c>
      <c r="Q1077" s="11" t="s">
        <v>42</v>
      </c>
      <c r="R1077" s="133" t="s">
        <v>1497</v>
      </c>
      <c r="S1077" s="134">
        <v>3</v>
      </c>
      <c r="T1077" s="20" t="s">
        <v>18</v>
      </c>
      <c r="U1077" s="11" t="s">
        <v>89</v>
      </c>
      <c r="V1077" s="17" t="s">
        <v>141</v>
      </c>
      <c r="W1077" s="6" t="s">
        <v>49</v>
      </c>
      <c r="X1077" s="6" t="s">
        <v>14</v>
      </c>
      <c r="Y1077" s="6" t="s">
        <v>12</v>
      </c>
      <c r="Z1077" s="18">
        <v>4</v>
      </c>
      <c r="AA1077" s="1" t="s">
        <v>40</v>
      </c>
      <c r="AU1077" s="4">
        <v>70</v>
      </c>
      <c r="AW1077" s="4">
        <v>30</v>
      </c>
      <c r="BQ1077" s="6"/>
      <c r="BR1077" s="6"/>
      <c r="BS1077" s="4">
        <v>100</v>
      </c>
      <c r="BT1077" s="6"/>
      <c r="BU1077" s="6"/>
      <c r="BV1077" s="6"/>
      <c r="BW1077" s="10" t="s">
        <v>815</v>
      </c>
      <c r="BX1077" s="6"/>
      <c r="BY1077" s="6"/>
    </row>
    <row r="1078" spans="1:77" hidden="1" x14ac:dyDescent="0.3">
      <c r="A1078" s="49" t="s">
        <v>1487</v>
      </c>
      <c r="B1078" s="7">
        <v>42970</v>
      </c>
      <c r="C1078" s="6" t="s">
        <v>122</v>
      </c>
      <c r="D1078" s="10" t="s">
        <v>115</v>
      </c>
      <c r="E1078" s="10" t="s">
        <v>116</v>
      </c>
      <c r="F1078" s="20">
        <v>76</v>
      </c>
      <c r="G1078" s="20">
        <v>4</v>
      </c>
      <c r="H1078" s="12" t="str">
        <f t="shared" si="33"/>
        <v>76-4</v>
      </c>
      <c r="I1078" s="12" t="str">
        <f t="shared" si="32"/>
        <v>76-4 5</v>
      </c>
      <c r="J1078" s="49" t="s">
        <v>1487</v>
      </c>
      <c r="K1078" s="11">
        <v>0</v>
      </c>
      <c r="L1078" s="20">
        <v>76</v>
      </c>
      <c r="M1078" s="117" t="b">
        <v>1</v>
      </c>
      <c r="N1078" s="14">
        <v>190.76</v>
      </c>
      <c r="O1078" s="14">
        <v>191.51999999999998</v>
      </c>
      <c r="P1078" s="11" t="s">
        <v>112</v>
      </c>
      <c r="Q1078" s="11" t="s">
        <v>46</v>
      </c>
      <c r="R1078" s="133" t="s">
        <v>1495</v>
      </c>
      <c r="S1078" s="134">
        <v>5</v>
      </c>
      <c r="T1078" s="20" t="s">
        <v>18</v>
      </c>
      <c r="U1078" s="11"/>
      <c r="V1078" s="17" t="s">
        <v>126</v>
      </c>
      <c r="W1078" s="6" t="s">
        <v>49</v>
      </c>
      <c r="X1078" s="6" t="s">
        <v>14</v>
      </c>
      <c r="Y1078" s="6" t="s">
        <v>10</v>
      </c>
      <c r="Z1078" s="18">
        <v>2</v>
      </c>
      <c r="AA1078" s="6" t="s">
        <v>40</v>
      </c>
      <c r="AU1078" s="4">
        <v>50</v>
      </c>
      <c r="BH1078" s="4">
        <v>50</v>
      </c>
      <c r="BQ1078" s="6"/>
      <c r="BR1078" s="6"/>
      <c r="BS1078" s="4">
        <v>100</v>
      </c>
      <c r="BT1078" s="6"/>
      <c r="BU1078" s="6"/>
      <c r="BV1078" s="6"/>
      <c r="BW1078" s="10" t="s">
        <v>811</v>
      </c>
      <c r="BX1078" s="6"/>
      <c r="BY1078" s="6"/>
    </row>
    <row r="1079" spans="1:77" hidden="1" x14ac:dyDescent="0.3">
      <c r="A1079" s="49" t="s">
        <v>1487</v>
      </c>
      <c r="B1079" s="7">
        <v>42970</v>
      </c>
      <c r="C1079" s="6" t="s">
        <v>122</v>
      </c>
      <c r="D1079" s="10" t="s">
        <v>115</v>
      </c>
      <c r="E1079" s="10" t="s">
        <v>116</v>
      </c>
      <c r="F1079" s="20">
        <v>76</v>
      </c>
      <c r="G1079" s="20">
        <v>4</v>
      </c>
      <c r="H1079" s="12" t="str">
        <f t="shared" si="33"/>
        <v>76-4</v>
      </c>
      <c r="I1079" s="12" t="str">
        <f t="shared" si="32"/>
        <v>76-4 O</v>
      </c>
      <c r="J1079" s="49" t="s">
        <v>1487</v>
      </c>
      <c r="K1079" s="11">
        <v>0</v>
      </c>
      <c r="L1079" s="20">
        <v>76</v>
      </c>
      <c r="M1079" s="117" t="b">
        <v>1</v>
      </c>
      <c r="N1079" s="14">
        <v>190.76</v>
      </c>
      <c r="O1079" s="14">
        <v>191.51999999999998</v>
      </c>
      <c r="P1079" s="11"/>
      <c r="Q1079" s="11" t="s">
        <v>105</v>
      </c>
      <c r="R1079" s="135" t="s">
        <v>105</v>
      </c>
      <c r="S1079" s="136" t="s">
        <v>1492</v>
      </c>
      <c r="T1079" s="11"/>
      <c r="U1079" s="11"/>
      <c r="V1079" s="6"/>
      <c r="W1079" s="6"/>
      <c r="X1079" s="6"/>
      <c r="Y1079" s="6"/>
      <c r="Z1079" s="18" t="e">
        <v>#N/A</v>
      </c>
      <c r="AA1079" s="6"/>
      <c r="BQ1079" s="6"/>
      <c r="BR1079" s="6"/>
      <c r="BS1079" s="4">
        <v>0</v>
      </c>
      <c r="BT1079" s="6"/>
      <c r="BU1079" s="6"/>
      <c r="BV1079" s="6"/>
      <c r="BW1079" s="6"/>
      <c r="BX1079" s="10" t="s">
        <v>810</v>
      </c>
      <c r="BY1079" s="6"/>
    </row>
    <row r="1080" spans="1:77" hidden="1" x14ac:dyDescent="0.3">
      <c r="A1080" s="49" t="s">
        <v>1487</v>
      </c>
      <c r="B1080" s="7">
        <v>42970</v>
      </c>
      <c r="C1080" s="6" t="s">
        <v>122</v>
      </c>
      <c r="D1080" s="10" t="s">
        <v>115</v>
      </c>
      <c r="E1080" s="10" t="s">
        <v>116</v>
      </c>
      <c r="F1080" s="20">
        <v>77</v>
      </c>
      <c r="G1080" s="20">
        <v>1</v>
      </c>
      <c r="H1080" s="12" t="str">
        <f t="shared" si="33"/>
        <v>77-1</v>
      </c>
      <c r="I1080" s="12" t="str">
        <f t="shared" si="32"/>
        <v>77-1 1</v>
      </c>
      <c r="J1080" s="49" t="s">
        <v>1487</v>
      </c>
      <c r="K1080" s="11">
        <v>0</v>
      </c>
      <c r="L1080" s="20">
        <v>94</v>
      </c>
      <c r="M1080" s="117" t="b">
        <v>1</v>
      </c>
      <c r="N1080" s="14">
        <v>191.5</v>
      </c>
      <c r="O1080" s="14">
        <v>192.44</v>
      </c>
      <c r="P1080" s="11" t="s">
        <v>112</v>
      </c>
      <c r="Q1080" s="11" t="s">
        <v>1094</v>
      </c>
      <c r="R1080" s="133" t="s">
        <v>1493</v>
      </c>
      <c r="S1080" s="134">
        <v>1</v>
      </c>
      <c r="T1080" s="20" t="s">
        <v>18</v>
      </c>
      <c r="U1080" s="11"/>
      <c r="V1080" s="17" t="s">
        <v>126</v>
      </c>
      <c r="W1080" s="6" t="s">
        <v>49</v>
      </c>
      <c r="X1080" s="10" t="s">
        <v>120</v>
      </c>
      <c r="Y1080" s="6" t="s">
        <v>10</v>
      </c>
      <c r="Z1080" s="18">
        <v>2</v>
      </c>
      <c r="AA1080" s="6" t="s">
        <v>40</v>
      </c>
      <c r="AT1080" s="4">
        <v>95</v>
      </c>
      <c r="BH1080" s="4">
        <v>5</v>
      </c>
      <c r="BQ1080" s="6"/>
      <c r="BR1080" s="6"/>
      <c r="BS1080" s="4">
        <v>100</v>
      </c>
      <c r="BT1080" s="6"/>
      <c r="BU1080" s="6"/>
      <c r="BV1080" s="6"/>
      <c r="BW1080" s="10" t="s">
        <v>508</v>
      </c>
      <c r="BX1080" s="6"/>
      <c r="BY1080" s="6"/>
    </row>
    <row r="1081" spans="1:77" x14ac:dyDescent="0.3">
      <c r="A1081" s="49" t="s">
        <v>1487</v>
      </c>
      <c r="B1081" s="7">
        <v>42970</v>
      </c>
      <c r="C1081" s="6" t="s">
        <v>122</v>
      </c>
      <c r="D1081" s="10" t="s">
        <v>115</v>
      </c>
      <c r="E1081" s="10" t="s">
        <v>116</v>
      </c>
      <c r="F1081" s="20">
        <v>77</v>
      </c>
      <c r="G1081" s="20">
        <v>1</v>
      </c>
      <c r="H1081" s="12" t="str">
        <f t="shared" si="33"/>
        <v>77-1</v>
      </c>
      <c r="I1081" s="12" t="str">
        <f t="shared" si="32"/>
        <v>77-1 4</v>
      </c>
      <c r="J1081" s="49" t="s">
        <v>1487</v>
      </c>
      <c r="K1081" s="11">
        <v>0</v>
      </c>
      <c r="L1081" s="20">
        <v>94</v>
      </c>
      <c r="M1081" s="117" t="b">
        <v>1</v>
      </c>
      <c r="N1081" s="14">
        <v>191.5</v>
      </c>
      <c r="O1081" s="14">
        <v>192.44</v>
      </c>
      <c r="P1081" s="11" t="s">
        <v>112</v>
      </c>
      <c r="Q1081" s="11" t="s">
        <v>117</v>
      </c>
      <c r="R1081" s="137" t="s">
        <v>1494</v>
      </c>
      <c r="S1081" s="138">
        <v>4</v>
      </c>
      <c r="T1081" s="20" t="s">
        <v>18</v>
      </c>
      <c r="U1081" s="11" t="s">
        <v>89</v>
      </c>
      <c r="V1081" s="96" t="s">
        <v>787</v>
      </c>
      <c r="W1081" s="6" t="s">
        <v>49</v>
      </c>
      <c r="X1081" s="6" t="s">
        <v>14</v>
      </c>
      <c r="Y1081" s="6" t="s">
        <v>12</v>
      </c>
      <c r="Z1081" s="79">
        <v>4</v>
      </c>
      <c r="AA1081" s="6" t="s">
        <v>111</v>
      </c>
      <c r="AT1081" s="4">
        <v>90</v>
      </c>
      <c r="AW1081" s="4">
        <v>10</v>
      </c>
      <c r="BQ1081" s="6"/>
      <c r="BR1081" s="6"/>
      <c r="BS1081" s="4">
        <v>100</v>
      </c>
      <c r="BT1081" s="6"/>
      <c r="BU1081" s="6"/>
      <c r="BV1081" s="6"/>
      <c r="BW1081" s="10" t="s">
        <v>816</v>
      </c>
      <c r="BX1081" s="6"/>
      <c r="BY1081" s="6"/>
    </row>
    <row r="1082" spans="1:77" hidden="1" x14ac:dyDescent="0.3">
      <c r="A1082" s="49" t="s">
        <v>1487</v>
      </c>
      <c r="B1082" s="7">
        <v>42970</v>
      </c>
      <c r="C1082" s="6" t="s">
        <v>122</v>
      </c>
      <c r="D1082" s="10" t="s">
        <v>115</v>
      </c>
      <c r="E1082" s="10" t="s">
        <v>116</v>
      </c>
      <c r="F1082" s="20">
        <v>77</v>
      </c>
      <c r="G1082" s="20">
        <v>1</v>
      </c>
      <c r="H1082" s="12" t="str">
        <f t="shared" si="33"/>
        <v>77-1</v>
      </c>
      <c r="I1082" s="12" t="str">
        <f t="shared" si="32"/>
        <v>77-1 3</v>
      </c>
      <c r="J1082" s="49" t="s">
        <v>1487</v>
      </c>
      <c r="K1082" s="11">
        <v>0</v>
      </c>
      <c r="L1082" s="20">
        <v>94</v>
      </c>
      <c r="M1082" s="117" t="b">
        <v>1</v>
      </c>
      <c r="N1082" s="14">
        <v>191.5</v>
      </c>
      <c r="O1082" s="14">
        <v>192.44</v>
      </c>
      <c r="P1082" s="11" t="s">
        <v>112</v>
      </c>
      <c r="Q1082" s="11" t="s">
        <v>42</v>
      </c>
      <c r="R1082" s="133" t="s">
        <v>1497</v>
      </c>
      <c r="S1082" s="134">
        <v>3</v>
      </c>
      <c r="T1082" s="20" t="s">
        <v>18</v>
      </c>
      <c r="U1082" s="11" t="s">
        <v>89</v>
      </c>
      <c r="V1082" s="17" t="s">
        <v>141</v>
      </c>
      <c r="W1082" s="6" t="s">
        <v>49</v>
      </c>
      <c r="X1082" s="6" t="s">
        <v>14</v>
      </c>
      <c r="Y1082" s="6" t="s">
        <v>12</v>
      </c>
      <c r="Z1082" s="18">
        <v>4</v>
      </c>
      <c r="AA1082" s="1" t="s">
        <v>40</v>
      </c>
      <c r="AU1082" s="4">
        <v>70</v>
      </c>
      <c r="AW1082" s="4">
        <v>30</v>
      </c>
      <c r="BQ1082" s="6"/>
      <c r="BR1082" s="6"/>
      <c r="BS1082" s="4">
        <v>100</v>
      </c>
      <c r="BT1082" s="6"/>
      <c r="BU1082" s="6"/>
      <c r="BV1082" s="6"/>
      <c r="BW1082" s="10" t="s">
        <v>817</v>
      </c>
      <c r="BX1082" s="6"/>
      <c r="BY1082" s="6"/>
    </row>
    <row r="1083" spans="1:77" hidden="1" x14ac:dyDescent="0.3">
      <c r="A1083" s="49" t="s">
        <v>1487</v>
      </c>
      <c r="B1083" s="7">
        <v>42970</v>
      </c>
      <c r="C1083" s="6" t="s">
        <v>122</v>
      </c>
      <c r="D1083" s="10" t="s">
        <v>115</v>
      </c>
      <c r="E1083" s="10" t="s">
        <v>116</v>
      </c>
      <c r="F1083" s="20">
        <v>77</v>
      </c>
      <c r="G1083" s="20">
        <v>1</v>
      </c>
      <c r="H1083" s="12" t="str">
        <f t="shared" si="33"/>
        <v>77-1</v>
      </c>
      <c r="I1083" s="12" t="str">
        <f t="shared" si="32"/>
        <v>77-1 5</v>
      </c>
      <c r="J1083" s="49" t="s">
        <v>1487</v>
      </c>
      <c r="K1083" s="11">
        <v>0</v>
      </c>
      <c r="L1083" s="20">
        <v>94</v>
      </c>
      <c r="M1083" s="117" t="b">
        <v>1</v>
      </c>
      <c r="N1083" s="14">
        <v>191.5</v>
      </c>
      <c r="O1083" s="14">
        <v>192.44</v>
      </c>
      <c r="P1083" s="11" t="s">
        <v>112</v>
      </c>
      <c r="Q1083" s="11" t="s">
        <v>46</v>
      </c>
      <c r="R1083" s="133" t="s">
        <v>1495</v>
      </c>
      <c r="S1083" s="134">
        <v>5</v>
      </c>
      <c r="T1083" s="20" t="s">
        <v>18</v>
      </c>
      <c r="U1083" s="11"/>
      <c r="V1083" s="17" t="s">
        <v>126</v>
      </c>
      <c r="W1083" s="6" t="s">
        <v>49</v>
      </c>
      <c r="X1083" s="6" t="s">
        <v>14</v>
      </c>
      <c r="Y1083" s="6" t="s">
        <v>10</v>
      </c>
      <c r="Z1083" s="18">
        <v>2</v>
      </c>
      <c r="AA1083" s="6" t="s">
        <v>40</v>
      </c>
      <c r="AU1083" s="4">
        <v>50</v>
      </c>
      <c r="BH1083" s="4">
        <v>50</v>
      </c>
      <c r="BQ1083" s="6"/>
      <c r="BR1083" s="6"/>
      <c r="BS1083" s="4">
        <v>100</v>
      </c>
      <c r="BT1083" s="6"/>
      <c r="BU1083" s="6"/>
      <c r="BV1083" s="6"/>
      <c r="BW1083" s="10" t="s">
        <v>811</v>
      </c>
      <c r="BX1083" s="6"/>
      <c r="BY1083" s="6"/>
    </row>
    <row r="1084" spans="1:77" hidden="1" x14ac:dyDescent="0.3">
      <c r="A1084" s="49" t="s">
        <v>1487</v>
      </c>
      <c r="B1084" s="7">
        <v>42970</v>
      </c>
      <c r="C1084" s="6" t="s">
        <v>122</v>
      </c>
      <c r="D1084" s="10" t="s">
        <v>115</v>
      </c>
      <c r="E1084" s="10" t="s">
        <v>116</v>
      </c>
      <c r="F1084" s="20">
        <v>77</v>
      </c>
      <c r="G1084" s="20">
        <v>1</v>
      </c>
      <c r="H1084" s="12" t="str">
        <f t="shared" si="33"/>
        <v>77-1</v>
      </c>
      <c r="I1084" s="12" t="str">
        <f t="shared" si="32"/>
        <v>77-1 O</v>
      </c>
      <c r="J1084" s="49" t="s">
        <v>1487</v>
      </c>
      <c r="K1084" s="11">
        <v>0</v>
      </c>
      <c r="L1084" s="20">
        <v>94</v>
      </c>
      <c r="M1084" s="117" t="b">
        <v>1</v>
      </c>
      <c r="N1084" s="14">
        <v>191.5</v>
      </c>
      <c r="O1084" s="14">
        <v>192.44</v>
      </c>
      <c r="P1084" s="11"/>
      <c r="Q1084" s="11" t="s">
        <v>105</v>
      </c>
      <c r="R1084" s="135" t="s">
        <v>105</v>
      </c>
      <c r="S1084" s="136" t="s">
        <v>1492</v>
      </c>
      <c r="T1084" s="11"/>
      <c r="U1084" s="11"/>
      <c r="V1084" s="6"/>
      <c r="W1084" s="6"/>
      <c r="X1084" s="6"/>
      <c r="Y1084" s="6"/>
      <c r="Z1084" s="18" t="e">
        <v>#N/A</v>
      </c>
      <c r="AA1084" s="6"/>
      <c r="BQ1084" s="6"/>
      <c r="BR1084" s="6"/>
      <c r="BS1084" s="4">
        <v>0</v>
      </c>
      <c r="BT1084" s="6"/>
      <c r="BU1084" s="6"/>
      <c r="BV1084" s="6"/>
      <c r="BW1084" s="6"/>
      <c r="BX1084" s="10" t="s">
        <v>818</v>
      </c>
      <c r="BY1084" s="6"/>
    </row>
    <row r="1085" spans="1:77" hidden="1" x14ac:dyDescent="0.3">
      <c r="A1085" s="49" t="s">
        <v>1487</v>
      </c>
      <c r="B1085" s="7">
        <v>42970</v>
      </c>
      <c r="C1085" s="6" t="s">
        <v>122</v>
      </c>
      <c r="D1085" s="10" t="s">
        <v>115</v>
      </c>
      <c r="E1085" s="10" t="s">
        <v>116</v>
      </c>
      <c r="F1085" s="20">
        <v>77</v>
      </c>
      <c r="G1085" s="20">
        <v>2</v>
      </c>
      <c r="H1085" s="12" t="str">
        <f t="shared" si="33"/>
        <v>77-2</v>
      </c>
      <c r="I1085" s="12" t="str">
        <f t="shared" si="32"/>
        <v>77-2 1</v>
      </c>
      <c r="J1085" s="49" t="s">
        <v>1487</v>
      </c>
      <c r="K1085" s="11">
        <v>0</v>
      </c>
      <c r="L1085" s="20">
        <v>81</v>
      </c>
      <c r="M1085" s="117" t="b">
        <v>1</v>
      </c>
      <c r="N1085" s="14">
        <v>192.44499999999999</v>
      </c>
      <c r="O1085" s="14">
        <v>193.255</v>
      </c>
      <c r="P1085" s="11" t="s">
        <v>112</v>
      </c>
      <c r="Q1085" s="11" t="s">
        <v>1094</v>
      </c>
      <c r="R1085" s="133" t="s">
        <v>1493</v>
      </c>
      <c r="S1085" s="134">
        <v>1</v>
      </c>
      <c r="T1085" s="20" t="s">
        <v>18</v>
      </c>
      <c r="U1085" s="11"/>
      <c r="V1085" s="17" t="s">
        <v>126</v>
      </c>
      <c r="W1085" s="6" t="s">
        <v>49</v>
      </c>
      <c r="X1085" s="10" t="s">
        <v>120</v>
      </c>
      <c r="Y1085" s="6" t="s">
        <v>10</v>
      </c>
      <c r="Z1085" s="18">
        <v>2</v>
      </c>
      <c r="AA1085" s="6" t="s">
        <v>40</v>
      </c>
      <c r="AT1085" s="4">
        <v>95</v>
      </c>
      <c r="BH1085" s="4">
        <v>5</v>
      </c>
      <c r="BQ1085" s="6"/>
      <c r="BR1085" s="6"/>
      <c r="BS1085" s="4">
        <v>100</v>
      </c>
      <c r="BT1085" s="6"/>
      <c r="BU1085" s="6"/>
      <c r="BV1085" s="6"/>
      <c r="BW1085" s="10" t="s">
        <v>806</v>
      </c>
      <c r="BX1085" s="6"/>
      <c r="BY1085" s="6"/>
    </row>
    <row r="1086" spans="1:77" x14ac:dyDescent="0.3">
      <c r="A1086" s="49" t="s">
        <v>1487</v>
      </c>
      <c r="B1086" s="7">
        <v>42970</v>
      </c>
      <c r="C1086" s="6" t="s">
        <v>122</v>
      </c>
      <c r="D1086" s="10" t="s">
        <v>115</v>
      </c>
      <c r="E1086" s="10" t="s">
        <v>116</v>
      </c>
      <c r="F1086" s="20">
        <v>77</v>
      </c>
      <c r="G1086" s="20">
        <v>2</v>
      </c>
      <c r="H1086" s="12" t="str">
        <f t="shared" si="33"/>
        <v>77-2</v>
      </c>
      <c r="I1086" s="12" t="str">
        <f t="shared" si="32"/>
        <v>77-2 3</v>
      </c>
      <c r="J1086" s="49" t="s">
        <v>1487</v>
      </c>
      <c r="K1086" s="11">
        <v>0</v>
      </c>
      <c r="L1086" s="20">
        <v>81</v>
      </c>
      <c r="M1086" s="117" t="b">
        <v>1</v>
      </c>
      <c r="N1086" s="14">
        <v>192.44499999999999</v>
      </c>
      <c r="O1086" s="14">
        <v>193.255</v>
      </c>
      <c r="P1086" s="11" t="s">
        <v>112</v>
      </c>
      <c r="Q1086" s="11" t="s">
        <v>117</v>
      </c>
      <c r="R1086" s="133" t="s">
        <v>1497</v>
      </c>
      <c r="S1086" s="134">
        <v>3</v>
      </c>
      <c r="T1086" s="20" t="s">
        <v>18</v>
      </c>
      <c r="U1086" s="11"/>
      <c r="V1086" s="17" t="s">
        <v>127</v>
      </c>
      <c r="W1086" s="6" t="s">
        <v>49</v>
      </c>
      <c r="X1086" s="6" t="s">
        <v>14</v>
      </c>
      <c r="Y1086" s="6" t="s">
        <v>11</v>
      </c>
      <c r="Z1086" s="18">
        <v>3</v>
      </c>
      <c r="AA1086" s="6" t="s">
        <v>40</v>
      </c>
      <c r="AT1086" s="4">
        <v>90</v>
      </c>
      <c r="AW1086" s="4">
        <v>10</v>
      </c>
      <c r="BQ1086" s="6"/>
      <c r="BR1086" s="6"/>
      <c r="BS1086" s="4">
        <v>100</v>
      </c>
      <c r="BT1086" s="6"/>
      <c r="BU1086" s="6"/>
      <c r="BV1086" s="6"/>
      <c r="BW1086" s="10" t="s">
        <v>814</v>
      </c>
      <c r="BX1086" s="6"/>
      <c r="BY1086" s="6"/>
    </row>
    <row r="1087" spans="1:77" hidden="1" x14ac:dyDescent="0.3">
      <c r="A1087" s="49" t="s">
        <v>1487</v>
      </c>
      <c r="B1087" s="7">
        <v>42970</v>
      </c>
      <c r="C1087" s="6" t="s">
        <v>122</v>
      </c>
      <c r="D1087" s="10" t="s">
        <v>115</v>
      </c>
      <c r="E1087" s="10" t="s">
        <v>116</v>
      </c>
      <c r="F1087" s="20">
        <v>77</v>
      </c>
      <c r="G1087" s="20">
        <v>2</v>
      </c>
      <c r="H1087" s="12" t="str">
        <f t="shared" si="33"/>
        <v>77-2</v>
      </c>
      <c r="I1087" s="12" t="str">
        <f t="shared" si="32"/>
        <v>77-2 3</v>
      </c>
      <c r="J1087" s="49" t="s">
        <v>1487</v>
      </c>
      <c r="K1087" s="11">
        <v>0</v>
      </c>
      <c r="L1087" s="20">
        <v>81</v>
      </c>
      <c r="M1087" s="117" t="b">
        <v>1</v>
      </c>
      <c r="N1087" s="14">
        <v>192.44499999999999</v>
      </c>
      <c r="O1087" s="14">
        <v>193.255</v>
      </c>
      <c r="P1087" s="11" t="s">
        <v>112</v>
      </c>
      <c r="Q1087" s="11" t="s">
        <v>42</v>
      </c>
      <c r="R1087" s="133" t="s">
        <v>1497</v>
      </c>
      <c r="S1087" s="134">
        <v>3</v>
      </c>
      <c r="T1087" s="20" t="s">
        <v>18</v>
      </c>
      <c r="U1087" s="11" t="s">
        <v>89</v>
      </c>
      <c r="V1087" s="17" t="s">
        <v>210</v>
      </c>
      <c r="W1087" s="6" t="s">
        <v>49</v>
      </c>
      <c r="X1087" s="6" t="s">
        <v>14</v>
      </c>
      <c r="Y1087" s="6" t="s">
        <v>12</v>
      </c>
      <c r="Z1087" s="18">
        <v>4</v>
      </c>
      <c r="AA1087" s="1" t="s">
        <v>40</v>
      </c>
      <c r="AU1087" s="4">
        <v>70</v>
      </c>
      <c r="AW1087" s="4">
        <v>30</v>
      </c>
      <c r="BQ1087" s="6"/>
      <c r="BR1087" s="6"/>
      <c r="BS1087" s="4">
        <v>100</v>
      </c>
      <c r="BT1087" s="6"/>
      <c r="BU1087" s="6"/>
      <c r="BV1087" s="6"/>
      <c r="BW1087" s="10" t="s">
        <v>819</v>
      </c>
      <c r="BX1087" s="6"/>
      <c r="BY1087" s="6"/>
    </row>
    <row r="1088" spans="1:77" hidden="1" x14ac:dyDescent="0.3">
      <c r="A1088" s="49" t="s">
        <v>1487</v>
      </c>
      <c r="B1088" s="7">
        <v>42970</v>
      </c>
      <c r="C1088" s="6" t="s">
        <v>122</v>
      </c>
      <c r="D1088" s="10" t="s">
        <v>115</v>
      </c>
      <c r="E1088" s="10" t="s">
        <v>116</v>
      </c>
      <c r="F1088" s="20">
        <v>77</v>
      </c>
      <c r="G1088" s="20">
        <v>2</v>
      </c>
      <c r="H1088" s="12" t="str">
        <f t="shared" si="33"/>
        <v>77-2</v>
      </c>
      <c r="I1088" s="12" t="str">
        <f t="shared" si="32"/>
        <v>77-2 5</v>
      </c>
      <c r="J1088" s="49" t="s">
        <v>1487</v>
      </c>
      <c r="K1088" s="11">
        <v>0</v>
      </c>
      <c r="L1088" s="20">
        <v>81</v>
      </c>
      <c r="M1088" s="117" t="b">
        <v>1</v>
      </c>
      <c r="N1088" s="14">
        <v>192.44499999999999</v>
      </c>
      <c r="O1088" s="14">
        <v>193.255</v>
      </c>
      <c r="P1088" s="11" t="s">
        <v>112</v>
      </c>
      <c r="Q1088" s="11" t="s">
        <v>46</v>
      </c>
      <c r="R1088" s="133" t="s">
        <v>1495</v>
      </c>
      <c r="S1088" s="134">
        <v>5</v>
      </c>
      <c r="T1088" s="20" t="s">
        <v>18</v>
      </c>
      <c r="U1088" s="11"/>
      <c r="V1088" s="17" t="s">
        <v>129</v>
      </c>
      <c r="W1088" s="6" t="s">
        <v>49</v>
      </c>
      <c r="X1088" s="6" t="s">
        <v>14</v>
      </c>
      <c r="Y1088" s="6" t="s">
        <v>10</v>
      </c>
      <c r="Z1088" s="18">
        <v>2</v>
      </c>
      <c r="AA1088" s="6" t="s">
        <v>40</v>
      </c>
      <c r="AU1088" s="4">
        <v>50</v>
      </c>
      <c r="BH1088" s="4">
        <v>50</v>
      </c>
      <c r="BQ1088" s="6"/>
      <c r="BR1088" s="6"/>
      <c r="BS1088" s="4">
        <v>100</v>
      </c>
      <c r="BT1088" s="6"/>
      <c r="BU1088" s="6"/>
      <c r="BV1088" s="6"/>
      <c r="BW1088" s="10" t="s">
        <v>820</v>
      </c>
      <c r="BX1088" s="6"/>
      <c r="BY1088" s="6"/>
    </row>
    <row r="1089" spans="1:77" hidden="1" x14ac:dyDescent="0.3">
      <c r="A1089" s="49" t="s">
        <v>1487</v>
      </c>
      <c r="B1089" s="7">
        <v>42970</v>
      </c>
      <c r="C1089" s="6" t="s">
        <v>122</v>
      </c>
      <c r="D1089" s="10" t="s">
        <v>115</v>
      </c>
      <c r="E1089" s="10" t="s">
        <v>116</v>
      </c>
      <c r="F1089" s="20">
        <v>77</v>
      </c>
      <c r="G1089" s="20">
        <v>2</v>
      </c>
      <c r="H1089" s="12" t="str">
        <f t="shared" si="33"/>
        <v>77-2</v>
      </c>
      <c r="I1089" s="12" t="str">
        <f t="shared" si="32"/>
        <v>77-2 O</v>
      </c>
      <c r="J1089" s="49" t="s">
        <v>1487</v>
      </c>
      <c r="K1089" s="11">
        <v>0</v>
      </c>
      <c r="L1089" s="20">
        <v>81</v>
      </c>
      <c r="M1089" s="117" t="b">
        <v>1</v>
      </c>
      <c r="N1089" s="14">
        <v>192.44499999999999</v>
      </c>
      <c r="O1089" s="14">
        <v>193.255</v>
      </c>
      <c r="P1089" s="11"/>
      <c r="Q1089" s="11" t="s">
        <v>105</v>
      </c>
      <c r="R1089" s="135" t="s">
        <v>105</v>
      </c>
      <c r="S1089" s="136" t="s">
        <v>1492</v>
      </c>
      <c r="T1089" s="11"/>
      <c r="U1089" s="11"/>
      <c r="V1089" s="6"/>
      <c r="W1089" s="6"/>
      <c r="X1089" s="6"/>
      <c r="Y1089" s="6"/>
      <c r="Z1089" s="18" t="e">
        <v>#N/A</v>
      </c>
      <c r="AA1089" s="6"/>
      <c r="BQ1089" s="6"/>
      <c r="BR1089" s="6"/>
      <c r="BS1089" s="4">
        <v>0</v>
      </c>
      <c r="BT1089" s="6"/>
      <c r="BU1089" s="6"/>
      <c r="BV1089" s="6"/>
      <c r="BW1089" s="6"/>
      <c r="BX1089" s="10" t="s">
        <v>810</v>
      </c>
      <c r="BY1089" s="6"/>
    </row>
    <row r="1090" spans="1:77" hidden="1" x14ac:dyDescent="0.3">
      <c r="A1090" s="49" t="s">
        <v>1487</v>
      </c>
      <c r="B1090" s="7">
        <v>42970</v>
      </c>
      <c r="C1090" s="6" t="s">
        <v>122</v>
      </c>
      <c r="D1090" s="10" t="s">
        <v>115</v>
      </c>
      <c r="E1090" s="10" t="s">
        <v>116</v>
      </c>
      <c r="F1090" s="20">
        <v>77</v>
      </c>
      <c r="G1090" s="20">
        <v>3</v>
      </c>
      <c r="H1090" s="12" t="str">
        <f t="shared" si="33"/>
        <v>77-3</v>
      </c>
      <c r="I1090" s="12" t="str">
        <f t="shared" ref="I1090:I1153" si="34">CONCATENATE(H1090," ",S1090)</f>
        <v>77-3 1</v>
      </c>
      <c r="J1090" s="49" t="s">
        <v>1487</v>
      </c>
      <c r="K1090" s="11">
        <v>0</v>
      </c>
      <c r="L1090" s="20">
        <v>84</v>
      </c>
      <c r="M1090" s="117" t="b">
        <v>1</v>
      </c>
      <c r="N1090" s="14">
        <v>193.26499999999999</v>
      </c>
      <c r="O1090" s="14">
        <v>194.10499999999999</v>
      </c>
      <c r="P1090" s="11" t="s">
        <v>112</v>
      </c>
      <c r="Q1090" s="11" t="s">
        <v>1094</v>
      </c>
      <c r="R1090" s="133" t="s">
        <v>1493</v>
      </c>
      <c r="S1090" s="134">
        <v>1</v>
      </c>
      <c r="T1090" s="20" t="s">
        <v>18</v>
      </c>
      <c r="U1090" s="11"/>
      <c r="V1090" s="17" t="s">
        <v>126</v>
      </c>
      <c r="W1090" s="6" t="s">
        <v>49</v>
      </c>
      <c r="X1090" s="10" t="s">
        <v>120</v>
      </c>
      <c r="Y1090" s="6" t="s">
        <v>10</v>
      </c>
      <c r="Z1090" s="18">
        <v>2</v>
      </c>
      <c r="AA1090" s="6" t="s">
        <v>40</v>
      </c>
      <c r="AT1090" s="4">
        <v>95</v>
      </c>
      <c r="BH1090" s="4">
        <v>5</v>
      </c>
      <c r="BQ1090" s="6"/>
      <c r="BR1090" s="6"/>
      <c r="BS1090" s="4">
        <v>100</v>
      </c>
      <c r="BT1090" s="6"/>
      <c r="BU1090" s="6"/>
      <c r="BV1090" s="6"/>
      <c r="BW1090" s="10" t="s">
        <v>806</v>
      </c>
      <c r="BX1090" s="6"/>
      <c r="BY1090" s="6"/>
    </row>
    <row r="1091" spans="1:77" x14ac:dyDescent="0.3">
      <c r="A1091" s="49" t="s">
        <v>1487</v>
      </c>
      <c r="B1091" s="7">
        <v>42970</v>
      </c>
      <c r="C1091" s="6" t="s">
        <v>122</v>
      </c>
      <c r="D1091" s="10" t="s">
        <v>115</v>
      </c>
      <c r="E1091" s="10" t="s">
        <v>116</v>
      </c>
      <c r="F1091" s="20">
        <v>77</v>
      </c>
      <c r="G1091" s="20">
        <v>3</v>
      </c>
      <c r="H1091" s="12" t="str">
        <f t="shared" si="33"/>
        <v>77-3</v>
      </c>
      <c r="I1091" s="12" t="str">
        <f t="shared" si="34"/>
        <v>77-3 3</v>
      </c>
      <c r="J1091" s="49" t="s">
        <v>1487</v>
      </c>
      <c r="K1091" s="11">
        <v>0</v>
      </c>
      <c r="L1091" s="20">
        <v>84</v>
      </c>
      <c r="M1091" s="117" t="b">
        <v>1</v>
      </c>
      <c r="N1091" s="14">
        <v>193.26499999999999</v>
      </c>
      <c r="O1091" s="14">
        <v>194.10499999999999</v>
      </c>
      <c r="P1091" s="11" t="s">
        <v>112</v>
      </c>
      <c r="Q1091" s="11" t="s">
        <v>117</v>
      </c>
      <c r="R1091" s="133" t="s">
        <v>1497</v>
      </c>
      <c r="S1091" s="134">
        <v>3</v>
      </c>
      <c r="T1091" s="20" t="s">
        <v>18</v>
      </c>
      <c r="U1091" s="11"/>
      <c r="V1091" s="17" t="s">
        <v>127</v>
      </c>
      <c r="W1091" s="6" t="s">
        <v>49</v>
      </c>
      <c r="X1091" s="6" t="s">
        <v>14</v>
      </c>
      <c r="Y1091" s="6" t="s">
        <v>11</v>
      </c>
      <c r="Z1091" s="18">
        <v>3</v>
      </c>
      <c r="AA1091" s="6" t="s">
        <v>40</v>
      </c>
      <c r="AT1091" s="4">
        <v>90</v>
      </c>
      <c r="AW1091" s="4">
        <v>10</v>
      </c>
      <c r="BQ1091" s="6"/>
      <c r="BR1091" s="6"/>
      <c r="BS1091" s="4">
        <v>100</v>
      </c>
      <c r="BT1091" s="6"/>
      <c r="BU1091" s="6"/>
      <c r="BV1091" s="6"/>
      <c r="BW1091" s="10" t="s">
        <v>821</v>
      </c>
      <c r="BX1091" s="6"/>
      <c r="BY1091" s="6"/>
    </row>
    <row r="1092" spans="1:77" hidden="1" x14ac:dyDescent="0.3">
      <c r="A1092" s="49" t="s">
        <v>1487</v>
      </c>
      <c r="B1092" s="7">
        <v>42970</v>
      </c>
      <c r="C1092" s="6" t="s">
        <v>122</v>
      </c>
      <c r="D1092" s="10" t="s">
        <v>115</v>
      </c>
      <c r="E1092" s="10" t="s">
        <v>116</v>
      </c>
      <c r="F1092" s="20">
        <v>77</v>
      </c>
      <c r="G1092" s="20">
        <v>3</v>
      </c>
      <c r="H1092" s="12" t="str">
        <f t="shared" si="33"/>
        <v>77-3</v>
      </c>
      <c r="I1092" s="12" t="str">
        <f t="shared" si="34"/>
        <v>77-3 3</v>
      </c>
      <c r="J1092" s="49" t="s">
        <v>1487</v>
      </c>
      <c r="K1092" s="11">
        <v>0</v>
      </c>
      <c r="L1092" s="20">
        <v>84</v>
      </c>
      <c r="M1092" s="117" t="b">
        <v>1</v>
      </c>
      <c r="N1092" s="14">
        <v>193.26499999999999</v>
      </c>
      <c r="O1092" s="14">
        <v>194.10499999999999</v>
      </c>
      <c r="P1092" s="11" t="s">
        <v>112</v>
      </c>
      <c r="Q1092" s="11" t="s">
        <v>42</v>
      </c>
      <c r="R1092" s="133" t="s">
        <v>1497</v>
      </c>
      <c r="S1092" s="134">
        <v>3</v>
      </c>
      <c r="T1092" s="20" t="s">
        <v>18</v>
      </c>
      <c r="U1092" s="11" t="s">
        <v>89</v>
      </c>
      <c r="V1092" s="17" t="s">
        <v>210</v>
      </c>
      <c r="W1092" s="6" t="s">
        <v>49</v>
      </c>
      <c r="X1092" s="6" t="s">
        <v>14</v>
      </c>
      <c r="Y1092" s="6" t="s">
        <v>12</v>
      </c>
      <c r="Z1092" s="18">
        <v>4</v>
      </c>
      <c r="AA1092" s="1" t="s">
        <v>40</v>
      </c>
      <c r="AU1092" s="4">
        <v>70</v>
      </c>
      <c r="AW1092" s="4">
        <v>30</v>
      </c>
      <c r="BQ1092" s="6"/>
      <c r="BR1092" s="6"/>
      <c r="BS1092" s="4">
        <v>100</v>
      </c>
      <c r="BT1092" s="6"/>
      <c r="BU1092" s="6"/>
      <c r="BV1092" s="6"/>
      <c r="BW1092" s="10" t="s">
        <v>815</v>
      </c>
      <c r="BX1092" s="6"/>
      <c r="BY1092" s="6"/>
    </row>
    <row r="1093" spans="1:77" hidden="1" x14ac:dyDescent="0.3">
      <c r="A1093" s="49" t="s">
        <v>1487</v>
      </c>
      <c r="B1093" s="7">
        <v>42970</v>
      </c>
      <c r="C1093" s="6" t="s">
        <v>122</v>
      </c>
      <c r="D1093" s="10" t="s">
        <v>115</v>
      </c>
      <c r="E1093" s="10" t="s">
        <v>116</v>
      </c>
      <c r="F1093" s="20">
        <v>77</v>
      </c>
      <c r="G1093" s="20">
        <v>3</v>
      </c>
      <c r="H1093" s="12" t="str">
        <f t="shared" si="33"/>
        <v>77-3</v>
      </c>
      <c r="I1093" s="12" t="str">
        <f t="shared" si="34"/>
        <v>77-3 5</v>
      </c>
      <c r="J1093" s="49" t="s">
        <v>1487</v>
      </c>
      <c r="K1093" s="11">
        <v>0</v>
      </c>
      <c r="L1093" s="20">
        <v>84</v>
      </c>
      <c r="M1093" s="117" t="b">
        <v>1</v>
      </c>
      <c r="N1093" s="14">
        <v>193.26499999999999</v>
      </c>
      <c r="O1093" s="14">
        <v>194.10499999999999</v>
      </c>
      <c r="P1093" s="11" t="s">
        <v>112</v>
      </c>
      <c r="Q1093" s="11" t="s">
        <v>46</v>
      </c>
      <c r="R1093" s="144" t="s">
        <v>1495</v>
      </c>
      <c r="S1093" s="145">
        <v>5</v>
      </c>
      <c r="T1093" s="20" t="s">
        <v>18</v>
      </c>
      <c r="U1093" s="11"/>
      <c r="V1093" s="17" t="s">
        <v>126</v>
      </c>
      <c r="W1093" s="6" t="s">
        <v>49</v>
      </c>
      <c r="X1093" s="6" t="s">
        <v>14</v>
      </c>
      <c r="Y1093" s="6" t="s">
        <v>10</v>
      </c>
      <c r="Z1093" s="18">
        <v>2</v>
      </c>
      <c r="AA1093" s="6" t="s">
        <v>40</v>
      </c>
      <c r="AU1093" s="4">
        <v>50</v>
      </c>
      <c r="BH1093" s="4">
        <v>50</v>
      </c>
      <c r="BQ1093" s="6"/>
      <c r="BR1093" s="6"/>
      <c r="BS1093" s="4">
        <v>100</v>
      </c>
      <c r="BT1093" s="6"/>
      <c r="BU1093" s="6"/>
      <c r="BV1093" s="6"/>
      <c r="BW1093" s="10" t="s">
        <v>822</v>
      </c>
      <c r="BX1093" s="6"/>
      <c r="BY1093" s="6"/>
    </row>
    <row r="1094" spans="1:77" hidden="1" x14ac:dyDescent="0.3">
      <c r="A1094" s="49" t="s">
        <v>1487</v>
      </c>
      <c r="B1094" s="7">
        <v>42970</v>
      </c>
      <c r="C1094" s="6" t="s">
        <v>122</v>
      </c>
      <c r="D1094" s="10" t="s">
        <v>115</v>
      </c>
      <c r="E1094" s="10" t="s">
        <v>116</v>
      </c>
      <c r="F1094" s="20">
        <v>77</v>
      </c>
      <c r="G1094" s="20">
        <v>3</v>
      </c>
      <c r="H1094" s="12" t="str">
        <f t="shared" si="33"/>
        <v>77-3</v>
      </c>
      <c r="I1094" s="12" t="str">
        <f t="shared" si="34"/>
        <v>77-3 O</v>
      </c>
      <c r="J1094" s="49" t="s">
        <v>1487</v>
      </c>
      <c r="K1094" s="11">
        <v>0</v>
      </c>
      <c r="L1094" s="20">
        <v>84</v>
      </c>
      <c r="M1094" s="117" t="b">
        <v>1</v>
      </c>
      <c r="N1094" s="14">
        <v>193.26499999999999</v>
      </c>
      <c r="O1094" s="14">
        <v>194.10499999999999</v>
      </c>
      <c r="P1094" s="11"/>
      <c r="Q1094" s="11" t="s">
        <v>105</v>
      </c>
      <c r="R1094" s="135" t="s">
        <v>105</v>
      </c>
      <c r="S1094" s="136" t="s">
        <v>1492</v>
      </c>
      <c r="T1094" s="11"/>
      <c r="U1094" s="11"/>
      <c r="V1094" s="6"/>
      <c r="W1094" s="6"/>
      <c r="X1094" s="6"/>
      <c r="Y1094" s="6"/>
      <c r="Z1094" s="18" t="e">
        <v>#N/A</v>
      </c>
      <c r="AA1094" s="6"/>
      <c r="BQ1094" s="6"/>
      <c r="BR1094" s="6"/>
      <c r="BS1094" s="4">
        <v>0</v>
      </c>
      <c r="BT1094" s="6"/>
      <c r="BU1094" s="6"/>
      <c r="BV1094" s="6"/>
      <c r="BW1094" s="6"/>
      <c r="BX1094" s="10" t="s">
        <v>810</v>
      </c>
      <c r="BY1094" s="6"/>
    </row>
    <row r="1095" spans="1:77" hidden="1" x14ac:dyDescent="0.3">
      <c r="A1095" s="49" t="s">
        <v>1487</v>
      </c>
      <c r="B1095" s="7">
        <v>42970</v>
      </c>
      <c r="C1095" s="6" t="s">
        <v>122</v>
      </c>
      <c r="D1095" s="10" t="s">
        <v>115</v>
      </c>
      <c r="E1095" s="10" t="s">
        <v>116</v>
      </c>
      <c r="F1095" s="20">
        <v>77</v>
      </c>
      <c r="G1095" s="20">
        <v>4</v>
      </c>
      <c r="H1095" s="12" t="str">
        <f t="shared" si="33"/>
        <v>77-4</v>
      </c>
      <c r="I1095" s="12" t="str">
        <f t="shared" si="34"/>
        <v>77-4 1</v>
      </c>
      <c r="J1095" s="49" t="s">
        <v>1487</v>
      </c>
      <c r="K1095" s="11">
        <v>0</v>
      </c>
      <c r="L1095" s="20">
        <v>51</v>
      </c>
      <c r="M1095" s="117" t="b">
        <v>1</v>
      </c>
      <c r="N1095" s="14">
        <v>194.11499999999998</v>
      </c>
      <c r="O1095" s="14">
        <v>194.62499999999997</v>
      </c>
      <c r="P1095" s="11" t="s">
        <v>112</v>
      </c>
      <c r="Q1095" s="11" t="s">
        <v>1094</v>
      </c>
      <c r="R1095" s="133" t="s">
        <v>1493</v>
      </c>
      <c r="S1095" s="134">
        <v>1</v>
      </c>
      <c r="T1095" s="20" t="s">
        <v>18</v>
      </c>
      <c r="U1095" s="11"/>
      <c r="V1095" s="17" t="s">
        <v>126</v>
      </c>
      <c r="W1095" s="6" t="s">
        <v>49</v>
      </c>
      <c r="X1095" s="10" t="s">
        <v>120</v>
      </c>
      <c r="Y1095" s="6" t="s">
        <v>10</v>
      </c>
      <c r="Z1095" s="18">
        <v>2</v>
      </c>
      <c r="AA1095" s="6" t="s">
        <v>40</v>
      </c>
      <c r="AT1095" s="4">
        <v>95</v>
      </c>
      <c r="BH1095" s="4">
        <v>5</v>
      </c>
      <c r="BQ1095" s="6"/>
      <c r="BR1095" s="6"/>
      <c r="BS1095" s="4">
        <v>100</v>
      </c>
      <c r="BT1095" s="6"/>
      <c r="BU1095" s="6"/>
      <c r="BV1095" s="6"/>
      <c r="BW1095" s="10" t="s">
        <v>823</v>
      </c>
      <c r="BX1095" s="6"/>
      <c r="BY1095" s="6"/>
    </row>
    <row r="1096" spans="1:77" hidden="1" x14ac:dyDescent="0.3">
      <c r="A1096" s="49" t="s">
        <v>1487</v>
      </c>
      <c r="B1096" s="7">
        <v>42970</v>
      </c>
      <c r="C1096" s="6" t="s">
        <v>122</v>
      </c>
      <c r="D1096" s="10" t="s">
        <v>115</v>
      </c>
      <c r="E1096" s="10" t="s">
        <v>116</v>
      </c>
      <c r="F1096" s="20">
        <v>77</v>
      </c>
      <c r="G1096" s="20">
        <v>4</v>
      </c>
      <c r="H1096" s="12" t="str">
        <f t="shared" si="33"/>
        <v>77-4</v>
      </c>
      <c r="I1096" s="12" t="str">
        <f t="shared" si="34"/>
        <v>77-4 3</v>
      </c>
      <c r="J1096" s="49" t="s">
        <v>1487</v>
      </c>
      <c r="K1096" s="11">
        <v>0</v>
      </c>
      <c r="L1096" s="20">
        <v>51</v>
      </c>
      <c r="M1096" s="117" t="b">
        <v>1</v>
      </c>
      <c r="N1096" s="14">
        <v>194.11499999999998</v>
      </c>
      <c r="O1096" s="14">
        <v>194.62499999999997</v>
      </c>
      <c r="P1096" s="11" t="s">
        <v>112</v>
      </c>
      <c r="Q1096" s="11" t="s">
        <v>42</v>
      </c>
      <c r="R1096" s="133" t="s">
        <v>1497</v>
      </c>
      <c r="S1096" s="134">
        <v>3</v>
      </c>
      <c r="T1096" s="20" t="s">
        <v>18</v>
      </c>
      <c r="U1096" s="11" t="s">
        <v>89</v>
      </c>
      <c r="V1096" s="17" t="s">
        <v>788</v>
      </c>
      <c r="W1096" s="6" t="s">
        <v>49</v>
      </c>
      <c r="X1096" s="6" t="s">
        <v>14</v>
      </c>
      <c r="Y1096" s="6" t="s">
        <v>12</v>
      </c>
      <c r="Z1096" s="18">
        <v>4</v>
      </c>
      <c r="AA1096" s="1" t="s">
        <v>40</v>
      </c>
      <c r="AU1096" s="4">
        <v>70</v>
      </c>
      <c r="AW1096" s="4">
        <v>30</v>
      </c>
      <c r="BQ1096" s="6"/>
      <c r="BR1096" s="6"/>
      <c r="BS1096" s="4">
        <v>100</v>
      </c>
      <c r="BT1096" s="6"/>
      <c r="BU1096" s="6"/>
      <c r="BV1096" s="6"/>
      <c r="BW1096" s="10" t="s">
        <v>824</v>
      </c>
      <c r="BX1096" s="6"/>
      <c r="BY1096" s="6"/>
    </row>
    <row r="1097" spans="1:77" hidden="1" x14ac:dyDescent="0.3">
      <c r="A1097" s="49" t="s">
        <v>1487</v>
      </c>
      <c r="B1097" s="7">
        <v>42970</v>
      </c>
      <c r="C1097" s="6" t="s">
        <v>122</v>
      </c>
      <c r="D1097" s="10" t="s">
        <v>115</v>
      </c>
      <c r="E1097" s="10" t="s">
        <v>116</v>
      </c>
      <c r="F1097" s="20">
        <v>77</v>
      </c>
      <c r="G1097" s="20">
        <v>4</v>
      </c>
      <c r="H1097" s="12" t="str">
        <f t="shared" si="33"/>
        <v>77-4</v>
      </c>
      <c r="I1097" s="12" t="str">
        <f t="shared" si="34"/>
        <v>77-4 O</v>
      </c>
      <c r="J1097" s="49" t="s">
        <v>1487</v>
      </c>
      <c r="K1097" s="11">
        <v>0</v>
      </c>
      <c r="L1097" s="20">
        <v>51</v>
      </c>
      <c r="M1097" s="117" t="b">
        <v>1</v>
      </c>
      <c r="N1097" s="14">
        <v>194.11499999999998</v>
      </c>
      <c r="O1097" s="14">
        <v>194.62499999999997</v>
      </c>
      <c r="P1097" s="11"/>
      <c r="Q1097" s="11" t="s">
        <v>105</v>
      </c>
      <c r="R1097" s="135" t="s">
        <v>105</v>
      </c>
      <c r="S1097" s="136" t="s">
        <v>1492</v>
      </c>
      <c r="T1097" s="11"/>
      <c r="U1097" s="11"/>
      <c r="V1097" s="6"/>
      <c r="W1097" s="6"/>
      <c r="X1097" s="6"/>
      <c r="Y1097" s="6"/>
      <c r="Z1097" s="18" t="e">
        <v>#N/A</v>
      </c>
      <c r="AA1097" s="6"/>
      <c r="BQ1097" s="6"/>
      <c r="BR1097" s="6"/>
      <c r="BS1097" s="4">
        <v>0</v>
      </c>
      <c r="BT1097" s="6"/>
      <c r="BU1097" s="6"/>
      <c r="BV1097" s="6"/>
      <c r="BW1097" s="6"/>
      <c r="BX1097" s="10" t="s">
        <v>825</v>
      </c>
      <c r="BY1097" s="6"/>
    </row>
    <row r="1098" spans="1:77" hidden="1" x14ac:dyDescent="0.3">
      <c r="A1098" s="49" t="s">
        <v>1487</v>
      </c>
      <c r="B1098" s="7">
        <v>42970</v>
      </c>
      <c r="C1098" s="6" t="s">
        <v>122</v>
      </c>
      <c r="D1098" s="10" t="s">
        <v>115</v>
      </c>
      <c r="E1098" s="10" t="s">
        <v>116</v>
      </c>
      <c r="F1098" s="20">
        <v>78</v>
      </c>
      <c r="G1098" s="20">
        <v>1</v>
      </c>
      <c r="H1098" s="12" t="str">
        <f t="shared" si="33"/>
        <v>78-1</v>
      </c>
      <c r="I1098" s="12" t="str">
        <f t="shared" si="34"/>
        <v>78-1 1</v>
      </c>
      <c r="J1098" s="49" t="s">
        <v>1487</v>
      </c>
      <c r="K1098" s="11">
        <v>0</v>
      </c>
      <c r="L1098" s="20">
        <v>98</v>
      </c>
      <c r="M1098" s="117" t="b">
        <v>1</v>
      </c>
      <c r="N1098" s="14">
        <v>194.55</v>
      </c>
      <c r="O1098" s="14">
        <v>195.53</v>
      </c>
      <c r="P1098" s="11" t="s">
        <v>112</v>
      </c>
      <c r="Q1098" s="11" t="s">
        <v>1094</v>
      </c>
      <c r="R1098" s="133" t="s">
        <v>1493</v>
      </c>
      <c r="S1098" s="134">
        <v>1</v>
      </c>
      <c r="T1098" s="20" t="s">
        <v>18</v>
      </c>
      <c r="U1098" s="11"/>
      <c r="V1098" s="17" t="s">
        <v>126</v>
      </c>
      <c r="W1098" s="6" t="s">
        <v>49</v>
      </c>
      <c r="X1098" s="10" t="s">
        <v>120</v>
      </c>
      <c r="Y1098" s="6" t="s">
        <v>10</v>
      </c>
      <c r="Z1098" s="18">
        <v>2</v>
      </c>
      <c r="AA1098" s="6" t="s">
        <v>40</v>
      </c>
      <c r="AT1098" s="4">
        <v>95</v>
      </c>
      <c r="BH1098" s="4">
        <v>5</v>
      </c>
      <c r="BQ1098" s="6"/>
      <c r="BR1098" s="6"/>
      <c r="BS1098" s="4">
        <v>100</v>
      </c>
      <c r="BT1098" s="6"/>
      <c r="BU1098" s="6"/>
      <c r="BV1098" s="6"/>
      <c r="BW1098" s="10" t="s">
        <v>823</v>
      </c>
      <c r="BX1098" s="6"/>
      <c r="BY1098" s="6"/>
    </row>
    <row r="1099" spans="1:77" x14ac:dyDescent="0.3">
      <c r="A1099" s="49" t="s">
        <v>1487</v>
      </c>
      <c r="B1099" s="7">
        <v>42970</v>
      </c>
      <c r="C1099" s="6" t="s">
        <v>122</v>
      </c>
      <c r="D1099" s="10" t="s">
        <v>115</v>
      </c>
      <c r="E1099" s="10" t="s">
        <v>116</v>
      </c>
      <c r="F1099" s="20">
        <v>78</v>
      </c>
      <c r="G1099" s="20">
        <v>1</v>
      </c>
      <c r="H1099" s="12" t="str">
        <f t="shared" si="33"/>
        <v>78-1</v>
      </c>
      <c r="I1099" s="12" t="str">
        <f t="shared" si="34"/>
        <v>78-1 3</v>
      </c>
      <c r="J1099" s="49" t="s">
        <v>1487</v>
      </c>
      <c r="K1099" s="11">
        <v>0</v>
      </c>
      <c r="L1099" s="20">
        <v>98</v>
      </c>
      <c r="M1099" s="117" t="b">
        <v>1</v>
      </c>
      <c r="N1099" s="14">
        <v>194.55</v>
      </c>
      <c r="O1099" s="14">
        <v>195.53</v>
      </c>
      <c r="P1099" s="11" t="s">
        <v>112</v>
      </c>
      <c r="Q1099" s="11" t="s">
        <v>117</v>
      </c>
      <c r="R1099" s="133" t="s">
        <v>1497</v>
      </c>
      <c r="S1099" s="134">
        <v>3</v>
      </c>
      <c r="T1099" s="20" t="s">
        <v>18</v>
      </c>
      <c r="U1099" s="11"/>
      <c r="V1099" s="17" t="s">
        <v>129</v>
      </c>
      <c r="W1099" s="6" t="s">
        <v>49</v>
      </c>
      <c r="X1099" s="6" t="s">
        <v>14</v>
      </c>
      <c r="Y1099" s="6" t="s">
        <v>11</v>
      </c>
      <c r="Z1099" s="18">
        <v>3</v>
      </c>
      <c r="AA1099" s="6" t="s">
        <v>40</v>
      </c>
      <c r="AT1099" s="4">
        <v>90</v>
      </c>
      <c r="AW1099" s="4">
        <v>10</v>
      </c>
      <c r="BQ1099" s="6"/>
      <c r="BR1099" s="6"/>
      <c r="BS1099" s="4">
        <v>100</v>
      </c>
      <c r="BT1099" s="6"/>
      <c r="BU1099" s="6"/>
      <c r="BV1099" s="6"/>
      <c r="BW1099" s="10" t="s">
        <v>826</v>
      </c>
      <c r="BX1099" s="6"/>
      <c r="BY1099" s="6"/>
    </row>
    <row r="1100" spans="1:77" hidden="1" x14ac:dyDescent="0.3">
      <c r="A1100" s="49" t="s">
        <v>1487</v>
      </c>
      <c r="B1100" s="7">
        <v>42970</v>
      </c>
      <c r="C1100" s="6" t="s">
        <v>122</v>
      </c>
      <c r="D1100" s="10" t="s">
        <v>115</v>
      </c>
      <c r="E1100" s="10" t="s">
        <v>116</v>
      </c>
      <c r="F1100" s="20">
        <v>78</v>
      </c>
      <c r="G1100" s="20">
        <v>1</v>
      </c>
      <c r="H1100" s="12" t="str">
        <f t="shared" si="33"/>
        <v>78-1</v>
      </c>
      <c r="I1100" s="12" t="str">
        <f t="shared" si="34"/>
        <v>78-1 3</v>
      </c>
      <c r="J1100" s="49" t="s">
        <v>1487</v>
      </c>
      <c r="K1100" s="11">
        <v>0</v>
      </c>
      <c r="L1100" s="20">
        <v>98</v>
      </c>
      <c r="M1100" s="117" t="b">
        <v>1</v>
      </c>
      <c r="N1100" s="14">
        <v>194.55</v>
      </c>
      <c r="O1100" s="14">
        <v>195.53</v>
      </c>
      <c r="P1100" s="11" t="s">
        <v>112</v>
      </c>
      <c r="Q1100" s="11" t="s">
        <v>42</v>
      </c>
      <c r="R1100" s="133" t="s">
        <v>1497</v>
      </c>
      <c r="S1100" s="134">
        <v>3</v>
      </c>
      <c r="T1100" s="20" t="s">
        <v>18</v>
      </c>
      <c r="U1100" s="11" t="s">
        <v>89</v>
      </c>
      <c r="V1100" s="17" t="s">
        <v>210</v>
      </c>
      <c r="W1100" s="6" t="s">
        <v>49</v>
      </c>
      <c r="X1100" s="6" t="s">
        <v>52</v>
      </c>
      <c r="Y1100" s="6" t="s">
        <v>12</v>
      </c>
      <c r="Z1100" s="18">
        <v>4</v>
      </c>
      <c r="AA1100" s="1" t="s">
        <v>40</v>
      </c>
      <c r="AU1100" s="4">
        <v>70</v>
      </c>
      <c r="AW1100" s="4">
        <v>30</v>
      </c>
      <c r="BQ1100" s="6"/>
      <c r="BR1100" s="6"/>
      <c r="BS1100" s="4">
        <v>100</v>
      </c>
      <c r="BT1100" s="6"/>
      <c r="BU1100" s="6"/>
      <c r="BV1100" s="6"/>
      <c r="BW1100" s="10" t="s">
        <v>815</v>
      </c>
      <c r="BX1100" s="6"/>
      <c r="BY1100" s="6"/>
    </row>
    <row r="1101" spans="1:77" hidden="1" x14ac:dyDescent="0.3">
      <c r="A1101" s="49" t="s">
        <v>1487</v>
      </c>
      <c r="B1101" s="7">
        <v>42970</v>
      </c>
      <c r="C1101" s="6" t="s">
        <v>122</v>
      </c>
      <c r="D1101" s="10" t="s">
        <v>115</v>
      </c>
      <c r="E1101" s="10" t="s">
        <v>116</v>
      </c>
      <c r="F1101" s="20">
        <v>78</v>
      </c>
      <c r="G1101" s="20">
        <v>1</v>
      </c>
      <c r="H1101" s="12" t="str">
        <f t="shared" si="33"/>
        <v>78-1</v>
      </c>
      <c r="I1101" s="12" t="str">
        <f t="shared" si="34"/>
        <v>78-1 5</v>
      </c>
      <c r="J1101" s="49" t="s">
        <v>1487</v>
      </c>
      <c r="K1101" s="11">
        <v>92</v>
      </c>
      <c r="L1101" s="20">
        <v>95</v>
      </c>
      <c r="M1101" s="117" t="b">
        <v>1</v>
      </c>
      <c r="N1101" s="14">
        <v>195.47</v>
      </c>
      <c r="O1101" s="14">
        <v>195.5</v>
      </c>
      <c r="P1101" s="11" t="s">
        <v>112</v>
      </c>
      <c r="Q1101" s="11" t="s">
        <v>46</v>
      </c>
      <c r="R1101" s="142" t="s">
        <v>1495</v>
      </c>
      <c r="S1101" s="143">
        <v>5</v>
      </c>
      <c r="T1101" s="20" t="s">
        <v>18</v>
      </c>
      <c r="U1101" s="11"/>
      <c r="V1101" s="17" t="s">
        <v>126</v>
      </c>
      <c r="W1101" s="6" t="s">
        <v>49</v>
      </c>
      <c r="X1101" s="6" t="s">
        <v>14</v>
      </c>
      <c r="Y1101" s="6" t="s">
        <v>10</v>
      </c>
      <c r="Z1101" s="18">
        <v>2</v>
      </c>
      <c r="AA1101" s="6" t="s">
        <v>40</v>
      </c>
      <c r="AU1101" s="4">
        <v>50</v>
      </c>
      <c r="BH1101" s="4">
        <v>50</v>
      </c>
      <c r="BQ1101" s="6"/>
      <c r="BR1101" s="6"/>
      <c r="BS1101" s="4">
        <v>100</v>
      </c>
      <c r="BT1101" s="6"/>
      <c r="BU1101" s="6"/>
      <c r="BV1101" s="6"/>
      <c r="BW1101" s="10" t="s">
        <v>827</v>
      </c>
      <c r="BX1101" s="6"/>
      <c r="BY1101" s="6"/>
    </row>
    <row r="1102" spans="1:77" hidden="1" x14ac:dyDescent="0.3">
      <c r="A1102" s="49" t="s">
        <v>1487</v>
      </c>
      <c r="B1102" s="7">
        <v>42970</v>
      </c>
      <c r="C1102" s="6" t="s">
        <v>122</v>
      </c>
      <c r="D1102" s="10" t="s">
        <v>115</v>
      </c>
      <c r="E1102" s="10" t="s">
        <v>116</v>
      </c>
      <c r="F1102" s="20">
        <v>78</v>
      </c>
      <c r="G1102" s="20">
        <v>1</v>
      </c>
      <c r="H1102" s="12" t="str">
        <f t="shared" si="33"/>
        <v>78-1</v>
      </c>
      <c r="I1102" s="12" t="str">
        <f t="shared" si="34"/>
        <v>78-1 O</v>
      </c>
      <c r="J1102" s="49" t="s">
        <v>1487</v>
      </c>
      <c r="K1102" s="11">
        <v>0</v>
      </c>
      <c r="L1102" s="20">
        <v>98</v>
      </c>
      <c r="M1102" s="117" t="b">
        <v>1</v>
      </c>
      <c r="N1102" s="14">
        <v>194.55</v>
      </c>
      <c r="O1102" s="14">
        <v>195.53</v>
      </c>
      <c r="P1102" s="11"/>
      <c r="Q1102" s="11" t="s">
        <v>105</v>
      </c>
      <c r="R1102" s="135" t="s">
        <v>105</v>
      </c>
      <c r="S1102" s="136" t="s">
        <v>1492</v>
      </c>
      <c r="T1102" s="11"/>
      <c r="U1102" s="11"/>
      <c r="V1102" s="6"/>
      <c r="W1102" s="6"/>
      <c r="X1102" s="6"/>
      <c r="Y1102" s="6"/>
      <c r="Z1102" s="18" t="e">
        <v>#N/A</v>
      </c>
      <c r="AA1102" s="6"/>
      <c r="BQ1102" s="6"/>
      <c r="BR1102" s="6"/>
      <c r="BS1102" s="4">
        <v>0</v>
      </c>
      <c r="BT1102" s="6"/>
      <c r="BU1102" s="6"/>
      <c r="BV1102" s="6"/>
      <c r="BW1102" s="6"/>
      <c r="BX1102" s="10" t="s">
        <v>828</v>
      </c>
      <c r="BY1102" s="6"/>
    </row>
    <row r="1103" spans="1:77" hidden="1" x14ac:dyDescent="0.3">
      <c r="A1103" s="49" t="s">
        <v>1487</v>
      </c>
      <c r="B1103" s="7">
        <v>42970</v>
      </c>
      <c r="C1103" s="6" t="s">
        <v>122</v>
      </c>
      <c r="D1103" s="10" t="s">
        <v>115</v>
      </c>
      <c r="E1103" s="10" t="s">
        <v>116</v>
      </c>
      <c r="F1103" s="20">
        <v>78</v>
      </c>
      <c r="G1103" s="20">
        <v>2</v>
      </c>
      <c r="H1103" s="12" t="str">
        <f t="shared" si="33"/>
        <v>78-2</v>
      </c>
      <c r="I1103" s="12" t="str">
        <f t="shared" si="34"/>
        <v>78-2 1</v>
      </c>
      <c r="J1103" s="49" t="s">
        <v>1487</v>
      </c>
      <c r="K1103" s="11">
        <v>0</v>
      </c>
      <c r="L1103" s="20">
        <v>80</v>
      </c>
      <c r="M1103" s="117" t="b">
        <v>1</v>
      </c>
      <c r="N1103" s="14">
        <v>195.53</v>
      </c>
      <c r="O1103" s="14">
        <v>196.33</v>
      </c>
      <c r="P1103" s="11" t="s">
        <v>112</v>
      </c>
      <c r="Q1103" s="11" t="s">
        <v>1094</v>
      </c>
      <c r="R1103" s="133" t="s">
        <v>1493</v>
      </c>
      <c r="S1103" s="134">
        <v>1</v>
      </c>
      <c r="T1103" s="20" t="s">
        <v>18</v>
      </c>
      <c r="U1103" s="11"/>
      <c r="V1103" s="17" t="s">
        <v>126</v>
      </c>
      <c r="W1103" s="6" t="s">
        <v>49</v>
      </c>
      <c r="X1103" s="10" t="s">
        <v>120</v>
      </c>
      <c r="Y1103" s="6" t="s">
        <v>10</v>
      </c>
      <c r="Z1103" s="18">
        <v>2</v>
      </c>
      <c r="AA1103" s="6" t="s">
        <v>40</v>
      </c>
      <c r="AT1103" s="4">
        <v>95</v>
      </c>
      <c r="BH1103" s="4">
        <v>5</v>
      </c>
      <c r="BQ1103" s="6"/>
      <c r="BR1103" s="6"/>
      <c r="BS1103" s="4">
        <v>100</v>
      </c>
      <c r="BT1103" s="6"/>
      <c r="BU1103" s="6"/>
      <c r="BV1103" s="6"/>
      <c r="BW1103" s="10" t="s">
        <v>823</v>
      </c>
      <c r="BX1103" s="6"/>
      <c r="BY1103" s="6"/>
    </row>
    <row r="1104" spans="1:77" x14ac:dyDescent="0.3">
      <c r="A1104" s="49" t="s">
        <v>1487</v>
      </c>
      <c r="B1104" s="7">
        <v>42970</v>
      </c>
      <c r="C1104" s="6" t="s">
        <v>122</v>
      </c>
      <c r="D1104" s="10" t="s">
        <v>115</v>
      </c>
      <c r="E1104" s="10" t="s">
        <v>116</v>
      </c>
      <c r="F1104" s="20">
        <v>78</v>
      </c>
      <c r="G1104" s="20">
        <v>2</v>
      </c>
      <c r="H1104" s="12" t="str">
        <f t="shared" si="33"/>
        <v>78-2</v>
      </c>
      <c r="I1104" s="12" t="str">
        <f t="shared" si="34"/>
        <v>78-2 3</v>
      </c>
      <c r="J1104" s="49" t="s">
        <v>1487</v>
      </c>
      <c r="K1104" s="11">
        <v>0</v>
      </c>
      <c r="L1104" s="20">
        <v>80</v>
      </c>
      <c r="M1104" s="117" t="b">
        <v>1</v>
      </c>
      <c r="N1104" s="14">
        <v>195.53</v>
      </c>
      <c r="O1104" s="14">
        <v>196.33</v>
      </c>
      <c r="P1104" s="11" t="s">
        <v>112</v>
      </c>
      <c r="Q1104" s="11" t="s">
        <v>117</v>
      </c>
      <c r="R1104" s="133" t="s">
        <v>1497</v>
      </c>
      <c r="S1104" s="134">
        <v>3</v>
      </c>
      <c r="T1104" s="20" t="s">
        <v>18</v>
      </c>
      <c r="U1104" s="11"/>
      <c r="V1104" s="17" t="s">
        <v>206</v>
      </c>
      <c r="W1104" s="6" t="s">
        <v>49</v>
      </c>
      <c r="X1104" s="6" t="s">
        <v>14</v>
      </c>
      <c r="Y1104" s="6" t="s">
        <v>11</v>
      </c>
      <c r="Z1104" s="18">
        <v>3</v>
      </c>
      <c r="AA1104" s="6" t="s">
        <v>40</v>
      </c>
      <c r="AT1104" s="4">
        <v>90</v>
      </c>
      <c r="AW1104" s="4">
        <v>10</v>
      </c>
      <c r="BQ1104" s="6"/>
      <c r="BR1104" s="6"/>
      <c r="BS1104" s="4">
        <v>100</v>
      </c>
      <c r="BT1104" s="6"/>
      <c r="BU1104" s="6"/>
      <c r="BV1104" s="6"/>
      <c r="BW1104" s="10" t="s">
        <v>826</v>
      </c>
      <c r="BX1104" s="6"/>
      <c r="BY1104" s="6"/>
    </row>
    <row r="1105" spans="1:77" hidden="1" x14ac:dyDescent="0.3">
      <c r="A1105" s="49" t="s">
        <v>1487</v>
      </c>
      <c r="B1105" s="7">
        <v>42970</v>
      </c>
      <c r="C1105" s="6" t="s">
        <v>122</v>
      </c>
      <c r="D1105" s="10" t="s">
        <v>115</v>
      </c>
      <c r="E1105" s="10" t="s">
        <v>116</v>
      </c>
      <c r="F1105" s="20">
        <v>78</v>
      </c>
      <c r="G1105" s="20">
        <v>2</v>
      </c>
      <c r="H1105" s="12" t="str">
        <f t="shared" ref="H1105:H1168" si="35">F1105&amp;"-"&amp;G1105</f>
        <v>78-2</v>
      </c>
      <c r="I1105" s="12" t="str">
        <f t="shared" si="34"/>
        <v>78-2 3</v>
      </c>
      <c r="J1105" s="49" t="s">
        <v>1487</v>
      </c>
      <c r="K1105" s="11">
        <v>0</v>
      </c>
      <c r="L1105" s="20">
        <v>80</v>
      </c>
      <c r="M1105" s="117" t="b">
        <v>1</v>
      </c>
      <c r="N1105" s="14">
        <v>195.53</v>
      </c>
      <c r="O1105" s="14">
        <v>196.33</v>
      </c>
      <c r="P1105" s="11" t="s">
        <v>112</v>
      </c>
      <c r="Q1105" s="11" t="s">
        <v>42</v>
      </c>
      <c r="R1105" s="133" t="s">
        <v>1497</v>
      </c>
      <c r="S1105" s="134">
        <v>3</v>
      </c>
      <c r="T1105" s="20" t="s">
        <v>18</v>
      </c>
      <c r="U1105" s="11" t="s">
        <v>89</v>
      </c>
      <c r="V1105" s="17" t="s">
        <v>141</v>
      </c>
      <c r="W1105" s="6" t="s">
        <v>49</v>
      </c>
      <c r="X1105" s="6" t="s">
        <v>52</v>
      </c>
      <c r="Y1105" s="6" t="s">
        <v>12</v>
      </c>
      <c r="Z1105" s="18">
        <v>4</v>
      </c>
      <c r="AA1105" s="1" t="s">
        <v>40</v>
      </c>
      <c r="AU1105" s="4">
        <v>70</v>
      </c>
      <c r="AW1105" s="4">
        <v>30</v>
      </c>
      <c r="BQ1105" s="6"/>
      <c r="BR1105" s="6"/>
      <c r="BS1105" s="4">
        <v>100</v>
      </c>
      <c r="BT1105" s="6"/>
      <c r="BU1105" s="6"/>
      <c r="BV1105" s="6"/>
      <c r="BW1105" s="10" t="s">
        <v>815</v>
      </c>
      <c r="BX1105" s="6"/>
      <c r="BY1105" s="6"/>
    </row>
    <row r="1106" spans="1:77" hidden="1" x14ac:dyDescent="0.3">
      <c r="A1106" s="49" t="s">
        <v>1487</v>
      </c>
      <c r="B1106" s="7">
        <v>42970</v>
      </c>
      <c r="C1106" s="6" t="s">
        <v>122</v>
      </c>
      <c r="D1106" s="10" t="s">
        <v>115</v>
      </c>
      <c r="E1106" s="10" t="s">
        <v>116</v>
      </c>
      <c r="F1106" s="20">
        <v>78</v>
      </c>
      <c r="G1106" s="20">
        <v>2</v>
      </c>
      <c r="H1106" s="12" t="str">
        <f t="shared" si="35"/>
        <v>78-2</v>
      </c>
      <c r="I1106" s="12" t="str">
        <f t="shared" si="34"/>
        <v>78-2 5</v>
      </c>
      <c r="J1106" s="49" t="s">
        <v>1487</v>
      </c>
      <c r="K1106" s="11">
        <v>92</v>
      </c>
      <c r="L1106" s="20">
        <v>80</v>
      </c>
      <c r="M1106" s="117" t="b">
        <v>1</v>
      </c>
      <c r="N1106" s="14">
        <v>196.45</v>
      </c>
      <c r="O1106" s="14">
        <v>196.33</v>
      </c>
      <c r="P1106" s="11" t="s">
        <v>112</v>
      </c>
      <c r="Q1106" s="11" t="s">
        <v>46</v>
      </c>
      <c r="R1106" s="142" t="s">
        <v>1495</v>
      </c>
      <c r="S1106" s="143">
        <v>5</v>
      </c>
      <c r="T1106" s="20" t="s">
        <v>18</v>
      </c>
      <c r="U1106" s="11" t="s">
        <v>23</v>
      </c>
      <c r="V1106" s="17" t="s">
        <v>304</v>
      </c>
      <c r="W1106" s="6" t="s">
        <v>49</v>
      </c>
      <c r="X1106" s="6" t="s">
        <v>14</v>
      </c>
      <c r="Y1106" s="6" t="s">
        <v>10</v>
      </c>
      <c r="Z1106" s="18">
        <v>2</v>
      </c>
      <c r="AA1106" s="6" t="s">
        <v>40</v>
      </c>
      <c r="AU1106" s="4">
        <v>50</v>
      </c>
      <c r="BH1106" s="4">
        <v>50</v>
      </c>
      <c r="BQ1106" s="6"/>
      <c r="BR1106" s="6"/>
      <c r="BS1106" s="4">
        <v>100</v>
      </c>
      <c r="BT1106" s="6"/>
      <c r="BU1106" s="6"/>
      <c r="BV1106" s="6"/>
      <c r="BW1106" s="10" t="s">
        <v>829</v>
      </c>
      <c r="BX1106" s="6"/>
      <c r="BY1106" s="6"/>
    </row>
    <row r="1107" spans="1:77" hidden="1" x14ac:dyDescent="0.3">
      <c r="A1107" s="49" t="s">
        <v>1487</v>
      </c>
      <c r="B1107" s="7">
        <v>42970</v>
      </c>
      <c r="C1107" s="6" t="s">
        <v>122</v>
      </c>
      <c r="D1107" s="10" t="s">
        <v>115</v>
      </c>
      <c r="E1107" s="10" t="s">
        <v>116</v>
      </c>
      <c r="F1107" s="20">
        <v>78</v>
      </c>
      <c r="G1107" s="20">
        <v>2</v>
      </c>
      <c r="H1107" s="12" t="str">
        <f t="shared" si="35"/>
        <v>78-2</v>
      </c>
      <c r="I1107" s="12" t="str">
        <f t="shared" si="34"/>
        <v>78-2 O</v>
      </c>
      <c r="J1107" s="49" t="s">
        <v>1487</v>
      </c>
      <c r="K1107" s="11">
        <v>0</v>
      </c>
      <c r="L1107" s="20">
        <v>80</v>
      </c>
      <c r="M1107" s="117" t="b">
        <v>1</v>
      </c>
      <c r="N1107" s="14">
        <v>195.53</v>
      </c>
      <c r="O1107" s="14">
        <v>196.33</v>
      </c>
      <c r="P1107" s="11"/>
      <c r="Q1107" s="11" t="s">
        <v>105</v>
      </c>
      <c r="R1107" s="135" t="s">
        <v>105</v>
      </c>
      <c r="S1107" s="136" t="s">
        <v>1492</v>
      </c>
      <c r="T1107" s="11"/>
      <c r="U1107" s="11"/>
      <c r="V1107" s="6"/>
      <c r="W1107" s="6"/>
      <c r="X1107" s="6"/>
      <c r="Y1107" s="6"/>
      <c r="Z1107" s="18" t="e">
        <v>#N/A</v>
      </c>
      <c r="AA1107" s="6"/>
      <c r="BQ1107" s="6"/>
      <c r="BR1107" s="6"/>
      <c r="BS1107" s="4">
        <v>0</v>
      </c>
      <c r="BT1107" s="6"/>
      <c r="BU1107" s="6"/>
      <c r="BV1107" s="6"/>
      <c r="BW1107" s="6"/>
      <c r="BX1107" s="10" t="s">
        <v>828</v>
      </c>
      <c r="BY1107" s="6"/>
    </row>
    <row r="1108" spans="1:77" hidden="1" x14ac:dyDescent="0.3">
      <c r="A1108" s="49" t="s">
        <v>1487</v>
      </c>
      <c r="B1108" s="7">
        <v>42970</v>
      </c>
      <c r="C1108" s="6" t="s">
        <v>122</v>
      </c>
      <c r="D1108" s="10" t="s">
        <v>115</v>
      </c>
      <c r="E1108" s="10" t="s">
        <v>116</v>
      </c>
      <c r="F1108" s="20">
        <v>78</v>
      </c>
      <c r="G1108" s="20">
        <v>3</v>
      </c>
      <c r="H1108" s="12" t="str">
        <f t="shared" si="35"/>
        <v>78-3</v>
      </c>
      <c r="I1108" s="12" t="str">
        <f t="shared" si="34"/>
        <v>78-3 1</v>
      </c>
      <c r="J1108" s="49" t="s">
        <v>1487</v>
      </c>
      <c r="K1108" s="11">
        <v>0</v>
      </c>
      <c r="L1108" s="20">
        <v>7</v>
      </c>
      <c r="M1108" s="117" t="b">
        <v>1</v>
      </c>
      <c r="N1108" s="14">
        <v>196.33</v>
      </c>
      <c r="O1108" s="14">
        <v>196.4</v>
      </c>
      <c r="P1108" s="11" t="s">
        <v>112</v>
      </c>
      <c r="Q1108" s="11" t="s">
        <v>1094</v>
      </c>
      <c r="R1108" s="133" t="s">
        <v>1493</v>
      </c>
      <c r="S1108" s="134">
        <v>1</v>
      </c>
      <c r="T1108" s="20" t="s">
        <v>18</v>
      </c>
      <c r="U1108" s="11"/>
      <c r="V1108" s="17" t="s">
        <v>126</v>
      </c>
      <c r="W1108" s="6" t="s">
        <v>49</v>
      </c>
      <c r="X1108" s="10" t="s">
        <v>120</v>
      </c>
      <c r="Y1108" s="6" t="s">
        <v>10</v>
      </c>
      <c r="Z1108" s="18">
        <v>2</v>
      </c>
      <c r="AA1108" s="6" t="s">
        <v>40</v>
      </c>
      <c r="AT1108" s="4">
        <v>95</v>
      </c>
      <c r="BH1108" s="4">
        <v>5</v>
      </c>
      <c r="BQ1108" s="6"/>
      <c r="BR1108" s="6"/>
      <c r="BS1108" s="4">
        <v>100</v>
      </c>
      <c r="BT1108" s="6"/>
      <c r="BU1108" s="6"/>
      <c r="BV1108" s="6"/>
      <c r="BW1108" s="10" t="s">
        <v>823</v>
      </c>
      <c r="BX1108" s="6"/>
      <c r="BY1108" s="6"/>
    </row>
    <row r="1109" spans="1:77" hidden="1" x14ac:dyDescent="0.3">
      <c r="A1109" s="49" t="s">
        <v>1487</v>
      </c>
      <c r="B1109" s="7">
        <v>42970</v>
      </c>
      <c r="C1109" s="6" t="s">
        <v>122</v>
      </c>
      <c r="D1109" s="10" t="s">
        <v>115</v>
      </c>
      <c r="E1109" s="10" t="s">
        <v>116</v>
      </c>
      <c r="F1109" s="20">
        <v>78</v>
      </c>
      <c r="G1109" s="20">
        <v>3</v>
      </c>
      <c r="H1109" s="12" t="str">
        <f t="shared" si="35"/>
        <v>78-3</v>
      </c>
      <c r="I1109" s="12" t="str">
        <f t="shared" si="34"/>
        <v>78-3 3</v>
      </c>
      <c r="J1109" s="49" t="s">
        <v>1487</v>
      </c>
      <c r="K1109" s="11">
        <v>0</v>
      </c>
      <c r="L1109" s="20">
        <v>7</v>
      </c>
      <c r="M1109" s="117" t="b">
        <v>1</v>
      </c>
      <c r="N1109" s="14">
        <v>196.33</v>
      </c>
      <c r="O1109" s="14">
        <v>196.4</v>
      </c>
      <c r="P1109" s="11" t="s">
        <v>112</v>
      </c>
      <c r="Q1109" s="11" t="s">
        <v>42</v>
      </c>
      <c r="R1109" s="133" t="s">
        <v>1497</v>
      </c>
      <c r="S1109" s="134">
        <v>3</v>
      </c>
      <c r="T1109" s="20" t="s">
        <v>18</v>
      </c>
      <c r="U1109" s="11" t="s">
        <v>89</v>
      </c>
      <c r="V1109" s="17" t="s">
        <v>304</v>
      </c>
      <c r="W1109" s="6" t="s">
        <v>49</v>
      </c>
      <c r="X1109" s="6" t="s">
        <v>14</v>
      </c>
      <c r="Y1109" s="6" t="s">
        <v>12</v>
      </c>
      <c r="Z1109" s="18">
        <v>4</v>
      </c>
      <c r="AA1109" s="1" t="s">
        <v>40</v>
      </c>
      <c r="AU1109" s="4">
        <v>70</v>
      </c>
      <c r="AW1109" s="4">
        <v>30</v>
      </c>
      <c r="BQ1109" s="6"/>
      <c r="BR1109" s="6"/>
      <c r="BS1109" s="4">
        <v>100</v>
      </c>
      <c r="BT1109" s="6"/>
      <c r="BU1109" s="6"/>
      <c r="BV1109" s="6"/>
      <c r="BW1109" s="10" t="s">
        <v>830</v>
      </c>
      <c r="BX1109" s="6"/>
      <c r="BY1109" s="6"/>
    </row>
    <row r="1110" spans="1:77" hidden="1" x14ac:dyDescent="0.3">
      <c r="A1110" s="49" t="s">
        <v>1487</v>
      </c>
      <c r="B1110" s="7">
        <v>42970</v>
      </c>
      <c r="C1110" s="6" t="s">
        <v>122</v>
      </c>
      <c r="D1110" s="10" t="s">
        <v>115</v>
      </c>
      <c r="E1110" s="10" t="s">
        <v>116</v>
      </c>
      <c r="F1110" s="20">
        <v>78</v>
      </c>
      <c r="G1110" s="20">
        <v>3</v>
      </c>
      <c r="H1110" s="12" t="str">
        <f t="shared" si="35"/>
        <v>78-3</v>
      </c>
      <c r="I1110" s="12" t="str">
        <f t="shared" si="34"/>
        <v>78-3 5</v>
      </c>
      <c r="J1110" s="49" t="s">
        <v>1487</v>
      </c>
      <c r="K1110" s="11">
        <v>7</v>
      </c>
      <c r="L1110" s="20">
        <v>22</v>
      </c>
      <c r="M1110" s="117" t="b">
        <v>1</v>
      </c>
      <c r="N1110" s="14">
        <v>196.4</v>
      </c>
      <c r="O1110" s="14">
        <v>196.55</v>
      </c>
      <c r="P1110" s="11" t="s">
        <v>112</v>
      </c>
      <c r="Q1110" s="11" t="s">
        <v>46</v>
      </c>
      <c r="R1110" s="133" t="s">
        <v>1495</v>
      </c>
      <c r="S1110" s="134">
        <v>5</v>
      </c>
      <c r="T1110" s="11" t="s">
        <v>89</v>
      </c>
      <c r="U1110" s="11"/>
      <c r="V1110" s="17" t="s">
        <v>130</v>
      </c>
      <c r="W1110" s="6" t="s">
        <v>49</v>
      </c>
      <c r="X1110" s="6" t="s">
        <v>14</v>
      </c>
      <c r="Y1110" s="6" t="s">
        <v>10</v>
      </c>
      <c r="Z1110" s="18">
        <v>2</v>
      </c>
      <c r="AA1110" s="1" t="s">
        <v>40</v>
      </c>
      <c r="AS1110" s="4">
        <v>95</v>
      </c>
      <c r="BI1110" s="4">
        <v>5</v>
      </c>
      <c r="BQ1110" s="6"/>
      <c r="BR1110" s="6"/>
      <c r="BS1110" s="4">
        <v>100</v>
      </c>
      <c r="BT1110" s="6"/>
      <c r="BU1110" s="6"/>
      <c r="BV1110" s="6"/>
      <c r="BW1110" s="6"/>
      <c r="BX1110" s="6"/>
      <c r="BY1110" s="6"/>
    </row>
    <row r="1111" spans="1:77" hidden="1" x14ac:dyDescent="0.3">
      <c r="A1111" s="49" t="s">
        <v>1487</v>
      </c>
      <c r="B1111" s="7">
        <v>42970</v>
      </c>
      <c r="C1111" s="6" t="s">
        <v>122</v>
      </c>
      <c r="D1111" s="10" t="s">
        <v>115</v>
      </c>
      <c r="E1111" s="10" t="s">
        <v>116</v>
      </c>
      <c r="F1111" s="20">
        <v>78</v>
      </c>
      <c r="G1111" s="20">
        <v>3</v>
      </c>
      <c r="H1111" s="12" t="str">
        <f t="shared" si="35"/>
        <v>78-3</v>
      </c>
      <c r="I1111" s="12" t="str">
        <f t="shared" si="34"/>
        <v>78-3 O</v>
      </c>
      <c r="J1111" s="49" t="s">
        <v>1487</v>
      </c>
      <c r="K1111" s="11">
        <v>7</v>
      </c>
      <c r="L1111" s="20">
        <v>22</v>
      </c>
      <c r="M1111" s="117" t="b">
        <v>1</v>
      </c>
      <c r="N1111" s="14">
        <v>196.4</v>
      </c>
      <c r="O1111" s="14">
        <v>196.55</v>
      </c>
      <c r="P1111" s="11"/>
      <c r="Q1111" s="11" t="s">
        <v>137</v>
      </c>
      <c r="R1111" s="135" t="s">
        <v>105</v>
      </c>
      <c r="S1111" s="136" t="s">
        <v>1492</v>
      </c>
      <c r="T1111" s="11"/>
      <c r="U1111" s="11"/>
      <c r="V1111" s="6"/>
      <c r="W1111" s="6"/>
      <c r="X1111" s="6"/>
      <c r="Y1111" s="6"/>
      <c r="Z1111" s="18" t="e">
        <v>#N/A</v>
      </c>
      <c r="AA1111" s="6"/>
      <c r="BQ1111" s="6"/>
      <c r="BR1111" s="6"/>
      <c r="BS1111" s="4">
        <v>0</v>
      </c>
      <c r="BT1111" s="6"/>
      <c r="BU1111" s="6"/>
      <c r="BV1111" s="6"/>
      <c r="BW1111" s="10" t="s">
        <v>831</v>
      </c>
      <c r="BX1111" s="6"/>
      <c r="BY1111" s="6"/>
    </row>
    <row r="1112" spans="1:77" hidden="1" x14ac:dyDescent="0.3">
      <c r="A1112" s="49" t="s">
        <v>1489</v>
      </c>
      <c r="B1112" s="7">
        <v>42970</v>
      </c>
      <c r="C1112" s="6" t="s">
        <v>122</v>
      </c>
      <c r="D1112" s="10" t="s">
        <v>115</v>
      </c>
      <c r="E1112" s="10" t="s">
        <v>116</v>
      </c>
      <c r="F1112" s="20">
        <v>79</v>
      </c>
      <c r="G1112" s="20">
        <v>1</v>
      </c>
      <c r="H1112" s="12" t="str">
        <f t="shared" si="35"/>
        <v>79-1</v>
      </c>
      <c r="I1112" s="12" t="str">
        <f t="shared" si="34"/>
        <v>79-1 3</v>
      </c>
      <c r="J1112" s="49" t="s">
        <v>1489</v>
      </c>
      <c r="K1112" s="11">
        <v>0</v>
      </c>
      <c r="L1112" s="20">
        <v>63</v>
      </c>
      <c r="M1112" s="117" t="b">
        <v>1</v>
      </c>
      <c r="N1112" s="14">
        <v>197.6</v>
      </c>
      <c r="O1112" s="14">
        <v>198.23</v>
      </c>
      <c r="P1112" s="11" t="s">
        <v>112</v>
      </c>
      <c r="Q1112" s="11" t="s">
        <v>72</v>
      </c>
      <c r="R1112" s="142" t="s">
        <v>1526</v>
      </c>
      <c r="S1112" s="143">
        <v>3</v>
      </c>
      <c r="T1112" s="11" t="s">
        <v>89</v>
      </c>
      <c r="U1112" s="11" t="s">
        <v>44</v>
      </c>
      <c r="V1112" s="17" t="s">
        <v>789</v>
      </c>
      <c r="W1112" s="6" t="s">
        <v>49</v>
      </c>
      <c r="X1112" s="6" t="s">
        <v>90</v>
      </c>
      <c r="Y1112" s="6" t="s">
        <v>10</v>
      </c>
      <c r="Z1112" s="18">
        <v>2</v>
      </c>
      <c r="AA1112" s="6" t="s">
        <v>40</v>
      </c>
      <c r="AL1112" s="39">
        <v>100</v>
      </c>
      <c r="BQ1112" s="6"/>
      <c r="BR1112" s="6"/>
      <c r="BS1112" s="4">
        <v>100</v>
      </c>
      <c r="BT1112" s="6"/>
      <c r="BU1112" s="6"/>
      <c r="BV1112" s="6"/>
      <c r="BW1112" s="10" t="s">
        <v>832</v>
      </c>
      <c r="BX1112" s="6"/>
      <c r="BY1112" s="6"/>
    </row>
    <row r="1113" spans="1:77" hidden="1" x14ac:dyDescent="0.3">
      <c r="A1113" s="49" t="s">
        <v>1489</v>
      </c>
      <c r="B1113" s="7">
        <v>42970</v>
      </c>
      <c r="C1113" s="6" t="s">
        <v>122</v>
      </c>
      <c r="D1113" s="10" t="s">
        <v>115</v>
      </c>
      <c r="E1113" s="10" t="s">
        <v>116</v>
      </c>
      <c r="F1113" s="20">
        <v>79</v>
      </c>
      <c r="G1113" s="20">
        <v>1</v>
      </c>
      <c r="H1113" s="12" t="str">
        <f t="shared" si="35"/>
        <v>79-1</v>
      </c>
      <c r="I1113" s="12" t="str">
        <f t="shared" si="34"/>
        <v>79-1 1</v>
      </c>
      <c r="J1113" s="49" t="s">
        <v>1489</v>
      </c>
      <c r="K1113" s="11">
        <v>37</v>
      </c>
      <c r="L1113" s="20">
        <v>43</v>
      </c>
      <c r="M1113" s="117" t="b">
        <v>1</v>
      </c>
      <c r="N1113" s="14">
        <v>197.97</v>
      </c>
      <c r="O1113" s="14">
        <v>198.03</v>
      </c>
      <c r="P1113" s="11" t="s">
        <v>96</v>
      </c>
      <c r="Q1113" s="11" t="s">
        <v>30</v>
      </c>
      <c r="R1113" s="142" t="s">
        <v>1524</v>
      </c>
      <c r="S1113" s="143">
        <v>1</v>
      </c>
      <c r="T1113" s="11" t="s">
        <v>18</v>
      </c>
      <c r="U1113" s="11"/>
      <c r="V1113" s="17" t="s">
        <v>790</v>
      </c>
      <c r="W1113" s="6" t="s">
        <v>49</v>
      </c>
      <c r="X1113" s="6" t="s">
        <v>14</v>
      </c>
      <c r="Y1113" s="6" t="s">
        <v>10</v>
      </c>
      <c r="Z1113" s="18">
        <v>2</v>
      </c>
      <c r="AA1113" s="6" t="s">
        <v>111</v>
      </c>
      <c r="AW1113" s="4">
        <v>100</v>
      </c>
      <c r="BQ1113" s="6"/>
      <c r="BR1113" s="6"/>
      <c r="BS1113" s="4">
        <v>100</v>
      </c>
      <c r="BT1113" s="6"/>
      <c r="BU1113" s="6"/>
      <c r="BV1113" s="6"/>
      <c r="BW1113" s="10" t="s">
        <v>833</v>
      </c>
      <c r="BX1113" s="6"/>
      <c r="BY1113" s="6"/>
    </row>
    <row r="1114" spans="1:77" hidden="1" x14ac:dyDescent="0.3">
      <c r="A1114" s="49" t="s">
        <v>1489</v>
      </c>
      <c r="B1114" s="7">
        <v>42970</v>
      </c>
      <c r="C1114" s="6" t="s">
        <v>122</v>
      </c>
      <c r="D1114" s="10" t="s">
        <v>115</v>
      </c>
      <c r="E1114" s="10" t="s">
        <v>116</v>
      </c>
      <c r="F1114" s="20">
        <v>79</v>
      </c>
      <c r="G1114" s="20">
        <v>1</v>
      </c>
      <c r="H1114" s="12" t="str">
        <f t="shared" si="35"/>
        <v>79-1</v>
      </c>
      <c r="I1114" s="12" t="str">
        <f t="shared" si="34"/>
        <v>79-1 4</v>
      </c>
      <c r="J1114" s="49" t="s">
        <v>1489</v>
      </c>
      <c r="K1114" s="11">
        <v>0</v>
      </c>
      <c r="L1114" s="20">
        <v>63</v>
      </c>
      <c r="M1114" s="117" t="b">
        <v>1</v>
      </c>
      <c r="N1114" s="14">
        <v>197.6</v>
      </c>
      <c r="O1114" s="14">
        <v>198.23</v>
      </c>
      <c r="P1114" s="11" t="s">
        <v>112</v>
      </c>
      <c r="Q1114" s="11" t="s">
        <v>39</v>
      </c>
      <c r="R1114" s="142" t="s">
        <v>1527</v>
      </c>
      <c r="S1114" s="143">
        <v>4</v>
      </c>
      <c r="T1114" s="11" t="s">
        <v>18</v>
      </c>
      <c r="U1114" s="11" t="s">
        <v>44</v>
      </c>
      <c r="V1114" s="17" t="s">
        <v>459</v>
      </c>
      <c r="W1114" s="6" t="s">
        <v>49</v>
      </c>
      <c r="X1114" s="6" t="s">
        <v>90</v>
      </c>
      <c r="Y1114" s="6" t="s">
        <v>10</v>
      </c>
      <c r="Z1114" s="18">
        <v>2</v>
      </c>
      <c r="AA1114" s="6" t="s">
        <v>40</v>
      </c>
      <c r="AI1114" s="4">
        <v>100</v>
      </c>
      <c r="BQ1114" s="6"/>
      <c r="BR1114" s="6"/>
      <c r="BS1114" s="4">
        <v>100</v>
      </c>
      <c r="BT1114" s="6"/>
      <c r="BU1114" s="6"/>
      <c r="BV1114" s="6"/>
      <c r="BW1114" s="10" t="s">
        <v>834</v>
      </c>
      <c r="BX1114" s="6"/>
      <c r="BY1114" s="6"/>
    </row>
    <row r="1115" spans="1:77" hidden="1" x14ac:dyDescent="0.3">
      <c r="A1115" s="49" t="s">
        <v>1489</v>
      </c>
      <c r="B1115" s="7">
        <v>42970</v>
      </c>
      <c r="C1115" s="6" t="s">
        <v>122</v>
      </c>
      <c r="D1115" s="10" t="s">
        <v>115</v>
      </c>
      <c r="E1115" s="10" t="s">
        <v>116</v>
      </c>
      <c r="F1115" s="20">
        <v>79</v>
      </c>
      <c r="G1115" s="20">
        <v>1</v>
      </c>
      <c r="H1115" s="12" t="str">
        <f t="shared" si="35"/>
        <v>79-1</v>
      </c>
      <c r="I1115" s="12" t="str">
        <f t="shared" si="34"/>
        <v>79-1 O</v>
      </c>
      <c r="J1115" s="49" t="s">
        <v>1489</v>
      </c>
      <c r="K1115" s="11">
        <v>0</v>
      </c>
      <c r="L1115" s="20">
        <v>63</v>
      </c>
      <c r="M1115" s="117" t="b">
        <v>1</v>
      </c>
      <c r="N1115" s="14">
        <v>197.6</v>
      </c>
      <c r="O1115" s="14">
        <v>198.23</v>
      </c>
      <c r="P1115" s="11"/>
      <c r="Q1115" s="11" t="s">
        <v>105</v>
      </c>
      <c r="R1115" s="135" t="s">
        <v>105</v>
      </c>
      <c r="S1115" s="139" t="s">
        <v>1492</v>
      </c>
      <c r="T1115" s="11"/>
      <c r="U1115" s="11"/>
      <c r="V1115" s="6"/>
      <c r="W1115" s="6"/>
      <c r="X1115" s="6"/>
      <c r="Y1115" s="6"/>
      <c r="Z1115" s="18" t="e">
        <v>#N/A</v>
      </c>
      <c r="AA1115" s="6"/>
      <c r="BQ1115" s="6"/>
      <c r="BR1115" s="6"/>
      <c r="BS1115" s="4">
        <v>0</v>
      </c>
      <c r="BT1115" s="6"/>
      <c r="BU1115" s="6"/>
      <c r="BV1115" s="6"/>
      <c r="BW1115" s="6"/>
      <c r="BX1115" s="6" t="s">
        <v>835</v>
      </c>
      <c r="BY1115" s="6"/>
    </row>
    <row r="1116" spans="1:77" hidden="1" x14ac:dyDescent="0.3">
      <c r="A1116" s="49" t="s">
        <v>1489</v>
      </c>
      <c r="B1116" s="7">
        <v>42970</v>
      </c>
      <c r="C1116" s="6" t="s">
        <v>122</v>
      </c>
      <c r="D1116" s="10" t="s">
        <v>115</v>
      </c>
      <c r="E1116" s="10" t="s">
        <v>116</v>
      </c>
      <c r="F1116" s="20">
        <v>79</v>
      </c>
      <c r="G1116" s="20">
        <v>2</v>
      </c>
      <c r="H1116" s="12" t="str">
        <f t="shared" si="35"/>
        <v>79-2</v>
      </c>
      <c r="I1116" s="12" t="str">
        <f t="shared" si="34"/>
        <v>79-2 3</v>
      </c>
      <c r="J1116" s="49" t="s">
        <v>1489</v>
      </c>
      <c r="K1116" s="11">
        <v>0</v>
      </c>
      <c r="L1116" s="20">
        <v>39</v>
      </c>
      <c r="M1116" s="117" t="b">
        <v>1</v>
      </c>
      <c r="N1116" s="14">
        <v>198.23999999999998</v>
      </c>
      <c r="O1116" s="14">
        <v>198.62999999999997</v>
      </c>
      <c r="P1116" s="11" t="s">
        <v>96</v>
      </c>
      <c r="Q1116" s="11" t="s">
        <v>72</v>
      </c>
      <c r="R1116" s="142" t="s">
        <v>1526</v>
      </c>
      <c r="S1116" s="143">
        <v>3</v>
      </c>
      <c r="T1116" s="11" t="s">
        <v>89</v>
      </c>
      <c r="U1116" s="11" t="s">
        <v>44</v>
      </c>
      <c r="V1116" s="17" t="s">
        <v>529</v>
      </c>
      <c r="W1116" s="6" t="s">
        <v>49</v>
      </c>
      <c r="X1116" s="6" t="s">
        <v>90</v>
      </c>
      <c r="Y1116" s="6" t="s">
        <v>10</v>
      </c>
      <c r="Z1116" s="18">
        <v>2</v>
      </c>
      <c r="AA1116" s="6" t="s">
        <v>111</v>
      </c>
      <c r="AI1116" s="4">
        <v>50</v>
      </c>
      <c r="AL1116" s="39">
        <v>50</v>
      </c>
      <c r="BQ1116" s="6"/>
      <c r="BR1116" s="6"/>
      <c r="BS1116" s="4">
        <v>100</v>
      </c>
      <c r="BT1116" s="6"/>
      <c r="BU1116" s="6"/>
      <c r="BV1116" s="6"/>
      <c r="BW1116" s="10" t="s">
        <v>832</v>
      </c>
      <c r="BX1116" s="6"/>
      <c r="BY1116" s="6"/>
    </row>
    <row r="1117" spans="1:77" hidden="1" x14ac:dyDescent="0.3">
      <c r="A1117" s="49" t="s">
        <v>1489</v>
      </c>
      <c r="B1117" s="7">
        <v>42970</v>
      </c>
      <c r="C1117" s="6" t="s">
        <v>122</v>
      </c>
      <c r="D1117" s="10" t="s">
        <v>115</v>
      </c>
      <c r="E1117" s="10" t="s">
        <v>116</v>
      </c>
      <c r="F1117" s="20">
        <v>79</v>
      </c>
      <c r="G1117" s="20">
        <v>2</v>
      </c>
      <c r="H1117" s="12" t="str">
        <f t="shared" si="35"/>
        <v>79-2</v>
      </c>
      <c r="I1117" s="12" t="str">
        <f t="shared" si="34"/>
        <v>79-2 1</v>
      </c>
      <c r="J1117" s="49" t="s">
        <v>1489</v>
      </c>
      <c r="K1117" s="11">
        <v>0</v>
      </c>
      <c r="L1117" s="20">
        <v>39</v>
      </c>
      <c r="M1117" s="117" t="b">
        <v>1</v>
      </c>
      <c r="N1117" s="14">
        <v>198.23999999999998</v>
      </c>
      <c r="O1117" s="14">
        <v>198.62999999999997</v>
      </c>
      <c r="P1117" s="11" t="s">
        <v>96</v>
      </c>
      <c r="Q1117" s="11" t="s">
        <v>30</v>
      </c>
      <c r="R1117" s="142" t="s">
        <v>1524</v>
      </c>
      <c r="S1117" s="143">
        <v>1</v>
      </c>
      <c r="T1117" s="11" t="s">
        <v>18</v>
      </c>
      <c r="U1117" s="11"/>
      <c r="V1117" s="17" t="s">
        <v>529</v>
      </c>
      <c r="W1117" s="6" t="s">
        <v>49</v>
      </c>
      <c r="X1117" s="6" t="s">
        <v>14</v>
      </c>
      <c r="Y1117" s="6" t="s">
        <v>10</v>
      </c>
      <c r="Z1117" s="18">
        <v>2</v>
      </c>
      <c r="AA1117" s="6" t="s">
        <v>40</v>
      </c>
      <c r="AI1117" s="4">
        <v>10</v>
      </c>
      <c r="AW1117" s="4">
        <v>90</v>
      </c>
      <c r="BQ1117" s="6"/>
      <c r="BR1117" s="6"/>
      <c r="BS1117" s="4">
        <v>100</v>
      </c>
      <c r="BT1117" s="6"/>
      <c r="BU1117" s="6"/>
      <c r="BV1117" s="6"/>
      <c r="BW1117" s="10" t="s">
        <v>836</v>
      </c>
      <c r="BX1117" s="6"/>
      <c r="BY1117" s="6"/>
    </row>
    <row r="1118" spans="1:77" hidden="1" x14ac:dyDescent="0.3">
      <c r="A1118" s="49" t="s">
        <v>1489</v>
      </c>
      <c r="B1118" s="7">
        <v>42970</v>
      </c>
      <c r="C1118" s="6" t="s">
        <v>122</v>
      </c>
      <c r="D1118" s="10" t="s">
        <v>115</v>
      </c>
      <c r="E1118" s="10" t="s">
        <v>116</v>
      </c>
      <c r="F1118" s="20">
        <v>79</v>
      </c>
      <c r="G1118" s="20">
        <v>2</v>
      </c>
      <c r="H1118" s="12" t="str">
        <f t="shared" si="35"/>
        <v>79-2</v>
      </c>
      <c r="I1118" s="12" t="str">
        <f t="shared" si="34"/>
        <v>79-2 O</v>
      </c>
      <c r="J1118" s="49" t="s">
        <v>1489</v>
      </c>
      <c r="K1118" s="11">
        <v>0</v>
      </c>
      <c r="L1118" s="20">
        <v>64</v>
      </c>
      <c r="M1118" s="117" t="b">
        <v>1</v>
      </c>
      <c r="N1118" s="14">
        <v>198.23999999999998</v>
      </c>
      <c r="O1118" s="14">
        <v>198.87999999999997</v>
      </c>
      <c r="P1118" s="11"/>
      <c r="Q1118" s="11" t="s">
        <v>105</v>
      </c>
      <c r="R1118" s="135" t="s">
        <v>105</v>
      </c>
      <c r="S1118" s="139" t="s">
        <v>1492</v>
      </c>
      <c r="T1118" s="11"/>
      <c r="U1118" s="11"/>
      <c r="V1118" s="6"/>
      <c r="W1118" s="6"/>
      <c r="X1118" s="6"/>
      <c r="Y1118" s="6"/>
      <c r="Z1118" s="18" t="e">
        <v>#N/A</v>
      </c>
      <c r="AA1118" s="6"/>
      <c r="BQ1118" s="6"/>
      <c r="BR1118" s="6"/>
      <c r="BS1118" s="4">
        <v>0</v>
      </c>
      <c r="BT1118" s="6"/>
      <c r="BU1118" s="6"/>
      <c r="BV1118" s="6"/>
      <c r="BW1118" s="6"/>
      <c r="BX1118" s="6" t="s">
        <v>837</v>
      </c>
      <c r="BY1118" s="6"/>
    </row>
    <row r="1119" spans="1:77" hidden="1" x14ac:dyDescent="0.3">
      <c r="A1119" s="49" t="s">
        <v>1489</v>
      </c>
      <c r="B1119" s="7">
        <v>42970</v>
      </c>
      <c r="C1119" s="6" t="s">
        <v>122</v>
      </c>
      <c r="D1119" s="10" t="s">
        <v>115</v>
      </c>
      <c r="E1119" s="10" t="s">
        <v>116</v>
      </c>
      <c r="F1119" s="20">
        <v>80</v>
      </c>
      <c r="G1119" s="20">
        <v>1</v>
      </c>
      <c r="H1119" s="12" t="str">
        <f t="shared" si="35"/>
        <v>80-1</v>
      </c>
      <c r="I1119" s="12" t="str">
        <f t="shared" si="34"/>
        <v>80-1 1</v>
      </c>
      <c r="J1119" s="49" t="s">
        <v>1489</v>
      </c>
      <c r="K1119" s="11">
        <v>0</v>
      </c>
      <c r="L1119" s="20">
        <v>47</v>
      </c>
      <c r="M1119" s="117" t="b">
        <v>1</v>
      </c>
      <c r="N1119" s="14">
        <v>199</v>
      </c>
      <c r="O1119" s="14">
        <v>199.47</v>
      </c>
      <c r="P1119" s="11" t="s">
        <v>112</v>
      </c>
      <c r="Q1119" s="11" t="s">
        <v>30</v>
      </c>
      <c r="R1119" s="142" t="s">
        <v>1524</v>
      </c>
      <c r="S1119" s="143">
        <v>1</v>
      </c>
      <c r="T1119" s="11" t="s">
        <v>18</v>
      </c>
      <c r="U1119" s="11"/>
      <c r="V1119" s="17" t="s">
        <v>676</v>
      </c>
      <c r="W1119" s="6" t="s">
        <v>49</v>
      </c>
      <c r="X1119" s="6" t="s">
        <v>14</v>
      </c>
      <c r="Y1119" s="6" t="s">
        <v>10</v>
      </c>
      <c r="Z1119" s="18">
        <v>2</v>
      </c>
      <c r="AA1119" s="6" t="s">
        <v>111</v>
      </c>
      <c r="AI1119" s="4">
        <v>10</v>
      </c>
      <c r="AW1119" s="4">
        <v>90</v>
      </c>
      <c r="BQ1119" s="6"/>
      <c r="BR1119" s="6"/>
      <c r="BS1119" s="4">
        <v>100</v>
      </c>
      <c r="BT1119" s="6"/>
      <c r="BU1119" s="6"/>
      <c r="BV1119" s="6"/>
      <c r="BW1119" s="10" t="s">
        <v>838</v>
      </c>
      <c r="BX1119" s="6"/>
      <c r="BY1119" s="6"/>
    </row>
    <row r="1120" spans="1:77" hidden="1" x14ac:dyDescent="0.3">
      <c r="A1120" s="49" t="s">
        <v>1489</v>
      </c>
      <c r="B1120" s="7">
        <v>42970</v>
      </c>
      <c r="C1120" s="6" t="s">
        <v>122</v>
      </c>
      <c r="D1120" s="10" t="s">
        <v>115</v>
      </c>
      <c r="E1120" s="10" t="s">
        <v>116</v>
      </c>
      <c r="F1120" s="20">
        <v>80</v>
      </c>
      <c r="G1120" s="20">
        <v>1</v>
      </c>
      <c r="H1120" s="12" t="str">
        <f t="shared" si="35"/>
        <v>80-1</v>
      </c>
      <c r="I1120" s="12" t="str">
        <f t="shared" si="34"/>
        <v>80-1 4</v>
      </c>
      <c r="J1120" s="49" t="s">
        <v>1489</v>
      </c>
      <c r="K1120" s="11">
        <v>0</v>
      </c>
      <c r="L1120" s="20">
        <v>47</v>
      </c>
      <c r="M1120" s="117" t="b">
        <v>1</v>
      </c>
      <c r="N1120" s="14">
        <v>199</v>
      </c>
      <c r="O1120" s="14">
        <v>199.47</v>
      </c>
      <c r="P1120" s="11" t="s">
        <v>112</v>
      </c>
      <c r="Q1120" s="11" t="s">
        <v>39</v>
      </c>
      <c r="R1120" s="142" t="s">
        <v>1527</v>
      </c>
      <c r="S1120" s="143">
        <v>4</v>
      </c>
      <c r="T1120" s="11" t="s">
        <v>18</v>
      </c>
      <c r="U1120" s="11" t="s">
        <v>44</v>
      </c>
      <c r="V1120" s="17" t="s">
        <v>459</v>
      </c>
      <c r="W1120" s="6" t="s">
        <v>49</v>
      </c>
      <c r="X1120" s="6" t="s">
        <v>90</v>
      </c>
      <c r="Y1120" s="6" t="s">
        <v>10</v>
      </c>
      <c r="Z1120" s="18">
        <v>2</v>
      </c>
      <c r="AA1120" s="6" t="s">
        <v>40</v>
      </c>
      <c r="AI1120" s="4">
        <v>100</v>
      </c>
      <c r="BQ1120" s="6"/>
      <c r="BR1120" s="6"/>
      <c r="BS1120" s="4">
        <v>100</v>
      </c>
      <c r="BT1120" s="6"/>
      <c r="BU1120" s="6"/>
      <c r="BV1120" s="6"/>
      <c r="BW1120" s="10" t="s">
        <v>834</v>
      </c>
      <c r="BX1120" s="6"/>
      <c r="BY1120" s="6"/>
    </row>
    <row r="1121" spans="1:77" hidden="1" x14ac:dyDescent="0.3">
      <c r="A1121" s="49" t="s">
        <v>1489</v>
      </c>
      <c r="B1121" s="7">
        <v>42970</v>
      </c>
      <c r="C1121" s="6" t="s">
        <v>122</v>
      </c>
      <c r="D1121" s="10" t="s">
        <v>115</v>
      </c>
      <c r="E1121" s="10" t="s">
        <v>116</v>
      </c>
      <c r="F1121" s="20">
        <v>80</v>
      </c>
      <c r="G1121" s="20">
        <v>1</v>
      </c>
      <c r="H1121" s="12" t="str">
        <f t="shared" si="35"/>
        <v>80-1</v>
      </c>
      <c r="I1121" s="12" t="str">
        <f t="shared" si="34"/>
        <v>80-1 O</v>
      </c>
      <c r="J1121" s="49" t="s">
        <v>1489</v>
      </c>
      <c r="K1121" s="11">
        <v>0</v>
      </c>
      <c r="L1121" s="20">
        <v>76</v>
      </c>
      <c r="M1121" s="117" t="b">
        <v>1</v>
      </c>
      <c r="N1121" s="14">
        <v>199</v>
      </c>
      <c r="O1121" s="14">
        <v>199.76</v>
      </c>
      <c r="P1121" s="11"/>
      <c r="Q1121" s="11" t="s">
        <v>105</v>
      </c>
      <c r="R1121" s="135" t="s">
        <v>105</v>
      </c>
      <c r="S1121" s="139" t="s">
        <v>1492</v>
      </c>
      <c r="T1121" s="11"/>
      <c r="U1121" s="11"/>
      <c r="V1121" s="6"/>
      <c r="W1121" s="6"/>
      <c r="X1121" s="6"/>
      <c r="Y1121" s="6"/>
      <c r="Z1121" s="18" t="e">
        <v>#N/A</v>
      </c>
      <c r="AA1121" s="6"/>
      <c r="BQ1121" s="6"/>
      <c r="BR1121" s="6"/>
      <c r="BS1121" s="4">
        <v>0</v>
      </c>
      <c r="BT1121" s="6"/>
      <c r="BU1121" s="6"/>
      <c r="BV1121" s="6"/>
      <c r="BW1121" s="6"/>
      <c r="BX1121" s="6" t="s">
        <v>839</v>
      </c>
      <c r="BY1121" s="6"/>
    </row>
    <row r="1122" spans="1:77" hidden="1" x14ac:dyDescent="0.3">
      <c r="A1122" s="49" t="s">
        <v>1489</v>
      </c>
      <c r="B1122" s="7">
        <v>42970</v>
      </c>
      <c r="C1122" s="6" t="s">
        <v>122</v>
      </c>
      <c r="D1122" s="10" t="s">
        <v>115</v>
      </c>
      <c r="E1122" s="10" t="s">
        <v>116</v>
      </c>
      <c r="F1122" s="20">
        <v>81</v>
      </c>
      <c r="G1122" s="20">
        <v>1</v>
      </c>
      <c r="H1122" s="12" t="str">
        <f t="shared" si="35"/>
        <v>81-1</v>
      </c>
      <c r="I1122" s="12" t="str">
        <f t="shared" si="34"/>
        <v>81-1 1</v>
      </c>
      <c r="J1122" s="49" t="s">
        <v>1489</v>
      </c>
      <c r="K1122" s="11">
        <v>7</v>
      </c>
      <c r="L1122" s="20">
        <v>53</v>
      </c>
      <c r="M1122" s="117" t="b">
        <v>1</v>
      </c>
      <c r="N1122" s="14">
        <v>200.22</v>
      </c>
      <c r="O1122" s="14">
        <v>200.68</v>
      </c>
      <c r="P1122" s="11" t="s">
        <v>112</v>
      </c>
      <c r="Q1122" s="11" t="s">
        <v>30</v>
      </c>
      <c r="R1122" s="142" t="s">
        <v>1524</v>
      </c>
      <c r="S1122" s="143">
        <v>1</v>
      </c>
      <c r="T1122" s="11" t="s">
        <v>18</v>
      </c>
      <c r="U1122" s="11"/>
      <c r="V1122" s="17" t="s">
        <v>676</v>
      </c>
      <c r="W1122" s="6" t="s">
        <v>49</v>
      </c>
      <c r="X1122" s="6" t="s">
        <v>14</v>
      </c>
      <c r="Y1122" s="6" t="s">
        <v>10</v>
      </c>
      <c r="Z1122" s="18">
        <v>2</v>
      </c>
      <c r="AA1122" s="6" t="s">
        <v>111</v>
      </c>
      <c r="AI1122" s="4">
        <v>10</v>
      </c>
      <c r="AW1122" s="4">
        <v>90</v>
      </c>
      <c r="BQ1122" s="6"/>
      <c r="BR1122" s="6"/>
      <c r="BS1122" s="4">
        <v>100</v>
      </c>
      <c r="BT1122" s="6"/>
      <c r="BU1122" s="6"/>
      <c r="BV1122" s="6"/>
      <c r="BW1122" s="10" t="s">
        <v>838</v>
      </c>
      <c r="BX1122" s="6"/>
      <c r="BY1122" s="6"/>
    </row>
    <row r="1123" spans="1:77" hidden="1" x14ac:dyDescent="0.3">
      <c r="A1123" s="49" t="s">
        <v>1489</v>
      </c>
      <c r="B1123" s="7">
        <v>42970</v>
      </c>
      <c r="C1123" s="6" t="s">
        <v>122</v>
      </c>
      <c r="D1123" s="10" t="s">
        <v>115</v>
      </c>
      <c r="E1123" s="10" t="s">
        <v>116</v>
      </c>
      <c r="F1123" s="20">
        <v>81</v>
      </c>
      <c r="G1123" s="20">
        <v>1</v>
      </c>
      <c r="H1123" s="12" t="str">
        <f t="shared" si="35"/>
        <v>81-1</v>
      </c>
      <c r="I1123" s="12" t="str">
        <f t="shared" si="34"/>
        <v>81-1 3</v>
      </c>
      <c r="J1123" s="49" t="s">
        <v>1489</v>
      </c>
      <c r="K1123" s="11">
        <v>7</v>
      </c>
      <c r="L1123" s="20">
        <v>53</v>
      </c>
      <c r="M1123" s="117" t="b">
        <v>1</v>
      </c>
      <c r="N1123" s="14">
        <v>200.22</v>
      </c>
      <c r="O1123" s="14">
        <v>200.68</v>
      </c>
      <c r="P1123" s="11" t="s">
        <v>112</v>
      </c>
      <c r="Q1123" s="11" t="s">
        <v>72</v>
      </c>
      <c r="R1123" s="142" t="s">
        <v>1526</v>
      </c>
      <c r="S1123" s="143">
        <v>3</v>
      </c>
      <c r="T1123" s="11" t="s">
        <v>89</v>
      </c>
      <c r="U1123" s="11" t="s">
        <v>44</v>
      </c>
      <c r="V1123" s="17" t="s">
        <v>791</v>
      </c>
      <c r="W1123" s="6" t="s">
        <v>49</v>
      </c>
      <c r="X1123" s="6" t="s">
        <v>90</v>
      </c>
      <c r="Y1123" s="6" t="s">
        <v>10</v>
      </c>
      <c r="Z1123" s="18">
        <v>2</v>
      </c>
      <c r="AA1123" s="6" t="s">
        <v>40</v>
      </c>
      <c r="AL1123" s="39">
        <v>100</v>
      </c>
      <c r="BQ1123" s="6"/>
      <c r="BR1123" s="6"/>
      <c r="BS1123" s="4">
        <v>100</v>
      </c>
      <c r="BT1123" s="6"/>
      <c r="BU1123" s="6" t="s">
        <v>840</v>
      </c>
      <c r="BV1123" s="6" t="s">
        <v>841</v>
      </c>
      <c r="BW1123" s="10" t="s">
        <v>832</v>
      </c>
      <c r="BX1123" s="6"/>
      <c r="BY1123" s="6"/>
    </row>
    <row r="1124" spans="1:77" hidden="1" x14ac:dyDescent="0.3">
      <c r="A1124" s="49" t="s">
        <v>1489</v>
      </c>
      <c r="B1124" s="7">
        <v>42970</v>
      </c>
      <c r="C1124" s="6" t="s">
        <v>122</v>
      </c>
      <c r="D1124" s="10" t="s">
        <v>115</v>
      </c>
      <c r="E1124" s="10" t="s">
        <v>116</v>
      </c>
      <c r="F1124" s="20">
        <v>81</v>
      </c>
      <c r="G1124" s="20">
        <v>1</v>
      </c>
      <c r="H1124" s="12" t="str">
        <f t="shared" si="35"/>
        <v>81-1</v>
      </c>
      <c r="I1124" s="12" t="str">
        <f t="shared" si="34"/>
        <v>81-1 4</v>
      </c>
      <c r="J1124" s="49" t="s">
        <v>1489</v>
      </c>
      <c r="K1124" s="11">
        <v>7</v>
      </c>
      <c r="L1124" s="20">
        <v>53</v>
      </c>
      <c r="M1124" s="117" t="b">
        <v>1</v>
      </c>
      <c r="N1124" s="14">
        <v>200.22</v>
      </c>
      <c r="O1124" s="14">
        <v>200.68</v>
      </c>
      <c r="P1124" s="11" t="s">
        <v>112</v>
      </c>
      <c r="Q1124" s="11" t="s">
        <v>39</v>
      </c>
      <c r="R1124" s="142" t="s">
        <v>1527</v>
      </c>
      <c r="S1124" s="143">
        <v>4</v>
      </c>
      <c r="T1124" s="11" t="s">
        <v>18</v>
      </c>
      <c r="U1124" s="11" t="s">
        <v>44</v>
      </c>
      <c r="V1124" s="17" t="s">
        <v>459</v>
      </c>
      <c r="W1124" s="6" t="s">
        <v>49</v>
      </c>
      <c r="X1124" s="6" t="s">
        <v>90</v>
      </c>
      <c r="Y1124" s="6" t="s">
        <v>10</v>
      </c>
      <c r="Z1124" s="18">
        <v>2</v>
      </c>
      <c r="AA1124" s="6" t="s">
        <v>40</v>
      </c>
      <c r="AI1124" s="4">
        <v>100</v>
      </c>
      <c r="BQ1124" s="6"/>
      <c r="BR1124" s="6"/>
      <c r="BS1124" s="4">
        <v>100</v>
      </c>
      <c r="BT1124" s="6"/>
      <c r="BU1124" s="6"/>
      <c r="BV1124" s="6"/>
      <c r="BW1124" s="10"/>
      <c r="BX1124" s="6"/>
      <c r="BY1124" s="6"/>
    </row>
    <row r="1125" spans="1:77" hidden="1" x14ac:dyDescent="0.3">
      <c r="A1125" s="49" t="s">
        <v>1489</v>
      </c>
      <c r="B1125" s="7">
        <v>42970</v>
      </c>
      <c r="C1125" s="6" t="s">
        <v>122</v>
      </c>
      <c r="D1125" s="10" t="s">
        <v>115</v>
      </c>
      <c r="E1125" s="10" t="s">
        <v>116</v>
      </c>
      <c r="F1125" s="20">
        <v>81</v>
      </c>
      <c r="G1125" s="20">
        <v>1</v>
      </c>
      <c r="H1125" s="12" t="str">
        <f t="shared" si="35"/>
        <v>81-1</v>
      </c>
      <c r="I1125" s="12" t="str">
        <f t="shared" si="34"/>
        <v>81-1 O</v>
      </c>
      <c r="J1125" s="49" t="s">
        <v>1489</v>
      </c>
      <c r="K1125" s="11">
        <v>0</v>
      </c>
      <c r="L1125" s="20">
        <v>58</v>
      </c>
      <c r="M1125" s="117" t="b">
        <v>1</v>
      </c>
      <c r="N1125" s="14">
        <v>200.15</v>
      </c>
      <c r="O1125" s="14">
        <v>200.73000000000002</v>
      </c>
      <c r="P1125" s="11"/>
      <c r="Q1125" s="11" t="s">
        <v>105</v>
      </c>
      <c r="R1125" s="135" t="s">
        <v>105</v>
      </c>
      <c r="S1125" s="139" t="s">
        <v>1492</v>
      </c>
      <c r="T1125" s="11"/>
      <c r="U1125" s="11"/>
      <c r="V1125" s="6"/>
      <c r="W1125" s="6"/>
      <c r="X1125" s="6"/>
      <c r="Y1125" s="6"/>
      <c r="Z1125" s="18" t="e">
        <v>#N/A</v>
      </c>
      <c r="AA1125" s="6"/>
      <c r="BQ1125" s="6"/>
      <c r="BR1125" s="6"/>
      <c r="BS1125" s="4">
        <v>0</v>
      </c>
      <c r="BT1125" s="6"/>
      <c r="BU1125" s="6"/>
      <c r="BV1125" s="6"/>
      <c r="BW1125" s="6"/>
      <c r="BX1125" s="6" t="s">
        <v>842</v>
      </c>
      <c r="BY1125" s="6"/>
    </row>
    <row r="1126" spans="1:77" hidden="1" x14ac:dyDescent="0.3">
      <c r="A1126" s="49" t="s">
        <v>1489</v>
      </c>
      <c r="B1126" s="7">
        <v>42970</v>
      </c>
      <c r="C1126" s="6" t="s">
        <v>122</v>
      </c>
      <c r="D1126" s="10" t="s">
        <v>115</v>
      </c>
      <c r="E1126" s="10" t="s">
        <v>116</v>
      </c>
      <c r="F1126" s="20">
        <v>82</v>
      </c>
      <c r="G1126" s="20">
        <v>1</v>
      </c>
      <c r="H1126" s="12" t="str">
        <f t="shared" si="35"/>
        <v>82-1</v>
      </c>
      <c r="I1126" s="12" t="str">
        <f t="shared" si="34"/>
        <v>82-1 1</v>
      </c>
      <c r="J1126" s="49" t="s">
        <v>1489</v>
      </c>
      <c r="K1126" s="11">
        <v>0</v>
      </c>
      <c r="L1126" s="20">
        <v>96</v>
      </c>
      <c r="M1126" s="117" t="b">
        <v>1</v>
      </c>
      <c r="N1126" s="14">
        <v>200.65</v>
      </c>
      <c r="O1126" s="14">
        <v>201.61</v>
      </c>
      <c r="P1126" s="11" t="s">
        <v>112</v>
      </c>
      <c r="Q1126" s="11" t="s">
        <v>30</v>
      </c>
      <c r="R1126" s="142" t="s">
        <v>1524</v>
      </c>
      <c r="S1126" s="143">
        <v>1</v>
      </c>
      <c r="T1126" s="11" t="s">
        <v>18</v>
      </c>
      <c r="U1126" s="11"/>
      <c r="V1126" s="17" t="s">
        <v>534</v>
      </c>
      <c r="W1126" s="6" t="s">
        <v>49</v>
      </c>
      <c r="X1126" s="6" t="s">
        <v>14</v>
      </c>
      <c r="Y1126" s="6" t="s">
        <v>10</v>
      </c>
      <c r="Z1126" s="18">
        <v>2</v>
      </c>
      <c r="AA1126" s="6" t="s">
        <v>111</v>
      </c>
      <c r="AI1126" s="4">
        <v>10</v>
      </c>
      <c r="AL1126" s="39">
        <v>10</v>
      </c>
      <c r="AW1126" s="4">
        <v>80</v>
      </c>
      <c r="BQ1126" s="6"/>
      <c r="BR1126" s="6"/>
      <c r="BS1126" s="4">
        <v>100</v>
      </c>
      <c r="BT1126" s="6"/>
      <c r="BU1126" s="6"/>
      <c r="BV1126" s="6"/>
      <c r="BW1126" s="10" t="s">
        <v>836</v>
      </c>
      <c r="BX1126" s="6"/>
      <c r="BY1126" s="6"/>
    </row>
    <row r="1127" spans="1:77" hidden="1" x14ac:dyDescent="0.3">
      <c r="A1127" s="49" t="s">
        <v>1489</v>
      </c>
      <c r="B1127" s="7">
        <v>42970</v>
      </c>
      <c r="C1127" s="6" t="s">
        <v>122</v>
      </c>
      <c r="D1127" s="10" t="s">
        <v>115</v>
      </c>
      <c r="E1127" s="10" t="s">
        <v>116</v>
      </c>
      <c r="F1127" s="20">
        <v>82</v>
      </c>
      <c r="G1127" s="20">
        <v>1</v>
      </c>
      <c r="H1127" s="12" t="str">
        <f t="shared" si="35"/>
        <v>82-1</v>
      </c>
      <c r="I1127" s="12" t="str">
        <f t="shared" si="34"/>
        <v>82-1 3</v>
      </c>
      <c r="J1127" s="49" t="s">
        <v>1489</v>
      </c>
      <c r="K1127" s="11">
        <v>0</v>
      </c>
      <c r="L1127" s="20">
        <v>96</v>
      </c>
      <c r="M1127" s="117" t="b">
        <v>1</v>
      </c>
      <c r="N1127" s="14">
        <v>200.65</v>
      </c>
      <c r="O1127" s="14">
        <v>201.61</v>
      </c>
      <c r="P1127" s="11" t="s">
        <v>112</v>
      </c>
      <c r="Q1127" s="11" t="s">
        <v>72</v>
      </c>
      <c r="R1127" s="142" t="s">
        <v>1526</v>
      </c>
      <c r="S1127" s="143">
        <v>3</v>
      </c>
      <c r="T1127" s="11" t="s">
        <v>89</v>
      </c>
      <c r="U1127" s="11" t="s">
        <v>44</v>
      </c>
      <c r="V1127" s="17" t="s">
        <v>676</v>
      </c>
      <c r="W1127" s="6" t="s">
        <v>49</v>
      </c>
      <c r="X1127" s="6" t="s">
        <v>90</v>
      </c>
      <c r="Y1127" s="6" t="s">
        <v>10</v>
      </c>
      <c r="Z1127" s="18">
        <v>2</v>
      </c>
      <c r="AA1127" s="6" t="s">
        <v>40</v>
      </c>
      <c r="AI1127" s="4">
        <v>10</v>
      </c>
      <c r="AL1127" s="39">
        <v>90</v>
      </c>
      <c r="BQ1127" s="6"/>
      <c r="BR1127" s="6"/>
      <c r="BS1127" s="4">
        <v>100</v>
      </c>
      <c r="BT1127" s="6"/>
      <c r="BU1127" s="6" t="s">
        <v>840</v>
      </c>
      <c r="BV1127" s="6" t="s">
        <v>841</v>
      </c>
      <c r="BW1127" s="10" t="s">
        <v>832</v>
      </c>
      <c r="BX1127" s="6"/>
      <c r="BY1127" s="6"/>
    </row>
    <row r="1128" spans="1:77" hidden="1" x14ac:dyDescent="0.3">
      <c r="A1128" s="49" t="s">
        <v>1489</v>
      </c>
      <c r="B1128" s="7">
        <v>42970</v>
      </c>
      <c r="C1128" s="6" t="s">
        <v>122</v>
      </c>
      <c r="D1128" s="10" t="s">
        <v>115</v>
      </c>
      <c r="E1128" s="10" t="s">
        <v>116</v>
      </c>
      <c r="F1128" s="20">
        <v>82</v>
      </c>
      <c r="G1128" s="20">
        <v>1</v>
      </c>
      <c r="H1128" s="12" t="str">
        <f t="shared" si="35"/>
        <v>82-1</v>
      </c>
      <c r="I1128" s="12" t="str">
        <f t="shared" si="34"/>
        <v>82-1 4</v>
      </c>
      <c r="J1128" s="49" t="s">
        <v>1489</v>
      </c>
      <c r="K1128" s="11">
        <v>8</v>
      </c>
      <c r="L1128" s="20">
        <v>9</v>
      </c>
      <c r="M1128" s="117" t="b">
        <v>1</v>
      </c>
      <c r="N1128" s="14">
        <v>200.73000000000002</v>
      </c>
      <c r="O1128" s="14">
        <v>200.74</v>
      </c>
      <c r="P1128" s="11" t="s">
        <v>112</v>
      </c>
      <c r="Q1128" s="11" t="s">
        <v>39</v>
      </c>
      <c r="R1128" s="142" t="s">
        <v>1527</v>
      </c>
      <c r="S1128" s="143">
        <v>4</v>
      </c>
      <c r="T1128" s="11" t="s">
        <v>18</v>
      </c>
      <c r="U1128" s="11" t="s">
        <v>44</v>
      </c>
      <c r="V1128" s="17" t="s">
        <v>792</v>
      </c>
      <c r="W1128" s="6" t="s">
        <v>49</v>
      </c>
      <c r="X1128" s="6" t="s">
        <v>90</v>
      </c>
      <c r="Y1128" s="6" t="s">
        <v>10</v>
      </c>
      <c r="Z1128" s="18">
        <v>2</v>
      </c>
      <c r="AA1128" s="6" t="s">
        <v>40</v>
      </c>
      <c r="AI1128" s="4">
        <v>90</v>
      </c>
      <c r="AW1128" s="4">
        <v>10</v>
      </c>
      <c r="BQ1128" s="6"/>
      <c r="BR1128" s="6"/>
      <c r="BS1128" s="4">
        <v>100</v>
      </c>
      <c r="BT1128" s="6"/>
      <c r="BU1128" s="6"/>
      <c r="BV1128" s="6"/>
      <c r="BW1128" s="10" t="s">
        <v>843</v>
      </c>
      <c r="BX1128" s="6"/>
      <c r="BY1128" s="6"/>
    </row>
    <row r="1129" spans="1:77" hidden="1" x14ac:dyDescent="0.3">
      <c r="A1129" s="49" t="s">
        <v>1489</v>
      </c>
      <c r="B1129" s="7">
        <v>42970</v>
      </c>
      <c r="C1129" s="6" t="s">
        <v>122</v>
      </c>
      <c r="D1129" s="10" t="s">
        <v>115</v>
      </c>
      <c r="E1129" s="10" t="s">
        <v>116</v>
      </c>
      <c r="F1129" s="20">
        <v>82</v>
      </c>
      <c r="G1129" s="20">
        <v>1</v>
      </c>
      <c r="H1129" s="12" t="str">
        <f t="shared" si="35"/>
        <v>82-1</v>
      </c>
      <c r="I1129" s="12" t="str">
        <f t="shared" si="34"/>
        <v>82-1 O</v>
      </c>
      <c r="J1129" s="49" t="s">
        <v>1489</v>
      </c>
      <c r="K1129" s="11">
        <v>0</v>
      </c>
      <c r="L1129" s="20">
        <v>96</v>
      </c>
      <c r="M1129" s="117" t="b">
        <v>1</v>
      </c>
      <c r="N1129" s="14">
        <v>200.65</v>
      </c>
      <c r="O1129" s="14">
        <v>201.61</v>
      </c>
      <c r="P1129" s="11"/>
      <c r="Q1129" s="11" t="s">
        <v>105</v>
      </c>
      <c r="R1129" s="135" t="s">
        <v>105</v>
      </c>
      <c r="S1129" s="139" t="s">
        <v>1492</v>
      </c>
      <c r="T1129" s="11"/>
      <c r="U1129" s="11"/>
      <c r="V1129" s="6"/>
      <c r="W1129" s="6"/>
      <c r="X1129" s="6"/>
      <c r="Y1129" s="6"/>
      <c r="Z1129" s="18" t="e">
        <v>#N/A</v>
      </c>
      <c r="AA1129" s="6"/>
      <c r="BQ1129" s="6"/>
      <c r="BR1129" s="6"/>
      <c r="BS1129" s="4">
        <v>0</v>
      </c>
      <c r="BT1129" s="6"/>
      <c r="BU1129" s="6"/>
      <c r="BV1129" s="6"/>
      <c r="BW1129" s="6"/>
      <c r="BX1129" s="6" t="s">
        <v>844</v>
      </c>
      <c r="BY1129" s="6"/>
    </row>
    <row r="1130" spans="1:77" hidden="1" x14ac:dyDescent="0.3">
      <c r="A1130" s="49" t="s">
        <v>1489</v>
      </c>
      <c r="B1130" s="7">
        <v>42970</v>
      </c>
      <c r="C1130" s="6" t="s">
        <v>122</v>
      </c>
      <c r="D1130" s="10" t="s">
        <v>115</v>
      </c>
      <c r="E1130" s="10" t="s">
        <v>116</v>
      </c>
      <c r="F1130" s="20">
        <v>82</v>
      </c>
      <c r="G1130" s="20">
        <v>2</v>
      </c>
      <c r="H1130" s="12" t="str">
        <f t="shared" si="35"/>
        <v>82-2</v>
      </c>
      <c r="I1130" s="12" t="str">
        <f t="shared" si="34"/>
        <v>82-2 1</v>
      </c>
      <c r="J1130" s="49" t="s">
        <v>1489</v>
      </c>
      <c r="K1130" s="11">
        <v>82</v>
      </c>
      <c r="L1130" s="20">
        <v>85</v>
      </c>
      <c r="M1130" s="117" t="b">
        <v>1</v>
      </c>
      <c r="N1130" s="14">
        <v>202.43</v>
      </c>
      <c r="O1130" s="14">
        <v>202.46</v>
      </c>
      <c r="P1130" s="11" t="s">
        <v>96</v>
      </c>
      <c r="Q1130" s="11" t="s">
        <v>30</v>
      </c>
      <c r="R1130" s="142" t="s">
        <v>1524</v>
      </c>
      <c r="S1130" s="143">
        <v>1</v>
      </c>
      <c r="T1130" s="11" t="s">
        <v>18</v>
      </c>
      <c r="U1130" s="11"/>
      <c r="V1130" s="17" t="s">
        <v>793</v>
      </c>
      <c r="W1130" s="6" t="s">
        <v>49</v>
      </c>
      <c r="X1130" s="6" t="s">
        <v>14</v>
      </c>
      <c r="Y1130" s="6" t="s">
        <v>10</v>
      </c>
      <c r="Z1130" s="18">
        <v>2</v>
      </c>
      <c r="AA1130" s="6" t="s">
        <v>111</v>
      </c>
      <c r="AI1130" s="4">
        <v>10</v>
      </c>
      <c r="AL1130" s="39">
        <v>10</v>
      </c>
      <c r="AW1130" s="4">
        <v>80</v>
      </c>
      <c r="BQ1130" s="6"/>
      <c r="BR1130" s="6"/>
      <c r="BS1130" s="4">
        <v>100</v>
      </c>
      <c r="BT1130" s="6"/>
      <c r="BU1130" s="6"/>
      <c r="BV1130" s="6"/>
      <c r="BW1130" s="10" t="s">
        <v>836</v>
      </c>
      <c r="BX1130" s="6"/>
      <c r="BY1130" s="6"/>
    </row>
    <row r="1131" spans="1:77" hidden="1" x14ac:dyDescent="0.3">
      <c r="A1131" s="49" t="s">
        <v>1489</v>
      </c>
      <c r="B1131" s="7">
        <v>42970</v>
      </c>
      <c r="C1131" s="6" t="s">
        <v>122</v>
      </c>
      <c r="D1131" s="10" t="s">
        <v>115</v>
      </c>
      <c r="E1131" s="10" t="s">
        <v>116</v>
      </c>
      <c r="F1131" s="20">
        <v>82</v>
      </c>
      <c r="G1131" s="20">
        <v>2</v>
      </c>
      <c r="H1131" s="12" t="str">
        <f t="shared" si="35"/>
        <v>82-2</v>
      </c>
      <c r="I1131" s="12" t="str">
        <f t="shared" si="34"/>
        <v>82-2 3</v>
      </c>
      <c r="J1131" s="49" t="s">
        <v>1489</v>
      </c>
      <c r="K1131" s="11">
        <v>0</v>
      </c>
      <c r="L1131" s="20">
        <v>88</v>
      </c>
      <c r="M1131" s="117" t="b">
        <v>1</v>
      </c>
      <c r="N1131" s="14">
        <v>201.61</v>
      </c>
      <c r="O1131" s="14">
        <v>202.49</v>
      </c>
      <c r="P1131" s="11" t="s">
        <v>112</v>
      </c>
      <c r="Q1131" s="11" t="s">
        <v>72</v>
      </c>
      <c r="R1131" s="142" t="s">
        <v>1526</v>
      </c>
      <c r="S1131" s="143">
        <v>3</v>
      </c>
      <c r="T1131" s="11" t="s">
        <v>89</v>
      </c>
      <c r="U1131" s="11" t="s">
        <v>44</v>
      </c>
      <c r="V1131" s="17" t="s">
        <v>674</v>
      </c>
      <c r="W1131" s="6" t="s">
        <v>49</v>
      </c>
      <c r="X1131" s="6" t="s">
        <v>90</v>
      </c>
      <c r="Y1131" s="6" t="s">
        <v>10</v>
      </c>
      <c r="Z1131" s="18">
        <v>2</v>
      </c>
      <c r="AA1131" s="6" t="s">
        <v>40</v>
      </c>
      <c r="AI1131" s="4">
        <v>10</v>
      </c>
      <c r="AL1131" s="39">
        <v>90</v>
      </c>
      <c r="BQ1131" s="6"/>
      <c r="BR1131" s="6"/>
      <c r="BS1131" s="4">
        <v>100</v>
      </c>
      <c r="BT1131" s="6" t="s">
        <v>78</v>
      </c>
      <c r="BU1131" s="6" t="s">
        <v>130</v>
      </c>
      <c r="BV1131" s="6" t="s">
        <v>841</v>
      </c>
      <c r="BW1131" s="10" t="s">
        <v>845</v>
      </c>
      <c r="BX1131" s="6"/>
      <c r="BY1131" s="6"/>
    </row>
    <row r="1132" spans="1:77" hidden="1" x14ac:dyDescent="0.3">
      <c r="A1132" s="49" t="s">
        <v>1489</v>
      </c>
      <c r="B1132" s="7">
        <v>42970</v>
      </c>
      <c r="C1132" s="6" t="s">
        <v>122</v>
      </c>
      <c r="D1132" s="10" t="s">
        <v>115</v>
      </c>
      <c r="E1132" s="10" t="s">
        <v>116</v>
      </c>
      <c r="F1132" s="20">
        <v>82</v>
      </c>
      <c r="G1132" s="20">
        <v>2</v>
      </c>
      <c r="H1132" s="12" t="str">
        <f t="shared" si="35"/>
        <v>82-2</v>
      </c>
      <c r="I1132" s="12" t="str">
        <f t="shared" si="34"/>
        <v>82-2 O</v>
      </c>
      <c r="J1132" s="49" t="s">
        <v>1489</v>
      </c>
      <c r="K1132" s="11">
        <v>0</v>
      </c>
      <c r="L1132" s="20">
        <v>88</v>
      </c>
      <c r="M1132" s="117" t="b">
        <v>1</v>
      </c>
      <c r="N1132" s="14">
        <v>201.61</v>
      </c>
      <c r="O1132" s="14">
        <v>202.49</v>
      </c>
      <c r="P1132" s="11"/>
      <c r="Q1132" s="11" t="s">
        <v>105</v>
      </c>
      <c r="R1132" s="135" t="s">
        <v>105</v>
      </c>
      <c r="S1132" s="139" t="s">
        <v>1492</v>
      </c>
      <c r="T1132" s="11"/>
      <c r="U1132" s="11"/>
      <c r="V1132" s="6"/>
      <c r="W1132" s="6"/>
      <c r="X1132" s="6"/>
      <c r="Y1132" s="6"/>
      <c r="Z1132" s="18" t="e">
        <v>#N/A</v>
      </c>
      <c r="AA1132" s="6"/>
      <c r="BQ1132" s="6"/>
      <c r="BR1132" s="6"/>
      <c r="BS1132" s="4">
        <v>0</v>
      </c>
      <c r="BT1132" s="6"/>
      <c r="BU1132" s="6"/>
      <c r="BV1132" s="6"/>
      <c r="BW1132" s="6"/>
      <c r="BX1132" s="6" t="s">
        <v>844</v>
      </c>
      <c r="BY1132" s="6"/>
    </row>
    <row r="1133" spans="1:77" hidden="1" x14ac:dyDescent="0.3">
      <c r="A1133" s="49" t="s">
        <v>1489</v>
      </c>
      <c r="B1133" s="7">
        <v>42970</v>
      </c>
      <c r="C1133" s="6" t="s">
        <v>122</v>
      </c>
      <c r="D1133" s="10" t="s">
        <v>115</v>
      </c>
      <c r="E1133" s="10" t="s">
        <v>116</v>
      </c>
      <c r="F1133" s="20">
        <v>82</v>
      </c>
      <c r="G1133" s="20">
        <v>3</v>
      </c>
      <c r="H1133" s="12" t="str">
        <f t="shared" si="35"/>
        <v>82-3</v>
      </c>
      <c r="I1133" s="12" t="str">
        <f t="shared" si="34"/>
        <v>82-3 1</v>
      </c>
      <c r="J1133" s="49" t="s">
        <v>1489</v>
      </c>
      <c r="K1133" s="11">
        <v>40</v>
      </c>
      <c r="L1133" s="20">
        <v>49</v>
      </c>
      <c r="M1133" s="117" t="b">
        <v>1</v>
      </c>
      <c r="N1133" s="14">
        <v>202.89000000000001</v>
      </c>
      <c r="O1133" s="14">
        <v>202.98000000000002</v>
      </c>
      <c r="P1133" s="11" t="s">
        <v>112</v>
      </c>
      <c r="Q1133" s="11" t="s">
        <v>30</v>
      </c>
      <c r="R1133" s="142" t="s">
        <v>1524</v>
      </c>
      <c r="S1133" s="143">
        <v>1</v>
      </c>
      <c r="T1133" s="11" t="s">
        <v>18</v>
      </c>
      <c r="U1133" s="11"/>
      <c r="V1133" s="17" t="s">
        <v>794</v>
      </c>
      <c r="W1133" s="6" t="s">
        <v>49</v>
      </c>
      <c r="X1133" s="6" t="s">
        <v>14</v>
      </c>
      <c r="Y1133" s="6" t="s">
        <v>10</v>
      </c>
      <c r="Z1133" s="18">
        <v>2</v>
      </c>
      <c r="AA1133" s="6" t="s">
        <v>111</v>
      </c>
      <c r="AI1133" s="4">
        <v>10</v>
      </c>
      <c r="AL1133" s="39">
        <v>10</v>
      </c>
      <c r="AW1133" s="4">
        <v>80</v>
      </c>
      <c r="BQ1133" s="6"/>
      <c r="BR1133" s="6"/>
      <c r="BS1133" s="4">
        <v>100</v>
      </c>
      <c r="BT1133" s="6"/>
      <c r="BU1133" s="6"/>
      <c r="BV1133" s="6"/>
      <c r="BW1133" s="10" t="s">
        <v>846</v>
      </c>
      <c r="BX1133" s="6"/>
      <c r="BY1133" s="6"/>
    </row>
    <row r="1134" spans="1:77" hidden="1" x14ac:dyDescent="0.3">
      <c r="A1134" s="49" t="s">
        <v>1489</v>
      </c>
      <c r="B1134" s="7">
        <v>42970</v>
      </c>
      <c r="C1134" s="6" t="s">
        <v>122</v>
      </c>
      <c r="D1134" s="10" t="s">
        <v>115</v>
      </c>
      <c r="E1134" s="10" t="s">
        <v>116</v>
      </c>
      <c r="F1134" s="20">
        <v>82</v>
      </c>
      <c r="G1134" s="20">
        <v>3</v>
      </c>
      <c r="H1134" s="12" t="str">
        <f t="shared" si="35"/>
        <v>82-3</v>
      </c>
      <c r="I1134" s="12" t="str">
        <f t="shared" si="34"/>
        <v>82-3 3</v>
      </c>
      <c r="J1134" s="49" t="s">
        <v>1489</v>
      </c>
      <c r="K1134" s="11">
        <v>66</v>
      </c>
      <c r="L1134" s="20">
        <v>77</v>
      </c>
      <c r="M1134" s="117" t="b">
        <v>1</v>
      </c>
      <c r="N1134" s="14">
        <v>203.15</v>
      </c>
      <c r="O1134" s="14">
        <v>203.26000000000002</v>
      </c>
      <c r="P1134" s="11" t="s">
        <v>96</v>
      </c>
      <c r="Q1134" s="11" t="s">
        <v>72</v>
      </c>
      <c r="R1134" s="142" t="s">
        <v>1526</v>
      </c>
      <c r="S1134" s="143">
        <v>3</v>
      </c>
      <c r="T1134" s="11" t="s">
        <v>18</v>
      </c>
      <c r="U1134" s="11"/>
      <c r="V1134" s="17" t="s">
        <v>791</v>
      </c>
      <c r="W1134" s="6" t="s">
        <v>49</v>
      </c>
      <c r="X1134" s="6" t="s">
        <v>92</v>
      </c>
      <c r="Y1134" s="6" t="s">
        <v>10</v>
      </c>
      <c r="Z1134" s="18">
        <v>2</v>
      </c>
      <c r="AA1134" s="6" t="s">
        <v>40</v>
      </c>
      <c r="AL1134" s="39">
        <v>100</v>
      </c>
      <c r="BQ1134" s="6"/>
      <c r="BR1134" s="6"/>
      <c r="BS1134" s="4">
        <v>100</v>
      </c>
      <c r="BT1134" s="6"/>
      <c r="BU1134" s="6"/>
      <c r="BV1134" s="6"/>
      <c r="BW1134" s="10" t="s">
        <v>847</v>
      </c>
      <c r="BX1134" s="6"/>
      <c r="BY1134" s="6"/>
    </row>
    <row r="1135" spans="1:77" hidden="1" x14ac:dyDescent="0.3">
      <c r="A1135" s="49" t="s">
        <v>1489</v>
      </c>
      <c r="B1135" s="7">
        <v>42970</v>
      </c>
      <c r="C1135" s="6" t="s">
        <v>122</v>
      </c>
      <c r="D1135" s="10" t="s">
        <v>115</v>
      </c>
      <c r="E1135" s="10" t="s">
        <v>116</v>
      </c>
      <c r="F1135" s="20">
        <v>82</v>
      </c>
      <c r="G1135" s="20">
        <v>3</v>
      </c>
      <c r="H1135" s="12" t="str">
        <f t="shared" si="35"/>
        <v>82-3</v>
      </c>
      <c r="I1135" s="12" t="str">
        <f t="shared" si="34"/>
        <v>82-3 3</v>
      </c>
      <c r="J1135" s="49" t="s">
        <v>1489</v>
      </c>
      <c r="K1135" s="11">
        <v>0</v>
      </c>
      <c r="L1135" s="20">
        <v>25</v>
      </c>
      <c r="M1135" s="117" t="b">
        <v>1</v>
      </c>
      <c r="N1135" s="14">
        <v>202.49</v>
      </c>
      <c r="O1135" s="14">
        <v>202.74</v>
      </c>
      <c r="P1135" s="11" t="s">
        <v>112</v>
      </c>
      <c r="Q1135" s="11" t="s">
        <v>32</v>
      </c>
      <c r="R1135" s="142" t="s">
        <v>1526</v>
      </c>
      <c r="S1135" s="143">
        <v>3</v>
      </c>
      <c r="T1135" s="11" t="s">
        <v>18</v>
      </c>
      <c r="U1135" s="11"/>
      <c r="V1135" s="17" t="s">
        <v>795</v>
      </c>
      <c r="W1135" s="6" t="s">
        <v>49</v>
      </c>
      <c r="X1135" s="6" t="s">
        <v>92</v>
      </c>
      <c r="Y1135" s="6" t="s">
        <v>10</v>
      </c>
      <c r="Z1135" s="18">
        <v>2</v>
      </c>
      <c r="AA1135" s="6" t="s">
        <v>40</v>
      </c>
      <c r="AR1135" s="4">
        <v>100</v>
      </c>
      <c r="BQ1135" s="6"/>
      <c r="BR1135" s="6"/>
      <c r="BS1135" s="4">
        <v>100</v>
      </c>
      <c r="BT1135" s="6"/>
      <c r="BU1135" s="6"/>
      <c r="BV1135" s="6"/>
      <c r="BW1135" s="10"/>
      <c r="BX1135" s="6"/>
      <c r="BY1135" s="6"/>
    </row>
    <row r="1136" spans="1:77" hidden="1" x14ac:dyDescent="0.3">
      <c r="A1136" s="49" t="s">
        <v>1489</v>
      </c>
      <c r="B1136" s="7">
        <v>42970</v>
      </c>
      <c r="C1136" s="6" t="s">
        <v>122</v>
      </c>
      <c r="D1136" s="10" t="s">
        <v>115</v>
      </c>
      <c r="E1136" s="10" t="s">
        <v>116</v>
      </c>
      <c r="F1136" s="20">
        <v>82</v>
      </c>
      <c r="G1136" s="20">
        <v>3</v>
      </c>
      <c r="H1136" s="12" t="str">
        <f t="shared" si="35"/>
        <v>82-3</v>
      </c>
      <c r="I1136" s="12" t="str">
        <f t="shared" si="34"/>
        <v>82-3 O</v>
      </c>
      <c r="J1136" s="49" t="s">
        <v>1489</v>
      </c>
      <c r="K1136" s="11">
        <v>0</v>
      </c>
      <c r="L1136" s="20">
        <v>84</v>
      </c>
      <c r="M1136" s="117" t="b">
        <v>1</v>
      </c>
      <c r="N1136" s="14">
        <v>202.49</v>
      </c>
      <c r="O1136" s="14">
        <v>203.33</v>
      </c>
      <c r="P1136" s="11"/>
      <c r="Q1136" s="11" t="s">
        <v>105</v>
      </c>
      <c r="R1136" s="135" t="s">
        <v>105</v>
      </c>
      <c r="S1136" s="139" t="s">
        <v>1492</v>
      </c>
      <c r="T1136" s="11"/>
      <c r="U1136" s="11"/>
      <c r="V1136" s="6"/>
      <c r="W1136" s="6"/>
      <c r="X1136" s="6"/>
      <c r="Y1136" s="6"/>
      <c r="Z1136" s="18" t="e">
        <v>#N/A</v>
      </c>
      <c r="AA1136" s="6"/>
      <c r="BQ1136" s="6"/>
      <c r="BR1136" s="6"/>
      <c r="BS1136" s="4">
        <v>0</v>
      </c>
      <c r="BT1136" s="6"/>
      <c r="BU1136" s="6"/>
      <c r="BV1136" s="6"/>
      <c r="BW1136" s="6"/>
      <c r="BX1136" s="6" t="s">
        <v>848</v>
      </c>
      <c r="BY1136" s="6"/>
    </row>
    <row r="1137" spans="1:77" hidden="1" x14ac:dyDescent="0.3">
      <c r="A1137" s="49" t="s">
        <v>1489</v>
      </c>
      <c r="B1137" s="7">
        <v>42970</v>
      </c>
      <c r="C1137" s="6" t="s">
        <v>122</v>
      </c>
      <c r="D1137" s="10" t="s">
        <v>115</v>
      </c>
      <c r="E1137" s="10" t="s">
        <v>116</v>
      </c>
      <c r="F1137" s="20">
        <v>83</v>
      </c>
      <c r="G1137" s="20">
        <v>1</v>
      </c>
      <c r="H1137" s="12" t="str">
        <f t="shared" si="35"/>
        <v>83-1</v>
      </c>
      <c r="I1137" s="12" t="str">
        <f t="shared" si="34"/>
        <v>83-1 1</v>
      </c>
      <c r="J1137" s="49" t="s">
        <v>1489</v>
      </c>
      <c r="K1137" s="11">
        <v>0</v>
      </c>
      <c r="L1137" s="20">
        <v>48</v>
      </c>
      <c r="M1137" s="117" t="b">
        <v>1</v>
      </c>
      <c r="N1137" s="14">
        <v>203.15</v>
      </c>
      <c r="O1137" s="14">
        <v>203.63</v>
      </c>
      <c r="P1137" s="11" t="s">
        <v>112</v>
      </c>
      <c r="Q1137" s="11" t="s">
        <v>30</v>
      </c>
      <c r="R1137" s="142" t="s">
        <v>1524</v>
      </c>
      <c r="S1137" s="143">
        <v>1</v>
      </c>
      <c r="T1137" s="11" t="s">
        <v>18</v>
      </c>
      <c r="U1137" s="11"/>
      <c r="V1137" s="17" t="s">
        <v>676</v>
      </c>
      <c r="W1137" s="6" t="s">
        <v>49</v>
      </c>
      <c r="X1137" s="6" t="s">
        <v>14</v>
      </c>
      <c r="Y1137" s="6" t="s">
        <v>10</v>
      </c>
      <c r="Z1137" s="18">
        <v>2</v>
      </c>
      <c r="AA1137" s="6" t="s">
        <v>111</v>
      </c>
      <c r="AI1137" s="4">
        <v>10</v>
      </c>
      <c r="AL1137" s="39">
        <v>10</v>
      </c>
      <c r="AW1137" s="4">
        <v>80</v>
      </c>
      <c r="BQ1137" s="6"/>
      <c r="BR1137" s="6"/>
      <c r="BS1137" s="4">
        <v>100</v>
      </c>
      <c r="BT1137" s="6"/>
      <c r="BU1137" s="6"/>
      <c r="BV1137" s="6"/>
      <c r="BW1137" s="10" t="s">
        <v>846</v>
      </c>
      <c r="BX1137" s="6"/>
      <c r="BY1137" s="6"/>
    </row>
    <row r="1138" spans="1:77" hidden="1" x14ac:dyDescent="0.3">
      <c r="A1138" s="49" t="s">
        <v>1489</v>
      </c>
      <c r="B1138" s="7">
        <v>42970</v>
      </c>
      <c r="C1138" s="6" t="s">
        <v>122</v>
      </c>
      <c r="D1138" s="10" t="s">
        <v>115</v>
      </c>
      <c r="E1138" s="10" t="s">
        <v>116</v>
      </c>
      <c r="F1138" s="20">
        <v>83</v>
      </c>
      <c r="G1138" s="20">
        <v>1</v>
      </c>
      <c r="H1138" s="12" t="str">
        <f t="shared" si="35"/>
        <v>83-1</v>
      </c>
      <c r="I1138" s="12" t="str">
        <f t="shared" si="34"/>
        <v>83-1 3</v>
      </c>
      <c r="J1138" s="49" t="s">
        <v>1489</v>
      </c>
      <c r="K1138" s="11">
        <v>0</v>
      </c>
      <c r="L1138" s="20">
        <v>10</v>
      </c>
      <c r="M1138" s="117" t="b">
        <v>1</v>
      </c>
      <c r="N1138" s="14">
        <v>203.15</v>
      </c>
      <c r="O1138" s="14">
        <v>203.25</v>
      </c>
      <c r="P1138" s="11" t="s">
        <v>112</v>
      </c>
      <c r="Q1138" s="11" t="s">
        <v>72</v>
      </c>
      <c r="R1138" s="142" t="s">
        <v>1526</v>
      </c>
      <c r="S1138" s="143">
        <v>3</v>
      </c>
      <c r="T1138" s="11" t="s">
        <v>18</v>
      </c>
      <c r="U1138" s="11"/>
      <c r="V1138" s="17" t="s">
        <v>791</v>
      </c>
      <c r="W1138" s="6" t="s">
        <v>49</v>
      </c>
      <c r="X1138" s="6" t="s">
        <v>92</v>
      </c>
      <c r="Y1138" s="6" t="s">
        <v>10</v>
      </c>
      <c r="Z1138" s="18">
        <v>2</v>
      </c>
      <c r="AA1138" s="6" t="s">
        <v>40</v>
      </c>
      <c r="AL1138" s="39">
        <v>100</v>
      </c>
      <c r="BQ1138" s="6"/>
      <c r="BR1138" s="6"/>
      <c r="BS1138" s="4">
        <v>100</v>
      </c>
      <c r="BT1138" s="6"/>
      <c r="BU1138" s="6"/>
      <c r="BV1138" s="6"/>
      <c r="BW1138" s="10" t="s">
        <v>849</v>
      </c>
      <c r="BX1138" s="6"/>
      <c r="BY1138" s="6"/>
    </row>
    <row r="1139" spans="1:77" hidden="1" x14ac:dyDescent="0.3">
      <c r="A1139" s="49" t="s">
        <v>1489</v>
      </c>
      <c r="B1139" s="7">
        <v>42970</v>
      </c>
      <c r="C1139" s="6" t="s">
        <v>122</v>
      </c>
      <c r="D1139" s="10" t="s">
        <v>115</v>
      </c>
      <c r="E1139" s="10" t="s">
        <v>116</v>
      </c>
      <c r="F1139" s="20">
        <v>83</v>
      </c>
      <c r="G1139" s="20">
        <v>1</v>
      </c>
      <c r="H1139" s="12" t="str">
        <f t="shared" si="35"/>
        <v>83-1</v>
      </c>
      <c r="I1139" s="12" t="str">
        <f t="shared" si="34"/>
        <v>83-1 4</v>
      </c>
      <c r="J1139" s="49" t="s">
        <v>1489</v>
      </c>
      <c r="K1139" s="11">
        <v>0</v>
      </c>
      <c r="L1139" s="20">
        <v>48</v>
      </c>
      <c r="M1139" s="117" t="b">
        <v>1</v>
      </c>
      <c r="N1139" s="14">
        <v>203.15</v>
      </c>
      <c r="O1139" s="14">
        <v>203.63</v>
      </c>
      <c r="P1139" s="11" t="s">
        <v>112</v>
      </c>
      <c r="Q1139" s="11" t="s">
        <v>39</v>
      </c>
      <c r="R1139" s="142" t="s">
        <v>1527</v>
      </c>
      <c r="S1139" s="143">
        <v>4</v>
      </c>
      <c r="T1139" s="11" t="s">
        <v>18</v>
      </c>
      <c r="U1139" s="11"/>
      <c r="V1139" s="17" t="s">
        <v>459</v>
      </c>
      <c r="W1139" s="6" t="s">
        <v>49</v>
      </c>
      <c r="X1139" s="6" t="s">
        <v>14</v>
      </c>
      <c r="Y1139" s="6" t="s">
        <v>10</v>
      </c>
      <c r="Z1139" s="18">
        <v>2</v>
      </c>
      <c r="AA1139" s="6" t="s">
        <v>40</v>
      </c>
      <c r="AI1139" s="4">
        <v>90</v>
      </c>
      <c r="AW1139" s="4">
        <v>10</v>
      </c>
      <c r="BQ1139" s="6"/>
      <c r="BR1139" s="6"/>
      <c r="BS1139" s="4">
        <v>100</v>
      </c>
      <c r="BT1139" s="6"/>
      <c r="BU1139" s="6" t="s">
        <v>850</v>
      </c>
      <c r="BV1139" s="6" t="s">
        <v>204</v>
      </c>
      <c r="BW1139" s="10" t="s">
        <v>851</v>
      </c>
      <c r="BX1139" s="6"/>
      <c r="BY1139" s="6"/>
    </row>
    <row r="1140" spans="1:77" hidden="1" x14ac:dyDescent="0.3">
      <c r="A1140" s="49" t="s">
        <v>1489</v>
      </c>
      <c r="B1140" s="7">
        <v>42970</v>
      </c>
      <c r="C1140" s="6" t="s">
        <v>122</v>
      </c>
      <c r="D1140" s="10" t="s">
        <v>115</v>
      </c>
      <c r="E1140" s="10" t="s">
        <v>116</v>
      </c>
      <c r="F1140" s="20">
        <v>83</v>
      </c>
      <c r="G1140" s="20">
        <v>1</v>
      </c>
      <c r="H1140" s="12" t="str">
        <f t="shared" si="35"/>
        <v>83-1</v>
      </c>
      <c r="I1140" s="12" t="str">
        <f t="shared" si="34"/>
        <v>83-1 O</v>
      </c>
      <c r="J1140" s="49" t="s">
        <v>1489</v>
      </c>
      <c r="K1140" s="11">
        <v>0</v>
      </c>
      <c r="L1140" s="20">
        <v>48</v>
      </c>
      <c r="M1140" s="117" t="b">
        <v>1</v>
      </c>
      <c r="N1140" s="14">
        <v>203.15</v>
      </c>
      <c r="O1140" s="14">
        <v>203.63</v>
      </c>
      <c r="P1140" s="11"/>
      <c r="Q1140" s="11" t="s">
        <v>105</v>
      </c>
      <c r="R1140" s="135" t="s">
        <v>105</v>
      </c>
      <c r="S1140" s="139" t="s">
        <v>1492</v>
      </c>
      <c r="T1140" s="11"/>
      <c r="U1140" s="11"/>
      <c r="V1140" s="6"/>
      <c r="W1140" s="6"/>
      <c r="X1140" s="6"/>
      <c r="Y1140" s="6"/>
      <c r="Z1140" s="18" t="e">
        <v>#N/A</v>
      </c>
      <c r="AA1140" s="6"/>
      <c r="BQ1140" s="6"/>
      <c r="BR1140" s="6"/>
      <c r="BS1140" s="4">
        <v>0</v>
      </c>
      <c r="BT1140" s="6"/>
      <c r="BU1140" s="6"/>
      <c r="BV1140" s="6"/>
      <c r="BW1140" s="6"/>
      <c r="BX1140" s="6" t="s">
        <v>852</v>
      </c>
      <c r="BY1140" s="6"/>
    </row>
    <row r="1141" spans="1:77" hidden="1" x14ac:dyDescent="0.3">
      <c r="A1141" s="49" t="s">
        <v>1489</v>
      </c>
      <c r="B1141" s="7">
        <v>42970</v>
      </c>
      <c r="C1141" s="6" t="s">
        <v>122</v>
      </c>
      <c r="D1141" s="10" t="s">
        <v>115</v>
      </c>
      <c r="E1141" s="10" t="s">
        <v>116</v>
      </c>
      <c r="F1141" s="20">
        <v>84</v>
      </c>
      <c r="G1141" s="20">
        <v>1</v>
      </c>
      <c r="H1141" s="12" t="str">
        <f t="shared" si="35"/>
        <v>84-1</v>
      </c>
      <c r="I1141" s="12" t="str">
        <f t="shared" si="34"/>
        <v>84-1 1</v>
      </c>
      <c r="J1141" s="49" t="s">
        <v>1489</v>
      </c>
      <c r="K1141" s="11">
        <v>0</v>
      </c>
      <c r="L1141" s="20">
        <v>74</v>
      </c>
      <c r="M1141" s="117" t="b">
        <v>1</v>
      </c>
      <c r="N1141" s="14">
        <v>203.7</v>
      </c>
      <c r="O1141" s="14">
        <v>204.44</v>
      </c>
      <c r="P1141" s="11" t="s">
        <v>112</v>
      </c>
      <c r="Q1141" s="11" t="s">
        <v>30</v>
      </c>
      <c r="R1141" s="142" t="s">
        <v>1524</v>
      </c>
      <c r="S1141" s="143">
        <v>1</v>
      </c>
      <c r="T1141" s="11" t="s">
        <v>21</v>
      </c>
      <c r="U1141" s="11"/>
      <c r="V1141" s="17" t="s">
        <v>676</v>
      </c>
      <c r="W1141" s="6" t="s">
        <v>49</v>
      </c>
      <c r="X1141" s="6" t="s">
        <v>92</v>
      </c>
      <c r="Y1141" s="6" t="s">
        <v>11</v>
      </c>
      <c r="Z1141" s="18">
        <v>3</v>
      </c>
      <c r="AA1141" s="6" t="s">
        <v>111</v>
      </c>
      <c r="AI1141" s="4">
        <v>10</v>
      </c>
      <c r="AL1141" s="39">
        <v>10</v>
      </c>
      <c r="AW1141" s="4">
        <v>80</v>
      </c>
      <c r="BQ1141" s="6"/>
      <c r="BR1141" s="6"/>
      <c r="BS1141" s="4">
        <v>100</v>
      </c>
      <c r="BT1141" s="6"/>
      <c r="BU1141" s="6"/>
      <c r="BV1141" s="6"/>
      <c r="BW1141" s="10" t="s">
        <v>853</v>
      </c>
      <c r="BX1141" s="6"/>
      <c r="BY1141" s="6"/>
    </row>
    <row r="1142" spans="1:77" hidden="1" x14ac:dyDescent="0.3">
      <c r="A1142" s="49" t="s">
        <v>1489</v>
      </c>
      <c r="B1142" s="7">
        <v>42970</v>
      </c>
      <c r="C1142" s="6" t="s">
        <v>122</v>
      </c>
      <c r="D1142" s="10" t="s">
        <v>115</v>
      </c>
      <c r="E1142" s="10" t="s">
        <v>116</v>
      </c>
      <c r="F1142" s="20">
        <v>84</v>
      </c>
      <c r="G1142" s="20">
        <v>1</v>
      </c>
      <c r="H1142" s="12" t="str">
        <f t="shared" si="35"/>
        <v>84-1</v>
      </c>
      <c r="I1142" s="12" t="str">
        <f t="shared" si="34"/>
        <v>84-1 3</v>
      </c>
      <c r="J1142" s="49" t="s">
        <v>1489</v>
      </c>
      <c r="K1142" s="11">
        <v>0</v>
      </c>
      <c r="L1142" s="20">
        <v>74</v>
      </c>
      <c r="M1142" s="117" t="b">
        <v>1</v>
      </c>
      <c r="N1142" s="14">
        <v>203.7</v>
      </c>
      <c r="O1142" s="14">
        <v>204.44</v>
      </c>
      <c r="P1142" s="11" t="s">
        <v>112</v>
      </c>
      <c r="Q1142" s="11" t="s">
        <v>72</v>
      </c>
      <c r="R1142" s="142" t="s">
        <v>1526</v>
      </c>
      <c r="S1142" s="143">
        <v>3</v>
      </c>
      <c r="T1142" s="11" t="s">
        <v>18</v>
      </c>
      <c r="U1142" s="11"/>
      <c r="V1142" s="17" t="s">
        <v>791</v>
      </c>
      <c r="W1142" s="6" t="s">
        <v>49</v>
      </c>
      <c r="X1142" s="6" t="s">
        <v>92</v>
      </c>
      <c r="Y1142" s="6" t="s">
        <v>10</v>
      </c>
      <c r="Z1142" s="18">
        <v>2</v>
      </c>
      <c r="AA1142" s="6" t="s">
        <v>40</v>
      </c>
      <c r="AL1142" s="39">
        <v>100</v>
      </c>
      <c r="BQ1142" s="6"/>
      <c r="BR1142" s="6"/>
      <c r="BS1142" s="4">
        <v>100</v>
      </c>
      <c r="BT1142" s="6"/>
      <c r="BU1142" s="6"/>
      <c r="BV1142" s="6"/>
      <c r="BW1142" s="10" t="s">
        <v>849</v>
      </c>
      <c r="BX1142" s="6"/>
      <c r="BY1142" s="6"/>
    </row>
    <row r="1143" spans="1:77" hidden="1" x14ac:dyDescent="0.3">
      <c r="A1143" s="49" t="s">
        <v>1489</v>
      </c>
      <c r="B1143" s="7">
        <v>42970</v>
      </c>
      <c r="C1143" s="6" t="s">
        <v>122</v>
      </c>
      <c r="D1143" s="10" t="s">
        <v>115</v>
      </c>
      <c r="E1143" s="10" t="s">
        <v>116</v>
      </c>
      <c r="F1143" s="20">
        <v>84</v>
      </c>
      <c r="G1143" s="20">
        <v>1</v>
      </c>
      <c r="H1143" s="12" t="str">
        <f t="shared" si="35"/>
        <v>84-1</v>
      </c>
      <c r="I1143" s="12" t="str">
        <f t="shared" si="34"/>
        <v>84-1 4</v>
      </c>
      <c r="J1143" s="49" t="s">
        <v>1489</v>
      </c>
      <c r="K1143" s="11">
        <v>0</v>
      </c>
      <c r="L1143" s="20">
        <v>74</v>
      </c>
      <c r="M1143" s="117" t="b">
        <v>1</v>
      </c>
      <c r="N1143" s="14">
        <v>203.7</v>
      </c>
      <c r="O1143" s="14">
        <v>204.44</v>
      </c>
      <c r="P1143" s="11" t="s">
        <v>112</v>
      </c>
      <c r="Q1143" s="11" t="s">
        <v>39</v>
      </c>
      <c r="R1143" s="142" t="s">
        <v>1527</v>
      </c>
      <c r="S1143" s="143">
        <v>4</v>
      </c>
      <c r="T1143" s="11" t="s">
        <v>18</v>
      </c>
      <c r="U1143" s="11"/>
      <c r="V1143" s="17" t="s">
        <v>459</v>
      </c>
      <c r="W1143" s="6" t="s">
        <v>49</v>
      </c>
      <c r="X1143" s="6" t="s">
        <v>14</v>
      </c>
      <c r="Y1143" s="6" t="s">
        <v>10</v>
      </c>
      <c r="Z1143" s="18">
        <v>2</v>
      </c>
      <c r="AA1143" s="6" t="s">
        <v>40</v>
      </c>
      <c r="AI1143" s="4">
        <v>90</v>
      </c>
      <c r="AW1143" s="4">
        <v>10</v>
      </c>
      <c r="BQ1143" s="6"/>
      <c r="BR1143" s="6"/>
      <c r="BS1143" s="4">
        <v>100</v>
      </c>
      <c r="BT1143" s="6"/>
      <c r="BU1143" s="6"/>
      <c r="BV1143" s="6"/>
      <c r="BW1143" s="10" t="s">
        <v>854</v>
      </c>
      <c r="BX1143" s="6"/>
      <c r="BY1143" s="6"/>
    </row>
    <row r="1144" spans="1:77" hidden="1" x14ac:dyDescent="0.3">
      <c r="A1144" s="49" t="s">
        <v>1489</v>
      </c>
      <c r="B1144" s="7">
        <v>42970</v>
      </c>
      <c r="C1144" s="6" t="s">
        <v>122</v>
      </c>
      <c r="D1144" s="10" t="s">
        <v>115</v>
      </c>
      <c r="E1144" s="10" t="s">
        <v>116</v>
      </c>
      <c r="F1144" s="20">
        <v>84</v>
      </c>
      <c r="G1144" s="20">
        <v>1</v>
      </c>
      <c r="H1144" s="12" t="str">
        <f t="shared" si="35"/>
        <v>84-1</v>
      </c>
      <c r="I1144" s="12" t="str">
        <f t="shared" si="34"/>
        <v>84-1 1</v>
      </c>
      <c r="J1144" s="49" t="s">
        <v>1489</v>
      </c>
      <c r="K1144" s="11">
        <v>72</v>
      </c>
      <c r="L1144" s="20">
        <v>73</v>
      </c>
      <c r="M1144" s="117" t="b">
        <v>1</v>
      </c>
      <c r="N1144" s="14">
        <v>204.42</v>
      </c>
      <c r="O1144" s="14">
        <v>204.42999999999998</v>
      </c>
      <c r="P1144" s="11" t="s">
        <v>96</v>
      </c>
      <c r="Q1144" s="11" t="s">
        <v>30</v>
      </c>
      <c r="R1144" s="142" t="s">
        <v>1524</v>
      </c>
      <c r="S1144" s="143">
        <v>1</v>
      </c>
      <c r="T1144" s="11" t="s">
        <v>18</v>
      </c>
      <c r="U1144" s="11"/>
      <c r="V1144" s="17" t="s">
        <v>130</v>
      </c>
      <c r="W1144" s="6" t="s">
        <v>49</v>
      </c>
      <c r="X1144" s="6" t="s">
        <v>14</v>
      </c>
      <c r="Y1144" s="6" t="s">
        <v>10</v>
      </c>
      <c r="Z1144" s="18">
        <v>2</v>
      </c>
      <c r="AA1144" s="6" t="s">
        <v>40</v>
      </c>
      <c r="AI1144" s="4">
        <v>50</v>
      </c>
      <c r="AW1144" s="4">
        <v>50</v>
      </c>
      <c r="BQ1144" s="6"/>
      <c r="BR1144" s="6"/>
      <c r="BS1144" s="4">
        <v>100</v>
      </c>
      <c r="BT1144" s="6"/>
      <c r="BU1144" s="6"/>
      <c r="BV1144" s="6"/>
      <c r="BW1144" s="10"/>
      <c r="BX1144" s="6"/>
      <c r="BY1144" s="6"/>
    </row>
    <row r="1145" spans="1:77" hidden="1" x14ac:dyDescent="0.3">
      <c r="A1145" s="49" t="s">
        <v>1489</v>
      </c>
      <c r="B1145" s="7">
        <v>42970</v>
      </c>
      <c r="C1145" s="6" t="s">
        <v>122</v>
      </c>
      <c r="D1145" s="10" t="s">
        <v>115</v>
      </c>
      <c r="E1145" s="10" t="s">
        <v>116</v>
      </c>
      <c r="F1145" s="20">
        <v>84</v>
      </c>
      <c r="G1145" s="20">
        <v>1</v>
      </c>
      <c r="H1145" s="12" t="str">
        <f t="shared" si="35"/>
        <v>84-1</v>
      </c>
      <c r="I1145" s="12" t="str">
        <f t="shared" si="34"/>
        <v>84-1 O</v>
      </c>
      <c r="J1145" s="49" t="s">
        <v>1489</v>
      </c>
      <c r="K1145" s="11">
        <v>0</v>
      </c>
      <c r="L1145" s="20">
        <v>74</v>
      </c>
      <c r="M1145" s="117" t="b">
        <v>1</v>
      </c>
      <c r="N1145" s="14">
        <v>203.7</v>
      </c>
      <c r="O1145" s="14">
        <v>204.44</v>
      </c>
      <c r="P1145" s="11"/>
      <c r="Q1145" s="11" t="s">
        <v>105</v>
      </c>
      <c r="R1145" s="135" t="s">
        <v>105</v>
      </c>
      <c r="S1145" s="139" t="s">
        <v>1492</v>
      </c>
      <c r="T1145" s="11"/>
      <c r="U1145" s="11"/>
      <c r="V1145" s="6"/>
      <c r="W1145" s="6"/>
      <c r="X1145" s="6"/>
      <c r="Y1145" s="6"/>
      <c r="Z1145" s="18" t="e">
        <v>#N/A</v>
      </c>
      <c r="AA1145" s="6"/>
      <c r="BQ1145" s="6"/>
      <c r="BR1145" s="6"/>
      <c r="BS1145" s="4">
        <v>0</v>
      </c>
      <c r="BT1145" s="6"/>
      <c r="BU1145" s="6"/>
      <c r="BV1145" s="6"/>
      <c r="BW1145" s="6"/>
      <c r="BX1145" s="6" t="s">
        <v>855</v>
      </c>
      <c r="BY1145" s="6"/>
    </row>
    <row r="1146" spans="1:77" hidden="1" x14ac:dyDescent="0.3">
      <c r="A1146" s="49" t="s">
        <v>1489</v>
      </c>
      <c r="B1146" s="7">
        <v>42970</v>
      </c>
      <c r="C1146" s="6" t="s">
        <v>122</v>
      </c>
      <c r="D1146" s="10" t="s">
        <v>115</v>
      </c>
      <c r="E1146" s="10" t="s">
        <v>116</v>
      </c>
      <c r="F1146" s="20">
        <v>84</v>
      </c>
      <c r="G1146" s="20">
        <v>2</v>
      </c>
      <c r="H1146" s="12" t="str">
        <f t="shared" si="35"/>
        <v>84-2</v>
      </c>
      <c r="I1146" s="12" t="str">
        <f t="shared" si="34"/>
        <v>84-2 1</v>
      </c>
      <c r="J1146" s="49" t="s">
        <v>1489</v>
      </c>
      <c r="K1146" s="11">
        <v>0</v>
      </c>
      <c r="L1146" s="20">
        <v>95</v>
      </c>
      <c r="M1146" s="117" t="b">
        <v>1</v>
      </c>
      <c r="N1146" s="14">
        <v>204.44499999999999</v>
      </c>
      <c r="O1146" s="14">
        <v>205.39499999999998</v>
      </c>
      <c r="P1146" s="11" t="s">
        <v>112</v>
      </c>
      <c r="Q1146" s="11" t="s">
        <v>30</v>
      </c>
      <c r="R1146" s="142" t="s">
        <v>1524</v>
      </c>
      <c r="S1146" s="143">
        <v>1</v>
      </c>
      <c r="T1146" s="11" t="s">
        <v>21</v>
      </c>
      <c r="U1146" s="11"/>
      <c r="V1146" s="17" t="s">
        <v>676</v>
      </c>
      <c r="W1146" s="6" t="s">
        <v>49</v>
      </c>
      <c r="X1146" s="6" t="s">
        <v>92</v>
      </c>
      <c r="Y1146" s="6" t="s">
        <v>11</v>
      </c>
      <c r="Z1146" s="18">
        <v>3</v>
      </c>
      <c r="AA1146" s="6" t="s">
        <v>111</v>
      </c>
      <c r="AI1146" s="4">
        <v>10</v>
      </c>
      <c r="AL1146" s="39">
        <v>10</v>
      </c>
      <c r="AW1146" s="4">
        <v>80</v>
      </c>
      <c r="BQ1146" s="6"/>
      <c r="BR1146" s="6"/>
      <c r="BS1146" s="4">
        <v>100</v>
      </c>
      <c r="BT1146" s="6"/>
      <c r="BU1146" s="6"/>
      <c r="BV1146" s="6"/>
      <c r="BW1146" s="10" t="s">
        <v>853</v>
      </c>
      <c r="BX1146" s="6"/>
      <c r="BY1146" s="6"/>
    </row>
    <row r="1147" spans="1:77" hidden="1" x14ac:dyDescent="0.3">
      <c r="A1147" s="49" t="s">
        <v>1489</v>
      </c>
      <c r="B1147" s="7">
        <v>42970</v>
      </c>
      <c r="C1147" s="6" t="s">
        <v>122</v>
      </c>
      <c r="D1147" s="10" t="s">
        <v>115</v>
      </c>
      <c r="E1147" s="10" t="s">
        <v>116</v>
      </c>
      <c r="F1147" s="20">
        <v>84</v>
      </c>
      <c r="G1147" s="20">
        <v>2</v>
      </c>
      <c r="H1147" s="12" t="str">
        <f t="shared" si="35"/>
        <v>84-2</v>
      </c>
      <c r="I1147" s="12" t="str">
        <f t="shared" si="34"/>
        <v>84-2 3</v>
      </c>
      <c r="J1147" s="49" t="s">
        <v>1489</v>
      </c>
      <c r="K1147" s="11">
        <v>0</v>
      </c>
      <c r="L1147" s="20">
        <v>95</v>
      </c>
      <c r="M1147" s="117" t="b">
        <v>1</v>
      </c>
      <c r="N1147" s="14">
        <v>204.44499999999999</v>
      </c>
      <c r="O1147" s="14">
        <v>205.39499999999998</v>
      </c>
      <c r="P1147" s="11" t="s">
        <v>112</v>
      </c>
      <c r="Q1147" s="11" t="s">
        <v>72</v>
      </c>
      <c r="R1147" s="142" t="s">
        <v>1526</v>
      </c>
      <c r="S1147" s="143">
        <v>3</v>
      </c>
      <c r="T1147" s="11" t="s">
        <v>18</v>
      </c>
      <c r="U1147" s="11"/>
      <c r="V1147" s="17" t="s">
        <v>796</v>
      </c>
      <c r="W1147" s="6" t="s">
        <v>49</v>
      </c>
      <c r="X1147" s="6" t="s">
        <v>92</v>
      </c>
      <c r="Y1147" s="6" t="s">
        <v>10</v>
      </c>
      <c r="Z1147" s="18">
        <v>2</v>
      </c>
      <c r="AA1147" s="6" t="s">
        <v>40</v>
      </c>
      <c r="AI1147" s="4">
        <v>10</v>
      </c>
      <c r="AL1147" s="39">
        <v>90</v>
      </c>
      <c r="BQ1147" s="6"/>
      <c r="BR1147" s="6"/>
      <c r="BS1147" s="4">
        <v>100</v>
      </c>
      <c r="BT1147" s="6"/>
      <c r="BU1147" s="6"/>
      <c r="BV1147" s="6"/>
      <c r="BW1147" s="10" t="s">
        <v>856</v>
      </c>
      <c r="BX1147" s="6"/>
      <c r="BY1147" s="6"/>
    </row>
    <row r="1148" spans="1:77" hidden="1" x14ac:dyDescent="0.3">
      <c r="A1148" s="49" t="s">
        <v>1489</v>
      </c>
      <c r="B1148" s="7">
        <v>42970</v>
      </c>
      <c r="C1148" s="6" t="s">
        <v>122</v>
      </c>
      <c r="D1148" s="10" t="s">
        <v>115</v>
      </c>
      <c r="E1148" s="10" t="s">
        <v>116</v>
      </c>
      <c r="F1148" s="20">
        <v>84</v>
      </c>
      <c r="G1148" s="20">
        <v>2</v>
      </c>
      <c r="H1148" s="12" t="str">
        <f t="shared" si="35"/>
        <v>84-2</v>
      </c>
      <c r="I1148" s="12" t="str">
        <f t="shared" si="34"/>
        <v>84-2 4</v>
      </c>
      <c r="J1148" s="49" t="s">
        <v>1489</v>
      </c>
      <c r="K1148" s="11">
        <v>0</v>
      </c>
      <c r="L1148" s="20">
        <v>95</v>
      </c>
      <c r="M1148" s="117" t="b">
        <v>1</v>
      </c>
      <c r="N1148" s="14">
        <v>204.44499999999999</v>
      </c>
      <c r="O1148" s="14">
        <v>205.39499999999998</v>
      </c>
      <c r="P1148" s="11" t="s">
        <v>112</v>
      </c>
      <c r="Q1148" s="11" t="s">
        <v>39</v>
      </c>
      <c r="R1148" s="142" t="s">
        <v>1527</v>
      </c>
      <c r="S1148" s="143">
        <v>4</v>
      </c>
      <c r="T1148" s="11" t="s">
        <v>18</v>
      </c>
      <c r="U1148" s="11"/>
      <c r="V1148" s="17" t="s">
        <v>459</v>
      </c>
      <c r="W1148" s="6" t="s">
        <v>49</v>
      </c>
      <c r="X1148" s="6" t="s">
        <v>14</v>
      </c>
      <c r="Y1148" s="6" t="s">
        <v>10</v>
      </c>
      <c r="Z1148" s="18">
        <v>2</v>
      </c>
      <c r="AA1148" s="6" t="s">
        <v>40</v>
      </c>
      <c r="AI1148" s="4">
        <v>90</v>
      </c>
      <c r="AW1148" s="4">
        <v>10</v>
      </c>
      <c r="BQ1148" s="6"/>
      <c r="BR1148" s="6"/>
      <c r="BS1148" s="4">
        <v>100</v>
      </c>
      <c r="BT1148" s="6"/>
      <c r="BU1148" s="6"/>
      <c r="BV1148" s="6"/>
      <c r="BW1148" s="10" t="s">
        <v>854</v>
      </c>
      <c r="BX1148" s="6"/>
      <c r="BY1148" s="6"/>
    </row>
    <row r="1149" spans="1:77" hidden="1" x14ac:dyDescent="0.3">
      <c r="A1149" s="49" t="s">
        <v>1489</v>
      </c>
      <c r="B1149" s="7">
        <v>42970</v>
      </c>
      <c r="C1149" s="6" t="s">
        <v>122</v>
      </c>
      <c r="D1149" s="10" t="s">
        <v>115</v>
      </c>
      <c r="E1149" s="10" t="s">
        <v>116</v>
      </c>
      <c r="F1149" s="20">
        <v>84</v>
      </c>
      <c r="G1149" s="20">
        <v>2</v>
      </c>
      <c r="H1149" s="12" t="str">
        <f t="shared" si="35"/>
        <v>84-2</v>
      </c>
      <c r="I1149" s="12" t="str">
        <f t="shared" si="34"/>
        <v>84-2 1</v>
      </c>
      <c r="J1149" s="49" t="s">
        <v>1489</v>
      </c>
      <c r="K1149" s="11">
        <v>0</v>
      </c>
      <c r="L1149" s="20">
        <v>95</v>
      </c>
      <c r="M1149" s="117" t="b">
        <v>1</v>
      </c>
      <c r="N1149" s="14">
        <v>204.44499999999999</v>
      </c>
      <c r="O1149" s="14">
        <v>205.39499999999998</v>
      </c>
      <c r="P1149" s="11" t="s">
        <v>112</v>
      </c>
      <c r="Q1149" s="11" t="s">
        <v>30</v>
      </c>
      <c r="R1149" s="142" t="s">
        <v>1524</v>
      </c>
      <c r="S1149" s="143">
        <v>1</v>
      </c>
      <c r="T1149" s="11" t="s">
        <v>18</v>
      </c>
      <c r="U1149" s="11"/>
      <c r="V1149" s="17" t="s">
        <v>459</v>
      </c>
      <c r="W1149" s="6" t="s">
        <v>49</v>
      </c>
      <c r="X1149" s="6" t="s">
        <v>14</v>
      </c>
      <c r="Y1149" s="6" t="s">
        <v>10</v>
      </c>
      <c r="Z1149" s="18">
        <v>2</v>
      </c>
      <c r="AA1149" s="6" t="s">
        <v>40</v>
      </c>
      <c r="AI1149" s="4">
        <v>50</v>
      </c>
      <c r="AW1149" s="4">
        <v>50</v>
      </c>
      <c r="BQ1149" s="6"/>
      <c r="BR1149" s="6"/>
      <c r="BS1149" s="4">
        <v>100</v>
      </c>
      <c r="BT1149" s="6"/>
      <c r="BU1149" s="6"/>
      <c r="BV1149" s="6"/>
      <c r="BW1149" s="10" t="s">
        <v>857</v>
      </c>
      <c r="BX1149" s="6"/>
      <c r="BY1149" s="6"/>
    </row>
    <row r="1150" spans="1:77" hidden="1" x14ac:dyDescent="0.3">
      <c r="A1150" s="49" t="s">
        <v>1489</v>
      </c>
      <c r="B1150" s="7">
        <v>42970</v>
      </c>
      <c r="C1150" s="6" t="s">
        <v>122</v>
      </c>
      <c r="D1150" s="10" t="s">
        <v>115</v>
      </c>
      <c r="E1150" s="10" t="s">
        <v>116</v>
      </c>
      <c r="F1150" s="20">
        <v>84</v>
      </c>
      <c r="G1150" s="20">
        <v>2</v>
      </c>
      <c r="H1150" s="12" t="str">
        <f t="shared" si="35"/>
        <v>84-2</v>
      </c>
      <c r="I1150" s="12" t="str">
        <f t="shared" si="34"/>
        <v>84-2 O</v>
      </c>
      <c r="J1150" s="49" t="s">
        <v>1489</v>
      </c>
      <c r="K1150" s="11">
        <v>0</v>
      </c>
      <c r="L1150" s="20">
        <v>95</v>
      </c>
      <c r="M1150" s="117" t="b">
        <v>1</v>
      </c>
      <c r="N1150" s="14">
        <v>204.44499999999999</v>
      </c>
      <c r="O1150" s="14">
        <v>205.39499999999998</v>
      </c>
      <c r="P1150" s="11"/>
      <c r="Q1150" s="11" t="s">
        <v>105</v>
      </c>
      <c r="R1150" s="135" t="s">
        <v>105</v>
      </c>
      <c r="S1150" s="139" t="s">
        <v>1492</v>
      </c>
      <c r="T1150" s="11"/>
      <c r="U1150" s="11"/>
      <c r="V1150" s="6"/>
      <c r="W1150" s="6"/>
      <c r="X1150" s="6"/>
      <c r="Y1150" s="6"/>
      <c r="Z1150" s="18" t="e">
        <v>#N/A</v>
      </c>
      <c r="AA1150" s="6"/>
      <c r="BQ1150" s="6"/>
      <c r="BR1150" s="6"/>
      <c r="BS1150" s="4">
        <v>0</v>
      </c>
      <c r="BT1150" s="6"/>
      <c r="BU1150" s="6"/>
      <c r="BV1150" s="6"/>
      <c r="BW1150" s="6"/>
      <c r="BX1150" s="6" t="s">
        <v>858</v>
      </c>
      <c r="BY1150" s="6"/>
    </row>
    <row r="1151" spans="1:77" hidden="1" x14ac:dyDescent="0.3">
      <c r="A1151" s="49" t="s">
        <v>1489</v>
      </c>
      <c r="B1151" s="7">
        <v>42970</v>
      </c>
      <c r="C1151" s="6" t="s">
        <v>122</v>
      </c>
      <c r="D1151" s="10" t="s">
        <v>115</v>
      </c>
      <c r="E1151" s="10" t="s">
        <v>116</v>
      </c>
      <c r="F1151" s="20">
        <v>84</v>
      </c>
      <c r="G1151" s="20">
        <v>3</v>
      </c>
      <c r="H1151" s="12" t="str">
        <f t="shared" si="35"/>
        <v>84-3</v>
      </c>
      <c r="I1151" s="12" t="str">
        <f t="shared" si="34"/>
        <v>84-3 1</v>
      </c>
      <c r="J1151" s="49" t="s">
        <v>1489</v>
      </c>
      <c r="K1151" s="11">
        <v>0</v>
      </c>
      <c r="L1151" s="20">
        <v>97</v>
      </c>
      <c r="M1151" s="117" t="b">
        <v>1</v>
      </c>
      <c r="N1151" s="14">
        <v>205.41</v>
      </c>
      <c r="O1151" s="14">
        <v>206.38</v>
      </c>
      <c r="P1151" s="11" t="s">
        <v>112</v>
      </c>
      <c r="Q1151" s="11" t="s">
        <v>30</v>
      </c>
      <c r="R1151" s="142" t="s">
        <v>1524</v>
      </c>
      <c r="S1151" s="143">
        <v>1</v>
      </c>
      <c r="T1151" s="11" t="s">
        <v>21</v>
      </c>
      <c r="U1151" s="11"/>
      <c r="V1151" s="17" t="s">
        <v>676</v>
      </c>
      <c r="W1151" s="6" t="s">
        <v>49</v>
      </c>
      <c r="X1151" s="6" t="s">
        <v>92</v>
      </c>
      <c r="Y1151" s="6" t="s">
        <v>11</v>
      </c>
      <c r="Z1151" s="18">
        <v>3</v>
      </c>
      <c r="AA1151" s="6" t="s">
        <v>111</v>
      </c>
      <c r="AI1151" s="4">
        <v>10</v>
      </c>
      <c r="AL1151" s="39">
        <v>10</v>
      </c>
      <c r="AW1151" s="4">
        <v>80</v>
      </c>
      <c r="BQ1151" s="6"/>
      <c r="BR1151" s="6"/>
      <c r="BS1151" s="4">
        <v>100</v>
      </c>
      <c r="BT1151" s="6"/>
      <c r="BU1151" s="6"/>
      <c r="BV1151" s="6"/>
      <c r="BW1151" s="10" t="s">
        <v>853</v>
      </c>
      <c r="BX1151" s="6"/>
      <c r="BY1151" s="6"/>
    </row>
    <row r="1152" spans="1:77" hidden="1" x14ac:dyDescent="0.3">
      <c r="A1152" s="49" t="s">
        <v>1489</v>
      </c>
      <c r="B1152" s="7">
        <v>42970</v>
      </c>
      <c r="C1152" s="6" t="s">
        <v>122</v>
      </c>
      <c r="D1152" s="10" t="s">
        <v>115</v>
      </c>
      <c r="E1152" s="10" t="s">
        <v>116</v>
      </c>
      <c r="F1152" s="20">
        <v>84</v>
      </c>
      <c r="G1152" s="20">
        <v>3</v>
      </c>
      <c r="H1152" s="12" t="str">
        <f t="shared" si="35"/>
        <v>84-3</v>
      </c>
      <c r="I1152" s="12" t="str">
        <f t="shared" si="34"/>
        <v>84-3 4</v>
      </c>
      <c r="J1152" s="49" t="s">
        <v>1489</v>
      </c>
      <c r="K1152" s="11">
        <v>0</v>
      </c>
      <c r="L1152" s="20">
        <v>97</v>
      </c>
      <c r="M1152" s="117" t="b">
        <v>1</v>
      </c>
      <c r="N1152" s="14">
        <v>205.41</v>
      </c>
      <c r="O1152" s="14">
        <v>206.38</v>
      </c>
      <c r="P1152" s="11" t="s">
        <v>112</v>
      </c>
      <c r="Q1152" s="11" t="s">
        <v>39</v>
      </c>
      <c r="R1152" s="142" t="s">
        <v>1527</v>
      </c>
      <c r="S1152" s="143">
        <v>4</v>
      </c>
      <c r="T1152" s="11" t="s">
        <v>18</v>
      </c>
      <c r="U1152" s="11"/>
      <c r="V1152" s="17" t="s">
        <v>459</v>
      </c>
      <c r="W1152" s="6" t="s">
        <v>49</v>
      </c>
      <c r="X1152" s="6" t="s">
        <v>14</v>
      </c>
      <c r="Y1152" s="6" t="s">
        <v>10</v>
      </c>
      <c r="Z1152" s="18">
        <v>2</v>
      </c>
      <c r="AA1152" s="6" t="s">
        <v>40</v>
      </c>
      <c r="AI1152" s="4">
        <v>70</v>
      </c>
      <c r="AL1152" s="39">
        <v>20</v>
      </c>
      <c r="AW1152" s="4">
        <v>10</v>
      </c>
      <c r="BQ1152" s="6"/>
      <c r="BR1152" s="6"/>
      <c r="BS1152" s="4">
        <v>100</v>
      </c>
      <c r="BT1152" s="6"/>
      <c r="BU1152" s="6"/>
      <c r="BV1152" s="6"/>
      <c r="BW1152" s="10" t="s">
        <v>859</v>
      </c>
      <c r="BX1152" s="6"/>
      <c r="BY1152" s="6"/>
    </row>
    <row r="1153" spans="1:77" hidden="1" x14ac:dyDescent="0.3">
      <c r="A1153" s="49" t="s">
        <v>1489</v>
      </c>
      <c r="B1153" s="7">
        <v>42970</v>
      </c>
      <c r="C1153" s="6" t="s">
        <v>122</v>
      </c>
      <c r="D1153" s="10" t="s">
        <v>115</v>
      </c>
      <c r="E1153" s="10" t="s">
        <v>116</v>
      </c>
      <c r="F1153" s="20">
        <v>84</v>
      </c>
      <c r="G1153" s="20">
        <v>3</v>
      </c>
      <c r="H1153" s="12" t="str">
        <f t="shared" si="35"/>
        <v>84-3</v>
      </c>
      <c r="I1153" s="12" t="str">
        <f t="shared" si="34"/>
        <v>84-3 1</v>
      </c>
      <c r="J1153" s="49" t="s">
        <v>1489</v>
      </c>
      <c r="K1153" s="11">
        <v>0</v>
      </c>
      <c r="L1153" s="20">
        <v>97</v>
      </c>
      <c r="M1153" s="117" t="b">
        <v>1</v>
      </c>
      <c r="N1153" s="14">
        <v>205.41</v>
      </c>
      <c r="O1153" s="14">
        <v>206.38</v>
      </c>
      <c r="P1153" s="11" t="s">
        <v>112</v>
      </c>
      <c r="Q1153" s="11" t="s">
        <v>30</v>
      </c>
      <c r="R1153" s="142" t="s">
        <v>1524</v>
      </c>
      <c r="S1153" s="143">
        <v>1</v>
      </c>
      <c r="T1153" s="11" t="s">
        <v>18</v>
      </c>
      <c r="U1153" s="11"/>
      <c r="V1153" s="17" t="s">
        <v>459</v>
      </c>
      <c r="W1153" s="6" t="s">
        <v>49</v>
      </c>
      <c r="X1153" s="6" t="s">
        <v>14</v>
      </c>
      <c r="Y1153" s="6" t="s">
        <v>10</v>
      </c>
      <c r="Z1153" s="18">
        <v>2</v>
      </c>
      <c r="AA1153" s="6" t="s">
        <v>40</v>
      </c>
      <c r="AI1153" s="4">
        <v>50</v>
      </c>
      <c r="AW1153" s="4">
        <v>50</v>
      </c>
      <c r="BQ1153" s="6"/>
      <c r="BR1153" s="6"/>
      <c r="BS1153" s="4">
        <v>100</v>
      </c>
      <c r="BT1153" s="6"/>
      <c r="BU1153" s="6"/>
      <c r="BV1153" s="6"/>
      <c r="BW1153" s="10" t="s">
        <v>860</v>
      </c>
      <c r="BX1153" s="6"/>
      <c r="BY1153" s="6"/>
    </row>
    <row r="1154" spans="1:77" hidden="1" x14ac:dyDescent="0.3">
      <c r="A1154" s="49" t="s">
        <v>1489</v>
      </c>
      <c r="B1154" s="7">
        <v>42970</v>
      </c>
      <c r="C1154" s="6" t="s">
        <v>122</v>
      </c>
      <c r="D1154" s="10" t="s">
        <v>115</v>
      </c>
      <c r="E1154" s="10" t="s">
        <v>116</v>
      </c>
      <c r="F1154" s="20">
        <v>84</v>
      </c>
      <c r="G1154" s="20">
        <v>3</v>
      </c>
      <c r="H1154" s="12" t="str">
        <f t="shared" si="35"/>
        <v>84-3</v>
      </c>
      <c r="I1154" s="12" t="str">
        <f t="shared" ref="I1154:I1217" si="36">CONCATENATE(H1154," ",S1154)</f>
        <v>84-3 O</v>
      </c>
      <c r="J1154" s="49" t="s">
        <v>1489</v>
      </c>
      <c r="K1154" s="11">
        <v>0</v>
      </c>
      <c r="L1154" s="20">
        <v>97</v>
      </c>
      <c r="M1154" s="117" t="b">
        <v>1</v>
      </c>
      <c r="N1154" s="14">
        <v>205.41</v>
      </c>
      <c r="O1154" s="14">
        <v>206.38</v>
      </c>
      <c r="P1154" s="11"/>
      <c r="Q1154" s="11" t="s">
        <v>105</v>
      </c>
      <c r="R1154" s="135" t="s">
        <v>105</v>
      </c>
      <c r="S1154" s="139" t="s">
        <v>1492</v>
      </c>
      <c r="T1154" s="11"/>
      <c r="U1154" s="11"/>
      <c r="V1154" s="6"/>
      <c r="W1154" s="6"/>
      <c r="X1154" s="6"/>
      <c r="Y1154" s="6"/>
      <c r="Z1154" s="18" t="e">
        <v>#N/A</v>
      </c>
      <c r="AA1154" s="6"/>
      <c r="BQ1154" s="6"/>
      <c r="BR1154" s="6"/>
      <c r="BS1154" s="4">
        <v>0</v>
      </c>
      <c r="BT1154" s="6"/>
      <c r="BU1154" s="6"/>
      <c r="BV1154" s="6"/>
      <c r="BW1154" s="6"/>
      <c r="BX1154" s="6" t="s">
        <v>861</v>
      </c>
      <c r="BY1154" s="6"/>
    </row>
    <row r="1155" spans="1:77" hidden="1" x14ac:dyDescent="0.3">
      <c r="A1155" s="49" t="s">
        <v>1489</v>
      </c>
      <c r="B1155" s="7">
        <v>42970</v>
      </c>
      <c r="C1155" s="6" t="s">
        <v>122</v>
      </c>
      <c r="D1155" s="10" t="s">
        <v>115</v>
      </c>
      <c r="E1155" s="10" t="s">
        <v>116</v>
      </c>
      <c r="F1155" s="20">
        <v>85</v>
      </c>
      <c r="G1155" s="20">
        <v>1</v>
      </c>
      <c r="H1155" s="12" t="str">
        <f t="shared" si="35"/>
        <v>85-1</v>
      </c>
      <c r="I1155" s="12" t="str">
        <f t="shared" si="36"/>
        <v>85-1 3</v>
      </c>
      <c r="J1155" s="49" t="s">
        <v>1489</v>
      </c>
      <c r="K1155" s="11">
        <v>0</v>
      </c>
      <c r="L1155" s="20">
        <v>42</v>
      </c>
      <c r="M1155" s="117" t="b">
        <v>1</v>
      </c>
      <c r="N1155" s="14">
        <v>206.35</v>
      </c>
      <c r="O1155" s="14">
        <v>206.76999999999998</v>
      </c>
      <c r="P1155" s="11" t="s">
        <v>112</v>
      </c>
      <c r="Q1155" s="11" t="s">
        <v>72</v>
      </c>
      <c r="R1155" s="142" t="s">
        <v>1526</v>
      </c>
      <c r="S1155" s="143">
        <v>3</v>
      </c>
      <c r="T1155" s="11" t="s">
        <v>18</v>
      </c>
      <c r="U1155" s="11"/>
      <c r="V1155" s="17" t="s">
        <v>791</v>
      </c>
      <c r="W1155" s="6" t="s">
        <v>49</v>
      </c>
      <c r="X1155" s="6" t="s">
        <v>92</v>
      </c>
      <c r="Y1155" s="6" t="s">
        <v>10</v>
      </c>
      <c r="Z1155" s="18">
        <v>2</v>
      </c>
      <c r="AA1155" s="6" t="s">
        <v>40</v>
      </c>
      <c r="AI1155" s="4">
        <v>10</v>
      </c>
      <c r="AL1155" s="39">
        <v>70</v>
      </c>
      <c r="AW1155" s="4">
        <v>20</v>
      </c>
      <c r="BQ1155" s="6"/>
      <c r="BR1155" s="6"/>
      <c r="BS1155" s="4">
        <v>100</v>
      </c>
      <c r="BT1155" s="6"/>
      <c r="BU1155" s="6"/>
      <c r="BV1155" s="6"/>
      <c r="BW1155" s="10" t="s">
        <v>862</v>
      </c>
      <c r="BX1155" s="6"/>
      <c r="BY1155" s="6"/>
    </row>
    <row r="1156" spans="1:77" hidden="1" x14ac:dyDescent="0.3">
      <c r="A1156" s="49" t="s">
        <v>1489</v>
      </c>
      <c r="B1156" s="7">
        <v>42970</v>
      </c>
      <c r="C1156" s="6" t="s">
        <v>122</v>
      </c>
      <c r="D1156" s="10" t="s">
        <v>115</v>
      </c>
      <c r="E1156" s="10" t="s">
        <v>116</v>
      </c>
      <c r="F1156" s="20">
        <v>85</v>
      </c>
      <c r="G1156" s="20">
        <v>1</v>
      </c>
      <c r="H1156" s="12" t="str">
        <f t="shared" si="35"/>
        <v>85-1</v>
      </c>
      <c r="I1156" s="12" t="str">
        <f t="shared" si="36"/>
        <v>85-1 4</v>
      </c>
      <c r="J1156" s="49" t="s">
        <v>1489</v>
      </c>
      <c r="K1156" s="11">
        <v>0</v>
      </c>
      <c r="L1156" s="20">
        <v>42</v>
      </c>
      <c r="M1156" s="117" t="b">
        <v>1</v>
      </c>
      <c r="N1156" s="14">
        <v>206.35</v>
      </c>
      <c r="O1156" s="14">
        <v>206.76999999999998</v>
      </c>
      <c r="P1156" s="11" t="s">
        <v>112</v>
      </c>
      <c r="Q1156" s="11" t="s">
        <v>39</v>
      </c>
      <c r="R1156" s="142" t="s">
        <v>1527</v>
      </c>
      <c r="S1156" s="143">
        <v>4</v>
      </c>
      <c r="T1156" s="11" t="s">
        <v>18</v>
      </c>
      <c r="U1156" s="11"/>
      <c r="V1156" s="17" t="s">
        <v>459</v>
      </c>
      <c r="W1156" s="6" t="s">
        <v>49</v>
      </c>
      <c r="X1156" s="6" t="s">
        <v>14</v>
      </c>
      <c r="Y1156" s="6" t="s">
        <v>10</v>
      </c>
      <c r="Z1156" s="18">
        <v>2</v>
      </c>
      <c r="AA1156" s="6" t="s">
        <v>40</v>
      </c>
      <c r="AI1156" s="4">
        <v>70</v>
      </c>
      <c r="AL1156" s="39">
        <v>20</v>
      </c>
      <c r="AW1156" s="4">
        <v>10</v>
      </c>
      <c r="BQ1156" s="6"/>
      <c r="BR1156" s="6"/>
      <c r="BS1156" s="4">
        <v>100</v>
      </c>
      <c r="BT1156" s="6"/>
      <c r="BU1156" s="6"/>
      <c r="BV1156" s="6"/>
      <c r="BW1156" s="10" t="s">
        <v>863</v>
      </c>
      <c r="BX1156" s="6"/>
      <c r="BY1156" s="6"/>
    </row>
    <row r="1157" spans="1:77" hidden="1" x14ac:dyDescent="0.3">
      <c r="A1157" s="49" t="s">
        <v>1489</v>
      </c>
      <c r="B1157" s="7">
        <v>42970</v>
      </c>
      <c r="C1157" s="6" t="s">
        <v>122</v>
      </c>
      <c r="D1157" s="10" t="s">
        <v>115</v>
      </c>
      <c r="E1157" s="10" t="s">
        <v>116</v>
      </c>
      <c r="F1157" s="20">
        <v>85</v>
      </c>
      <c r="G1157" s="20">
        <v>1</v>
      </c>
      <c r="H1157" s="12" t="str">
        <f t="shared" si="35"/>
        <v>85-1</v>
      </c>
      <c r="I1157" s="12" t="str">
        <f t="shared" si="36"/>
        <v>85-1 1</v>
      </c>
      <c r="J1157" s="49" t="s">
        <v>1489</v>
      </c>
      <c r="K1157" s="11">
        <v>0</v>
      </c>
      <c r="L1157" s="20">
        <v>42</v>
      </c>
      <c r="M1157" s="117" t="b">
        <v>1</v>
      </c>
      <c r="N1157" s="14">
        <v>206.35</v>
      </c>
      <c r="O1157" s="14">
        <v>206.76999999999998</v>
      </c>
      <c r="P1157" s="11" t="s">
        <v>112</v>
      </c>
      <c r="Q1157" s="11" t="s">
        <v>30</v>
      </c>
      <c r="R1157" s="142" t="s">
        <v>1524</v>
      </c>
      <c r="S1157" s="143">
        <v>1</v>
      </c>
      <c r="T1157" s="11" t="s">
        <v>18</v>
      </c>
      <c r="U1157" s="11"/>
      <c r="V1157" s="17" t="s">
        <v>459</v>
      </c>
      <c r="W1157" s="6" t="s">
        <v>49</v>
      </c>
      <c r="X1157" s="6" t="s">
        <v>14</v>
      </c>
      <c r="Y1157" s="6" t="s">
        <v>10</v>
      </c>
      <c r="Z1157" s="18">
        <v>2</v>
      </c>
      <c r="AA1157" s="6" t="s">
        <v>40</v>
      </c>
      <c r="AI1157" s="4">
        <v>50</v>
      </c>
      <c r="AW1157" s="4">
        <v>50</v>
      </c>
      <c r="BQ1157" s="6"/>
      <c r="BR1157" s="6"/>
      <c r="BS1157" s="4">
        <v>100</v>
      </c>
      <c r="BT1157" s="6"/>
      <c r="BU1157" s="6"/>
      <c r="BV1157" s="6"/>
      <c r="BW1157" s="10" t="s">
        <v>864</v>
      </c>
      <c r="BX1157" s="6"/>
      <c r="BY1157" s="6"/>
    </row>
    <row r="1158" spans="1:77" hidden="1" x14ac:dyDescent="0.3">
      <c r="A1158" s="49" t="s">
        <v>1489</v>
      </c>
      <c r="B1158" s="7">
        <v>42970</v>
      </c>
      <c r="C1158" s="6" t="s">
        <v>122</v>
      </c>
      <c r="D1158" s="10" t="s">
        <v>115</v>
      </c>
      <c r="E1158" s="10" t="s">
        <v>116</v>
      </c>
      <c r="F1158" s="20">
        <v>85</v>
      </c>
      <c r="G1158" s="20">
        <v>1</v>
      </c>
      <c r="H1158" s="12" t="str">
        <f t="shared" si="35"/>
        <v>85-1</v>
      </c>
      <c r="I1158" s="12" t="str">
        <f t="shared" si="36"/>
        <v>85-1 O</v>
      </c>
      <c r="J1158" s="49" t="s">
        <v>1489</v>
      </c>
      <c r="K1158" s="11">
        <v>0</v>
      </c>
      <c r="L1158" s="20">
        <v>42</v>
      </c>
      <c r="M1158" s="117" t="b">
        <v>1</v>
      </c>
      <c r="N1158" s="14">
        <v>206.35</v>
      </c>
      <c r="O1158" s="14">
        <v>206.76999999999998</v>
      </c>
      <c r="P1158" s="11"/>
      <c r="Q1158" s="11" t="s">
        <v>105</v>
      </c>
      <c r="R1158" s="135" t="s">
        <v>105</v>
      </c>
      <c r="S1158" s="139" t="s">
        <v>1492</v>
      </c>
      <c r="T1158" s="11"/>
      <c r="U1158" s="11"/>
      <c r="V1158" s="6"/>
      <c r="W1158" s="6"/>
      <c r="X1158" s="6"/>
      <c r="Y1158" s="6"/>
      <c r="Z1158" s="18" t="e">
        <v>#N/A</v>
      </c>
      <c r="AA1158" s="6"/>
      <c r="BQ1158" s="6"/>
      <c r="BR1158" s="6"/>
      <c r="BS1158" s="4">
        <v>0</v>
      </c>
      <c r="BT1158" s="6"/>
      <c r="BU1158" s="6"/>
      <c r="BV1158" s="6"/>
      <c r="BW1158" s="6"/>
      <c r="BX1158" s="6" t="s">
        <v>865</v>
      </c>
      <c r="BY1158" s="6"/>
    </row>
    <row r="1159" spans="1:77" hidden="1" x14ac:dyDescent="0.3">
      <c r="A1159" s="49" t="s">
        <v>1489</v>
      </c>
      <c r="B1159" s="7">
        <v>42970</v>
      </c>
      <c r="C1159" s="6" t="s">
        <v>122</v>
      </c>
      <c r="D1159" s="10" t="s">
        <v>115</v>
      </c>
      <c r="E1159" s="10" t="s">
        <v>116</v>
      </c>
      <c r="F1159" s="20">
        <v>86</v>
      </c>
      <c r="G1159" s="20">
        <v>1</v>
      </c>
      <c r="H1159" s="12" t="str">
        <f t="shared" si="35"/>
        <v>86-1</v>
      </c>
      <c r="I1159" s="12" t="str">
        <f t="shared" si="36"/>
        <v>86-1 3</v>
      </c>
      <c r="J1159" s="49" t="s">
        <v>1489</v>
      </c>
      <c r="K1159" s="11">
        <v>0</v>
      </c>
      <c r="L1159" s="20">
        <v>80</v>
      </c>
      <c r="M1159" s="117" t="b">
        <v>1</v>
      </c>
      <c r="N1159" s="14">
        <v>206.75</v>
      </c>
      <c r="O1159" s="14">
        <v>207.55</v>
      </c>
      <c r="P1159" s="11" t="s">
        <v>112</v>
      </c>
      <c r="Q1159" s="11" t="s">
        <v>72</v>
      </c>
      <c r="R1159" s="142" t="s">
        <v>1526</v>
      </c>
      <c r="S1159" s="143">
        <v>3</v>
      </c>
      <c r="T1159" s="11" t="s">
        <v>21</v>
      </c>
      <c r="U1159" s="11"/>
      <c r="V1159" s="17" t="s">
        <v>684</v>
      </c>
      <c r="W1159" s="6" t="s">
        <v>49</v>
      </c>
      <c r="X1159" s="6" t="s">
        <v>92</v>
      </c>
      <c r="Y1159" s="6" t="s">
        <v>11</v>
      </c>
      <c r="Z1159" s="18">
        <v>3</v>
      </c>
      <c r="AA1159" s="6" t="s">
        <v>40</v>
      </c>
      <c r="AI1159" s="4">
        <v>10</v>
      </c>
      <c r="AL1159" s="39">
        <v>70</v>
      </c>
      <c r="AW1159" s="4">
        <v>20</v>
      </c>
      <c r="BQ1159" s="6"/>
      <c r="BR1159" s="6"/>
      <c r="BS1159" s="4">
        <v>100</v>
      </c>
      <c r="BT1159" s="6"/>
      <c r="BU1159" s="6"/>
      <c r="BV1159" s="6"/>
      <c r="BW1159" s="10" t="s">
        <v>866</v>
      </c>
      <c r="BX1159" s="6"/>
      <c r="BY1159" s="6"/>
    </row>
    <row r="1160" spans="1:77" hidden="1" x14ac:dyDescent="0.3">
      <c r="A1160" s="49" t="s">
        <v>1489</v>
      </c>
      <c r="B1160" s="7">
        <v>42970</v>
      </c>
      <c r="C1160" s="6" t="s">
        <v>122</v>
      </c>
      <c r="D1160" s="10" t="s">
        <v>115</v>
      </c>
      <c r="E1160" s="10" t="s">
        <v>116</v>
      </c>
      <c r="F1160" s="20">
        <v>86</v>
      </c>
      <c r="G1160" s="20">
        <v>1</v>
      </c>
      <c r="H1160" s="12" t="str">
        <f t="shared" si="35"/>
        <v>86-1</v>
      </c>
      <c r="I1160" s="12" t="str">
        <f t="shared" si="36"/>
        <v>86-1 4</v>
      </c>
      <c r="J1160" s="49" t="s">
        <v>1489</v>
      </c>
      <c r="K1160" s="11">
        <v>0</v>
      </c>
      <c r="L1160" s="20">
        <v>80</v>
      </c>
      <c r="M1160" s="117" t="b">
        <v>1</v>
      </c>
      <c r="N1160" s="14">
        <v>206.75</v>
      </c>
      <c r="O1160" s="14">
        <v>207.55</v>
      </c>
      <c r="P1160" s="11" t="s">
        <v>112</v>
      </c>
      <c r="Q1160" s="11" t="s">
        <v>39</v>
      </c>
      <c r="R1160" s="142" t="s">
        <v>1527</v>
      </c>
      <c r="S1160" s="143">
        <v>4</v>
      </c>
      <c r="T1160" s="11" t="s">
        <v>18</v>
      </c>
      <c r="U1160" s="11"/>
      <c r="V1160" s="17" t="s">
        <v>459</v>
      </c>
      <c r="W1160" s="6" t="s">
        <v>49</v>
      </c>
      <c r="X1160" s="6" t="s">
        <v>14</v>
      </c>
      <c r="Y1160" s="6" t="s">
        <v>10</v>
      </c>
      <c r="Z1160" s="18">
        <v>2</v>
      </c>
      <c r="AA1160" s="6" t="s">
        <v>40</v>
      </c>
      <c r="AI1160" s="4">
        <v>70</v>
      </c>
      <c r="AL1160" s="39">
        <v>20</v>
      </c>
      <c r="AW1160" s="4">
        <v>10</v>
      </c>
      <c r="BQ1160" s="6"/>
      <c r="BR1160" s="6"/>
      <c r="BS1160" s="4">
        <v>100</v>
      </c>
      <c r="BT1160" s="6"/>
      <c r="BU1160" s="6"/>
      <c r="BV1160" s="6"/>
      <c r="BW1160" s="10" t="s">
        <v>863</v>
      </c>
      <c r="BX1160" s="6"/>
      <c r="BY1160" s="6"/>
    </row>
    <row r="1161" spans="1:77" hidden="1" x14ac:dyDescent="0.3">
      <c r="A1161" s="49" t="s">
        <v>1489</v>
      </c>
      <c r="B1161" s="7">
        <v>42970</v>
      </c>
      <c r="C1161" s="6" t="s">
        <v>122</v>
      </c>
      <c r="D1161" s="10" t="s">
        <v>115</v>
      </c>
      <c r="E1161" s="10" t="s">
        <v>116</v>
      </c>
      <c r="F1161" s="20">
        <v>86</v>
      </c>
      <c r="G1161" s="20">
        <v>1</v>
      </c>
      <c r="H1161" s="12" t="str">
        <f t="shared" si="35"/>
        <v>86-1</v>
      </c>
      <c r="I1161" s="12" t="str">
        <f t="shared" si="36"/>
        <v>86-1 1</v>
      </c>
      <c r="J1161" s="49" t="s">
        <v>1489</v>
      </c>
      <c r="K1161" s="11">
        <v>0</v>
      </c>
      <c r="L1161" s="20">
        <v>80</v>
      </c>
      <c r="M1161" s="117" t="b">
        <v>1</v>
      </c>
      <c r="N1161" s="14">
        <v>206.75</v>
      </c>
      <c r="O1161" s="14">
        <v>207.55</v>
      </c>
      <c r="P1161" s="11" t="s">
        <v>112</v>
      </c>
      <c r="Q1161" s="11" t="s">
        <v>30</v>
      </c>
      <c r="R1161" s="142" t="s">
        <v>1524</v>
      </c>
      <c r="S1161" s="143">
        <v>1</v>
      </c>
      <c r="T1161" s="11" t="s">
        <v>18</v>
      </c>
      <c r="U1161" s="11"/>
      <c r="V1161" s="17" t="s">
        <v>459</v>
      </c>
      <c r="W1161" s="6" t="s">
        <v>49</v>
      </c>
      <c r="X1161" s="6" t="s">
        <v>14</v>
      </c>
      <c r="Y1161" s="6" t="s">
        <v>10</v>
      </c>
      <c r="Z1161" s="18">
        <v>2</v>
      </c>
      <c r="AA1161" s="6" t="s">
        <v>40</v>
      </c>
      <c r="AI1161" s="4">
        <v>20</v>
      </c>
      <c r="AW1161" s="4">
        <v>79</v>
      </c>
      <c r="BH1161" s="4">
        <v>1</v>
      </c>
      <c r="BQ1161" s="6"/>
      <c r="BR1161" s="6"/>
      <c r="BS1161" s="4">
        <v>100</v>
      </c>
      <c r="BT1161" s="6"/>
      <c r="BU1161" s="6"/>
      <c r="BV1161" s="6"/>
      <c r="BW1161" s="10" t="s">
        <v>864</v>
      </c>
      <c r="BX1161" s="6"/>
      <c r="BY1161" s="6"/>
    </row>
    <row r="1162" spans="1:77" hidden="1" x14ac:dyDescent="0.3">
      <c r="A1162" s="49" t="s">
        <v>1489</v>
      </c>
      <c r="B1162" s="7">
        <v>42970</v>
      </c>
      <c r="C1162" s="6" t="s">
        <v>122</v>
      </c>
      <c r="D1162" s="10" t="s">
        <v>115</v>
      </c>
      <c r="E1162" s="10" t="s">
        <v>116</v>
      </c>
      <c r="F1162" s="20">
        <v>86</v>
      </c>
      <c r="G1162" s="20">
        <v>1</v>
      </c>
      <c r="H1162" s="12" t="str">
        <f t="shared" si="35"/>
        <v>86-1</v>
      </c>
      <c r="I1162" s="12" t="str">
        <f t="shared" si="36"/>
        <v>86-1 O</v>
      </c>
      <c r="J1162" s="49" t="s">
        <v>1489</v>
      </c>
      <c r="K1162" s="11">
        <v>0</v>
      </c>
      <c r="L1162" s="20">
        <v>80</v>
      </c>
      <c r="M1162" s="117" t="b">
        <v>1</v>
      </c>
      <c r="N1162" s="14">
        <v>206.75</v>
      </c>
      <c r="O1162" s="14">
        <v>207.55</v>
      </c>
      <c r="P1162" s="11"/>
      <c r="Q1162" s="11" t="s">
        <v>105</v>
      </c>
      <c r="R1162" s="135" t="s">
        <v>105</v>
      </c>
      <c r="S1162" s="139" t="s">
        <v>1492</v>
      </c>
      <c r="T1162" s="11"/>
      <c r="U1162" s="11"/>
      <c r="V1162" s="6"/>
      <c r="W1162" s="6"/>
      <c r="X1162" s="6"/>
      <c r="Y1162" s="6"/>
      <c r="Z1162" s="18" t="e">
        <v>#N/A</v>
      </c>
      <c r="AA1162" s="6"/>
      <c r="BQ1162" s="6"/>
      <c r="BR1162" s="6"/>
      <c r="BS1162" s="4">
        <v>0</v>
      </c>
      <c r="BT1162" s="6"/>
      <c r="BU1162" s="6"/>
      <c r="BV1162" s="6"/>
      <c r="BW1162" s="6"/>
      <c r="BX1162" s="6" t="s">
        <v>867</v>
      </c>
      <c r="BY1162" s="6"/>
    </row>
    <row r="1163" spans="1:77" hidden="1" x14ac:dyDescent="0.3">
      <c r="A1163" s="49" t="s">
        <v>1489</v>
      </c>
      <c r="B1163" s="7">
        <v>42970</v>
      </c>
      <c r="C1163" s="6" t="s">
        <v>122</v>
      </c>
      <c r="D1163" s="10" t="s">
        <v>115</v>
      </c>
      <c r="E1163" s="10" t="s">
        <v>116</v>
      </c>
      <c r="F1163" s="20">
        <v>86</v>
      </c>
      <c r="G1163" s="20">
        <v>2</v>
      </c>
      <c r="H1163" s="12" t="str">
        <f t="shared" si="35"/>
        <v>86-2</v>
      </c>
      <c r="I1163" s="12" t="str">
        <f t="shared" si="36"/>
        <v>86-2 1</v>
      </c>
      <c r="J1163" s="49" t="s">
        <v>1489</v>
      </c>
      <c r="K1163" s="11">
        <v>0</v>
      </c>
      <c r="L1163" s="20">
        <v>69</v>
      </c>
      <c r="M1163" s="117" t="b">
        <v>1</v>
      </c>
      <c r="N1163" s="14">
        <v>207.55500000000001</v>
      </c>
      <c r="O1163" s="14">
        <v>208.245</v>
      </c>
      <c r="P1163" s="11" t="s">
        <v>112</v>
      </c>
      <c r="Q1163" s="11" t="s">
        <v>30</v>
      </c>
      <c r="R1163" s="142" t="s">
        <v>1524</v>
      </c>
      <c r="S1163" s="143">
        <v>1</v>
      </c>
      <c r="T1163" s="11" t="s">
        <v>21</v>
      </c>
      <c r="U1163" s="11"/>
      <c r="V1163" s="17" t="s">
        <v>796</v>
      </c>
      <c r="W1163" s="6" t="s">
        <v>49</v>
      </c>
      <c r="X1163" s="6" t="s">
        <v>92</v>
      </c>
      <c r="Y1163" s="6" t="s">
        <v>11</v>
      </c>
      <c r="Z1163" s="18">
        <v>3</v>
      </c>
      <c r="AA1163" s="6" t="s">
        <v>111</v>
      </c>
      <c r="AI1163" s="4">
        <v>10</v>
      </c>
      <c r="AL1163" s="39">
        <v>10</v>
      </c>
      <c r="AW1163" s="4">
        <v>80</v>
      </c>
      <c r="BQ1163" s="6"/>
      <c r="BR1163" s="6"/>
      <c r="BS1163" s="4">
        <v>100</v>
      </c>
      <c r="BT1163" s="6"/>
      <c r="BU1163" s="6"/>
      <c r="BV1163" s="6"/>
      <c r="BW1163" s="10" t="s">
        <v>853</v>
      </c>
      <c r="BX1163" s="6"/>
      <c r="BY1163" s="6"/>
    </row>
    <row r="1164" spans="1:77" hidden="1" x14ac:dyDescent="0.3">
      <c r="A1164" s="49" t="s">
        <v>1489</v>
      </c>
      <c r="B1164" s="7">
        <v>42970</v>
      </c>
      <c r="C1164" s="6" t="s">
        <v>122</v>
      </c>
      <c r="D1164" s="10" t="s">
        <v>115</v>
      </c>
      <c r="E1164" s="10" t="s">
        <v>116</v>
      </c>
      <c r="F1164" s="20">
        <v>86</v>
      </c>
      <c r="G1164" s="20">
        <v>2</v>
      </c>
      <c r="H1164" s="12" t="str">
        <f t="shared" si="35"/>
        <v>86-2</v>
      </c>
      <c r="I1164" s="12" t="str">
        <f t="shared" si="36"/>
        <v>86-2 3</v>
      </c>
      <c r="J1164" s="49" t="s">
        <v>1489</v>
      </c>
      <c r="K1164" s="11">
        <v>0</v>
      </c>
      <c r="L1164" s="20">
        <v>69</v>
      </c>
      <c r="M1164" s="117" t="b">
        <v>1</v>
      </c>
      <c r="N1164" s="14">
        <v>207.55500000000001</v>
      </c>
      <c r="O1164" s="14">
        <v>208.245</v>
      </c>
      <c r="P1164" s="11" t="s">
        <v>112</v>
      </c>
      <c r="Q1164" s="11" t="s">
        <v>72</v>
      </c>
      <c r="R1164" s="142" t="s">
        <v>1526</v>
      </c>
      <c r="S1164" s="143">
        <v>3</v>
      </c>
      <c r="T1164" s="11" t="s">
        <v>18</v>
      </c>
      <c r="U1164" s="11"/>
      <c r="V1164" s="17" t="s">
        <v>791</v>
      </c>
      <c r="W1164" s="6" t="s">
        <v>49</v>
      </c>
      <c r="X1164" s="6" t="s">
        <v>92</v>
      </c>
      <c r="Y1164" s="6" t="s">
        <v>11</v>
      </c>
      <c r="Z1164" s="18">
        <v>3</v>
      </c>
      <c r="AA1164" s="6" t="s">
        <v>40</v>
      </c>
      <c r="AI1164" s="4">
        <v>10</v>
      </c>
      <c r="AL1164" s="39">
        <v>70</v>
      </c>
      <c r="AW1164" s="4">
        <v>20</v>
      </c>
      <c r="BQ1164" s="6"/>
      <c r="BR1164" s="6"/>
      <c r="BS1164" s="4">
        <v>100</v>
      </c>
      <c r="BT1164" s="6"/>
      <c r="BU1164" s="6"/>
      <c r="BV1164" s="6"/>
      <c r="BW1164" s="10" t="s">
        <v>866</v>
      </c>
      <c r="BX1164" s="6"/>
      <c r="BY1164" s="6"/>
    </row>
    <row r="1165" spans="1:77" hidden="1" x14ac:dyDescent="0.3">
      <c r="A1165" s="49" t="s">
        <v>1489</v>
      </c>
      <c r="B1165" s="7">
        <v>42970</v>
      </c>
      <c r="C1165" s="6" t="s">
        <v>122</v>
      </c>
      <c r="D1165" s="10" t="s">
        <v>115</v>
      </c>
      <c r="E1165" s="10" t="s">
        <v>116</v>
      </c>
      <c r="F1165" s="20">
        <v>86</v>
      </c>
      <c r="G1165" s="20">
        <v>2</v>
      </c>
      <c r="H1165" s="12" t="str">
        <f t="shared" si="35"/>
        <v>86-2</v>
      </c>
      <c r="I1165" s="12" t="str">
        <f t="shared" si="36"/>
        <v>86-2 4</v>
      </c>
      <c r="J1165" s="49" t="s">
        <v>1489</v>
      </c>
      <c r="K1165" s="11">
        <v>0</v>
      </c>
      <c r="L1165" s="20">
        <v>69</v>
      </c>
      <c r="M1165" s="117" t="b">
        <v>1</v>
      </c>
      <c r="N1165" s="14">
        <v>207.55500000000001</v>
      </c>
      <c r="O1165" s="14">
        <v>208.245</v>
      </c>
      <c r="P1165" s="11" t="s">
        <v>112</v>
      </c>
      <c r="Q1165" s="11" t="s">
        <v>39</v>
      </c>
      <c r="R1165" s="142" t="s">
        <v>1527</v>
      </c>
      <c r="S1165" s="143">
        <v>4</v>
      </c>
      <c r="T1165" s="11" t="s">
        <v>18</v>
      </c>
      <c r="U1165" s="11"/>
      <c r="V1165" s="17" t="s">
        <v>459</v>
      </c>
      <c r="W1165" s="6" t="s">
        <v>49</v>
      </c>
      <c r="X1165" s="6" t="s">
        <v>14</v>
      </c>
      <c r="Y1165" s="6" t="s">
        <v>10</v>
      </c>
      <c r="Z1165" s="18">
        <v>2</v>
      </c>
      <c r="AA1165" s="6" t="s">
        <v>40</v>
      </c>
      <c r="AI1165" s="4">
        <v>70</v>
      </c>
      <c r="AL1165" s="39">
        <v>20</v>
      </c>
      <c r="AW1165" s="4">
        <v>10</v>
      </c>
      <c r="BQ1165" s="6"/>
      <c r="BR1165" s="6"/>
      <c r="BS1165" s="4">
        <v>100</v>
      </c>
      <c r="BT1165" s="6"/>
      <c r="BU1165" s="6"/>
      <c r="BV1165" s="6"/>
      <c r="BW1165" s="10" t="s">
        <v>863</v>
      </c>
      <c r="BX1165" s="6"/>
      <c r="BY1165" s="6"/>
    </row>
    <row r="1166" spans="1:77" hidden="1" x14ac:dyDescent="0.3">
      <c r="A1166" s="49" t="s">
        <v>1489</v>
      </c>
      <c r="B1166" s="7">
        <v>42970</v>
      </c>
      <c r="C1166" s="6" t="s">
        <v>122</v>
      </c>
      <c r="D1166" s="10" t="s">
        <v>115</v>
      </c>
      <c r="E1166" s="10" t="s">
        <v>116</v>
      </c>
      <c r="F1166" s="20">
        <v>86</v>
      </c>
      <c r="G1166" s="20">
        <v>2</v>
      </c>
      <c r="H1166" s="12" t="str">
        <f t="shared" si="35"/>
        <v>86-2</v>
      </c>
      <c r="I1166" s="12" t="str">
        <f t="shared" si="36"/>
        <v>86-2 1</v>
      </c>
      <c r="J1166" s="49" t="s">
        <v>1489</v>
      </c>
      <c r="K1166" s="11">
        <v>0</v>
      </c>
      <c r="L1166" s="20">
        <v>69</v>
      </c>
      <c r="M1166" s="117" t="b">
        <v>1</v>
      </c>
      <c r="N1166" s="14">
        <v>207.55500000000001</v>
      </c>
      <c r="O1166" s="14">
        <v>208.245</v>
      </c>
      <c r="P1166" s="11" t="s">
        <v>112</v>
      </c>
      <c r="Q1166" s="11" t="s">
        <v>30</v>
      </c>
      <c r="R1166" s="142" t="s">
        <v>1524</v>
      </c>
      <c r="S1166" s="143">
        <v>1</v>
      </c>
      <c r="T1166" s="11" t="s">
        <v>18</v>
      </c>
      <c r="U1166" s="11"/>
      <c r="V1166" s="17" t="s">
        <v>459</v>
      </c>
      <c r="W1166" s="6" t="s">
        <v>49</v>
      </c>
      <c r="X1166" s="6" t="s">
        <v>14</v>
      </c>
      <c r="Y1166" s="6" t="s">
        <v>10</v>
      </c>
      <c r="Z1166" s="18">
        <v>2</v>
      </c>
      <c r="AA1166" s="6" t="s">
        <v>40</v>
      </c>
      <c r="AI1166" s="4">
        <v>20</v>
      </c>
      <c r="AW1166" s="4">
        <v>80</v>
      </c>
      <c r="BQ1166" s="6"/>
      <c r="BR1166" s="6"/>
      <c r="BS1166" s="4">
        <v>100</v>
      </c>
      <c r="BT1166" s="6"/>
      <c r="BU1166" s="6"/>
      <c r="BV1166" s="6"/>
      <c r="BW1166" s="10" t="s">
        <v>868</v>
      </c>
      <c r="BX1166" s="6"/>
      <c r="BY1166" s="6"/>
    </row>
    <row r="1167" spans="1:77" hidden="1" x14ac:dyDescent="0.3">
      <c r="A1167" s="49" t="s">
        <v>1489</v>
      </c>
      <c r="B1167" s="7">
        <v>42970</v>
      </c>
      <c r="C1167" s="6" t="s">
        <v>122</v>
      </c>
      <c r="D1167" s="10" t="s">
        <v>115</v>
      </c>
      <c r="E1167" s="10" t="s">
        <v>116</v>
      </c>
      <c r="F1167" s="20">
        <v>86</v>
      </c>
      <c r="G1167" s="20">
        <v>2</v>
      </c>
      <c r="H1167" s="12" t="str">
        <f t="shared" si="35"/>
        <v>86-2</v>
      </c>
      <c r="I1167" s="12" t="str">
        <f t="shared" si="36"/>
        <v>86-2 O</v>
      </c>
      <c r="J1167" s="49" t="s">
        <v>1489</v>
      </c>
      <c r="K1167" s="11">
        <v>0</v>
      </c>
      <c r="L1167" s="20">
        <v>69</v>
      </c>
      <c r="M1167" s="117" t="b">
        <v>1</v>
      </c>
      <c r="N1167" s="14">
        <v>207.55500000000001</v>
      </c>
      <c r="O1167" s="14">
        <v>208.245</v>
      </c>
      <c r="P1167" s="11"/>
      <c r="Q1167" s="11" t="s">
        <v>105</v>
      </c>
      <c r="R1167" s="135" t="s">
        <v>105</v>
      </c>
      <c r="S1167" s="139" t="s">
        <v>1492</v>
      </c>
      <c r="T1167" s="11"/>
      <c r="U1167" s="11"/>
      <c r="V1167" s="6"/>
      <c r="W1167" s="6"/>
      <c r="X1167" s="6"/>
      <c r="Y1167" s="6"/>
      <c r="Z1167" s="18" t="e">
        <v>#N/A</v>
      </c>
      <c r="AA1167" s="6"/>
      <c r="BQ1167" s="6"/>
      <c r="BR1167" s="6"/>
      <c r="BS1167" s="4">
        <v>0</v>
      </c>
      <c r="BT1167" s="6"/>
      <c r="BU1167" s="6"/>
      <c r="BV1167" s="6"/>
      <c r="BW1167" s="6"/>
      <c r="BX1167" s="6" t="s">
        <v>867</v>
      </c>
      <c r="BY1167" s="6"/>
    </row>
    <row r="1168" spans="1:77" hidden="1" x14ac:dyDescent="0.3">
      <c r="A1168" s="49" t="s">
        <v>1489</v>
      </c>
      <c r="B1168" s="7">
        <v>42970</v>
      </c>
      <c r="C1168" s="6" t="s">
        <v>122</v>
      </c>
      <c r="D1168" s="10" t="s">
        <v>115</v>
      </c>
      <c r="E1168" s="10" t="s">
        <v>116</v>
      </c>
      <c r="F1168" s="20">
        <v>86</v>
      </c>
      <c r="G1168" s="20">
        <v>3</v>
      </c>
      <c r="H1168" s="12" t="str">
        <f t="shared" si="35"/>
        <v>86-3</v>
      </c>
      <c r="I1168" s="12" t="str">
        <f t="shared" si="36"/>
        <v>86-3 1</v>
      </c>
      <c r="J1168" s="49" t="s">
        <v>1489</v>
      </c>
      <c r="K1168" s="11">
        <v>0</v>
      </c>
      <c r="L1168" s="20">
        <v>61</v>
      </c>
      <c r="M1168" s="117" t="b">
        <v>1</v>
      </c>
      <c r="N1168" s="14">
        <v>208.245</v>
      </c>
      <c r="O1168" s="14">
        <v>208.85500000000002</v>
      </c>
      <c r="P1168" s="11" t="s">
        <v>112</v>
      </c>
      <c r="Q1168" s="11" t="s">
        <v>30</v>
      </c>
      <c r="R1168" s="142" t="s">
        <v>1524</v>
      </c>
      <c r="S1168" s="143">
        <v>1</v>
      </c>
      <c r="T1168" s="11" t="s">
        <v>21</v>
      </c>
      <c r="U1168" s="11"/>
      <c r="V1168" s="17" t="s">
        <v>676</v>
      </c>
      <c r="W1168" s="6" t="s">
        <v>49</v>
      </c>
      <c r="X1168" s="6" t="s">
        <v>92</v>
      </c>
      <c r="Y1168" s="6" t="s">
        <v>11</v>
      </c>
      <c r="Z1168" s="18">
        <v>3</v>
      </c>
      <c r="AA1168" s="6" t="s">
        <v>111</v>
      </c>
      <c r="AI1168" s="4">
        <v>10</v>
      </c>
      <c r="AL1168" s="39">
        <v>10</v>
      </c>
      <c r="AW1168" s="4">
        <v>80</v>
      </c>
      <c r="BQ1168" s="6"/>
      <c r="BR1168" s="6"/>
      <c r="BS1168" s="4">
        <v>100</v>
      </c>
      <c r="BT1168" s="6"/>
      <c r="BU1168" s="6"/>
      <c r="BV1168" s="6"/>
      <c r="BW1168" s="10" t="s">
        <v>853</v>
      </c>
      <c r="BX1168" s="6"/>
      <c r="BY1168" s="6"/>
    </row>
    <row r="1169" spans="1:77" hidden="1" x14ac:dyDescent="0.3">
      <c r="A1169" s="49" t="s">
        <v>1489</v>
      </c>
      <c r="B1169" s="7">
        <v>42970</v>
      </c>
      <c r="C1169" s="6" t="s">
        <v>122</v>
      </c>
      <c r="D1169" s="10" t="s">
        <v>115</v>
      </c>
      <c r="E1169" s="10" t="s">
        <v>116</v>
      </c>
      <c r="F1169" s="20">
        <v>86</v>
      </c>
      <c r="G1169" s="20">
        <v>3</v>
      </c>
      <c r="H1169" s="12" t="str">
        <f t="shared" ref="H1169:H1232" si="37">F1169&amp;"-"&amp;G1169</f>
        <v>86-3</v>
      </c>
      <c r="I1169" s="12" t="str">
        <f t="shared" si="36"/>
        <v>86-3 3</v>
      </c>
      <c r="J1169" s="49" t="s">
        <v>1489</v>
      </c>
      <c r="K1169" s="11">
        <v>0</v>
      </c>
      <c r="L1169" s="20">
        <v>61</v>
      </c>
      <c r="M1169" s="117" t="b">
        <v>1</v>
      </c>
      <c r="N1169" s="14">
        <v>208.245</v>
      </c>
      <c r="O1169" s="14">
        <v>208.85500000000002</v>
      </c>
      <c r="P1169" s="11" t="s">
        <v>112</v>
      </c>
      <c r="Q1169" s="11" t="s">
        <v>72</v>
      </c>
      <c r="R1169" s="142" t="s">
        <v>1526</v>
      </c>
      <c r="S1169" s="143">
        <v>3</v>
      </c>
      <c r="T1169" s="11" t="s">
        <v>18</v>
      </c>
      <c r="U1169" s="11"/>
      <c r="V1169" s="17" t="s">
        <v>791</v>
      </c>
      <c r="W1169" s="6" t="s">
        <v>49</v>
      </c>
      <c r="X1169" s="6" t="s">
        <v>92</v>
      </c>
      <c r="Y1169" s="6" t="s">
        <v>11</v>
      </c>
      <c r="Z1169" s="18">
        <v>3</v>
      </c>
      <c r="AA1169" s="6" t="s">
        <v>40</v>
      </c>
      <c r="AI1169" s="4">
        <v>10</v>
      </c>
      <c r="AL1169" s="39">
        <v>60</v>
      </c>
      <c r="AW1169" s="4">
        <v>30</v>
      </c>
      <c r="BQ1169" s="6"/>
      <c r="BR1169" s="6"/>
      <c r="BS1169" s="4">
        <v>100</v>
      </c>
      <c r="BT1169" s="6"/>
      <c r="BU1169" s="6"/>
      <c r="BV1169" s="6"/>
      <c r="BW1169" s="10" t="s">
        <v>866</v>
      </c>
      <c r="BX1169" s="6"/>
      <c r="BY1169" s="6"/>
    </row>
    <row r="1170" spans="1:77" hidden="1" x14ac:dyDescent="0.3">
      <c r="A1170" s="49" t="s">
        <v>1489</v>
      </c>
      <c r="B1170" s="7">
        <v>42970</v>
      </c>
      <c r="C1170" s="6" t="s">
        <v>122</v>
      </c>
      <c r="D1170" s="10" t="s">
        <v>115</v>
      </c>
      <c r="E1170" s="10" t="s">
        <v>116</v>
      </c>
      <c r="F1170" s="20">
        <v>86</v>
      </c>
      <c r="G1170" s="20">
        <v>3</v>
      </c>
      <c r="H1170" s="12" t="str">
        <f t="shared" si="37"/>
        <v>86-3</v>
      </c>
      <c r="I1170" s="12" t="str">
        <f t="shared" si="36"/>
        <v>86-3 4</v>
      </c>
      <c r="J1170" s="49" t="s">
        <v>1489</v>
      </c>
      <c r="K1170" s="11">
        <v>0</v>
      </c>
      <c r="L1170" s="20">
        <v>61</v>
      </c>
      <c r="M1170" s="117" t="b">
        <v>1</v>
      </c>
      <c r="N1170" s="14">
        <v>208.245</v>
      </c>
      <c r="O1170" s="14">
        <v>208.85500000000002</v>
      </c>
      <c r="P1170" s="11" t="s">
        <v>112</v>
      </c>
      <c r="Q1170" s="11" t="s">
        <v>39</v>
      </c>
      <c r="R1170" s="142" t="s">
        <v>1527</v>
      </c>
      <c r="S1170" s="143">
        <v>4</v>
      </c>
      <c r="T1170" s="11" t="s">
        <v>18</v>
      </c>
      <c r="U1170" s="11"/>
      <c r="V1170" s="17" t="s">
        <v>459</v>
      </c>
      <c r="W1170" s="6" t="s">
        <v>49</v>
      </c>
      <c r="X1170" s="6" t="s">
        <v>14</v>
      </c>
      <c r="Y1170" s="6" t="s">
        <v>10</v>
      </c>
      <c r="Z1170" s="18">
        <v>2</v>
      </c>
      <c r="AA1170" s="6" t="s">
        <v>40</v>
      </c>
      <c r="AI1170" s="4">
        <v>70</v>
      </c>
      <c r="AL1170" s="39">
        <v>20</v>
      </c>
      <c r="AW1170" s="4">
        <v>10</v>
      </c>
      <c r="BQ1170" s="6"/>
      <c r="BR1170" s="6"/>
      <c r="BS1170" s="4">
        <v>100</v>
      </c>
      <c r="BT1170" s="6"/>
      <c r="BU1170" s="6"/>
      <c r="BV1170" s="6"/>
      <c r="BW1170" s="10" t="s">
        <v>863</v>
      </c>
      <c r="BX1170" s="6"/>
      <c r="BY1170" s="6"/>
    </row>
    <row r="1171" spans="1:77" hidden="1" x14ac:dyDescent="0.3">
      <c r="A1171" s="49" t="s">
        <v>1489</v>
      </c>
      <c r="B1171" s="7">
        <v>42970</v>
      </c>
      <c r="C1171" s="6" t="s">
        <v>122</v>
      </c>
      <c r="D1171" s="10" t="s">
        <v>115</v>
      </c>
      <c r="E1171" s="10" t="s">
        <v>116</v>
      </c>
      <c r="F1171" s="20">
        <v>86</v>
      </c>
      <c r="G1171" s="20">
        <v>3</v>
      </c>
      <c r="H1171" s="12" t="str">
        <f t="shared" si="37"/>
        <v>86-3</v>
      </c>
      <c r="I1171" s="12" t="str">
        <f t="shared" si="36"/>
        <v>86-3 1</v>
      </c>
      <c r="J1171" s="49" t="s">
        <v>1489</v>
      </c>
      <c r="K1171" s="11">
        <v>0</v>
      </c>
      <c r="L1171" s="20">
        <v>61</v>
      </c>
      <c r="M1171" s="117" t="b">
        <v>1</v>
      </c>
      <c r="N1171" s="14">
        <v>208.245</v>
      </c>
      <c r="O1171" s="14">
        <v>208.85500000000002</v>
      </c>
      <c r="P1171" s="11" t="s">
        <v>112</v>
      </c>
      <c r="Q1171" s="11" t="s">
        <v>30</v>
      </c>
      <c r="R1171" s="142" t="s">
        <v>1524</v>
      </c>
      <c r="S1171" s="143">
        <v>1</v>
      </c>
      <c r="T1171" s="11" t="s">
        <v>18</v>
      </c>
      <c r="U1171" s="11"/>
      <c r="V1171" s="17" t="s">
        <v>459</v>
      </c>
      <c r="W1171" s="6" t="s">
        <v>49</v>
      </c>
      <c r="X1171" s="6" t="s">
        <v>14</v>
      </c>
      <c r="Y1171" s="6" t="s">
        <v>10</v>
      </c>
      <c r="Z1171" s="18">
        <v>2</v>
      </c>
      <c r="AA1171" s="6" t="s">
        <v>40</v>
      </c>
      <c r="AI1171" s="4">
        <v>20</v>
      </c>
      <c r="AW1171" s="4">
        <v>79</v>
      </c>
      <c r="BH1171" s="4">
        <v>1</v>
      </c>
      <c r="BQ1171" s="6"/>
      <c r="BR1171" s="6"/>
      <c r="BS1171" s="4">
        <v>100</v>
      </c>
      <c r="BT1171" s="6"/>
      <c r="BU1171" s="6"/>
      <c r="BV1171" s="6"/>
      <c r="BW1171" s="10" t="s">
        <v>869</v>
      </c>
      <c r="BX1171" s="6"/>
      <c r="BY1171" s="6"/>
    </row>
    <row r="1172" spans="1:77" hidden="1" x14ac:dyDescent="0.3">
      <c r="A1172" s="49" t="s">
        <v>1489</v>
      </c>
      <c r="B1172" s="7">
        <v>42970</v>
      </c>
      <c r="C1172" s="6" t="s">
        <v>122</v>
      </c>
      <c r="D1172" s="10" t="s">
        <v>115</v>
      </c>
      <c r="E1172" s="10" t="s">
        <v>116</v>
      </c>
      <c r="F1172" s="20">
        <v>86</v>
      </c>
      <c r="G1172" s="20">
        <v>3</v>
      </c>
      <c r="H1172" s="12" t="str">
        <f t="shared" si="37"/>
        <v>86-3</v>
      </c>
      <c r="I1172" s="12" t="str">
        <f t="shared" si="36"/>
        <v>86-3 O</v>
      </c>
      <c r="J1172" s="49" t="s">
        <v>1489</v>
      </c>
      <c r="K1172" s="11">
        <v>0</v>
      </c>
      <c r="L1172" s="20">
        <v>61</v>
      </c>
      <c r="M1172" s="117" t="b">
        <v>1</v>
      </c>
      <c r="N1172" s="14">
        <v>208.245</v>
      </c>
      <c r="O1172" s="14">
        <v>208.85500000000002</v>
      </c>
      <c r="P1172" s="11"/>
      <c r="Q1172" s="11" t="s">
        <v>105</v>
      </c>
      <c r="R1172" s="135" t="s">
        <v>105</v>
      </c>
      <c r="S1172" s="139" t="s">
        <v>1492</v>
      </c>
      <c r="T1172" s="11"/>
      <c r="U1172" s="11"/>
      <c r="V1172" s="6"/>
      <c r="W1172" s="6"/>
      <c r="X1172" s="6"/>
      <c r="Y1172" s="6"/>
      <c r="Z1172" s="18" t="e">
        <v>#N/A</v>
      </c>
      <c r="AA1172" s="6"/>
      <c r="BQ1172" s="6"/>
      <c r="BR1172" s="6"/>
      <c r="BS1172" s="4">
        <v>0</v>
      </c>
      <c r="BT1172" s="6"/>
      <c r="BU1172" s="6"/>
      <c r="BV1172" s="6"/>
      <c r="BW1172" s="6"/>
      <c r="BX1172" s="6" t="s">
        <v>855</v>
      </c>
      <c r="BY1172" s="6"/>
    </row>
    <row r="1173" spans="1:77" hidden="1" x14ac:dyDescent="0.3">
      <c r="A1173" s="49" t="s">
        <v>1489</v>
      </c>
      <c r="B1173" s="7">
        <v>42970</v>
      </c>
      <c r="C1173" s="6" t="s">
        <v>122</v>
      </c>
      <c r="D1173" s="10" t="s">
        <v>115</v>
      </c>
      <c r="E1173" s="10" t="s">
        <v>116</v>
      </c>
      <c r="F1173" s="20">
        <v>86</v>
      </c>
      <c r="G1173" s="20">
        <v>4</v>
      </c>
      <c r="H1173" s="12" t="str">
        <f t="shared" si="37"/>
        <v>86-4</v>
      </c>
      <c r="I1173" s="12" t="str">
        <f t="shared" si="36"/>
        <v>86-4 1</v>
      </c>
      <c r="J1173" s="49" t="s">
        <v>1489</v>
      </c>
      <c r="K1173" s="11">
        <v>0</v>
      </c>
      <c r="L1173" s="20">
        <v>71</v>
      </c>
      <c r="M1173" s="117" t="b">
        <v>1</v>
      </c>
      <c r="N1173" s="14">
        <v>208.85500000000002</v>
      </c>
      <c r="O1173" s="14">
        <v>209.56500000000003</v>
      </c>
      <c r="P1173" s="11" t="s">
        <v>112</v>
      </c>
      <c r="Q1173" s="11" t="s">
        <v>30</v>
      </c>
      <c r="R1173" s="142" t="s">
        <v>1524</v>
      </c>
      <c r="S1173" s="143">
        <v>1</v>
      </c>
      <c r="T1173" s="11" t="s">
        <v>21</v>
      </c>
      <c r="U1173" s="11"/>
      <c r="V1173" s="17" t="s">
        <v>796</v>
      </c>
      <c r="W1173" s="6" t="s">
        <v>49</v>
      </c>
      <c r="X1173" s="6" t="s">
        <v>92</v>
      </c>
      <c r="Y1173" s="6" t="s">
        <v>11</v>
      </c>
      <c r="Z1173" s="18">
        <v>3</v>
      </c>
      <c r="AA1173" s="6" t="s">
        <v>111</v>
      </c>
      <c r="AI1173" s="4">
        <v>10</v>
      </c>
      <c r="AL1173" s="39">
        <v>10</v>
      </c>
      <c r="AR1173" s="4">
        <v>20</v>
      </c>
      <c r="AW1173" s="4">
        <v>60</v>
      </c>
      <c r="BQ1173" s="6"/>
      <c r="BR1173" s="6"/>
      <c r="BS1173" s="4">
        <v>100</v>
      </c>
      <c r="BT1173" s="6"/>
      <c r="BU1173" s="6"/>
      <c r="BV1173" s="6"/>
      <c r="BW1173" s="10" t="s">
        <v>870</v>
      </c>
      <c r="BX1173" s="6"/>
      <c r="BY1173" s="6"/>
    </row>
    <row r="1174" spans="1:77" hidden="1" x14ac:dyDescent="0.3">
      <c r="A1174" s="49" t="s">
        <v>1489</v>
      </c>
      <c r="B1174" s="7">
        <v>42970</v>
      </c>
      <c r="C1174" s="6" t="s">
        <v>122</v>
      </c>
      <c r="D1174" s="10" t="s">
        <v>115</v>
      </c>
      <c r="E1174" s="10" t="s">
        <v>116</v>
      </c>
      <c r="F1174" s="20">
        <v>86</v>
      </c>
      <c r="G1174" s="20">
        <v>4</v>
      </c>
      <c r="H1174" s="12" t="str">
        <f t="shared" si="37"/>
        <v>86-4</v>
      </c>
      <c r="I1174" s="12" t="str">
        <f t="shared" si="36"/>
        <v>86-4 3</v>
      </c>
      <c r="J1174" s="49" t="s">
        <v>1489</v>
      </c>
      <c r="K1174" s="11">
        <v>0</v>
      </c>
      <c r="L1174" s="20">
        <v>71</v>
      </c>
      <c r="M1174" s="117" t="b">
        <v>1</v>
      </c>
      <c r="N1174" s="14">
        <v>208.85500000000002</v>
      </c>
      <c r="O1174" s="14">
        <v>209.56500000000003</v>
      </c>
      <c r="P1174" s="11" t="s">
        <v>112</v>
      </c>
      <c r="Q1174" s="11" t="s">
        <v>72</v>
      </c>
      <c r="R1174" s="142" t="s">
        <v>1526</v>
      </c>
      <c r="S1174" s="143">
        <v>3</v>
      </c>
      <c r="T1174" s="11" t="s">
        <v>18</v>
      </c>
      <c r="U1174" s="11"/>
      <c r="V1174" s="17" t="s">
        <v>791</v>
      </c>
      <c r="W1174" s="6" t="s">
        <v>49</v>
      </c>
      <c r="X1174" s="6" t="s">
        <v>92</v>
      </c>
      <c r="Y1174" s="6" t="s">
        <v>11</v>
      </c>
      <c r="Z1174" s="18">
        <v>3</v>
      </c>
      <c r="AA1174" s="6" t="s">
        <v>40</v>
      </c>
      <c r="AL1174" s="39">
        <v>40</v>
      </c>
      <c r="AR1174" s="4">
        <v>20</v>
      </c>
      <c r="AW1174" s="4">
        <v>20</v>
      </c>
      <c r="BH1174" s="4">
        <v>20</v>
      </c>
      <c r="BQ1174" s="6"/>
      <c r="BR1174" s="6"/>
      <c r="BS1174" s="4">
        <v>100</v>
      </c>
      <c r="BT1174" s="6"/>
      <c r="BU1174" s="6"/>
      <c r="BV1174" s="6"/>
      <c r="BW1174" s="10" t="s">
        <v>871</v>
      </c>
      <c r="BX1174" s="6"/>
      <c r="BY1174" s="6"/>
    </row>
    <row r="1175" spans="1:77" hidden="1" x14ac:dyDescent="0.3">
      <c r="A1175" s="49" t="s">
        <v>1489</v>
      </c>
      <c r="B1175" s="7">
        <v>42970</v>
      </c>
      <c r="C1175" s="6" t="s">
        <v>122</v>
      </c>
      <c r="D1175" s="10" t="s">
        <v>115</v>
      </c>
      <c r="E1175" s="10" t="s">
        <v>116</v>
      </c>
      <c r="F1175" s="20">
        <v>86</v>
      </c>
      <c r="G1175" s="20">
        <v>4</v>
      </c>
      <c r="H1175" s="12" t="str">
        <f t="shared" si="37"/>
        <v>86-4</v>
      </c>
      <c r="I1175" s="12" t="str">
        <f t="shared" si="36"/>
        <v>86-4 4</v>
      </c>
      <c r="J1175" s="49" t="s">
        <v>1489</v>
      </c>
      <c r="K1175" s="11">
        <v>0</v>
      </c>
      <c r="L1175" s="20">
        <v>71</v>
      </c>
      <c r="M1175" s="117" t="b">
        <v>1</v>
      </c>
      <c r="N1175" s="14">
        <v>208.85500000000002</v>
      </c>
      <c r="O1175" s="14">
        <v>209.56500000000003</v>
      </c>
      <c r="P1175" s="11" t="s">
        <v>112</v>
      </c>
      <c r="Q1175" s="11" t="s">
        <v>39</v>
      </c>
      <c r="R1175" s="142" t="s">
        <v>1527</v>
      </c>
      <c r="S1175" s="143">
        <v>4</v>
      </c>
      <c r="T1175" s="11" t="s">
        <v>18</v>
      </c>
      <c r="U1175" s="11"/>
      <c r="V1175" s="17" t="s">
        <v>459</v>
      </c>
      <c r="W1175" s="6" t="s">
        <v>49</v>
      </c>
      <c r="X1175" s="6" t="s">
        <v>14</v>
      </c>
      <c r="Y1175" s="6" t="s">
        <v>10</v>
      </c>
      <c r="Z1175" s="18">
        <v>2</v>
      </c>
      <c r="AA1175" s="6" t="s">
        <v>40</v>
      </c>
      <c r="AI1175" s="4">
        <v>70</v>
      </c>
      <c r="AL1175" s="39">
        <v>20</v>
      </c>
      <c r="AW1175" s="4">
        <v>10</v>
      </c>
      <c r="BQ1175" s="6"/>
      <c r="BR1175" s="6"/>
      <c r="BS1175" s="4">
        <v>100</v>
      </c>
      <c r="BT1175" s="6"/>
      <c r="BU1175" s="6"/>
      <c r="BV1175" s="6"/>
      <c r="BW1175" s="10" t="s">
        <v>863</v>
      </c>
      <c r="BX1175" s="6"/>
      <c r="BY1175" s="6"/>
    </row>
    <row r="1176" spans="1:77" hidden="1" x14ac:dyDescent="0.3">
      <c r="A1176" s="49" t="s">
        <v>1489</v>
      </c>
      <c r="B1176" s="7">
        <v>42970</v>
      </c>
      <c r="C1176" s="6" t="s">
        <v>122</v>
      </c>
      <c r="D1176" s="10" t="s">
        <v>115</v>
      </c>
      <c r="E1176" s="10" t="s">
        <v>116</v>
      </c>
      <c r="F1176" s="20">
        <v>86</v>
      </c>
      <c r="G1176" s="20">
        <v>4</v>
      </c>
      <c r="H1176" s="12" t="str">
        <f t="shared" si="37"/>
        <v>86-4</v>
      </c>
      <c r="I1176" s="12" t="str">
        <f t="shared" si="36"/>
        <v>86-4 1</v>
      </c>
      <c r="J1176" s="49" t="s">
        <v>1489</v>
      </c>
      <c r="K1176" s="11">
        <v>0</v>
      </c>
      <c r="L1176" s="20">
        <v>71</v>
      </c>
      <c r="M1176" s="117" t="b">
        <v>1</v>
      </c>
      <c r="N1176" s="14">
        <v>208.85500000000002</v>
      </c>
      <c r="O1176" s="14">
        <v>209.56500000000003</v>
      </c>
      <c r="P1176" s="11" t="s">
        <v>112</v>
      </c>
      <c r="Q1176" s="11" t="s">
        <v>30</v>
      </c>
      <c r="R1176" s="142" t="s">
        <v>1524</v>
      </c>
      <c r="S1176" s="143">
        <v>1</v>
      </c>
      <c r="T1176" s="11" t="s">
        <v>18</v>
      </c>
      <c r="U1176" s="11"/>
      <c r="V1176" s="17" t="s">
        <v>459</v>
      </c>
      <c r="W1176" s="6" t="s">
        <v>49</v>
      </c>
      <c r="X1176" s="6" t="s">
        <v>14</v>
      </c>
      <c r="Y1176" s="6" t="s">
        <v>10</v>
      </c>
      <c r="Z1176" s="18">
        <v>2</v>
      </c>
      <c r="AA1176" s="6" t="s">
        <v>40</v>
      </c>
      <c r="AI1176" s="4">
        <v>20</v>
      </c>
      <c r="AW1176" s="4">
        <v>79</v>
      </c>
      <c r="BH1176" s="4">
        <v>1</v>
      </c>
      <c r="BQ1176" s="6"/>
      <c r="BR1176" s="6"/>
      <c r="BS1176" s="4">
        <v>100</v>
      </c>
      <c r="BT1176" s="6"/>
      <c r="BU1176" s="6"/>
      <c r="BV1176" s="6"/>
      <c r="BW1176" s="10" t="s">
        <v>869</v>
      </c>
      <c r="BX1176" s="6"/>
      <c r="BY1176" s="6"/>
    </row>
    <row r="1177" spans="1:77" hidden="1" x14ac:dyDescent="0.3">
      <c r="A1177" s="49" t="s">
        <v>1489</v>
      </c>
      <c r="B1177" s="7">
        <v>42970</v>
      </c>
      <c r="C1177" s="6" t="s">
        <v>122</v>
      </c>
      <c r="D1177" s="10" t="s">
        <v>115</v>
      </c>
      <c r="E1177" s="10" t="s">
        <v>116</v>
      </c>
      <c r="F1177" s="20">
        <v>86</v>
      </c>
      <c r="G1177" s="20">
        <v>4</v>
      </c>
      <c r="H1177" s="12" t="str">
        <f t="shared" si="37"/>
        <v>86-4</v>
      </c>
      <c r="I1177" s="12" t="str">
        <f t="shared" si="36"/>
        <v>86-4 O</v>
      </c>
      <c r="J1177" s="49" t="s">
        <v>1489</v>
      </c>
      <c r="K1177" s="11">
        <v>0</v>
      </c>
      <c r="L1177" s="20">
        <v>71</v>
      </c>
      <c r="M1177" s="117" t="b">
        <v>1</v>
      </c>
      <c r="N1177" s="14">
        <v>208.85500000000002</v>
      </c>
      <c r="O1177" s="14">
        <v>209.56500000000003</v>
      </c>
      <c r="P1177" s="11"/>
      <c r="Q1177" s="11" t="s">
        <v>105</v>
      </c>
      <c r="R1177" s="135" t="s">
        <v>105</v>
      </c>
      <c r="S1177" s="139" t="s">
        <v>1492</v>
      </c>
      <c r="T1177" s="11"/>
      <c r="U1177" s="11"/>
      <c r="V1177" s="6"/>
      <c r="W1177" s="6"/>
      <c r="X1177" s="6"/>
      <c r="Y1177" s="6"/>
      <c r="Z1177" s="18" t="e">
        <v>#N/A</v>
      </c>
      <c r="AA1177" s="6"/>
      <c r="BQ1177" s="6"/>
      <c r="BR1177" s="6"/>
      <c r="BS1177" s="4">
        <v>0</v>
      </c>
      <c r="BT1177" s="6"/>
      <c r="BU1177" s="6"/>
      <c r="BV1177" s="6"/>
      <c r="BW1177" s="6"/>
      <c r="BX1177" s="6" t="s">
        <v>872</v>
      </c>
      <c r="BY1177" s="6"/>
    </row>
    <row r="1178" spans="1:77" hidden="1" x14ac:dyDescent="0.3">
      <c r="A1178" s="49" t="s">
        <v>1489</v>
      </c>
      <c r="B1178" s="7">
        <v>42970</v>
      </c>
      <c r="C1178" s="6" t="s">
        <v>122</v>
      </c>
      <c r="D1178" s="10" t="s">
        <v>115</v>
      </c>
      <c r="E1178" s="10" t="s">
        <v>116</v>
      </c>
      <c r="F1178" s="20">
        <v>87</v>
      </c>
      <c r="G1178" s="20">
        <v>1</v>
      </c>
      <c r="H1178" s="12" t="str">
        <f t="shared" si="37"/>
        <v>87-1</v>
      </c>
      <c r="I1178" s="12" t="str">
        <f t="shared" si="36"/>
        <v>87-1 4</v>
      </c>
      <c r="J1178" s="49" t="s">
        <v>1489</v>
      </c>
      <c r="K1178" s="11">
        <v>0</v>
      </c>
      <c r="L1178" s="20">
        <v>95</v>
      </c>
      <c r="M1178" s="117" t="b">
        <v>1</v>
      </c>
      <c r="N1178" s="14">
        <v>209.8</v>
      </c>
      <c r="O1178" s="14">
        <v>210.75</v>
      </c>
      <c r="P1178" s="11" t="s">
        <v>112</v>
      </c>
      <c r="Q1178" s="11" t="s">
        <v>39</v>
      </c>
      <c r="R1178" s="142" t="s">
        <v>1527</v>
      </c>
      <c r="S1178" s="143">
        <v>4</v>
      </c>
      <c r="T1178" s="11" t="s">
        <v>18</v>
      </c>
      <c r="U1178" s="11"/>
      <c r="V1178" s="17" t="s">
        <v>459</v>
      </c>
      <c r="W1178" s="6" t="s">
        <v>49</v>
      </c>
      <c r="X1178" s="6" t="s">
        <v>14</v>
      </c>
      <c r="Y1178" s="6" t="s">
        <v>10</v>
      </c>
      <c r="Z1178" s="18">
        <v>2</v>
      </c>
      <c r="AA1178" s="6" t="s">
        <v>40</v>
      </c>
      <c r="AI1178" s="4">
        <v>70</v>
      </c>
      <c r="AL1178" s="39">
        <v>20</v>
      </c>
      <c r="AW1178" s="4">
        <v>10</v>
      </c>
      <c r="BQ1178" s="6"/>
      <c r="BR1178" s="6"/>
      <c r="BS1178" s="4">
        <v>100</v>
      </c>
      <c r="BT1178" s="6"/>
      <c r="BU1178" s="6"/>
      <c r="BV1178" s="6"/>
      <c r="BW1178" s="10" t="s">
        <v>863</v>
      </c>
      <c r="BX1178" s="6"/>
      <c r="BY1178" s="6"/>
    </row>
    <row r="1179" spans="1:77" hidden="1" x14ac:dyDescent="0.3">
      <c r="A1179" s="49" t="s">
        <v>1489</v>
      </c>
      <c r="B1179" s="7">
        <v>42970</v>
      </c>
      <c r="C1179" s="6" t="s">
        <v>122</v>
      </c>
      <c r="D1179" s="10" t="s">
        <v>115</v>
      </c>
      <c r="E1179" s="10" t="s">
        <v>116</v>
      </c>
      <c r="F1179" s="20">
        <v>87</v>
      </c>
      <c r="G1179" s="20">
        <v>1</v>
      </c>
      <c r="H1179" s="12" t="str">
        <f t="shared" si="37"/>
        <v>87-1</v>
      </c>
      <c r="I1179" s="12" t="str">
        <f t="shared" si="36"/>
        <v>87-1 1</v>
      </c>
      <c r="J1179" s="49" t="s">
        <v>1489</v>
      </c>
      <c r="K1179" s="11">
        <v>0</v>
      </c>
      <c r="L1179" s="20">
        <v>95</v>
      </c>
      <c r="M1179" s="117" t="b">
        <v>1</v>
      </c>
      <c r="N1179" s="14">
        <v>209.8</v>
      </c>
      <c r="O1179" s="14">
        <v>210.75</v>
      </c>
      <c r="P1179" s="11" t="s">
        <v>112</v>
      </c>
      <c r="Q1179" s="11" t="s">
        <v>30</v>
      </c>
      <c r="R1179" s="142" t="s">
        <v>1524</v>
      </c>
      <c r="S1179" s="143">
        <v>1</v>
      </c>
      <c r="T1179" s="11" t="s">
        <v>18</v>
      </c>
      <c r="U1179" s="11"/>
      <c r="V1179" s="17" t="s">
        <v>459</v>
      </c>
      <c r="W1179" s="6" t="s">
        <v>49</v>
      </c>
      <c r="X1179" s="6" t="s">
        <v>14</v>
      </c>
      <c r="Y1179" s="6" t="s">
        <v>10</v>
      </c>
      <c r="Z1179" s="18">
        <v>2</v>
      </c>
      <c r="AA1179" s="6" t="s">
        <v>40</v>
      </c>
      <c r="AI1179" s="4">
        <v>20</v>
      </c>
      <c r="AW1179" s="4">
        <v>79</v>
      </c>
      <c r="BH1179" s="4">
        <v>1</v>
      </c>
      <c r="BQ1179" s="6"/>
      <c r="BR1179" s="6"/>
      <c r="BS1179" s="4">
        <v>100</v>
      </c>
      <c r="BT1179" s="6"/>
      <c r="BU1179" s="6"/>
      <c r="BV1179" s="6"/>
      <c r="BW1179" s="10" t="s">
        <v>869</v>
      </c>
      <c r="BX1179" s="6"/>
      <c r="BY1179" s="6"/>
    </row>
    <row r="1180" spans="1:77" hidden="1" x14ac:dyDescent="0.3">
      <c r="A1180" s="49" t="s">
        <v>1489</v>
      </c>
      <c r="B1180" s="7">
        <v>42970</v>
      </c>
      <c r="C1180" s="6" t="s">
        <v>122</v>
      </c>
      <c r="D1180" s="10" t="s">
        <v>115</v>
      </c>
      <c r="E1180" s="10" t="s">
        <v>116</v>
      </c>
      <c r="F1180" s="20">
        <v>87</v>
      </c>
      <c r="G1180" s="20">
        <v>1</v>
      </c>
      <c r="H1180" s="12" t="str">
        <f t="shared" si="37"/>
        <v>87-1</v>
      </c>
      <c r="I1180" s="12" t="str">
        <f t="shared" si="36"/>
        <v>87-1 5</v>
      </c>
      <c r="J1180" s="49" t="s">
        <v>1489</v>
      </c>
      <c r="K1180" s="11">
        <v>0</v>
      </c>
      <c r="L1180" s="20">
        <v>95</v>
      </c>
      <c r="M1180" s="117" t="b">
        <v>1</v>
      </c>
      <c r="N1180" s="14">
        <v>209.8</v>
      </c>
      <c r="O1180" s="14">
        <v>210.75</v>
      </c>
      <c r="P1180" s="11" t="s">
        <v>96</v>
      </c>
      <c r="Q1180" s="11" t="s">
        <v>32</v>
      </c>
      <c r="R1180" s="142" t="s">
        <v>1495</v>
      </c>
      <c r="S1180" s="143">
        <v>5</v>
      </c>
      <c r="T1180" s="11" t="s">
        <v>18</v>
      </c>
      <c r="U1180" s="11"/>
      <c r="V1180" s="17" t="s">
        <v>134</v>
      </c>
      <c r="W1180" s="6" t="s">
        <v>49</v>
      </c>
      <c r="X1180" s="6" t="s">
        <v>14</v>
      </c>
      <c r="Y1180" s="6" t="s">
        <v>11</v>
      </c>
      <c r="Z1180" s="18">
        <v>3</v>
      </c>
      <c r="AA1180" s="6" t="s">
        <v>40</v>
      </c>
      <c r="AR1180" s="4">
        <v>100</v>
      </c>
      <c r="BQ1180" s="6"/>
      <c r="BR1180" s="6"/>
      <c r="BS1180" s="4">
        <v>100</v>
      </c>
      <c r="BT1180" s="6"/>
      <c r="BU1180" s="6"/>
      <c r="BV1180" s="6"/>
      <c r="BW1180" s="10" t="s">
        <v>869</v>
      </c>
      <c r="BX1180" s="6"/>
      <c r="BY1180" s="6"/>
    </row>
    <row r="1181" spans="1:77" hidden="1" x14ac:dyDescent="0.3">
      <c r="A1181" s="49" t="s">
        <v>1489</v>
      </c>
      <c r="B1181" s="7">
        <v>42970</v>
      </c>
      <c r="C1181" s="6" t="s">
        <v>122</v>
      </c>
      <c r="D1181" s="10" t="s">
        <v>115</v>
      </c>
      <c r="E1181" s="10" t="s">
        <v>116</v>
      </c>
      <c r="F1181" s="20">
        <v>87</v>
      </c>
      <c r="G1181" s="20">
        <v>1</v>
      </c>
      <c r="H1181" s="12" t="str">
        <f t="shared" si="37"/>
        <v>87-1</v>
      </c>
      <c r="I1181" s="12" t="str">
        <f t="shared" si="36"/>
        <v>87-1 O</v>
      </c>
      <c r="J1181" s="49" t="s">
        <v>1489</v>
      </c>
      <c r="K1181" s="11">
        <v>0</v>
      </c>
      <c r="L1181" s="20">
        <v>95</v>
      </c>
      <c r="M1181" s="117" t="b">
        <v>1</v>
      </c>
      <c r="N1181" s="14">
        <v>209.8</v>
      </c>
      <c r="O1181" s="14">
        <v>210.75</v>
      </c>
      <c r="P1181" s="11"/>
      <c r="Q1181" s="11" t="s">
        <v>105</v>
      </c>
      <c r="R1181" s="135" t="s">
        <v>105</v>
      </c>
      <c r="S1181" s="139" t="s">
        <v>1492</v>
      </c>
      <c r="T1181" s="11"/>
      <c r="U1181" s="11"/>
      <c r="V1181" s="6"/>
      <c r="W1181" s="6"/>
      <c r="X1181" s="6"/>
      <c r="Y1181" s="6"/>
      <c r="Z1181" s="18" t="e">
        <v>#N/A</v>
      </c>
      <c r="AA1181" s="6"/>
      <c r="BQ1181" s="6"/>
      <c r="BR1181" s="6"/>
      <c r="BS1181" s="4">
        <v>0</v>
      </c>
      <c r="BT1181" s="6"/>
      <c r="BU1181" s="6"/>
      <c r="BV1181" s="6"/>
      <c r="BW1181" s="6"/>
      <c r="BX1181" s="6" t="s">
        <v>873</v>
      </c>
      <c r="BY1181" s="6"/>
    </row>
    <row r="1182" spans="1:77" hidden="1" x14ac:dyDescent="0.3">
      <c r="A1182" s="49" t="s">
        <v>1489</v>
      </c>
      <c r="B1182" s="9">
        <v>42970</v>
      </c>
      <c r="C1182" s="1" t="s">
        <v>122</v>
      </c>
      <c r="D1182" s="4" t="s">
        <v>115</v>
      </c>
      <c r="E1182" s="4" t="s">
        <v>116</v>
      </c>
      <c r="F1182" s="83">
        <v>87</v>
      </c>
      <c r="G1182" s="83">
        <v>2</v>
      </c>
      <c r="H1182" s="12" t="str">
        <f t="shared" si="37"/>
        <v>87-2</v>
      </c>
      <c r="I1182" s="12" t="str">
        <f t="shared" si="36"/>
        <v>87-2 1</v>
      </c>
      <c r="J1182" s="49" t="s">
        <v>1489</v>
      </c>
      <c r="K1182" s="2">
        <v>0</v>
      </c>
      <c r="L1182" s="83">
        <v>75</v>
      </c>
      <c r="M1182" s="117" t="b">
        <v>1</v>
      </c>
      <c r="N1182" s="14">
        <v>210.75500000000002</v>
      </c>
      <c r="O1182" s="14">
        <v>211.50500000000002</v>
      </c>
      <c r="P1182" s="2" t="s">
        <v>112</v>
      </c>
      <c r="Q1182" s="2" t="s">
        <v>30</v>
      </c>
      <c r="R1182" s="142" t="s">
        <v>1524</v>
      </c>
      <c r="S1182" s="143">
        <v>1</v>
      </c>
      <c r="T1182" s="2" t="s">
        <v>21</v>
      </c>
      <c r="U1182" s="2"/>
      <c r="V1182" s="40" t="s">
        <v>796</v>
      </c>
      <c r="W1182" s="1" t="s">
        <v>49</v>
      </c>
      <c r="X1182" s="1" t="s">
        <v>92</v>
      </c>
      <c r="Y1182" s="1" t="s">
        <v>11</v>
      </c>
      <c r="Z1182" s="18">
        <v>3</v>
      </c>
      <c r="AA1182" s="1" t="s">
        <v>111</v>
      </c>
      <c r="AI1182" s="4">
        <v>10</v>
      </c>
      <c r="AL1182" s="39">
        <v>10</v>
      </c>
      <c r="AW1182" s="4">
        <v>80</v>
      </c>
      <c r="BQ1182" s="1"/>
      <c r="BR1182" s="1"/>
      <c r="BS1182" s="4">
        <v>100</v>
      </c>
      <c r="BT1182" s="1"/>
      <c r="BU1182" s="1"/>
      <c r="BV1182" s="1"/>
      <c r="BW1182" s="4" t="s">
        <v>870</v>
      </c>
      <c r="BX1182" s="1"/>
      <c r="BY1182" s="1"/>
    </row>
    <row r="1183" spans="1:77" hidden="1" x14ac:dyDescent="0.3">
      <c r="A1183" s="49" t="s">
        <v>1489</v>
      </c>
      <c r="B1183" s="7">
        <v>42970</v>
      </c>
      <c r="C1183" s="6" t="s">
        <v>122</v>
      </c>
      <c r="D1183" s="10" t="s">
        <v>115</v>
      </c>
      <c r="E1183" s="10" t="s">
        <v>116</v>
      </c>
      <c r="F1183" s="83">
        <v>87</v>
      </c>
      <c r="G1183" s="83">
        <v>2</v>
      </c>
      <c r="H1183" s="12" t="str">
        <f t="shared" si="37"/>
        <v>87-2</v>
      </c>
      <c r="I1183" s="12" t="str">
        <f t="shared" si="36"/>
        <v>87-2 3</v>
      </c>
      <c r="J1183" s="49" t="s">
        <v>1489</v>
      </c>
      <c r="K1183" s="2">
        <v>0</v>
      </c>
      <c r="L1183" s="83">
        <v>75</v>
      </c>
      <c r="M1183" s="117" t="b">
        <v>1</v>
      </c>
      <c r="N1183" s="14">
        <v>210.75500000000002</v>
      </c>
      <c r="O1183" s="14">
        <v>211.50500000000002</v>
      </c>
      <c r="P1183" s="11" t="s">
        <v>112</v>
      </c>
      <c r="Q1183" s="11" t="s">
        <v>72</v>
      </c>
      <c r="R1183" s="142" t="s">
        <v>1526</v>
      </c>
      <c r="S1183" s="143">
        <v>3</v>
      </c>
      <c r="T1183" s="11" t="s">
        <v>18</v>
      </c>
      <c r="U1183" s="11"/>
      <c r="V1183" s="17" t="s">
        <v>791</v>
      </c>
      <c r="W1183" s="6" t="s">
        <v>49</v>
      </c>
      <c r="X1183" s="6" t="s">
        <v>92</v>
      </c>
      <c r="Y1183" s="6" t="s">
        <v>11</v>
      </c>
      <c r="Z1183" s="18">
        <v>3</v>
      </c>
      <c r="AA1183" s="6" t="s">
        <v>40</v>
      </c>
      <c r="AI1183" s="4">
        <v>10</v>
      </c>
      <c r="AL1183" s="39">
        <v>60</v>
      </c>
      <c r="AW1183" s="4">
        <v>30</v>
      </c>
      <c r="BQ1183" s="6"/>
      <c r="BR1183" s="6"/>
      <c r="BS1183" s="4">
        <v>100</v>
      </c>
      <c r="BT1183" s="6"/>
      <c r="BU1183" s="6"/>
      <c r="BV1183" s="6"/>
      <c r="BW1183" s="10" t="s">
        <v>866</v>
      </c>
      <c r="BX1183" s="6"/>
      <c r="BY1183" s="6"/>
    </row>
    <row r="1184" spans="1:77" hidden="1" x14ac:dyDescent="0.3">
      <c r="A1184" s="49" t="s">
        <v>1489</v>
      </c>
      <c r="B1184" s="7">
        <v>42970</v>
      </c>
      <c r="C1184" s="6" t="s">
        <v>122</v>
      </c>
      <c r="D1184" s="10" t="s">
        <v>115</v>
      </c>
      <c r="E1184" s="10" t="s">
        <v>116</v>
      </c>
      <c r="F1184" s="83">
        <v>87</v>
      </c>
      <c r="G1184" s="83">
        <v>2</v>
      </c>
      <c r="H1184" s="12" t="str">
        <f t="shared" si="37"/>
        <v>87-2</v>
      </c>
      <c r="I1184" s="12" t="str">
        <f t="shared" si="36"/>
        <v>87-2 4</v>
      </c>
      <c r="J1184" s="49" t="s">
        <v>1489</v>
      </c>
      <c r="K1184" s="2">
        <v>0</v>
      </c>
      <c r="L1184" s="83">
        <v>75</v>
      </c>
      <c r="M1184" s="117" t="b">
        <v>1</v>
      </c>
      <c r="N1184" s="14">
        <v>210.75500000000002</v>
      </c>
      <c r="O1184" s="14">
        <v>211.50500000000002</v>
      </c>
      <c r="P1184" s="11" t="s">
        <v>112</v>
      </c>
      <c r="Q1184" s="11" t="s">
        <v>39</v>
      </c>
      <c r="R1184" s="142" t="s">
        <v>1527</v>
      </c>
      <c r="S1184" s="143">
        <v>4</v>
      </c>
      <c r="T1184" s="11" t="s">
        <v>18</v>
      </c>
      <c r="U1184" s="11"/>
      <c r="V1184" s="17" t="s">
        <v>459</v>
      </c>
      <c r="W1184" s="6" t="s">
        <v>49</v>
      </c>
      <c r="X1184" s="6" t="s">
        <v>14</v>
      </c>
      <c r="Y1184" s="6" t="s">
        <v>10</v>
      </c>
      <c r="Z1184" s="18">
        <v>2</v>
      </c>
      <c r="AA1184" s="6" t="s">
        <v>40</v>
      </c>
      <c r="AI1184" s="4">
        <v>70</v>
      </c>
      <c r="AL1184" s="39">
        <v>20</v>
      </c>
      <c r="AW1184" s="4">
        <v>10</v>
      </c>
      <c r="BQ1184" s="6"/>
      <c r="BR1184" s="6"/>
      <c r="BS1184" s="4">
        <v>100</v>
      </c>
      <c r="BT1184" s="6"/>
      <c r="BU1184" s="6"/>
      <c r="BV1184" s="6"/>
      <c r="BW1184" s="10" t="s">
        <v>863</v>
      </c>
      <c r="BX1184" s="6"/>
      <c r="BY1184" s="6"/>
    </row>
    <row r="1185" spans="1:77" hidden="1" x14ac:dyDescent="0.3">
      <c r="A1185" s="49" t="s">
        <v>1489</v>
      </c>
      <c r="B1185" s="7">
        <v>42970</v>
      </c>
      <c r="C1185" s="6" t="s">
        <v>122</v>
      </c>
      <c r="D1185" s="10" t="s">
        <v>115</v>
      </c>
      <c r="E1185" s="10" t="s">
        <v>116</v>
      </c>
      <c r="F1185" s="83">
        <v>87</v>
      </c>
      <c r="G1185" s="83">
        <v>2</v>
      </c>
      <c r="H1185" s="12" t="str">
        <f t="shared" si="37"/>
        <v>87-2</v>
      </c>
      <c r="I1185" s="12" t="str">
        <f t="shared" si="36"/>
        <v>87-2 1</v>
      </c>
      <c r="J1185" s="49" t="s">
        <v>1489</v>
      </c>
      <c r="K1185" s="2">
        <v>0</v>
      </c>
      <c r="L1185" s="83">
        <v>75</v>
      </c>
      <c r="M1185" s="117" t="b">
        <v>1</v>
      </c>
      <c r="N1185" s="14">
        <v>210.75500000000002</v>
      </c>
      <c r="O1185" s="14">
        <v>211.50500000000002</v>
      </c>
      <c r="P1185" s="11" t="s">
        <v>112</v>
      </c>
      <c r="Q1185" s="11" t="s">
        <v>30</v>
      </c>
      <c r="R1185" s="142" t="s">
        <v>1524</v>
      </c>
      <c r="S1185" s="143">
        <v>1</v>
      </c>
      <c r="T1185" s="11" t="s">
        <v>18</v>
      </c>
      <c r="U1185" s="11"/>
      <c r="V1185" s="17" t="s">
        <v>459</v>
      </c>
      <c r="W1185" s="6" t="s">
        <v>49</v>
      </c>
      <c r="X1185" s="6" t="s">
        <v>14</v>
      </c>
      <c r="Y1185" s="6" t="s">
        <v>10</v>
      </c>
      <c r="Z1185" s="18">
        <v>2</v>
      </c>
      <c r="AA1185" s="6" t="s">
        <v>40</v>
      </c>
      <c r="AI1185" s="4">
        <v>20</v>
      </c>
      <c r="AW1185" s="4">
        <v>79</v>
      </c>
      <c r="BH1185" s="4">
        <v>1</v>
      </c>
      <c r="BQ1185" s="6"/>
      <c r="BR1185" s="6"/>
      <c r="BS1185" s="4">
        <v>100</v>
      </c>
      <c r="BT1185" s="6"/>
      <c r="BU1185" s="6"/>
      <c r="BV1185" s="6"/>
      <c r="BW1185" s="10" t="s">
        <v>869</v>
      </c>
      <c r="BX1185" s="6"/>
      <c r="BY1185" s="6"/>
    </row>
    <row r="1186" spans="1:77" hidden="1" x14ac:dyDescent="0.3">
      <c r="A1186" s="49" t="s">
        <v>1489</v>
      </c>
      <c r="B1186" s="7">
        <v>42970</v>
      </c>
      <c r="C1186" s="6" t="s">
        <v>122</v>
      </c>
      <c r="D1186" s="10" t="s">
        <v>115</v>
      </c>
      <c r="E1186" s="10" t="s">
        <v>116</v>
      </c>
      <c r="F1186" s="83">
        <v>87</v>
      </c>
      <c r="G1186" s="83">
        <v>2</v>
      </c>
      <c r="H1186" s="12" t="str">
        <f t="shared" si="37"/>
        <v>87-2</v>
      </c>
      <c r="I1186" s="12" t="str">
        <f t="shared" si="36"/>
        <v>87-2 O</v>
      </c>
      <c r="J1186" s="49" t="s">
        <v>1489</v>
      </c>
      <c r="K1186" s="2">
        <v>0</v>
      </c>
      <c r="L1186" s="83">
        <v>75</v>
      </c>
      <c r="M1186" s="117" t="b">
        <v>1</v>
      </c>
      <c r="N1186" s="14">
        <v>210.75500000000002</v>
      </c>
      <c r="O1186" s="14">
        <v>211.50500000000002</v>
      </c>
      <c r="P1186" s="11"/>
      <c r="Q1186" s="11" t="s">
        <v>105</v>
      </c>
      <c r="R1186" s="135" t="s">
        <v>105</v>
      </c>
      <c r="S1186" s="139" t="s">
        <v>1492</v>
      </c>
      <c r="T1186" s="11"/>
      <c r="U1186" s="11"/>
      <c r="V1186" s="6"/>
      <c r="W1186" s="6"/>
      <c r="X1186" s="6"/>
      <c r="Y1186" s="6"/>
      <c r="Z1186" s="18" t="e">
        <v>#N/A</v>
      </c>
      <c r="AA1186" s="6"/>
      <c r="BQ1186" s="6"/>
      <c r="BR1186" s="6"/>
      <c r="BS1186" s="4">
        <v>0</v>
      </c>
      <c r="BT1186" s="6"/>
      <c r="BU1186" s="6"/>
      <c r="BV1186" s="6"/>
      <c r="BW1186" s="6"/>
      <c r="BX1186" s="6" t="s">
        <v>855</v>
      </c>
      <c r="BY1186" s="6"/>
    </row>
    <row r="1187" spans="1:77" hidden="1" x14ac:dyDescent="0.3">
      <c r="A1187" s="49" t="s">
        <v>1489</v>
      </c>
      <c r="B1187" s="9">
        <v>42970</v>
      </c>
      <c r="C1187" s="1" t="s">
        <v>122</v>
      </c>
      <c r="D1187" s="4" t="s">
        <v>115</v>
      </c>
      <c r="E1187" s="4" t="s">
        <v>116</v>
      </c>
      <c r="F1187" s="83">
        <v>87</v>
      </c>
      <c r="G1187" s="83">
        <v>3</v>
      </c>
      <c r="H1187" s="12" t="str">
        <f t="shared" si="37"/>
        <v>87-3</v>
      </c>
      <c r="I1187" s="12" t="str">
        <f t="shared" si="36"/>
        <v>87-3 1</v>
      </c>
      <c r="J1187" s="49" t="s">
        <v>1489</v>
      </c>
      <c r="K1187" s="2">
        <v>0</v>
      </c>
      <c r="L1187" s="83">
        <v>74</v>
      </c>
      <c r="M1187" s="117" t="b">
        <v>1</v>
      </c>
      <c r="N1187" s="14">
        <v>211.53000000000003</v>
      </c>
      <c r="O1187" s="14">
        <v>212.27000000000004</v>
      </c>
      <c r="P1187" s="2" t="s">
        <v>112</v>
      </c>
      <c r="Q1187" s="2" t="s">
        <v>30</v>
      </c>
      <c r="R1187" s="142" t="s">
        <v>1524</v>
      </c>
      <c r="S1187" s="143">
        <v>1</v>
      </c>
      <c r="T1187" s="2" t="s">
        <v>21</v>
      </c>
      <c r="U1187" s="2"/>
      <c r="V1187" s="40" t="s">
        <v>796</v>
      </c>
      <c r="W1187" s="1" t="s">
        <v>49</v>
      </c>
      <c r="X1187" s="1" t="s">
        <v>92</v>
      </c>
      <c r="Y1187" s="1" t="s">
        <v>11</v>
      </c>
      <c r="Z1187" s="18">
        <v>3</v>
      </c>
      <c r="AA1187" s="1" t="s">
        <v>111</v>
      </c>
      <c r="AI1187" s="4">
        <v>10</v>
      </c>
      <c r="AL1187" s="39">
        <v>10</v>
      </c>
      <c r="AW1187" s="4">
        <v>80</v>
      </c>
      <c r="BQ1187" s="1"/>
      <c r="BR1187" s="1"/>
      <c r="BS1187" s="4">
        <v>100</v>
      </c>
      <c r="BT1187" s="1"/>
      <c r="BU1187" s="1"/>
      <c r="BV1187" s="1"/>
      <c r="BW1187" s="4" t="s">
        <v>870</v>
      </c>
      <c r="BX1187" s="1"/>
      <c r="BY1187" s="1"/>
    </row>
    <row r="1188" spans="1:77" hidden="1" x14ac:dyDescent="0.3">
      <c r="A1188" s="49" t="s">
        <v>1489</v>
      </c>
      <c r="B1188" s="7">
        <v>42970</v>
      </c>
      <c r="C1188" s="6" t="s">
        <v>122</v>
      </c>
      <c r="D1188" s="10" t="s">
        <v>115</v>
      </c>
      <c r="E1188" s="10" t="s">
        <v>116</v>
      </c>
      <c r="F1188" s="83">
        <v>87</v>
      </c>
      <c r="G1188" s="83">
        <v>3</v>
      </c>
      <c r="H1188" s="12" t="str">
        <f t="shared" si="37"/>
        <v>87-3</v>
      </c>
      <c r="I1188" s="12" t="str">
        <f t="shared" si="36"/>
        <v>87-3 3</v>
      </c>
      <c r="J1188" s="49" t="s">
        <v>1489</v>
      </c>
      <c r="K1188" s="2">
        <v>0</v>
      </c>
      <c r="L1188" s="83">
        <v>74</v>
      </c>
      <c r="M1188" s="117" t="b">
        <v>1</v>
      </c>
      <c r="N1188" s="14">
        <v>211.53000000000003</v>
      </c>
      <c r="O1188" s="14">
        <v>212.27000000000004</v>
      </c>
      <c r="P1188" s="11" t="s">
        <v>112</v>
      </c>
      <c r="Q1188" s="11" t="s">
        <v>72</v>
      </c>
      <c r="R1188" s="142" t="s">
        <v>1526</v>
      </c>
      <c r="S1188" s="143">
        <v>3</v>
      </c>
      <c r="T1188" s="11" t="s">
        <v>18</v>
      </c>
      <c r="U1188" s="11"/>
      <c r="V1188" s="17" t="s">
        <v>791</v>
      </c>
      <c r="W1188" s="6" t="s">
        <v>49</v>
      </c>
      <c r="X1188" s="6" t="s">
        <v>92</v>
      </c>
      <c r="Y1188" s="6" t="s">
        <v>11</v>
      </c>
      <c r="Z1188" s="18">
        <v>3</v>
      </c>
      <c r="AA1188" s="6" t="s">
        <v>40</v>
      </c>
      <c r="AI1188" s="4">
        <v>10</v>
      </c>
      <c r="AL1188" s="39">
        <v>60</v>
      </c>
      <c r="AW1188" s="4">
        <v>30</v>
      </c>
      <c r="BQ1188" s="6"/>
      <c r="BR1188" s="6"/>
      <c r="BS1188" s="4">
        <v>100</v>
      </c>
      <c r="BT1188" s="6"/>
      <c r="BU1188" s="6"/>
      <c r="BV1188" s="6"/>
      <c r="BW1188" s="10" t="s">
        <v>866</v>
      </c>
      <c r="BX1188" s="6"/>
      <c r="BY1188" s="6"/>
    </row>
    <row r="1189" spans="1:77" hidden="1" x14ac:dyDescent="0.3">
      <c r="A1189" s="49" t="s">
        <v>1489</v>
      </c>
      <c r="B1189" s="7">
        <v>42970</v>
      </c>
      <c r="C1189" s="6" t="s">
        <v>122</v>
      </c>
      <c r="D1189" s="10" t="s">
        <v>115</v>
      </c>
      <c r="E1189" s="10" t="s">
        <v>116</v>
      </c>
      <c r="F1189" s="83">
        <v>87</v>
      </c>
      <c r="G1189" s="83">
        <v>3</v>
      </c>
      <c r="H1189" s="12" t="str">
        <f t="shared" si="37"/>
        <v>87-3</v>
      </c>
      <c r="I1189" s="12" t="str">
        <f t="shared" si="36"/>
        <v>87-3 4</v>
      </c>
      <c r="J1189" s="49" t="s">
        <v>1489</v>
      </c>
      <c r="K1189" s="2">
        <v>0</v>
      </c>
      <c r="L1189" s="83">
        <v>74</v>
      </c>
      <c r="M1189" s="117" t="b">
        <v>1</v>
      </c>
      <c r="N1189" s="14">
        <v>211.53000000000003</v>
      </c>
      <c r="O1189" s="14">
        <v>212.27000000000004</v>
      </c>
      <c r="P1189" s="11" t="s">
        <v>112</v>
      </c>
      <c r="Q1189" s="11" t="s">
        <v>39</v>
      </c>
      <c r="R1189" s="142" t="s">
        <v>1527</v>
      </c>
      <c r="S1189" s="143">
        <v>4</v>
      </c>
      <c r="T1189" s="11" t="s">
        <v>18</v>
      </c>
      <c r="U1189" s="11"/>
      <c r="V1189" s="17" t="s">
        <v>459</v>
      </c>
      <c r="W1189" s="6" t="s">
        <v>49</v>
      </c>
      <c r="X1189" s="6" t="s">
        <v>14</v>
      </c>
      <c r="Y1189" s="6" t="s">
        <v>10</v>
      </c>
      <c r="Z1189" s="18">
        <v>2</v>
      </c>
      <c r="AA1189" s="6" t="s">
        <v>40</v>
      </c>
      <c r="AI1189" s="4">
        <v>70</v>
      </c>
      <c r="AL1189" s="39">
        <v>20</v>
      </c>
      <c r="AW1189" s="4">
        <v>10</v>
      </c>
      <c r="BQ1189" s="6"/>
      <c r="BR1189" s="6"/>
      <c r="BS1189" s="4">
        <v>100</v>
      </c>
      <c r="BT1189" s="6"/>
      <c r="BU1189" s="6"/>
      <c r="BV1189" s="6"/>
      <c r="BW1189" s="10" t="s">
        <v>863</v>
      </c>
      <c r="BX1189" s="6"/>
      <c r="BY1189" s="6"/>
    </row>
    <row r="1190" spans="1:77" hidden="1" x14ac:dyDescent="0.3">
      <c r="A1190" s="49" t="s">
        <v>1489</v>
      </c>
      <c r="B1190" s="7">
        <v>42970</v>
      </c>
      <c r="C1190" s="6" t="s">
        <v>122</v>
      </c>
      <c r="D1190" s="10" t="s">
        <v>115</v>
      </c>
      <c r="E1190" s="10" t="s">
        <v>116</v>
      </c>
      <c r="F1190" s="83">
        <v>87</v>
      </c>
      <c r="G1190" s="83">
        <v>3</v>
      </c>
      <c r="H1190" s="12" t="str">
        <f t="shared" si="37"/>
        <v>87-3</v>
      </c>
      <c r="I1190" s="12" t="str">
        <f t="shared" si="36"/>
        <v>87-3 1</v>
      </c>
      <c r="J1190" s="49" t="s">
        <v>1489</v>
      </c>
      <c r="K1190" s="2">
        <v>0</v>
      </c>
      <c r="L1190" s="83">
        <v>74</v>
      </c>
      <c r="M1190" s="117" t="b">
        <v>1</v>
      </c>
      <c r="N1190" s="14">
        <v>211.53000000000003</v>
      </c>
      <c r="O1190" s="14">
        <v>212.27000000000004</v>
      </c>
      <c r="P1190" s="11" t="s">
        <v>112</v>
      </c>
      <c r="Q1190" s="11" t="s">
        <v>30</v>
      </c>
      <c r="R1190" s="142" t="s">
        <v>1524</v>
      </c>
      <c r="S1190" s="143">
        <v>1</v>
      </c>
      <c r="T1190" s="11" t="s">
        <v>18</v>
      </c>
      <c r="U1190" s="11"/>
      <c r="V1190" s="17" t="s">
        <v>459</v>
      </c>
      <c r="W1190" s="6" t="s">
        <v>49</v>
      </c>
      <c r="X1190" s="6" t="s">
        <v>14</v>
      </c>
      <c r="Y1190" s="6" t="s">
        <v>10</v>
      </c>
      <c r="Z1190" s="18">
        <v>2</v>
      </c>
      <c r="AA1190" s="6" t="s">
        <v>40</v>
      </c>
      <c r="AI1190" s="4">
        <v>20</v>
      </c>
      <c r="AW1190" s="4">
        <v>79</v>
      </c>
      <c r="BH1190" s="4">
        <v>1</v>
      </c>
      <c r="BQ1190" s="6"/>
      <c r="BR1190" s="6"/>
      <c r="BS1190" s="4">
        <v>100</v>
      </c>
      <c r="BT1190" s="6"/>
      <c r="BU1190" s="6"/>
      <c r="BV1190" s="6"/>
      <c r="BW1190" s="10" t="s">
        <v>869</v>
      </c>
      <c r="BX1190" s="6"/>
      <c r="BY1190" s="6"/>
    </row>
    <row r="1191" spans="1:77" hidden="1" x14ac:dyDescent="0.3">
      <c r="A1191" s="49" t="s">
        <v>1489</v>
      </c>
      <c r="B1191" s="7">
        <v>42970</v>
      </c>
      <c r="C1191" s="6" t="s">
        <v>122</v>
      </c>
      <c r="D1191" s="10" t="s">
        <v>115</v>
      </c>
      <c r="E1191" s="10" t="s">
        <v>116</v>
      </c>
      <c r="F1191" s="83">
        <v>87</v>
      </c>
      <c r="G1191" s="83">
        <v>3</v>
      </c>
      <c r="H1191" s="12" t="str">
        <f t="shared" si="37"/>
        <v>87-3</v>
      </c>
      <c r="I1191" s="12" t="str">
        <f t="shared" si="36"/>
        <v>87-3 O</v>
      </c>
      <c r="J1191" s="49" t="s">
        <v>1489</v>
      </c>
      <c r="K1191" s="2">
        <v>0</v>
      </c>
      <c r="L1191" s="83">
        <v>74</v>
      </c>
      <c r="M1191" s="117" t="b">
        <v>1</v>
      </c>
      <c r="N1191" s="14">
        <v>211.53000000000003</v>
      </c>
      <c r="O1191" s="14">
        <v>212.27000000000004</v>
      </c>
      <c r="P1191" s="11"/>
      <c r="Q1191" s="11" t="s">
        <v>105</v>
      </c>
      <c r="R1191" s="135" t="s">
        <v>105</v>
      </c>
      <c r="S1191" s="139" t="s">
        <v>1492</v>
      </c>
      <c r="T1191" s="11"/>
      <c r="U1191" s="11"/>
      <c r="V1191" s="6"/>
      <c r="W1191" s="6"/>
      <c r="X1191" s="6"/>
      <c r="Y1191" s="6"/>
      <c r="Z1191" s="18" t="e">
        <v>#N/A</v>
      </c>
      <c r="AA1191" s="6"/>
      <c r="BQ1191" s="6"/>
      <c r="BR1191" s="6"/>
      <c r="BS1191" s="4">
        <v>0</v>
      </c>
      <c r="BT1191" s="6"/>
      <c r="BU1191" s="6"/>
      <c r="BV1191" s="6"/>
      <c r="BW1191" s="6"/>
      <c r="BX1191" s="6" t="s">
        <v>855</v>
      </c>
      <c r="BY1191" s="6"/>
    </row>
    <row r="1192" spans="1:77" hidden="1" x14ac:dyDescent="0.3">
      <c r="A1192" s="49" t="s">
        <v>1489</v>
      </c>
      <c r="B1192" s="9">
        <v>42970</v>
      </c>
      <c r="C1192" s="1" t="s">
        <v>122</v>
      </c>
      <c r="D1192" s="4" t="s">
        <v>115</v>
      </c>
      <c r="E1192" s="4" t="s">
        <v>116</v>
      </c>
      <c r="F1192" s="83">
        <v>87</v>
      </c>
      <c r="G1192" s="83">
        <v>4</v>
      </c>
      <c r="H1192" s="12" t="str">
        <f t="shared" si="37"/>
        <v>87-4</v>
      </c>
      <c r="I1192" s="12" t="str">
        <f t="shared" si="36"/>
        <v>87-4 1</v>
      </c>
      <c r="J1192" s="49" t="s">
        <v>1489</v>
      </c>
      <c r="K1192" s="2">
        <v>0</v>
      </c>
      <c r="L1192" s="83">
        <v>61</v>
      </c>
      <c r="M1192" s="117" t="b">
        <v>1</v>
      </c>
      <c r="N1192" s="14">
        <v>212.27000000000004</v>
      </c>
      <c r="O1192" s="14">
        <v>212.88000000000005</v>
      </c>
      <c r="P1192" s="2" t="s">
        <v>112</v>
      </c>
      <c r="Q1192" s="2" t="s">
        <v>30</v>
      </c>
      <c r="R1192" s="142" t="s">
        <v>1524</v>
      </c>
      <c r="S1192" s="143">
        <v>1</v>
      </c>
      <c r="T1192" s="2" t="s">
        <v>21</v>
      </c>
      <c r="U1192" s="2"/>
      <c r="V1192" s="40" t="s">
        <v>796</v>
      </c>
      <c r="W1192" s="1" t="s">
        <v>49</v>
      </c>
      <c r="X1192" s="1" t="s">
        <v>92</v>
      </c>
      <c r="Y1192" s="1" t="s">
        <v>11</v>
      </c>
      <c r="Z1192" s="18">
        <v>3</v>
      </c>
      <c r="AA1192" s="1" t="s">
        <v>111</v>
      </c>
      <c r="AI1192" s="4">
        <v>10</v>
      </c>
      <c r="AL1192" s="39">
        <v>10</v>
      </c>
      <c r="AW1192" s="4">
        <v>80</v>
      </c>
      <c r="BQ1192" s="1"/>
      <c r="BR1192" s="1"/>
      <c r="BS1192" s="4">
        <v>100</v>
      </c>
      <c r="BT1192" s="1"/>
      <c r="BU1192" s="1"/>
      <c r="BV1192" s="1"/>
      <c r="BW1192" s="4" t="s">
        <v>870</v>
      </c>
      <c r="BX1192" s="1"/>
      <c r="BY1192" s="1"/>
    </row>
    <row r="1193" spans="1:77" hidden="1" x14ac:dyDescent="0.3">
      <c r="A1193" s="49" t="s">
        <v>1489</v>
      </c>
      <c r="B1193" s="7">
        <v>42970</v>
      </c>
      <c r="C1193" s="6" t="s">
        <v>122</v>
      </c>
      <c r="D1193" s="10" t="s">
        <v>115</v>
      </c>
      <c r="E1193" s="10" t="s">
        <v>116</v>
      </c>
      <c r="F1193" s="83">
        <v>87</v>
      </c>
      <c r="G1193" s="83">
        <v>4</v>
      </c>
      <c r="H1193" s="12" t="str">
        <f t="shared" si="37"/>
        <v>87-4</v>
      </c>
      <c r="I1193" s="12" t="str">
        <f t="shared" si="36"/>
        <v>87-4 4</v>
      </c>
      <c r="J1193" s="49" t="s">
        <v>1489</v>
      </c>
      <c r="K1193" s="2">
        <v>0</v>
      </c>
      <c r="L1193" s="83">
        <v>61</v>
      </c>
      <c r="M1193" s="117" t="b">
        <v>1</v>
      </c>
      <c r="N1193" s="14">
        <v>212.27000000000004</v>
      </c>
      <c r="O1193" s="14">
        <v>212.88000000000005</v>
      </c>
      <c r="P1193" s="11" t="s">
        <v>112</v>
      </c>
      <c r="Q1193" s="11" t="s">
        <v>39</v>
      </c>
      <c r="R1193" s="142" t="s">
        <v>1527</v>
      </c>
      <c r="S1193" s="143">
        <v>4</v>
      </c>
      <c r="T1193" s="11" t="s">
        <v>18</v>
      </c>
      <c r="U1193" s="11"/>
      <c r="V1193" s="17" t="s">
        <v>459</v>
      </c>
      <c r="W1193" s="6" t="s">
        <v>49</v>
      </c>
      <c r="X1193" s="6" t="s">
        <v>14</v>
      </c>
      <c r="Y1193" s="6" t="s">
        <v>10</v>
      </c>
      <c r="Z1193" s="18">
        <v>2</v>
      </c>
      <c r="AA1193" s="6" t="s">
        <v>40</v>
      </c>
      <c r="AI1193" s="4">
        <v>70</v>
      </c>
      <c r="AL1193" s="39">
        <v>20</v>
      </c>
      <c r="AW1193" s="4">
        <v>10</v>
      </c>
      <c r="BQ1193" s="6"/>
      <c r="BR1193" s="6"/>
      <c r="BS1193" s="4">
        <v>100</v>
      </c>
      <c r="BT1193" s="6"/>
      <c r="BU1193" s="6"/>
      <c r="BV1193" s="6"/>
      <c r="BW1193" s="10" t="s">
        <v>863</v>
      </c>
      <c r="BX1193" s="6"/>
      <c r="BY1193" s="6"/>
    </row>
    <row r="1194" spans="1:77" hidden="1" x14ac:dyDescent="0.3">
      <c r="A1194" s="49" t="s">
        <v>1489</v>
      </c>
      <c r="B1194" s="7">
        <v>42970</v>
      </c>
      <c r="C1194" s="6" t="s">
        <v>122</v>
      </c>
      <c r="D1194" s="10" t="s">
        <v>115</v>
      </c>
      <c r="E1194" s="10" t="s">
        <v>116</v>
      </c>
      <c r="F1194" s="83">
        <v>87</v>
      </c>
      <c r="G1194" s="83">
        <v>4</v>
      </c>
      <c r="H1194" s="12" t="str">
        <f t="shared" si="37"/>
        <v>87-4</v>
      </c>
      <c r="I1194" s="12" t="str">
        <f t="shared" si="36"/>
        <v>87-4 1</v>
      </c>
      <c r="J1194" s="49" t="s">
        <v>1489</v>
      </c>
      <c r="K1194" s="2">
        <v>0</v>
      </c>
      <c r="L1194" s="83">
        <v>61</v>
      </c>
      <c r="M1194" s="117" t="b">
        <v>1</v>
      </c>
      <c r="N1194" s="14">
        <v>212.27000000000004</v>
      </c>
      <c r="O1194" s="14">
        <v>212.88000000000005</v>
      </c>
      <c r="P1194" s="11" t="s">
        <v>112</v>
      </c>
      <c r="Q1194" s="11" t="s">
        <v>30</v>
      </c>
      <c r="R1194" s="142" t="s">
        <v>1524</v>
      </c>
      <c r="S1194" s="143">
        <v>1</v>
      </c>
      <c r="T1194" s="11" t="s">
        <v>18</v>
      </c>
      <c r="U1194" s="11"/>
      <c r="V1194" s="17" t="s">
        <v>459</v>
      </c>
      <c r="W1194" s="6" t="s">
        <v>49</v>
      </c>
      <c r="X1194" s="6" t="s">
        <v>14</v>
      </c>
      <c r="Y1194" s="6" t="s">
        <v>10</v>
      </c>
      <c r="Z1194" s="18">
        <v>2</v>
      </c>
      <c r="AA1194" s="6" t="s">
        <v>40</v>
      </c>
      <c r="AI1194" s="4">
        <v>20</v>
      </c>
      <c r="AW1194" s="4">
        <v>79</v>
      </c>
      <c r="BH1194" s="4">
        <v>1</v>
      </c>
      <c r="BQ1194" s="6"/>
      <c r="BR1194" s="6"/>
      <c r="BS1194" s="4">
        <v>100</v>
      </c>
      <c r="BT1194" s="6"/>
      <c r="BU1194" s="6"/>
      <c r="BV1194" s="6"/>
      <c r="BW1194" s="10" t="s">
        <v>869</v>
      </c>
      <c r="BX1194" s="6"/>
      <c r="BY1194" s="6"/>
    </row>
    <row r="1195" spans="1:77" hidden="1" x14ac:dyDescent="0.3">
      <c r="A1195" s="49" t="s">
        <v>1489</v>
      </c>
      <c r="B1195" s="7">
        <v>42970</v>
      </c>
      <c r="C1195" s="6" t="s">
        <v>122</v>
      </c>
      <c r="D1195" s="10" t="s">
        <v>115</v>
      </c>
      <c r="E1195" s="10" t="s">
        <v>116</v>
      </c>
      <c r="F1195" s="83">
        <v>87</v>
      </c>
      <c r="G1195" s="83">
        <v>4</v>
      </c>
      <c r="H1195" s="12" t="str">
        <f t="shared" si="37"/>
        <v>87-4</v>
      </c>
      <c r="I1195" s="12" t="str">
        <f t="shared" si="36"/>
        <v>87-4 O</v>
      </c>
      <c r="J1195" s="49" t="s">
        <v>1489</v>
      </c>
      <c r="K1195" s="2">
        <v>0</v>
      </c>
      <c r="L1195" s="83">
        <v>61</v>
      </c>
      <c r="M1195" s="117" t="b">
        <v>1</v>
      </c>
      <c r="N1195" s="14">
        <v>212.27000000000004</v>
      </c>
      <c r="O1195" s="14">
        <v>212.88000000000005</v>
      </c>
      <c r="P1195" s="11"/>
      <c r="Q1195" s="11" t="s">
        <v>105</v>
      </c>
      <c r="R1195" s="135" t="s">
        <v>105</v>
      </c>
      <c r="S1195" s="139" t="s">
        <v>1492</v>
      </c>
      <c r="T1195" s="11"/>
      <c r="U1195" s="11"/>
      <c r="V1195" s="6"/>
      <c r="W1195" s="6"/>
      <c r="X1195" s="6"/>
      <c r="Y1195" s="6"/>
      <c r="Z1195" s="18" t="e">
        <v>#N/A</v>
      </c>
      <c r="AA1195" s="6"/>
      <c r="BQ1195" s="6"/>
      <c r="BR1195" s="6"/>
      <c r="BS1195" s="4">
        <v>0</v>
      </c>
      <c r="BT1195" s="6"/>
      <c r="BU1195" s="6"/>
      <c r="BV1195" s="6"/>
      <c r="BW1195" s="6"/>
      <c r="BX1195" s="6" t="s">
        <v>874</v>
      </c>
      <c r="BY1195" s="6"/>
    </row>
    <row r="1196" spans="1:77" hidden="1" x14ac:dyDescent="0.3">
      <c r="A1196" s="49" t="s">
        <v>1489</v>
      </c>
      <c r="B1196" s="9">
        <v>42970</v>
      </c>
      <c r="C1196" s="1" t="s">
        <v>122</v>
      </c>
      <c r="D1196" s="4" t="s">
        <v>115</v>
      </c>
      <c r="E1196" s="4" t="s">
        <v>116</v>
      </c>
      <c r="F1196" s="83">
        <v>88</v>
      </c>
      <c r="G1196" s="83">
        <v>1</v>
      </c>
      <c r="H1196" s="12" t="str">
        <f t="shared" si="37"/>
        <v>88-1</v>
      </c>
      <c r="I1196" s="12" t="str">
        <f t="shared" si="36"/>
        <v>88-1 1</v>
      </c>
      <c r="J1196" s="49" t="s">
        <v>1489</v>
      </c>
      <c r="K1196" s="2">
        <v>0</v>
      </c>
      <c r="L1196" s="83">
        <v>94</v>
      </c>
      <c r="M1196" s="117" t="b">
        <v>1</v>
      </c>
      <c r="N1196" s="14">
        <v>212.85</v>
      </c>
      <c r="O1196" s="14">
        <v>213.79</v>
      </c>
      <c r="P1196" s="2" t="s">
        <v>112</v>
      </c>
      <c r="Q1196" s="2" t="s">
        <v>30</v>
      </c>
      <c r="R1196" s="142" t="s">
        <v>1524</v>
      </c>
      <c r="S1196" s="143">
        <v>1</v>
      </c>
      <c r="T1196" s="2" t="s">
        <v>21</v>
      </c>
      <c r="U1196" s="2"/>
      <c r="V1196" s="40" t="s">
        <v>796</v>
      </c>
      <c r="W1196" s="1" t="s">
        <v>49</v>
      </c>
      <c r="X1196" s="1" t="s">
        <v>92</v>
      </c>
      <c r="Y1196" s="1" t="s">
        <v>11</v>
      </c>
      <c r="Z1196" s="18">
        <v>3</v>
      </c>
      <c r="AA1196" s="1" t="s">
        <v>111</v>
      </c>
      <c r="AI1196" s="4">
        <v>10</v>
      </c>
      <c r="AL1196" s="39">
        <v>10</v>
      </c>
      <c r="AW1196" s="4">
        <v>80</v>
      </c>
      <c r="BQ1196" s="1"/>
      <c r="BR1196" s="1"/>
      <c r="BS1196" s="4">
        <v>100</v>
      </c>
      <c r="BT1196" s="1"/>
      <c r="BU1196" s="1"/>
      <c r="BV1196" s="1"/>
      <c r="BW1196" s="4" t="s">
        <v>875</v>
      </c>
      <c r="BX1196" s="1"/>
      <c r="BY1196" s="1"/>
    </row>
    <row r="1197" spans="1:77" hidden="1" x14ac:dyDescent="0.3">
      <c r="A1197" s="49" t="s">
        <v>1489</v>
      </c>
      <c r="B1197" s="7">
        <v>42970</v>
      </c>
      <c r="C1197" s="6" t="s">
        <v>122</v>
      </c>
      <c r="D1197" s="10" t="s">
        <v>115</v>
      </c>
      <c r="E1197" s="10" t="s">
        <v>116</v>
      </c>
      <c r="F1197" s="83">
        <v>88</v>
      </c>
      <c r="G1197" s="83">
        <v>1</v>
      </c>
      <c r="H1197" s="12" t="str">
        <f t="shared" si="37"/>
        <v>88-1</v>
      </c>
      <c r="I1197" s="12" t="str">
        <f t="shared" si="36"/>
        <v>88-1 3</v>
      </c>
      <c r="J1197" s="49" t="s">
        <v>1489</v>
      </c>
      <c r="K1197" s="2">
        <v>0</v>
      </c>
      <c r="L1197" s="83">
        <v>94</v>
      </c>
      <c r="M1197" s="117" t="b">
        <v>1</v>
      </c>
      <c r="N1197" s="14">
        <v>212.85</v>
      </c>
      <c r="O1197" s="14">
        <v>213.79</v>
      </c>
      <c r="P1197" s="11" t="s">
        <v>112</v>
      </c>
      <c r="Q1197" s="11" t="s">
        <v>72</v>
      </c>
      <c r="R1197" s="142" t="s">
        <v>1526</v>
      </c>
      <c r="S1197" s="143">
        <v>3</v>
      </c>
      <c r="T1197" s="11" t="s">
        <v>18</v>
      </c>
      <c r="U1197" s="11"/>
      <c r="V1197" s="17" t="s">
        <v>791</v>
      </c>
      <c r="W1197" s="6" t="s">
        <v>49</v>
      </c>
      <c r="X1197" s="6" t="s">
        <v>92</v>
      </c>
      <c r="Y1197" s="6" t="s">
        <v>11</v>
      </c>
      <c r="Z1197" s="18">
        <v>3</v>
      </c>
      <c r="AA1197" s="6" t="s">
        <v>40</v>
      </c>
      <c r="AI1197" s="4">
        <v>10</v>
      </c>
      <c r="AL1197" s="39">
        <v>60</v>
      </c>
      <c r="AW1197" s="4">
        <v>30</v>
      </c>
      <c r="BQ1197" s="6"/>
      <c r="BR1197" s="6"/>
      <c r="BS1197" s="4">
        <v>100</v>
      </c>
      <c r="BT1197" s="6"/>
      <c r="BU1197" s="6"/>
      <c r="BV1197" s="6"/>
      <c r="BW1197" s="10" t="s">
        <v>871</v>
      </c>
      <c r="BX1197" s="6"/>
      <c r="BY1197" s="6"/>
    </row>
    <row r="1198" spans="1:77" hidden="1" x14ac:dyDescent="0.3">
      <c r="A1198" s="49" t="s">
        <v>1489</v>
      </c>
      <c r="B1198" s="7">
        <v>42970</v>
      </c>
      <c r="C1198" s="6" t="s">
        <v>122</v>
      </c>
      <c r="D1198" s="10" t="s">
        <v>115</v>
      </c>
      <c r="E1198" s="10" t="s">
        <v>116</v>
      </c>
      <c r="F1198" s="83">
        <v>88</v>
      </c>
      <c r="G1198" s="83">
        <v>1</v>
      </c>
      <c r="H1198" s="12" t="str">
        <f t="shared" si="37"/>
        <v>88-1</v>
      </c>
      <c r="I1198" s="12" t="str">
        <f t="shared" si="36"/>
        <v>88-1 4</v>
      </c>
      <c r="J1198" s="49" t="s">
        <v>1489</v>
      </c>
      <c r="K1198" s="2">
        <v>0</v>
      </c>
      <c r="L1198" s="83">
        <v>94</v>
      </c>
      <c r="M1198" s="117" t="b">
        <v>1</v>
      </c>
      <c r="N1198" s="14">
        <v>212.85</v>
      </c>
      <c r="O1198" s="14">
        <v>213.79</v>
      </c>
      <c r="P1198" s="11" t="s">
        <v>112</v>
      </c>
      <c r="Q1198" s="11" t="s">
        <v>39</v>
      </c>
      <c r="R1198" s="142" t="s">
        <v>1527</v>
      </c>
      <c r="S1198" s="143">
        <v>4</v>
      </c>
      <c r="T1198" s="11" t="s">
        <v>18</v>
      </c>
      <c r="U1198" s="11"/>
      <c r="V1198" s="17" t="s">
        <v>459</v>
      </c>
      <c r="W1198" s="6" t="s">
        <v>49</v>
      </c>
      <c r="X1198" s="6" t="s">
        <v>14</v>
      </c>
      <c r="Y1198" s="6" t="s">
        <v>10</v>
      </c>
      <c r="Z1198" s="18">
        <v>2</v>
      </c>
      <c r="AA1198" s="6" t="s">
        <v>40</v>
      </c>
      <c r="AI1198" s="4">
        <v>70</v>
      </c>
      <c r="AL1198" s="39">
        <v>20</v>
      </c>
      <c r="AW1198" s="4">
        <v>10</v>
      </c>
      <c r="BQ1198" s="6"/>
      <c r="BR1198" s="6"/>
      <c r="BS1198" s="4">
        <v>100</v>
      </c>
      <c r="BT1198" s="6"/>
      <c r="BU1198" s="6"/>
      <c r="BV1198" s="6"/>
      <c r="BW1198" s="10" t="s">
        <v>863</v>
      </c>
      <c r="BX1198" s="6"/>
      <c r="BY1198" s="6"/>
    </row>
    <row r="1199" spans="1:77" hidden="1" x14ac:dyDescent="0.3">
      <c r="A1199" s="49" t="s">
        <v>1489</v>
      </c>
      <c r="B1199" s="7">
        <v>42970</v>
      </c>
      <c r="C1199" s="6" t="s">
        <v>122</v>
      </c>
      <c r="D1199" s="10" t="s">
        <v>115</v>
      </c>
      <c r="E1199" s="10" t="s">
        <v>116</v>
      </c>
      <c r="F1199" s="83">
        <v>88</v>
      </c>
      <c r="G1199" s="83">
        <v>1</v>
      </c>
      <c r="H1199" s="12" t="str">
        <f t="shared" si="37"/>
        <v>88-1</v>
      </c>
      <c r="I1199" s="12" t="str">
        <f t="shared" si="36"/>
        <v>88-1 1</v>
      </c>
      <c r="J1199" s="49" t="s">
        <v>1489</v>
      </c>
      <c r="K1199" s="2">
        <v>0</v>
      </c>
      <c r="L1199" s="83">
        <v>94</v>
      </c>
      <c r="M1199" s="117" t="b">
        <v>1</v>
      </c>
      <c r="N1199" s="14">
        <v>212.85</v>
      </c>
      <c r="O1199" s="14">
        <v>213.79</v>
      </c>
      <c r="P1199" s="11" t="s">
        <v>112</v>
      </c>
      <c r="Q1199" s="11" t="s">
        <v>30</v>
      </c>
      <c r="R1199" s="142" t="s">
        <v>1524</v>
      </c>
      <c r="S1199" s="143">
        <v>1</v>
      </c>
      <c r="T1199" s="11" t="s">
        <v>18</v>
      </c>
      <c r="U1199" s="11"/>
      <c r="V1199" s="17" t="s">
        <v>459</v>
      </c>
      <c r="W1199" s="6" t="s">
        <v>49</v>
      </c>
      <c r="X1199" s="6" t="s">
        <v>14</v>
      </c>
      <c r="Y1199" s="6" t="s">
        <v>10</v>
      </c>
      <c r="Z1199" s="18">
        <v>2</v>
      </c>
      <c r="AA1199" s="6" t="s">
        <v>40</v>
      </c>
      <c r="AI1199" s="4">
        <v>20</v>
      </c>
      <c r="AW1199" s="4">
        <v>79</v>
      </c>
      <c r="BH1199" s="4">
        <v>1</v>
      </c>
      <c r="BQ1199" s="6"/>
      <c r="BR1199" s="6"/>
      <c r="BS1199" s="4">
        <v>100</v>
      </c>
      <c r="BT1199" s="6"/>
      <c r="BU1199" s="6"/>
      <c r="BV1199" s="6"/>
      <c r="BW1199" s="10" t="s">
        <v>869</v>
      </c>
      <c r="BX1199" s="6"/>
      <c r="BY1199" s="6"/>
    </row>
    <row r="1200" spans="1:77" hidden="1" x14ac:dyDescent="0.3">
      <c r="A1200" s="49" t="s">
        <v>1489</v>
      </c>
      <c r="B1200" s="7">
        <v>42970</v>
      </c>
      <c r="C1200" s="6" t="s">
        <v>122</v>
      </c>
      <c r="D1200" s="10" t="s">
        <v>115</v>
      </c>
      <c r="E1200" s="10" t="s">
        <v>116</v>
      </c>
      <c r="F1200" s="83">
        <v>88</v>
      </c>
      <c r="G1200" s="83">
        <v>1</v>
      </c>
      <c r="H1200" s="12" t="str">
        <f t="shared" si="37"/>
        <v>88-1</v>
      </c>
      <c r="I1200" s="12" t="str">
        <f t="shared" si="36"/>
        <v>88-1 O</v>
      </c>
      <c r="J1200" s="49" t="s">
        <v>1489</v>
      </c>
      <c r="K1200" s="2">
        <v>0</v>
      </c>
      <c r="L1200" s="83">
        <v>94</v>
      </c>
      <c r="M1200" s="117" t="b">
        <v>1</v>
      </c>
      <c r="N1200" s="14">
        <v>212.85</v>
      </c>
      <c r="O1200" s="14">
        <v>213.79</v>
      </c>
      <c r="P1200" s="11"/>
      <c r="Q1200" s="11" t="s">
        <v>105</v>
      </c>
      <c r="R1200" s="135" t="s">
        <v>105</v>
      </c>
      <c r="S1200" s="139" t="s">
        <v>1492</v>
      </c>
      <c r="T1200" s="11"/>
      <c r="U1200" s="11"/>
      <c r="V1200" s="6"/>
      <c r="W1200" s="6"/>
      <c r="X1200" s="6"/>
      <c r="Y1200" s="6"/>
      <c r="Z1200" s="18" t="e">
        <v>#N/A</v>
      </c>
      <c r="AA1200" s="6"/>
      <c r="BQ1200" s="6"/>
      <c r="BR1200" s="6"/>
      <c r="BS1200" s="4">
        <v>0</v>
      </c>
      <c r="BT1200" s="6"/>
      <c r="BU1200" s="6"/>
      <c r="BV1200" s="6"/>
      <c r="BW1200" s="6"/>
      <c r="BX1200" s="6" t="s">
        <v>876</v>
      </c>
      <c r="BY1200" s="6"/>
    </row>
    <row r="1201" spans="1:77" hidden="1" x14ac:dyDescent="0.3">
      <c r="A1201" s="49" t="s">
        <v>1489</v>
      </c>
      <c r="B1201" s="9">
        <v>42970</v>
      </c>
      <c r="C1201" s="1" t="s">
        <v>122</v>
      </c>
      <c r="D1201" s="4" t="s">
        <v>115</v>
      </c>
      <c r="E1201" s="4" t="s">
        <v>116</v>
      </c>
      <c r="F1201" s="83">
        <v>88</v>
      </c>
      <c r="G1201" s="83">
        <v>2</v>
      </c>
      <c r="H1201" s="12" t="str">
        <f t="shared" si="37"/>
        <v>88-2</v>
      </c>
      <c r="I1201" s="12" t="str">
        <f t="shared" si="36"/>
        <v>88-2 1</v>
      </c>
      <c r="J1201" s="49" t="s">
        <v>1489</v>
      </c>
      <c r="K1201" s="2">
        <v>0</v>
      </c>
      <c r="L1201" s="83">
        <v>85</v>
      </c>
      <c r="M1201" s="117" t="b">
        <v>1</v>
      </c>
      <c r="N1201" s="14">
        <v>213.79499999999999</v>
      </c>
      <c r="O1201" s="14">
        <v>214.64499999999998</v>
      </c>
      <c r="P1201" s="2" t="s">
        <v>112</v>
      </c>
      <c r="Q1201" s="2" t="s">
        <v>30</v>
      </c>
      <c r="R1201" s="142" t="s">
        <v>1524</v>
      </c>
      <c r="S1201" s="143">
        <v>1</v>
      </c>
      <c r="T1201" s="2" t="s">
        <v>21</v>
      </c>
      <c r="U1201" s="2"/>
      <c r="V1201" s="40" t="s">
        <v>796</v>
      </c>
      <c r="W1201" s="1" t="s">
        <v>49</v>
      </c>
      <c r="X1201" s="1" t="s">
        <v>92</v>
      </c>
      <c r="Y1201" s="1" t="s">
        <v>11</v>
      </c>
      <c r="Z1201" s="18">
        <v>3</v>
      </c>
      <c r="AA1201" s="1" t="s">
        <v>111</v>
      </c>
      <c r="AI1201" s="4">
        <v>10</v>
      </c>
      <c r="AL1201" s="39">
        <v>10</v>
      </c>
      <c r="AW1201" s="4">
        <v>80</v>
      </c>
      <c r="BQ1201" s="1"/>
      <c r="BR1201" s="1"/>
      <c r="BS1201" s="4">
        <v>100</v>
      </c>
      <c r="BT1201" s="1"/>
      <c r="BU1201" s="1"/>
      <c r="BV1201" s="1"/>
      <c r="BW1201" s="4" t="s">
        <v>875</v>
      </c>
      <c r="BX1201" s="1"/>
      <c r="BY1201" s="1"/>
    </row>
    <row r="1202" spans="1:77" hidden="1" x14ac:dyDescent="0.3">
      <c r="A1202" s="49" t="s">
        <v>1489</v>
      </c>
      <c r="B1202" s="7">
        <v>42970</v>
      </c>
      <c r="C1202" s="6" t="s">
        <v>122</v>
      </c>
      <c r="D1202" s="10" t="s">
        <v>115</v>
      </c>
      <c r="E1202" s="10" t="s">
        <v>116</v>
      </c>
      <c r="F1202" s="83">
        <v>88</v>
      </c>
      <c r="G1202" s="83">
        <v>2</v>
      </c>
      <c r="H1202" s="12" t="str">
        <f t="shared" si="37"/>
        <v>88-2</v>
      </c>
      <c r="I1202" s="12" t="str">
        <f t="shared" si="36"/>
        <v>88-2 3</v>
      </c>
      <c r="J1202" s="49" t="s">
        <v>1489</v>
      </c>
      <c r="K1202" s="2">
        <v>0</v>
      </c>
      <c r="L1202" s="83">
        <v>85</v>
      </c>
      <c r="M1202" s="117" t="b">
        <v>1</v>
      </c>
      <c r="N1202" s="14">
        <v>213.79499999999999</v>
      </c>
      <c r="O1202" s="14">
        <v>214.64499999999998</v>
      </c>
      <c r="P1202" s="11" t="s">
        <v>112</v>
      </c>
      <c r="Q1202" s="11" t="s">
        <v>72</v>
      </c>
      <c r="R1202" s="142" t="s">
        <v>1526</v>
      </c>
      <c r="S1202" s="143">
        <v>3</v>
      </c>
      <c r="T1202" s="11" t="s">
        <v>18</v>
      </c>
      <c r="U1202" s="11"/>
      <c r="V1202" s="17" t="s">
        <v>791</v>
      </c>
      <c r="W1202" s="6" t="s">
        <v>49</v>
      </c>
      <c r="X1202" s="6" t="s">
        <v>92</v>
      </c>
      <c r="Y1202" s="6" t="s">
        <v>11</v>
      </c>
      <c r="Z1202" s="18">
        <v>3</v>
      </c>
      <c r="AA1202" s="6" t="s">
        <v>40</v>
      </c>
      <c r="AI1202" s="4">
        <v>10</v>
      </c>
      <c r="AL1202" s="39">
        <v>60</v>
      </c>
      <c r="AW1202" s="4">
        <v>30</v>
      </c>
      <c r="BQ1202" s="6"/>
      <c r="BR1202" s="6"/>
      <c r="BS1202" s="4">
        <v>100</v>
      </c>
      <c r="BT1202" s="6"/>
      <c r="BU1202" s="6"/>
      <c r="BV1202" s="6"/>
      <c r="BW1202" s="10" t="s">
        <v>871</v>
      </c>
      <c r="BX1202" s="6"/>
      <c r="BY1202" s="6"/>
    </row>
    <row r="1203" spans="1:77" hidden="1" x14ac:dyDescent="0.3">
      <c r="A1203" s="49" t="s">
        <v>1489</v>
      </c>
      <c r="B1203" s="7">
        <v>42970</v>
      </c>
      <c r="C1203" s="6" t="s">
        <v>122</v>
      </c>
      <c r="D1203" s="10" t="s">
        <v>115</v>
      </c>
      <c r="E1203" s="10" t="s">
        <v>116</v>
      </c>
      <c r="F1203" s="83">
        <v>88</v>
      </c>
      <c r="G1203" s="83">
        <v>2</v>
      </c>
      <c r="H1203" s="12" t="str">
        <f t="shared" si="37"/>
        <v>88-2</v>
      </c>
      <c r="I1203" s="12" t="str">
        <f t="shared" si="36"/>
        <v>88-2 4</v>
      </c>
      <c r="J1203" s="49" t="s">
        <v>1489</v>
      </c>
      <c r="K1203" s="2">
        <v>0</v>
      </c>
      <c r="L1203" s="83">
        <v>85</v>
      </c>
      <c r="M1203" s="117" t="b">
        <v>1</v>
      </c>
      <c r="N1203" s="14">
        <v>213.79499999999999</v>
      </c>
      <c r="O1203" s="14">
        <v>214.64499999999998</v>
      </c>
      <c r="P1203" s="11" t="s">
        <v>112</v>
      </c>
      <c r="Q1203" s="11" t="s">
        <v>39</v>
      </c>
      <c r="R1203" s="142" t="s">
        <v>1527</v>
      </c>
      <c r="S1203" s="143">
        <v>4</v>
      </c>
      <c r="T1203" s="11" t="s">
        <v>18</v>
      </c>
      <c r="U1203" s="11"/>
      <c r="V1203" s="17" t="s">
        <v>459</v>
      </c>
      <c r="W1203" s="6" t="s">
        <v>49</v>
      </c>
      <c r="X1203" s="6" t="s">
        <v>14</v>
      </c>
      <c r="Y1203" s="6" t="s">
        <v>10</v>
      </c>
      <c r="Z1203" s="18">
        <v>2</v>
      </c>
      <c r="AA1203" s="6" t="s">
        <v>40</v>
      </c>
      <c r="AI1203" s="4">
        <v>50</v>
      </c>
      <c r="AL1203" s="39">
        <v>20</v>
      </c>
      <c r="AR1203" s="4">
        <v>20</v>
      </c>
      <c r="AW1203" s="4">
        <v>10</v>
      </c>
      <c r="BQ1203" s="6"/>
      <c r="BR1203" s="6"/>
      <c r="BS1203" s="4">
        <v>100</v>
      </c>
      <c r="BT1203" s="6"/>
      <c r="BU1203" s="6"/>
      <c r="BV1203" s="6"/>
      <c r="BW1203" s="10" t="s">
        <v>863</v>
      </c>
      <c r="BX1203" s="6"/>
      <c r="BY1203" s="6"/>
    </row>
    <row r="1204" spans="1:77" hidden="1" x14ac:dyDescent="0.3">
      <c r="A1204" s="49" t="s">
        <v>1489</v>
      </c>
      <c r="B1204" s="7">
        <v>42970</v>
      </c>
      <c r="C1204" s="6" t="s">
        <v>122</v>
      </c>
      <c r="D1204" s="10" t="s">
        <v>115</v>
      </c>
      <c r="E1204" s="10" t="s">
        <v>116</v>
      </c>
      <c r="F1204" s="83">
        <v>88</v>
      </c>
      <c r="G1204" s="83">
        <v>2</v>
      </c>
      <c r="H1204" s="12" t="str">
        <f t="shared" si="37"/>
        <v>88-2</v>
      </c>
      <c r="I1204" s="12" t="str">
        <f t="shared" si="36"/>
        <v>88-2 1</v>
      </c>
      <c r="J1204" s="49" t="s">
        <v>1489</v>
      </c>
      <c r="K1204" s="2">
        <v>0</v>
      </c>
      <c r="L1204" s="83">
        <v>85</v>
      </c>
      <c r="M1204" s="117" t="b">
        <v>1</v>
      </c>
      <c r="N1204" s="14">
        <v>213.79499999999999</v>
      </c>
      <c r="O1204" s="14">
        <v>214.64499999999998</v>
      </c>
      <c r="P1204" s="11" t="s">
        <v>112</v>
      </c>
      <c r="Q1204" s="11" t="s">
        <v>30</v>
      </c>
      <c r="R1204" s="142" t="s">
        <v>1524</v>
      </c>
      <c r="S1204" s="143">
        <v>1</v>
      </c>
      <c r="T1204" s="11" t="s">
        <v>18</v>
      </c>
      <c r="U1204" s="11"/>
      <c r="V1204" s="17" t="s">
        <v>459</v>
      </c>
      <c r="W1204" s="6" t="s">
        <v>49</v>
      </c>
      <c r="X1204" s="6" t="s">
        <v>14</v>
      </c>
      <c r="Y1204" s="6" t="s">
        <v>10</v>
      </c>
      <c r="Z1204" s="18">
        <v>2</v>
      </c>
      <c r="AA1204" s="6" t="s">
        <v>40</v>
      </c>
      <c r="AI1204" s="4">
        <v>20</v>
      </c>
      <c r="AW1204" s="4">
        <v>79</v>
      </c>
      <c r="BH1204" s="4">
        <v>1</v>
      </c>
      <c r="BQ1204" s="6"/>
      <c r="BR1204" s="6"/>
      <c r="BS1204" s="4">
        <v>100</v>
      </c>
      <c r="BT1204" s="6"/>
      <c r="BU1204" s="6"/>
      <c r="BV1204" s="6"/>
      <c r="BW1204" s="10" t="s">
        <v>869</v>
      </c>
      <c r="BX1204" s="6"/>
      <c r="BY1204" s="6"/>
    </row>
    <row r="1205" spans="1:77" hidden="1" x14ac:dyDescent="0.3">
      <c r="A1205" s="49" t="s">
        <v>1489</v>
      </c>
      <c r="B1205" s="7">
        <v>42970</v>
      </c>
      <c r="C1205" s="6" t="s">
        <v>122</v>
      </c>
      <c r="D1205" s="10" t="s">
        <v>115</v>
      </c>
      <c r="E1205" s="10" t="s">
        <v>116</v>
      </c>
      <c r="F1205" s="83">
        <v>88</v>
      </c>
      <c r="G1205" s="83">
        <v>2</v>
      </c>
      <c r="H1205" s="12" t="str">
        <f t="shared" si="37"/>
        <v>88-2</v>
      </c>
      <c r="I1205" s="12" t="str">
        <f t="shared" si="36"/>
        <v>88-2 O</v>
      </c>
      <c r="J1205" s="49" t="s">
        <v>1489</v>
      </c>
      <c r="K1205" s="2">
        <v>0</v>
      </c>
      <c r="L1205" s="83">
        <v>85</v>
      </c>
      <c r="M1205" s="117" t="b">
        <v>1</v>
      </c>
      <c r="N1205" s="14">
        <v>213.79499999999999</v>
      </c>
      <c r="O1205" s="14">
        <v>214.64499999999998</v>
      </c>
      <c r="P1205" s="11"/>
      <c r="Q1205" s="11" t="s">
        <v>105</v>
      </c>
      <c r="R1205" s="135" t="s">
        <v>105</v>
      </c>
      <c r="S1205" s="139" t="s">
        <v>1492</v>
      </c>
      <c r="T1205" s="11"/>
      <c r="U1205" s="11"/>
      <c r="V1205" s="6"/>
      <c r="W1205" s="6"/>
      <c r="X1205" s="6"/>
      <c r="Y1205" s="6"/>
      <c r="Z1205" s="18" t="e">
        <v>#N/A</v>
      </c>
      <c r="AA1205" s="6"/>
      <c r="BQ1205" s="6"/>
      <c r="BR1205" s="6"/>
      <c r="BS1205" s="4">
        <v>0</v>
      </c>
      <c r="BT1205" s="6"/>
      <c r="BU1205" s="6"/>
      <c r="BV1205" s="6"/>
      <c r="BW1205" s="6"/>
      <c r="BX1205" s="6" t="s">
        <v>877</v>
      </c>
      <c r="BY1205" s="6"/>
    </row>
    <row r="1206" spans="1:77" hidden="1" x14ac:dyDescent="0.3">
      <c r="A1206" s="49" t="s">
        <v>1489</v>
      </c>
      <c r="B1206" s="9">
        <v>42971</v>
      </c>
      <c r="C1206" s="1" t="s">
        <v>123</v>
      </c>
      <c r="D1206" s="4" t="s">
        <v>115</v>
      </c>
      <c r="E1206" s="4" t="s">
        <v>116</v>
      </c>
      <c r="F1206" s="83">
        <v>88</v>
      </c>
      <c r="G1206" s="83">
        <v>3</v>
      </c>
      <c r="H1206" s="12" t="str">
        <f t="shared" si="37"/>
        <v>88-3</v>
      </c>
      <c r="I1206" s="12" t="str">
        <f t="shared" si="36"/>
        <v>88-3 1</v>
      </c>
      <c r="J1206" s="49" t="s">
        <v>1489</v>
      </c>
      <c r="K1206" s="2">
        <v>0</v>
      </c>
      <c r="L1206" s="83">
        <v>77</v>
      </c>
      <c r="M1206" s="117" t="b">
        <v>1</v>
      </c>
      <c r="N1206" s="14">
        <v>214.64999999999998</v>
      </c>
      <c r="O1206" s="14">
        <v>215.42</v>
      </c>
      <c r="P1206" s="2" t="s">
        <v>112</v>
      </c>
      <c r="Q1206" s="2" t="s">
        <v>30</v>
      </c>
      <c r="R1206" s="142" t="s">
        <v>1524</v>
      </c>
      <c r="S1206" s="143">
        <v>1</v>
      </c>
      <c r="T1206" s="2" t="s">
        <v>21</v>
      </c>
      <c r="U1206" s="2"/>
      <c r="V1206" s="40" t="s">
        <v>529</v>
      </c>
      <c r="W1206" s="1" t="s">
        <v>49</v>
      </c>
      <c r="X1206" s="1" t="s">
        <v>92</v>
      </c>
      <c r="Y1206" s="1" t="s">
        <v>11</v>
      </c>
      <c r="Z1206" s="18">
        <v>3</v>
      </c>
      <c r="AA1206" s="1" t="s">
        <v>111</v>
      </c>
      <c r="AI1206" s="4">
        <v>10</v>
      </c>
      <c r="AL1206" s="39">
        <v>10</v>
      </c>
      <c r="AW1206" s="4">
        <v>80</v>
      </c>
      <c r="BQ1206" s="1"/>
      <c r="BR1206" s="1"/>
      <c r="BS1206" s="4">
        <v>100</v>
      </c>
      <c r="BT1206" s="1"/>
      <c r="BU1206" s="1"/>
      <c r="BV1206" s="1"/>
      <c r="BW1206" s="4" t="s">
        <v>895</v>
      </c>
      <c r="BX1206" s="1"/>
      <c r="BY1206" s="1"/>
    </row>
    <row r="1207" spans="1:77" hidden="1" x14ac:dyDescent="0.3">
      <c r="A1207" s="49" t="s">
        <v>1489</v>
      </c>
      <c r="B1207" s="9">
        <v>42971</v>
      </c>
      <c r="C1207" s="1" t="s">
        <v>123</v>
      </c>
      <c r="D1207" s="10" t="s">
        <v>115</v>
      </c>
      <c r="E1207" s="10" t="s">
        <v>116</v>
      </c>
      <c r="F1207" s="83">
        <v>88</v>
      </c>
      <c r="G1207" s="83">
        <v>3</v>
      </c>
      <c r="H1207" s="12" t="str">
        <f t="shared" si="37"/>
        <v>88-3</v>
      </c>
      <c r="I1207" s="12" t="str">
        <f t="shared" si="36"/>
        <v>88-3 3</v>
      </c>
      <c r="J1207" s="49" t="s">
        <v>1489</v>
      </c>
      <c r="K1207" s="2">
        <v>0</v>
      </c>
      <c r="L1207" s="83">
        <v>77</v>
      </c>
      <c r="M1207" s="117" t="b">
        <v>1</v>
      </c>
      <c r="N1207" s="14">
        <v>214.64999999999998</v>
      </c>
      <c r="O1207" s="14">
        <v>215.42</v>
      </c>
      <c r="P1207" s="11" t="s">
        <v>112</v>
      </c>
      <c r="Q1207" s="11" t="s">
        <v>72</v>
      </c>
      <c r="R1207" s="142" t="s">
        <v>1526</v>
      </c>
      <c r="S1207" s="143">
        <v>3</v>
      </c>
      <c r="T1207" s="11" t="s">
        <v>18</v>
      </c>
      <c r="U1207" s="11"/>
      <c r="V1207" s="17" t="s">
        <v>878</v>
      </c>
      <c r="W1207" s="6" t="s">
        <v>49</v>
      </c>
      <c r="X1207" s="6" t="s">
        <v>92</v>
      </c>
      <c r="Y1207" s="6" t="s">
        <v>11</v>
      </c>
      <c r="Z1207" s="18">
        <v>3</v>
      </c>
      <c r="AA1207" s="6" t="s">
        <v>40</v>
      </c>
      <c r="AI1207" s="4">
        <v>10</v>
      </c>
      <c r="AL1207" s="39">
        <v>70</v>
      </c>
      <c r="AW1207" s="4">
        <v>20</v>
      </c>
      <c r="BQ1207" s="6"/>
      <c r="BR1207" s="6"/>
      <c r="BS1207" s="4">
        <v>100</v>
      </c>
      <c r="BT1207" s="6"/>
      <c r="BU1207" s="6"/>
      <c r="BV1207" s="6"/>
      <c r="BW1207" s="10" t="s">
        <v>896</v>
      </c>
      <c r="BX1207" s="6"/>
      <c r="BY1207" s="6"/>
    </row>
    <row r="1208" spans="1:77" hidden="1" x14ac:dyDescent="0.3">
      <c r="A1208" s="49" t="s">
        <v>1489</v>
      </c>
      <c r="B1208" s="9">
        <v>42971</v>
      </c>
      <c r="C1208" s="1" t="s">
        <v>123</v>
      </c>
      <c r="D1208" s="10" t="s">
        <v>115</v>
      </c>
      <c r="E1208" s="10" t="s">
        <v>116</v>
      </c>
      <c r="F1208" s="83">
        <v>88</v>
      </c>
      <c r="G1208" s="83">
        <v>3</v>
      </c>
      <c r="H1208" s="12" t="str">
        <f t="shared" si="37"/>
        <v>88-3</v>
      </c>
      <c r="I1208" s="12" t="str">
        <f t="shared" si="36"/>
        <v>88-3 4</v>
      </c>
      <c r="J1208" s="49" t="s">
        <v>1489</v>
      </c>
      <c r="K1208" s="2">
        <v>0</v>
      </c>
      <c r="L1208" s="83">
        <v>77</v>
      </c>
      <c r="M1208" s="117" t="b">
        <v>1</v>
      </c>
      <c r="N1208" s="14">
        <v>214.64999999999998</v>
      </c>
      <c r="O1208" s="14">
        <v>215.42</v>
      </c>
      <c r="P1208" s="11" t="s">
        <v>112</v>
      </c>
      <c r="Q1208" s="11" t="s">
        <v>39</v>
      </c>
      <c r="R1208" s="142" t="s">
        <v>1527</v>
      </c>
      <c r="S1208" s="143">
        <v>4</v>
      </c>
      <c r="T1208" s="11" t="s">
        <v>18</v>
      </c>
      <c r="U1208" s="11"/>
      <c r="V1208" s="17" t="s">
        <v>459</v>
      </c>
      <c r="W1208" s="6" t="s">
        <v>49</v>
      </c>
      <c r="X1208" s="6" t="s">
        <v>14</v>
      </c>
      <c r="Y1208" s="6" t="s">
        <v>10</v>
      </c>
      <c r="Z1208" s="18">
        <v>2</v>
      </c>
      <c r="AA1208" s="6" t="s">
        <v>40</v>
      </c>
      <c r="AI1208" s="4">
        <v>70</v>
      </c>
      <c r="AL1208" s="39">
        <v>20</v>
      </c>
      <c r="AW1208" s="4">
        <v>10</v>
      </c>
      <c r="BQ1208" s="6"/>
      <c r="BR1208" s="6"/>
      <c r="BS1208" s="4">
        <v>100</v>
      </c>
      <c r="BT1208" s="6"/>
      <c r="BU1208" s="6"/>
      <c r="BV1208" s="6"/>
      <c r="BW1208" s="10" t="s">
        <v>897</v>
      </c>
      <c r="BX1208" s="6"/>
      <c r="BY1208" s="6"/>
    </row>
    <row r="1209" spans="1:77" hidden="1" x14ac:dyDescent="0.3">
      <c r="A1209" s="49" t="s">
        <v>1489</v>
      </c>
      <c r="B1209" s="9">
        <v>42971</v>
      </c>
      <c r="C1209" s="1" t="s">
        <v>123</v>
      </c>
      <c r="D1209" s="10" t="s">
        <v>115</v>
      </c>
      <c r="E1209" s="10" t="s">
        <v>116</v>
      </c>
      <c r="F1209" s="83">
        <v>88</v>
      </c>
      <c r="G1209" s="83">
        <v>3</v>
      </c>
      <c r="H1209" s="12" t="str">
        <f t="shared" si="37"/>
        <v>88-3</v>
      </c>
      <c r="I1209" s="12" t="str">
        <f t="shared" si="36"/>
        <v>88-3 5</v>
      </c>
      <c r="J1209" s="49" t="s">
        <v>1489</v>
      </c>
      <c r="K1209" s="2">
        <v>0</v>
      </c>
      <c r="L1209" s="83">
        <v>77</v>
      </c>
      <c r="M1209" s="117" t="b">
        <v>1</v>
      </c>
      <c r="N1209" s="14">
        <v>214.64999999999998</v>
      </c>
      <c r="O1209" s="14">
        <v>215.42</v>
      </c>
      <c r="P1209" s="11" t="s">
        <v>112</v>
      </c>
      <c r="Q1209" s="11" t="s">
        <v>46</v>
      </c>
      <c r="R1209" s="142" t="s">
        <v>1495</v>
      </c>
      <c r="S1209" s="143">
        <v>5</v>
      </c>
      <c r="T1209" s="11" t="s">
        <v>18</v>
      </c>
      <c r="U1209" s="11"/>
      <c r="V1209" s="17" t="s">
        <v>459</v>
      </c>
      <c r="W1209" s="6" t="s">
        <v>49</v>
      </c>
      <c r="X1209" s="6" t="s">
        <v>14</v>
      </c>
      <c r="Y1209" s="6" t="s">
        <v>10</v>
      </c>
      <c r="Z1209" s="18">
        <v>2</v>
      </c>
      <c r="AA1209" s="6" t="s">
        <v>40</v>
      </c>
      <c r="AR1209" s="4">
        <v>50</v>
      </c>
      <c r="BH1209" s="4">
        <v>50</v>
      </c>
      <c r="BQ1209" s="6" t="s">
        <v>893</v>
      </c>
      <c r="BR1209" s="6"/>
      <c r="BS1209" s="4">
        <v>100</v>
      </c>
      <c r="BT1209" s="6"/>
      <c r="BU1209" s="6"/>
      <c r="BV1209" s="6"/>
      <c r="BW1209" s="10" t="s">
        <v>898</v>
      </c>
      <c r="BX1209" s="6"/>
      <c r="BY1209" s="6"/>
    </row>
    <row r="1210" spans="1:77" hidden="1" x14ac:dyDescent="0.3">
      <c r="A1210" s="49" t="s">
        <v>1489</v>
      </c>
      <c r="B1210" s="9">
        <v>42971</v>
      </c>
      <c r="C1210" s="1" t="s">
        <v>123</v>
      </c>
      <c r="D1210" s="10" t="s">
        <v>115</v>
      </c>
      <c r="E1210" s="10" t="s">
        <v>116</v>
      </c>
      <c r="F1210" s="83">
        <v>88</v>
      </c>
      <c r="G1210" s="83">
        <v>3</v>
      </c>
      <c r="H1210" s="12" t="str">
        <f t="shared" si="37"/>
        <v>88-3</v>
      </c>
      <c r="I1210" s="12" t="str">
        <f t="shared" si="36"/>
        <v>88-3 O</v>
      </c>
      <c r="J1210" s="49" t="s">
        <v>1489</v>
      </c>
      <c r="K1210" s="2">
        <v>0</v>
      </c>
      <c r="L1210" s="83">
        <v>77</v>
      </c>
      <c r="M1210" s="117" t="b">
        <v>1</v>
      </c>
      <c r="N1210" s="14">
        <v>214.64999999999998</v>
      </c>
      <c r="O1210" s="14">
        <v>215.42</v>
      </c>
      <c r="P1210" s="11"/>
      <c r="Q1210" s="11" t="s">
        <v>105</v>
      </c>
      <c r="R1210" s="135" t="s">
        <v>105</v>
      </c>
      <c r="S1210" s="139" t="s">
        <v>1492</v>
      </c>
      <c r="T1210" s="11"/>
      <c r="U1210" s="11"/>
      <c r="V1210" s="6"/>
      <c r="W1210" s="6"/>
      <c r="X1210" s="6"/>
      <c r="Y1210" s="6"/>
      <c r="Z1210" s="18" t="e">
        <v>#N/A</v>
      </c>
      <c r="AA1210" s="6"/>
      <c r="BQ1210" s="6"/>
      <c r="BR1210" s="6"/>
      <c r="BS1210" s="4">
        <v>0</v>
      </c>
      <c r="BT1210" s="6"/>
      <c r="BU1210" s="6"/>
      <c r="BV1210" s="6"/>
      <c r="BW1210" s="6"/>
      <c r="BX1210" s="6" t="s">
        <v>899</v>
      </c>
      <c r="BY1210" s="6"/>
    </row>
    <row r="1211" spans="1:77" hidden="1" x14ac:dyDescent="0.3">
      <c r="A1211" s="49" t="s">
        <v>1489</v>
      </c>
      <c r="B1211" s="9">
        <v>42971</v>
      </c>
      <c r="C1211" s="1" t="s">
        <v>123</v>
      </c>
      <c r="D1211" s="4" t="s">
        <v>115</v>
      </c>
      <c r="E1211" s="4" t="s">
        <v>116</v>
      </c>
      <c r="F1211" s="83">
        <v>88</v>
      </c>
      <c r="G1211" s="83">
        <v>4</v>
      </c>
      <c r="H1211" s="12" t="str">
        <f t="shared" si="37"/>
        <v>88-4</v>
      </c>
      <c r="I1211" s="12" t="str">
        <f t="shared" si="36"/>
        <v>88-4 1</v>
      </c>
      <c r="J1211" s="49" t="s">
        <v>1489</v>
      </c>
      <c r="K1211" s="2">
        <v>0</v>
      </c>
      <c r="L1211" s="83">
        <v>43</v>
      </c>
      <c r="M1211" s="117" t="b">
        <v>1</v>
      </c>
      <c r="N1211" s="14">
        <v>215.42999999999998</v>
      </c>
      <c r="O1211" s="14">
        <v>215.85999999999999</v>
      </c>
      <c r="P1211" s="2" t="s">
        <v>112</v>
      </c>
      <c r="Q1211" s="2" t="s">
        <v>30</v>
      </c>
      <c r="R1211" s="142" t="s">
        <v>1524</v>
      </c>
      <c r="S1211" s="143">
        <v>1</v>
      </c>
      <c r="T1211" s="2" t="s">
        <v>21</v>
      </c>
      <c r="U1211" s="2"/>
      <c r="V1211" s="40" t="s">
        <v>792</v>
      </c>
      <c r="W1211" s="1" t="s">
        <v>49</v>
      </c>
      <c r="X1211" s="1" t="s">
        <v>92</v>
      </c>
      <c r="Y1211" s="1" t="s">
        <v>11</v>
      </c>
      <c r="Z1211" s="18">
        <v>3</v>
      </c>
      <c r="AA1211" s="1" t="s">
        <v>111</v>
      </c>
      <c r="AI1211" s="4">
        <v>10</v>
      </c>
      <c r="AL1211" s="39">
        <v>10</v>
      </c>
      <c r="AW1211" s="4">
        <v>80</v>
      </c>
      <c r="BQ1211" s="1"/>
      <c r="BR1211" s="1"/>
      <c r="BS1211" s="4">
        <v>100</v>
      </c>
      <c r="BT1211" s="1"/>
      <c r="BU1211" s="1"/>
      <c r="BV1211" s="1"/>
      <c r="BW1211" s="4" t="s">
        <v>895</v>
      </c>
      <c r="BX1211" s="1"/>
      <c r="BY1211" s="1"/>
    </row>
    <row r="1212" spans="1:77" hidden="1" x14ac:dyDescent="0.3">
      <c r="A1212" s="49" t="s">
        <v>1489</v>
      </c>
      <c r="B1212" s="9">
        <v>42971</v>
      </c>
      <c r="C1212" s="1" t="s">
        <v>123</v>
      </c>
      <c r="D1212" s="10" t="s">
        <v>115</v>
      </c>
      <c r="E1212" s="10" t="s">
        <v>116</v>
      </c>
      <c r="F1212" s="83">
        <v>88</v>
      </c>
      <c r="G1212" s="83">
        <v>4</v>
      </c>
      <c r="H1212" s="12" t="str">
        <f t="shared" si="37"/>
        <v>88-4</v>
      </c>
      <c r="I1212" s="12" t="str">
        <f t="shared" si="36"/>
        <v>88-4 3</v>
      </c>
      <c r="J1212" s="49" t="s">
        <v>1489</v>
      </c>
      <c r="K1212" s="2">
        <v>0</v>
      </c>
      <c r="L1212" s="83">
        <v>43</v>
      </c>
      <c r="M1212" s="117" t="b">
        <v>1</v>
      </c>
      <c r="N1212" s="14">
        <v>215.42999999999998</v>
      </c>
      <c r="O1212" s="14">
        <v>215.85999999999999</v>
      </c>
      <c r="P1212" s="11" t="s">
        <v>112</v>
      </c>
      <c r="Q1212" s="11" t="s">
        <v>72</v>
      </c>
      <c r="R1212" s="142" t="s">
        <v>1526</v>
      </c>
      <c r="S1212" s="143">
        <v>3</v>
      </c>
      <c r="T1212" s="11" t="s">
        <v>18</v>
      </c>
      <c r="U1212" s="11"/>
      <c r="V1212" s="17" t="s">
        <v>791</v>
      </c>
      <c r="W1212" s="6" t="s">
        <v>49</v>
      </c>
      <c r="X1212" s="6" t="s">
        <v>92</v>
      </c>
      <c r="Y1212" s="6" t="s">
        <v>11</v>
      </c>
      <c r="Z1212" s="18">
        <v>3</v>
      </c>
      <c r="AA1212" s="6" t="s">
        <v>40</v>
      </c>
      <c r="AI1212" s="4">
        <v>10</v>
      </c>
      <c r="AL1212" s="39">
        <v>70</v>
      </c>
      <c r="AW1212" s="4">
        <v>20</v>
      </c>
      <c r="BQ1212" s="6"/>
      <c r="BR1212" s="6"/>
      <c r="BS1212" s="4">
        <v>100</v>
      </c>
      <c r="BT1212" s="6"/>
      <c r="BU1212" s="6"/>
      <c r="BV1212" s="6"/>
      <c r="BW1212" s="10" t="s">
        <v>896</v>
      </c>
      <c r="BX1212" s="6"/>
      <c r="BY1212" s="6"/>
    </row>
    <row r="1213" spans="1:77" hidden="1" x14ac:dyDescent="0.3">
      <c r="A1213" s="49" t="s">
        <v>1489</v>
      </c>
      <c r="B1213" s="9">
        <v>42971</v>
      </c>
      <c r="C1213" s="1" t="s">
        <v>123</v>
      </c>
      <c r="D1213" s="10" t="s">
        <v>115</v>
      </c>
      <c r="E1213" s="10" t="s">
        <v>116</v>
      </c>
      <c r="F1213" s="83">
        <v>88</v>
      </c>
      <c r="G1213" s="83">
        <v>4</v>
      </c>
      <c r="H1213" s="12" t="str">
        <f t="shared" si="37"/>
        <v>88-4</v>
      </c>
      <c r="I1213" s="12" t="str">
        <f t="shared" si="36"/>
        <v>88-4 4</v>
      </c>
      <c r="J1213" s="49" t="s">
        <v>1489</v>
      </c>
      <c r="K1213" s="2">
        <v>0</v>
      </c>
      <c r="L1213" s="83">
        <v>43</v>
      </c>
      <c r="M1213" s="117" t="b">
        <v>1</v>
      </c>
      <c r="N1213" s="14">
        <v>215.42999999999998</v>
      </c>
      <c r="O1213" s="14">
        <v>215.85999999999999</v>
      </c>
      <c r="P1213" s="11" t="s">
        <v>112</v>
      </c>
      <c r="Q1213" s="11" t="s">
        <v>39</v>
      </c>
      <c r="R1213" s="142" t="s">
        <v>1527</v>
      </c>
      <c r="S1213" s="143">
        <v>4</v>
      </c>
      <c r="T1213" s="11" t="s">
        <v>18</v>
      </c>
      <c r="U1213" s="11"/>
      <c r="V1213" s="17" t="s">
        <v>459</v>
      </c>
      <c r="W1213" s="6" t="s">
        <v>49</v>
      </c>
      <c r="X1213" s="6" t="s">
        <v>14</v>
      </c>
      <c r="Y1213" s="6" t="s">
        <v>10</v>
      </c>
      <c r="Z1213" s="18">
        <v>2</v>
      </c>
      <c r="AA1213" s="6" t="s">
        <v>40</v>
      </c>
      <c r="AI1213" s="4">
        <v>70</v>
      </c>
      <c r="AL1213" s="39">
        <v>20</v>
      </c>
      <c r="AW1213" s="4">
        <v>10</v>
      </c>
      <c r="BQ1213" s="6"/>
      <c r="BR1213" s="6"/>
      <c r="BS1213" s="4">
        <v>100</v>
      </c>
      <c r="BT1213" s="6"/>
      <c r="BU1213" s="6"/>
      <c r="BV1213" s="6"/>
      <c r="BW1213" s="10" t="s">
        <v>897</v>
      </c>
      <c r="BX1213" s="6"/>
      <c r="BY1213" s="6"/>
    </row>
    <row r="1214" spans="1:77" hidden="1" x14ac:dyDescent="0.3">
      <c r="A1214" s="49" t="s">
        <v>1489</v>
      </c>
      <c r="B1214" s="9">
        <v>42971</v>
      </c>
      <c r="C1214" s="1" t="s">
        <v>123</v>
      </c>
      <c r="D1214" s="4" t="s">
        <v>115</v>
      </c>
      <c r="E1214" s="4" t="s">
        <v>116</v>
      </c>
      <c r="F1214" s="83">
        <v>88</v>
      </c>
      <c r="G1214" s="83">
        <v>4</v>
      </c>
      <c r="H1214" s="12" t="str">
        <f t="shared" si="37"/>
        <v>88-4</v>
      </c>
      <c r="I1214" s="12" t="str">
        <f t="shared" si="36"/>
        <v>88-4 5</v>
      </c>
      <c r="J1214" s="49" t="s">
        <v>1489</v>
      </c>
      <c r="K1214" s="2">
        <v>26</v>
      </c>
      <c r="L1214" s="83">
        <v>37</v>
      </c>
      <c r="M1214" s="117" t="b">
        <v>1</v>
      </c>
      <c r="N1214" s="14">
        <v>215.68999999999997</v>
      </c>
      <c r="O1214" s="14">
        <v>215.79999999999998</v>
      </c>
      <c r="P1214" s="2" t="s">
        <v>112</v>
      </c>
      <c r="Q1214" s="2" t="s">
        <v>32</v>
      </c>
      <c r="R1214" s="142" t="s">
        <v>1495</v>
      </c>
      <c r="S1214" s="143">
        <v>5</v>
      </c>
      <c r="T1214" s="2" t="s">
        <v>18</v>
      </c>
      <c r="U1214" s="2"/>
      <c r="V1214" s="17" t="s">
        <v>791</v>
      </c>
      <c r="W1214" s="1" t="s">
        <v>49</v>
      </c>
      <c r="X1214" s="6" t="s">
        <v>52</v>
      </c>
      <c r="Y1214" s="6" t="s">
        <v>11</v>
      </c>
      <c r="Z1214" s="18">
        <v>3</v>
      </c>
      <c r="AA1214" s="1" t="s">
        <v>40</v>
      </c>
      <c r="AR1214" s="4">
        <v>100</v>
      </c>
      <c r="BQ1214" s="1"/>
      <c r="BR1214" s="1"/>
      <c r="BS1214" s="4">
        <v>100</v>
      </c>
      <c r="BT1214" s="1"/>
      <c r="BU1214" s="1"/>
      <c r="BV1214" s="1"/>
      <c r="BW1214" s="4" t="s">
        <v>900</v>
      </c>
      <c r="BX1214" s="1"/>
      <c r="BY1214" s="1"/>
    </row>
    <row r="1215" spans="1:77" hidden="1" x14ac:dyDescent="0.3">
      <c r="A1215" s="49" t="s">
        <v>1489</v>
      </c>
      <c r="B1215" s="9">
        <v>42971</v>
      </c>
      <c r="C1215" s="1" t="s">
        <v>123</v>
      </c>
      <c r="D1215" s="4" t="s">
        <v>115</v>
      </c>
      <c r="E1215" s="4" t="s">
        <v>116</v>
      </c>
      <c r="F1215" s="83">
        <v>88</v>
      </c>
      <c r="G1215" s="83">
        <v>4</v>
      </c>
      <c r="H1215" s="12" t="str">
        <f t="shared" si="37"/>
        <v>88-4</v>
      </c>
      <c r="I1215" s="12" t="str">
        <f t="shared" si="36"/>
        <v>88-4 O</v>
      </c>
      <c r="J1215" s="49" t="s">
        <v>1489</v>
      </c>
      <c r="K1215" s="2">
        <v>0</v>
      </c>
      <c r="L1215" s="83">
        <v>43</v>
      </c>
      <c r="M1215" s="117" t="b">
        <v>1</v>
      </c>
      <c r="N1215" s="14">
        <v>215.42999999999998</v>
      </c>
      <c r="O1215" s="14">
        <v>215.85999999999999</v>
      </c>
      <c r="P1215" s="2"/>
      <c r="Q1215" s="2" t="s">
        <v>105</v>
      </c>
      <c r="R1215" s="135" t="s">
        <v>105</v>
      </c>
      <c r="S1215" s="139" t="s">
        <v>1492</v>
      </c>
      <c r="T1215" s="2"/>
      <c r="U1215" s="2"/>
      <c r="V1215" s="40"/>
      <c r="W1215" s="1"/>
      <c r="X1215" s="1"/>
      <c r="Y1215" s="1"/>
      <c r="Z1215" s="18" t="e">
        <v>#N/A</v>
      </c>
      <c r="AA1215" s="1"/>
      <c r="BQ1215" s="1"/>
      <c r="BR1215" s="1"/>
      <c r="BS1215" s="4">
        <v>0</v>
      </c>
      <c r="BT1215" s="1"/>
      <c r="BU1215" s="1"/>
      <c r="BV1215" s="1"/>
      <c r="BX1215" s="1" t="s">
        <v>901</v>
      </c>
      <c r="BY1215" s="1"/>
    </row>
    <row r="1216" spans="1:77" hidden="1" x14ac:dyDescent="0.3">
      <c r="A1216" s="49" t="s">
        <v>1489</v>
      </c>
      <c r="B1216" s="9">
        <v>42971</v>
      </c>
      <c r="C1216" s="1" t="s">
        <v>123</v>
      </c>
      <c r="D1216" s="4" t="s">
        <v>115</v>
      </c>
      <c r="E1216" s="4" t="s">
        <v>116</v>
      </c>
      <c r="F1216" s="83">
        <v>89</v>
      </c>
      <c r="G1216" s="83">
        <v>1</v>
      </c>
      <c r="H1216" s="12" t="str">
        <f t="shared" si="37"/>
        <v>89-1</v>
      </c>
      <c r="I1216" s="12" t="str">
        <f t="shared" si="36"/>
        <v>89-1 1</v>
      </c>
      <c r="J1216" s="49" t="s">
        <v>1489</v>
      </c>
      <c r="K1216" s="2">
        <v>0</v>
      </c>
      <c r="L1216" s="83">
        <v>43</v>
      </c>
      <c r="M1216" s="117" t="b">
        <v>1</v>
      </c>
      <c r="N1216" s="14">
        <v>215.9</v>
      </c>
      <c r="O1216" s="14">
        <v>216.33</v>
      </c>
      <c r="P1216" s="2" t="s">
        <v>112</v>
      </c>
      <c r="Q1216" s="2" t="s">
        <v>30</v>
      </c>
      <c r="R1216" s="142" t="s">
        <v>1524</v>
      </c>
      <c r="S1216" s="143">
        <v>1</v>
      </c>
      <c r="T1216" s="2" t="s">
        <v>21</v>
      </c>
      <c r="U1216" s="2"/>
      <c r="V1216" s="40" t="s">
        <v>879</v>
      </c>
      <c r="W1216" s="1" t="s">
        <v>49</v>
      </c>
      <c r="X1216" s="1" t="s">
        <v>92</v>
      </c>
      <c r="Y1216" s="1" t="s">
        <v>11</v>
      </c>
      <c r="Z1216" s="18">
        <v>3</v>
      </c>
      <c r="AA1216" s="1" t="s">
        <v>111</v>
      </c>
      <c r="AI1216" s="4">
        <v>10</v>
      </c>
      <c r="AL1216" s="39">
        <v>10</v>
      </c>
      <c r="AW1216" s="4">
        <v>80</v>
      </c>
      <c r="BQ1216" s="1"/>
      <c r="BR1216" s="1"/>
      <c r="BS1216" s="4">
        <v>100</v>
      </c>
      <c r="BT1216" s="1"/>
      <c r="BU1216" s="1"/>
      <c r="BV1216" s="1"/>
      <c r="BW1216" s="4" t="s">
        <v>895</v>
      </c>
      <c r="BX1216" s="1"/>
      <c r="BY1216" s="1"/>
    </row>
    <row r="1217" spans="1:77" hidden="1" x14ac:dyDescent="0.3">
      <c r="A1217" s="49" t="s">
        <v>1489</v>
      </c>
      <c r="B1217" s="9">
        <v>42971</v>
      </c>
      <c r="C1217" s="1" t="s">
        <v>123</v>
      </c>
      <c r="D1217" s="10" t="s">
        <v>115</v>
      </c>
      <c r="E1217" s="10" t="s">
        <v>116</v>
      </c>
      <c r="F1217" s="83">
        <v>89</v>
      </c>
      <c r="G1217" s="83">
        <v>1</v>
      </c>
      <c r="H1217" s="12" t="str">
        <f t="shared" si="37"/>
        <v>89-1</v>
      </c>
      <c r="I1217" s="12" t="str">
        <f t="shared" si="36"/>
        <v>89-1 3</v>
      </c>
      <c r="J1217" s="49" t="s">
        <v>1489</v>
      </c>
      <c r="K1217" s="2">
        <v>0</v>
      </c>
      <c r="L1217" s="83">
        <v>43</v>
      </c>
      <c r="M1217" s="117" t="b">
        <v>1</v>
      </c>
      <c r="N1217" s="14">
        <v>215.9</v>
      </c>
      <c r="O1217" s="14">
        <v>216.33</v>
      </c>
      <c r="P1217" s="11" t="s">
        <v>112</v>
      </c>
      <c r="Q1217" s="11" t="s">
        <v>72</v>
      </c>
      <c r="R1217" s="142" t="s">
        <v>1526</v>
      </c>
      <c r="S1217" s="143">
        <v>3</v>
      </c>
      <c r="T1217" s="11" t="s">
        <v>18</v>
      </c>
      <c r="U1217" s="11"/>
      <c r="V1217" s="17" t="s">
        <v>791</v>
      </c>
      <c r="W1217" s="6" t="s">
        <v>49</v>
      </c>
      <c r="X1217" s="6" t="s">
        <v>92</v>
      </c>
      <c r="Y1217" s="6" t="s">
        <v>11</v>
      </c>
      <c r="Z1217" s="18">
        <v>3</v>
      </c>
      <c r="AA1217" s="6" t="s">
        <v>40</v>
      </c>
      <c r="AI1217" s="4">
        <v>10</v>
      </c>
      <c r="AL1217" s="39">
        <v>70</v>
      </c>
      <c r="AW1217" s="4">
        <v>20</v>
      </c>
      <c r="BQ1217" s="6"/>
      <c r="BR1217" s="6"/>
      <c r="BS1217" s="4">
        <v>100</v>
      </c>
      <c r="BT1217" s="6"/>
      <c r="BU1217" s="6"/>
      <c r="BV1217" s="6"/>
      <c r="BW1217" s="10" t="s">
        <v>896</v>
      </c>
      <c r="BX1217" s="6"/>
      <c r="BY1217" s="6"/>
    </row>
    <row r="1218" spans="1:77" hidden="1" x14ac:dyDescent="0.3">
      <c r="A1218" s="49" t="s">
        <v>1489</v>
      </c>
      <c r="B1218" s="9">
        <v>42971</v>
      </c>
      <c r="C1218" s="1" t="s">
        <v>123</v>
      </c>
      <c r="D1218" s="10" t="s">
        <v>115</v>
      </c>
      <c r="E1218" s="10" t="s">
        <v>116</v>
      </c>
      <c r="F1218" s="83">
        <v>89</v>
      </c>
      <c r="G1218" s="83">
        <v>1</v>
      </c>
      <c r="H1218" s="12" t="str">
        <f t="shared" si="37"/>
        <v>89-1</v>
      </c>
      <c r="I1218" s="12" t="str">
        <f t="shared" ref="I1218:I1281" si="38">CONCATENATE(H1218," ",S1218)</f>
        <v>89-1 4</v>
      </c>
      <c r="J1218" s="49" t="s">
        <v>1489</v>
      </c>
      <c r="K1218" s="2">
        <v>0</v>
      </c>
      <c r="L1218" s="83">
        <v>43</v>
      </c>
      <c r="M1218" s="117" t="b">
        <v>1</v>
      </c>
      <c r="N1218" s="14">
        <v>215.9</v>
      </c>
      <c r="O1218" s="14">
        <v>216.33</v>
      </c>
      <c r="P1218" s="11" t="s">
        <v>112</v>
      </c>
      <c r="Q1218" s="11" t="s">
        <v>39</v>
      </c>
      <c r="R1218" s="142" t="s">
        <v>1527</v>
      </c>
      <c r="S1218" s="143">
        <v>4</v>
      </c>
      <c r="T1218" s="11" t="s">
        <v>18</v>
      </c>
      <c r="U1218" s="11"/>
      <c r="V1218" s="17" t="s">
        <v>459</v>
      </c>
      <c r="W1218" s="6" t="s">
        <v>49</v>
      </c>
      <c r="X1218" s="6" t="s">
        <v>14</v>
      </c>
      <c r="Y1218" s="6" t="s">
        <v>10</v>
      </c>
      <c r="Z1218" s="18">
        <v>2</v>
      </c>
      <c r="AA1218" s="6" t="s">
        <v>40</v>
      </c>
      <c r="AI1218" s="4">
        <v>70</v>
      </c>
      <c r="AL1218" s="39">
        <v>20</v>
      </c>
      <c r="AW1218" s="4">
        <v>10</v>
      </c>
      <c r="BQ1218" s="6"/>
      <c r="BR1218" s="6"/>
      <c r="BS1218" s="4">
        <v>100</v>
      </c>
      <c r="BT1218" s="6"/>
      <c r="BU1218" s="6"/>
      <c r="BV1218" s="6"/>
      <c r="BW1218" s="10" t="s">
        <v>897</v>
      </c>
      <c r="BX1218" s="6"/>
      <c r="BY1218" s="6"/>
    </row>
    <row r="1219" spans="1:77" hidden="1" x14ac:dyDescent="0.3">
      <c r="A1219" s="49" t="s">
        <v>1489</v>
      </c>
      <c r="B1219" s="9">
        <v>42971</v>
      </c>
      <c r="C1219" s="1" t="s">
        <v>123</v>
      </c>
      <c r="D1219" s="4" t="s">
        <v>115</v>
      </c>
      <c r="E1219" s="4" t="s">
        <v>116</v>
      </c>
      <c r="F1219" s="83">
        <v>89</v>
      </c>
      <c r="G1219" s="83">
        <v>1</v>
      </c>
      <c r="H1219" s="12" t="str">
        <f t="shared" si="37"/>
        <v>89-1</v>
      </c>
      <c r="I1219" s="12" t="str">
        <f t="shared" si="38"/>
        <v>89-1 5</v>
      </c>
      <c r="J1219" s="49" t="s">
        <v>1489</v>
      </c>
      <c r="K1219" s="2">
        <v>0</v>
      </c>
      <c r="L1219" s="83">
        <v>0</v>
      </c>
      <c r="M1219" s="117" t="b">
        <v>1</v>
      </c>
      <c r="N1219" s="14">
        <v>215.9</v>
      </c>
      <c r="O1219" s="14">
        <v>215.9</v>
      </c>
      <c r="P1219" s="2" t="s">
        <v>112</v>
      </c>
      <c r="Q1219" s="2" t="s">
        <v>32</v>
      </c>
      <c r="R1219" s="142" t="s">
        <v>1495</v>
      </c>
      <c r="S1219" s="143">
        <v>5</v>
      </c>
      <c r="T1219" s="2" t="s">
        <v>18</v>
      </c>
      <c r="U1219" s="2"/>
      <c r="V1219" s="17" t="s">
        <v>791</v>
      </c>
      <c r="W1219" s="1" t="s">
        <v>49</v>
      </c>
      <c r="X1219" s="6" t="s">
        <v>52</v>
      </c>
      <c r="Y1219" s="6" t="s">
        <v>11</v>
      </c>
      <c r="Z1219" s="18">
        <v>3</v>
      </c>
      <c r="AA1219" s="1" t="s">
        <v>40</v>
      </c>
      <c r="AR1219" s="4">
        <v>100</v>
      </c>
      <c r="BQ1219" s="1"/>
      <c r="BR1219" s="1"/>
      <c r="BS1219" s="4">
        <v>100</v>
      </c>
      <c r="BT1219" s="1"/>
      <c r="BU1219" s="1"/>
      <c r="BV1219" s="1"/>
      <c r="BW1219" s="4" t="s">
        <v>900</v>
      </c>
      <c r="BX1219" s="1"/>
      <c r="BY1219" s="1"/>
    </row>
    <row r="1220" spans="1:77" hidden="1" x14ac:dyDescent="0.3">
      <c r="A1220" s="49" t="s">
        <v>1489</v>
      </c>
      <c r="B1220" s="9">
        <v>42971</v>
      </c>
      <c r="C1220" s="1" t="s">
        <v>123</v>
      </c>
      <c r="D1220" s="4" t="s">
        <v>115</v>
      </c>
      <c r="E1220" s="4" t="s">
        <v>116</v>
      </c>
      <c r="F1220" s="83">
        <v>89</v>
      </c>
      <c r="G1220" s="83">
        <v>1</v>
      </c>
      <c r="H1220" s="12" t="str">
        <f t="shared" si="37"/>
        <v>89-1</v>
      </c>
      <c r="I1220" s="12" t="str">
        <f t="shared" si="38"/>
        <v>89-1 O</v>
      </c>
      <c r="J1220" s="49" t="s">
        <v>1489</v>
      </c>
      <c r="K1220" s="2">
        <v>0</v>
      </c>
      <c r="L1220" s="83">
        <v>43</v>
      </c>
      <c r="M1220" s="117" t="b">
        <v>1</v>
      </c>
      <c r="N1220" s="14">
        <v>215.9</v>
      </c>
      <c r="O1220" s="14">
        <v>216.33</v>
      </c>
      <c r="P1220" s="2"/>
      <c r="Q1220" s="2" t="s">
        <v>105</v>
      </c>
      <c r="R1220" s="135" t="s">
        <v>105</v>
      </c>
      <c r="S1220" s="139" t="s">
        <v>1492</v>
      </c>
      <c r="T1220" s="2"/>
      <c r="U1220" s="2"/>
      <c r="V1220" s="40"/>
      <c r="W1220" s="1"/>
      <c r="X1220" s="1"/>
      <c r="Y1220" s="1"/>
      <c r="Z1220" s="18" t="e">
        <v>#N/A</v>
      </c>
      <c r="AA1220" s="1"/>
      <c r="BQ1220" s="1"/>
      <c r="BR1220" s="1"/>
      <c r="BS1220" s="4">
        <v>0</v>
      </c>
      <c r="BT1220" s="1"/>
      <c r="BU1220" s="1"/>
      <c r="BV1220" s="1"/>
      <c r="BX1220" s="1" t="s">
        <v>902</v>
      </c>
      <c r="BY1220" s="1"/>
    </row>
    <row r="1221" spans="1:77" hidden="1" x14ac:dyDescent="0.3">
      <c r="A1221" s="49" t="s">
        <v>1489</v>
      </c>
      <c r="B1221" s="9">
        <v>42971</v>
      </c>
      <c r="C1221" s="1" t="s">
        <v>123</v>
      </c>
      <c r="D1221" s="4" t="s">
        <v>115</v>
      </c>
      <c r="E1221" s="4" t="s">
        <v>116</v>
      </c>
      <c r="F1221" s="83">
        <v>89</v>
      </c>
      <c r="G1221" s="83">
        <v>2</v>
      </c>
      <c r="H1221" s="12" t="str">
        <f t="shared" si="37"/>
        <v>89-2</v>
      </c>
      <c r="I1221" s="12" t="str">
        <f t="shared" si="38"/>
        <v>89-2 1</v>
      </c>
      <c r="J1221" s="49" t="s">
        <v>1489</v>
      </c>
      <c r="K1221" s="2">
        <v>0</v>
      </c>
      <c r="L1221" s="83">
        <v>70</v>
      </c>
      <c r="M1221" s="117" t="b">
        <v>1</v>
      </c>
      <c r="N1221" s="14">
        <v>216.81</v>
      </c>
      <c r="O1221" s="14">
        <v>217.51</v>
      </c>
      <c r="P1221" s="2" t="s">
        <v>112</v>
      </c>
      <c r="Q1221" s="2" t="s">
        <v>30</v>
      </c>
      <c r="R1221" s="142" t="s">
        <v>1524</v>
      </c>
      <c r="S1221" s="143">
        <v>1</v>
      </c>
      <c r="T1221" s="2" t="s">
        <v>21</v>
      </c>
      <c r="U1221" s="2"/>
      <c r="V1221" s="40" t="s">
        <v>683</v>
      </c>
      <c r="W1221" s="1" t="s">
        <v>49</v>
      </c>
      <c r="X1221" s="1" t="s">
        <v>92</v>
      </c>
      <c r="Y1221" s="1" t="s">
        <v>11</v>
      </c>
      <c r="Z1221" s="18">
        <v>3</v>
      </c>
      <c r="AA1221" s="1" t="s">
        <v>111</v>
      </c>
      <c r="AI1221" s="4">
        <v>10</v>
      </c>
      <c r="AL1221" s="39">
        <v>10</v>
      </c>
      <c r="AW1221" s="4">
        <v>80</v>
      </c>
      <c r="BQ1221" s="1"/>
      <c r="BR1221" s="1"/>
      <c r="BS1221" s="4">
        <v>100</v>
      </c>
      <c r="BT1221" s="1"/>
      <c r="BU1221" s="1"/>
      <c r="BV1221" s="1"/>
      <c r="BW1221" s="4" t="s">
        <v>895</v>
      </c>
      <c r="BX1221" s="1"/>
      <c r="BY1221" s="1"/>
    </row>
    <row r="1222" spans="1:77" hidden="1" x14ac:dyDescent="0.3">
      <c r="A1222" s="49" t="s">
        <v>1489</v>
      </c>
      <c r="B1222" s="9">
        <v>42971</v>
      </c>
      <c r="C1222" s="1" t="s">
        <v>123</v>
      </c>
      <c r="D1222" s="10" t="s">
        <v>115</v>
      </c>
      <c r="E1222" s="10" t="s">
        <v>116</v>
      </c>
      <c r="F1222" s="83">
        <v>89</v>
      </c>
      <c r="G1222" s="83">
        <v>2</v>
      </c>
      <c r="H1222" s="12" t="str">
        <f t="shared" si="37"/>
        <v>89-2</v>
      </c>
      <c r="I1222" s="12" t="str">
        <f t="shared" si="38"/>
        <v>89-2 3</v>
      </c>
      <c r="J1222" s="49" t="s">
        <v>1489</v>
      </c>
      <c r="K1222" s="2">
        <v>0</v>
      </c>
      <c r="L1222" s="83">
        <v>70</v>
      </c>
      <c r="M1222" s="117" t="b">
        <v>1</v>
      </c>
      <c r="N1222" s="14">
        <v>216.81</v>
      </c>
      <c r="O1222" s="14">
        <v>217.51</v>
      </c>
      <c r="P1222" s="11" t="s">
        <v>112</v>
      </c>
      <c r="Q1222" s="11" t="s">
        <v>72</v>
      </c>
      <c r="R1222" s="142" t="s">
        <v>1526</v>
      </c>
      <c r="S1222" s="143">
        <v>3</v>
      </c>
      <c r="T1222" s="11" t="s">
        <v>18</v>
      </c>
      <c r="U1222" s="11"/>
      <c r="V1222" s="17" t="s">
        <v>796</v>
      </c>
      <c r="W1222" s="6" t="s">
        <v>49</v>
      </c>
      <c r="X1222" s="6" t="s">
        <v>92</v>
      </c>
      <c r="Y1222" s="6" t="s">
        <v>11</v>
      </c>
      <c r="Z1222" s="18">
        <v>3</v>
      </c>
      <c r="AA1222" s="6" t="s">
        <v>40</v>
      </c>
      <c r="AI1222" s="4">
        <v>10</v>
      </c>
      <c r="AL1222" s="39">
        <v>70</v>
      </c>
      <c r="AW1222" s="4">
        <v>20</v>
      </c>
      <c r="BQ1222" s="6"/>
      <c r="BR1222" s="6"/>
      <c r="BS1222" s="4">
        <v>100</v>
      </c>
      <c r="BT1222" s="6"/>
      <c r="BU1222" s="6"/>
      <c r="BV1222" s="6"/>
      <c r="BW1222" s="10" t="s">
        <v>896</v>
      </c>
      <c r="BX1222" s="6"/>
      <c r="BY1222" s="6"/>
    </row>
    <row r="1223" spans="1:77" hidden="1" x14ac:dyDescent="0.3">
      <c r="A1223" s="49" t="s">
        <v>1489</v>
      </c>
      <c r="B1223" s="9">
        <v>42971</v>
      </c>
      <c r="C1223" s="1" t="s">
        <v>123</v>
      </c>
      <c r="D1223" s="10" t="s">
        <v>115</v>
      </c>
      <c r="E1223" s="10" t="s">
        <v>116</v>
      </c>
      <c r="F1223" s="83">
        <v>89</v>
      </c>
      <c r="G1223" s="83">
        <v>2</v>
      </c>
      <c r="H1223" s="12" t="str">
        <f t="shared" si="37"/>
        <v>89-2</v>
      </c>
      <c r="I1223" s="12" t="str">
        <f t="shared" si="38"/>
        <v>89-2 4</v>
      </c>
      <c r="J1223" s="49" t="s">
        <v>1489</v>
      </c>
      <c r="K1223" s="2">
        <v>0</v>
      </c>
      <c r="L1223" s="83">
        <v>70</v>
      </c>
      <c r="M1223" s="117" t="b">
        <v>1</v>
      </c>
      <c r="N1223" s="14">
        <v>216.81</v>
      </c>
      <c r="O1223" s="14">
        <v>217.51</v>
      </c>
      <c r="P1223" s="11" t="s">
        <v>112</v>
      </c>
      <c r="Q1223" s="11" t="s">
        <v>39</v>
      </c>
      <c r="R1223" s="142" t="s">
        <v>1527</v>
      </c>
      <c r="S1223" s="143">
        <v>4</v>
      </c>
      <c r="T1223" s="11" t="s">
        <v>18</v>
      </c>
      <c r="U1223" s="11"/>
      <c r="V1223" s="17" t="s">
        <v>459</v>
      </c>
      <c r="W1223" s="6" t="s">
        <v>49</v>
      </c>
      <c r="X1223" s="6" t="s">
        <v>14</v>
      </c>
      <c r="Y1223" s="6" t="s">
        <v>10</v>
      </c>
      <c r="Z1223" s="18">
        <v>2</v>
      </c>
      <c r="AA1223" s="6" t="s">
        <v>40</v>
      </c>
      <c r="AI1223" s="4">
        <v>70</v>
      </c>
      <c r="AL1223" s="39">
        <v>20</v>
      </c>
      <c r="AW1223" s="4">
        <v>10</v>
      </c>
      <c r="BQ1223" s="6"/>
      <c r="BR1223" s="6"/>
      <c r="BS1223" s="4">
        <v>100</v>
      </c>
      <c r="BT1223" s="6"/>
      <c r="BU1223" s="6"/>
      <c r="BV1223" s="6"/>
      <c r="BW1223" s="10" t="s">
        <v>897</v>
      </c>
      <c r="BX1223" s="6"/>
      <c r="BY1223" s="6"/>
    </row>
    <row r="1224" spans="1:77" hidden="1" x14ac:dyDescent="0.3">
      <c r="A1224" s="49" t="s">
        <v>1489</v>
      </c>
      <c r="B1224" s="9">
        <v>42971</v>
      </c>
      <c r="C1224" s="1" t="s">
        <v>123</v>
      </c>
      <c r="D1224" s="4" t="s">
        <v>115</v>
      </c>
      <c r="E1224" s="4" t="s">
        <v>116</v>
      </c>
      <c r="F1224" s="83">
        <v>89</v>
      </c>
      <c r="G1224" s="83">
        <v>2</v>
      </c>
      <c r="H1224" s="12" t="str">
        <f t="shared" si="37"/>
        <v>89-2</v>
      </c>
      <c r="I1224" s="12" t="str">
        <f t="shared" si="38"/>
        <v>89-2 5</v>
      </c>
      <c r="J1224" s="49" t="s">
        <v>1489</v>
      </c>
      <c r="K1224" s="2">
        <v>0</v>
      </c>
      <c r="L1224" s="83">
        <v>70</v>
      </c>
      <c r="M1224" s="117" t="b">
        <v>1</v>
      </c>
      <c r="N1224" s="14">
        <v>216.81</v>
      </c>
      <c r="O1224" s="14">
        <v>217.51</v>
      </c>
      <c r="P1224" s="2" t="s">
        <v>112</v>
      </c>
      <c r="Q1224" s="2" t="s">
        <v>32</v>
      </c>
      <c r="R1224" s="142" t="s">
        <v>1495</v>
      </c>
      <c r="S1224" s="143">
        <v>5</v>
      </c>
      <c r="T1224" s="2" t="s">
        <v>18</v>
      </c>
      <c r="U1224" s="2"/>
      <c r="V1224" s="17" t="s">
        <v>791</v>
      </c>
      <c r="W1224" s="1" t="s">
        <v>49</v>
      </c>
      <c r="X1224" s="6" t="s">
        <v>52</v>
      </c>
      <c r="Y1224" s="6" t="s">
        <v>11</v>
      </c>
      <c r="Z1224" s="18">
        <v>3</v>
      </c>
      <c r="AA1224" s="1" t="s">
        <v>40</v>
      </c>
      <c r="AR1224" s="4">
        <v>100</v>
      </c>
      <c r="BQ1224" s="1"/>
      <c r="BR1224" s="1"/>
      <c r="BS1224" s="4">
        <v>100</v>
      </c>
      <c r="BT1224" s="1"/>
      <c r="BU1224" s="1"/>
      <c r="BV1224" s="1"/>
      <c r="BW1224" s="4" t="s">
        <v>903</v>
      </c>
      <c r="BX1224" s="1"/>
      <c r="BY1224" s="1"/>
    </row>
    <row r="1225" spans="1:77" hidden="1" x14ac:dyDescent="0.3">
      <c r="A1225" s="49" t="s">
        <v>1489</v>
      </c>
      <c r="B1225" s="9">
        <v>42971</v>
      </c>
      <c r="C1225" s="1" t="s">
        <v>123</v>
      </c>
      <c r="D1225" s="4" t="s">
        <v>115</v>
      </c>
      <c r="E1225" s="4" t="s">
        <v>116</v>
      </c>
      <c r="F1225" s="83">
        <v>89</v>
      </c>
      <c r="G1225" s="83">
        <v>2</v>
      </c>
      <c r="H1225" s="12" t="str">
        <f t="shared" si="37"/>
        <v>89-2</v>
      </c>
      <c r="I1225" s="12" t="str">
        <f t="shared" si="38"/>
        <v>89-2 O</v>
      </c>
      <c r="J1225" s="49" t="s">
        <v>1489</v>
      </c>
      <c r="K1225" s="2">
        <v>0</v>
      </c>
      <c r="L1225" s="83">
        <v>70</v>
      </c>
      <c r="M1225" s="117" t="b">
        <v>1</v>
      </c>
      <c r="N1225" s="14">
        <v>216.81</v>
      </c>
      <c r="O1225" s="14">
        <v>217.51</v>
      </c>
      <c r="P1225" s="2"/>
      <c r="Q1225" s="2" t="s">
        <v>105</v>
      </c>
      <c r="R1225" s="135" t="s">
        <v>105</v>
      </c>
      <c r="S1225" s="139" t="s">
        <v>1492</v>
      </c>
      <c r="T1225" s="2"/>
      <c r="U1225" s="2"/>
      <c r="V1225" s="40"/>
      <c r="W1225" s="1"/>
      <c r="X1225" s="1"/>
      <c r="Y1225" s="1"/>
      <c r="Z1225" s="18" t="e">
        <v>#N/A</v>
      </c>
      <c r="AA1225" s="1"/>
      <c r="BQ1225" s="1"/>
      <c r="BR1225" s="1"/>
      <c r="BS1225" s="4">
        <v>0</v>
      </c>
      <c r="BT1225" s="1"/>
      <c r="BU1225" s="1"/>
      <c r="BV1225" s="1"/>
      <c r="BX1225" s="1" t="s">
        <v>904</v>
      </c>
      <c r="BY1225" s="1"/>
    </row>
    <row r="1226" spans="1:77" hidden="1" x14ac:dyDescent="0.3">
      <c r="A1226" s="49" t="s">
        <v>1489</v>
      </c>
      <c r="B1226" s="9">
        <v>42971</v>
      </c>
      <c r="C1226" s="1" t="s">
        <v>123</v>
      </c>
      <c r="D1226" s="4" t="s">
        <v>115</v>
      </c>
      <c r="E1226" s="4" t="s">
        <v>116</v>
      </c>
      <c r="F1226" s="83">
        <v>89</v>
      </c>
      <c r="G1226" s="83">
        <v>3</v>
      </c>
      <c r="H1226" s="12" t="str">
        <f t="shared" si="37"/>
        <v>89-3</v>
      </c>
      <c r="I1226" s="12" t="str">
        <f t="shared" si="38"/>
        <v>89-3 1</v>
      </c>
      <c r="J1226" s="49" t="s">
        <v>1489</v>
      </c>
      <c r="K1226" s="2">
        <v>0</v>
      </c>
      <c r="L1226" s="83">
        <v>94</v>
      </c>
      <c r="M1226" s="117" t="b">
        <v>1</v>
      </c>
      <c r="N1226" s="14">
        <v>217.51500000000001</v>
      </c>
      <c r="O1226" s="14">
        <v>218.45500000000001</v>
      </c>
      <c r="P1226" s="2" t="s">
        <v>112</v>
      </c>
      <c r="Q1226" s="2" t="s">
        <v>30</v>
      </c>
      <c r="R1226" s="142" t="s">
        <v>1524</v>
      </c>
      <c r="S1226" s="143">
        <v>1</v>
      </c>
      <c r="T1226" s="2" t="s">
        <v>21</v>
      </c>
      <c r="U1226" s="2"/>
      <c r="V1226" s="40" t="s">
        <v>676</v>
      </c>
      <c r="W1226" s="1" t="s">
        <v>49</v>
      </c>
      <c r="X1226" s="1" t="s">
        <v>92</v>
      </c>
      <c r="Y1226" s="1" t="s">
        <v>11</v>
      </c>
      <c r="Z1226" s="18">
        <v>3</v>
      </c>
      <c r="AA1226" s="1" t="s">
        <v>111</v>
      </c>
      <c r="AI1226" s="4">
        <v>10</v>
      </c>
      <c r="AL1226" s="39">
        <v>10</v>
      </c>
      <c r="AW1226" s="4">
        <v>80</v>
      </c>
      <c r="BQ1226" s="1"/>
      <c r="BR1226" s="1"/>
      <c r="BS1226" s="4">
        <v>100</v>
      </c>
      <c r="BT1226" s="1"/>
      <c r="BU1226" s="1"/>
      <c r="BV1226" s="1"/>
      <c r="BW1226" s="4" t="s">
        <v>895</v>
      </c>
      <c r="BX1226" s="1"/>
      <c r="BY1226" s="1"/>
    </row>
    <row r="1227" spans="1:77" hidden="1" x14ac:dyDescent="0.3">
      <c r="A1227" s="49" t="s">
        <v>1489</v>
      </c>
      <c r="B1227" s="9">
        <v>42971</v>
      </c>
      <c r="C1227" s="1" t="s">
        <v>123</v>
      </c>
      <c r="D1227" s="10" t="s">
        <v>115</v>
      </c>
      <c r="E1227" s="10" t="s">
        <v>116</v>
      </c>
      <c r="F1227" s="83">
        <v>89</v>
      </c>
      <c r="G1227" s="83">
        <v>3</v>
      </c>
      <c r="H1227" s="12" t="str">
        <f t="shared" si="37"/>
        <v>89-3</v>
      </c>
      <c r="I1227" s="12" t="str">
        <f t="shared" si="38"/>
        <v>89-3 3</v>
      </c>
      <c r="J1227" s="49" t="s">
        <v>1489</v>
      </c>
      <c r="K1227" s="2">
        <v>0</v>
      </c>
      <c r="L1227" s="83">
        <v>94</v>
      </c>
      <c r="M1227" s="117" t="b">
        <v>1</v>
      </c>
      <c r="N1227" s="14">
        <v>217.51500000000001</v>
      </c>
      <c r="O1227" s="14">
        <v>218.45500000000001</v>
      </c>
      <c r="P1227" s="11" t="s">
        <v>112</v>
      </c>
      <c r="Q1227" s="11" t="s">
        <v>72</v>
      </c>
      <c r="R1227" s="142" t="s">
        <v>1526</v>
      </c>
      <c r="S1227" s="143">
        <v>3</v>
      </c>
      <c r="T1227" s="11" t="s">
        <v>18</v>
      </c>
      <c r="U1227" s="11"/>
      <c r="V1227" s="17" t="s">
        <v>880</v>
      </c>
      <c r="W1227" s="6" t="s">
        <v>49</v>
      </c>
      <c r="X1227" s="6" t="s">
        <v>92</v>
      </c>
      <c r="Y1227" s="6" t="s">
        <v>11</v>
      </c>
      <c r="Z1227" s="18">
        <v>3</v>
      </c>
      <c r="AA1227" s="6" t="s">
        <v>40</v>
      </c>
      <c r="AI1227" s="4">
        <v>10</v>
      </c>
      <c r="AL1227" s="39">
        <v>70</v>
      </c>
      <c r="AW1227" s="4">
        <v>20</v>
      </c>
      <c r="BQ1227" s="6"/>
      <c r="BR1227" s="6"/>
      <c r="BS1227" s="4">
        <v>100</v>
      </c>
      <c r="BT1227" s="6"/>
      <c r="BU1227" s="6"/>
      <c r="BV1227" s="6"/>
      <c r="BW1227" s="10" t="s">
        <v>905</v>
      </c>
      <c r="BX1227" s="6"/>
      <c r="BY1227" s="6"/>
    </row>
    <row r="1228" spans="1:77" hidden="1" x14ac:dyDescent="0.3">
      <c r="A1228" s="49" t="s">
        <v>1489</v>
      </c>
      <c r="B1228" s="9">
        <v>42971</v>
      </c>
      <c r="C1228" s="1" t="s">
        <v>123</v>
      </c>
      <c r="D1228" s="10" t="s">
        <v>115</v>
      </c>
      <c r="E1228" s="10" t="s">
        <v>116</v>
      </c>
      <c r="F1228" s="83">
        <v>89</v>
      </c>
      <c r="G1228" s="83">
        <v>3</v>
      </c>
      <c r="H1228" s="12" t="str">
        <f t="shared" si="37"/>
        <v>89-3</v>
      </c>
      <c r="I1228" s="12" t="str">
        <f t="shared" si="38"/>
        <v>89-3 4</v>
      </c>
      <c r="J1228" s="49" t="s">
        <v>1489</v>
      </c>
      <c r="K1228" s="2">
        <v>0</v>
      </c>
      <c r="L1228" s="83">
        <v>94</v>
      </c>
      <c r="M1228" s="117" t="b">
        <v>1</v>
      </c>
      <c r="N1228" s="14">
        <v>217.51500000000001</v>
      </c>
      <c r="O1228" s="14">
        <v>218.45500000000001</v>
      </c>
      <c r="P1228" s="11" t="s">
        <v>112</v>
      </c>
      <c r="Q1228" s="11" t="s">
        <v>39</v>
      </c>
      <c r="R1228" s="142" t="s">
        <v>1527</v>
      </c>
      <c r="S1228" s="143">
        <v>4</v>
      </c>
      <c r="T1228" s="11" t="s">
        <v>18</v>
      </c>
      <c r="U1228" s="11"/>
      <c r="V1228" s="17" t="s">
        <v>792</v>
      </c>
      <c r="W1228" s="6" t="s">
        <v>49</v>
      </c>
      <c r="X1228" s="6" t="s">
        <v>14</v>
      </c>
      <c r="Y1228" s="6" t="s">
        <v>10</v>
      </c>
      <c r="Z1228" s="18">
        <v>2</v>
      </c>
      <c r="AA1228" s="6" t="s">
        <v>40</v>
      </c>
      <c r="AI1228" s="4">
        <v>70</v>
      </c>
      <c r="AL1228" s="39">
        <v>20</v>
      </c>
      <c r="AW1228" s="4">
        <v>10</v>
      </c>
      <c r="BQ1228" s="6"/>
      <c r="BR1228" s="6"/>
      <c r="BS1228" s="4">
        <v>100</v>
      </c>
      <c r="BT1228" s="6"/>
      <c r="BU1228" s="6"/>
      <c r="BV1228" s="6"/>
      <c r="BW1228" s="10" t="s">
        <v>906</v>
      </c>
      <c r="BX1228" s="6"/>
      <c r="BY1228" s="6"/>
    </row>
    <row r="1229" spans="1:77" hidden="1" x14ac:dyDescent="0.3">
      <c r="A1229" s="49" t="s">
        <v>1489</v>
      </c>
      <c r="B1229" s="9">
        <v>42971</v>
      </c>
      <c r="C1229" s="1" t="s">
        <v>123</v>
      </c>
      <c r="D1229" s="10" t="s">
        <v>115</v>
      </c>
      <c r="E1229" s="10" t="s">
        <v>116</v>
      </c>
      <c r="F1229" s="83">
        <v>89</v>
      </c>
      <c r="G1229" s="83">
        <v>3</v>
      </c>
      <c r="H1229" s="12" t="str">
        <f t="shared" si="37"/>
        <v>89-3</v>
      </c>
      <c r="I1229" s="12" t="str">
        <f t="shared" si="38"/>
        <v>89-3 5</v>
      </c>
      <c r="J1229" s="49" t="s">
        <v>1489</v>
      </c>
      <c r="K1229" s="2">
        <v>0</v>
      </c>
      <c r="L1229" s="83">
        <v>94</v>
      </c>
      <c r="M1229" s="117" t="b">
        <v>1</v>
      </c>
      <c r="N1229" s="14">
        <v>217.51500000000001</v>
      </c>
      <c r="O1229" s="14">
        <v>218.45500000000001</v>
      </c>
      <c r="P1229" s="11" t="s">
        <v>112</v>
      </c>
      <c r="Q1229" s="11" t="s">
        <v>46</v>
      </c>
      <c r="R1229" s="142" t="s">
        <v>1495</v>
      </c>
      <c r="S1229" s="143">
        <v>5</v>
      </c>
      <c r="T1229" s="11" t="s">
        <v>18</v>
      </c>
      <c r="U1229" s="11"/>
      <c r="V1229" s="17" t="s">
        <v>459</v>
      </c>
      <c r="W1229" s="6" t="s">
        <v>49</v>
      </c>
      <c r="X1229" s="6" t="s">
        <v>14</v>
      </c>
      <c r="Y1229" s="6" t="s">
        <v>10</v>
      </c>
      <c r="Z1229" s="18">
        <v>2</v>
      </c>
      <c r="AA1229" s="6" t="s">
        <v>40</v>
      </c>
      <c r="AR1229" s="4">
        <v>50</v>
      </c>
      <c r="BH1229" s="4">
        <v>50</v>
      </c>
      <c r="BQ1229" s="6" t="s">
        <v>893</v>
      </c>
      <c r="BR1229" s="6"/>
      <c r="BS1229" s="4">
        <v>100</v>
      </c>
      <c r="BT1229" s="6"/>
      <c r="BU1229" s="6"/>
      <c r="BV1229" s="6"/>
      <c r="BW1229" s="10" t="s">
        <v>898</v>
      </c>
      <c r="BX1229" s="6"/>
      <c r="BY1229" s="6"/>
    </row>
    <row r="1230" spans="1:77" hidden="1" x14ac:dyDescent="0.3">
      <c r="A1230" s="49" t="s">
        <v>1489</v>
      </c>
      <c r="B1230" s="9">
        <v>42971</v>
      </c>
      <c r="C1230" s="1" t="s">
        <v>123</v>
      </c>
      <c r="D1230" s="10" t="s">
        <v>115</v>
      </c>
      <c r="E1230" s="10" t="s">
        <v>116</v>
      </c>
      <c r="F1230" s="83">
        <v>89</v>
      </c>
      <c r="G1230" s="83">
        <v>3</v>
      </c>
      <c r="H1230" s="12" t="str">
        <f t="shared" si="37"/>
        <v>89-3</v>
      </c>
      <c r="I1230" s="12" t="str">
        <f t="shared" si="38"/>
        <v>89-3 O</v>
      </c>
      <c r="J1230" s="49" t="s">
        <v>1489</v>
      </c>
      <c r="K1230" s="2">
        <v>0</v>
      </c>
      <c r="L1230" s="83">
        <v>94</v>
      </c>
      <c r="M1230" s="117" t="b">
        <v>1</v>
      </c>
      <c r="N1230" s="14">
        <v>217.51500000000001</v>
      </c>
      <c r="O1230" s="14">
        <v>218.45500000000001</v>
      </c>
      <c r="P1230" s="11"/>
      <c r="Q1230" s="11" t="s">
        <v>105</v>
      </c>
      <c r="R1230" s="135" t="s">
        <v>105</v>
      </c>
      <c r="S1230" s="139" t="s">
        <v>1492</v>
      </c>
      <c r="T1230" s="11"/>
      <c r="U1230" s="11"/>
      <c r="V1230" s="6"/>
      <c r="W1230" s="6"/>
      <c r="X1230" s="6"/>
      <c r="Y1230" s="6"/>
      <c r="Z1230" s="18" t="e">
        <v>#N/A</v>
      </c>
      <c r="AA1230" s="6"/>
      <c r="BQ1230" s="6"/>
      <c r="BR1230" s="6"/>
      <c r="BS1230" s="4">
        <v>0</v>
      </c>
      <c r="BT1230" s="6"/>
      <c r="BU1230" s="6"/>
      <c r="BV1230" s="6"/>
      <c r="BW1230" s="6"/>
      <c r="BX1230" s="6" t="s">
        <v>907</v>
      </c>
      <c r="BY1230" s="6"/>
    </row>
    <row r="1231" spans="1:77" hidden="1" x14ac:dyDescent="0.3">
      <c r="A1231" s="49" t="s">
        <v>1489</v>
      </c>
      <c r="B1231" s="9">
        <v>42971</v>
      </c>
      <c r="C1231" s="1" t="s">
        <v>123</v>
      </c>
      <c r="D1231" s="4" t="s">
        <v>115</v>
      </c>
      <c r="E1231" s="4" t="s">
        <v>116</v>
      </c>
      <c r="F1231" s="83">
        <v>89</v>
      </c>
      <c r="G1231" s="83">
        <v>4</v>
      </c>
      <c r="H1231" s="12" t="str">
        <f t="shared" si="37"/>
        <v>89-4</v>
      </c>
      <c r="I1231" s="12" t="str">
        <f t="shared" si="38"/>
        <v>89-4 1</v>
      </c>
      <c r="J1231" s="49" t="s">
        <v>1489</v>
      </c>
      <c r="K1231" s="2">
        <v>0</v>
      </c>
      <c r="L1231" s="83">
        <v>57</v>
      </c>
      <c r="M1231" s="117" t="b">
        <v>1</v>
      </c>
      <c r="N1231" s="14">
        <v>218.47500000000002</v>
      </c>
      <c r="O1231" s="14">
        <v>219.04500000000002</v>
      </c>
      <c r="P1231" s="2" t="s">
        <v>112</v>
      </c>
      <c r="Q1231" s="2" t="s">
        <v>30</v>
      </c>
      <c r="R1231" s="142" t="s">
        <v>1524</v>
      </c>
      <c r="S1231" s="143">
        <v>1</v>
      </c>
      <c r="T1231" s="2" t="s">
        <v>21</v>
      </c>
      <c r="U1231" s="2"/>
      <c r="V1231" s="40" t="s">
        <v>879</v>
      </c>
      <c r="W1231" s="1" t="s">
        <v>49</v>
      </c>
      <c r="X1231" s="1" t="s">
        <v>92</v>
      </c>
      <c r="Y1231" s="1" t="s">
        <v>11</v>
      </c>
      <c r="Z1231" s="18">
        <v>3</v>
      </c>
      <c r="AA1231" s="1" t="s">
        <v>111</v>
      </c>
      <c r="AI1231" s="4">
        <v>10</v>
      </c>
      <c r="AL1231" s="39">
        <v>10</v>
      </c>
      <c r="AW1231" s="4">
        <v>80</v>
      </c>
      <c r="BQ1231" s="1"/>
      <c r="BR1231" s="1"/>
      <c r="BS1231" s="4">
        <v>100</v>
      </c>
      <c r="BT1231" s="1"/>
      <c r="BU1231" s="1"/>
      <c r="BV1231" s="1"/>
      <c r="BW1231" s="4" t="s">
        <v>895</v>
      </c>
      <c r="BX1231" s="1"/>
      <c r="BY1231" s="1"/>
    </row>
    <row r="1232" spans="1:77" hidden="1" x14ac:dyDescent="0.3">
      <c r="A1232" s="49" t="s">
        <v>1489</v>
      </c>
      <c r="B1232" s="9">
        <v>42971</v>
      </c>
      <c r="C1232" s="1" t="s">
        <v>123</v>
      </c>
      <c r="D1232" s="10" t="s">
        <v>115</v>
      </c>
      <c r="E1232" s="10" t="s">
        <v>116</v>
      </c>
      <c r="F1232" s="83">
        <v>89</v>
      </c>
      <c r="G1232" s="83">
        <v>4</v>
      </c>
      <c r="H1232" s="12" t="str">
        <f t="shared" si="37"/>
        <v>89-4</v>
      </c>
      <c r="I1232" s="12" t="str">
        <f t="shared" si="38"/>
        <v>89-4 3</v>
      </c>
      <c r="J1232" s="49" t="s">
        <v>1489</v>
      </c>
      <c r="K1232" s="2">
        <v>0</v>
      </c>
      <c r="L1232" s="83">
        <v>57</v>
      </c>
      <c r="M1232" s="117" t="b">
        <v>1</v>
      </c>
      <c r="N1232" s="14">
        <v>218.47500000000002</v>
      </c>
      <c r="O1232" s="14">
        <v>219.04500000000002</v>
      </c>
      <c r="P1232" s="11" t="s">
        <v>112</v>
      </c>
      <c r="Q1232" s="11" t="s">
        <v>72</v>
      </c>
      <c r="R1232" s="142" t="s">
        <v>1526</v>
      </c>
      <c r="S1232" s="143">
        <v>3</v>
      </c>
      <c r="T1232" s="11" t="s">
        <v>18</v>
      </c>
      <c r="U1232" s="11"/>
      <c r="V1232" s="17" t="s">
        <v>881</v>
      </c>
      <c r="W1232" s="6" t="s">
        <v>49</v>
      </c>
      <c r="X1232" s="6" t="s">
        <v>92</v>
      </c>
      <c r="Y1232" s="6" t="s">
        <v>11</v>
      </c>
      <c r="Z1232" s="18">
        <v>3</v>
      </c>
      <c r="AA1232" s="6" t="s">
        <v>40</v>
      </c>
      <c r="AI1232" s="4">
        <v>10</v>
      </c>
      <c r="AL1232" s="39">
        <v>70</v>
      </c>
      <c r="AW1232" s="4">
        <v>20</v>
      </c>
      <c r="BQ1232" s="6"/>
      <c r="BR1232" s="6"/>
      <c r="BS1232" s="4">
        <v>100</v>
      </c>
      <c r="BT1232" s="6"/>
      <c r="BU1232" s="6"/>
      <c r="BV1232" s="6"/>
      <c r="BW1232" s="10" t="s">
        <v>908</v>
      </c>
      <c r="BX1232" s="6"/>
      <c r="BY1232" s="6"/>
    </row>
    <row r="1233" spans="1:77" hidden="1" x14ac:dyDescent="0.3">
      <c r="A1233" s="49" t="s">
        <v>1489</v>
      </c>
      <c r="B1233" s="9">
        <v>42971</v>
      </c>
      <c r="C1233" s="1" t="s">
        <v>123</v>
      </c>
      <c r="D1233" s="10" t="s">
        <v>115</v>
      </c>
      <c r="E1233" s="10" t="s">
        <v>116</v>
      </c>
      <c r="F1233" s="83">
        <v>89</v>
      </c>
      <c r="G1233" s="83">
        <v>4</v>
      </c>
      <c r="H1233" s="12" t="str">
        <f t="shared" ref="H1233:H1296" si="39">F1233&amp;"-"&amp;G1233</f>
        <v>89-4</v>
      </c>
      <c r="I1233" s="12" t="str">
        <f t="shared" si="38"/>
        <v>89-4 4</v>
      </c>
      <c r="J1233" s="49" t="s">
        <v>1489</v>
      </c>
      <c r="K1233" s="2">
        <v>0</v>
      </c>
      <c r="L1233" s="83">
        <v>57</v>
      </c>
      <c r="M1233" s="117" t="b">
        <v>1</v>
      </c>
      <c r="N1233" s="14">
        <v>218.47500000000002</v>
      </c>
      <c r="O1233" s="14">
        <v>219.04500000000002</v>
      </c>
      <c r="P1233" s="11" t="s">
        <v>112</v>
      </c>
      <c r="Q1233" s="11" t="s">
        <v>39</v>
      </c>
      <c r="R1233" s="142" t="s">
        <v>1527</v>
      </c>
      <c r="S1233" s="143">
        <v>4</v>
      </c>
      <c r="T1233" s="11" t="s">
        <v>18</v>
      </c>
      <c r="U1233" s="11"/>
      <c r="V1233" s="17" t="s">
        <v>459</v>
      </c>
      <c r="W1233" s="6" t="s">
        <v>49</v>
      </c>
      <c r="X1233" s="6" t="s">
        <v>14</v>
      </c>
      <c r="Y1233" s="6" t="s">
        <v>10</v>
      </c>
      <c r="Z1233" s="18">
        <v>2</v>
      </c>
      <c r="AA1233" s="6" t="s">
        <v>40</v>
      </c>
      <c r="AI1233" s="4">
        <v>70</v>
      </c>
      <c r="AL1233" s="39">
        <v>20</v>
      </c>
      <c r="AW1233" s="4">
        <v>10</v>
      </c>
      <c r="BQ1233" s="6"/>
      <c r="BR1233" s="6"/>
      <c r="BS1233" s="4">
        <v>100</v>
      </c>
      <c r="BT1233" s="6"/>
      <c r="BU1233" s="6"/>
      <c r="BV1233" s="6"/>
      <c r="BW1233" s="10" t="s">
        <v>909</v>
      </c>
      <c r="BX1233" s="6"/>
      <c r="BY1233" s="6"/>
    </row>
    <row r="1234" spans="1:77" hidden="1" x14ac:dyDescent="0.3">
      <c r="A1234" s="49" t="s">
        <v>1489</v>
      </c>
      <c r="B1234" s="9">
        <v>42971</v>
      </c>
      <c r="C1234" s="1" t="s">
        <v>123</v>
      </c>
      <c r="D1234" s="10" t="s">
        <v>115</v>
      </c>
      <c r="E1234" s="10" t="s">
        <v>116</v>
      </c>
      <c r="F1234" s="83">
        <v>89</v>
      </c>
      <c r="G1234" s="83">
        <v>4</v>
      </c>
      <c r="H1234" s="12" t="str">
        <f t="shared" si="39"/>
        <v>89-4</v>
      </c>
      <c r="I1234" s="12" t="str">
        <f t="shared" si="38"/>
        <v>89-4 5</v>
      </c>
      <c r="J1234" s="49" t="s">
        <v>1489</v>
      </c>
      <c r="K1234" s="2">
        <v>0</v>
      </c>
      <c r="L1234" s="83">
        <v>57</v>
      </c>
      <c r="M1234" s="117" t="b">
        <v>1</v>
      </c>
      <c r="N1234" s="14">
        <v>218.47500000000002</v>
      </c>
      <c r="O1234" s="14">
        <v>219.04500000000002</v>
      </c>
      <c r="P1234" s="11" t="s">
        <v>112</v>
      </c>
      <c r="Q1234" s="11" t="s">
        <v>46</v>
      </c>
      <c r="R1234" s="142" t="s">
        <v>1495</v>
      </c>
      <c r="S1234" s="143">
        <v>5</v>
      </c>
      <c r="T1234" s="11" t="s">
        <v>18</v>
      </c>
      <c r="U1234" s="11"/>
      <c r="V1234" s="17" t="s">
        <v>459</v>
      </c>
      <c r="W1234" s="6" t="s">
        <v>49</v>
      </c>
      <c r="X1234" s="6" t="s">
        <v>14</v>
      </c>
      <c r="Y1234" s="6" t="s">
        <v>10</v>
      </c>
      <c r="Z1234" s="18">
        <v>2</v>
      </c>
      <c r="AA1234" s="6" t="s">
        <v>40</v>
      </c>
      <c r="AR1234" s="4">
        <v>50</v>
      </c>
      <c r="BH1234" s="4">
        <v>50</v>
      </c>
      <c r="BQ1234" s="6" t="s">
        <v>893</v>
      </c>
      <c r="BR1234" s="6"/>
      <c r="BS1234" s="4">
        <v>100</v>
      </c>
      <c r="BT1234" s="6"/>
      <c r="BU1234" s="6"/>
      <c r="BV1234" s="6"/>
      <c r="BW1234" s="10" t="s">
        <v>898</v>
      </c>
      <c r="BX1234" s="6"/>
      <c r="BY1234" s="6"/>
    </row>
    <row r="1235" spans="1:77" hidden="1" x14ac:dyDescent="0.3">
      <c r="A1235" s="49" t="s">
        <v>1489</v>
      </c>
      <c r="B1235" s="9">
        <v>42971</v>
      </c>
      <c r="C1235" s="1" t="s">
        <v>123</v>
      </c>
      <c r="D1235" s="10" t="s">
        <v>115</v>
      </c>
      <c r="E1235" s="10" t="s">
        <v>116</v>
      </c>
      <c r="F1235" s="83">
        <v>89</v>
      </c>
      <c r="G1235" s="83">
        <v>4</v>
      </c>
      <c r="H1235" s="12" t="str">
        <f t="shared" si="39"/>
        <v>89-4</v>
      </c>
      <c r="I1235" s="12" t="str">
        <f t="shared" si="38"/>
        <v>89-4 O</v>
      </c>
      <c r="J1235" s="49" t="s">
        <v>1489</v>
      </c>
      <c r="K1235" s="2">
        <v>0</v>
      </c>
      <c r="L1235" s="83">
        <v>57</v>
      </c>
      <c r="M1235" s="117" t="b">
        <v>1</v>
      </c>
      <c r="N1235" s="14">
        <v>218.47500000000002</v>
      </c>
      <c r="O1235" s="14">
        <v>219.04500000000002</v>
      </c>
      <c r="P1235" s="11"/>
      <c r="Q1235" s="11" t="s">
        <v>105</v>
      </c>
      <c r="R1235" s="135" t="s">
        <v>105</v>
      </c>
      <c r="S1235" s="139" t="s">
        <v>1492</v>
      </c>
      <c r="T1235" s="11"/>
      <c r="U1235" s="11"/>
      <c r="V1235" s="6"/>
      <c r="W1235" s="6"/>
      <c r="X1235" s="6"/>
      <c r="Y1235" s="6"/>
      <c r="Z1235" s="18" t="e">
        <v>#N/A</v>
      </c>
      <c r="AA1235" s="6"/>
      <c r="BQ1235" s="6"/>
      <c r="BR1235" s="6"/>
      <c r="BS1235" s="4">
        <v>0</v>
      </c>
      <c r="BT1235" s="6"/>
      <c r="BU1235" s="6"/>
      <c r="BV1235" s="6"/>
      <c r="BW1235" s="6"/>
      <c r="BX1235" s="6" t="s">
        <v>907</v>
      </c>
      <c r="BY1235" s="6"/>
    </row>
    <row r="1236" spans="1:77" hidden="1" x14ac:dyDescent="0.3">
      <c r="A1236" s="49" t="s">
        <v>1489</v>
      </c>
      <c r="B1236" s="9">
        <v>42971</v>
      </c>
      <c r="C1236" s="1" t="s">
        <v>123</v>
      </c>
      <c r="D1236" s="4" t="s">
        <v>115</v>
      </c>
      <c r="E1236" s="4" t="s">
        <v>116</v>
      </c>
      <c r="F1236" s="83">
        <v>90</v>
      </c>
      <c r="G1236" s="83">
        <v>1</v>
      </c>
      <c r="H1236" s="12" t="str">
        <f t="shared" si="39"/>
        <v>90-1</v>
      </c>
      <c r="I1236" s="12" t="str">
        <f t="shared" si="38"/>
        <v>90-1 1</v>
      </c>
      <c r="J1236" s="49" t="s">
        <v>1489</v>
      </c>
      <c r="K1236" s="2">
        <v>0</v>
      </c>
      <c r="L1236" s="83">
        <v>85</v>
      </c>
      <c r="M1236" s="117" t="b">
        <v>1</v>
      </c>
      <c r="N1236" s="14">
        <v>218.95</v>
      </c>
      <c r="O1236" s="14">
        <v>219.79999999999998</v>
      </c>
      <c r="P1236" s="2" t="s">
        <v>112</v>
      </c>
      <c r="Q1236" s="2" t="s">
        <v>30</v>
      </c>
      <c r="R1236" s="142" t="s">
        <v>1524</v>
      </c>
      <c r="S1236" s="143">
        <v>1</v>
      </c>
      <c r="T1236" s="2" t="s">
        <v>21</v>
      </c>
      <c r="U1236" s="2"/>
      <c r="V1236" s="40" t="s">
        <v>684</v>
      </c>
      <c r="W1236" s="1" t="s">
        <v>49</v>
      </c>
      <c r="X1236" s="1" t="s">
        <v>92</v>
      </c>
      <c r="Y1236" s="1" t="s">
        <v>11</v>
      </c>
      <c r="Z1236" s="18">
        <v>3</v>
      </c>
      <c r="AA1236" s="1" t="s">
        <v>111</v>
      </c>
      <c r="AI1236" s="4">
        <v>10</v>
      </c>
      <c r="AL1236" s="39">
        <v>10</v>
      </c>
      <c r="BQ1236" s="1"/>
      <c r="BR1236" s="1"/>
      <c r="BS1236" s="4">
        <v>20</v>
      </c>
      <c r="BT1236" s="1"/>
      <c r="BU1236" s="1"/>
      <c r="BV1236" s="1"/>
      <c r="BW1236" s="4" t="s">
        <v>895</v>
      </c>
      <c r="BX1236" s="1"/>
      <c r="BY1236" s="1"/>
    </row>
    <row r="1237" spans="1:77" hidden="1" x14ac:dyDescent="0.3">
      <c r="A1237" s="49" t="s">
        <v>1489</v>
      </c>
      <c r="B1237" s="9">
        <v>42971</v>
      </c>
      <c r="C1237" s="1" t="s">
        <v>123</v>
      </c>
      <c r="D1237" s="10" t="s">
        <v>115</v>
      </c>
      <c r="E1237" s="10" t="s">
        <v>116</v>
      </c>
      <c r="F1237" s="83">
        <v>90</v>
      </c>
      <c r="G1237" s="83">
        <v>1</v>
      </c>
      <c r="H1237" s="12" t="str">
        <f t="shared" si="39"/>
        <v>90-1</v>
      </c>
      <c r="I1237" s="12" t="str">
        <f t="shared" si="38"/>
        <v>90-1 3</v>
      </c>
      <c r="J1237" s="49" t="s">
        <v>1489</v>
      </c>
      <c r="K1237" s="2">
        <v>0</v>
      </c>
      <c r="L1237" s="83">
        <v>85</v>
      </c>
      <c r="M1237" s="117" t="b">
        <v>1</v>
      </c>
      <c r="N1237" s="14">
        <v>218.95</v>
      </c>
      <c r="O1237" s="14">
        <v>219.79999999999998</v>
      </c>
      <c r="P1237" s="11" t="s">
        <v>112</v>
      </c>
      <c r="Q1237" s="11" t="s">
        <v>72</v>
      </c>
      <c r="R1237" s="142" t="s">
        <v>1526</v>
      </c>
      <c r="S1237" s="143">
        <v>3</v>
      </c>
      <c r="T1237" s="11" t="s">
        <v>18</v>
      </c>
      <c r="U1237" s="11"/>
      <c r="V1237" s="17" t="s">
        <v>683</v>
      </c>
      <c r="W1237" s="6" t="s">
        <v>49</v>
      </c>
      <c r="X1237" s="6" t="s">
        <v>92</v>
      </c>
      <c r="Y1237" s="6" t="s">
        <v>11</v>
      </c>
      <c r="Z1237" s="18">
        <v>3</v>
      </c>
      <c r="AA1237" s="6" t="s">
        <v>40</v>
      </c>
      <c r="AI1237" s="4">
        <v>10</v>
      </c>
      <c r="AL1237" s="39">
        <v>70</v>
      </c>
      <c r="AW1237" s="4">
        <v>20</v>
      </c>
      <c r="BQ1237" s="6"/>
      <c r="BR1237" s="6"/>
      <c r="BS1237" s="4">
        <v>100</v>
      </c>
      <c r="BT1237" s="6"/>
      <c r="BU1237" s="6"/>
      <c r="BV1237" s="6"/>
      <c r="BW1237" s="10" t="s">
        <v>910</v>
      </c>
      <c r="BX1237" s="6"/>
      <c r="BY1237" s="6"/>
    </row>
    <row r="1238" spans="1:77" hidden="1" x14ac:dyDescent="0.3">
      <c r="A1238" s="49" t="s">
        <v>1489</v>
      </c>
      <c r="B1238" s="9">
        <v>42971</v>
      </c>
      <c r="C1238" s="1" t="s">
        <v>123</v>
      </c>
      <c r="D1238" s="10" t="s">
        <v>115</v>
      </c>
      <c r="E1238" s="10" t="s">
        <v>116</v>
      </c>
      <c r="F1238" s="83">
        <v>90</v>
      </c>
      <c r="G1238" s="83">
        <v>1</v>
      </c>
      <c r="H1238" s="12" t="str">
        <f t="shared" si="39"/>
        <v>90-1</v>
      </c>
      <c r="I1238" s="12" t="str">
        <f t="shared" si="38"/>
        <v>90-1 4</v>
      </c>
      <c r="J1238" s="49" t="s">
        <v>1489</v>
      </c>
      <c r="K1238" s="2">
        <v>0</v>
      </c>
      <c r="L1238" s="83">
        <v>85</v>
      </c>
      <c r="M1238" s="117" t="b">
        <v>1</v>
      </c>
      <c r="N1238" s="14">
        <v>218.95</v>
      </c>
      <c r="O1238" s="14">
        <v>219.79999999999998</v>
      </c>
      <c r="P1238" s="11" t="s">
        <v>112</v>
      </c>
      <c r="Q1238" s="11" t="s">
        <v>39</v>
      </c>
      <c r="R1238" s="142" t="s">
        <v>1527</v>
      </c>
      <c r="S1238" s="143">
        <v>4</v>
      </c>
      <c r="T1238" s="11" t="s">
        <v>18</v>
      </c>
      <c r="U1238" s="11"/>
      <c r="V1238" s="17" t="s">
        <v>459</v>
      </c>
      <c r="W1238" s="6" t="s">
        <v>49</v>
      </c>
      <c r="X1238" s="6" t="s">
        <v>14</v>
      </c>
      <c r="Y1238" s="6" t="s">
        <v>10</v>
      </c>
      <c r="Z1238" s="18">
        <v>2</v>
      </c>
      <c r="AA1238" s="6" t="s">
        <v>40</v>
      </c>
      <c r="AI1238" s="4">
        <v>70</v>
      </c>
      <c r="AL1238" s="39">
        <v>20</v>
      </c>
      <c r="AW1238" s="4">
        <v>10</v>
      </c>
      <c r="BQ1238" s="6"/>
      <c r="BR1238" s="6"/>
      <c r="BS1238" s="4">
        <v>100</v>
      </c>
      <c r="BT1238" s="6"/>
      <c r="BU1238" s="6"/>
      <c r="BV1238" s="6"/>
      <c r="BW1238" s="10" t="s">
        <v>863</v>
      </c>
      <c r="BX1238" s="6"/>
      <c r="BY1238" s="6"/>
    </row>
    <row r="1239" spans="1:77" hidden="1" x14ac:dyDescent="0.3">
      <c r="A1239" s="49" t="s">
        <v>1489</v>
      </c>
      <c r="B1239" s="9">
        <v>42972</v>
      </c>
      <c r="C1239" s="1" t="s">
        <v>123</v>
      </c>
      <c r="D1239" s="10" t="s">
        <v>115</v>
      </c>
      <c r="E1239" s="10" t="s">
        <v>116</v>
      </c>
      <c r="F1239" s="83">
        <v>90</v>
      </c>
      <c r="G1239" s="83">
        <v>1</v>
      </c>
      <c r="H1239" s="12" t="str">
        <f t="shared" si="39"/>
        <v>90-1</v>
      </c>
      <c r="I1239" s="12" t="str">
        <f t="shared" si="38"/>
        <v>90-1 5</v>
      </c>
      <c r="J1239" s="49" t="s">
        <v>1489</v>
      </c>
      <c r="K1239" s="2">
        <v>6</v>
      </c>
      <c r="L1239" s="83">
        <v>12</v>
      </c>
      <c r="M1239" s="117" t="b">
        <v>1</v>
      </c>
      <c r="N1239" s="14">
        <v>219.01</v>
      </c>
      <c r="O1239" s="14">
        <v>219.07</v>
      </c>
      <c r="P1239" s="11" t="s">
        <v>96</v>
      </c>
      <c r="Q1239" s="11" t="s">
        <v>32</v>
      </c>
      <c r="R1239" s="142" t="s">
        <v>1495</v>
      </c>
      <c r="S1239" s="143">
        <v>5</v>
      </c>
      <c r="T1239" s="11" t="s">
        <v>18</v>
      </c>
      <c r="U1239" s="11"/>
      <c r="V1239" s="17" t="s">
        <v>795</v>
      </c>
      <c r="W1239" s="6" t="s">
        <v>49</v>
      </c>
      <c r="X1239" s="6" t="s">
        <v>14</v>
      </c>
      <c r="Y1239" s="6" t="s">
        <v>10</v>
      </c>
      <c r="Z1239" s="18">
        <v>2</v>
      </c>
      <c r="AA1239" s="6" t="s">
        <v>40</v>
      </c>
      <c r="AR1239" s="4">
        <v>100</v>
      </c>
      <c r="BQ1239" s="6"/>
      <c r="BR1239" s="6"/>
      <c r="BS1239" s="4">
        <v>100</v>
      </c>
      <c r="BT1239" s="6"/>
      <c r="BU1239" s="6"/>
      <c r="BV1239" s="6"/>
      <c r="BW1239" s="10" t="s">
        <v>911</v>
      </c>
      <c r="BX1239" s="6"/>
      <c r="BY1239" s="6"/>
    </row>
    <row r="1240" spans="1:77" hidden="1" x14ac:dyDescent="0.3">
      <c r="A1240" s="49" t="s">
        <v>1489</v>
      </c>
      <c r="B1240" s="9">
        <v>42971</v>
      </c>
      <c r="C1240" s="1" t="s">
        <v>123</v>
      </c>
      <c r="D1240" s="10" t="s">
        <v>115</v>
      </c>
      <c r="E1240" s="10" t="s">
        <v>116</v>
      </c>
      <c r="F1240" s="83">
        <v>90</v>
      </c>
      <c r="G1240" s="83">
        <v>1</v>
      </c>
      <c r="H1240" s="12" t="str">
        <f t="shared" si="39"/>
        <v>90-1</v>
      </c>
      <c r="I1240" s="12" t="str">
        <f t="shared" si="38"/>
        <v>90-1 O</v>
      </c>
      <c r="J1240" s="49" t="s">
        <v>1489</v>
      </c>
      <c r="K1240" s="2">
        <v>0</v>
      </c>
      <c r="L1240" s="83">
        <v>85</v>
      </c>
      <c r="M1240" s="117" t="b">
        <v>1</v>
      </c>
      <c r="N1240" s="14">
        <v>218.95</v>
      </c>
      <c r="O1240" s="14">
        <v>219.79999999999998</v>
      </c>
      <c r="P1240" s="11"/>
      <c r="Q1240" s="11" t="s">
        <v>105</v>
      </c>
      <c r="R1240" s="135" t="s">
        <v>105</v>
      </c>
      <c r="S1240" s="139" t="s">
        <v>1492</v>
      </c>
      <c r="T1240" s="11"/>
      <c r="U1240" s="11"/>
      <c r="V1240" s="6"/>
      <c r="W1240" s="6"/>
      <c r="X1240" s="6"/>
      <c r="Y1240" s="6"/>
      <c r="Z1240" s="18" t="e">
        <v>#N/A</v>
      </c>
      <c r="AA1240" s="6"/>
      <c r="BQ1240" s="6"/>
      <c r="BR1240" s="6"/>
      <c r="BS1240" s="4">
        <v>0</v>
      </c>
      <c r="BT1240" s="6"/>
      <c r="BU1240" s="6"/>
      <c r="BV1240" s="6"/>
      <c r="BW1240" s="6"/>
      <c r="BX1240" s="6" t="s">
        <v>912</v>
      </c>
      <c r="BY1240" s="6"/>
    </row>
    <row r="1241" spans="1:77" hidden="1" x14ac:dyDescent="0.3">
      <c r="A1241" s="49" t="s">
        <v>1489</v>
      </c>
      <c r="B1241" s="9">
        <v>42971</v>
      </c>
      <c r="C1241" s="1" t="s">
        <v>123</v>
      </c>
      <c r="D1241" s="4" t="s">
        <v>115</v>
      </c>
      <c r="E1241" s="4" t="s">
        <v>116</v>
      </c>
      <c r="F1241" s="83">
        <v>90</v>
      </c>
      <c r="G1241" s="83">
        <v>2</v>
      </c>
      <c r="H1241" s="12" t="str">
        <f t="shared" si="39"/>
        <v>90-2</v>
      </c>
      <c r="I1241" s="12" t="str">
        <f t="shared" si="38"/>
        <v>90-2 1</v>
      </c>
      <c r="J1241" s="49" t="s">
        <v>1489</v>
      </c>
      <c r="K1241" s="2">
        <v>0</v>
      </c>
      <c r="L1241" s="83">
        <v>88</v>
      </c>
      <c r="M1241" s="117" t="b">
        <v>1</v>
      </c>
      <c r="N1241" s="14">
        <v>219.79999999999998</v>
      </c>
      <c r="O1241" s="14">
        <v>220.67999999999998</v>
      </c>
      <c r="P1241" s="2" t="s">
        <v>112</v>
      </c>
      <c r="Q1241" s="2" t="s">
        <v>30</v>
      </c>
      <c r="R1241" s="142" t="s">
        <v>1524</v>
      </c>
      <c r="S1241" s="143">
        <v>1</v>
      </c>
      <c r="T1241" s="2" t="s">
        <v>21</v>
      </c>
      <c r="U1241" s="2"/>
      <c r="V1241" s="40" t="s">
        <v>882</v>
      </c>
      <c r="W1241" s="1" t="s">
        <v>49</v>
      </c>
      <c r="X1241" s="1" t="s">
        <v>92</v>
      </c>
      <c r="Y1241" s="1" t="s">
        <v>11</v>
      </c>
      <c r="Z1241" s="18">
        <v>3</v>
      </c>
      <c r="AA1241" s="1" t="s">
        <v>111</v>
      </c>
      <c r="AI1241" s="4">
        <v>10</v>
      </c>
      <c r="AL1241" s="39">
        <v>10</v>
      </c>
      <c r="AW1241" s="4">
        <v>80</v>
      </c>
      <c r="BQ1241" s="1"/>
      <c r="BR1241" s="1"/>
      <c r="BS1241" s="4">
        <v>100</v>
      </c>
      <c r="BT1241" s="1"/>
      <c r="BU1241" s="1"/>
      <c r="BV1241" s="1"/>
      <c r="BW1241" s="4" t="s">
        <v>895</v>
      </c>
      <c r="BX1241" s="1"/>
      <c r="BY1241" s="1"/>
    </row>
    <row r="1242" spans="1:77" hidden="1" x14ac:dyDescent="0.3">
      <c r="A1242" s="49" t="s">
        <v>1489</v>
      </c>
      <c r="B1242" s="9">
        <v>42971</v>
      </c>
      <c r="C1242" s="1" t="s">
        <v>123</v>
      </c>
      <c r="D1242" s="10" t="s">
        <v>115</v>
      </c>
      <c r="E1242" s="10" t="s">
        <v>116</v>
      </c>
      <c r="F1242" s="83">
        <v>90</v>
      </c>
      <c r="G1242" s="83">
        <v>2</v>
      </c>
      <c r="H1242" s="12" t="str">
        <f t="shared" si="39"/>
        <v>90-2</v>
      </c>
      <c r="I1242" s="12" t="str">
        <f t="shared" si="38"/>
        <v>90-2 3</v>
      </c>
      <c r="J1242" s="49" t="s">
        <v>1489</v>
      </c>
      <c r="K1242" s="2">
        <v>0</v>
      </c>
      <c r="L1242" s="83">
        <v>88</v>
      </c>
      <c r="M1242" s="117" t="b">
        <v>1</v>
      </c>
      <c r="N1242" s="14">
        <v>219.79999999999998</v>
      </c>
      <c r="O1242" s="14">
        <v>220.67999999999998</v>
      </c>
      <c r="P1242" s="11" t="s">
        <v>112</v>
      </c>
      <c r="Q1242" s="11" t="s">
        <v>72</v>
      </c>
      <c r="R1242" s="142" t="s">
        <v>1526</v>
      </c>
      <c r="S1242" s="143">
        <v>3</v>
      </c>
      <c r="T1242" s="11" t="s">
        <v>18</v>
      </c>
      <c r="U1242" s="11"/>
      <c r="V1242" s="17" t="s">
        <v>883</v>
      </c>
      <c r="W1242" s="6" t="s">
        <v>49</v>
      </c>
      <c r="X1242" s="6" t="s">
        <v>92</v>
      </c>
      <c r="Y1242" s="6" t="s">
        <v>11</v>
      </c>
      <c r="Z1242" s="18">
        <v>3</v>
      </c>
      <c r="AA1242" s="6" t="s">
        <v>40</v>
      </c>
      <c r="AI1242" s="4">
        <v>10</v>
      </c>
      <c r="AL1242" s="39">
        <v>70</v>
      </c>
      <c r="AW1242" s="4">
        <v>20</v>
      </c>
      <c r="BQ1242" s="6"/>
      <c r="BR1242" s="6"/>
      <c r="BS1242" s="4">
        <v>100</v>
      </c>
      <c r="BT1242" s="6"/>
      <c r="BU1242" s="6"/>
      <c r="BV1242" s="6"/>
      <c r="BW1242" s="10" t="s">
        <v>910</v>
      </c>
      <c r="BX1242" s="6"/>
      <c r="BY1242" s="6"/>
    </row>
    <row r="1243" spans="1:77" hidden="1" x14ac:dyDescent="0.3">
      <c r="A1243" s="49" t="s">
        <v>1489</v>
      </c>
      <c r="B1243" s="9">
        <v>42971</v>
      </c>
      <c r="C1243" s="1" t="s">
        <v>123</v>
      </c>
      <c r="D1243" s="10" t="s">
        <v>115</v>
      </c>
      <c r="E1243" s="10" t="s">
        <v>116</v>
      </c>
      <c r="F1243" s="83">
        <v>90</v>
      </c>
      <c r="G1243" s="83">
        <v>2</v>
      </c>
      <c r="H1243" s="12" t="str">
        <f t="shared" si="39"/>
        <v>90-2</v>
      </c>
      <c r="I1243" s="12" t="str">
        <f t="shared" si="38"/>
        <v>90-2 4</v>
      </c>
      <c r="J1243" s="49" t="s">
        <v>1489</v>
      </c>
      <c r="K1243" s="2">
        <v>0</v>
      </c>
      <c r="L1243" s="83">
        <v>88</v>
      </c>
      <c r="M1243" s="117" t="b">
        <v>1</v>
      </c>
      <c r="N1243" s="14">
        <v>219.79999999999998</v>
      </c>
      <c r="O1243" s="14">
        <v>220.67999999999998</v>
      </c>
      <c r="P1243" s="11" t="s">
        <v>112</v>
      </c>
      <c r="Q1243" s="11" t="s">
        <v>39</v>
      </c>
      <c r="R1243" s="142" t="s">
        <v>1527</v>
      </c>
      <c r="S1243" s="143">
        <v>4</v>
      </c>
      <c r="T1243" s="11" t="s">
        <v>18</v>
      </c>
      <c r="U1243" s="11"/>
      <c r="V1243" s="17" t="s">
        <v>881</v>
      </c>
      <c r="W1243" s="6" t="s">
        <v>49</v>
      </c>
      <c r="X1243" s="6" t="s">
        <v>14</v>
      </c>
      <c r="Y1243" s="6" t="s">
        <v>10</v>
      </c>
      <c r="Z1243" s="18">
        <v>2</v>
      </c>
      <c r="AA1243" s="6" t="s">
        <v>40</v>
      </c>
      <c r="AI1243" s="4">
        <v>70</v>
      </c>
      <c r="AL1243" s="39">
        <v>20</v>
      </c>
      <c r="AW1243" s="4">
        <v>10</v>
      </c>
      <c r="BQ1243" s="6"/>
      <c r="BR1243" s="6"/>
      <c r="BS1243" s="4">
        <v>100</v>
      </c>
      <c r="BT1243" s="6"/>
      <c r="BU1243" s="6"/>
      <c r="BV1243" s="6"/>
      <c r="BW1243" s="10" t="s">
        <v>913</v>
      </c>
      <c r="BX1243" s="6"/>
      <c r="BY1243" s="6"/>
    </row>
    <row r="1244" spans="1:77" hidden="1" x14ac:dyDescent="0.3">
      <c r="A1244" s="49" t="s">
        <v>1489</v>
      </c>
      <c r="B1244" s="9">
        <v>42971</v>
      </c>
      <c r="C1244" s="1" t="s">
        <v>123</v>
      </c>
      <c r="D1244" s="10" t="s">
        <v>115</v>
      </c>
      <c r="E1244" s="10" t="s">
        <v>116</v>
      </c>
      <c r="F1244" s="83">
        <v>90</v>
      </c>
      <c r="G1244" s="83">
        <v>2</v>
      </c>
      <c r="H1244" s="12" t="str">
        <f t="shared" si="39"/>
        <v>90-2</v>
      </c>
      <c r="I1244" s="12" t="str">
        <f t="shared" si="38"/>
        <v>90-2 O</v>
      </c>
      <c r="J1244" s="49" t="s">
        <v>1489</v>
      </c>
      <c r="K1244" s="2">
        <v>0</v>
      </c>
      <c r="L1244" s="83">
        <v>88</v>
      </c>
      <c r="M1244" s="117" t="b">
        <v>1</v>
      </c>
      <c r="N1244" s="14">
        <v>219.79999999999998</v>
      </c>
      <c r="O1244" s="14">
        <v>220.67999999999998</v>
      </c>
      <c r="P1244" s="11"/>
      <c r="Q1244" s="11" t="s">
        <v>105</v>
      </c>
      <c r="R1244" s="135" t="s">
        <v>105</v>
      </c>
      <c r="S1244" s="139" t="s">
        <v>1492</v>
      </c>
      <c r="T1244" s="11"/>
      <c r="U1244" s="11"/>
      <c r="V1244" s="6"/>
      <c r="W1244" s="6"/>
      <c r="X1244" s="6"/>
      <c r="Y1244" s="6"/>
      <c r="Z1244" s="18" t="e">
        <v>#N/A</v>
      </c>
      <c r="AA1244" s="6"/>
      <c r="BQ1244" s="6"/>
      <c r="BR1244" s="6"/>
      <c r="BS1244" s="4">
        <v>0</v>
      </c>
      <c r="BT1244" s="6"/>
      <c r="BU1244" s="6"/>
      <c r="BV1244" s="6"/>
      <c r="BW1244" s="6"/>
      <c r="BX1244" s="6" t="s">
        <v>914</v>
      </c>
      <c r="BY1244" s="6"/>
    </row>
    <row r="1245" spans="1:77" hidden="1" x14ac:dyDescent="0.3">
      <c r="A1245" s="49" t="s">
        <v>1489</v>
      </c>
      <c r="B1245" s="9">
        <v>42971</v>
      </c>
      <c r="C1245" s="1" t="s">
        <v>123</v>
      </c>
      <c r="D1245" s="4" t="s">
        <v>115</v>
      </c>
      <c r="E1245" s="4" t="s">
        <v>116</v>
      </c>
      <c r="F1245" s="83">
        <v>90</v>
      </c>
      <c r="G1245" s="83">
        <v>3</v>
      </c>
      <c r="H1245" s="12" t="str">
        <f t="shared" si="39"/>
        <v>90-3</v>
      </c>
      <c r="I1245" s="12" t="str">
        <f t="shared" si="38"/>
        <v>90-3 1</v>
      </c>
      <c r="J1245" s="49" t="s">
        <v>1489</v>
      </c>
      <c r="K1245" s="2">
        <v>0</v>
      </c>
      <c r="L1245" s="83">
        <v>85</v>
      </c>
      <c r="M1245" s="117" t="b">
        <v>1</v>
      </c>
      <c r="N1245" s="14">
        <v>220.68499999999997</v>
      </c>
      <c r="O1245" s="14">
        <v>221.53499999999997</v>
      </c>
      <c r="P1245" s="2" t="s">
        <v>112</v>
      </c>
      <c r="Q1245" s="2" t="s">
        <v>30</v>
      </c>
      <c r="R1245" s="142" t="s">
        <v>1524</v>
      </c>
      <c r="S1245" s="143">
        <v>1</v>
      </c>
      <c r="T1245" s="2" t="s">
        <v>21</v>
      </c>
      <c r="U1245" s="2"/>
      <c r="V1245" s="40" t="s">
        <v>790</v>
      </c>
      <c r="W1245" s="1" t="s">
        <v>49</v>
      </c>
      <c r="X1245" s="1" t="s">
        <v>92</v>
      </c>
      <c r="Y1245" s="1" t="s">
        <v>11</v>
      </c>
      <c r="Z1245" s="18">
        <v>3</v>
      </c>
      <c r="AA1245" s="1" t="s">
        <v>111</v>
      </c>
      <c r="AI1245" s="4">
        <v>10</v>
      </c>
      <c r="AL1245" s="39">
        <v>10</v>
      </c>
      <c r="AW1245" s="4">
        <v>80</v>
      </c>
      <c r="BQ1245" s="1"/>
      <c r="BR1245" s="1"/>
      <c r="BS1245" s="4">
        <v>100</v>
      </c>
      <c r="BT1245" s="1"/>
      <c r="BU1245" s="1"/>
      <c r="BV1245" s="1"/>
      <c r="BW1245" s="4" t="s">
        <v>895</v>
      </c>
      <c r="BX1245" s="1"/>
      <c r="BY1245" s="1"/>
    </row>
    <row r="1246" spans="1:77" hidden="1" x14ac:dyDescent="0.3">
      <c r="A1246" s="49" t="s">
        <v>1489</v>
      </c>
      <c r="B1246" s="9">
        <v>42971</v>
      </c>
      <c r="C1246" s="1" t="s">
        <v>123</v>
      </c>
      <c r="D1246" s="10" t="s">
        <v>115</v>
      </c>
      <c r="E1246" s="10" t="s">
        <v>116</v>
      </c>
      <c r="F1246" s="83">
        <v>90</v>
      </c>
      <c r="G1246" s="83">
        <v>3</v>
      </c>
      <c r="H1246" s="12" t="str">
        <f t="shared" si="39"/>
        <v>90-3</v>
      </c>
      <c r="I1246" s="12" t="str">
        <f t="shared" si="38"/>
        <v>90-3 3</v>
      </c>
      <c r="J1246" s="49" t="s">
        <v>1489</v>
      </c>
      <c r="K1246" s="2">
        <v>0</v>
      </c>
      <c r="L1246" s="83">
        <v>85</v>
      </c>
      <c r="M1246" s="117" t="b">
        <v>1</v>
      </c>
      <c r="N1246" s="14">
        <v>220.68499999999997</v>
      </c>
      <c r="O1246" s="14">
        <v>221.53499999999997</v>
      </c>
      <c r="P1246" s="11" t="s">
        <v>112</v>
      </c>
      <c r="Q1246" s="11" t="s">
        <v>72</v>
      </c>
      <c r="R1246" s="142" t="s">
        <v>1526</v>
      </c>
      <c r="S1246" s="143">
        <v>3</v>
      </c>
      <c r="T1246" s="11" t="s">
        <v>18</v>
      </c>
      <c r="U1246" s="11"/>
      <c r="V1246" s="17" t="s">
        <v>676</v>
      </c>
      <c r="W1246" s="6" t="s">
        <v>49</v>
      </c>
      <c r="X1246" s="6" t="s">
        <v>92</v>
      </c>
      <c r="Y1246" s="6" t="s">
        <v>11</v>
      </c>
      <c r="Z1246" s="18">
        <v>3</v>
      </c>
      <c r="AA1246" s="6" t="s">
        <v>40</v>
      </c>
      <c r="AI1246" s="4">
        <v>10</v>
      </c>
      <c r="AL1246" s="39">
        <v>70</v>
      </c>
      <c r="AW1246" s="4">
        <v>20</v>
      </c>
      <c r="BQ1246" s="6"/>
      <c r="BR1246" s="6"/>
      <c r="BS1246" s="4">
        <v>100</v>
      </c>
      <c r="BT1246" s="6"/>
      <c r="BU1246" s="6"/>
      <c r="BV1246" s="6"/>
      <c r="BW1246" s="10" t="s">
        <v>910</v>
      </c>
      <c r="BX1246" s="6"/>
      <c r="BY1246" s="6"/>
    </row>
    <row r="1247" spans="1:77" hidden="1" x14ac:dyDescent="0.3">
      <c r="A1247" s="49" t="s">
        <v>1489</v>
      </c>
      <c r="B1247" s="9">
        <v>42971</v>
      </c>
      <c r="C1247" s="1" t="s">
        <v>123</v>
      </c>
      <c r="D1247" s="10" t="s">
        <v>115</v>
      </c>
      <c r="E1247" s="10" t="s">
        <v>116</v>
      </c>
      <c r="F1247" s="83">
        <v>90</v>
      </c>
      <c r="G1247" s="83">
        <v>3</v>
      </c>
      <c r="H1247" s="12" t="str">
        <f t="shared" si="39"/>
        <v>90-3</v>
      </c>
      <c r="I1247" s="12" t="str">
        <f t="shared" si="38"/>
        <v>90-3 4</v>
      </c>
      <c r="J1247" s="49" t="s">
        <v>1489</v>
      </c>
      <c r="K1247" s="2">
        <v>0</v>
      </c>
      <c r="L1247" s="83">
        <v>85</v>
      </c>
      <c r="M1247" s="117" t="b">
        <v>1</v>
      </c>
      <c r="N1247" s="14">
        <v>220.68499999999997</v>
      </c>
      <c r="O1247" s="14">
        <v>221.53499999999997</v>
      </c>
      <c r="P1247" s="11" t="s">
        <v>112</v>
      </c>
      <c r="Q1247" s="11" t="s">
        <v>39</v>
      </c>
      <c r="R1247" s="142" t="s">
        <v>1527</v>
      </c>
      <c r="S1247" s="143">
        <v>4</v>
      </c>
      <c r="T1247" s="11" t="s">
        <v>18</v>
      </c>
      <c r="U1247" s="11"/>
      <c r="V1247" s="17" t="s">
        <v>792</v>
      </c>
      <c r="W1247" s="6" t="s">
        <v>49</v>
      </c>
      <c r="X1247" s="6" t="s">
        <v>14</v>
      </c>
      <c r="Y1247" s="6" t="s">
        <v>10</v>
      </c>
      <c r="Z1247" s="18">
        <v>2</v>
      </c>
      <c r="AA1247" s="6" t="s">
        <v>40</v>
      </c>
      <c r="AI1247" s="4">
        <v>70</v>
      </c>
      <c r="AL1247" s="39">
        <v>20</v>
      </c>
      <c r="AW1247" s="4">
        <v>10</v>
      </c>
      <c r="BQ1247" s="6"/>
      <c r="BR1247" s="6"/>
      <c r="BS1247" s="4">
        <v>100</v>
      </c>
      <c r="BT1247" s="6"/>
      <c r="BU1247" s="6"/>
      <c r="BV1247" s="6"/>
      <c r="BW1247" s="10" t="s">
        <v>897</v>
      </c>
      <c r="BX1247" s="6"/>
      <c r="BY1247" s="6"/>
    </row>
    <row r="1248" spans="1:77" hidden="1" x14ac:dyDescent="0.3">
      <c r="A1248" s="49" t="s">
        <v>1489</v>
      </c>
      <c r="B1248" s="9">
        <v>42971</v>
      </c>
      <c r="C1248" s="1" t="s">
        <v>123</v>
      </c>
      <c r="D1248" s="10" t="s">
        <v>115</v>
      </c>
      <c r="E1248" s="10" t="s">
        <v>116</v>
      </c>
      <c r="F1248" s="83">
        <v>90</v>
      </c>
      <c r="G1248" s="83">
        <v>3</v>
      </c>
      <c r="H1248" s="12" t="str">
        <f t="shared" si="39"/>
        <v>90-3</v>
      </c>
      <c r="I1248" s="12" t="str">
        <f t="shared" si="38"/>
        <v>90-3 O</v>
      </c>
      <c r="J1248" s="49" t="s">
        <v>1489</v>
      </c>
      <c r="K1248" s="2">
        <v>0</v>
      </c>
      <c r="L1248" s="83">
        <v>85</v>
      </c>
      <c r="M1248" s="117" t="b">
        <v>1</v>
      </c>
      <c r="N1248" s="14">
        <v>220.68499999999997</v>
      </c>
      <c r="O1248" s="14">
        <v>221.53499999999997</v>
      </c>
      <c r="P1248" s="11"/>
      <c r="Q1248" s="11" t="s">
        <v>105</v>
      </c>
      <c r="R1248" s="135" t="s">
        <v>105</v>
      </c>
      <c r="S1248" s="139" t="s">
        <v>1492</v>
      </c>
      <c r="T1248" s="11"/>
      <c r="U1248" s="11"/>
      <c r="V1248" s="6"/>
      <c r="W1248" s="6"/>
      <c r="X1248" s="6"/>
      <c r="Y1248" s="6"/>
      <c r="Z1248" s="18" t="e">
        <v>#N/A</v>
      </c>
      <c r="AA1248" s="6"/>
      <c r="BQ1248" s="6"/>
      <c r="BR1248" s="6"/>
      <c r="BS1248" s="4">
        <v>0</v>
      </c>
      <c r="BT1248" s="6"/>
      <c r="BU1248" s="6"/>
      <c r="BV1248" s="6"/>
      <c r="BW1248" s="6"/>
      <c r="BX1248" s="6" t="s">
        <v>915</v>
      </c>
      <c r="BY1248" s="6"/>
    </row>
    <row r="1249" spans="1:77" hidden="1" x14ac:dyDescent="0.3">
      <c r="A1249" s="49" t="s">
        <v>1489</v>
      </c>
      <c r="B1249" s="9">
        <v>42971</v>
      </c>
      <c r="C1249" s="1" t="s">
        <v>123</v>
      </c>
      <c r="D1249" s="4" t="s">
        <v>115</v>
      </c>
      <c r="E1249" s="4" t="s">
        <v>116</v>
      </c>
      <c r="F1249" s="83">
        <v>91</v>
      </c>
      <c r="G1249" s="83">
        <v>1</v>
      </c>
      <c r="H1249" s="12" t="str">
        <f t="shared" si="39"/>
        <v>91-1</v>
      </c>
      <c r="I1249" s="12" t="str">
        <f t="shared" si="38"/>
        <v>91-1 1</v>
      </c>
      <c r="J1249" s="49" t="s">
        <v>1489</v>
      </c>
      <c r="K1249" s="2">
        <v>0</v>
      </c>
      <c r="L1249" s="83">
        <v>56</v>
      </c>
      <c r="M1249" s="117" t="b">
        <v>1</v>
      </c>
      <c r="N1249" s="14">
        <v>221.4</v>
      </c>
      <c r="O1249" s="14">
        <v>221.96</v>
      </c>
      <c r="P1249" s="2" t="s">
        <v>112</v>
      </c>
      <c r="Q1249" s="2" t="s">
        <v>30</v>
      </c>
      <c r="R1249" s="142" t="s">
        <v>1524</v>
      </c>
      <c r="S1249" s="143">
        <v>1</v>
      </c>
      <c r="T1249" s="2" t="s">
        <v>21</v>
      </c>
      <c r="U1249" s="2"/>
      <c r="V1249" s="40" t="s">
        <v>790</v>
      </c>
      <c r="W1249" s="1" t="s">
        <v>49</v>
      </c>
      <c r="X1249" s="1" t="s">
        <v>92</v>
      </c>
      <c r="Y1249" s="1" t="s">
        <v>11</v>
      </c>
      <c r="Z1249" s="18">
        <v>3</v>
      </c>
      <c r="AA1249" s="1" t="s">
        <v>111</v>
      </c>
      <c r="AI1249" s="4">
        <v>10</v>
      </c>
      <c r="AL1249" s="39">
        <v>10</v>
      </c>
      <c r="AW1249" s="4">
        <v>80</v>
      </c>
      <c r="BQ1249" s="1"/>
      <c r="BR1249" s="1"/>
      <c r="BS1249" s="4">
        <v>100</v>
      </c>
      <c r="BT1249" s="1"/>
      <c r="BU1249" s="1"/>
      <c r="BV1249" s="1"/>
      <c r="BW1249" s="4" t="s">
        <v>895</v>
      </c>
      <c r="BX1249" s="1"/>
      <c r="BY1249" s="1"/>
    </row>
    <row r="1250" spans="1:77" hidden="1" x14ac:dyDescent="0.3">
      <c r="A1250" s="49" t="s">
        <v>1489</v>
      </c>
      <c r="B1250" s="9">
        <v>42971</v>
      </c>
      <c r="C1250" s="1" t="s">
        <v>123</v>
      </c>
      <c r="D1250" s="10" t="s">
        <v>115</v>
      </c>
      <c r="E1250" s="10" t="s">
        <v>116</v>
      </c>
      <c r="F1250" s="83">
        <v>91</v>
      </c>
      <c r="G1250" s="83">
        <v>1</v>
      </c>
      <c r="H1250" s="12" t="str">
        <f t="shared" si="39"/>
        <v>91-1</v>
      </c>
      <c r="I1250" s="12" t="str">
        <f t="shared" si="38"/>
        <v>91-1 3</v>
      </c>
      <c r="J1250" s="49" t="s">
        <v>1489</v>
      </c>
      <c r="K1250" s="2">
        <v>0</v>
      </c>
      <c r="L1250" s="83">
        <v>56</v>
      </c>
      <c r="M1250" s="117" t="b">
        <v>1</v>
      </c>
      <c r="N1250" s="14">
        <v>221.4</v>
      </c>
      <c r="O1250" s="14">
        <v>221.96</v>
      </c>
      <c r="P1250" s="11" t="s">
        <v>112</v>
      </c>
      <c r="Q1250" s="11" t="s">
        <v>72</v>
      </c>
      <c r="R1250" s="142" t="s">
        <v>1526</v>
      </c>
      <c r="S1250" s="143">
        <v>3</v>
      </c>
      <c r="T1250" s="11" t="s">
        <v>18</v>
      </c>
      <c r="U1250" s="11"/>
      <c r="V1250" s="17" t="s">
        <v>796</v>
      </c>
      <c r="W1250" s="6" t="s">
        <v>49</v>
      </c>
      <c r="X1250" s="6" t="s">
        <v>92</v>
      </c>
      <c r="Y1250" s="6" t="s">
        <v>11</v>
      </c>
      <c r="Z1250" s="18">
        <v>3</v>
      </c>
      <c r="AA1250" s="6" t="s">
        <v>40</v>
      </c>
      <c r="AI1250" s="4">
        <v>10</v>
      </c>
      <c r="AL1250" s="39">
        <v>70</v>
      </c>
      <c r="AW1250" s="4">
        <v>20</v>
      </c>
      <c r="BQ1250" s="6"/>
      <c r="BR1250" s="6"/>
      <c r="BS1250" s="4">
        <v>100</v>
      </c>
      <c r="BT1250" s="6"/>
      <c r="BU1250" s="6"/>
      <c r="BV1250" s="6"/>
      <c r="BW1250" s="10" t="s">
        <v>896</v>
      </c>
      <c r="BX1250" s="6"/>
      <c r="BY1250" s="6"/>
    </row>
    <row r="1251" spans="1:77" hidden="1" x14ac:dyDescent="0.3">
      <c r="A1251" s="49" t="s">
        <v>1489</v>
      </c>
      <c r="B1251" s="9">
        <v>42971</v>
      </c>
      <c r="C1251" s="1" t="s">
        <v>123</v>
      </c>
      <c r="D1251" s="10" t="s">
        <v>115</v>
      </c>
      <c r="E1251" s="10" t="s">
        <v>116</v>
      </c>
      <c r="F1251" s="83">
        <v>91</v>
      </c>
      <c r="G1251" s="83">
        <v>1</v>
      </c>
      <c r="H1251" s="12" t="str">
        <f t="shared" si="39"/>
        <v>91-1</v>
      </c>
      <c r="I1251" s="12" t="str">
        <f t="shared" si="38"/>
        <v>91-1 4</v>
      </c>
      <c r="J1251" s="49" t="s">
        <v>1489</v>
      </c>
      <c r="K1251" s="2">
        <v>0</v>
      </c>
      <c r="L1251" s="83">
        <v>56</v>
      </c>
      <c r="M1251" s="117" t="b">
        <v>1</v>
      </c>
      <c r="N1251" s="14">
        <v>221.4</v>
      </c>
      <c r="O1251" s="14">
        <v>221.96</v>
      </c>
      <c r="P1251" s="11" t="s">
        <v>112</v>
      </c>
      <c r="Q1251" s="11" t="s">
        <v>39</v>
      </c>
      <c r="R1251" s="142" t="s">
        <v>1527</v>
      </c>
      <c r="S1251" s="143">
        <v>4</v>
      </c>
      <c r="T1251" s="11" t="s">
        <v>18</v>
      </c>
      <c r="U1251" s="11"/>
      <c r="V1251" s="17" t="s">
        <v>792</v>
      </c>
      <c r="W1251" s="6" t="s">
        <v>49</v>
      </c>
      <c r="X1251" s="6" t="s">
        <v>14</v>
      </c>
      <c r="Y1251" s="6" t="s">
        <v>10</v>
      </c>
      <c r="Z1251" s="18">
        <v>2</v>
      </c>
      <c r="AA1251" s="6" t="s">
        <v>40</v>
      </c>
      <c r="AI1251" s="4">
        <v>70</v>
      </c>
      <c r="AL1251" s="39">
        <v>20</v>
      </c>
      <c r="AW1251" s="4">
        <v>10</v>
      </c>
      <c r="BQ1251" s="6"/>
      <c r="BR1251" s="6"/>
      <c r="BS1251" s="4">
        <v>100</v>
      </c>
      <c r="BT1251" s="6"/>
      <c r="BU1251" s="6"/>
      <c r="BV1251" s="6"/>
      <c r="BW1251" s="10" t="s">
        <v>897</v>
      </c>
      <c r="BX1251" s="6"/>
      <c r="BY1251" s="6"/>
    </row>
    <row r="1252" spans="1:77" hidden="1" x14ac:dyDescent="0.3">
      <c r="A1252" s="49" t="s">
        <v>1489</v>
      </c>
      <c r="B1252" s="9">
        <v>42971</v>
      </c>
      <c r="C1252" s="1" t="s">
        <v>123</v>
      </c>
      <c r="D1252" s="10" t="s">
        <v>115</v>
      </c>
      <c r="E1252" s="10" t="s">
        <v>116</v>
      </c>
      <c r="F1252" s="83">
        <v>91</v>
      </c>
      <c r="G1252" s="83">
        <v>1</v>
      </c>
      <c r="H1252" s="12" t="str">
        <f t="shared" si="39"/>
        <v>91-1</v>
      </c>
      <c r="I1252" s="12" t="str">
        <f t="shared" si="38"/>
        <v>91-1 4</v>
      </c>
      <c r="J1252" s="49" t="s">
        <v>1489</v>
      </c>
      <c r="K1252" s="2">
        <v>36</v>
      </c>
      <c r="L1252" s="83">
        <v>48</v>
      </c>
      <c r="M1252" s="117" t="b">
        <v>1</v>
      </c>
      <c r="N1252" s="14">
        <v>221.76000000000002</v>
      </c>
      <c r="O1252" s="14">
        <v>221.88</v>
      </c>
      <c r="P1252" s="11" t="s">
        <v>112</v>
      </c>
      <c r="Q1252" s="11" t="s">
        <v>39</v>
      </c>
      <c r="R1252" s="142" t="s">
        <v>1527</v>
      </c>
      <c r="S1252" s="143">
        <v>4</v>
      </c>
      <c r="T1252" s="11" t="s">
        <v>18</v>
      </c>
      <c r="U1252" s="11"/>
      <c r="V1252" s="17" t="s">
        <v>795</v>
      </c>
      <c r="W1252" s="6" t="s">
        <v>49</v>
      </c>
      <c r="X1252" s="6" t="s">
        <v>16</v>
      </c>
      <c r="Y1252" s="6" t="s">
        <v>10</v>
      </c>
      <c r="Z1252" s="18">
        <v>2</v>
      </c>
      <c r="AA1252" s="6" t="s">
        <v>40</v>
      </c>
      <c r="AI1252" s="4">
        <v>50</v>
      </c>
      <c r="AR1252" s="4">
        <v>50</v>
      </c>
      <c r="BQ1252" s="6"/>
      <c r="BR1252" s="6"/>
      <c r="BS1252" s="4">
        <v>100</v>
      </c>
      <c r="BT1252" s="6"/>
      <c r="BU1252" s="6"/>
      <c r="BV1252" s="6"/>
      <c r="BW1252" s="10" t="s">
        <v>911</v>
      </c>
      <c r="BX1252" s="6"/>
      <c r="BY1252" s="6"/>
    </row>
    <row r="1253" spans="1:77" hidden="1" x14ac:dyDescent="0.3">
      <c r="A1253" s="49" t="s">
        <v>1489</v>
      </c>
      <c r="B1253" s="9">
        <v>42971</v>
      </c>
      <c r="C1253" s="1" t="s">
        <v>123</v>
      </c>
      <c r="D1253" s="10" t="s">
        <v>115</v>
      </c>
      <c r="E1253" s="10" t="s">
        <v>116</v>
      </c>
      <c r="F1253" s="83">
        <v>91</v>
      </c>
      <c r="G1253" s="83">
        <v>1</v>
      </c>
      <c r="H1253" s="12" t="str">
        <f t="shared" si="39"/>
        <v>91-1</v>
      </c>
      <c r="I1253" s="12" t="str">
        <f t="shared" si="38"/>
        <v>91-1 O</v>
      </c>
      <c r="J1253" s="49" t="s">
        <v>1489</v>
      </c>
      <c r="K1253" s="2">
        <v>0</v>
      </c>
      <c r="L1253" s="83">
        <v>56</v>
      </c>
      <c r="M1253" s="117" t="b">
        <v>1</v>
      </c>
      <c r="N1253" s="14">
        <v>221.4</v>
      </c>
      <c r="O1253" s="14">
        <v>221.96</v>
      </c>
      <c r="P1253" s="11"/>
      <c r="Q1253" s="11" t="s">
        <v>105</v>
      </c>
      <c r="R1253" s="135" t="s">
        <v>105</v>
      </c>
      <c r="S1253" s="139" t="s">
        <v>1492</v>
      </c>
      <c r="T1253" s="11"/>
      <c r="U1253" s="11"/>
      <c r="V1253" s="6"/>
      <c r="W1253" s="6"/>
      <c r="X1253" s="6"/>
      <c r="Y1253" s="6"/>
      <c r="Z1253" s="18" t="e">
        <v>#N/A</v>
      </c>
      <c r="AA1253" s="6"/>
      <c r="BQ1253" s="6"/>
      <c r="BR1253" s="6"/>
      <c r="BS1253" s="4">
        <v>0</v>
      </c>
      <c r="BT1253" s="6"/>
      <c r="BU1253" s="6"/>
      <c r="BV1253" s="6"/>
      <c r="BW1253" s="6"/>
      <c r="BX1253" s="6" t="s">
        <v>916</v>
      </c>
      <c r="BY1253" s="6"/>
    </row>
    <row r="1254" spans="1:77" hidden="1" x14ac:dyDescent="0.3">
      <c r="A1254" s="49" t="s">
        <v>1489</v>
      </c>
      <c r="B1254" s="9">
        <v>42971</v>
      </c>
      <c r="C1254" s="1" t="s">
        <v>123</v>
      </c>
      <c r="D1254" s="4" t="s">
        <v>115</v>
      </c>
      <c r="E1254" s="4" t="s">
        <v>116</v>
      </c>
      <c r="F1254" s="83">
        <v>92</v>
      </c>
      <c r="G1254" s="83">
        <v>1</v>
      </c>
      <c r="H1254" s="12" t="str">
        <f t="shared" si="39"/>
        <v>92-1</v>
      </c>
      <c r="I1254" s="12" t="str">
        <f t="shared" si="38"/>
        <v>92-1 1</v>
      </c>
      <c r="J1254" s="49" t="s">
        <v>1489</v>
      </c>
      <c r="K1254" s="2">
        <v>0</v>
      </c>
      <c r="L1254" s="83">
        <v>78</v>
      </c>
      <c r="M1254" s="117" t="b">
        <v>1</v>
      </c>
      <c r="N1254" s="14">
        <v>222</v>
      </c>
      <c r="O1254" s="14">
        <v>222.78</v>
      </c>
      <c r="P1254" s="2" t="s">
        <v>112</v>
      </c>
      <c r="Q1254" s="2" t="s">
        <v>30</v>
      </c>
      <c r="R1254" s="142" t="s">
        <v>1524</v>
      </c>
      <c r="S1254" s="143">
        <v>1</v>
      </c>
      <c r="T1254" s="2" t="s">
        <v>21</v>
      </c>
      <c r="U1254" s="2"/>
      <c r="V1254" s="40" t="s">
        <v>790</v>
      </c>
      <c r="W1254" s="1" t="s">
        <v>49</v>
      </c>
      <c r="X1254" s="1" t="s">
        <v>92</v>
      </c>
      <c r="Y1254" s="1" t="s">
        <v>11</v>
      </c>
      <c r="Z1254" s="18">
        <v>3</v>
      </c>
      <c r="AA1254" s="1" t="s">
        <v>111</v>
      </c>
      <c r="AI1254" s="4">
        <v>10</v>
      </c>
      <c r="AL1254" s="39">
        <v>10</v>
      </c>
      <c r="AW1254" s="4">
        <v>80</v>
      </c>
      <c r="BQ1254" s="1"/>
      <c r="BR1254" s="1"/>
      <c r="BS1254" s="4">
        <v>100</v>
      </c>
      <c r="BT1254" s="1"/>
      <c r="BU1254" s="1"/>
      <c r="BV1254" s="1"/>
      <c r="BW1254" s="4" t="s">
        <v>895</v>
      </c>
      <c r="BX1254" s="1"/>
      <c r="BY1254" s="1"/>
    </row>
    <row r="1255" spans="1:77" hidden="1" x14ac:dyDescent="0.3">
      <c r="A1255" s="49" t="s">
        <v>1489</v>
      </c>
      <c r="B1255" s="9">
        <v>42971</v>
      </c>
      <c r="C1255" s="1" t="s">
        <v>123</v>
      </c>
      <c r="D1255" s="10" t="s">
        <v>115</v>
      </c>
      <c r="E1255" s="10" t="s">
        <v>116</v>
      </c>
      <c r="F1255" s="83">
        <v>92</v>
      </c>
      <c r="G1255" s="83">
        <v>1</v>
      </c>
      <c r="H1255" s="12" t="str">
        <f t="shared" si="39"/>
        <v>92-1</v>
      </c>
      <c r="I1255" s="12" t="str">
        <f t="shared" si="38"/>
        <v>92-1 3</v>
      </c>
      <c r="J1255" s="49" t="s">
        <v>1489</v>
      </c>
      <c r="K1255" s="2">
        <v>0</v>
      </c>
      <c r="L1255" s="83">
        <v>78</v>
      </c>
      <c r="M1255" s="117" t="b">
        <v>1</v>
      </c>
      <c r="N1255" s="14">
        <v>222</v>
      </c>
      <c r="O1255" s="14">
        <v>222.78</v>
      </c>
      <c r="P1255" s="11" t="s">
        <v>112</v>
      </c>
      <c r="Q1255" s="11" t="s">
        <v>72</v>
      </c>
      <c r="R1255" s="142" t="s">
        <v>1526</v>
      </c>
      <c r="S1255" s="143">
        <v>3</v>
      </c>
      <c r="T1255" s="11" t="s">
        <v>18</v>
      </c>
      <c r="U1255" s="11"/>
      <c r="V1255" s="17" t="s">
        <v>796</v>
      </c>
      <c r="W1255" s="6" t="s">
        <v>49</v>
      </c>
      <c r="X1255" s="6" t="s">
        <v>92</v>
      </c>
      <c r="Y1255" s="6" t="s">
        <v>11</v>
      </c>
      <c r="Z1255" s="18">
        <v>3</v>
      </c>
      <c r="AA1255" s="6" t="s">
        <v>40</v>
      </c>
      <c r="AI1255" s="4">
        <v>10</v>
      </c>
      <c r="AL1255" s="39">
        <v>70</v>
      </c>
      <c r="AW1255" s="4">
        <v>20</v>
      </c>
      <c r="BQ1255" s="6"/>
      <c r="BR1255" s="6"/>
      <c r="BS1255" s="4">
        <v>100</v>
      </c>
      <c r="BT1255" s="6"/>
      <c r="BU1255" s="6"/>
      <c r="BV1255" s="6"/>
      <c r="BW1255" s="10" t="s">
        <v>896</v>
      </c>
      <c r="BX1255" s="6"/>
      <c r="BY1255" s="6"/>
    </row>
    <row r="1256" spans="1:77" hidden="1" x14ac:dyDescent="0.3">
      <c r="A1256" s="49" t="s">
        <v>1489</v>
      </c>
      <c r="B1256" s="9">
        <v>42971</v>
      </c>
      <c r="C1256" s="1" t="s">
        <v>123</v>
      </c>
      <c r="D1256" s="10" t="s">
        <v>115</v>
      </c>
      <c r="E1256" s="10" t="s">
        <v>116</v>
      </c>
      <c r="F1256" s="83">
        <v>92</v>
      </c>
      <c r="G1256" s="83">
        <v>1</v>
      </c>
      <c r="H1256" s="12" t="str">
        <f t="shared" si="39"/>
        <v>92-1</v>
      </c>
      <c r="I1256" s="12" t="str">
        <f t="shared" si="38"/>
        <v>92-1 4</v>
      </c>
      <c r="J1256" s="49" t="s">
        <v>1489</v>
      </c>
      <c r="K1256" s="2">
        <v>0</v>
      </c>
      <c r="L1256" s="83">
        <v>78</v>
      </c>
      <c r="M1256" s="117" t="b">
        <v>1</v>
      </c>
      <c r="N1256" s="14">
        <v>222</v>
      </c>
      <c r="O1256" s="14">
        <v>222.78</v>
      </c>
      <c r="P1256" s="11" t="s">
        <v>112</v>
      </c>
      <c r="Q1256" s="11" t="s">
        <v>39</v>
      </c>
      <c r="R1256" s="142" t="s">
        <v>1527</v>
      </c>
      <c r="S1256" s="143">
        <v>4</v>
      </c>
      <c r="T1256" s="11" t="s">
        <v>18</v>
      </c>
      <c r="U1256" s="11"/>
      <c r="V1256" s="17" t="s">
        <v>792</v>
      </c>
      <c r="W1256" s="6" t="s">
        <v>49</v>
      </c>
      <c r="X1256" s="6" t="s">
        <v>14</v>
      </c>
      <c r="Y1256" s="6" t="s">
        <v>10</v>
      </c>
      <c r="Z1256" s="18">
        <v>2</v>
      </c>
      <c r="AA1256" s="6" t="s">
        <v>40</v>
      </c>
      <c r="AI1256" s="4">
        <v>70</v>
      </c>
      <c r="AL1256" s="39">
        <v>20</v>
      </c>
      <c r="AW1256" s="4">
        <v>10</v>
      </c>
      <c r="BQ1256" s="6"/>
      <c r="BR1256" s="6"/>
      <c r="BS1256" s="4">
        <v>100</v>
      </c>
      <c r="BT1256" s="6"/>
      <c r="BU1256" s="6"/>
      <c r="BV1256" s="6"/>
      <c r="BW1256" s="10" t="s">
        <v>897</v>
      </c>
      <c r="BX1256" s="6"/>
      <c r="BY1256" s="6"/>
    </row>
    <row r="1257" spans="1:77" hidden="1" x14ac:dyDescent="0.3">
      <c r="A1257" s="49" t="s">
        <v>1489</v>
      </c>
      <c r="B1257" s="9">
        <v>42971</v>
      </c>
      <c r="C1257" s="1" t="s">
        <v>123</v>
      </c>
      <c r="D1257" s="10" t="s">
        <v>115</v>
      </c>
      <c r="E1257" s="10" t="s">
        <v>116</v>
      </c>
      <c r="F1257" s="83">
        <v>92</v>
      </c>
      <c r="G1257" s="83">
        <v>1</v>
      </c>
      <c r="H1257" s="12" t="str">
        <f t="shared" si="39"/>
        <v>92-1</v>
      </c>
      <c r="I1257" s="12" t="str">
        <f t="shared" si="38"/>
        <v>92-1 5</v>
      </c>
      <c r="J1257" s="49" t="s">
        <v>1489</v>
      </c>
      <c r="K1257" s="2">
        <v>0</v>
      </c>
      <c r="L1257" s="83">
        <v>78</v>
      </c>
      <c r="M1257" s="117" t="b">
        <v>1</v>
      </c>
      <c r="N1257" s="14">
        <v>222</v>
      </c>
      <c r="O1257" s="14">
        <v>222.78</v>
      </c>
      <c r="P1257" s="11" t="s">
        <v>112</v>
      </c>
      <c r="Q1257" s="11" t="s">
        <v>46</v>
      </c>
      <c r="R1257" s="142" t="s">
        <v>1495</v>
      </c>
      <c r="S1257" s="143">
        <v>5</v>
      </c>
      <c r="T1257" s="11" t="s">
        <v>18</v>
      </c>
      <c r="U1257" s="11"/>
      <c r="V1257" s="17" t="s">
        <v>792</v>
      </c>
      <c r="W1257" s="6" t="s">
        <v>49</v>
      </c>
      <c r="X1257" s="6" t="s">
        <v>16</v>
      </c>
      <c r="Y1257" s="6" t="s">
        <v>10</v>
      </c>
      <c r="Z1257" s="18">
        <v>2</v>
      </c>
      <c r="AA1257" s="6" t="s">
        <v>40</v>
      </c>
      <c r="AR1257" s="4">
        <v>50</v>
      </c>
      <c r="BH1257" s="4">
        <v>50</v>
      </c>
      <c r="BQ1257" s="6" t="s">
        <v>893</v>
      </c>
      <c r="BR1257" s="6"/>
      <c r="BS1257" s="4">
        <v>100</v>
      </c>
      <c r="BT1257" s="6"/>
      <c r="BU1257" s="6"/>
      <c r="BV1257" s="6"/>
      <c r="BW1257" s="10" t="s">
        <v>898</v>
      </c>
      <c r="BX1257" s="6"/>
      <c r="BY1257" s="6"/>
    </row>
    <row r="1258" spans="1:77" hidden="1" x14ac:dyDescent="0.3">
      <c r="A1258" s="49" t="s">
        <v>1489</v>
      </c>
      <c r="B1258" s="9">
        <v>42971</v>
      </c>
      <c r="C1258" s="1" t="s">
        <v>123</v>
      </c>
      <c r="D1258" s="10" t="s">
        <v>115</v>
      </c>
      <c r="E1258" s="10" t="s">
        <v>116</v>
      </c>
      <c r="F1258" s="83">
        <v>92</v>
      </c>
      <c r="G1258" s="83">
        <v>1</v>
      </c>
      <c r="H1258" s="12" t="str">
        <f t="shared" si="39"/>
        <v>92-1</v>
      </c>
      <c r="I1258" s="12" t="str">
        <f t="shared" si="38"/>
        <v>92-1 O</v>
      </c>
      <c r="J1258" s="49" t="s">
        <v>1489</v>
      </c>
      <c r="K1258" s="2">
        <v>0</v>
      </c>
      <c r="L1258" s="83">
        <v>78</v>
      </c>
      <c r="M1258" s="117" t="b">
        <v>1</v>
      </c>
      <c r="N1258" s="14">
        <v>222</v>
      </c>
      <c r="O1258" s="14">
        <v>222.78</v>
      </c>
      <c r="P1258" s="11"/>
      <c r="Q1258" s="11" t="s">
        <v>105</v>
      </c>
      <c r="R1258" s="135" t="s">
        <v>105</v>
      </c>
      <c r="S1258" s="139" t="s">
        <v>1492</v>
      </c>
      <c r="T1258" s="11"/>
      <c r="U1258" s="11"/>
      <c r="V1258" s="6"/>
      <c r="W1258" s="6"/>
      <c r="X1258" s="6"/>
      <c r="Y1258" s="6"/>
      <c r="Z1258" s="18" t="e">
        <v>#N/A</v>
      </c>
      <c r="AA1258" s="6"/>
      <c r="BQ1258" s="6"/>
      <c r="BR1258" s="6"/>
      <c r="BS1258" s="4">
        <v>0</v>
      </c>
      <c r="BT1258" s="6"/>
      <c r="BU1258" s="6"/>
      <c r="BV1258" s="6"/>
      <c r="BW1258" s="6"/>
      <c r="BX1258" s="6" t="s">
        <v>899</v>
      </c>
      <c r="BY1258" s="6"/>
    </row>
    <row r="1259" spans="1:77" hidden="1" x14ac:dyDescent="0.3">
      <c r="A1259" s="49" t="s">
        <v>1489</v>
      </c>
      <c r="B1259" s="9">
        <v>42971</v>
      </c>
      <c r="C1259" s="1" t="s">
        <v>123</v>
      </c>
      <c r="D1259" s="4" t="s">
        <v>115</v>
      </c>
      <c r="E1259" s="4" t="s">
        <v>116</v>
      </c>
      <c r="F1259" s="83">
        <v>92</v>
      </c>
      <c r="G1259" s="83">
        <v>2</v>
      </c>
      <c r="H1259" s="12" t="str">
        <f t="shared" si="39"/>
        <v>92-2</v>
      </c>
      <c r="I1259" s="12" t="str">
        <f t="shared" si="38"/>
        <v>92-2 1</v>
      </c>
      <c r="J1259" s="49" t="s">
        <v>1489</v>
      </c>
      <c r="K1259" s="2">
        <v>0</v>
      </c>
      <c r="L1259" s="83">
        <v>66</v>
      </c>
      <c r="M1259" s="117" t="b">
        <v>1</v>
      </c>
      <c r="N1259" s="14">
        <v>222.875</v>
      </c>
      <c r="O1259" s="14">
        <v>223.535</v>
      </c>
      <c r="P1259" s="2" t="s">
        <v>112</v>
      </c>
      <c r="Q1259" s="2" t="s">
        <v>30</v>
      </c>
      <c r="R1259" s="142" t="s">
        <v>1524</v>
      </c>
      <c r="S1259" s="143">
        <v>1</v>
      </c>
      <c r="T1259" s="2" t="s">
        <v>21</v>
      </c>
      <c r="U1259" s="2"/>
      <c r="V1259" s="40" t="s">
        <v>795</v>
      </c>
      <c r="W1259" s="1" t="s">
        <v>49</v>
      </c>
      <c r="X1259" s="1" t="s">
        <v>92</v>
      </c>
      <c r="Y1259" s="1" t="s">
        <v>11</v>
      </c>
      <c r="Z1259" s="18">
        <v>3</v>
      </c>
      <c r="AA1259" s="1" t="s">
        <v>111</v>
      </c>
      <c r="AI1259" s="4">
        <v>10</v>
      </c>
      <c r="AL1259" s="39">
        <v>10</v>
      </c>
      <c r="AW1259" s="4">
        <v>80</v>
      </c>
      <c r="BQ1259" s="1"/>
      <c r="BR1259" s="1"/>
      <c r="BS1259" s="4">
        <v>100</v>
      </c>
      <c r="BT1259" s="1"/>
      <c r="BU1259" s="1"/>
      <c r="BV1259" s="1"/>
      <c r="BW1259" s="4" t="s">
        <v>895</v>
      </c>
      <c r="BX1259" s="1"/>
      <c r="BY1259" s="1"/>
    </row>
    <row r="1260" spans="1:77" hidden="1" x14ac:dyDescent="0.3">
      <c r="A1260" s="49" t="s">
        <v>1489</v>
      </c>
      <c r="B1260" s="9">
        <v>42971</v>
      </c>
      <c r="C1260" s="1" t="s">
        <v>123</v>
      </c>
      <c r="D1260" s="10" t="s">
        <v>115</v>
      </c>
      <c r="E1260" s="10" t="s">
        <v>116</v>
      </c>
      <c r="F1260" s="83">
        <v>92</v>
      </c>
      <c r="G1260" s="83">
        <v>2</v>
      </c>
      <c r="H1260" s="12" t="str">
        <f t="shared" si="39"/>
        <v>92-2</v>
      </c>
      <c r="I1260" s="12" t="str">
        <f t="shared" si="38"/>
        <v>92-2 3</v>
      </c>
      <c r="J1260" s="49" t="s">
        <v>1489</v>
      </c>
      <c r="K1260" s="2">
        <v>0</v>
      </c>
      <c r="L1260" s="83">
        <v>66</v>
      </c>
      <c r="M1260" s="117" t="b">
        <v>1</v>
      </c>
      <c r="N1260" s="14">
        <v>222.875</v>
      </c>
      <c r="O1260" s="14">
        <v>223.535</v>
      </c>
      <c r="P1260" s="11" t="s">
        <v>112</v>
      </c>
      <c r="Q1260" s="11" t="s">
        <v>72</v>
      </c>
      <c r="R1260" s="142" t="s">
        <v>1526</v>
      </c>
      <c r="S1260" s="143">
        <v>3</v>
      </c>
      <c r="T1260" s="11" t="s">
        <v>18</v>
      </c>
      <c r="U1260" s="11"/>
      <c r="V1260" s="17" t="s">
        <v>796</v>
      </c>
      <c r="W1260" s="6" t="s">
        <v>49</v>
      </c>
      <c r="X1260" s="6" t="s">
        <v>92</v>
      </c>
      <c r="Y1260" s="6" t="s">
        <v>11</v>
      </c>
      <c r="Z1260" s="18">
        <v>3</v>
      </c>
      <c r="AA1260" s="6" t="s">
        <v>40</v>
      </c>
      <c r="AI1260" s="4">
        <v>10</v>
      </c>
      <c r="AL1260" s="39">
        <v>70</v>
      </c>
      <c r="AW1260" s="4">
        <v>20</v>
      </c>
      <c r="BQ1260" s="6"/>
      <c r="BR1260" s="6"/>
      <c r="BS1260" s="4">
        <v>100</v>
      </c>
      <c r="BT1260" s="6"/>
      <c r="BU1260" s="6"/>
      <c r="BV1260" s="6"/>
      <c r="BW1260" s="10" t="s">
        <v>896</v>
      </c>
      <c r="BX1260" s="6"/>
      <c r="BY1260" s="6"/>
    </row>
    <row r="1261" spans="1:77" hidden="1" x14ac:dyDescent="0.3">
      <c r="A1261" s="49" t="s">
        <v>1489</v>
      </c>
      <c r="B1261" s="9">
        <v>42971</v>
      </c>
      <c r="C1261" s="1" t="s">
        <v>123</v>
      </c>
      <c r="D1261" s="10" t="s">
        <v>115</v>
      </c>
      <c r="E1261" s="10" t="s">
        <v>116</v>
      </c>
      <c r="F1261" s="83">
        <v>92</v>
      </c>
      <c r="G1261" s="83">
        <v>2</v>
      </c>
      <c r="H1261" s="12" t="str">
        <f t="shared" si="39"/>
        <v>92-2</v>
      </c>
      <c r="I1261" s="12" t="str">
        <f t="shared" si="38"/>
        <v>92-2 4</v>
      </c>
      <c r="J1261" s="49" t="s">
        <v>1489</v>
      </c>
      <c r="K1261" s="2">
        <v>0</v>
      </c>
      <c r="L1261" s="83">
        <v>66</v>
      </c>
      <c r="M1261" s="117" t="b">
        <v>1</v>
      </c>
      <c r="N1261" s="14">
        <v>222.875</v>
      </c>
      <c r="O1261" s="14">
        <v>223.535</v>
      </c>
      <c r="P1261" s="11" t="s">
        <v>112</v>
      </c>
      <c r="Q1261" s="11" t="s">
        <v>39</v>
      </c>
      <c r="R1261" s="142" t="s">
        <v>1527</v>
      </c>
      <c r="S1261" s="143">
        <v>4</v>
      </c>
      <c r="T1261" s="11" t="s">
        <v>18</v>
      </c>
      <c r="U1261" s="11"/>
      <c r="V1261" s="17" t="s">
        <v>459</v>
      </c>
      <c r="W1261" s="6" t="s">
        <v>49</v>
      </c>
      <c r="X1261" s="6" t="s">
        <v>14</v>
      </c>
      <c r="Y1261" s="6" t="s">
        <v>10</v>
      </c>
      <c r="Z1261" s="18">
        <v>2</v>
      </c>
      <c r="AA1261" s="6" t="s">
        <v>40</v>
      </c>
      <c r="AI1261" s="4">
        <v>70</v>
      </c>
      <c r="AL1261" s="39">
        <v>20</v>
      </c>
      <c r="AW1261" s="4">
        <v>10</v>
      </c>
      <c r="BQ1261" s="6"/>
      <c r="BR1261" s="6"/>
      <c r="BS1261" s="4">
        <v>100</v>
      </c>
      <c r="BT1261" s="6"/>
      <c r="BU1261" s="6"/>
      <c r="BV1261" s="6"/>
      <c r="BW1261" s="10" t="s">
        <v>897</v>
      </c>
      <c r="BX1261" s="6"/>
      <c r="BY1261" s="6"/>
    </row>
    <row r="1262" spans="1:77" hidden="1" x14ac:dyDescent="0.3">
      <c r="A1262" s="49" t="s">
        <v>1489</v>
      </c>
      <c r="B1262" s="9">
        <v>42971</v>
      </c>
      <c r="C1262" s="1" t="s">
        <v>123</v>
      </c>
      <c r="D1262" s="10" t="s">
        <v>115</v>
      </c>
      <c r="E1262" s="10" t="s">
        <v>116</v>
      </c>
      <c r="F1262" s="83">
        <v>92</v>
      </c>
      <c r="G1262" s="83">
        <v>2</v>
      </c>
      <c r="H1262" s="12" t="str">
        <f t="shared" si="39"/>
        <v>92-2</v>
      </c>
      <c r="I1262" s="12" t="str">
        <f t="shared" si="38"/>
        <v>92-2 O</v>
      </c>
      <c r="J1262" s="49" t="s">
        <v>1489</v>
      </c>
      <c r="K1262" s="2">
        <v>0</v>
      </c>
      <c r="L1262" s="83">
        <v>66</v>
      </c>
      <c r="M1262" s="117" t="b">
        <v>1</v>
      </c>
      <c r="N1262" s="14">
        <v>222.875</v>
      </c>
      <c r="O1262" s="14">
        <v>223.535</v>
      </c>
      <c r="P1262" s="11"/>
      <c r="Q1262" s="11" t="s">
        <v>105</v>
      </c>
      <c r="R1262" s="135" t="s">
        <v>105</v>
      </c>
      <c r="S1262" s="139" t="s">
        <v>1492</v>
      </c>
      <c r="T1262" s="11"/>
      <c r="U1262" s="11"/>
      <c r="V1262" s="6"/>
      <c r="W1262" s="6"/>
      <c r="X1262" s="6"/>
      <c r="Y1262" s="6"/>
      <c r="Z1262" s="18" t="e">
        <v>#N/A</v>
      </c>
      <c r="AA1262" s="6"/>
      <c r="BQ1262" s="6"/>
      <c r="BR1262" s="6"/>
      <c r="BS1262" s="4">
        <v>0</v>
      </c>
      <c r="BT1262" s="6"/>
      <c r="BU1262" s="6"/>
      <c r="BV1262" s="6"/>
      <c r="BW1262" s="6"/>
      <c r="BX1262" s="6" t="s">
        <v>915</v>
      </c>
      <c r="BY1262" s="6"/>
    </row>
    <row r="1263" spans="1:77" hidden="1" x14ac:dyDescent="0.3">
      <c r="A1263" s="49" t="s">
        <v>1489</v>
      </c>
      <c r="B1263" s="9">
        <v>42971</v>
      </c>
      <c r="C1263" s="1" t="s">
        <v>123</v>
      </c>
      <c r="D1263" s="4" t="s">
        <v>115</v>
      </c>
      <c r="E1263" s="4" t="s">
        <v>116</v>
      </c>
      <c r="F1263" s="83">
        <v>92</v>
      </c>
      <c r="G1263" s="83">
        <v>3</v>
      </c>
      <c r="H1263" s="12" t="str">
        <f t="shared" si="39"/>
        <v>92-3</v>
      </c>
      <c r="I1263" s="12" t="str">
        <f t="shared" si="38"/>
        <v>92-3 1</v>
      </c>
      <c r="J1263" s="49" t="s">
        <v>1489</v>
      </c>
      <c r="K1263" s="2">
        <v>0</v>
      </c>
      <c r="L1263" s="83">
        <v>76</v>
      </c>
      <c r="M1263" s="117" t="b">
        <v>1</v>
      </c>
      <c r="N1263" s="14">
        <v>223.54</v>
      </c>
      <c r="O1263" s="14">
        <v>224.29999999999998</v>
      </c>
      <c r="P1263" s="2" t="s">
        <v>112</v>
      </c>
      <c r="Q1263" s="2" t="s">
        <v>30</v>
      </c>
      <c r="R1263" s="142" t="s">
        <v>1524</v>
      </c>
      <c r="S1263" s="143">
        <v>1</v>
      </c>
      <c r="T1263" s="2" t="s">
        <v>21</v>
      </c>
      <c r="U1263" s="2"/>
      <c r="V1263" s="40" t="s">
        <v>884</v>
      </c>
      <c r="W1263" s="1" t="s">
        <v>49</v>
      </c>
      <c r="X1263" s="1" t="s">
        <v>92</v>
      </c>
      <c r="Y1263" s="1" t="s">
        <v>11</v>
      </c>
      <c r="Z1263" s="18">
        <v>3</v>
      </c>
      <c r="AA1263" s="1" t="s">
        <v>111</v>
      </c>
      <c r="AI1263" s="4">
        <v>10</v>
      </c>
      <c r="AL1263" s="39">
        <v>10</v>
      </c>
      <c r="AW1263" s="4">
        <v>80</v>
      </c>
      <c r="BQ1263" s="1"/>
      <c r="BR1263" s="1"/>
      <c r="BS1263" s="4">
        <v>100</v>
      </c>
      <c r="BT1263" s="1"/>
      <c r="BU1263" s="1"/>
      <c r="BV1263" s="1"/>
      <c r="BW1263" s="4" t="s">
        <v>895</v>
      </c>
      <c r="BX1263" s="1"/>
      <c r="BY1263" s="1"/>
    </row>
    <row r="1264" spans="1:77" hidden="1" x14ac:dyDescent="0.3">
      <c r="A1264" s="49" t="s">
        <v>1489</v>
      </c>
      <c r="B1264" s="9">
        <v>42971</v>
      </c>
      <c r="C1264" s="1" t="s">
        <v>123</v>
      </c>
      <c r="D1264" s="10" t="s">
        <v>115</v>
      </c>
      <c r="E1264" s="10" t="s">
        <v>116</v>
      </c>
      <c r="F1264" s="83">
        <v>92</v>
      </c>
      <c r="G1264" s="83">
        <v>3</v>
      </c>
      <c r="H1264" s="12" t="str">
        <f t="shared" si="39"/>
        <v>92-3</v>
      </c>
      <c r="I1264" s="12" t="str">
        <f t="shared" si="38"/>
        <v>92-3 3</v>
      </c>
      <c r="J1264" s="49" t="s">
        <v>1489</v>
      </c>
      <c r="K1264" s="2">
        <v>0</v>
      </c>
      <c r="L1264" s="83">
        <v>76</v>
      </c>
      <c r="M1264" s="117" t="b">
        <v>1</v>
      </c>
      <c r="N1264" s="14">
        <v>223.54</v>
      </c>
      <c r="O1264" s="14">
        <v>224.29999999999998</v>
      </c>
      <c r="P1264" s="11" t="s">
        <v>112</v>
      </c>
      <c r="Q1264" s="11" t="s">
        <v>72</v>
      </c>
      <c r="R1264" s="142" t="s">
        <v>1526</v>
      </c>
      <c r="S1264" s="143">
        <v>3</v>
      </c>
      <c r="T1264" s="11" t="s">
        <v>18</v>
      </c>
      <c r="U1264" s="11"/>
      <c r="V1264" s="17" t="s">
        <v>791</v>
      </c>
      <c r="W1264" s="6" t="s">
        <v>49</v>
      </c>
      <c r="X1264" s="6" t="s">
        <v>92</v>
      </c>
      <c r="Y1264" s="6" t="s">
        <v>11</v>
      </c>
      <c r="Z1264" s="18">
        <v>3</v>
      </c>
      <c r="AA1264" s="6" t="s">
        <v>40</v>
      </c>
      <c r="AI1264" s="4">
        <v>10</v>
      </c>
      <c r="AL1264" s="39">
        <v>70</v>
      </c>
      <c r="AW1264" s="4">
        <v>20</v>
      </c>
      <c r="BQ1264" s="6"/>
      <c r="BR1264" s="6"/>
      <c r="BS1264" s="4">
        <v>100</v>
      </c>
      <c r="BT1264" s="6"/>
      <c r="BU1264" s="6"/>
      <c r="BV1264" s="6"/>
      <c r="BW1264" s="10" t="s">
        <v>896</v>
      </c>
      <c r="BX1264" s="6"/>
      <c r="BY1264" s="6"/>
    </row>
    <row r="1265" spans="1:77" hidden="1" x14ac:dyDescent="0.3">
      <c r="A1265" s="49" t="s">
        <v>1489</v>
      </c>
      <c r="B1265" s="9">
        <v>42971</v>
      </c>
      <c r="C1265" s="1" t="s">
        <v>123</v>
      </c>
      <c r="D1265" s="10" t="s">
        <v>115</v>
      </c>
      <c r="E1265" s="10" t="s">
        <v>116</v>
      </c>
      <c r="F1265" s="83">
        <v>92</v>
      </c>
      <c r="G1265" s="83">
        <v>3</v>
      </c>
      <c r="H1265" s="12" t="str">
        <f t="shared" si="39"/>
        <v>92-3</v>
      </c>
      <c r="I1265" s="12" t="str">
        <f t="shared" si="38"/>
        <v>92-3 4</v>
      </c>
      <c r="J1265" s="49" t="s">
        <v>1489</v>
      </c>
      <c r="K1265" s="2">
        <v>0</v>
      </c>
      <c r="L1265" s="83">
        <v>76</v>
      </c>
      <c r="M1265" s="117" t="b">
        <v>1</v>
      </c>
      <c r="N1265" s="14">
        <v>223.54</v>
      </c>
      <c r="O1265" s="14">
        <v>224.29999999999998</v>
      </c>
      <c r="P1265" s="11" t="s">
        <v>112</v>
      </c>
      <c r="Q1265" s="11" t="s">
        <v>39</v>
      </c>
      <c r="R1265" s="142" t="s">
        <v>1527</v>
      </c>
      <c r="S1265" s="143">
        <v>4</v>
      </c>
      <c r="T1265" s="11" t="s">
        <v>18</v>
      </c>
      <c r="U1265" s="11"/>
      <c r="V1265" s="17" t="s">
        <v>792</v>
      </c>
      <c r="W1265" s="6" t="s">
        <v>49</v>
      </c>
      <c r="X1265" s="6" t="s">
        <v>14</v>
      </c>
      <c r="Y1265" s="6" t="s">
        <v>10</v>
      </c>
      <c r="Z1265" s="18">
        <v>2</v>
      </c>
      <c r="AA1265" s="6" t="s">
        <v>40</v>
      </c>
      <c r="AI1265" s="4">
        <v>70</v>
      </c>
      <c r="AL1265" s="39">
        <v>20</v>
      </c>
      <c r="AW1265" s="4">
        <v>10</v>
      </c>
      <c r="BQ1265" s="6"/>
      <c r="BR1265" s="6"/>
      <c r="BS1265" s="4">
        <v>100</v>
      </c>
      <c r="BT1265" s="6"/>
      <c r="BU1265" s="6"/>
      <c r="BV1265" s="6"/>
      <c r="BW1265" s="10" t="s">
        <v>897</v>
      </c>
      <c r="BX1265" s="6"/>
      <c r="BY1265" s="6"/>
    </row>
    <row r="1266" spans="1:77" hidden="1" x14ac:dyDescent="0.3">
      <c r="A1266" s="49" t="s">
        <v>1489</v>
      </c>
      <c r="B1266" s="9">
        <v>42971</v>
      </c>
      <c r="C1266" s="1" t="s">
        <v>123</v>
      </c>
      <c r="D1266" s="10" t="s">
        <v>115</v>
      </c>
      <c r="E1266" s="10" t="s">
        <v>116</v>
      </c>
      <c r="F1266" s="83">
        <v>92</v>
      </c>
      <c r="G1266" s="83">
        <v>3</v>
      </c>
      <c r="H1266" s="12" t="str">
        <f t="shared" si="39"/>
        <v>92-3</v>
      </c>
      <c r="I1266" s="12" t="str">
        <f t="shared" si="38"/>
        <v>92-3 5</v>
      </c>
      <c r="J1266" s="49" t="s">
        <v>1489</v>
      </c>
      <c r="K1266" s="2">
        <v>0</v>
      </c>
      <c r="L1266" s="83">
        <v>76</v>
      </c>
      <c r="M1266" s="117" t="b">
        <v>1</v>
      </c>
      <c r="N1266" s="14">
        <v>223.54</v>
      </c>
      <c r="O1266" s="14">
        <v>224.29999999999998</v>
      </c>
      <c r="P1266" s="11" t="s">
        <v>112</v>
      </c>
      <c r="Q1266" s="11" t="s">
        <v>46</v>
      </c>
      <c r="R1266" s="142" t="s">
        <v>1495</v>
      </c>
      <c r="S1266" s="143">
        <v>5</v>
      </c>
      <c r="T1266" s="11" t="s">
        <v>18</v>
      </c>
      <c r="U1266" s="11"/>
      <c r="V1266" s="17" t="s">
        <v>792</v>
      </c>
      <c r="W1266" s="6" t="s">
        <v>49</v>
      </c>
      <c r="X1266" s="6" t="s">
        <v>14</v>
      </c>
      <c r="Y1266" s="6" t="s">
        <v>10</v>
      </c>
      <c r="Z1266" s="18">
        <v>2</v>
      </c>
      <c r="AA1266" s="6" t="s">
        <v>40</v>
      </c>
      <c r="AR1266" s="4">
        <v>50</v>
      </c>
      <c r="BH1266" s="4">
        <v>50</v>
      </c>
      <c r="BQ1266" s="6" t="s">
        <v>893</v>
      </c>
      <c r="BR1266" s="6"/>
      <c r="BS1266" s="4">
        <v>100</v>
      </c>
      <c r="BT1266" s="6"/>
      <c r="BU1266" s="6"/>
      <c r="BV1266" s="6"/>
      <c r="BW1266" s="10" t="s">
        <v>898</v>
      </c>
      <c r="BX1266" s="6"/>
      <c r="BY1266" s="6"/>
    </row>
    <row r="1267" spans="1:77" hidden="1" x14ac:dyDescent="0.3">
      <c r="A1267" s="49" t="s">
        <v>1489</v>
      </c>
      <c r="B1267" s="9">
        <v>42971</v>
      </c>
      <c r="C1267" s="1" t="s">
        <v>123</v>
      </c>
      <c r="D1267" s="10" t="s">
        <v>115</v>
      </c>
      <c r="E1267" s="10" t="s">
        <v>116</v>
      </c>
      <c r="F1267" s="83">
        <v>92</v>
      </c>
      <c r="G1267" s="83">
        <v>3</v>
      </c>
      <c r="H1267" s="12" t="str">
        <f t="shared" si="39"/>
        <v>92-3</v>
      </c>
      <c r="I1267" s="12" t="str">
        <f t="shared" si="38"/>
        <v>92-3 O</v>
      </c>
      <c r="J1267" s="49" t="s">
        <v>1489</v>
      </c>
      <c r="K1267" s="2">
        <v>0</v>
      </c>
      <c r="L1267" s="83">
        <v>76</v>
      </c>
      <c r="M1267" s="117" t="b">
        <v>1</v>
      </c>
      <c r="N1267" s="14">
        <v>223.54</v>
      </c>
      <c r="O1267" s="14">
        <v>224.29999999999998</v>
      </c>
      <c r="P1267" s="11"/>
      <c r="Q1267" s="11" t="s">
        <v>105</v>
      </c>
      <c r="R1267" s="135" t="s">
        <v>105</v>
      </c>
      <c r="S1267" s="139" t="s">
        <v>1492</v>
      </c>
      <c r="T1267" s="11"/>
      <c r="U1267" s="11"/>
      <c r="V1267" s="6"/>
      <c r="W1267" s="6"/>
      <c r="X1267" s="6"/>
      <c r="Y1267" s="6"/>
      <c r="Z1267" s="18" t="e">
        <v>#N/A</v>
      </c>
      <c r="AA1267" s="6"/>
      <c r="BQ1267" s="6"/>
      <c r="BR1267" s="6"/>
      <c r="BS1267" s="4">
        <v>0</v>
      </c>
      <c r="BT1267" s="6"/>
      <c r="BU1267" s="6"/>
      <c r="BV1267" s="6"/>
      <c r="BW1267" s="6"/>
      <c r="BX1267" s="6" t="s">
        <v>899</v>
      </c>
      <c r="BY1267" s="6"/>
    </row>
    <row r="1268" spans="1:77" hidden="1" x14ac:dyDescent="0.3">
      <c r="A1268" s="49" t="s">
        <v>1489</v>
      </c>
      <c r="B1268" s="9">
        <v>42971</v>
      </c>
      <c r="C1268" s="1" t="s">
        <v>123</v>
      </c>
      <c r="D1268" s="4" t="s">
        <v>115</v>
      </c>
      <c r="E1268" s="4" t="s">
        <v>116</v>
      </c>
      <c r="F1268" s="83">
        <v>92</v>
      </c>
      <c r="G1268" s="83">
        <v>4</v>
      </c>
      <c r="H1268" s="12" t="str">
        <f t="shared" si="39"/>
        <v>92-4</v>
      </c>
      <c r="I1268" s="12" t="str">
        <f t="shared" si="38"/>
        <v>92-4 1</v>
      </c>
      <c r="J1268" s="49" t="s">
        <v>1489</v>
      </c>
      <c r="K1268" s="2">
        <v>0</v>
      </c>
      <c r="L1268" s="83">
        <v>85</v>
      </c>
      <c r="M1268" s="117" t="b">
        <v>1</v>
      </c>
      <c r="N1268" s="14">
        <v>224.315</v>
      </c>
      <c r="O1268" s="14">
        <v>225.16499999999999</v>
      </c>
      <c r="P1268" s="2" t="s">
        <v>112</v>
      </c>
      <c r="Q1268" s="2" t="s">
        <v>30</v>
      </c>
      <c r="R1268" s="142" t="s">
        <v>1524</v>
      </c>
      <c r="S1268" s="143">
        <v>1</v>
      </c>
      <c r="T1268" s="2" t="s">
        <v>21</v>
      </c>
      <c r="U1268" s="2"/>
      <c r="V1268" s="40" t="s">
        <v>885</v>
      </c>
      <c r="W1268" s="1" t="s">
        <v>49</v>
      </c>
      <c r="X1268" s="1" t="s">
        <v>92</v>
      </c>
      <c r="Y1268" s="1" t="s">
        <v>11</v>
      </c>
      <c r="Z1268" s="18">
        <v>3</v>
      </c>
      <c r="AA1268" s="1" t="s">
        <v>111</v>
      </c>
      <c r="AI1268" s="4">
        <v>10</v>
      </c>
      <c r="AL1268" s="39">
        <v>10</v>
      </c>
      <c r="AW1268" s="4">
        <v>80</v>
      </c>
      <c r="BQ1268" s="1"/>
      <c r="BR1268" s="1"/>
      <c r="BS1268" s="4">
        <v>100</v>
      </c>
      <c r="BT1268" s="1"/>
      <c r="BU1268" s="1"/>
      <c r="BV1268" s="1"/>
      <c r="BW1268" s="4" t="s">
        <v>895</v>
      </c>
      <c r="BX1268" s="1"/>
      <c r="BY1268" s="1"/>
    </row>
    <row r="1269" spans="1:77" hidden="1" x14ac:dyDescent="0.3">
      <c r="A1269" s="49" t="s">
        <v>1489</v>
      </c>
      <c r="B1269" s="9">
        <v>42971</v>
      </c>
      <c r="C1269" s="1" t="s">
        <v>123</v>
      </c>
      <c r="D1269" s="10" t="s">
        <v>115</v>
      </c>
      <c r="E1269" s="10" t="s">
        <v>116</v>
      </c>
      <c r="F1269" s="83">
        <v>92</v>
      </c>
      <c r="G1269" s="83">
        <v>4</v>
      </c>
      <c r="H1269" s="12" t="str">
        <f t="shared" si="39"/>
        <v>92-4</v>
      </c>
      <c r="I1269" s="12" t="str">
        <f t="shared" si="38"/>
        <v>92-4 3</v>
      </c>
      <c r="J1269" s="49" t="s">
        <v>1489</v>
      </c>
      <c r="K1269" s="2">
        <v>0</v>
      </c>
      <c r="L1269" s="83">
        <v>85</v>
      </c>
      <c r="M1269" s="117" t="b">
        <v>1</v>
      </c>
      <c r="N1269" s="14">
        <v>224.315</v>
      </c>
      <c r="O1269" s="14">
        <v>225.16499999999999</v>
      </c>
      <c r="P1269" s="11" t="s">
        <v>112</v>
      </c>
      <c r="Q1269" s="11" t="s">
        <v>72</v>
      </c>
      <c r="R1269" s="142" t="s">
        <v>1526</v>
      </c>
      <c r="S1269" s="143">
        <v>3</v>
      </c>
      <c r="T1269" s="11" t="s">
        <v>18</v>
      </c>
      <c r="U1269" s="11"/>
      <c r="V1269" s="17" t="s">
        <v>886</v>
      </c>
      <c r="W1269" s="6" t="s">
        <v>49</v>
      </c>
      <c r="X1269" s="6" t="s">
        <v>92</v>
      </c>
      <c r="Y1269" s="6" t="s">
        <v>11</v>
      </c>
      <c r="Z1269" s="18">
        <v>3</v>
      </c>
      <c r="AA1269" s="6" t="s">
        <v>40</v>
      </c>
      <c r="AI1269" s="4">
        <v>10</v>
      </c>
      <c r="AL1269" s="39">
        <v>70</v>
      </c>
      <c r="AW1269" s="4">
        <v>20</v>
      </c>
      <c r="BQ1269" s="6"/>
      <c r="BR1269" s="6"/>
      <c r="BS1269" s="4">
        <v>100</v>
      </c>
      <c r="BT1269" s="6"/>
      <c r="BU1269" s="6"/>
      <c r="BV1269" s="6"/>
      <c r="BW1269" s="10" t="s">
        <v>896</v>
      </c>
      <c r="BX1269" s="6"/>
      <c r="BY1269" s="6"/>
    </row>
    <row r="1270" spans="1:77" hidden="1" x14ac:dyDescent="0.3">
      <c r="A1270" s="49" t="s">
        <v>1489</v>
      </c>
      <c r="B1270" s="9">
        <v>42971</v>
      </c>
      <c r="C1270" s="1" t="s">
        <v>123</v>
      </c>
      <c r="D1270" s="10" t="s">
        <v>115</v>
      </c>
      <c r="E1270" s="10" t="s">
        <v>116</v>
      </c>
      <c r="F1270" s="83">
        <v>92</v>
      </c>
      <c r="G1270" s="83">
        <v>4</v>
      </c>
      <c r="H1270" s="12" t="str">
        <f t="shared" si="39"/>
        <v>92-4</v>
      </c>
      <c r="I1270" s="12" t="str">
        <f t="shared" si="38"/>
        <v>92-4 4</v>
      </c>
      <c r="J1270" s="49" t="s">
        <v>1489</v>
      </c>
      <c r="K1270" s="2">
        <v>0</v>
      </c>
      <c r="L1270" s="83">
        <v>85</v>
      </c>
      <c r="M1270" s="117" t="b">
        <v>1</v>
      </c>
      <c r="N1270" s="14">
        <v>224.315</v>
      </c>
      <c r="O1270" s="14">
        <v>225.16499999999999</v>
      </c>
      <c r="P1270" s="11" t="s">
        <v>112</v>
      </c>
      <c r="Q1270" s="11" t="s">
        <v>39</v>
      </c>
      <c r="R1270" s="142" t="s">
        <v>1527</v>
      </c>
      <c r="S1270" s="143">
        <v>4</v>
      </c>
      <c r="T1270" s="11" t="s">
        <v>18</v>
      </c>
      <c r="U1270" s="11"/>
      <c r="V1270" s="17" t="s">
        <v>459</v>
      </c>
      <c r="W1270" s="6" t="s">
        <v>49</v>
      </c>
      <c r="X1270" s="6" t="s">
        <v>14</v>
      </c>
      <c r="Y1270" s="6" t="s">
        <v>10</v>
      </c>
      <c r="Z1270" s="18">
        <v>2</v>
      </c>
      <c r="AA1270" s="6" t="s">
        <v>40</v>
      </c>
      <c r="AI1270" s="4">
        <v>70</v>
      </c>
      <c r="AL1270" s="39">
        <v>20</v>
      </c>
      <c r="AW1270" s="4">
        <v>10</v>
      </c>
      <c r="BQ1270" s="6"/>
      <c r="BR1270" s="6"/>
      <c r="BS1270" s="4">
        <v>100</v>
      </c>
      <c r="BT1270" s="6"/>
      <c r="BU1270" s="6"/>
      <c r="BV1270" s="6"/>
      <c r="BW1270" s="10" t="s">
        <v>897</v>
      </c>
      <c r="BX1270" s="6"/>
      <c r="BY1270" s="6"/>
    </row>
    <row r="1271" spans="1:77" hidden="1" x14ac:dyDescent="0.3">
      <c r="A1271" s="49" t="s">
        <v>1489</v>
      </c>
      <c r="B1271" s="9">
        <v>42971</v>
      </c>
      <c r="C1271" s="1" t="s">
        <v>123</v>
      </c>
      <c r="D1271" s="10" t="s">
        <v>115</v>
      </c>
      <c r="E1271" s="10" t="s">
        <v>116</v>
      </c>
      <c r="F1271" s="83">
        <v>92</v>
      </c>
      <c r="G1271" s="83">
        <v>4</v>
      </c>
      <c r="H1271" s="12" t="str">
        <f t="shared" si="39"/>
        <v>92-4</v>
      </c>
      <c r="I1271" s="12" t="str">
        <f t="shared" si="38"/>
        <v>92-4 O</v>
      </c>
      <c r="J1271" s="49" t="s">
        <v>1489</v>
      </c>
      <c r="K1271" s="2">
        <v>0</v>
      </c>
      <c r="L1271" s="83">
        <v>85</v>
      </c>
      <c r="M1271" s="117" t="b">
        <v>1</v>
      </c>
      <c r="N1271" s="14">
        <v>224.315</v>
      </c>
      <c r="O1271" s="14">
        <v>225.16499999999999</v>
      </c>
      <c r="P1271" s="11"/>
      <c r="Q1271" s="11" t="s">
        <v>105</v>
      </c>
      <c r="R1271" s="135" t="s">
        <v>105</v>
      </c>
      <c r="S1271" s="139" t="s">
        <v>1492</v>
      </c>
      <c r="T1271" s="11"/>
      <c r="U1271" s="11"/>
      <c r="V1271" s="6"/>
      <c r="W1271" s="6"/>
      <c r="X1271" s="6"/>
      <c r="Y1271" s="6"/>
      <c r="Z1271" s="18" t="e">
        <v>#N/A</v>
      </c>
      <c r="AA1271" s="6"/>
      <c r="BQ1271" s="6"/>
      <c r="BR1271" s="6"/>
      <c r="BS1271" s="4">
        <v>0</v>
      </c>
      <c r="BT1271" s="6"/>
      <c r="BU1271" s="6"/>
      <c r="BV1271" s="6"/>
      <c r="BW1271" s="6"/>
      <c r="BX1271" s="6" t="s">
        <v>917</v>
      </c>
      <c r="BY1271" s="6"/>
    </row>
    <row r="1272" spans="1:77" hidden="1" x14ac:dyDescent="0.3">
      <c r="A1272" s="49" t="s">
        <v>1489</v>
      </c>
      <c r="B1272" s="9">
        <v>42971</v>
      </c>
      <c r="C1272" s="1" t="s">
        <v>123</v>
      </c>
      <c r="D1272" s="4" t="s">
        <v>115</v>
      </c>
      <c r="E1272" s="4" t="s">
        <v>116</v>
      </c>
      <c r="F1272" s="83">
        <v>93</v>
      </c>
      <c r="G1272" s="83">
        <v>1</v>
      </c>
      <c r="H1272" s="12" t="str">
        <f t="shared" si="39"/>
        <v>93-1</v>
      </c>
      <c r="I1272" s="12" t="str">
        <f t="shared" si="38"/>
        <v>93-1 5</v>
      </c>
      <c r="J1272" s="49" t="s">
        <v>1489</v>
      </c>
      <c r="K1272" s="2">
        <v>0</v>
      </c>
      <c r="L1272" s="83">
        <v>63</v>
      </c>
      <c r="M1272" s="117" t="b">
        <v>1</v>
      </c>
      <c r="N1272" s="14">
        <v>225.05</v>
      </c>
      <c r="O1272" s="14">
        <v>225.68</v>
      </c>
      <c r="P1272" s="2" t="s">
        <v>112</v>
      </c>
      <c r="Q1272" s="2" t="s">
        <v>42</v>
      </c>
      <c r="R1272" s="142" t="s">
        <v>1495</v>
      </c>
      <c r="S1272" s="143">
        <v>5</v>
      </c>
      <c r="T1272" s="2" t="s">
        <v>21</v>
      </c>
      <c r="U1272" s="2"/>
      <c r="V1272" s="40" t="s">
        <v>880</v>
      </c>
      <c r="W1272" s="1" t="s">
        <v>49</v>
      </c>
      <c r="X1272" s="1" t="s">
        <v>92</v>
      </c>
      <c r="Y1272" s="1" t="s">
        <v>11</v>
      </c>
      <c r="Z1272" s="18">
        <v>3</v>
      </c>
      <c r="AA1272" s="1" t="s">
        <v>111</v>
      </c>
      <c r="AI1272" s="4">
        <v>10</v>
      </c>
      <c r="AL1272" s="39">
        <v>10</v>
      </c>
      <c r="AR1272" s="4">
        <v>20</v>
      </c>
      <c r="AW1272" s="4">
        <v>60</v>
      </c>
      <c r="BQ1272" s="1"/>
      <c r="BR1272" s="1"/>
      <c r="BS1272" s="4">
        <v>100</v>
      </c>
      <c r="BT1272" s="1"/>
      <c r="BU1272" s="1"/>
      <c r="BV1272" s="1"/>
      <c r="BW1272" s="4" t="s">
        <v>918</v>
      </c>
      <c r="BX1272" s="1"/>
      <c r="BY1272" s="1"/>
    </row>
    <row r="1273" spans="1:77" hidden="1" x14ac:dyDescent="0.3">
      <c r="A1273" s="49" t="s">
        <v>1489</v>
      </c>
      <c r="B1273" s="9">
        <v>42971</v>
      </c>
      <c r="C1273" s="1" t="s">
        <v>123</v>
      </c>
      <c r="D1273" s="10" t="s">
        <v>115</v>
      </c>
      <c r="E1273" s="10" t="s">
        <v>116</v>
      </c>
      <c r="F1273" s="83">
        <v>93</v>
      </c>
      <c r="G1273" s="83">
        <v>1</v>
      </c>
      <c r="H1273" s="12" t="str">
        <f t="shared" si="39"/>
        <v>93-1</v>
      </c>
      <c r="I1273" s="12" t="str">
        <f t="shared" si="38"/>
        <v>93-1 3</v>
      </c>
      <c r="J1273" s="49" t="s">
        <v>1489</v>
      </c>
      <c r="K1273" s="2">
        <v>0</v>
      </c>
      <c r="L1273" s="83">
        <v>63</v>
      </c>
      <c r="M1273" s="117" t="b">
        <v>1</v>
      </c>
      <c r="N1273" s="14">
        <v>225.05</v>
      </c>
      <c r="O1273" s="14">
        <v>225.68</v>
      </c>
      <c r="P1273" s="11" t="s">
        <v>112</v>
      </c>
      <c r="Q1273" s="11" t="s">
        <v>72</v>
      </c>
      <c r="R1273" s="142" t="s">
        <v>1526</v>
      </c>
      <c r="S1273" s="143">
        <v>3</v>
      </c>
      <c r="T1273" s="11" t="s">
        <v>18</v>
      </c>
      <c r="U1273" s="11"/>
      <c r="V1273" s="17" t="s">
        <v>791</v>
      </c>
      <c r="W1273" s="6" t="s">
        <v>49</v>
      </c>
      <c r="X1273" s="6" t="s">
        <v>92</v>
      </c>
      <c r="Y1273" s="6" t="s">
        <v>11</v>
      </c>
      <c r="Z1273" s="18">
        <v>3</v>
      </c>
      <c r="AA1273" s="6" t="s">
        <v>40</v>
      </c>
      <c r="AI1273" s="4">
        <v>10</v>
      </c>
      <c r="AL1273" s="39">
        <v>70</v>
      </c>
      <c r="AW1273" s="4">
        <v>20</v>
      </c>
      <c r="BQ1273" s="6"/>
      <c r="BR1273" s="6"/>
      <c r="BS1273" s="4">
        <v>100</v>
      </c>
      <c r="BT1273" s="6"/>
      <c r="BU1273" s="6"/>
      <c r="BV1273" s="6"/>
      <c r="BW1273" s="10" t="s">
        <v>896</v>
      </c>
      <c r="BX1273" s="6"/>
      <c r="BY1273" s="6"/>
    </row>
    <row r="1274" spans="1:77" hidden="1" x14ac:dyDescent="0.3">
      <c r="A1274" s="49" t="s">
        <v>1489</v>
      </c>
      <c r="B1274" s="9">
        <v>42971</v>
      </c>
      <c r="C1274" s="1" t="s">
        <v>123</v>
      </c>
      <c r="D1274" s="10" t="s">
        <v>115</v>
      </c>
      <c r="E1274" s="10" t="s">
        <v>116</v>
      </c>
      <c r="F1274" s="83">
        <v>93</v>
      </c>
      <c r="G1274" s="83">
        <v>1</v>
      </c>
      <c r="H1274" s="12" t="str">
        <f t="shared" si="39"/>
        <v>93-1</v>
      </c>
      <c r="I1274" s="12" t="str">
        <f t="shared" si="38"/>
        <v>93-1 4</v>
      </c>
      <c r="J1274" s="49" t="s">
        <v>1489</v>
      </c>
      <c r="K1274" s="2">
        <v>0</v>
      </c>
      <c r="L1274" s="83">
        <v>63</v>
      </c>
      <c r="M1274" s="117" t="b">
        <v>1</v>
      </c>
      <c r="N1274" s="14">
        <v>225.05</v>
      </c>
      <c r="O1274" s="14">
        <v>225.68</v>
      </c>
      <c r="P1274" s="11" t="s">
        <v>112</v>
      </c>
      <c r="Q1274" s="11" t="s">
        <v>39</v>
      </c>
      <c r="R1274" s="142" t="s">
        <v>1527</v>
      </c>
      <c r="S1274" s="143">
        <v>4</v>
      </c>
      <c r="T1274" s="11" t="s">
        <v>18</v>
      </c>
      <c r="U1274" s="11"/>
      <c r="V1274" s="17" t="s">
        <v>459</v>
      </c>
      <c r="W1274" s="6" t="s">
        <v>49</v>
      </c>
      <c r="X1274" s="6" t="s">
        <v>14</v>
      </c>
      <c r="Y1274" s="6" t="s">
        <v>10</v>
      </c>
      <c r="Z1274" s="18">
        <v>2</v>
      </c>
      <c r="AA1274" s="6" t="s">
        <v>40</v>
      </c>
      <c r="AI1274" s="4">
        <v>70</v>
      </c>
      <c r="AL1274" s="39">
        <v>20</v>
      </c>
      <c r="AW1274" s="4">
        <v>10</v>
      </c>
      <c r="BQ1274" s="6"/>
      <c r="BR1274" s="6"/>
      <c r="BS1274" s="4">
        <v>100</v>
      </c>
      <c r="BT1274" s="6"/>
      <c r="BU1274" s="6"/>
      <c r="BV1274" s="6"/>
      <c r="BW1274" s="10" t="s">
        <v>897</v>
      </c>
      <c r="BX1274" s="6"/>
      <c r="BY1274" s="6"/>
    </row>
    <row r="1275" spans="1:77" hidden="1" x14ac:dyDescent="0.3">
      <c r="A1275" s="49" t="s">
        <v>1489</v>
      </c>
      <c r="B1275" s="9">
        <v>42971</v>
      </c>
      <c r="C1275" s="1" t="s">
        <v>123</v>
      </c>
      <c r="D1275" s="10" t="s">
        <v>115</v>
      </c>
      <c r="E1275" s="10" t="s">
        <v>116</v>
      </c>
      <c r="F1275" s="83">
        <v>93</v>
      </c>
      <c r="G1275" s="83">
        <v>1</v>
      </c>
      <c r="H1275" s="12" t="str">
        <f t="shared" si="39"/>
        <v>93-1</v>
      </c>
      <c r="I1275" s="12" t="str">
        <f t="shared" si="38"/>
        <v>93-1 O</v>
      </c>
      <c r="J1275" s="49" t="s">
        <v>1489</v>
      </c>
      <c r="K1275" s="2">
        <v>0</v>
      </c>
      <c r="L1275" s="83">
        <v>63</v>
      </c>
      <c r="M1275" s="117" t="b">
        <v>1</v>
      </c>
      <c r="N1275" s="14">
        <v>225.05</v>
      </c>
      <c r="O1275" s="14">
        <v>225.68</v>
      </c>
      <c r="P1275" s="11"/>
      <c r="Q1275" s="11" t="s">
        <v>105</v>
      </c>
      <c r="R1275" s="135" t="s">
        <v>105</v>
      </c>
      <c r="S1275" s="139" t="s">
        <v>1492</v>
      </c>
      <c r="T1275" s="11"/>
      <c r="U1275" s="11"/>
      <c r="V1275" s="6"/>
      <c r="W1275" s="6"/>
      <c r="X1275" s="6"/>
      <c r="Y1275" s="6"/>
      <c r="Z1275" s="18" t="e">
        <v>#N/A</v>
      </c>
      <c r="AA1275" s="6"/>
      <c r="BQ1275" s="6"/>
      <c r="BR1275" s="6"/>
      <c r="BS1275" s="4">
        <v>0</v>
      </c>
      <c r="BT1275" s="6"/>
      <c r="BU1275" s="6"/>
      <c r="BV1275" s="6"/>
      <c r="BW1275" s="6"/>
      <c r="BX1275" s="6" t="s">
        <v>917</v>
      </c>
      <c r="BY1275" s="6"/>
    </row>
    <row r="1276" spans="1:77" hidden="1" x14ac:dyDescent="0.3">
      <c r="A1276" s="49" t="s">
        <v>1489</v>
      </c>
      <c r="B1276" s="9">
        <v>42971</v>
      </c>
      <c r="C1276" s="1" t="s">
        <v>123</v>
      </c>
      <c r="D1276" s="4" t="s">
        <v>115</v>
      </c>
      <c r="E1276" s="4" t="s">
        <v>116</v>
      </c>
      <c r="F1276" s="83">
        <v>93</v>
      </c>
      <c r="G1276" s="83">
        <v>2</v>
      </c>
      <c r="H1276" s="12" t="str">
        <f t="shared" si="39"/>
        <v>93-2</v>
      </c>
      <c r="I1276" s="12" t="str">
        <f t="shared" si="38"/>
        <v>93-2 1</v>
      </c>
      <c r="J1276" s="49" t="s">
        <v>1489</v>
      </c>
      <c r="K1276" s="2">
        <v>0</v>
      </c>
      <c r="L1276" s="83">
        <v>79</v>
      </c>
      <c r="M1276" s="117" t="b">
        <v>1</v>
      </c>
      <c r="N1276" s="14">
        <v>225.685</v>
      </c>
      <c r="O1276" s="14">
        <v>226.47499999999999</v>
      </c>
      <c r="P1276" s="2" t="s">
        <v>112</v>
      </c>
      <c r="Q1276" s="2" t="s">
        <v>30</v>
      </c>
      <c r="R1276" s="142" t="s">
        <v>1524</v>
      </c>
      <c r="S1276" s="143">
        <v>1</v>
      </c>
      <c r="T1276" s="2" t="s">
        <v>21</v>
      </c>
      <c r="U1276" s="2"/>
      <c r="V1276" s="40" t="s">
        <v>790</v>
      </c>
      <c r="W1276" s="1" t="s">
        <v>49</v>
      </c>
      <c r="X1276" s="1" t="s">
        <v>92</v>
      </c>
      <c r="Y1276" s="1" t="s">
        <v>11</v>
      </c>
      <c r="Z1276" s="18">
        <v>3</v>
      </c>
      <c r="AA1276" s="1" t="s">
        <v>111</v>
      </c>
      <c r="AI1276" s="4">
        <v>10</v>
      </c>
      <c r="AL1276" s="39">
        <v>10</v>
      </c>
      <c r="AR1276" s="4">
        <v>0</v>
      </c>
      <c r="AW1276" s="4">
        <v>80</v>
      </c>
      <c r="BQ1276" s="1"/>
      <c r="BR1276" s="1"/>
      <c r="BS1276" s="4">
        <v>100</v>
      </c>
      <c r="BT1276" s="1"/>
      <c r="BU1276" s="1"/>
      <c r="BV1276" s="1"/>
      <c r="BW1276" s="4" t="s">
        <v>919</v>
      </c>
      <c r="BX1276" s="1"/>
      <c r="BY1276" s="1"/>
    </row>
    <row r="1277" spans="1:77" hidden="1" x14ac:dyDescent="0.3">
      <c r="A1277" s="49" t="s">
        <v>1489</v>
      </c>
      <c r="B1277" s="9">
        <v>42971</v>
      </c>
      <c r="C1277" s="1" t="s">
        <v>123</v>
      </c>
      <c r="D1277" s="10" t="s">
        <v>115</v>
      </c>
      <c r="E1277" s="10" t="s">
        <v>116</v>
      </c>
      <c r="F1277" s="83">
        <v>93</v>
      </c>
      <c r="G1277" s="83">
        <v>2</v>
      </c>
      <c r="H1277" s="12" t="str">
        <f t="shared" si="39"/>
        <v>93-2</v>
      </c>
      <c r="I1277" s="12" t="str">
        <f t="shared" si="38"/>
        <v>93-2 3</v>
      </c>
      <c r="J1277" s="49" t="s">
        <v>1489</v>
      </c>
      <c r="K1277" s="2">
        <v>0</v>
      </c>
      <c r="L1277" s="83">
        <v>79</v>
      </c>
      <c r="M1277" s="117" t="b">
        <v>1</v>
      </c>
      <c r="N1277" s="14">
        <v>225.685</v>
      </c>
      <c r="O1277" s="14">
        <v>226.47499999999999</v>
      </c>
      <c r="P1277" s="11" t="s">
        <v>112</v>
      </c>
      <c r="Q1277" s="11" t="s">
        <v>72</v>
      </c>
      <c r="R1277" s="142" t="s">
        <v>1526</v>
      </c>
      <c r="S1277" s="143">
        <v>3</v>
      </c>
      <c r="T1277" s="11" t="s">
        <v>18</v>
      </c>
      <c r="U1277" s="11"/>
      <c r="V1277" s="17" t="s">
        <v>791</v>
      </c>
      <c r="W1277" s="6" t="s">
        <v>49</v>
      </c>
      <c r="X1277" s="6" t="s">
        <v>92</v>
      </c>
      <c r="Y1277" s="6" t="s">
        <v>11</v>
      </c>
      <c r="Z1277" s="18">
        <v>3</v>
      </c>
      <c r="AA1277" s="6" t="s">
        <v>40</v>
      </c>
      <c r="AI1277" s="4">
        <v>10</v>
      </c>
      <c r="AL1277" s="39">
        <v>70</v>
      </c>
      <c r="AW1277" s="4">
        <v>20</v>
      </c>
      <c r="BQ1277" s="6"/>
      <c r="BR1277" s="6"/>
      <c r="BS1277" s="4">
        <v>100</v>
      </c>
      <c r="BT1277" s="6"/>
      <c r="BU1277" s="6"/>
      <c r="BV1277" s="6"/>
      <c r="BW1277" s="10" t="s">
        <v>896</v>
      </c>
      <c r="BX1277" s="6"/>
      <c r="BY1277" s="6"/>
    </row>
    <row r="1278" spans="1:77" hidden="1" x14ac:dyDescent="0.3">
      <c r="A1278" s="49" t="s">
        <v>1489</v>
      </c>
      <c r="B1278" s="9">
        <v>42971</v>
      </c>
      <c r="C1278" s="1" t="s">
        <v>123</v>
      </c>
      <c r="D1278" s="10" t="s">
        <v>115</v>
      </c>
      <c r="E1278" s="10" t="s">
        <v>116</v>
      </c>
      <c r="F1278" s="83">
        <v>93</v>
      </c>
      <c r="G1278" s="83">
        <v>2</v>
      </c>
      <c r="H1278" s="12" t="str">
        <f t="shared" si="39"/>
        <v>93-2</v>
      </c>
      <c r="I1278" s="12" t="str">
        <f t="shared" si="38"/>
        <v>93-2 4</v>
      </c>
      <c r="J1278" s="49" t="s">
        <v>1489</v>
      </c>
      <c r="K1278" s="2">
        <v>0</v>
      </c>
      <c r="L1278" s="83">
        <v>79</v>
      </c>
      <c r="M1278" s="117" t="b">
        <v>1</v>
      </c>
      <c r="N1278" s="14">
        <v>225.685</v>
      </c>
      <c r="O1278" s="14">
        <v>226.47499999999999</v>
      </c>
      <c r="P1278" s="11" t="s">
        <v>112</v>
      </c>
      <c r="Q1278" s="11" t="s">
        <v>39</v>
      </c>
      <c r="R1278" s="142" t="s">
        <v>1527</v>
      </c>
      <c r="S1278" s="143">
        <v>4</v>
      </c>
      <c r="T1278" s="11" t="s">
        <v>18</v>
      </c>
      <c r="U1278" s="11"/>
      <c r="V1278" s="17" t="s">
        <v>459</v>
      </c>
      <c r="W1278" s="6" t="s">
        <v>49</v>
      </c>
      <c r="X1278" s="6" t="s">
        <v>14</v>
      </c>
      <c r="Y1278" s="6" t="s">
        <v>10</v>
      </c>
      <c r="Z1278" s="18">
        <v>2</v>
      </c>
      <c r="AA1278" s="6" t="s">
        <v>40</v>
      </c>
      <c r="AI1278" s="4">
        <v>70</v>
      </c>
      <c r="AL1278" s="39">
        <v>20</v>
      </c>
      <c r="AW1278" s="4">
        <v>10</v>
      </c>
      <c r="BQ1278" s="6"/>
      <c r="BR1278" s="6"/>
      <c r="BS1278" s="4">
        <v>100</v>
      </c>
      <c r="BT1278" s="6"/>
      <c r="BU1278" s="6"/>
      <c r="BV1278" s="6"/>
      <c r="BW1278" s="10" t="s">
        <v>897</v>
      </c>
      <c r="BX1278" s="6"/>
      <c r="BY1278" s="6"/>
    </row>
    <row r="1279" spans="1:77" hidden="1" x14ac:dyDescent="0.3">
      <c r="A1279" s="49" t="s">
        <v>1489</v>
      </c>
      <c r="B1279" s="9">
        <v>42971</v>
      </c>
      <c r="C1279" s="1" t="s">
        <v>123</v>
      </c>
      <c r="D1279" s="10" t="s">
        <v>115</v>
      </c>
      <c r="E1279" s="10" t="s">
        <v>116</v>
      </c>
      <c r="F1279" s="83">
        <v>93</v>
      </c>
      <c r="G1279" s="83">
        <v>2</v>
      </c>
      <c r="H1279" s="12" t="str">
        <f t="shared" si="39"/>
        <v>93-2</v>
      </c>
      <c r="I1279" s="12" t="str">
        <f t="shared" si="38"/>
        <v>93-2 5</v>
      </c>
      <c r="J1279" s="49" t="s">
        <v>1489</v>
      </c>
      <c r="K1279" s="2">
        <v>66</v>
      </c>
      <c r="L1279" s="83">
        <v>76</v>
      </c>
      <c r="M1279" s="117" t="b">
        <v>1</v>
      </c>
      <c r="N1279" s="14">
        <v>226.345</v>
      </c>
      <c r="O1279" s="14">
        <v>226.44499999999999</v>
      </c>
      <c r="P1279" s="11" t="s">
        <v>112</v>
      </c>
      <c r="Q1279" s="11" t="s">
        <v>35</v>
      </c>
      <c r="R1279" s="142" t="s">
        <v>1495</v>
      </c>
      <c r="S1279" s="143">
        <v>5</v>
      </c>
      <c r="T1279" s="11" t="s">
        <v>18</v>
      </c>
      <c r="U1279" s="11"/>
      <c r="V1279" s="17" t="s">
        <v>459</v>
      </c>
      <c r="W1279" s="6" t="s">
        <v>49</v>
      </c>
      <c r="X1279" s="6" t="s">
        <v>14</v>
      </c>
      <c r="Y1279" s="6" t="s">
        <v>10</v>
      </c>
      <c r="Z1279" s="18">
        <v>2</v>
      </c>
      <c r="AA1279" s="6" t="s">
        <v>40</v>
      </c>
      <c r="AW1279" s="4">
        <v>30</v>
      </c>
      <c r="BH1279" s="4">
        <v>70</v>
      </c>
      <c r="BQ1279" s="6" t="s">
        <v>61</v>
      </c>
      <c r="BR1279" s="6"/>
      <c r="BS1279" s="4">
        <v>100</v>
      </c>
      <c r="BT1279" s="6"/>
      <c r="BU1279" s="6"/>
      <c r="BV1279" s="6"/>
      <c r="BW1279" s="10" t="s">
        <v>920</v>
      </c>
      <c r="BX1279" s="6"/>
      <c r="BY1279" s="6"/>
    </row>
    <row r="1280" spans="1:77" hidden="1" x14ac:dyDescent="0.3">
      <c r="A1280" s="49" t="s">
        <v>1489</v>
      </c>
      <c r="B1280" s="9">
        <v>42971</v>
      </c>
      <c r="C1280" s="1" t="s">
        <v>123</v>
      </c>
      <c r="D1280" s="10" t="s">
        <v>115</v>
      </c>
      <c r="E1280" s="10" t="s">
        <v>116</v>
      </c>
      <c r="F1280" s="83">
        <v>93</v>
      </c>
      <c r="G1280" s="83">
        <v>2</v>
      </c>
      <c r="H1280" s="12" t="str">
        <f t="shared" si="39"/>
        <v>93-2</v>
      </c>
      <c r="I1280" s="12" t="str">
        <f t="shared" si="38"/>
        <v>93-2 O</v>
      </c>
      <c r="J1280" s="49" t="s">
        <v>1489</v>
      </c>
      <c r="K1280" s="2">
        <v>0</v>
      </c>
      <c r="L1280" s="83">
        <v>79</v>
      </c>
      <c r="M1280" s="117" t="b">
        <v>1</v>
      </c>
      <c r="N1280" s="14">
        <v>225.685</v>
      </c>
      <c r="O1280" s="14">
        <v>226.47499999999999</v>
      </c>
      <c r="P1280" s="11"/>
      <c r="Q1280" s="11" t="s">
        <v>105</v>
      </c>
      <c r="R1280" s="135" t="s">
        <v>105</v>
      </c>
      <c r="S1280" s="139" t="s">
        <v>1492</v>
      </c>
      <c r="T1280" s="11"/>
      <c r="U1280" s="11"/>
      <c r="V1280" s="6"/>
      <c r="W1280" s="6"/>
      <c r="X1280" s="6"/>
      <c r="Y1280" s="6"/>
      <c r="Z1280" s="18" t="e">
        <v>#N/A</v>
      </c>
      <c r="AA1280" s="6"/>
      <c r="BQ1280" s="6"/>
      <c r="BR1280" s="6"/>
      <c r="BS1280" s="4">
        <v>0</v>
      </c>
      <c r="BT1280" s="6"/>
      <c r="BU1280" s="6"/>
      <c r="BV1280" s="6"/>
      <c r="BW1280" s="6"/>
      <c r="BX1280" s="6" t="s">
        <v>921</v>
      </c>
      <c r="BY1280" s="6"/>
    </row>
    <row r="1281" spans="1:77" hidden="1" x14ac:dyDescent="0.3">
      <c r="A1281" s="49" t="s">
        <v>1489</v>
      </c>
      <c r="B1281" s="9">
        <v>42971</v>
      </c>
      <c r="C1281" s="1" t="s">
        <v>123</v>
      </c>
      <c r="D1281" s="4" t="s">
        <v>115</v>
      </c>
      <c r="E1281" s="4" t="s">
        <v>116</v>
      </c>
      <c r="F1281" s="83">
        <v>93</v>
      </c>
      <c r="G1281" s="83">
        <v>3</v>
      </c>
      <c r="H1281" s="12" t="str">
        <f t="shared" si="39"/>
        <v>93-3</v>
      </c>
      <c r="I1281" s="12" t="str">
        <f t="shared" si="38"/>
        <v>93-3 1</v>
      </c>
      <c r="J1281" s="49" t="s">
        <v>1489</v>
      </c>
      <c r="K1281" s="2">
        <v>0</v>
      </c>
      <c r="L1281" s="83">
        <v>75</v>
      </c>
      <c r="M1281" s="117" t="b">
        <v>1</v>
      </c>
      <c r="N1281" s="14">
        <v>226.47499999999999</v>
      </c>
      <c r="O1281" s="14">
        <v>227.22499999999999</v>
      </c>
      <c r="P1281" s="2" t="s">
        <v>112</v>
      </c>
      <c r="Q1281" s="2" t="s">
        <v>30</v>
      </c>
      <c r="R1281" s="142" t="s">
        <v>1524</v>
      </c>
      <c r="S1281" s="143">
        <v>1</v>
      </c>
      <c r="T1281" s="2" t="s">
        <v>21</v>
      </c>
      <c r="U1281" s="2"/>
      <c r="V1281" s="40" t="s">
        <v>879</v>
      </c>
      <c r="W1281" s="1" t="s">
        <v>49</v>
      </c>
      <c r="X1281" s="1" t="s">
        <v>92</v>
      </c>
      <c r="Y1281" s="1" t="s">
        <v>11</v>
      </c>
      <c r="Z1281" s="18">
        <v>3</v>
      </c>
      <c r="AA1281" s="1" t="s">
        <v>111</v>
      </c>
      <c r="AI1281" s="4">
        <v>10</v>
      </c>
      <c r="AL1281" s="39">
        <v>10</v>
      </c>
      <c r="AR1281" s="4">
        <v>0</v>
      </c>
      <c r="AW1281" s="4">
        <v>80</v>
      </c>
      <c r="BQ1281" s="1"/>
      <c r="BR1281" s="1"/>
      <c r="BS1281" s="4">
        <v>100</v>
      </c>
      <c r="BT1281" s="1"/>
      <c r="BU1281" s="1"/>
      <c r="BV1281" s="1"/>
      <c r="BW1281" s="4" t="s">
        <v>919</v>
      </c>
      <c r="BX1281" s="1"/>
      <c r="BY1281" s="1"/>
    </row>
    <row r="1282" spans="1:77" hidden="1" x14ac:dyDescent="0.3">
      <c r="A1282" s="49" t="s">
        <v>1489</v>
      </c>
      <c r="B1282" s="9">
        <v>42971</v>
      </c>
      <c r="C1282" s="1" t="s">
        <v>123</v>
      </c>
      <c r="D1282" s="10" t="s">
        <v>115</v>
      </c>
      <c r="E1282" s="10" t="s">
        <v>116</v>
      </c>
      <c r="F1282" s="83">
        <v>93</v>
      </c>
      <c r="G1282" s="83">
        <v>3</v>
      </c>
      <c r="H1282" s="12" t="str">
        <f t="shared" si="39"/>
        <v>93-3</v>
      </c>
      <c r="I1282" s="12" t="str">
        <f t="shared" ref="I1282:I1345" si="40">CONCATENATE(H1282," ",S1282)</f>
        <v>93-3 3</v>
      </c>
      <c r="J1282" s="49" t="s">
        <v>1489</v>
      </c>
      <c r="K1282" s="2">
        <v>0</v>
      </c>
      <c r="L1282" s="83">
        <v>75</v>
      </c>
      <c r="M1282" s="117" t="b">
        <v>1</v>
      </c>
      <c r="N1282" s="14">
        <v>226.47499999999999</v>
      </c>
      <c r="O1282" s="14">
        <v>227.22499999999999</v>
      </c>
      <c r="P1282" s="11" t="s">
        <v>112</v>
      </c>
      <c r="Q1282" s="11" t="s">
        <v>72</v>
      </c>
      <c r="R1282" s="142" t="s">
        <v>1526</v>
      </c>
      <c r="S1282" s="143">
        <v>3</v>
      </c>
      <c r="T1282" s="11" t="s">
        <v>18</v>
      </c>
      <c r="U1282" s="11"/>
      <c r="V1282" s="17" t="s">
        <v>880</v>
      </c>
      <c r="W1282" s="6" t="s">
        <v>49</v>
      </c>
      <c r="X1282" s="6" t="s">
        <v>92</v>
      </c>
      <c r="Y1282" s="6" t="s">
        <v>11</v>
      </c>
      <c r="Z1282" s="18">
        <v>3</v>
      </c>
      <c r="AA1282" s="6" t="s">
        <v>40</v>
      </c>
      <c r="AI1282" s="4">
        <v>10</v>
      </c>
      <c r="AL1282" s="39">
        <v>70</v>
      </c>
      <c r="AW1282" s="4">
        <v>20</v>
      </c>
      <c r="BQ1282" s="6"/>
      <c r="BR1282" s="6"/>
      <c r="BS1282" s="4">
        <v>100</v>
      </c>
      <c r="BT1282" s="6"/>
      <c r="BU1282" s="6"/>
      <c r="BV1282" s="6"/>
      <c r="BW1282" s="10" t="s">
        <v>896</v>
      </c>
      <c r="BX1282" s="6"/>
      <c r="BY1282" s="6"/>
    </row>
    <row r="1283" spans="1:77" hidden="1" x14ac:dyDescent="0.3">
      <c r="A1283" s="49" t="s">
        <v>1489</v>
      </c>
      <c r="B1283" s="9">
        <v>42971</v>
      </c>
      <c r="C1283" s="1" t="s">
        <v>123</v>
      </c>
      <c r="D1283" s="10" t="s">
        <v>115</v>
      </c>
      <c r="E1283" s="10" t="s">
        <v>116</v>
      </c>
      <c r="F1283" s="83">
        <v>93</v>
      </c>
      <c r="G1283" s="83">
        <v>3</v>
      </c>
      <c r="H1283" s="12" t="str">
        <f t="shared" si="39"/>
        <v>93-3</v>
      </c>
      <c r="I1283" s="12" t="str">
        <f t="shared" si="40"/>
        <v>93-3 4</v>
      </c>
      <c r="J1283" s="49" t="s">
        <v>1489</v>
      </c>
      <c r="K1283" s="2">
        <v>0</v>
      </c>
      <c r="L1283" s="83">
        <v>75</v>
      </c>
      <c r="M1283" s="117" t="b">
        <v>1</v>
      </c>
      <c r="N1283" s="14">
        <v>226.47499999999999</v>
      </c>
      <c r="O1283" s="14">
        <v>227.22499999999999</v>
      </c>
      <c r="P1283" s="11" t="s">
        <v>112</v>
      </c>
      <c r="Q1283" s="11" t="s">
        <v>39</v>
      </c>
      <c r="R1283" s="142" t="s">
        <v>1527</v>
      </c>
      <c r="S1283" s="143">
        <v>4</v>
      </c>
      <c r="T1283" s="11" t="s">
        <v>18</v>
      </c>
      <c r="U1283" s="11"/>
      <c r="V1283" s="17" t="s">
        <v>791</v>
      </c>
      <c r="W1283" s="6" t="s">
        <v>49</v>
      </c>
      <c r="X1283" s="6" t="s">
        <v>14</v>
      </c>
      <c r="Y1283" s="6" t="s">
        <v>10</v>
      </c>
      <c r="Z1283" s="18">
        <v>2</v>
      </c>
      <c r="AA1283" s="6" t="s">
        <v>40</v>
      </c>
      <c r="AI1283" s="4">
        <v>70</v>
      </c>
      <c r="AL1283" s="39">
        <v>20</v>
      </c>
      <c r="AW1283" s="4">
        <v>10</v>
      </c>
      <c r="BQ1283" s="6"/>
      <c r="BR1283" s="6"/>
      <c r="BS1283" s="4">
        <v>100</v>
      </c>
      <c r="BT1283" s="6"/>
      <c r="BU1283" s="6"/>
      <c r="BV1283" s="6"/>
      <c r="BW1283" s="10" t="s">
        <v>897</v>
      </c>
      <c r="BX1283" s="6"/>
      <c r="BY1283" s="6"/>
    </row>
    <row r="1284" spans="1:77" hidden="1" x14ac:dyDescent="0.3">
      <c r="A1284" s="49" t="s">
        <v>1489</v>
      </c>
      <c r="B1284" s="9">
        <v>42971</v>
      </c>
      <c r="C1284" s="1" t="s">
        <v>123</v>
      </c>
      <c r="D1284" s="10" t="s">
        <v>115</v>
      </c>
      <c r="E1284" s="10" t="s">
        <v>116</v>
      </c>
      <c r="F1284" s="83">
        <v>93</v>
      </c>
      <c r="G1284" s="83">
        <v>3</v>
      </c>
      <c r="H1284" s="12" t="str">
        <f t="shared" si="39"/>
        <v>93-3</v>
      </c>
      <c r="I1284" s="12" t="str">
        <f t="shared" si="40"/>
        <v>93-3 5</v>
      </c>
      <c r="J1284" s="49" t="s">
        <v>1489</v>
      </c>
      <c r="K1284" s="2">
        <v>0</v>
      </c>
      <c r="L1284" s="83">
        <v>75</v>
      </c>
      <c r="M1284" s="117" t="b">
        <v>1</v>
      </c>
      <c r="N1284" s="14">
        <v>226.47499999999999</v>
      </c>
      <c r="O1284" s="14">
        <v>227.22499999999999</v>
      </c>
      <c r="P1284" s="11" t="s">
        <v>112</v>
      </c>
      <c r="Q1284" s="11" t="s">
        <v>35</v>
      </c>
      <c r="R1284" s="142" t="s">
        <v>1495</v>
      </c>
      <c r="S1284" s="143">
        <v>5</v>
      </c>
      <c r="T1284" s="11" t="s">
        <v>18</v>
      </c>
      <c r="U1284" s="11"/>
      <c r="V1284" s="17" t="s">
        <v>459</v>
      </c>
      <c r="W1284" s="6" t="s">
        <v>49</v>
      </c>
      <c r="X1284" s="6" t="s">
        <v>14</v>
      </c>
      <c r="Y1284" s="6" t="s">
        <v>10</v>
      </c>
      <c r="Z1284" s="18">
        <v>2</v>
      </c>
      <c r="AA1284" s="6" t="s">
        <v>40</v>
      </c>
      <c r="AW1284" s="4">
        <v>30</v>
      </c>
      <c r="BH1284" s="4">
        <v>70</v>
      </c>
      <c r="BQ1284" s="6" t="s">
        <v>61</v>
      </c>
      <c r="BR1284" s="6"/>
      <c r="BS1284" s="4">
        <v>100</v>
      </c>
      <c r="BT1284" s="6"/>
      <c r="BU1284" s="6"/>
      <c r="BV1284" s="6"/>
      <c r="BW1284" s="10" t="s">
        <v>920</v>
      </c>
      <c r="BX1284" s="6"/>
      <c r="BY1284" s="6"/>
    </row>
    <row r="1285" spans="1:77" hidden="1" x14ac:dyDescent="0.3">
      <c r="A1285" s="49" t="s">
        <v>1489</v>
      </c>
      <c r="B1285" s="9">
        <v>42971</v>
      </c>
      <c r="C1285" s="1" t="s">
        <v>123</v>
      </c>
      <c r="D1285" s="10" t="s">
        <v>115</v>
      </c>
      <c r="E1285" s="10" t="s">
        <v>116</v>
      </c>
      <c r="F1285" s="83">
        <v>93</v>
      </c>
      <c r="G1285" s="83">
        <v>3</v>
      </c>
      <c r="H1285" s="12" t="str">
        <f t="shared" si="39"/>
        <v>93-3</v>
      </c>
      <c r="I1285" s="12" t="str">
        <f t="shared" si="40"/>
        <v>93-3 O</v>
      </c>
      <c r="J1285" s="49" t="s">
        <v>1489</v>
      </c>
      <c r="K1285" s="2">
        <v>0</v>
      </c>
      <c r="L1285" s="83">
        <v>75</v>
      </c>
      <c r="M1285" s="117" t="b">
        <v>1</v>
      </c>
      <c r="N1285" s="14">
        <v>226.47499999999999</v>
      </c>
      <c r="O1285" s="14">
        <v>227.22499999999999</v>
      </c>
      <c r="P1285" s="11"/>
      <c r="Q1285" s="11" t="s">
        <v>105</v>
      </c>
      <c r="R1285" s="135" t="s">
        <v>105</v>
      </c>
      <c r="S1285" s="139" t="s">
        <v>1492</v>
      </c>
      <c r="T1285" s="11"/>
      <c r="U1285" s="11"/>
      <c r="V1285" s="6"/>
      <c r="W1285" s="6"/>
      <c r="X1285" s="6"/>
      <c r="Y1285" s="6"/>
      <c r="Z1285" s="18" t="e">
        <v>#N/A</v>
      </c>
      <c r="AA1285" s="6"/>
      <c r="BQ1285" s="6"/>
      <c r="BR1285" s="6"/>
      <c r="BS1285" s="4">
        <v>0</v>
      </c>
      <c r="BT1285" s="6"/>
      <c r="BU1285" s="6"/>
      <c r="BV1285" s="6"/>
      <c r="BW1285" s="6"/>
      <c r="BX1285" s="6" t="s">
        <v>922</v>
      </c>
      <c r="BY1285" s="6"/>
    </row>
    <row r="1286" spans="1:77" hidden="1" x14ac:dyDescent="0.3">
      <c r="A1286" s="49" t="s">
        <v>1489</v>
      </c>
      <c r="B1286" s="9">
        <v>42971</v>
      </c>
      <c r="C1286" s="1" t="s">
        <v>123</v>
      </c>
      <c r="D1286" s="4" t="s">
        <v>115</v>
      </c>
      <c r="E1286" s="4" t="s">
        <v>116</v>
      </c>
      <c r="F1286" s="83">
        <v>94</v>
      </c>
      <c r="G1286" s="83">
        <v>1</v>
      </c>
      <c r="H1286" s="12" t="str">
        <f t="shared" si="39"/>
        <v>94-1</v>
      </c>
      <c r="I1286" s="12" t="str">
        <f t="shared" si="40"/>
        <v>94-1 1</v>
      </c>
      <c r="J1286" s="49" t="s">
        <v>1489</v>
      </c>
      <c r="K1286" s="2">
        <v>0</v>
      </c>
      <c r="L1286" s="83">
        <v>76</v>
      </c>
      <c r="M1286" s="117" t="b">
        <v>1</v>
      </c>
      <c r="N1286" s="14">
        <v>227.15</v>
      </c>
      <c r="O1286" s="14">
        <v>227.91</v>
      </c>
      <c r="P1286" s="2" t="s">
        <v>112</v>
      </c>
      <c r="Q1286" s="2" t="s">
        <v>30</v>
      </c>
      <c r="R1286" s="142" t="s">
        <v>1524</v>
      </c>
      <c r="S1286" s="143">
        <v>1</v>
      </c>
      <c r="T1286" s="2" t="s">
        <v>21</v>
      </c>
      <c r="U1286" s="2"/>
      <c r="V1286" s="40" t="s">
        <v>887</v>
      </c>
      <c r="W1286" s="1" t="s">
        <v>49</v>
      </c>
      <c r="X1286" s="1" t="s">
        <v>92</v>
      </c>
      <c r="Y1286" s="1" t="s">
        <v>11</v>
      </c>
      <c r="Z1286" s="18">
        <v>3</v>
      </c>
      <c r="AA1286" s="1" t="s">
        <v>111</v>
      </c>
      <c r="AI1286" s="4">
        <v>10</v>
      </c>
      <c r="AL1286" s="39">
        <v>10</v>
      </c>
      <c r="AW1286" s="4">
        <v>80</v>
      </c>
      <c r="BQ1286" s="1"/>
      <c r="BR1286" s="1"/>
      <c r="BS1286" s="4">
        <v>100</v>
      </c>
      <c r="BT1286" s="1"/>
      <c r="BU1286" s="1"/>
      <c r="BV1286" s="1"/>
      <c r="BW1286" s="4" t="s">
        <v>895</v>
      </c>
      <c r="BX1286" s="1"/>
      <c r="BY1286" s="1"/>
    </row>
    <row r="1287" spans="1:77" hidden="1" x14ac:dyDescent="0.3">
      <c r="A1287" s="49" t="s">
        <v>1489</v>
      </c>
      <c r="B1287" s="9">
        <v>42971</v>
      </c>
      <c r="C1287" s="1" t="s">
        <v>123</v>
      </c>
      <c r="D1287" s="10" t="s">
        <v>115</v>
      </c>
      <c r="E1287" s="10" t="s">
        <v>116</v>
      </c>
      <c r="F1287" s="83">
        <v>94</v>
      </c>
      <c r="G1287" s="83">
        <v>1</v>
      </c>
      <c r="H1287" s="12" t="str">
        <f t="shared" si="39"/>
        <v>94-1</v>
      </c>
      <c r="I1287" s="12" t="str">
        <f t="shared" si="40"/>
        <v>94-1 3</v>
      </c>
      <c r="J1287" s="49" t="s">
        <v>1489</v>
      </c>
      <c r="K1287" s="2">
        <v>0</v>
      </c>
      <c r="L1287" s="83">
        <v>76</v>
      </c>
      <c r="M1287" s="117" t="b">
        <v>1</v>
      </c>
      <c r="N1287" s="14">
        <v>227.15</v>
      </c>
      <c r="O1287" s="14">
        <v>227.91</v>
      </c>
      <c r="P1287" s="11" t="s">
        <v>112</v>
      </c>
      <c r="Q1287" s="11" t="s">
        <v>72</v>
      </c>
      <c r="R1287" s="142" t="s">
        <v>1526</v>
      </c>
      <c r="S1287" s="143">
        <v>3</v>
      </c>
      <c r="T1287" s="11" t="s">
        <v>18</v>
      </c>
      <c r="U1287" s="11"/>
      <c r="V1287" s="17" t="s">
        <v>796</v>
      </c>
      <c r="W1287" s="6" t="s">
        <v>49</v>
      </c>
      <c r="X1287" s="6" t="s">
        <v>92</v>
      </c>
      <c r="Y1287" s="6" t="s">
        <v>11</v>
      </c>
      <c r="Z1287" s="18">
        <v>3</v>
      </c>
      <c r="AA1287" s="6" t="s">
        <v>40</v>
      </c>
      <c r="AI1287" s="4">
        <v>10</v>
      </c>
      <c r="AL1287" s="39">
        <v>70</v>
      </c>
      <c r="AW1287" s="4">
        <v>20</v>
      </c>
      <c r="BQ1287" s="6"/>
      <c r="BR1287" s="6"/>
      <c r="BS1287" s="4">
        <v>100</v>
      </c>
      <c r="BT1287" s="6"/>
      <c r="BU1287" s="6"/>
      <c r="BV1287" s="6"/>
      <c r="BW1287" s="10" t="s">
        <v>896</v>
      </c>
      <c r="BX1287" s="6"/>
      <c r="BY1287" s="6"/>
    </row>
    <row r="1288" spans="1:77" hidden="1" x14ac:dyDescent="0.3">
      <c r="A1288" s="49" t="s">
        <v>1489</v>
      </c>
      <c r="B1288" s="9">
        <v>42971</v>
      </c>
      <c r="C1288" s="1" t="s">
        <v>123</v>
      </c>
      <c r="D1288" s="10" t="s">
        <v>115</v>
      </c>
      <c r="E1288" s="10" t="s">
        <v>116</v>
      </c>
      <c r="F1288" s="83">
        <v>94</v>
      </c>
      <c r="G1288" s="83">
        <v>1</v>
      </c>
      <c r="H1288" s="12" t="str">
        <f t="shared" si="39"/>
        <v>94-1</v>
      </c>
      <c r="I1288" s="12" t="str">
        <f t="shared" si="40"/>
        <v>94-1 4</v>
      </c>
      <c r="J1288" s="49" t="s">
        <v>1489</v>
      </c>
      <c r="K1288" s="2">
        <v>0</v>
      </c>
      <c r="L1288" s="83">
        <v>76</v>
      </c>
      <c r="M1288" s="117" t="b">
        <v>1</v>
      </c>
      <c r="N1288" s="14">
        <v>227.15</v>
      </c>
      <c r="O1288" s="14">
        <v>227.91</v>
      </c>
      <c r="P1288" s="11" t="s">
        <v>112</v>
      </c>
      <c r="Q1288" s="11" t="s">
        <v>39</v>
      </c>
      <c r="R1288" s="142" t="s">
        <v>1527</v>
      </c>
      <c r="S1288" s="143">
        <v>4</v>
      </c>
      <c r="T1288" s="11" t="s">
        <v>18</v>
      </c>
      <c r="U1288" s="11"/>
      <c r="V1288" s="17" t="s">
        <v>459</v>
      </c>
      <c r="W1288" s="6" t="s">
        <v>49</v>
      </c>
      <c r="X1288" s="6" t="s">
        <v>14</v>
      </c>
      <c r="Y1288" s="6" t="s">
        <v>10</v>
      </c>
      <c r="Z1288" s="18">
        <v>2</v>
      </c>
      <c r="AA1288" s="6" t="s">
        <v>40</v>
      </c>
      <c r="AI1288" s="4">
        <v>70</v>
      </c>
      <c r="AL1288" s="39">
        <v>20</v>
      </c>
      <c r="AW1288" s="4">
        <v>10</v>
      </c>
      <c r="BQ1288" s="6"/>
      <c r="BR1288" s="6"/>
      <c r="BS1288" s="4">
        <v>100</v>
      </c>
      <c r="BT1288" s="6"/>
      <c r="BU1288" s="6"/>
      <c r="BV1288" s="6"/>
      <c r="BW1288" s="10" t="s">
        <v>897</v>
      </c>
      <c r="BX1288" s="6"/>
      <c r="BY1288" s="6"/>
    </row>
    <row r="1289" spans="1:77" hidden="1" x14ac:dyDescent="0.3">
      <c r="A1289" s="49" t="s">
        <v>1489</v>
      </c>
      <c r="B1289" s="9">
        <v>42971</v>
      </c>
      <c r="C1289" s="1" t="s">
        <v>123</v>
      </c>
      <c r="D1289" s="10" t="s">
        <v>115</v>
      </c>
      <c r="E1289" s="10" t="s">
        <v>116</v>
      </c>
      <c r="F1289" s="83">
        <v>94</v>
      </c>
      <c r="G1289" s="83">
        <v>1</v>
      </c>
      <c r="H1289" s="12" t="str">
        <f t="shared" si="39"/>
        <v>94-1</v>
      </c>
      <c r="I1289" s="12" t="str">
        <f t="shared" si="40"/>
        <v>94-1 5</v>
      </c>
      <c r="J1289" s="49" t="s">
        <v>1489</v>
      </c>
      <c r="K1289" s="2">
        <v>0</v>
      </c>
      <c r="L1289" s="83">
        <v>76</v>
      </c>
      <c r="M1289" s="117" t="b">
        <v>1</v>
      </c>
      <c r="N1289" s="14">
        <v>227.15</v>
      </c>
      <c r="O1289" s="14">
        <v>227.91</v>
      </c>
      <c r="P1289" s="11" t="s">
        <v>112</v>
      </c>
      <c r="Q1289" s="11" t="s">
        <v>46</v>
      </c>
      <c r="R1289" s="142" t="s">
        <v>1495</v>
      </c>
      <c r="S1289" s="143">
        <v>5</v>
      </c>
      <c r="T1289" s="11" t="s">
        <v>18</v>
      </c>
      <c r="U1289" s="11"/>
      <c r="V1289" s="17" t="s">
        <v>459</v>
      </c>
      <c r="W1289" s="6" t="s">
        <v>49</v>
      </c>
      <c r="X1289" s="6" t="s">
        <v>14</v>
      </c>
      <c r="Y1289" s="6" t="s">
        <v>10</v>
      </c>
      <c r="Z1289" s="18">
        <v>2</v>
      </c>
      <c r="AA1289" s="6" t="s">
        <v>40</v>
      </c>
      <c r="AR1289" s="4">
        <v>50</v>
      </c>
      <c r="BH1289" s="4">
        <v>50</v>
      </c>
      <c r="BQ1289" s="6" t="s">
        <v>893</v>
      </c>
      <c r="BR1289" s="6"/>
      <c r="BS1289" s="4">
        <v>100</v>
      </c>
      <c r="BT1289" s="6"/>
      <c r="BU1289" s="6"/>
      <c r="BV1289" s="6"/>
      <c r="BW1289" s="10" t="s">
        <v>898</v>
      </c>
      <c r="BX1289" s="6"/>
      <c r="BY1289" s="6"/>
    </row>
    <row r="1290" spans="1:77" hidden="1" x14ac:dyDescent="0.3">
      <c r="A1290" s="49" t="s">
        <v>1489</v>
      </c>
      <c r="B1290" s="9">
        <v>42971</v>
      </c>
      <c r="C1290" s="1" t="s">
        <v>123</v>
      </c>
      <c r="D1290" s="10" t="s">
        <v>115</v>
      </c>
      <c r="E1290" s="10" t="s">
        <v>116</v>
      </c>
      <c r="F1290" s="83">
        <v>94</v>
      </c>
      <c r="G1290" s="83">
        <v>1</v>
      </c>
      <c r="H1290" s="12" t="str">
        <f t="shared" si="39"/>
        <v>94-1</v>
      </c>
      <c r="I1290" s="12" t="str">
        <f t="shared" si="40"/>
        <v>94-1 1</v>
      </c>
      <c r="J1290" s="49" t="s">
        <v>1489</v>
      </c>
      <c r="K1290" s="2">
        <v>16</v>
      </c>
      <c r="L1290" s="83">
        <v>17</v>
      </c>
      <c r="M1290" s="117" t="b">
        <v>1</v>
      </c>
      <c r="N1290" s="14">
        <v>227.31</v>
      </c>
      <c r="O1290" s="14">
        <v>227.32</v>
      </c>
      <c r="P1290" s="11" t="s">
        <v>96</v>
      </c>
      <c r="Q1290" s="11" t="s">
        <v>30</v>
      </c>
      <c r="R1290" s="142" t="s">
        <v>1524</v>
      </c>
      <c r="S1290" s="143">
        <v>1</v>
      </c>
      <c r="T1290" s="11" t="s">
        <v>18</v>
      </c>
      <c r="U1290" s="11"/>
      <c r="V1290" s="17" t="s">
        <v>795</v>
      </c>
      <c r="W1290" s="6" t="s">
        <v>49</v>
      </c>
      <c r="X1290" s="6" t="s">
        <v>14</v>
      </c>
      <c r="Y1290" s="6" t="s">
        <v>10</v>
      </c>
      <c r="Z1290" s="18">
        <v>2</v>
      </c>
      <c r="AA1290" s="6" t="s">
        <v>40</v>
      </c>
      <c r="AI1290" s="4">
        <v>10</v>
      </c>
      <c r="AW1290" s="4">
        <v>89</v>
      </c>
      <c r="BH1290" s="4">
        <v>1</v>
      </c>
      <c r="BQ1290" s="6"/>
      <c r="BR1290" s="6"/>
      <c r="BS1290" s="4">
        <v>100</v>
      </c>
      <c r="BT1290" s="6"/>
      <c r="BU1290" s="6"/>
      <c r="BV1290" s="6"/>
      <c r="BW1290" s="10" t="s">
        <v>869</v>
      </c>
      <c r="BX1290" s="6"/>
      <c r="BY1290" s="6"/>
    </row>
    <row r="1291" spans="1:77" hidden="1" x14ac:dyDescent="0.3">
      <c r="A1291" s="49" t="s">
        <v>1489</v>
      </c>
      <c r="B1291" s="9">
        <v>42971</v>
      </c>
      <c r="C1291" s="1" t="s">
        <v>123</v>
      </c>
      <c r="D1291" s="10" t="s">
        <v>115</v>
      </c>
      <c r="E1291" s="10" t="s">
        <v>116</v>
      </c>
      <c r="F1291" s="83">
        <v>94</v>
      </c>
      <c r="G1291" s="83">
        <v>1</v>
      </c>
      <c r="H1291" s="12" t="str">
        <f t="shared" si="39"/>
        <v>94-1</v>
      </c>
      <c r="I1291" s="12" t="str">
        <f t="shared" si="40"/>
        <v>94-1 O</v>
      </c>
      <c r="J1291" s="49" t="s">
        <v>1489</v>
      </c>
      <c r="K1291" s="2">
        <v>0</v>
      </c>
      <c r="L1291" s="83">
        <v>76</v>
      </c>
      <c r="M1291" s="117" t="b">
        <v>1</v>
      </c>
      <c r="N1291" s="14">
        <v>227.15</v>
      </c>
      <c r="O1291" s="14">
        <v>227.91</v>
      </c>
      <c r="P1291" s="11"/>
      <c r="Q1291" s="11" t="s">
        <v>105</v>
      </c>
      <c r="R1291" s="135" t="s">
        <v>105</v>
      </c>
      <c r="S1291" s="139" t="s">
        <v>1492</v>
      </c>
      <c r="T1291" s="11"/>
      <c r="U1291" s="11"/>
      <c r="V1291" s="6"/>
      <c r="W1291" s="6"/>
      <c r="X1291" s="6"/>
      <c r="Y1291" s="6"/>
      <c r="Z1291" s="18" t="e">
        <v>#N/A</v>
      </c>
      <c r="AA1291" s="6"/>
      <c r="BQ1291" s="6"/>
      <c r="BR1291" s="6"/>
      <c r="BS1291" s="4">
        <v>0</v>
      </c>
      <c r="BT1291" s="6"/>
      <c r="BU1291" s="6"/>
      <c r="BV1291" s="6"/>
      <c r="BW1291" s="6"/>
      <c r="BX1291" s="6" t="s">
        <v>923</v>
      </c>
      <c r="BY1291" s="6"/>
    </row>
    <row r="1292" spans="1:77" hidden="1" x14ac:dyDescent="0.3">
      <c r="A1292" s="49" t="s">
        <v>1489</v>
      </c>
      <c r="B1292" s="9">
        <v>42971</v>
      </c>
      <c r="C1292" s="1" t="s">
        <v>123</v>
      </c>
      <c r="D1292" s="4" t="s">
        <v>115</v>
      </c>
      <c r="E1292" s="4" t="s">
        <v>116</v>
      </c>
      <c r="F1292" s="83">
        <v>95</v>
      </c>
      <c r="G1292" s="83">
        <v>1</v>
      </c>
      <c r="H1292" s="12" t="str">
        <f t="shared" si="39"/>
        <v>95-1</v>
      </c>
      <c r="I1292" s="12" t="str">
        <f t="shared" si="40"/>
        <v>95-1 1</v>
      </c>
      <c r="J1292" s="49" t="s">
        <v>1489</v>
      </c>
      <c r="K1292" s="2">
        <v>0</v>
      </c>
      <c r="L1292" s="83">
        <v>71</v>
      </c>
      <c r="M1292" s="117" t="b">
        <v>1</v>
      </c>
      <c r="N1292" s="14">
        <v>228.1</v>
      </c>
      <c r="O1292" s="14">
        <v>228.81</v>
      </c>
      <c r="P1292" s="2" t="s">
        <v>112</v>
      </c>
      <c r="Q1292" s="2" t="s">
        <v>30</v>
      </c>
      <c r="R1292" s="142" t="s">
        <v>1524</v>
      </c>
      <c r="S1292" s="143">
        <v>1</v>
      </c>
      <c r="T1292" s="2" t="s">
        <v>21</v>
      </c>
      <c r="U1292" s="2"/>
      <c r="V1292" s="40" t="s">
        <v>879</v>
      </c>
      <c r="W1292" s="1" t="s">
        <v>49</v>
      </c>
      <c r="X1292" s="1" t="s">
        <v>92</v>
      </c>
      <c r="Y1292" s="1" t="s">
        <v>11</v>
      </c>
      <c r="Z1292" s="18">
        <v>3</v>
      </c>
      <c r="AA1292" s="1" t="s">
        <v>111</v>
      </c>
      <c r="AI1292" s="4">
        <v>10</v>
      </c>
      <c r="AL1292" s="39">
        <v>10</v>
      </c>
      <c r="AR1292" s="4">
        <v>0</v>
      </c>
      <c r="AW1292" s="4">
        <v>80</v>
      </c>
      <c r="BQ1292" s="1"/>
      <c r="BR1292" s="1"/>
      <c r="BS1292" s="4">
        <v>100</v>
      </c>
      <c r="BT1292" s="1"/>
      <c r="BU1292" s="1"/>
      <c r="BV1292" s="1"/>
      <c r="BW1292" s="4" t="s">
        <v>919</v>
      </c>
      <c r="BX1292" s="1"/>
      <c r="BY1292" s="1"/>
    </row>
    <row r="1293" spans="1:77" hidden="1" x14ac:dyDescent="0.3">
      <c r="A1293" s="49" t="s">
        <v>1489</v>
      </c>
      <c r="B1293" s="9">
        <v>42971</v>
      </c>
      <c r="C1293" s="1" t="s">
        <v>123</v>
      </c>
      <c r="D1293" s="10" t="s">
        <v>115</v>
      </c>
      <c r="E1293" s="10" t="s">
        <v>116</v>
      </c>
      <c r="F1293" s="83">
        <v>95</v>
      </c>
      <c r="G1293" s="83">
        <v>1</v>
      </c>
      <c r="H1293" s="12" t="str">
        <f t="shared" si="39"/>
        <v>95-1</v>
      </c>
      <c r="I1293" s="12" t="str">
        <f t="shared" si="40"/>
        <v>95-1 3</v>
      </c>
      <c r="J1293" s="49" t="s">
        <v>1489</v>
      </c>
      <c r="K1293" s="2">
        <v>0</v>
      </c>
      <c r="L1293" s="83">
        <v>71</v>
      </c>
      <c r="M1293" s="117" t="b">
        <v>1</v>
      </c>
      <c r="N1293" s="14">
        <v>228.1</v>
      </c>
      <c r="O1293" s="14">
        <v>228.81</v>
      </c>
      <c r="P1293" s="11" t="s">
        <v>112</v>
      </c>
      <c r="Q1293" s="11" t="s">
        <v>72</v>
      </c>
      <c r="R1293" s="142" t="s">
        <v>1526</v>
      </c>
      <c r="S1293" s="143">
        <v>3</v>
      </c>
      <c r="T1293" s="11" t="s">
        <v>18</v>
      </c>
      <c r="U1293" s="11"/>
      <c r="V1293" s="17" t="s">
        <v>880</v>
      </c>
      <c r="W1293" s="6" t="s">
        <v>49</v>
      </c>
      <c r="X1293" s="6" t="s">
        <v>92</v>
      </c>
      <c r="Y1293" s="6" t="s">
        <v>11</v>
      </c>
      <c r="Z1293" s="18">
        <v>3</v>
      </c>
      <c r="AA1293" s="6" t="s">
        <v>40</v>
      </c>
      <c r="AI1293" s="4">
        <v>10</v>
      </c>
      <c r="AL1293" s="39">
        <v>70</v>
      </c>
      <c r="AW1293" s="4">
        <v>20</v>
      </c>
      <c r="BQ1293" s="6"/>
      <c r="BR1293" s="6"/>
      <c r="BS1293" s="4">
        <v>100</v>
      </c>
      <c r="BT1293" s="6"/>
      <c r="BU1293" s="6"/>
      <c r="BV1293" s="6"/>
      <c r="BW1293" s="10" t="s">
        <v>896</v>
      </c>
      <c r="BX1293" s="6"/>
      <c r="BY1293" s="6"/>
    </row>
    <row r="1294" spans="1:77" hidden="1" x14ac:dyDescent="0.3">
      <c r="A1294" s="49" t="s">
        <v>1489</v>
      </c>
      <c r="B1294" s="9">
        <v>42971</v>
      </c>
      <c r="C1294" s="1" t="s">
        <v>123</v>
      </c>
      <c r="D1294" s="10" t="s">
        <v>115</v>
      </c>
      <c r="E1294" s="10" t="s">
        <v>116</v>
      </c>
      <c r="F1294" s="83">
        <v>95</v>
      </c>
      <c r="G1294" s="83">
        <v>1</v>
      </c>
      <c r="H1294" s="12" t="str">
        <f t="shared" si="39"/>
        <v>95-1</v>
      </c>
      <c r="I1294" s="12" t="str">
        <f t="shared" si="40"/>
        <v>95-1 4</v>
      </c>
      <c r="J1294" s="49" t="s">
        <v>1489</v>
      </c>
      <c r="K1294" s="2">
        <v>0</v>
      </c>
      <c r="L1294" s="83">
        <v>71</v>
      </c>
      <c r="M1294" s="117" t="b">
        <v>1</v>
      </c>
      <c r="N1294" s="14">
        <v>228.1</v>
      </c>
      <c r="O1294" s="14">
        <v>228.81</v>
      </c>
      <c r="P1294" s="11" t="s">
        <v>112</v>
      </c>
      <c r="Q1294" s="11" t="s">
        <v>39</v>
      </c>
      <c r="R1294" s="142" t="s">
        <v>1527</v>
      </c>
      <c r="S1294" s="143">
        <v>4</v>
      </c>
      <c r="T1294" s="11" t="s">
        <v>18</v>
      </c>
      <c r="U1294" s="11"/>
      <c r="V1294" s="17" t="s">
        <v>459</v>
      </c>
      <c r="W1294" s="6" t="s">
        <v>49</v>
      </c>
      <c r="X1294" s="6" t="s">
        <v>14</v>
      </c>
      <c r="Y1294" s="6" t="s">
        <v>10</v>
      </c>
      <c r="Z1294" s="18">
        <v>2</v>
      </c>
      <c r="AA1294" s="6" t="s">
        <v>40</v>
      </c>
      <c r="AI1294" s="4">
        <v>70</v>
      </c>
      <c r="AL1294" s="39">
        <v>20</v>
      </c>
      <c r="AW1294" s="4">
        <v>10</v>
      </c>
      <c r="BQ1294" s="6"/>
      <c r="BR1294" s="6"/>
      <c r="BS1294" s="4">
        <v>100</v>
      </c>
      <c r="BT1294" s="6"/>
      <c r="BU1294" s="6"/>
      <c r="BV1294" s="6"/>
      <c r="BW1294" s="10" t="s">
        <v>897</v>
      </c>
      <c r="BX1294" s="6"/>
      <c r="BY1294" s="6"/>
    </row>
    <row r="1295" spans="1:77" hidden="1" x14ac:dyDescent="0.3">
      <c r="A1295" s="49" t="s">
        <v>1489</v>
      </c>
      <c r="B1295" s="9">
        <v>42971</v>
      </c>
      <c r="C1295" s="1" t="s">
        <v>123</v>
      </c>
      <c r="D1295" s="10" t="s">
        <v>115</v>
      </c>
      <c r="E1295" s="10" t="s">
        <v>116</v>
      </c>
      <c r="F1295" s="83">
        <v>95</v>
      </c>
      <c r="G1295" s="83">
        <v>1</v>
      </c>
      <c r="H1295" s="12" t="str">
        <f t="shared" si="39"/>
        <v>95-1</v>
      </c>
      <c r="I1295" s="12" t="str">
        <f t="shared" si="40"/>
        <v>95-1 5</v>
      </c>
      <c r="J1295" s="49" t="s">
        <v>1489</v>
      </c>
      <c r="K1295" s="2">
        <v>0</v>
      </c>
      <c r="L1295" s="83">
        <v>71</v>
      </c>
      <c r="M1295" s="117" t="b">
        <v>1</v>
      </c>
      <c r="N1295" s="14">
        <v>228.1</v>
      </c>
      <c r="O1295" s="14">
        <v>228.81</v>
      </c>
      <c r="P1295" s="11" t="s">
        <v>112</v>
      </c>
      <c r="Q1295" s="11" t="s">
        <v>35</v>
      </c>
      <c r="R1295" s="142" t="s">
        <v>1495</v>
      </c>
      <c r="S1295" s="143">
        <v>5</v>
      </c>
      <c r="T1295" s="11" t="s">
        <v>18</v>
      </c>
      <c r="U1295" s="11"/>
      <c r="V1295" s="17" t="s">
        <v>459</v>
      </c>
      <c r="W1295" s="6" t="s">
        <v>49</v>
      </c>
      <c r="X1295" s="6" t="s">
        <v>14</v>
      </c>
      <c r="Y1295" s="6" t="s">
        <v>10</v>
      </c>
      <c r="Z1295" s="18">
        <v>2</v>
      </c>
      <c r="AA1295" s="6" t="s">
        <v>40</v>
      </c>
      <c r="AW1295" s="4">
        <v>30</v>
      </c>
      <c r="BH1295" s="4">
        <v>70</v>
      </c>
      <c r="BQ1295" s="6" t="s">
        <v>61</v>
      </c>
      <c r="BR1295" s="6"/>
      <c r="BS1295" s="4">
        <v>100</v>
      </c>
      <c r="BT1295" s="6"/>
      <c r="BU1295" s="6"/>
      <c r="BV1295" s="6"/>
      <c r="BW1295" s="10" t="s">
        <v>920</v>
      </c>
      <c r="BX1295" s="6"/>
      <c r="BY1295" s="6"/>
    </row>
    <row r="1296" spans="1:77" hidden="1" x14ac:dyDescent="0.3">
      <c r="A1296" s="49" t="s">
        <v>1489</v>
      </c>
      <c r="B1296" s="9">
        <v>42971</v>
      </c>
      <c r="C1296" s="1" t="s">
        <v>123</v>
      </c>
      <c r="D1296" s="10" t="s">
        <v>115</v>
      </c>
      <c r="E1296" s="10" t="s">
        <v>116</v>
      </c>
      <c r="F1296" s="83">
        <v>95</v>
      </c>
      <c r="G1296" s="83">
        <v>1</v>
      </c>
      <c r="H1296" s="12" t="str">
        <f t="shared" si="39"/>
        <v>95-1</v>
      </c>
      <c r="I1296" s="12" t="str">
        <f t="shared" si="40"/>
        <v>95-1 O</v>
      </c>
      <c r="J1296" s="49" t="s">
        <v>1489</v>
      </c>
      <c r="K1296" s="2">
        <v>0</v>
      </c>
      <c r="L1296" s="83">
        <v>71</v>
      </c>
      <c r="M1296" s="117" t="b">
        <v>1</v>
      </c>
      <c r="N1296" s="14">
        <v>228.1</v>
      </c>
      <c r="O1296" s="14">
        <v>228.81</v>
      </c>
      <c r="P1296" s="11"/>
      <c r="Q1296" s="11" t="s">
        <v>105</v>
      </c>
      <c r="R1296" s="135" t="s">
        <v>105</v>
      </c>
      <c r="S1296" s="139" t="s">
        <v>1492</v>
      </c>
      <c r="T1296" s="11"/>
      <c r="U1296" s="11"/>
      <c r="V1296" s="6"/>
      <c r="W1296" s="6"/>
      <c r="X1296" s="6"/>
      <c r="Y1296" s="6"/>
      <c r="Z1296" s="18" t="e">
        <v>#N/A</v>
      </c>
      <c r="AA1296" s="6"/>
      <c r="BQ1296" s="6"/>
      <c r="BR1296" s="6"/>
      <c r="BS1296" s="4">
        <v>0</v>
      </c>
      <c r="BT1296" s="6"/>
      <c r="BU1296" s="6"/>
      <c r="BV1296" s="6"/>
      <c r="BW1296" s="6"/>
      <c r="BX1296" s="6" t="s">
        <v>922</v>
      </c>
      <c r="BY1296" s="6"/>
    </row>
    <row r="1297" spans="1:77" hidden="1" x14ac:dyDescent="0.3">
      <c r="A1297" s="49" t="s">
        <v>1489</v>
      </c>
      <c r="B1297" s="9">
        <v>42971</v>
      </c>
      <c r="C1297" s="1" t="s">
        <v>123</v>
      </c>
      <c r="D1297" s="4" t="s">
        <v>115</v>
      </c>
      <c r="E1297" s="4" t="s">
        <v>116</v>
      </c>
      <c r="F1297" s="83">
        <v>95</v>
      </c>
      <c r="G1297" s="83">
        <v>2</v>
      </c>
      <c r="H1297" s="12" t="str">
        <f t="shared" ref="H1297:H1360" si="41">F1297&amp;"-"&amp;G1297</f>
        <v>95-2</v>
      </c>
      <c r="I1297" s="12" t="str">
        <f t="shared" si="40"/>
        <v>95-2 1</v>
      </c>
      <c r="J1297" s="49" t="s">
        <v>1489</v>
      </c>
      <c r="K1297" s="2">
        <v>0</v>
      </c>
      <c r="L1297" s="83">
        <v>92</v>
      </c>
      <c r="M1297" s="117" t="b">
        <v>1</v>
      </c>
      <c r="N1297" s="14">
        <v>228.82</v>
      </c>
      <c r="O1297" s="14">
        <v>229.73999999999998</v>
      </c>
      <c r="P1297" s="2" t="s">
        <v>112</v>
      </c>
      <c r="Q1297" s="2" t="s">
        <v>30</v>
      </c>
      <c r="R1297" s="142" t="s">
        <v>1524</v>
      </c>
      <c r="S1297" s="143">
        <v>1</v>
      </c>
      <c r="T1297" s="2" t="s">
        <v>21</v>
      </c>
      <c r="U1297" s="2"/>
      <c r="V1297" s="40" t="s">
        <v>684</v>
      </c>
      <c r="W1297" s="1" t="s">
        <v>49</v>
      </c>
      <c r="X1297" s="1" t="s">
        <v>92</v>
      </c>
      <c r="Y1297" s="1" t="s">
        <v>11</v>
      </c>
      <c r="Z1297" s="18">
        <v>3</v>
      </c>
      <c r="AA1297" s="1" t="s">
        <v>111</v>
      </c>
      <c r="AI1297" s="4">
        <v>10</v>
      </c>
      <c r="AL1297" s="39">
        <v>10</v>
      </c>
      <c r="AR1297" s="4">
        <v>0</v>
      </c>
      <c r="AW1297" s="4">
        <v>80</v>
      </c>
      <c r="BQ1297" s="1"/>
      <c r="BR1297" s="1"/>
      <c r="BS1297" s="4">
        <v>100</v>
      </c>
      <c r="BT1297" s="1"/>
      <c r="BU1297" s="1"/>
      <c r="BV1297" s="1"/>
      <c r="BW1297" s="4" t="s">
        <v>919</v>
      </c>
      <c r="BX1297" s="1"/>
      <c r="BY1297" s="1"/>
    </row>
    <row r="1298" spans="1:77" hidden="1" x14ac:dyDescent="0.3">
      <c r="A1298" s="49" t="s">
        <v>1489</v>
      </c>
      <c r="B1298" s="9">
        <v>42971</v>
      </c>
      <c r="C1298" s="1" t="s">
        <v>123</v>
      </c>
      <c r="D1298" s="10" t="s">
        <v>115</v>
      </c>
      <c r="E1298" s="10" t="s">
        <v>116</v>
      </c>
      <c r="F1298" s="83">
        <v>95</v>
      </c>
      <c r="G1298" s="83">
        <v>2</v>
      </c>
      <c r="H1298" s="12" t="str">
        <f t="shared" si="41"/>
        <v>95-2</v>
      </c>
      <c r="I1298" s="12" t="str">
        <f t="shared" si="40"/>
        <v>95-2 3</v>
      </c>
      <c r="J1298" s="49" t="s">
        <v>1489</v>
      </c>
      <c r="K1298" s="2">
        <v>0</v>
      </c>
      <c r="L1298" s="83">
        <v>92</v>
      </c>
      <c r="M1298" s="117" t="b">
        <v>1</v>
      </c>
      <c r="N1298" s="14">
        <v>228.82</v>
      </c>
      <c r="O1298" s="14">
        <v>229.73999999999998</v>
      </c>
      <c r="P1298" s="11" t="s">
        <v>112</v>
      </c>
      <c r="Q1298" s="11" t="s">
        <v>72</v>
      </c>
      <c r="R1298" s="142" t="s">
        <v>1526</v>
      </c>
      <c r="S1298" s="143">
        <v>3</v>
      </c>
      <c r="T1298" s="11" t="s">
        <v>18</v>
      </c>
      <c r="U1298" s="11"/>
      <c r="V1298" s="17" t="s">
        <v>795</v>
      </c>
      <c r="W1298" s="6" t="s">
        <v>49</v>
      </c>
      <c r="X1298" s="6" t="s">
        <v>92</v>
      </c>
      <c r="Y1298" s="6" t="s">
        <v>11</v>
      </c>
      <c r="Z1298" s="18">
        <v>3</v>
      </c>
      <c r="AA1298" s="6" t="s">
        <v>40</v>
      </c>
      <c r="AI1298" s="4">
        <v>10</v>
      </c>
      <c r="AL1298" s="39">
        <v>70</v>
      </c>
      <c r="AW1298" s="4">
        <v>20</v>
      </c>
      <c r="BQ1298" s="6"/>
      <c r="BR1298" s="6"/>
      <c r="BS1298" s="4">
        <v>100</v>
      </c>
      <c r="BT1298" s="6"/>
      <c r="BU1298" s="6"/>
      <c r="BV1298" s="6"/>
      <c r="BW1298" s="10" t="s">
        <v>896</v>
      </c>
      <c r="BX1298" s="6"/>
      <c r="BY1298" s="6"/>
    </row>
    <row r="1299" spans="1:77" hidden="1" x14ac:dyDescent="0.3">
      <c r="A1299" s="49" t="s">
        <v>1489</v>
      </c>
      <c r="B1299" s="9">
        <v>42971</v>
      </c>
      <c r="C1299" s="1" t="s">
        <v>123</v>
      </c>
      <c r="D1299" s="10" t="s">
        <v>115</v>
      </c>
      <c r="E1299" s="10" t="s">
        <v>116</v>
      </c>
      <c r="F1299" s="83">
        <v>95</v>
      </c>
      <c r="G1299" s="83">
        <v>2</v>
      </c>
      <c r="H1299" s="12" t="str">
        <f t="shared" si="41"/>
        <v>95-2</v>
      </c>
      <c r="I1299" s="12" t="str">
        <f t="shared" si="40"/>
        <v>95-2 4</v>
      </c>
      <c r="J1299" s="49" t="s">
        <v>1489</v>
      </c>
      <c r="K1299" s="2">
        <v>0</v>
      </c>
      <c r="L1299" s="83">
        <v>92</v>
      </c>
      <c r="M1299" s="117" t="b">
        <v>1</v>
      </c>
      <c r="N1299" s="14">
        <v>228.82</v>
      </c>
      <c r="O1299" s="14">
        <v>229.73999999999998</v>
      </c>
      <c r="P1299" s="11" t="s">
        <v>112</v>
      </c>
      <c r="Q1299" s="11" t="s">
        <v>39</v>
      </c>
      <c r="R1299" s="142" t="s">
        <v>1527</v>
      </c>
      <c r="S1299" s="143">
        <v>4</v>
      </c>
      <c r="T1299" s="11" t="s">
        <v>18</v>
      </c>
      <c r="U1299" s="11"/>
      <c r="V1299" s="17" t="s">
        <v>676</v>
      </c>
      <c r="W1299" s="6" t="s">
        <v>49</v>
      </c>
      <c r="X1299" s="6" t="s">
        <v>14</v>
      </c>
      <c r="Y1299" s="6" t="s">
        <v>10</v>
      </c>
      <c r="Z1299" s="18">
        <v>2</v>
      </c>
      <c r="AA1299" s="6" t="s">
        <v>40</v>
      </c>
      <c r="AI1299" s="4">
        <v>50</v>
      </c>
      <c r="AL1299" s="39">
        <v>10</v>
      </c>
      <c r="AW1299" s="4">
        <v>40</v>
      </c>
      <c r="BQ1299" s="6"/>
      <c r="BR1299" s="6"/>
      <c r="BS1299" s="4">
        <v>100</v>
      </c>
      <c r="BT1299" s="6"/>
      <c r="BU1299" s="6"/>
      <c r="BV1299" s="6"/>
      <c r="BW1299" s="10" t="s">
        <v>924</v>
      </c>
      <c r="BX1299" s="6"/>
      <c r="BY1299" s="6"/>
    </row>
    <row r="1300" spans="1:77" hidden="1" x14ac:dyDescent="0.3">
      <c r="A1300" s="49" t="s">
        <v>1489</v>
      </c>
      <c r="B1300" s="9">
        <v>42972</v>
      </c>
      <c r="C1300" s="1" t="s">
        <v>123</v>
      </c>
      <c r="D1300" s="10" t="s">
        <v>115</v>
      </c>
      <c r="E1300" s="10" t="s">
        <v>116</v>
      </c>
      <c r="F1300" s="83">
        <v>95</v>
      </c>
      <c r="G1300" s="83">
        <v>2</v>
      </c>
      <c r="H1300" s="12" t="str">
        <f t="shared" si="41"/>
        <v>95-2</v>
      </c>
      <c r="I1300" s="12" t="str">
        <f t="shared" si="40"/>
        <v>95-2 5</v>
      </c>
      <c r="J1300" s="49" t="s">
        <v>1489</v>
      </c>
      <c r="K1300" s="2">
        <v>67</v>
      </c>
      <c r="L1300" s="83">
        <v>70</v>
      </c>
      <c r="M1300" s="117" t="b">
        <v>1</v>
      </c>
      <c r="N1300" s="14">
        <v>229.48999999999998</v>
      </c>
      <c r="O1300" s="14">
        <v>229.51999999999998</v>
      </c>
      <c r="P1300" s="11" t="s">
        <v>96</v>
      </c>
      <c r="Q1300" s="11" t="s">
        <v>32</v>
      </c>
      <c r="R1300" s="142" t="s">
        <v>1495</v>
      </c>
      <c r="S1300" s="143">
        <v>5</v>
      </c>
      <c r="T1300" s="11" t="s">
        <v>18</v>
      </c>
      <c r="U1300" s="11"/>
      <c r="V1300" s="17" t="s">
        <v>795</v>
      </c>
      <c r="W1300" s="6" t="s">
        <v>49</v>
      </c>
      <c r="X1300" s="6" t="s">
        <v>14</v>
      </c>
      <c r="Y1300" s="6" t="s">
        <v>11</v>
      </c>
      <c r="Z1300" s="18">
        <v>3</v>
      </c>
      <c r="AA1300" s="6" t="s">
        <v>40</v>
      </c>
      <c r="AR1300" s="4">
        <v>100</v>
      </c>
      <c r="BQ1300" s="6"/>
      <c r="BR1300" s="6"/>
      <c r="BS1300" s="4">
        <v>100</v>
      </c>
      <c r="BT1300" s="6"/>
      <c r="BU1300" s="6"/>
      <c r="BV1300" s="6"/>
      <c r="BW1300" s="10" t="s">
        <v>925</v>
      </c>
      <c r="BX1300" s="6"/>
      <c r="BY1300" s="6"/>
    </row>
    <row r="1301" spans="1:77" hidden="1" x14ac:dyDescent="0.3">
      <c r="A1301" s="49" t="s">
        <v>1489</v>
      </c>
      <c r="B1301" s="9">
        <v>42971</v>
      </c>
      <c r="C1301" s="1" t="s">
        <v>123</v>
      </c>
      <c r="D1301" s="10" t="s">
        <v>115</v>
      </c>
      <c r="E1301" s="10" t="s">
        <v>116</v>
      </c>
      <c r="F1301" s="83">
        <v>95</v>
      </c>
      <c r="G1301" s="83">
        <v>2</v>
      </c>
      <c r="H1301" s="12" t="str">
        <f t="shared" si="41"/>
        <v>95-2</v>
      </c>
      <c r="I1301" s="12" t="str">
        <f t="shared" si="40"/>
        <v>95-2 O</v>
      </c>
      <c r="J1301" s="49" t="s">
        <v>1489</v>
      </c>
      <c r="K1301" s="2">
        <v>0</v>
      </c>
      <c r="L1301" s="83">
        <v>92</v>
      </c>
      <c r="M1301" s="117" t="b">
        <v>1</v>
      </c>
      <c r="N1301" s="14">
        <v>228.82</v>
      </c>
      <c r="O1301" s="14">
        <v>229.73999999999998</v>
      </c>
      <c r="P1301" s="11"/>
      <c r="Q1301" s="11" t="s">
        <v>105</v>
      </c>
      <c r="R1301" s="135" t="s">
        <v>105</v>
      </c>
      <c r="S1301" s="139" t="s">
        <v>1492</v>
      </c>
      <c r="T1301" s="11"/>
      <c r="U1301" s="11"/>
      <c r="V1301" s="6"/>
      <c r="W1301" s="6"/>
      <c r="X1301" s="6"/>
      <c r="Y1301" s="6"/>
      <c r="Z1301" s="18" t="e">
        <v>#N/A</v>
      </c>
      <c r="AA1301" s="6"/>
      <c r="BQ1301" s="6"/>
      <c r="BR1301" s="6"/>
      <c r="BS1301" s="4">
        <v>0</v>
      </c>
      <c r="BT1301" s="6"/>
      <c r="BU1301" s="6"/>
      <c r="BV1301" s="6"/>
      <c r="BW1301" s="6"/>
      <c r="BX1301" s="6" t="s">
        <v>926</v>
      </c>
      <c r="BY1301" s="6"/>
    </row>
    <row r="1302" spans="1:77" hidden="1" x14ac:dyDescent="0.3">
      <c r="A1302" s="49" t="s">
        <v>1489</v>
      </c>
      <c r="B1302" s="9">
        <v>42971</v>
      </c>
      <c r="C1302" s="1" t="s">
        <v>123</v>
      </c>
      <c r="D1302" s="4" t="s">
        <v>115</v>
      </c>
      <c r="E1302" s="4" t="s">
        <v>116</v>
      </c>
      <c r="F1302" s="83">
        <v>95</v>
      </c>
      <c r="G1302" s="83">
        <v>3</v>
      </c>
      <c r="H1302" s="12" t="str">
        <f t="shared" si="41"/>
        <v>95-3</v>
      </c>
      <c r="I1302" s="12" t="str">
        <f t="shared" si="40"/>
        <v>95-3 1</v>
      </c>
      <c r="J1302" s="49" t="s">
        <v>1489</v>
      </c>
      <c r="K1302" s="2">
        <v>0</v>
      </c>
      <c r="L1302" s="83">
        <v>85</v>
      </c>
      <c r="M1302" s="117" t="b">
        <v>1</v>
      </c>
      <c r="N1302" s="14">
        <v>229.755</v>
      </c>
      <c r="O1302" s="14">
        <v>230.60499999999999</v>
      </c>
      <c r="P1302" s="2" t="s">
        <v>112</v>
      </c>
      <c r="Q1302" s="2" t="s">
        <v>30</v>
      </c>
      <c r="R1302" s="142" t="s">
        <v>1524</v>
      </c>
      <c r="S1302" s="143">
        <v>1</v>
      </c>
      <c r="T1302" s="2" t="s">
        <v>21</v>
      </c>
      <c r="U1302" s="2"/>
      <c r="V1302" s="40" t="s">
        <v>883</v>
      </c>
      <c r="W1302" s="1" t="s">
        <v>49</v>
      </c>
      <c r="X1302" s="1" t="s">
        <v>92</v>
      </c>
      <c r="Y1302" s="1" t="s">
        <v>11</v>
      </c>
      <c r="Z1302" s="18">
        <v>3</v>
      </c>
      <c r="AA1302" s="1" t="s">
        <v>111</v>
      </c>
      <c r="AI1302" s="4">
        <v>10</v>
      </c>
      <c r="AL1302" s="39">
        <v>10</v>
      </c>
      <c r="AR1302" s="4">
        <v>0</v>
      </c>
      <c r="AW1302" s="4">
        <v>80</v>
      </c>
      <c r="BQ1302" s="1"/>
      <c r="BR1302" s="1"/>
      <c r="BS1302" s="4">
        <v>100</v>
      </c>
      <c r="BT1302" s="1"/>
      <c r="BU1302" s="1"/>
      <c r="BV1302" s="1"/>
      <c r="BW1302" s="4" t="s">
        <v>927</v>
      </c>
      <c r="BX1302" s="1"/>
      <c r="BY1302" s="1"/>
    </row>
    <row r="1303" spans="1:77" hidden="1" x14ac:dyDescent="0.3">
      <c r="A1303" s="49" t="s">
        <v>1489</v>
      </c>
      <c r="B1303" s="9">
        <v>42971</v>
      </c>
      <c r="C1303" s="1" t="s">
        <v>123</v>
      </c>
      <c r="D1303" s="10" t="s">
        <v>115</v>
      </c>
      <c r="E1303" s="10" t="s">
        <v>116</v>
      </c>
      <c r="F1303" s="83">
        <v>95</v>
      </c>
      <c r="G1303" s="83">
        <v>3</v>
      </c>
      <c r="H1303" s="12" t="str">
        <f t="shared" si="41"/>
        <v>95-3</v>
      </c>
      <c r="I1303" s="12" t="str">
        <f t="shared" si="40"/>
        <v>95-3 3</v>
      </c>
      <c r="J1303" s="49" t="s">
        <v>1489</v>
      </c>
      <c r="K1303" s="2">
        <v>0</v>
      </c>
      <c r="L1303" s="83">
        <v>85</v>
      </c>
      <c r="M1303" s="117" t="b">
        <v>1</v>
      </c>
      <c r="N1303" s="14">
        <v>229.755</v>
      </c>
      <c r="O1303" s="14">
        <v>230.60499999999999</v>
      </c>
      <c r="P1303" s="11" t="s">
        <v>112</v>
      </c>
      <c r="Q1303" s="11" t="s">
        <v>72</v>
      </c>
      <c r="R1303" s="142" t="s">
        <v>1526</v>
      </c>
      <c r="S1303" s="143">
        <v>3</v>
      </c>
      <c r="T1303" s="11" t="s">
        <v>18</v>
      </c>
      <c r="U1303" s="11"/>
      <c r="V1303" s="17" t="s">
        <v>683</v>
      </c>
      <c r="W1303" s="6" t="s">
        <v>49</v>
      </c>
      <c r="X1303" s="6" t="s">
        <v>92</v>
      </c>
      <c r="Y1303" s="6" t="s">
        <v>11</v>
      </c>
      <c r="Z1303" s="18">
        <v>3</v>
      </c>
      <c r="AA1303" s="6" t="s">
        <v>40</v>
      </c>
      <c r="AI1303" s="4">
        <v>10</v>
      </c>
      <c r="AL1303" s="39">
        <v>70</v>
      </c>
      <c r="AW1303" s="4">
        <v>20</v>
      </c>
      <c r="BQ1303" s="6"/>
      <c r="BR1303" s="6"/>
      <c r="BS1303" s="4">
        <v>100</v>
      </c>
      <c r="BT1303" s="6"/>
      <c r="BU1303" s="6"/>
      <c r="BV1303" s="6"/>
      <c r="BW1303" s="10" t="s">
        <v>928</v>
      </c>
      <c r="BX1303" s="6"/>
      <c r="BY1303" s="6"/>
    </row>
    <row r="1304" spans="1:77" hidden="1" x14ac:dyDescent="0.3">
      <c r="A1304" s="49" t="s">
        <v>1489</v>
      </c>
      <c r="B1304" s="9">
        <v>42971</v>
      </c>
      <c r="C1304" s="1" t="s">
        <v>123</v>
      </c>
      <c r="D1304" s="10" t="s">
        <v>115</v>
      </c>
      <c r="E1304" s="10" t="s">
        <v>116</v>
      </c>
      <c r="F1304" s="83">
        <v>95</v>
      </c>
      <c r="G1304" s="83">
        <v>3</v>
      </c>
      <c r="H1304" s="12" t="str">
        <f t="shared" si="41"/>
        <v>95-3</v>
      </c>
      <c r="I1304" s="12" t="str">
        <f t="shared" si="40"/>
        <v>95-3 4</v>
      </c>
      <c r="J1304" s="49" t="s">
        <v>1489</v>
      </c>
      <c r="K1304" s="2">
        <v>0</v>
      </c>
      <c r="L1304" s="83">
        <v>85</v>
      </c>
      <c r="M1304" s="117" t="b">
        <v>1</v>
      </c>
      <c r="N1304" s="14">
        <v>229.755</v>
      </c>
      <c r="O1304" s="14">
        <v>230.60499999999999</v>
      </c>
      <c r="P1304" s="11" t="s">
        <v>112</v>
      </c>
      <c r="Q1304" s="11" t="s">
        <v>39</v>
      </c>
      <c r="R1304" s="142" t="s">
        <v>1527</v>
      </c>
      <c r="S1304" s="143">
        <v>4</v>
      </c>
      <c r="T1304" s="11" t="s">
        <v>18</v>
      </c>
      <c r="U1304" s="11"/>
      <c r="V1304" s="17" t="s">
        <v>795</v>
      </c>
      <c r="W1304" s="6" t="s">
        <v>49</v>
      </c>
      <c r="X1304" s="6" t="s">
        <v>14</v>
      </c>
      <c r="Y1304" s="6" t="s">
        <v>10</v>
      </c>
      <c r="Z1304" s="18">
        <v>2</v>
      </c>
      <c r="AA1304" s="6" t="s">
        <v>40</v>
      </c>
      <c r="AI1304" s="4">
        <v>50</v>
      </c>
      <c r="AL1304" s="39">
        <v>10</v>
      </c>
      <c r="AW1304" s="4">
        <v>40</v>
      </c>
      <c r="BQ1304" s="6"/>
      <c r="BR1304" s="6"/>
      <c r="BS1304" s="4">
        <v>100</v>
      </c>
      <c r="BT1304" s="6"/>
      <c r="BU1304" s="6"/>
      <c r="BV1304" s="6"/>
      <c r="BW1304" s="10" t="s">
        <v>924</v>
      </c>
      <c r="BX1304" s="6"/>
      <c r="BY1304" s="6"/>
    </row>
    <row r="1305" spans="1:77" hidden="1" x14ac:dyDescent="0.3">
      <c r="A1305" s="49" t="s">
        <v>1489</v>
      </c>
      <c r="B1305" s="9">
        <v>42972</v>
      </c>
      <c r="C1305" s="1" t="s">
        <v>123</v>
      </c>
      <c r="D1305" s="10" t="s">
        <v>115</v>
      </c>
      <c r="E1305" s="10" t="s">
        <v>116</v>
      </c>
      <c r="F1305" s="83">
        <v>95</v>
      </c>
      <c r="G1305" s="83">
        <v>3</v>
      </c>
      <c r="H1305" s="12" t="str">
        <f t="shared" si="41"/>
        <v>95-3</v>
      </c>
      <c r="I1305" s="12" t="str">
        <f t="shared" si="40"/>
        <v>95-3 5</v>
      </c>
      <c r="J1305" s="49" t="s">
        <v>1489</v>
      </c>
      <c r="K1305" s="2">
        <v>0</v>
      </c>
      <c r="L1305" s="83">
        <v>85</v>
      </c>
      <c r="M1305" s="117" t="b">
        <v>1</v>
      </c>
      <c r="N1305" s="14">
        <v>229.755</v>
      </c>
      <c r="O1305" s="14">
        <v>230.60499999999999</v>
      </c>
      <c r="P1305" s="11" t="s">
        <v>112</v>
      </c>
      <c r="Q1305" s="11" t="s">
        <v>32</v>
      </c>
      <c r="R1305" s="142" t="s">
        <v>1495</v>
      </c>
      <c r="S1305" s="143">
        <v>5</v>
      </c>
      <c r="T1305" s="11" t="s">
        <v>18</v>
      </c>
      <c r="U1305" s="11"/>
      <c r="V1305" s="17" t="s">
        <v>795</v>
      </c>
      <c r="W1305" s="6" t="s">
        <v>49</v>
      </c>
      <c r="X1305" s="6" t="s">
        <v>14</v>
      </c>
      <c r="Y1305" s="6" t="s">
        <v>11</v>
      </c>
      <c r="Z1305" s="18">
        <v>3</v>
      </c>
      <c r="AA1305" s="6" t="s">
        <v>40</v>
      </c>
      <c r="AR1305" s="4">
        <v>100</v>
      </c>
      <c r="BQ1305" s="6"/>
      <c r="BR1305" s="6"/>
      <c r="BS1305" s="4">
        <v>100</v>
      </c>
      <c r="BT1305" s="6"/>
      <c r="BU1305" s="6"/>
      <c r="BV1305" s="6"/>
      <c r="BW1305" s="10" t="s">
        <v>911</v>
      </c>
      <c r="BX1305" s="6"/>
      <c r="BY1305" s="6"/>
    </row>
    <row r="1306" spans="1:77" hidden="1" x14ac:dyDescent="0.3">
      <c r="A1306" s="49" t="s">
        <v>1489</v>
      </c>
      <c r="B1306" s="9">
        <v>42971</v>
      </c>
      <c r="C1306" s="1" t="s">
        <v>123</v>
      </c>
      <c r="D1306" s="10" t="s">
        <v>115</v>
      </c>
      <c r="E1306" s="10" t="s">
        <v>116</v>
      </c>
      <c r="F1306" s="83">
        <v>95</v>
      </c>
      <c r="G1306" s="83">
        <v>3</v>
      </c>
      <c r="H1306" s="12" t="str">
        <f t="shared" si="41"/>
        <v>95-3</v>
      </c>
      <c r="I1306" s="12" t="str">
        <f t="shared" si="40"/>
        <v>95-3 O</v>
      </c>
      <c r="J1306" s="49" t="s">
        <v>1489</v>
      </c>
      <c r="K1306" s="2">
        <v>0</v>
      </c>
      <c r="L1306" s="83">
        <v>85</v>
      </c>
      <c r="M1306" s="117" t="b">
        <v>1</v>
      </c>
      <c r="N1306" s="14">
        <v>229.755</v>
      </c>
      <c r="O1306" s="14">
        <v>230.60499999999999</v>
      </c>
      <c r="P1306" s="11"/>
      <c r="Q1306" s="11" t="s">
        <v>105</v>
      </c>
      <c r="R1306" s="135" t="s">
        <v>105</v>
      </c>
      <c r="S1306" s="139" t="s">
        <v>1492</v>
      </c>
      <c r="T1306" s="11"/>
      <c r="U1306" s="11"/>
      <c r="V1306" s="6"/>
      <c r="W1306" s="6"/>
      <c r="X1306" s="6"/>
      <c r="Y1306" s="6"/>
      <c r="Z1306" s="18" t="e">
        <v>#N/A</v>
      </c>
      <c r="AA1306" s="6"/>
      <c r="BQ1306" s="6"/>
      <c r="BR1306" s="6"/>
      <c r="BS1306" s="4">
        <v>0</v>
      </c>
      <c r="BT1306" s="6"/>
      <c r="BU1306" s="6"/>
      <c r="BV1306" s="6"/>
      <c r="BW1306" s="6"/>
      <c r="BX1306" s="6" t="s">
        <v>929</v>
      </c>
      <c r="BY1306" s="6"/>
    </row>
    <row r="1307" spans="1:77" hidden="1" x14ac:dyDescent="0.3">
      <c r="A1307" s="49" t="s">
        <v>1489</v>
      </c>
      <c r="B1307" s="9">
        <v>42971</v>
      </c>
      <c r="C1307" s="1" t="s">
        <v>123</v>
      </c>
      <c r="D1307" s="4" t="s">
        <v>115</v>
      </c>
      <c r="E1307" s="4" t="s">
        <v>116</v>
      </c>
      <c r="F1307" s="83">
        <v>95</v>
      </c>
      <c r="G1307" s="83">
        <v>4</v>
      </c>
      <c r="H1307" s="12" t="str">
        <f t="shared" si="41"/>
        <v>95-4</v>
      </c>
      <c r="I1307" s="12" t="str">
        <f t="shared" si="40"/>
        <v>95-4 1</v>
      </c>
      <c r="J1307" s="49" t="s">
        <v>1489</v>
      </c>
      <c r="K1307" s="2">
        <v>0</v>
      </c>
      <c r="L1307" s="83">
        <v>58</v>
      </c>
      <c r="M1307" s="117" t="b">
        <v>1</v>
      </c>
      <c r="N1307" s="14">
        <v>230.60499999999999</v>
      </c>
      <c r="O1307" s="14">
        <v>231.185</v>
      </c>
      <c r="P1307" s="2" t="s">
        <v>112</v>
      </c>
      <c r="Q1307" s="2" t="s">
        <v>30</v>
      </c>
      <c r="R1307" s="142" t="s">
        <v>1524</v>
      </c>
      <c r="S1307" s="143">
        <v>1</v>
      </c>
      <c r="T1307" s="2" t="s">
        <v>21</v>
      </c>
      <c r="U1307" s="2"/>
      <c r="V1307" s="40" t="s">
        <v>529</v>
      </c>
      <c r="W1307" s="1" t="s">
        <v>49</v>
      </c>
      <c r="X1307" s="1" t="s">
        <v>92</v>
      </c>
      <c r="Y1307" s="1" t="s">
        <v>11</v>
      </c>
      <c r="Z1307" s="18">
        <v>3</v>
      </c>
      <c r="AA1307" s="1" t="s">
        <v>111</v>
      </c>
      <c r="AI1307" s="4">
        <v>10</v>
      </c>
      <c r="AL1307" s="39">
        <v>10</v>
      </c>
      <c r="AR1307" s="4">
        <v>0</v>
      </c>
      <c r="AW1307" s="4">
        <v>80</v>
      </c>
      <c r="BQ1307" s="1"/>
      <c r="BR1307" s="1"/>
      <c r="BS1307" s="4">
        <v>100</v>
      </c>
      <c r="BT1307" s="1"/>
      <c r="BU1307" s="1"/>
      <c r="BV1307" s="1"/>
      <c r="BW1307" s="4" t="s">
        <v>919</v>
      </c>
      <c r="BX1307" s="1"/>
      <c r="BY1307" s="1"/>
    </row>
    <row r="1308" spans="1:77" hidden="1" x14ac:dyDescent="0.3">
      <c r="A1308" s="49" t="s">
        <v>1489</v>
      </c>
      <c r="B1308" s="9">
        <v>42971</v>
      </c>
      <c r="C1308" s="1" t="s">
        <v>123</v>
      </c>
      <c r="D1308" s="10" t="s">
        <v>115</v>
      </c>
      <c r="E1308" s="10" t="s">
        <v>116</v>
      </c>
      <c r="F1308" s="83">
        <v>95</v>
      </c>
      <c r="G1308" s="83">
        <v>4</v>
      </c>
      <c r="H1308" s="12" t="str">
        <f t="shared" si="41"/>
        <v>95-4</v>
      </c>
      <c r="I1308" s="12" t="str">
        <f t="shared" si="40"/>
        <v>95-4 4</v>
      </c>
      <c r="J1308" s="49" t="s">
        <v>1489</v>
      </c>
      <c r="K1308" s="2">
        <v>0</v>
      </c>
      <c r="L1308" s="83">
        <v>58</v>
      </c>
      <c r="M1308" s="117" t="b">
        <v>1</v>
      </c>
      <c r="N1308" s="14">
        <v>230.60499999999999</v>
      </c>
      <c r="O1308" s="14">
        <v>231.185</v>
      </c>
      <c r="P1308" s="11" t="s">
        <v>112</v>
      </c>
      <c r="Q1308" s="11" t="s">
        <v>39</v>
      </c>
      <c r="R1308" s="142" t="s">
        <v>1527</v>
      </c>
      <c r="S1308" s="143">
        <v>4</v>
      </c>
      <c r="T1308" s="11" t="s">
        <v>18</v>
      </c>
      <c r="U1308" s="11"/>
      <c r="V1308" s="17" t="s">
        <v>796</v>
      </c>
      <c r="W1308" s="6" t="s">
        <v>49</v>
      </c>
      <c r="X1308" s="6" t="s">
        <v>14</v>
      </c>
      <c r="Y1308" s="6" t="s">
        <v>10</v>
      </c>
      <c r="Z1308" s="18">
        <v>2</v>
      </c>
      <c r="AA1308" s="6" t="s">
        <v>40</v>
      </c>
      <c r="AI1308" s="4">
        <v>50</v>
      </c>
      <c r="AL1308" s="39">
        <v>10</v>
      </c>
      <c r="AW1308" s="4">
        <v>40</v>
      </c>
      <c r="BQ1308" s="6"/>
      <c r="BR1308" s="6"/>
      <c r="BS1308" s="4">
        <v>100</v>
      </c>
      <c r="BT1308" s="6"/>
      <c r="BU1308" s="6"/>
      <c r="BV1308" s="6"/>
      <c r="BW1308" s="10" t="s">
        <v>924</v>
      </c>
      <c r="BX1308" s="6"/>
      <c r="BY1308" s="6"/>
    </row>
    <row r="1309" spans="1:77" hidden="1" x14ac:dyDescent="0.3">
      <c r="A1309" s="49" t="s">
        <v>1489</v>
      </c>
      <c r="B1309" s="9">
        <v>42971</v>
      </c>
      <c r="C1309" s="1" t="s">
        <v>123</v>
      </c>
      <c r="D1309" s="10" t="s">
        <v>115</v>
      </c>
      <c r="E1309" s="10" t="s">
        <v>116</v>
      </c>
      <c r="F1309" s="83">
        <v>95</v>
      </c>
      <c r="G1309" s="83">
        <v>4</v>
      </c>
      <c r="H1309" s="12" t="str">
        <f t="shared" si="41"/>
        <v>95-4</v>
      </c>
      <c r="I1309" s="12" t="str">
        <f t="shared" si="40"/>
        <v>95-4 5</v>
      </c>
      <c r="J1309" s="49" t="s">
        <v>1489</v>
      </c>
      <c r="K1309" s="2">
        <v>0</v>
      </c>
      <c r="L1309" s="83">
        <v>58</v>
      </c>
      <c r="M1309" s="117" t="b">
        <v>1</v>
      </c>
      <c r="N1309" s="14">
        <v>230.60499999999999</v>
      </c>
      <c r="O1309" s="14">
        <v>231.185</v>
      </c>
      <c r="P1309" s="11" t="s">
        <v>112</v>
      </c>
      <c r="Q1309" s="11" t="s">
        <v>35</v>
      </c>
      <c r="R1309" s="142" t="s">
        <v>1495</v>
      </c>
      <c r="S1309" s="143">
        <v>5</v>
      </c>
      <c r="T1309" s="11" t="s">
        <v>18</v>
      </c>
      <c r="U1309" s="11"/>
      <c r="V1309" s="17" t="s">
        <v>459</v>
      </c>
      <c r="W1309" s="6" t="s">
        <v>49</v>
      </c>
      <c r="X1309" s="6" t="s">
        <v>14</v>
      </c>
      <c r="Y1309" s="6" t="s">
        <v>10</v>
      </c>
      <c r="Z1309" s="18">
        <v>2</v>
      </c>
      <c r="AA1309" s="6" t="s">
        <v>40</v>
      </c>
      <c r="AW1309" s="4">
        <v>30</v>
      </c>
      <c r="BH1309" s="4">
        <v>70</v>
      </c>
      <c r="BQ1309" s="6"/>
      <c r="BR1309" s="6"/>
      <c r="BS1309" s="4">
        <v>100</v>
      </c>
      <c r="BT1309" s="6"/>
      <c r="BU1309" s="6" t="s">
        <v>208</v>
      </c>
      <c r="BV1309" s="6" t="s">
        <v>204</v>
      </c>
      <c r="BW1309" s="10"/>
      <c r="BX1309" s="6"/>
      <c r="BY1309" s="6"/>
    </row>
    <row r="1310" spans="1:77" hidden="1" x14ac:dyDescent="0.3">
      <c r="A1310" s="49" t="s">
        <v>1489</v>
      </c>
      <c r="B1310" s="9">
        <v>42971</v>
      </c>
      <c r="C1310" s="1" t="s">
        <v>123</v>
      </c>
      <c r="D1310" s="10" t="s">
        <v>115</v>
      </c>
      <c r="E1310" s="10" t="s">
        <v>116</v>
      </c>
      <c r="F1310" s="83">
        <v>95</v>
      </c>
      <c r="G1310" s="83">
        <v>4</v>
      </c>
      <c r="H1310" s="12" t="str">
        <f t="shared" si="41"/>
        <v>95-4</v>
      </c>
      <c r="I1310" s="12" t="str">
        <f t="shared" si="40"/>
        <v>95-4 O</v>
      </c>
      <c r="J1310" s="49" t="s">
        <v>1489</v>
      </c>
      <c r="K1310" s="2">
        <v>0</v>
      </c>
      <c r="L1310" s="83">
        <v>58</v>
      </c>
      <c r="M1310" s="117" t="b">
        <v>1</v>
      </c>
      <c r="N1310" s="14">
        <v>230.60499999999999</v>
      </c>
      <c r="O1310" s="14">
        <v>231.185</v>
      </c>
      <c r="P1310" s="11"/>
      <c r="Q1310" s="11" t="s">
        <v>105</v>
      </c>
      <c r="R1310" s="135" t="s">
        <v>105</v>
      </c>
      <c r="S1310" s="139" t="s">
        <v>1492</v>
      </c>
      <c r="T1310" s="11"/>
      <c r="U1310" s="11"/>
      <c r="V1310" s="6"/>
      <c r="W1310" s="6"/>
      <c r="X1310" s="6"/>
      <c r="Y1310" s="6"/>
      <c r="Z1310" s="18" t="e">
        <v>#N/A</v>
      </c>
      <c r="AA1310" s="6"/>
      <c r="BQ1310" s="6"/>
      <c r="BR1310" s="6"/>
      <c r="BS1310" s="4">
        <v>0</v>
      </c>
      <c r="BT1310" s="6"/>
      <c r="BU1310" s="6"/>
      <c r="BV1310" s="6"/>
      <c r="BW1310" s="6"/>
      <c r="BX1310" s="6" t="s">
        <v>930</v>
      </c>
      <c r="BY1310" s="6"/>
    </row>
    <row r="1311" spans="1:77" hidden="1" x14ac:dyDescent="0.3">
      <c r="A1311" s="49" t="s">
        <v>1489</v>
      </c>
      <c r="B1311" s="9">
        <v>42971</v>
      </c>
      <c r="C1311" s="1" t="s">
        <v>123</v>
      </c>
      <c r="D1311" s="4" t="s">
        <v>115</v>
      </c>
      <c r="E1311" s="4" t="s">
        <v>116</v>
      </c>
      <c r="F1311" s="83">
        <v>96</v>
      </c>
      <c r="G1311" s="83">
        <v>1</v>
      </c>
      <c r="H1311" s="12" t="str">
        <f t="shared" si="41"/>
        <v>96-1</v>
      </c>
      <c r="I1311" s="12" t="str">
        <f t="shared" si="40"/>
        <v>96-1 1</v>
      </c>
      <c r="J1311" s="49" t="s">
        <v>1489</v>
      </c>
      <c r="K1311" s="2">
        <v>0</v>
      </c>
      <c r="L1311" s="83">
        <v>90</v>
      </c>
      <c r="M1311" s="117" t="b">
        <v>1</v>
      </c>
      <c r="N1311" s="14">
        <v>231.15</v>
      </c>
      <c r="O1311" s="14">
        <v>232.05</v>
      </c>
      <c r="P1311" s="2" t="s">
        <v>112</v>
      </c>
      <c r="Q1311" s="2" t="s">
        <v>30</v>
      </c>
      <c r="R1311" s="142" t="s">
        <v>1524</v>
      </c>
      <c r="S1311" s="143">
        <v>1</v>
      </c>
      <c r="T1311" s="2" t="s">
        <v>21</v>
      </c>
      <c r="U1311" s="2"/>
      <c r="V1311" s="40" t="s">
        <v>880</v>
      </c>
      <c r="W1311" s="1" t="s">
        <v>49</v>
      </c>
      <c r="X1311" s="1" t="s">
        <v>92</v>
      </c>
      <c r="Y1311" s="1" t="s">
        <v>11</v>
      </c>
      <c r="Z1311" s="18">
        <v>3</v>
      </c>
      <c r="AA1311" s="1" t="s">
        <v>111</v>
      </c>
      <c r="AI1311" s="4">
        <v>10</v>
      </c>
      <c r="AL1311" s="39">
        <v>10</v>
      </c>
      <c r="AR1311" s="4">
        <v>0</v>
      </c>
      <c r="AW1311" s="4">
        <v>80</v>
      </c>
      <c r="BQ1311" s="1"/>
      <c r="BR1311" s="1"/>
      <c r="BS1311" s="4">
        <v>100</v>
      </c>
      <c r="BT1311" s="1"/>
      <c r="BU1311" s="1"/>
      <c r="BV1311" s="1"/>
      <c r="BW1311" s="4" t="s">
        <v>927</v>
      </c>
      <c r="BX1311" s="1"/>
      <c r="BY1311" s="1"/>
    </row>
    <row r="1312" spans="1:77" hidden="1" x14ac:dyDescent="0.3">
      <c r="A1312" s="49" t="s">
        <v>1489</v>
      </c>
      <c r="B1312" s="9">
        <v>42971</v>
      </c>
      <c r="C1312" s="1" t="s">
        <v>123</v>
      </c>
      <c r="D1312" s="10" t="s">
        <v>115</v>
      </c>
      <c r="E1312" s="10" t="s">
        <v>116</v>
      </c>
      <c r="F1312" s="83">
        <v>96</v>
      </c>
      <c r="G1312" s="83">
        <v>1</v>
      </c>
      <c r="H1312" s="12" t="str">
        <f t="shared" si="41"/>
        <v>96-1</v>
      </c>
      <c r="I1312" s="12" t="str">
        <f t="shared" si="40"/>
        <v>96-1 3</v>
      </c>
      <c r="J1312" s="49" t="s">
        <v>1489</v>
      </c>
      <c r="K1312" s="2">
        <v>0</v>
      </c>
      <c r="L1312" s="83">
        <v>90</v>
      </c>
      <c r="M1312" s="117" t="b">
        <v>1</v>
      </c>
      <c r="N1312" s="14">
        <v>231.15</v>
      </c>
      <c r="O1312" s="14">
        <v>232.05</v>
      </c>
      <c r="P1312" s="11" t="s">
        <v>112</v>
      </c>
      <c r="Q1312" s="11" t="s">
        <v>72</v>
      </c>
      <c r="R1312" s="142" t="s">
        <v>1526</v>
      </c>
      <c r="S1312" s="143">
        <v>3</v>
      </c>
      <c r="T1312" s="11" t="s">
        <v>18</v>
      </c>
      <c r="U1312" s="11"/>
      <c r="V1312" s="17" t="s">
        <v>684</v>
      </c>
      <c r="W1312" s="6" t="s">
        <v>49</v>
      </c>
      <c r="X1312" s="6" t="s">
        <v>92</v>
      </c>
      <c r="Y1312" s="6" t="s">
        <v>11</v>
      </c>
      <c r="Z1312" s="18">
        <v>3</v>
      </c>
      <c r="AA1312" s="6" t="s">
        <v>40</v>
      </c>
      <c r="AI1312" s="4">
        <v>10</v>
      </c>
      <c r="AL1312" s="39">
        <v>70</v>
      </c>
      <c r="AW1312" s="4">
        <v>20</v>
      </c>
      <c r="BQ1312" s="6"/>
      <c r="BR1312" s="6"/>
      <c r="BS1312" s="4">
        <v>100</v>
      </c>
      <c r="BT1312" s="6"/>
      <c r="BU1312" s="6"/>
      <c r="BV1312" s="6"/>
      <c r="BW1312" s="10" t="s">
        <v>928</v>
      </c>
      <c r="BX1312" s="6"/>
      <c r="BY1312" s="6"/>
    </row>
    <row r="1313" spans="1:77" hidden="1" x14ac:dyDescent="0.3">
      <c r="A1313" s="49" t="s">
        <v>1489</v>
      </c>
      <c r="B1313" s="9">
        <v>42971</v>
      </c>
      <c r="C1313" s="1" t="s">
        <v>123</v>
      </c>
      <c r="D1313" s="10" t="s">
        <v>115</v>
      </c>
      <c r="E1313" s="10" t="s">
        <v>116</v>
      </c>
      <c r="F1313" s="83">
        <v>96</v>
      </c>
      <c r="G1313" s="83">
        <v>1</v>
      </c>
      <c r="H1313" s="12" t="str">
        <f t="shared" si="41"/>
        <v>96-1</v>
      </c>
      <c r="I1313" s="12" t="str">
        <f t="shared" si="40"/>
        <v>96-1 4</v>
      </c>
      <c r="J1313" s="49" t="s">
        <v>1489</v>
      </c>
      <c r="K1313" s="2">
        <v>0</v>
      </c>
      <c r="L1313" s="83">
        <v>90</v>
      </c>
      <c r="M1313" s="117" t="b">
        <v>1</v>
      </c>
      <c r="N1313" s="14">
        <v>231.15</v>
      </c>
      <c r="O1313" s="14">
        <v>232.05</v>
      </c>
      <c r="P1313" s="11" t="s">
        <v>112</v>
      </c>
      <c r="Q1313" s="11" t="s">
        <v>39</v>
      </c>
      <c r="R1313" s="142" t="s">
        <v>1527</v>
      </c>
      <c r="S1313" s="143">
        <v>4</v>
      </c>
      <c r="T1313" s="11" t="s">
        <v>18</v>
      </c>
      <c r="U1313" s="11"/>
      <c r="V1313" s="17" t="s">
        <v>684</v>
      </c>
      <c r="W1313" s="6" t="s">
        <v>49</v>
      </c>
      <c r="X1313" s="6" t="s">
        <v>14</v>
      </c>
      <c r="Y1313" s="6" t="s">
        <v>10</v>
      </c>
      <c r="Z1313" s="18">
        <v>2</v>
      </c>
      <c r="AA1313" s="6" t="s">
        <v>40</v>
      </c>
      <c r="AI1313" s="4">
        <v>50</v>
      </c>
      <c r="AL1313" s="39">
        <v>10</v>
      </c>
      <c r="AW1313" s="4">
        <v>40</v>
      </c>
      <c r="BQ1313" s="6"/>
      <c r="BR1313" s="6"/>
      <c r="BS1313" s="4">
        <v>100</v>
      </c>
      <c r="BT1313" s="6"/>
      <c r="BU1313" s="6"/>
      <c r="BV1313" s="6"/>
      <c r="BW1313" s="10" t="s">
        <v>931</v>
      </c>
      <c r="BX1313" s="6"/>
      <c r="BY1313" s="6"/>
    </row>
    <row r="1314" spans="1:77" hidden="1" x14ac:dyDescent="0.3">
      <c r="A1314" s="49" t="s">
        <v>1489</v>
      </c>
      <c r="B1314" s="9">
        <v>42971</v>
      </c>
      <c r="C1314" s="1" t="s">
        <v>123</v>
      </c>
      <c r="D1314" s="10" t="s">
        <v>115</v>
      </c>
      <c r="E1314" s="10" t="s">
        <v>116</v>
      </c>
      <c r="F1314" s="83">
        <v>96</v>
      </c>
      <c r="G1314" s="83">
        <v>1</v>
      </c>
      <c r="H1314" s="12" t="str">
        <f t="shared" si="41"/>
        <v>96-1</v>
      </c>
      <c r="I1314" s="12" t="str">
        <f t="shared" si="40"/>
        <v>96-1 O</v>
      </c>
      <c r="J1314" s="49" t="s">
        <v>1489</v>
      </c>
      <c r="K1314" s="2">
        <v>0</v>
      </c>
      <c r="L1314" s="83">
        <v>90</v>
      </c>
      <c r="M1314" s="117" t="b">
        <v>1</v>
      </c>
      <c r="N1314" s="14">
        <v>231.15</v>
      </c>
      <c r="O1314" s="14">
        <v>232.05</v>
      </c>
      <c r="P1314" s="11"/>
      <c r="Q1314" s="11" t="s">
        <v>105</v>
      </c>
      <c r="R1314" s="135" t="s">
        <v>105</v>
      </c>
      <c r="S1314" s="139" t="s">
        <v>1492</v>
      </c>
      <c r="T1314" s="11"/>
      <c r="U1314" s="11"/>
      <c r="V1314" s="6"/>
      <c r="W1314" s="6"/>
      <c r="X1314" s="6"/>
      <c r="Y1314" s="6"/>
      <c r="Z1314" s="18" t="e">
        <v>#N/A</v>
      </c>
      <c r="AA1314" s="6"/>
      <c r="BQ1314" s="6"/>
      <c r="BR1314" s="6"/>
      <c r="BS1314" s="4">
        <v>0</v>
      </c>
      <c r="BT1314" s="6"/>
      <c r="BU1314" s="6"/>
      <c r="BV1314" s="6"/>
      <c r="BW1314" s="6"/>
      <c r="BX1314" s="6" t="s">
        <v>932</v>
      </c>
      <c r="BY1314" s="6"/>
    </row>
    <row r="1315" spans="1:77" hidden="1" x14ac:dyDescent="0.3">
      <c r="A1315" s="49" t="s">
        <v>1489</v>
      </c>
      <c r="B1315" s="9">
        <v>42971</v>
      </c>
      <c r="C1315" s="1" t="s">
        <v>123</v>
      </c>
      <c r="D1315" s="4" t="s">
        <v>115</v>
      </c>
      <c r="E1315" s="4" t="s">
        <v>116</v>
      </c>
      <c r="F1315" s="83">
        <v>96</v>
      </c>
      <c r="G1315" s="83">
        <v>2</v>
      </c>
      <c r="H1315" s="12" t="str">
        <f t="shared" si="41"/>
        <v>96-2</v>
      </c>
      <c r="I1315" s="12" t="str">
        <f t="shared" si="40"/>
        <v>96-2 1</v>
      </c>
      <c r="J1315" s="49" t="s">
        <v>1489</v>
      </c>
      <c r="K1315" s="2">
        <v>0</v>
      </c>
      <c r="L1315" s="83">
        <v>87</v>
      </c>
      <c r="M1315" s="117" t="b">
        <v>1</v>
      </c>
      <c r="N1315" s="14">
        <v>232.05500000000001</v>
      </c>
      <c r="O1315" s="14">
        <v>232.92500000000001</v>
      </c>
      <c r="P1315" s="2" t="s">
        <v>112</v>
      </c>
      <c r="Q1315" s="2" t="s">
        <v>30</v>
      </c>
      <c r="R1315" s="142" t="s">
        <v>1524</v>
      </c>
      <c r="S1315" s="143">
        <v>1</v>
      </c>
      <c r="T1315" s="2" t="s">
        <v>21</v>
      </c>
      <c r="U1315" s="2"/>
      <c r="V1315" s="40" t="s">
        <v>789</v>
      </c>
      <c r="W1315" s="1" t="s">
        <v>49</v>
      </c>
      <c r="X1315" s="1" t="s">
        <v>92</v>
      </c>
      <c r="Y1315" s="1" t="s">
        <v>11</v>
      </c>
      <c r="Z1315" s="18">
        <v>3</v>
      </c>
      <c r="AA1315" s="1" t="s">
        <v>111</v>
      </c>
      <c r="AI1315" s="4">
        <v>10</v>
      </c>
      <c r="AL1315" s="39">
        <v>30</v>
      </c>
      <c r="AR1315" s="4">
        <v>0</v>
      </c>
      <c r="AW1315" s="4">
        <v>60</v>
      </c>
      <c r="BQ1315" s="1"/>
      <c r="BR1315" s="1"/>
      <c r="BS1315" s="4">
        <v>100</v>
      </c>
      <c r="BT1315" s="1"/>
      <c r="BU1315" s="1"/>
      <c r="BV1315" s="1"/>
      <c r="BW1315" s="4" t="s">
        <v>933</v>
      </c>
      <c r="BX1315" s="1"/>
      <c r="BY1315" s="1"/>
    </row>
    <row r="1316" spans="1:77" hidden="1" x14ac:dyDescent="0.3">
      <c r="A1316" s="49" t="s">
        <v>1489</v>
      </c>
      <c r="B1316" s="9">
        <v>42971</v>
      </c>
      <c r="C1316" s="1" t="s">
        <v>123</v>
      </c>
      <c r="D1316" s="10" t="s">
        <v>115</v>
      </c>
      <c r="E1316" s="10" t="s">
        <v>116</v>
      </c>
      <c r="F1316" s="83">
        <v>96</v>
      </c>
      <c r="G1316" s="83">
        <v>2</v>
      </c>
      <c r="H1316" s="12" t="str">
        <f t="shared" si="41"/>
        <v>96-2</v>
      </c>
      <c r="I1316" s="12" t="str">
        <f t="shared" si="40"/>
        <v>96-2 3</v>
      </c>
      <c r="J1316" s="49" t="s">
        <v>1489</v>
      </c>
      <c r="K1316" s="2">
        <v>0</v>
      </c>
      <c r="L1316" s="83">
        <v>87</v>
      </c>
      <c r="M1316" s="117" t="b">
        <v>1</v>
      </c>
      <c r="N1316" s="14">
        <v>232.05500000000001</v>
      </c>
      <c r="O1316" s="14">
        <v>232.92500000000001</v>
      </c>
      <c r="P1316" s="11" t="s">
        <v>112</v>
      </c>
      <c r="Q1316" s="11" t="s">
        <v>72</v>
      </c>
      <c r="R1316" s="142" t="s">
        <v>1526</v>
      </c>
      <c r="S1316" s="143">
        <v>3</v>
      </c>
      <c r="T1316" s="11" t="s">
        <v>18</v>
      </c>
      <c r="U1316" s="11"/>
      <c r="V1316" s="17" t="s">
        <v>791</v>
      </c>
      <c r="W1316" s="6" t="s">
        <v>49</v>
      </c>
      <c r="X1316" s="6" t="s">
        <v>92</v>
      </c>
      <c r="Y1316" s="6" t="s">
        <v>11</v>
      </c>
      <c r="Z1316" s="18">
        <v>3</v>
      </c>
      <c r="AA1316" s="6" t="s">
        <v>40</v>
      </c>
      <c r="AI1316" s="4">
        <v>10</v>
      </c>
      <c r="AL1316" s="39">
        <v>70</v>
      </c>
      <c r="AW1316" s="4">
        <v>20</v>
      </c>
      <c r="BQ1316" s="6"/>
      <c r="BR1316" s="6"/>
      <c r="BS1316" s="4">
        <v>100</v>
      </c>
      <c r="BT1316" s="6"/>
      <c r="BU1316" s="6"/>
      <c r="BV1316" s="6"/>
      <c r="BW1316" s="10" t="s">
        <v>928</v>
      </c>
      <c r="BX1316" s="6"/>
      <c r="BY1316" s="6"/>
    </row>
    <row r="1317" spans="1:77" hidden="1" x14ac:dyDescent="0.3">
      <c r="A1317" s="49" t="s">
        <v>1489</v>
      </c>
      <c r="B1317" s="9">
        <v>42971</v>
      </c>
      <c r="C1317" s="1" t="s">
        <v>123</v>
      </c>
      <c r="D1317" s="10" t="s">
        <v>115</v>
      </c>
      <c r="E1317" s="10" t="s">
        <v>116</v>
      </c>
      <c r="F1317" s="83">
        <v>96</v>
      </c>
      <c r="G1317" s="83">
        <v>2</v>
      </c>
      <c r="H1317" s="12" t="str">
        <f t="shared" si="41"/>
        <v>96-2</v>
      </c>
      <c r="I1317" s="12" t="str">
        <f t="shared" si="40"/>
        <v>96-2 4</v>
      </c>
      <c r="J1317" s="49" t="s">
        <v>1489</v>
      </c>
      <c r="K1317" s="2">
        <v>0</v>
      </c>
      <c r="L1317" s="83">
        <v>87</v>
      </c>
      <c r="M1317" s="117" t="b">
        <v>1</v>
      </c>
      <c r="N1317" s="14">
        <v>232.05500000000001</v>
      </c>
      <c r="O1317" s="14">
        <v>232.92500000000001</v>
      </c>
      <c r="P1317" s="11" t="s">
        <v>112</v>
      </c>
      <c r="Q1317" s="11" t="s">
        <v>39</v>
      </c>
      <c r="R1317" s="142" t="s">
        <v>1527</v>
      </c>
      <c r="S1317" s="143">
        <v>4</v>
      </c>
      <c r="T1317" s="11" t="s">
        <v>18</v>
      </c>
      <c r="U1317" s="11"/>
      <c r="V1317" s="17" t="s">
        <v>795</v>
      </c>
      <c r="W1317" s="6" t="s">
        <v>49</v>
      </c>
      <c r="X1317" s="6" t="s">
        <v>14</v>
      </c>
      <c r="Y1317" s="6" t="s">
        <v>10</v>
      </c>
      <c r="Z1317" s="18">
        <v>2</v>
      </c>
      <c r="AA1317" s="6" t="s">
        <v>40</v>
      </c>
      <c r="AI1317" s="4">
        <v>50</v>
      </c>
      <c r="AL1317" s="39">
        <v>10</v>
      </c>
      <c r="AW1317" s="4">
        <v>40</v>
      </c>
      <c r="BQ1317" s="6"/>
      <c r="BR1317" s="6"/>
      <c r="BS1317" s="4">
        <v>100</v>
      </c>
      <c r="BT1317" s="6"/>
      <c r="BU1317" s="6"/>
      <c r="BV1317" s="6"/>
      <c r="BW1317" s="10" t="s">
        <v>934</v>
      </c>
      <c r="BX1317" s="6"/>
      <c r="BY1317" s="6"/>
    </row>
    <row r="1318" spans="1:77" hidden="1" x14ac:dyDescent="0.3">
      <c r="A1318" s="49" t="s">
        <v>1489</v>
      </c>
      <c r="B1318" s="9">
        <v>42971</v>
      </c>
      <c r="C1318" s="1" t="s">
        <v>123</v>
      </c>
      <c r="D1318" s="10" t="s">
        <v>115</v>
      </c>
      <c r="E1318" s="10" t="s">
        <v>116</v>
      </c>
      <c r="F1318" s="83">
        <v>96</v>
      </c>
      <c r="G1318" s="83">
        <v>2</v>
      </c>
      <c r="H1318" s="12" t="str">
        <f t="shared" si="41"/>
        <v>96-2</v>
      </c>
      <c r="I1318" s="12" t="str">
        <f t="shared" si="40"/>
        <v>96-2 5</v>
      </c>
      <c r="J1318" s="49" t="s">
        <v>1489</v>
      </c>
      <c r="K1318" s="2">
        <v>0</v>
      </c>
      <c r="L1318" s="83">
        <v>87</v>
      </c>
      <c r="M1318" s="117" t="b">
        <v>1</v>
      </c>
      <c r="N1318" s="14">
        <v>232.05500000000001</v>
      </c>
      <c r="O1318" s="14">
        <v>232.92500000000001</v>
      </c>
      <c r="P1318" s="11" t="s">
        <v>112</v>
      </c>
      <c r="Q1318" s="11" t="s">
        <v>46</v>
      </c>
      <c r="R1318" s="142" t="s">
        <v>1495</v>
      </c>
      <c r="S1318" s="143">
        <v>5</v>
      </c>
      <c r="T1318" s="11" t="s">
        <v>18</v>
      </c>
      <c r="U1318" s="11"/>
      <c r="V1318" s="17" t="s">
        <v>459</v>
      </c>
      <c r="W1318" s="6" t="s">
        <v>49</v>
      </c>
      <c r="X1318" s="6" t="s">
        <v>14</v>
      </c>
      <c r="Y1318" s="6" t="s">
        <v>10</v>
      </c>
      <c r="Z1318" s="18">
        <v>2</v>
      </c>
      <c r="AA1318" s="6" t="s">
        <v>40</v>
      </c>
      <c r="AR1318" s="4">
        <v>40</v>
      </c>
      <c r="BH1318" s="4">
        <v>60</v>
      </c>
      <c r="BQ1318" s="6" t="s">
        <v>893</v>
      </c>
      <c r="BR1318" s="6"/>
      <c r="BS1318" s="4">
        <v>100</v>
      </c>
      <c r="BT1318" s="6"/>
      <c r="BU1318" s="6"/>
      <c r="BV1318" s="6"/>
      <c r="BW1318" s="10" t="s">
        <v>935</v>
      </c>
      <c r="BX1318" s="6"/>
      <c r="BY1318" s="6"/>
    </row>
    <row r="1319" spans="1:77" hidden="1" x14ac:dyDescent="0.3">
      <c r="A1319" s="49" t="s">
        <v>1489</v>
      </c>
      <c r="B1319" s="9">
        <v>42971</v>
      </c>
      <c r="C1319" s="1" t="s">
        <v>123</v>
      </c>
      <c r="D1319" s="10" t="s">
        <v>115</v>
      </c>
      <c r="E1319" s="10" t="s">
        <v>116</v>
      </c>
      <c r="F1319" s="83">
        <v>96</v>
      </c>
      <c r="G1319" s="83">
        <v>2</v>
      </c>
      <c r="H1319" s="12" t="str">
        <f t="shared" si="41"/>
        <v>96-2</v>
      </c>
      <c r="I1319" s="12" t="str">
        <f t="shared" si="40"/>
        <v>96-2 O</v>
      </c>
      <c r="J1319" s="49" t="s">
        <v>1489</v>
      </c>
      <c r="K1319" s="2">
        <v>0</v>
      </c>
      <c r="L1319" s="83">
        <v>87</v>
      </c>
      <c r="M1319" s="117" t="b">
        <v>1</v>
      </c>
      <c r="N1319" s="14">
        <v>232.05500000000001</v>
      </c>
      <c r="O1319" s="14">
        <v>232.92500000000001</v>
      </c>
      <c r="P1319" s="11"/>
      <c r="Q1319" s="11" t="s">
        <v>105</v>
      </c>
      <c r="R1319" s="135" t="s">
        <v>105</v>
      </c>
      <c r="S1319" s="139" t="s">
        <v>1492</v>
      </c>
      <c r="T1319" s="11"/>
      <c r="U1319" s="11"/>
      <c r="V1319" s="6"/>
      <c r="W1319" s="6"/>
      <c r="X1319" s="6"/>
      <c r="Y1319" s="6"/>
      <c r="Z1319" s="18" t="e">
        <v>#N/A</v>
      </c>
      <c r="AA1319" s="6"/>
      <c r="BQ1319" s="6"/>
      <c r="BR1319" s="6"/>
      <c r="BS1319" s="4">
        <v>0</v>
      </c>
      <c r="BT1319" s="6"/>
      <c r="BU1319" s="6"/>
      <c r="BV1319" s="6"/>
      <c r="BW1319" s="6"/>
      <c r="BX1319" s="6" t="s">
        <v>936</v>
      </c>
      <c r="BY1319" s="6"/>
    </row>
    <row r="1320" spans="1:77" hidden="1" x14ac:dyDescent="0.3">
      <c r="A1320" s="49" t="s">
        <v>1489</v>
      </c>
      <c r="B1320" s="9">
        <v>42971</v>
      </c>
      <c r="C1320" s="1" t="s">
        <v>123</v>
      </c>
      <c r="D1320" s="4" t="s">
        <v>115</v>
      </c>
      <c r="E1320" s="4" t="s">
        <v>116</v>
      </c>
      <c r="F1320" s="83">
        <v>96</v>
      </c>
      <c r="G1320" s="83">
        <v>3</v>
      </c>
      <c r="H1320" s="12" t="str">
        <f t="shared" si="41"/>
        <v>96-3</v>
      </c>
      <c r="I1320" s="12" t="str">
        <f t="shared" si="40"/>
        <v>96-3 1</v>
      </c>
      <c r="J1320" s="49" t="s">
        <v>1489</v>
      </c>
      <c r="K1320" s="2">
        <v>0</v>
      </c>
      <c r="L1320" s="83">
        <v>62</v>
      </c>
      <c r="M1320" s="117" t="b">
        <v>1</v>
      </c>
      <c r="N1320" s="14">
        <v>232.92500000000001</v>
      </c>
      <c r="O1320" s="14">
        <v>233.54500000000002</v>
      </c>
      <c r="P1320" s="2" t="s">
        <v>112</v>
      </c>
      <c r="Q1320" s="2" t="s">
        <v>30</v>
      </c>
      <c r="R1320" s="142" t="s">
        <v>1524</v>
      </c>
      <c r="S1320" s="143">
        <v>1</v>
      </c>
      <c r="T1320" s="2" t="s">
        <v>21</v>
      </c>
      <c r="U1320" s="2"/>
      <c r="V1320" s="40" t="s">
        <v>795</v>
      </c>
      <c r="W1320" s="1" t="s">
        <v>49</v>
      </c>
      <c r="X1320" s="1" t="s">
        <v>92</v>
      </c>
      <c r="Y1320" s="1" t="s">
        <v>11</v>
      </c>
      <c r="Z1320" s="18">
        <v>3</v>
      </c>
      <c r="AA1320" s="1" t="s">
        <v>111</v>
      </c>
      <c r="AI1320" s="4">
        <v>10</v>
      </c>
      <c r="AL1320" s="39">
        <v>30</v>
      </c>
      <c r="AR1320" s="4">
        <v>0</v>
      </c>
      <c r="AW1320" s="4">
        <v>60</v>
      </c>
      <c r="BQ1320" s="1"/>
      <c r="BR1320" s="1"/>
      <c r="BS1320" s="4">
        <v>100</v>
      </c>
      <c r="BT1320" s="1"/>
      <c r="BU1320" s="1"/>
      <c r="BV1320" s="1"/>
      <c r="BW1320" s="4" t="s">
        <v>933</v>
      </c>
      <c r="BX1320" s="1"/>
      <c r="BY1320" s="1"/>
    </row>
    <row r="1321" spans="1:77" hidden="1" x14ac:dyDescent="0.3">
      <c r="A1321" s="49" t="s">
        <v>1489</v>
      </c>
      <c r="B1321" s="9">
        <v>42971</v>
      </c>
      <c r="C1321" s="1" t="s">
        <v>123</v>
      </c>
      <c r="D1321" s="10" t="s">
        <v>115</v>
      </c>
      <c r="E1321" s="10" t="s">
        <v>116</v>
      </c>
      <c r="F1321" s="83">
        <v>96</v>
      </c>
      <c r="G1321" s="83">
        <v>3</v>
      </c>
      <c r="H1321" s="12" t="str">
        <f t="shared" si="41"/>
        <v>96-3</v>
      </c>
      <c r="I1321" s="12" t="str">
        <f t="shared" si="40"/>
        <v>96-3 3</v>
      </c>
      <c r="J1321" s="49" t="s">
        <v>1489</v>
      </c>
      <c r="K1321" s="2">
        <v>0</v>
      </c>
      <c r="L1321" s="83">
        <v>62</v>
      </c>
      <c r="M1321" s="117" t="b">
        <v>1</v>
      </c>
      <c r="N1321" s="14">
        <v>232.92500000000001</v>
      </c>
      <c r="O1321" s="14">
        <v>233.54500000000002</v>
      </c>
      <c r="P1321" s="11" t="s">
        <v>112</v>
      </c>
      <c r="Q1321" s="11" t="s">
        <v>72</v>
      </c>
      <c r="R1321" s="142" t="s">
        <v>1526</v>
      </c>
      <c r="S1321" s="143">
        <v>3</v>
      </c>
      <c r="T1321" s="11" t="s">
        <v>18</v>
      </c>
      <c r="U1321" s="11"/>
      <c r="V1321" s="17" t="s">
        <v>676</v>
      </c>
      <c r="W1321" s="6" t="s">
        <v>49</v>
      </c>
      <c r="X1321" s="6" t="s">
        <v>92</v>
      </c>
      <c r="Y1321" s="6" t="s">
        <v>11</v>
      </c>
      <c r="Z1321" s="18">
        <v>3</v>
      </c>
      <c r="AA1321" s="6" t="s">
        <v>40</v>
      </c>
      <c r="AI1321" s="4">
        <v>10</v>
      </c>
      <c r="AL1321" s="39">
        <v>70</v>
      </c>
      <c r="AW1321" s="4">
        <v>20</v>
      </c>
      <c r="BQ1321" s="6"/>
      <c r="BR1321" s="6"/>
      <c r="BS1321" s="4">
        <v>100</v>
      </c>
      <c r="BT1321" s="6"/>
      <c r="BU1321" s="6"/>
      <c r="BV1321" s="6"/>
      <c r="BW1321" s="10" t="s">
        <v>928</v>
      </c>
      <c r="BX1321" s="6"/>
      <c r="BY1321" s="6"/>
    </row>
    <row r="1322" spans="1:77" hidden="1" x14ac:dyDescent="0.3">
      <c r="A1322" s="49" t="s">
        <v>1489</v>
      </c>
      <c r="B1322" s="9">
        <v>42971</v>
      </c>
      <c r="C1322" s="1" t="s">
        <v>123</v>
      </c>
      <c r="D1322" s="10" t="s">
        <v>115</v>
      </c>
      <c r="E1322" s="10" t="s">
        <v>116</v>
      </c>
      <c r="F1322" s="83">
        <v>96</v>
      </c>
      <c r="G1322" s="83">
        <v>3</v>
      </c>
      <c r="H1322" s="12" t="str">
        <f t="shared" si="41"/>
        <v>96-3</v>
      </c>
      <c r="I1322" s="12" t="str">
        <f t="shared" si="40"/>
        <v>96-3 4</v>
      </c>
      <c r="J1322" s="49" t="s">
        <v>1489</v>
      </c>
      <c r="K1322" s="2">
        <v>0</v>
      </c>
      <c r="L1322" s="83">
        <v>62</v>
      </c>
      <c r="M1322" s="117" t="b">
        <v>1</v>
      </c>
      <c r="N1322" s="14">
        <v>232.92500000000001</v>
      </c>
      <c r="O1322" s="14">
        <v>233.54500000000002</v>
      </c>
      <c r="P1322" s="11" t="s">
        <v>112</v>
      </c>
      <c r="Q1322" s="11" t="s">
        <v>39</v>
      </c>
      <c r="R1322" s="142" t="s">
        <v>1527</v>
      </c>
      <c r="S1322" s="143">
        <v>4</v>
      </c>
      <c r="T1322" s="11" t="s">
        <v>18</v>
      </c>
      <c r="U1322" s="11"/>
      <c r="V1322" s="17" t="s">
        <v>459</v>
      </c>
      <c r="W1322" s="6" t="s">
        <v>49</v>
      </c>
      <c r="X1322" s="6" t="s">
        <v>14</v>
      </c>
      <c r="Y1322" s="6" t="s">
        <v>10</v>
      </c>
      <c r="Z1322" s="18">
        <v>2</v>
      </c>
      <c r="AA1322" s="6" t="s">
        <v>40</v>
      </c>
      <c r="AI1322" s="4">
        <v>50</v>
      </c>
      <c r="AL1322" s="39">
        <v>10</v>
      </c>
      <c r="AW1322" s="4">
        <v>40</v>
      </c>
      <c r="BQ1322" s="6"/>
      <c r="BR1322" s="6"/>
      <c r="BS1322" s="4">
        <v>100</v>
      </c>
      <c r="BT1322" s="6"/>
      <c r="BU1322" s="6"/>
      <c r="BV1322" s="6"/>
      <c r="BW1322" s="10" t="s">
        <v>931</v>
      </c>
      <c r="BX1322" s="6"/>
      <c r="BY1322" s="6"/>
    </row>
    <row r="1323" spans="1:77" hidden="1" x14ac:dyDescent="0.3">
      <c r="A1323" s="49" t="s">
        <v>1489</v>
      </c>
      <c r="B1323" s="9">
        <v>42971</v>
      </c>
      <c r="C1323" s="1" t="s">
        <v>123</v>
      </c>
      <c r="D1323" s="10" t="s">
        <v>115</v>
      </c>
      <c r="E1323" s="10" t="s">
        <v>116</v>
      </c>
      <c r="F1323" s="83">
        <v>96</v>
      </c>
      <c r="G1323" s="83">
        <v>3</v>
      </c>
      <c r="H1323" s="12" t="str">
        <f t="shared" si="41"/>
        <v>96-3</v>
      </c>
      <c r="I1323" s="12" t="str">
        <f t="shared" si="40"/>
        <v>96-3 5</v>
      </c>
      <c r="J1323" s="49" t="s">
        <v>1489</v>
      </c>
      <c r="K1323" s="2">
        <v>0</v>
      </c>
      <c r="L1323" s="83">
        <v>62</v>
      </c>
      <c r="M1323" s="117" t="b">
        <v>1</v>
      </c>
      <c r="N1323" s="14">
        <v>232.92500000000001</v>
      </c>
      <c r="O1323" s="14">
        <v>233.54500000000002</v>
      </c>
      <c r="P1323" s="11" t="s">
        <v>112</v>
      </c>
      <c r="Q1323" s="11" t="s">
        <v>35</v>
      </c>
      <c r="R1323" s="142" t="s">
        <v>1495</v>
      </c>
      <c r="S1323" s="143">
        <v>5</v>
      </c>
      <c r="T1323" s="11" t="s">
        <v>18</v>
      </c>
      <c r="U1323" s="11"/>
      <c r="V1323" s="17" t="s">
        <v>459</v>
      </c>
      <c r="W1323" s="6" t="s">
        <v>49</v>
      </c>
      <c r="X1323" s="6" t="s">
        <v>14</v>
      </c>
      <c r="Y1323" s="6" t="s">
        <v>10</v>
      </c>
      <c r="Z1323" s="18">
        <v>2</v>
      </c>
      <c r="AA1323" s="6" t="s">
        <v>40</v>
      </c>
      <c r="AL1323" s="39">
        <v>5</v>
      </c>
      <c r="AW1323" s="4">
        <v>15</v>
      </c>
      <c r="BH1323" s="4">
        <v>80</v>
      </c>
      <c r="BQ1323" s="6"/>
      <c r="BR1323" s="6"/>
      <c r="BS1323" s="4">
        <v>100</v>
      </c>
      <c r="BT1323" s="6"/>
      <c r="BU1323" s="6"/>
      <c r="BV1323" s="6"/>
      <c r="BW1323" s="10" t="s">
        <v>937</v>
      </c>
      <c r="BX1323" s="6"/>
      <c r="BY1323" s="6"/>
    </row>
    <row r="1324" spans="1:77" hidden="1" x14ac:dyDescent="0.3">
      <c r="A1324" s="49" t="s">
        <v>1489</v>
      </c>
      <c r="B1324" s="9">
        <v>42971</v>
      </c>
      <c r="C1324" s="1" t="s">
        <v>123</v>
      </c>
      <c r="D1324" s="10" t="s">
        <v>115</v>
      </c>
      <c r="E1324" s="10" t="s">
        <v>116</v>
      </c>
      <c r="F1324" s="83">
        <v>96</v>
      </c>
      <c r="G1324" s="83">
        <v>3</v>
      </c>
      <c r="H1324" s="12" t="str">
        <f t="shared" si="41"/>
        <v>96-3</v>
      </c>
      <c r="I1324" s="12" t="str">
        <f t="shared" si="40"/>
        <v>96-3 O</v>
      </c>
      <c r="J1324" s="49" t="s">
        <v>1489</v>
      </c>
      <c r="K1324" s="2">
        <v>0</v>
      </c>
      <c r="L1324" s="83">
        <v>62</v>
      </c>
      <c r="M1324" s="117" t="b">
        <v>1</v>
      </c>
      <c r="N1324" s="14">
        <v>232.92500000000001</v>
      </c>
      <c r="O1324" s="14">
        <v>233.54500000000002</v>
      </c>
      <c r="P1324" s="11"/>
      <c r="Q1324" s="11" t="s">
        <v>105</v>
      </c>
      <c r="R1324" s="135" t="s">
        <v>105</v>
      </c>
      <c r="S1324" s="139" t="s">
        <v>1492</v>
      </c>
      <c r="T1324" s="11"/>
      <c r="U1324" s="11"/>
      <c r="V1324" s="6"/>
      <c r="W1324" s="6"/>
      <c r="X1324" s="6"/>
      <c r="Y1324" s="6"/>
      <c r="Z1324" s="18" t="e">
        <v>#N/A</v>
      </c>
      <c r="AA1324" s="6"/>
      <c r="BQ1324" s="6"/>
      <c r="BR1324" s="6"/>
      <c r="BS1324" s="4">
        <v>0</v>
      </c>
      <c r="BT1324" s="6"/>
      <c r="BU1324" s="6"/>
      <c r="BV1324" s="6"/>
      <c r="BW1324" s="6"/>
      <c r="BX1324" s="6" t="s">
        <v>936</v>
      </c>
      <c r="BY1324" s="6"/>
    </row>
    <row r="1325" spans="1:77" hidden="1" x14ac:dyDescent="0.3">
      <c r="A1325" s="49" t="s">
        <v>1489</v>
      </c>
      <c r="B1325" s="9">
        <v>42971</v>
      </c>
      <c r="C1325" s="1" t="s">
        <v>123</v>
      </c>
      <c r="D1325" s="4" t="s">
        <v>115</v>
      </c>
      <c r="E1325" s="4" t="s">
        <v>116</v>
      </c>
      <c r="F1325" s="83">
        <v>96</v>
      </c>
      <c r="G1325" s="83">
        <v>4</v>
      </c>
      <c r="H1325" s="12" t="str">
        <f t="shared" si="41"/>
        <v>96-4</v>
      </c>
      <c r="I1325" s="12" t="str">
        <f t="shared" si="40"/>
        <v>96-4 1</v>
      </c>
      <c r="J1325" s="49" t="s">
        <v>1489</v>
      </c>
      <c r="K1325" s="2">
        <v>0</v>
      </c>
      <c r="L1325" s="83">
        <v>79</v>
      </c>
      <c r="M1325" s="117" t="b">
        <v>1</v>
      </c>
      <c r="N1325" s="14">
        <v>233.54500000000002</v>
      </c>
      <c r="O1325" s="14">
        <v>234.33500000000001</v>
      </c>
      <c r="P1325" s="2" t="s">
        <v>112</v>
      </c>
      <c r="Q1325" s="2" t="s">
        <v>30</v>
      </c>
      <c r="R1325" s="142" t="s">
        <v>1524</v>
      </c>
      <c r="S1325" s="143">
        <v>1</v>
      </c>
      <c r="T1325" s="2" t="s">
        <v>21</v>
      </c>
      <c r="U1325" s="2"/>
      <c r="V1325" s="40" t="s">
        <v>883</v>
      </c>
      <c r="W1325" s="1" t="s">
        <v>49</v>
      </c>
      <c r="X1325" s="1" t="s">
        <v>92</v>
      </c>
      <c r="Y1325" s="1" t="s">
        <v>11</v>
      </c>
      <c r="Z1325" s="18">
        <v>3</v>
      </c>
      <c r="AA1325" s="1" t="s">
        <v>111</v>
      </c>
      <c r="AI1325" s="4">
        <v>10</v>
      </c>
      <c r="AL1325" s="39">
        <v>30</v>
      </c>
      <c r="AR1325" s="4">
        <v>0</v>
      </c>
      <c r="AW1325" s="4">
        <v>60</v>
      </c>
      <c r="BQ1325" s="1"/>
      <c r="BR1325" s="1"/>
      <c r="BS1325" s="4">
        <v>100</v>
      </c>
      <c r="BT1325" s="1"/>
      <c r="BU1325" s="1"/>
      <c r="BV1325" s="1"/>
      <c r="BW1325" s="4" t="s">
        <v>938</v>
      </c>
      <c r="BX1325" s="1"/>
      <c r="BY1325" s="1"/>
    </row>
    <row r="1326" spans="1:77" hidden="1" x14ac:dyDescent="0.3">
      <c r="A1326" s="49" t="s">
        <v>1489</v>
      </c>
      <c r="B1326" s="9">
        <v>42971</v>
      </c>
      <c r="C1326" s="1" t="s">
        <v>123</v>
      </c>
      <c r="D1326" s="10" t="s">
        <v>115</v>
      </c>
      <c r="E1326" s="10" t="s">
        <v>116</v>
      </c>
      <c r="F1326" s="83">
        <v>96</v>
      </c>
      <c r="G1326" s="83">
        <v>4</v>
      </c>
      <c r="H1326" s="12" t="str">
        <f t="shared" si="41"/>
        <v>96-4</v>
      </c>
      <c r="I1326" s="12" t="str">
        <f t="shared" si="40"/>
        <v>96-4 3</v>
      </c>
      <c r="J1326" s="49" t="s">
        <v>1489</v>
      </c>
      <c r="K1326" s="2">
        <v>0</v>
      </c>
      <c r="L1326" s="83">
        <v>79</v>
      </c>
      <c r="M1326" s="117" t="b">
        <v>1</v>
      </c>
      <c r="N1326" s="14">
        <v>233.54500000000002</v>
      </c>
      <c r="O1326" s="14">
        <v>234.33500000000001</v>
      </c>
      <c r="P1326" s="11" t="s">
        <v>112</v>
      </c>
      <c r="Q1326" s="11" t="s">
        <v>72</v>
      </c>
      <c r="R1326" s="142" t="s">
        <v>1526</v>
      </c>
      <c r="S1326" s="143">
        <v>3</v>
      </c>
      <c r="T1326" s="11" t="s">
        <v>18</v>
      </c>
      <c r="U1326" s="11"/>
      <c r="V1326" s="17" t="s">
        <v>796</v>
      </c>
      <c r="W1326" s="6" t="s">
        <v>49</v>
      </c>
      <c r="X1326" s="6" t="s">
        <v>92</v>
      </c>
      <c r="Y1326" s="6" t="s">
        <v>11</v>
      </c>
      <c r="Z1326" s="18">
        <v>3</v>
      </c>
      <c r="AA1326" s="6" t="s">
        <v>40</v>
      </c>
      <c r="AI1326" s="4">
        <v>10</v>
      </c>
      <c r="AL1326" s="39">
        <v>70</v>
      </c>
      <c r="AW1326" s="4">
        <v>20</v>
      </c>
      <c r="BQ1326" s="6"/>
      <c r="BR1326" s="6"/>
      <c r="BS1326" s="4">
        <v>100</v>
      </c>
      <c r="BT1326" s="6"/>
      <c r="BU1326" s="6"/>
      <c r="BV1326" s="6"/>
      <c r="BW1326" s="10" t="s">
        <v>928</v>
      </c>
      <c r="BX1326" s="6"/>
      <c r="BY1326" s="6"/>
    </row>
    <row r="1327" spans="1:77" hidden="1" x14ac:dyDescent="0.3">
      <c r="A1327" s="49" t="s">
        <v>1489</v>
      </c>
      <c r="B1327" s="9">
        <v>42971</v>
      </c>
      <c r="C1327" s="1" t="s">
        <v>123</v>
      </c>
      <c r="D1327" s="10" t="s">
        <v>115</v>
      </c>
      <c r="E1327" s="10" t="s">
        <v>116</v>
      </c>
      <c r="F1327" s="83">
        <v>96</v>
      </c>
      <c r="G1327" s="83">
        <v>4</v>
      </c>
      <c r="H1327" s="12" t="str">
        <f t="shared" si="41"/>
        <v>96-4</v>
      </c>
      <c r="I1327" s="12" t="str">
        <f t="shared" si="40"/>
        <v>96-4 4</v>
      </c>
      <c r="J1327" s="49" t="s">
        <v>1489</v>
      </c>
      <c r="K1327" s="2">
        <v>0</v>
      </c>
      <c r="L1327" s="83">
        <v>79</v>
      </c>
      <c r="M1327" s="117" t="b">
        <v>1</v>
      </c>
      <c r="N1327" s="14">
        <v>233.54500000000002</v>
      </c>
      <c r="O1327" s="14">
        <v>234.33500000000001</v>
      </c>
      <c r="P1327" s="11" t="s">
        <v>112</v>
      </c>
      <c r="Q1327" s="11" t="s">
        <v>39</v>
      </c>
      <c r="R1327" s="142" t="s">
        <v>1527</v>
      </c>
      <c r="S1327" s="143">
        <v>4</v>
      </c>
      <c r="T1327" s="11" t="s">
        <v>18</v>
      </c>
      <c r="U1327" s="11"/>
      <c r="V1327" s="17" t="s">
        <v>792</v>
      </c>
      <c r="W1327" s="6" t="s">
        <v>49</v>
      </c>
      <c r="X1327" s="6" t="s">
        <v>14</v>
      </c>
      <c r="Y1327" s="6" t="s">
        <v>10</v>
      </c>
      <c r="Z1327" s="18">
        <v>2</v>
      </c>
      <c r="AA1327" s="6" t="s">
        <v>40</v>
      </c>
      <c r="AI1327" s="4">
        <v>50</v>
      </c>
      <c r="AL1327" s="39">
        <v>10</v>
      </c>
      <c r="AW1327" s="4">
        <v>40</v>
      </c>
      <c r="BQ1327" s="6"/>
      <c r="BR1327" s="6"/>
      <c r="BS1327" s="4">
        <v>100</v>
      </c>
      <c r="BT1327" s="6"/>
      <c r="BU1327" s="6"/>
      <c r="BV1327" s="6"/>
      <c r="BW1327" s="10" t="s">
        <v>931</v>
      </c>
      <c r="BX1327" s="6"/>
      <c r="BY1327" s="6"/>
    </row>
    <row r="1328" spans="1:77" hidden="1" x14ac:dyDescent="0.3">
      <c r="A1328" s="49" t="s">
        <v>1489</v>
      </c>
      <c r="B1328" s="9">
        <v>42972</v>
      </c>
      <c r="C1328" s="1" t="s">
        <v>123</v>
      </c>
      <c r="D1328" s="10" t="s">
        <v>115</v>
      </c>
      <c r="E1328" s="10" t="s">
        <v>116</v>
      </c>
      <c r="F1328" s="83">
        <v>96</v>
      </c>
      <c r="G1328" s="83">
        <v>4</v>
      </c>
      <c r="H1328" s="12" t="str">
        <f t="shared" si="41"/>
        <v>96-4</v>
      </c>
      <c r="I1328" s="12" t="str">
        <f t="shared" si="40"/>
        <v>96-4 5</v>
      </c>
      <c r="J1328" s="49" t="s">
        <v>1489</v>
      </c>
      <c r="K1328" s="2">
        <v>0</v>
      </c>
      <c r="L1328" s="83">
        <v>79</v>
      </c>
      <c r="M1328" s="117" t="b">
        <v>1</v>
      </c>
      <c r="N1328" s="14">
        <v>233.54500000000002</v>
      </c>
      <c r="O1328" s="14">
        <v>234.33500000000001</v>
      </c>
      <c r="P1328" s="11" t="s">
        <v>112</v>
      </c>
      <c r="Q1328" s="11" t="s">
        <v>32</v>
      </c>
      <c r="R1328" s="142" t="s">
        <v>1495</v>
      </c>
      <c r="S1328" s="143">
        <v>5</v>
      </c>
      <c r="T1328" s="11" t="s">
        <v>18</v>
      </c>
      <c r="U1328" s="11"/>
      <c r="V1328" s="17" t="s">
        <v>795</v>
      </c>
      <c r="W1328" s="6" t="s">
        <v>49</v>
      </c>
      <c r="X1328" s="6" t="s">
        <v>14</v>
      </c>
      <c r="Y1328" s="6" t="s">
        <v>11</v>
      </c>
      <c r="Z1328" s="18">
        <v>3</v>
      </c>
      <c r="AA1328" s="6" t="s">
        <v>40</v>
      </c>
      <c r="AR1328" s="4">
        <v>100</v>
      </c>
      <c r="BQ1328" s="6"/>
      <c r="BR1328" s="6"/>
      <c r="BS1328" s="4">
        <v>100</v>
      </c>
      <c r="BT1328" s="6"/>
      <c r="BU1328" s="6"/>
      <c r="BV1328" s="6"/>
      <c r="BW1328" s="10" t="s">
        <v>911</v>
      </c>
      <c r="BX1328" s="6"/>
      <c r="BY1328" s="6"/>
    </row>
    <row r="1329" spans="1:77" hidden="1" x14ac:dyDescent="0.3">
      <c r="A1329" s="49" t="s">
        <v>1489</v>
      </c>
      <c r="B1329" s="9">
        <v>42971</v>
      </c>
      <c r="C1329" s="1" t="s">
        <v>123</v>
      </c>
      <c r="D1329" s="4" t="s">
        <v>115</v>
      </c>
      <c r="E1329" s="4" t="s">
        <v>116</v>
      </c>
      <c r="F1329" s="83">
        <v>96</v>
      </c>
      <c r="G1329" s="83">
        <v>4</v>
      </c>
      <c r="H1329" s="12" t="str">
        <f t="shared" si="41"/>
        <v>96-4</v>
      </c>
      <c r="I1329" s="12" t="str">
        <f t="shared" si="40"/>
        <v>96-4 O</v>
      </c>
      <c r="J1329" s="49" t="s">
        <v>1489</v>
      </c>
      <c r="K1329" s="2">
        <v>0</v>
      </c>
      <c r="L1329" s="83">
        <v>79</v>
      </c>
      <c r="M1329" s="117" t="b">
        <v>1</v>
      </c>
      <c r="N1329" s="14">
        <v>233.54500000000002</v>
      </c>
      <c r="O1329" s="14">
        <v>234.33500000000001</v>
      </c>
      <c r="P1329" s="2"/>
      <c r="Q1329" s="2" t="s">
        <v>105</v>
      </c>
      <c r="R1329" s="135" t="s">
        <v>105</v>
      </c>
      <c r="S1329" s="139" t="s">
        <v>1492</v>
      </c>
      <c r="T1329" s="2"/>
      <c r="U1329" s="2"/>
      <c r="V1329" s="1"/>
      <c r="W1329" s="1"/>
      <c r="X1329" s="1"/>
      <c r="Y1329" s="1"/>
      <c r="Z1329" s="18" t="e">
        <v>#N/A</v>
      </c>
      <c r="AA1329" s="1"/>
      <c r="BQ1329" s="1"/>
      <c r="BR1329" s="1"/>
      <c r="BS1329" s="4">
        <v>0</v>
      </c>
      <c r="BT1329" s="1"/>
      <c r="BU1329" s="1"/>
      <c r="BV1329" s="1"/>
      <c r="BW1329" s="1"/>
      <c r="BX1329" s="1" t="s">
        <v>936</v>
      </c>
      <c r="BY1329" s="1"/>
    </row>
    <row r="1330" spans="1:77" hidden="1" x14ac:dyDescent="0.3">
      <c r="A1330" s="49" t="s">
        <v>1489</v>
      </c>
      <c r="B1330" s="9">
        <v>42971</v>
      </c>
      <c r="C1330" s="1" t="s">
        <v>123</v>
      </c>
      <c r="D1330" s="4" t="s">
        <v>115</v>
      </c>
      <c r="E1330" s="4" t="s">
        <v>116</v>
      </c>
      <c r="F1330" s="83">
        <v>97</v>
      </c>
      <c r="G1330" s="83">
        <v>1</v>
      </c>
      <c r="H1330" s="12" t="str">
        <f t="shared" si="41"/>
        <v>97-1</v>
      </c>
      <c r="I1330" s="12" t="str">
        <f t="shared" si="40"/>
        <v>97-1 1</v>
      </c>
      <c r="J1330" s="49" t="s">
        <v>1489</v>
      </c>
      <c r="K1330" s="2">
        <v>0</v>
      </c>
      <c r="L1330" s="83">
        <v>81</v>
      </c>
      <c r="M1330" s="117" t="b">
        <v>1</v>
      </c>
      <c r="N1330" s="14">
        <v>234.2</v>
      </c>
      <c r="O1330" s="14">
        <v>235.01</v>
      </c>
      <c r="P1330" s="2" t="s">
        <v>112</v>
      </c>
      <c r="Q1330" s="2" t="s">
        <v>30</v>
      </c>
      <c r="R1330" s="142" t="s">
        <v>1524</v>
      </c>
      <c r="S1330" s="143">
        <v>1</v>
      </c>
      <c r="T1330" s="2" t="s">
        <v>21</v>
      </c>
      <c r="U1330" s="2"/>
      <c r="V1330" s="40" t="s">
        <v>684</v>
      </c>
      <c r="W1330" s="1" t="s">
        <v>49</v>
      </c>
      <c r="X1330" s="1" t="s">
        <v>92</v>
      </c>
      <c r="Y1330" s="1" t="s">
        <v>11</v>
      </c>
      <c r="Z1330" s="18">
        <v>3</v>
      </c>
      <c r="AA1330" s="1" t="s">
        <v>111</v>
      </c>
      <c r="AI1330" s="4">
        <v>10</v>
      </c>
      <c r="AL1330" s="39">
        <v>30</v>
      </c>
      <c r="AR1330" s="4">
        <v>0</v>
      </c>
      <c r="AW1330" s="4">
        <v>60</v>
      </c>
      <c r="BQ1330" s="1" t="s">
        <v>894</v>
      </c>
      <c r="BR1330" s="1"/>
      <c r="BS1330" s="4">
        <v>100</v>
      </c>
      <c r="BT1330" s="1"/>
      <c r="BU1330" s="1"/>
      <c r="BV1330" s="1"/>
      <c r="BW1330" s="4" t="s">
        <v>939</v>
      </c>
      <c r="BX1330" s="1"/>
      <c r="BY1330" s="1"/>
    </row>
    <row r="1331" spans="1:77" hidden="1" x14ac:dyDescent="0.3">
      <c r="A1331" s="49" t="s">
        <v>1489</v>
      </c>
      <c r="B1331" s="9">
        <v>42971</v>
      </c>
      <c r="C1331" s="1" t="s">
        <v>123</v>
      </c>
      <c r="D1331" s="4" t="s">
        <v>115</v>
      </c>
      <c r="E1331" s="4" t="s">
        <v>116</v>
      </c>
      <c r="F1331" s="83">
        <v>97</v>
      </c>
      <c r="G1331" s="83">
        <v>1</v>
      </c>
      <c r="H1331" s="12" t="str">
        <f t="shared" si="41"/>
        <v>97-1</v>
      </c>
      <c r="I1331" s="12" t="str">
        <f t="shared" si="40"/>
        <v>97-1 3</v>
      </c>
      <c r="J1331" s="49" t="s">
        <v>1489</v>
      </c>
      <c r="K1331" s="2">
        <v>0</v>
      </c>
      <c r="L1331" s="83">
        <v>81</v>
      </c>
      <c r="M1331" s="117" t="b">
        <v>1</v>
      </c>
      <c r="N1331" s="14">
        <v>234.2</v>
      </c>
      <c r="O1331" s="14">
        <v>235.01</v>
      </c>
      <c r="P1331" s="2" t="s">
        <v>112</v>
      </c>
      <c r="Q1331" s="2" t="s">
        <v>72</v>
      </c>
      <c r="R1331" s="142" t="s">
        <v>1526</v>
      </c>
      <c r="S1331" s="143">
        <v>3</v>
      </c>
      <c r="T1331" s="2" t="s">
        <v>18</v>
      </c>
      <c r="U1331" s="2"/>
      <c r="V1331" s="40" t="s">
        <v>663</v>
      </c>
      <c r="W1331" s="1" t="s">
        <v>49</v>
      </c>
      <c r="X1331" s="1" t="s">
        <v>92</v>
      </c>
      <c r="Y1331" s="1" t="s">
        <v>11</v>
      </c>
      <c r="Z1331" s="18">
        <v>3</v>
      </c>
      <c r="AA1331" s="1" t="s">
        <v>40</v>
      </c>
      <c r="AI1331" s="4">
        <v>10</v>
      </c>
      <c r="AL1331" s="39">
        <v>70</v>
      </c>
      <c r="AW1331" s="4">
        <v>20</v>
      </c>
      <c r="BQ1331" s="1"/>
      <c r="BR1331" s="1"/>
      <c r="BS1331" s="4">
        <v>100</v>
      </c>
      <c r="BT1331" s="1"/>
      <c r="BU1331" s="1"/>
      <c r="BV1331" s="1"/>
      <c r="BW1331" s="4" t="s">
        <v>940</v>
      </c>
      <c r="BX1331" s="1"/>
      <c r="BY1331" s="1"/>
    </row>
    <row r="1332" spans="1:77" hidden="1" x14ac:dyDescent="0.3">
      <c r="A1332" s="49" t="s">
        <v>1489</v>
      </c>
      <c r="B1332" s="9">
        <v>42971</v>
      </c>
      <c r="C1332" s="1" t="s">
        <v>123</v>
      </c>
      <c r="D1332" s="4" t="s">
        <v>115</v>
      </c>
      <c r="E1332" s="4" t="s">
        <v>116</v>
      </c>
      <c r="F1332" s="83">
        <v>97</v>
      </c>
      <c r="G1332" s="83">
        <v>1</v>
      </c>
      <c r="H1332" s="12" t="str">
        <f t="shared" si="41"/>
        <v>97-1</v>
      </c>
      <c r="I1332" s="12" t="str">
        <f t="shared" si="40"/>
        <v>97-1 4</v>
      </c>
      <c r="J1332" s="49" t="s">
        <v>1489</v>
      </c>
      <c r="K1332" s="2">
        <v>0</v>
      </c>
      <c r="L1332" s="83">
        <v>81</v>
      </c>
      <c r="M1332" s="117" t="b">
        <v>1</v>
      </c>
      <c r="N1332" s="14">
        <v>234.2</v>
      </c>
      <c r="O1332" s="14">
        <v>235.01</v>
      </c>
      <c r="P1332" s="2" t="s">
        <v>112</v>
      </c>
      <c r="Q1332" s="2" t="s">
        <v>39</v>
      </c>
      <c r="R1332" s="142" t="s">
        <v>1527</v>
      </c>
      <c r="S1332" s="143">
        <v>4</v>
      </c>
      <c r="T1332" s="2" t="s">
        <v>18</v>
      </c>
      <c r="U1332" s="2"/>
      <c r="V1332" s="40" t="s">
        <v>459</v>
      </c>
      <c r="W1332" s="1" t="s">
        <v>49</v>
      </c>
      <c r="X1332" s="1" t="s">
        <v>14</v>
      </c>
      <c r="Y1332" s="1" t="s">
        <v>10</v>
      </c>
      <c r="Z1332" s="18">
        <v>2</v>
      </c>
      <c r="AA1332" s="1" t="s">
        <v>40</v>
      </c>
      <c r="AI1332" s="4">
        <v>50</v>
      </c>
      <c r="AL1332" s="39">
        <v>10</v>
      </c>
      <c r="AW1332" s="4">
        <v>40</v>
      </c>
      <c r="BQ1332" s="1"/>
      <c r="BR1332" s="1"/>
      <c r="BS1332" s="4">
        <v>100</v>
      </c>
      <c r="BT1332" s="1"/>
      <c r="BU1332" s="1"/>
      <c r="BV1332" s="1"/>
      <c r="BW1332" s="4" t="s">
        <v>941</v>
      </c>
      <c r="BX1332" s="1"/>
      <c r="BY1332" s="1"/>
    </row>
    <row r="1333" spans="1:77" hidden="1" x14ac:dyDescent="0.3">
      <c r="A1333" s="49" t="s">
        <v>1489</v>
      </c>
      <c r="B1333" s="9">
        <v>42972</v>
      </c>
      <c r="C1333" s="1" t="s">
        <v>123</v>
      </c>
      <c r="D1333" s="4" t="s">
        <v>115</v>
      </c>
      <c r="E1333" s="4" t="s">
        <v>116</v>
      </c>
      <c r="F1333" s="83">
        <v>97</v>
      </c>
      <c r="G1333" s="83">
        <v>1</v>
      </c>
      <c r="H1333" s="12" t="str">
        <f t="shared" si="41"/>
        <v>97-1</v>
      </c>
      <c r="I1333" s="12" t="str">
        <f t="shared" si="40"/>
        <v>97-1 5</v>
      </c>
      <c r="J1333" s="49" t="s">
        <v>1489</v>
      </c>
      <c r="K1333" s="2">
        <v>0</v>
      </c>
      <c r="L1333" s="83">
        <v>81</v>
      </c>
      <c r="M1333" s="117" t="b">
        <v>1</v>
      </c>
      <c r="N1333" s="14">
        <v>234.2</v>
      </c>
      <c r="O1333" s="14">
        <v>235.01</v>
      </c>
      <c r="P1333" s="2" t="s">
        <v>112</v>
      </c>
      <c r="Q1333" s="2" t="s">
        <v>32</v>
      </c>
      <c r="R1333" s="142" t="s">
        <v>1495</v>
      </c>
      <c r="S1333" s="143">
        <v>5</v>
      </c>
      <c r="T1333" s="2" t="s">
        <v>18</v>
      </c>
      <c r="U1333" s="2"/>
      <c r="V1333" s="40" t="s">
        <v>795</v>
      </c>
      <c r="W1333" s="1" t="s">
        <v>49</v>
      </c>
      <c r="X1333" s="1" t="s">
        <v>14</v>
      </c>
      <c r="Y1333" s="1" t="s">
        <v>11</v>
      </c>
      <c r="Z1333" s="18">
        <v>3</v>
      </c>
      <c r="AA1333" s="1" t="s">
        <v>40</v>
      </c>
      <c r="AI1333" s="4">
        <v>10</v>
      </c>
      <c r="AR1333" s="4">
        <v>90</v>
      </c>
      <c r="BQ1333" s="1"/>
      <c r="BR1333" s="1"/>
      <c r="BS1333" s="4">
        <v>100</v>
      </c>
      <c r="BT1333" s="1"/>
      <c r="BU1333" s="1"/>
      <c r="BV1333" s="1"/>
      <c r="BW1333" s="4" t="s">
        <v>942</v>
      </c>
      <c r="BX1333" s="1"/>
      <c r="BY1333" s="1"/>
    </row>
    <row r="1334" spans="1:77" hidden="1" x14ac:dyDescent="0.3">
      <c r="A1334" s="49" t="s">
        <v>1489</v>
      </c>
      <c r="B1334" s="9">
        <v>42971</v>
      </c>
      <c r="C1334" s="1" t="s">
        <v>123</v>
      </c>
      <c r="D1334" s="4" t="s">
        <v>115</v>
      </c>
      <c r="E1334" s="4" t="s">
        <v>116</v>
      </c>
      <c r="F1334" s="83">
        <v>97</v>
      </c>
      <c r="G1334" s="83">
        <v>1</v>
      </c>
      <c r="H1334" s="12" t="str">
        <f t="shared" si="41"/>
        <v>97-1</v>
      </c>
      <c r="I1334" s="12" t="str">
        <f t="shared" si="40"/>
        <v>97-1 O</v>
      </c>
      <c r="J1334" s="49" t="s">
        <v>1489</v>
      </c>
      <c r="K1334" s="2">
        <v>0</v>
      </c>
      <c r="L1334" s="83">
        <v>81</v>
      </c>
      <c r="M1334" s="117" t="b">
        <v>1</v>
      </c>
      <c r="N1334" s="14">
        <v>234.2</v>
      </c>
      <c r="O1334" s="14">
        <v>235.01</v>
      </c>
      <c r="P1334" s="2"/>
      <c r="Q1334" s="2" t="s">
        <v>105</v>
      </c>
      <c r="R1334" s="135" t="s">
        <v>105</v>
      </c>
      <c r="S1334" s="139" t="s">
        <v>1492</v>
      </c>
      <c r="T1334" s="2"/>
      <c r="U1334" s="2"/>
      <c r="V1334" s="1"/>
      <c r="W1334" s="1"/>
      <c r="X1334" s="1"/>
      <c r="Y1334" s="1"/>
      <c r="Z1334" s="18" t="e">
        <v>#N/A</v>
      </c>
      <c r="AA1334" s="1"/>
      <c r="BQ1334" s="1"/>
      <c r="BR1334" s="1"/>
      <c r="BS1334" s="4">
        <v>0</v>
      </c>
      <c r="BT1334" s="1"/>
      <c r="BU1334" s="1"/>
      <c r="BV1334" s="1"/>
      <c r="BW1334" s="1"/>
      <c r="BX1334" s="1" t="s">
        <v>943</v>
      </c>
      <c r="BY1334" s="1"/>
    </row>
    <row r="1335" spans="1:77" hidden="1" x14ac:dyDescent="0.3">
      <c r="A1335" s="49" t="s">
        <v>1489</v>
      </c>
      <c r="B1335" s="9">
        <v>42971</v>
      </c>
      <c r="C1335" s="1" t="s">
        <v>123</v>
      </c>
      <c r="D1335" s="4" t="s">
        <v>115</v>
      </c>
      <c r="E1335" s="4" t="s">
        <v>116</v>
      </c>
      <c r="F1335" s="83">
        <v>97</v>
      </c>
      <c r="G1335" s="83">
        <v>2</v>
      </c>
      <c r="H1335" s="12" t="str">
        <f t="shared" si="41"/>
        <v>97-2</v>
      </c>
      <c r="I1335" s="12" t="str">
        <f t="shared" si="40"/>
        <v>97-2 1</v>
      </c>
      <c r="J1335" s="49" t="s">
        <v>1489</v>
      </c>
      <c r="K1335" s="2">
        <v>0</v>
      </c>
      <c r="L1335" s="83">
        <v>95</v>
      </c>
      <c r="M1335" s="117" t="b">
        <v>1</v>
      </c>
      <c r="N1335" s="14">
        <v>235.01499999999999</v>
      </c>
      <c r="O1335" s="14">
        <v>235.82499999999999</v>
      </c>
      <c r="P1335" s="2" t="s">
        <v>112</v>
      </c>
      <c r="Q1335" s="2" t="s">
        <v>30</v>
      </c>
      <c r="R1335" s="142" t="s">
        <v>1524</v>
      </c>
      <c r="S1335" s="143">
        <v>1</v>
      </c>
      <c r="T1335" s="2" t="s">
        <v>21</v>
      </c>
      <c r="U1335" s="2"/>
      <c r="V1335" s="40" t="s">
        <v>796</v>
      </c>
      <c r="W1335" s="1" t="s">
        <v>49</v>
      </c>
      <c r="X1335" s="1" t="s">
        <v>92</v>
      </c>
      <c r="Y1335" s="1" t="s">
        <v>11</v>
      </c>
      <c r="Z1335" s="18">
        <v>3</v>
      </c>
      <c r="AA1335" s="1" t="s">
        <v>111</v>
      </c>
      <c r="AI1335" s="4">
        <v>10</v>
      </c>
      <c r="AL1335" s="39">
        <v>30</v>
      </c>
      <c r="AR1335" s="4">
        <v>0</v>
      </c>
      <c r="AW1335" s="4">
        <v>60</v>
      </c>
      <c r="BQ1335" s="1" t="s">
        <v>894</v>
      </c>
      <c r="BR1335" s="1"/>
      <c r="BS1335" s="4">
        <v>100</v>
      </c>
      <c r="BT1335" s="1"/>
      <c r="BU1335" s="1"/>
      <c r="BV1335" s="1"/>
      <c r="BW1335" s="4" t="s">
        <v>944</v>
      </c>
      <c r="BX1335" s="1"/>
      <c r="BY1335" s="1"/>
    </row>
    <row r="1336" spans="1:77" hidden="1" x14ac:dyDescent="0.3">
      <c r="A1336" s="49" t="s">
        <v>1489</v>
      </c>
      <c r="B1336" s="9">
        <v>42971</v>
      </c>
      <c r="C1336" s="1" t="s">
        <v>123</v>
      </c>
      <c r="D1336" s="4" t="s">
        <v>115</v>
      </c>
      <c r="E1336" s="4" t="s">
        <v>116</v>
      </c>
      <c r="F1336" s="83">
        <v>97</v>
      </c>
      <c r="G1336" s="83">
        <v>2</v>
      </c>
      <c r="H1336" s="12" t="str">
        <f t="shared" si="41"/>
        <v>97-2</v>
      </c>
      <c r="I1336" s="12" t="str">
        <f t="shared" si="40"/>
        <v>97-2 3</v>
      </c>
      <c r="J1336" s="49" t="s">
        <v>1489</v>
      </c>
      <c r="K1336" s="2">
        <v>0</v>
      </c>
      <c r="L1336" s="83">
        <v>95</v>
      </c>
      <c r="M1336" s="117" t="b">
        <v>1</v>
      </c>
      <c r="N1336" s="14">
        <v>235.01499999999999</v>
      </c>
      <c r="O1336" s="14">
        <v>235.82499999999999</v>
      </c>
      <c r="P1336" s="2" t="s">
        <v>112</v>
      </c>
      <c r="Q1336" s="2" t="s">
        <v>72</v>
      </c>
      <c r="R1336" s="142" t="s">
        <v>1526</v>
      </c>
      <c r="S1336" s="143">
        <v>3</v>
      </c>
      <c r="T1336" s="2" t="s">
        <v>18</v>
      </c>
      <c r="U1336" s="2"/>
      <c r="V1336" s="40" t="s">
        <v>542</v>
      </c>
      <c r="W1336" s="1" t="s">
        <v>49</v>
      </c>
      <c r="X1336" s="1" t="s">
        <v>92</v>
      </c>
      <c r="Y1336" s="1" t="s">
        <v>11</v>
      </c>
      <c r="Z1336" s="18">
        <v>3</v>
      </c>
      <c r="AA1336" s="1" t="s">
        <v>40</v>
      </c>
      <c r="AI1336" s="4">
        <v>10</v>
      </c>
      <c r="AL1336" s="39">
        <v>70</v>
      </c>
      <c r="AW1336" s="4">
        <v>20</v>
      </c>
      <c r="BQ1336" s="1"/>
      <c r="BR1336" s="1"/>
      <c r="BS1336" s="4">
        <v>100</v>
      </c>
      <c r="BT1336" s="1"/>
      <c r="BU1336" s="1"/>
      <c r="BV1336" s="1"/>
      <c r="BW1336" s="4" t="s">
        <v>940</v>
      </c>
      <c r="BX1336" s="1"/>
      <c r="BY1336" s="1"/>
    </row>
    <row r="1337" spans="1:77" hidden="1" x14ac:dyDescent="0.3">
      <c r="A1337" s="49" t="s">
        <v>1489</v>
      </c>
      <c r="B1337" s="9">
        <v>42971</v>
      </c>
      <c r="C1337" s="1" t="s">
        <v>123</v>
      </c>
      <c r="D1337" s="4" t="s">
        <v>115</v>
      </c>
      <c r="E1337" s="4" t="s">
        <v>116</v>
      </c>
      <c r="F1337" s="83">
        <v>97</v>
      </c>
      <c r="G1337" s="83">
        <v>2</v>
      </c>
      <c r="H1337" s="12" t="str">
        <f t="shared" si="41"/>
        <v>97-2</v>
      </c>
      <c r="I1337" s="12" t="str">
        <f t="shared" si="40"/>
        <v>97-2 4</v>
      </c>
      <c r="J1337" s="49" t="s">
        <v>1489</v>
      </c>
      <c r="K1337" s="2">
        <v>0</v>
      </c>
      <c r="L1337" s="83">
        <v>95</v>
      </c>
      <c r="M1337" s="117" t="b">
        <v>1</v>
      </c>
      <c r="N1337" s="14">
        <v>235.01499999999999</v>
      </c>
      <c r="O1337" s="14">
        <v>235.82499999999999</v>
      </c>
      <c r="P1337" s="2" t="s">
        <v>112</v>
      </c>
      <c r="Q1337" s="2" t="s">
        <v>39</v>
      </c>
      <c r="R1337" s="142" t="s">
        <v>1527</v>
      </c>
      <c r="S1337" s="143">
        <v>4</v>
      </c>
      <c r="T1337" s="2" t="s">
        <v>18</v>
      </c>
      <c r="U1337" s="2"/>
      <c r="V1337" s="40" t="s">
        <v>792</v>
      </c>
      <c r="W1337" s="1" t="s">
        <v>49</v>
      </c>
      <c r="X1337" s="1" t="s">
        <v>14</v>
      </c>
      <c r="Y1337" s="1" t="s">
        <v>10</v>
      </c>
      <c r="Z1337" s="18">
        <v>2</v>
      </c>
      <c r="AA1337" s="1" t="s">
        <v>40</v>
      </c>
      <c r="AI1337" s="4">
        <v>50</v>
      </c>
      <c r="AL1337" s="39">
        <v>10</v>
      </c>
      <c r="AW1337" s="4">
        <v>40</v>
      </c>
      <c r="BQ1337" s="1"/>
      <c r="BR1337" s="1"/>
      <c r="BS1337" s="4">
        <v>100</v>
      </c>
      <c r="BT1337" s="1"/>
      <c r="BU1337" s="1"/>
      <c r="BV1337" s="1"/>
      <c r="BW1337" s="4" t="s">
        <v>941</v>
      </c>
      <c r="BX1337" s="1"/>
      <c r="BY1337" s="1"/>
    </row>
    <row r="1338" spans="1:77" hidden="1" x14ac:dyDescent="0.3">
      <c r="A1338" s="49" t="s">
        <v>1489</v>
      </c>
      <c r="B1338" s="9">
        <v>42972</v>
      </c>
      <c r="C1338" s="1" t="s">
        <v>123</v>
      </c>
      <c r="D1338" s="4" t="s">
        <v>115</v>
      </c>
      <c r="E1338" s="4" t="s">
        <v>116</v>
      </c>
      <c r="F1338" s="83">
        <v>97</v>
      </c>
      <c r="G1338" s="83">
        <v>2</v>
      </c>
      <c r="H1338" s="12" t="str">
        <f t="shared" si="41"/>
        <v>97-2</v>
      </c>
      <c r="I1338" s="12" t="str">
        <f t="shared" si="40"/>
        <v>97-2 5</v>
      </c>
      <c r="J1338" s="49" t="s">
        <v>1489</v>
      </c>
      <c r="K1338" s="2">
        <v>0</v>
      </c>
      <c r="L1338" s="83">
        <v>95</v>
      </c>
      <c r="M1338" s="117" t="b">
        <v>1</v>
      </c>
      <c r="N1338" s="14">
        <v>235.01499999999999</v>
      </c>
      <c r="O1338" s="14">
        <v>235.82499999999999</v>
      </c>
      <c r="P1338" s="2" t="s">
        <v>112</v>
      </c>
      <c r="Q1338" s="2" t="s">
        <v>32</v>
      </c>
      <c r="R1338" s="142" t="s">
        <v>1495</v>
      </c>
      <c r="S1338" s="143">
        <v>5</v>
      </c>
      <c r="T1338" s="2" t="s">
        <v>18</v>
      </c>
      <c r="U1338" s="2"/>
      <c r="V1338" s="40" t="s">
        <v>792</v>
      </c>
      <c r="W1338" s="1" t="s">
        <v>49</v>
      </c>
      <c r="X1338" s="1" t="s">
        <v>14</v>
      </c>
      <c r="Y1338" s="1" t="s">
        <v>11</v>
      </c>
      <c r="Z1338" s="18">
        <v>3</v>
      </c>
      <c r="AA1338" s="1" t="s">
        <v>40</v>
      </c>
      <c r="AI1338" s="4">
        <v>10</v>
      </c>
      <c r="AR1338" s="4">
        <v>90</v>
      </c>
      <c r="BQ1338" s="1"/>
      <c r="BR1338" s="1"/>
      <c r="BS1338" s="4">
        <v>100</v>
      </c>
      <c r="BT1338" s="1"/>
      <c r="BU1338" s="1"/>
      <c r="BV1338" s="1"/>
      <c r="BW1338" s="4" t="s">
        <v>942</v>
      </c>
      <c r="BX1338" s="1"/>
      <c r="BY1338" s="1"/>
    </row>
    <row r="1339" spans="1:77" hidden="1" x14ac:dyDescent="0.3">
      <c r="A1339" s="49" t="s">
        <v>1489</v>
      </c>
      <c r="B1339" s="9">
        <v>42971</v>
      </c>
      <c r="C1339" s="1" t="s">
        <v>123</v>
      </c>
      <c r="D1339" s="4" t="s">
        <v>115</v>
      </c>
      <c r="E1339" s="4" t="s">
        <v>116</v>
      </c>
      <c r="F1339" s="83">
        <v>97</v>
      </c>
      <c r="G1339" s="83">
        <v>2</v>
      </c>
      <c r="H1339" s="12" t="str">
        <f t="shared" si="41"/>
        <v>97-2</v>
      </c>
      <c r="I1339" s="12" t="str">
        <f t="shared" si="40"/>
        <v>97-2 O</v>
      </c>
      <c r="J1339" s="49" t="s">
        <v>1489</v>
      </c>
      <c r="K1339" s="2">
        <v>0</v>
      </c>
      <c r="L1339" s="83">
        <v>95</v>
      </c>
      <c r="M1339" s="117" t="b">
        <v>1</v>
      </c>
      <c r="N1339" s="14">
        <v>235.01499999999999</v>
      </c>
      <c r="O1339" s="14">
        <v>235.82499999999999</v>
      </c>
      <c r="P1339" s="2"/>
      <c r="Q1339" s="2" t="s">
        <v>105</v>
      </c>
      <c r="R1339" s="135" t="s">
        <v>105</v>
      </c>
      <c r="S1339" s="139" t="s">
        <v>1492</v>
      </c>
      <c r="T1339" s="2"/>
      <c r="U1339" s="2"/>
      <c r="V1339" s="1"/>
      <c r="W1339" s="1"/>
      <c r="X1339" s="1"/>
      <c r="Y1339" s="1"/>
      <c r="Z1339" s="18" t="e">
        <v>#N/A</v>
      </c>
      <c r="AA1339" s="1"/>
      <c r="BQ1339" s="1"/>
      <c r="BR1339" s="1"/>
      <c r="BS1339" s="4">
        <v>0</v>
      </c>
      <c r="BT1339" s="1"/>
      <c r="BU1339" s="1"/>
      <c r="BV1339" s="1"/>
      <c r="BW1339" s="1"/>
      <c r="BX1339" s="1" t="s">
        <v>943</v>
      </c>
      <c r="BY1339" s="1"/>
    </row>
    <row r="1340" spans="1:77" hidden="1" x14ac:dyDescent="0.3">
      <c r="A1340" s="49" t="s">
        <v>1489</v>
      </c>
      <c r="B1340" s="9">
        <v>42971</v>
      </c>
      <c r="C1340" s="1" t="s">
        <v>123</v>
      </c>
      <c r="D1340" s="4" t="s">
        <v>115</v>
      </c>
      <c r="E1340" s="4" t="s">
        <v>116</v>
      </c>
      <c r="F1340" s="83">
        <v>97</v>
      </c>
      <c r="G1340" s="83">
        <v>3</v>
      </c>
      <c r="H1340" s="12" t="str">
        <f t="shared" si="41"/>
        <v>97-3</v>
      </c>
      <c r="I1340" s="12" t="str">
        <f t="shared" si="40"/>
        <v>97-3 1</v>
      </c>
      <c r="J1340" s="49" t="s">
        <v>1489</v>
      </c>
      <c r="K1340" s="2">
        <v>0</v>
      </c>
      <c r="L1340" s="83">
        <v>65</v>
      </c>
      <c r="M1340" s="117" t="b">
        <v>1</v>
      </c>
      <c r="N1340" s="14">
        <v>235.96499999999997</v>
      </c>
      <c r="O1340" s="14">
        <v>236.61499999999998</v>
      </c>
      <c r="P1340" s="2" t="s">
        <v>112</v>
      </c>
      <c r="Q1340" s="2" t="s">
        <v>30</v>
      </c>
      <c r="R1340" s="142" t="s">
        <v>1524</v>
      </c>
      <c r="S1340" s="143">
        <v>1</v>
      </c>
      <c r="T1340" s="2" t="s">
        <v>21</v>
      </c>
      <c r="U1340" s="2"/>
      <c r="V1340" s="40" t="s">
        <v>795</v>
      </c>
      <c r="W1340" s="1" t="s">
        <v>49</v>
      </c>
      <c r="X1340" s="1" t="s">
        <v>92</v>
      </c>
      <c r="Y1340" s="1" t="s">
        <v>11</v>
      </c>
      <c r="Z1340" s="18">
        <v>3</v>
      </c>
      <c r="AA1340" s="1" t="s">
        <v>111</v>
      </c>
      <c r="AI1340" s="4">
        <v>10</v>
      </c>
      <c r="AL1340" s="39">
        <v>30</v>
      </c>
      <c r="AR1340" s="4">
        <v>0</v>
      </c>
      <c r="AW1340" s="4">
        <v>60</v>
      </c>
      <c r="BQ1340" s="1" t="s">
        <v>894</v>
      </c>
      <c r="BR1340" s="1"/>
      <c r="BS1340" s="4">
        <v>100</v>
      </c>
      <c r="BT1340" s="1"/>
      <c r="BU1340" s="1"/>
      <c r="BV1340" s="1"/>
      <c r="BW1340" s="4" t="s">
        <v>945</v>
      </c>
      <c r="BX1340" s="1"/>
      <c r="BY1340" s="1"/>
    </row>
    <row r="1341" spans="1:77" hidden="1" x14ac:dyDescent="0.3">
      <c r="A1341" s="49" t="s">
        <v>1489</v>
      </c>
      <c r="B1341" s="9">
        <v>42971</v>
      </c>
      <c r="C1341" s="1" t="s">
        <v>123</v>
      </c>
      <c r="D1341" s="4" t="s">
        <v>115</v>
      </c>
      <c r="E1341" s="4" t="s">
        <v>116</v>
      </c>
      <c r="F1341" s="83">
        <v>97</v>
      </c>
      <c r="G1341" s="83">
        <v>3</v>
      </c>
      <c r="H1341" s="12" t="str">
        <f t="shared" si="41"/>
        <v>97-3</v>
      </c>
      <c r="I1341" s="12" t="str">
        <f t="shared" si="40"/>
        <v>97-3 3</v>
      </c>
      <c r="J1341" s="49" t="s">
        <v>1489</v>
      </c>
      <c r="K1341" s="2">
        <v>0</v>
      </c>
      <c r="L1341" s="83">
        <v>65</v>
      </c>
      <c r="M1341" s="117" t="b">
        <v>1</v>
      </c>
      <c r="N1341" s="14">
        <v>235.96499999999997</v>
      </c>
      <c r="O1341" s="14">
        <v>236.61499999999998</v>
      </c>
      <c r="P1341" s="2" t="s">
        <v>112</v>
      </c>
      <c r="Q1341" s="2" t="s">
        <v>72</v>
      </c>
      <c r="R1341" s="142" t="s">
        <v>1526</v>
      </c>
      <c r="S1341" s="143">
        <v>3</v>
      </c>
      <c r="T1341" s="2" t="s">
        <v>18</v>
      </c>
      <c r="U1341" s="2"/>
      <c r="V1341" s="40" t="s">
        <v>664</v>
      </c>
      <c r="W1341" s="1" t="s">
        <v>49</v>
      </c>
      <c r="X1341" s="1" t="s">
        <v>92</v>
      </c>
      <c r="Y1341" s="1" t="s">
        <v>11</v>
      </c>
      <c r="Z1341" s="18">
        <v>3</v>
      </c>
      <c r="AA1341" s="1" t="s">
        <v>40</v>
      </c>
      <c r="AI1341" s="4">
        <v>10</v>
      </c>
      <c r="AL1341" s="39">
        <v>70</v>
      </c>
      <c r="AW1341" s="4">
        <v>20</v>
      </c>
      <c r="BQ1341" s="1"/>
      <c r="BR1341" s="1"/>
      <c r="BS1341" s="4">
        <v>100</v>
      </c>
      <c r="BT1341" s="1"/>
      <c r="BU1341" s="1"/>
      <c r="BV1341" s="1"/>
      <c r="BW1341" s="4" t="s">
        <v>946</v>
      </c>
      <c r="BX1341" s="1"/>
      <c r="BY1341" s="1"/>
    </row>
    <row r="1342" spans="1:77" hidden="1" x14ac:dyDescent="0.3">
      <c r="A1342" s="49" t="s">
        <v>1489</v>
      </c>
      <c r="B1342" s="9">
        <v>42971</v>
      </c>
      <c r="C1342" s="1" t="s">
        <v>123</v>
      </c>
      <c r="D1342" s="4" t="s">
        <v>115</v>
      </c>
      <c r="E1342" s="4" t="s">
        <v>116</v>
      </c>
      <c r="F1342" s="83">
        <v>97</v>
      </c>
      <c r="G1342" s="83">
        <v>3</v>
      </c>
      <c r="H1342" s="12" t="str">
        <f t="shared" si="41"/>
        <v>97-3</v>
      </c>
      <c r="I1342" s="12" t="str">
        <f t="shared" si="40"/>
        <v>97-3 4</v>
      </c>
      <c r="J1342" s="49" t="s">
        <v>1489</v>
      </c>
      <c r="K1342" s="2">
        <v>0</v>
      </c>
      <c r="L1342" s="83">
        <v>65</v>
      </c>
      <c r="M1342" s="117" t="b">
        <v>1</v>
      </c>
      <c r="N1342" s="14">
        <v>235.96499999999997</v>
      </c>
      <c r="O1342" s="14">
        <v>236.61499999999998</v>
      </c>
      <c r="P1342" s="2" t="s">
        <v>112</v>
      </c>
      <c r="Q1342" s="2" t="s">
        <v>39</v>
      </c>
      <c r="R1342" s="142" t="s">
        <v>1527</v>
      </c>
      <c r="S1342" s="143">
        <v>4</v>
      </c>
      <c r="T1342" s="2" t="s">
        <v>18</v>
      </c>
      <c r="U1342" s="2"/>
      <c r="V1342" s="40" t="s">
        <v>130</v>
      </c>
      <c r="W1342" s="1" t="s">
        <v>49</v>
      </c>
      <c r="X1342" s="1" t="s">
        <v>14</v>
      </c>
      <c r="Y1342" s="1" t="s">
        <v>10</v>
      </c>
      <c r="Z1342" s="18">
        <v>2</v>
      </c>
      <c r="AA1342" s="1" t="s">
        <v>40</v>
      </c>
      <c r="AI1342" s="4">
        <v>50</v>
      </c>
      <c r="AL1342" s="39">
        <v>10</v>
      </c>
      <c r="AW1342" s="4">
        <v>40</v>
      </c>
      <c r="BQ1342" s="1"/>
      <c r="BR1342" s="1"/>
      <c r="BS1342" s="4">
        <v>100</v>
      </c>
      <c r="BT1342" s="1"/>
      <c r="BU1342" s="1"/>
      <c r="BV1342" s="1"/>
      <c r="BW1342" s="4" t="s">
        <v>947</v>
      </c>
      <c r="BX1342" s="1"/>
      <c r="BY1342" s="1"/>
    </row>
    <row r="1343" spans="1:77" hidden="1" x14ac:dyDescent="0.3">
      <c r="A1343" s="49" t="s">
        <v>1489</v>
      </c>
      <c r="B1343" s="9">
        <v>42972</v>
      </c>
      <c r="C1343" s="1" t="s">
        <v>123</v>
      </c>
      <c r="D1343" s="4" t="s">
        <v>115</v>
      </c>
      <c r="E1343" s="4" t="s">
        <v>116</v>
      </c>
      <c r="F1343" s="83">
        <v>97</v>
      </c>
      <c r="G1343" s="83">
        <v>3</v>
      </c>
      <c r="H1343" s="12" t="str">
        <f t="shared" si="41"/>
        <v>97-3</v>
      </c>
      <c r="I1343" s="12" t="str">
        <f t="shared" si="40"/>
        <v>97-3 5</v>
      </c>
      <c r="J1343" s="49" t="s">
        <v>1489</v>
      </c>
      <c r="K1343" s="2">
        <v>0</v>
      </c>
      <c r="L1343" s="83">
        <v>65</v>
      </c>
      <c r="M1343" s="117" t="b">
        <v>1</v>
      </c>
      <c r="N1343" s="14">
        <v>235.96499999999997</v>
      </c>
      <c r="O1343" s="14">
        <v>236.61499999999998</v>
      </c>
      <c r="P1343" s="2" t="s">
        <v>112</v>
      </c>
      <c r="Q1343" s="2" t="s">
        <v>32</v>
      </c>
      <c r="R1343" s="142" t="s">
        <v>1495</v>
      </c>
      <c r="S1343" s="143">
        <v>5</v>
      </c>
      <c r="T1343" s="2" t="s">
        <v>18</v>
      </c>
      <c r="U1343" s="2"/>
      <c r="V1343" s="40" t="s">
        <v>795</v>
      </c>
      <c r="W1343" s="1" t="s">
        <v>49</v>
      </c>
      <c r="X1343" s="1" t="s">
        <v>14</v>
      </c>
      <c r="Y1343" s="1" t="s">
        <v>11</v>
      </c>
      <c r="Z1343" s="18">
        <v>3</v>
      </c>
      <c r="AA1343" s="1" t="s">
        <v>40</v>
      </c>
      <c r="AI1343" s="4">
        <v>10</v>
      </c>
      <c r="AR1343" s="4">
        <v>90</v>
      </c>
      <c r="BQ1343" s="1"/>
      <c r="BR1343" s="1"/>
      <c r="BS1343" s="4">
        <v>100</v>
      </c>
      <c r="BT1343" s="1"/>
      <c r="BU1343" s="1"/>
      <c r="BV1343" s="1"/>
      <c r="BW1343" s="4" t="s">
        <v>942</v>
      </c>
      <c r="BX1343" s="1"/>
      <c r="BY1343" s="1"/>
    </row>
    <row r="1344" spans="1:77" hidden="1" x14ac:dyDescent="0.3">
      <c r="A1344" s="49" t="s">
        <v>1489</v>
      </c>
      <c r="B1344" s="9">
        <v>42971</v>
      </c>
      <c r="C1344" s="1" t="s">
        <v>123</v>
      </c>
      <c r="D1344" s="4" t="s">
        <v>115</v>
      </c>
      <c r="E1344" s="4" t="s">
        <v>116</v>
      </c>
      <c r="F1344" s="83">
        <v>97</v>
      </c>
      <c r="G1344" s="83">
        <v>3</v>
      </c>
      <c r="H1344" s="12" t="str">
        <f t="shared" si="41"/>
        <v>97-3</v>
      </c>
      <c r="I1344" s="12" t="str">
        <f t="shared" si="40"/>
        <v>97-3 O</v>
      </c>
      <c r="J1344" s="49" t="s">
        <v>1489</v>
      </c>
      <c r="K1344" s="2">
        <v>0</v>
      </c>
      <c r="L1344" s="83">
        <v>65</v>
      </c>
      <c r="M1344" s="117" t="b">
        <v>1</v>
      </c>
      <c r="N1344" s="14">
        <v>235.96499999999997</v>
      </c>
      <c r="O1344" s="14">
        <v>236.61499999999998</v>
      </c>
      <c r="P1344" s="2"/>
      <c r="Q1344" s="2" t="s">
        <v>105</v>
      </c>
      <c r="R1344" s="135" t="s">
        <v>105</v>
      </c>
      <c r="S1344" s="139" t="s">
        <v>1492</v>
      </c>
      <c r="T1344" s="2"/>
      <c r="U1344" s="2"/>
      <c r="V1344" s="1"/>
      <c r="W1344" s="1"/>
      <c r="X1344" s="1"/>
      <c r="Y1344" s="1"/>
      <c r="Z1344" s="18" t="e">
        <v>#N/A</v>
      </c>
      <c r="AA1344" s="1"/>
      <c r="BQ1344" s="1"/>
      <c r="BR1344" s="1"/>
      <c r="BS1344" s="4">
        <v>0</v>
      </c>
      <c r="BT1344" s="1"/>
      <c r="BU1344" s="1"/>
      <c r="BV1344" s="1"/>
      <c r="BW1344" s="1"/>
      <c r="BX1344" s="1" t="s">
        <v>948</v>
      </c>
      <c r="BY1344" s="1"/>
    </row>
    <row r="1345" spans="1:77" hidden="1" x14ac:dyDescent="0.3">
      <c r="A1345" s="49" t="s">
        <v>1489</v>
      </c>
      <c r="B1345" s="9">
        <v>42971</v>
      </c>
      <c r="C1345" s="1" t="s">
        <v>123</v>
      </c>
      <c r="D1345" s="4" t="s">
        <v>115</v>
      </c>
      <c r="E1345" s="4" t="s">
        <v>116</v>
      </c>
      <c r="F1345" s="83">
        <v>97</v>
      </c>
      <c r="G1345" s="83">
        <v>4</v>
      </c>
      <c r="H1345" s="12" t="str">
        <f t="shared" si="41"/>
        <v>97-4</v>
      </c>
      <c r="I1345" s="12" t="str">
        <f t="shared" si="40"/>
        <v>97-4 1</v>
      </c>
      <c r="J1345" s="49" t="s">
        <v>1489</v>
      </c>
      <c r="K1345" s="2">
        <v>0</v>
      </c>
      <c r="L1345" s="83">
        <v>66</v>
      </c>
      <c r="M1345" s="117" t="b">
        <v>1</v>
      </c>
      <c r="N1345" s="14">
        <v>236.61999999999998</v>
      </c>
      <c r="O1345" s="14">
        <v>237.27999999999997</v>
      </c>
      <c r="P1345" s="2" t="s">
        <v>112</v>
      </c>
      <c r="Q1345" s="2" t="s">
        <v>30</v>
      </c>
      <c r="R1345" s="142" t="s">
        <v>1524</v>
      </c>
      <c r="S1345" s="143">
        <v>1</v>
      </c>
      <c r="T1345" s="2" t="s">
        <v>21</v>
      </c>
      <c r="U1345" s="2"/>
      <c r="V1345" s="40" t="s">
        <v>888</v>
      </c>
      <c r="W1345" s="1" t="s">
        <v>49</v>
      </c>
      <c r="X1345" s="1" t="s">
        <v>92</v>
      </c>
      <c r="Y1345" s="1" t="s">
        <v>11</v>
      </c>
      <c r="Z1345" s="18">
        <v>3</v>
      </c>
      <c r="AA1345" s="1" t="s">
        <v>111</v>
      </c>
      <c r="AI1345" s="4">
        <v>10</v>
      </c>
      <c r="AL1345" s="39">
        <v>10</v>
      </c>
      <c r="AW1345" s="4">
        <v>80</v>
      </c>
      <c r="BQ1345" s="1"/>
      <c r="BR1345" s="1"/>
      <c r="BS1345" s="4">
        <v>100</v>
      </c>
      <c r="BT1345" s="1"/>
      <c r="BU1345" s="1"/>
      <c r="BV1345" s="1"/>
      <c r="BW1345" s="4" t="s">
        <v>895</v>
      </c>
      <c r="BX1345" s="1"/>
      <c r="BY1345" s="1"/>
    </row>
    <row r="1346" spans="1:77" hidden="1" x14ac:dyDescent="0.3">
      <c r="A1346" s="49" t="s">
        <v>1489</v>
      </c>
      <c r="B1346" s="9">
        <v>42971</v>
      </c>
      <c r="C1346" s="1" t="s">
        <v>123</v>
      </c>
      <c r="D1346" s="10" t="s">
        <v>115</v>
      </c>
      <c r="E1346" s="10" t="s">
        <v>116</v>
      </c>
      <c r="F1346" s="83">
        <v>97</v>
      </c>
      <c r="G1346" s="83">
        <v>4</v>
      </c>
      <c r="H1346" s="12" t="str">
        <f t="shared" si="41"/>
        <v>97-4</v>
      </c>
      <c r="I1346" s="12" t="str">
        <f t="shared" ref="I1346:I1409" si="42">CONCATENATE(H1346," ",S1346)</f>
        <v>97-4 3</v>
      </c>
      <c r="J1346" s="49" t="s">
        <v>1489</v>
      </c>
      <c r="K1346" s="2">
        <v>0</v>
      </c>
      <c r="L1346" s="83">
        <v>66</v>
      </c>
      <c r="M1346" s="117" t="b">
        <v>1</v>
      </c>
      <c r="N1346" s="14">
        <v>236.61999999999998</v>
      </c>
      <c r="O1346" s="14">
        <v>237.27999999999997</v>
      </c>
      <c r="P1346" s="11" t="s">
        <v>112</v>
      </c>
      <c r="Q1346" s="11" t="s">
        <v>72</v>
      </c>
      <c r="R1346" s="142" t="s">
        <v>1526</v>
      </c>
      <c r="S1346" s="143">
        <v>3</v>
      </c>
      <c r="T1346" s="11" t="s">
        <v>18</v>
      </c>
      <c r="U1346" s="11"/>
      <c r="V1346" s="17" t="s">
        <v>796</v>
      </c>
      <c r="W1346" s="6" t="s">
        <v>49</v>
      </c>
      <c r="X1346" s="6" t="s">
        <v>92</v>
      </c>
      <c r="Y1346" s="6" t="s">
        <v>11</v>
      </c>
      <c r="Z1346" s="18">
        <v>3</v>
      </c>
      <c r="AA1346" s="6" t="s">
        <v>40</v>
      </c>
      <c r="AI1346" s="4">
        <v>10</v>
      </c>
      <c r="AL1346" s="39">
        <v>70</v>
      </c>
      <c r="AW1346" s="4">
        <v>20</v>
      </c>
      <c r="BQ1346" s="6"/>
      <c r="BR1346" s="6"/>
      <c r="BS1346" s="4">
        <v>100</v>
      </c>
      <c r="BT1346" s="6"/>
      <c r="BU1346" s="6"/>
      <c r="BV1346" s="6"/>
      <c r="BW1346" s="10" t="s">
        <v>896</v>
      </c>
      <c r="BX1346" s="6"/>
      <c r="BY1346" s="6"/>
    </row>
    <row r="1347" spans="1:77" hidden="1" x14ac:dyDescent="0.3">
      <c r="A1347" s="49" t="s">
        <v>1489</v>
      </c>
      <c r="B1347" s="9">
        <v>42971</v>
      </c>
      <c r="C1347" s="1" t="s">
        <v>123</v>
      </c>
      <c r="D1347" s="10" t="s">
        <v>115</v>
      </c>
      <c r="E1347" s="10" t="s">
        <v>116</v>
      </c>
      <c r="F1347" s="83">
        <v>97</v>
      </c>
      <c r="G1347" s="83">
        <v>4</v>
      </c>
      <c r="H1347" s="12" t="str">
        <f t="shared" si="41"/>
        <v>97-4</v>
      </c>
      <c r="I1347" s="12" t="str">
        <f t="shared" si="42"/>
        <v>97-4 4</v>
      </c>
      <c r="J1347" s="49" t="s">
        <v>1489</v>
      </c>
      <c r="K1347" s="2">
        <v>0</v>
      </c>
      <c r="L1347" s="83">
        <v>66</v>
      </c>
      <c r="M1347" s="117" t="b">
        <v>1</v>
      </c>
      <c r="N1347" s="14">
        <v>236.61999999999998</v>
      </c>
      <c r="O1347" s="14">
        <v>237.27999999999997</v>
      </c>
      <c r="P1347" s="11" t="s">
        <v>112</v>
      </c>
      <c r="Q1347" s="11" t="s">
        <v>39</v>
      </c>
      <c r="R1347" s="142" t="s">
        <v>1527</v>
      </c>
      <c r="S1347" s="143">
        <v>4</v>
      </c>
      <c r="T1347" s="11" t="s">
        <v>18</v>
      </c>
      <c r="U1347" s="11"/>
      <c r="V1347" s="17" t="s">
        <v>459</v>
      </c>
      <c r="W1347" s="6" t="s">
        <v>49</v>
      </c>
      <c r="X1347" s="6" t="s">
        <v>14</v>
      </c>
      <c r="Y1347" s="6" t="s">
        <v>10</v>
      </c>
      <c r="Z1347" s="18">
        <v>2</v>
      </c>
      <c r="AA1347" s="6" t="s">
        <v>40</v>
      </c>
      <c r="AI1347" s="4">
        <v>70</v>
      </c>
      <c r="AL1347" s="39">
        <v>20</v>
      </c>
      <c r="AW1347" s="4">
        <v>10</v>
      </c>
      <c r="BQ1347" s="6"/>
      <c r="BR1347" s="6"/>
      <c r="BS1347" s="4">
        <v>100</v>
      </c>
      <c r="BT1347" s="6"/>
      <c r="BU1347" s="6"/>
      <c r="BV1347" s="6"/>
      <c r="BW1347" s="10" t="s">
        <v>897</v>
      </c>
      <c r="BX1347" s="6"/>
      <c r="BY1347" s="6"/>
    </row>
    <row r="1348" spans="1:77" hidden="1" x14ac:dyDescent="0.3">
      <c r="A1348" s="49" t="s">
        <v>1489</v>
      </c>
      <c r="B1348" s="9">
        <v>42971</v>
      </c>
      <c r="C1348" s="1" t="s">
        <v>123</v>
      </c>
      <c r="D1348" s="10" t="s">
        <v>115</v>
      </c>
      <c r="E1348" s="10" t="s">
        <v>116</v>
      </c>
      <c r="F1348" s="83">
        <v>97</v>
      </c>
      <c r="G1348" s="83">
        <v>4</v>
      </c>
      <c r="H1348" s="12" t="str">
        <f t="shared" si="41"/>
        <v>97-4</v>
      </c>
      <c r="I1348" s="12" t="str">
        <f t="shared" si="42"/>
        <v>97-4 5</v>
      </c>
      <c r="J1348" s="49" t="s">
        <v>1489</v>
      </c>
      <c r="K1348" s="2">
        <v>0</v>
      </c>
      <c r="L1348" s="83">
        <v>66</v>
      </c>
      <c r="M1348" s="117" t="b">
        <v>1</v>
      </c>
      <c r="N1348" s="14">
        <v>236.61999999999998</v>
      </c>
      <c r="O1348" s="14">
        <v>237.27999999999997</v>
      </c>
      <c r="P1348" s="11" t="s">
        <v>112</v>
      </c>
      <c r="Q1348" s="11" t="s">
        <v>46</v>
      </c>
      <c r="R1348" s="142" t="s">
        <v>1495</v>
      </c>
      <c r="S1348" s="143">
        <v>5</v>
      </c>
      <c r="T1348" s="11" t="s">
        <v>18</v>
      </c>
      <c r="U1348" s="11"/>
      <c r="V1348" s="17" t="s">
        <v>685</v>
      </c>
      <c r="W1348" s="6" t="s">
        <v>49</v>
      </c>
      <c r="X1348" s="6" t="s">
        <v>14</v>
      </c>
      <c r="Y1348" s="6" t="s">
        <v>11</v>
      </c>
      <c r="Z1348" s="18">
        <v>3</v>
      </c>
      <c r="AA1348" s="6" t="s">
        <v>40</v>
      </c>
      <c r="AR1348" s="4">
        <v>70</v>
      </c>
      <c r="BH1348" s="4">
        <v>30</v>
      </c>
      <c r="BQ1348" s="6"/>
      <c r="BR1348" s="6"/>
      <c r="BS1348" s="4">
        <v>100</v>
      </c>
      <c r="BT1348" s="6"/>
      <c r="BU1348" s="6"/>
      <c r="BV1348" s="6"/>
      <c r="BW1348" s="10" t="s">
        <v>949</v>
      </c>
      <c r="BX1348" s="6"/>
      <c r="BY1348" s="6"/>
    </row>
    <row r="1349" spans="1:77" hidden="1" x14ac:dyDescent="0.3">
      <c r="A1349" s="49" t="s">
        <v>1489</v>
      </c>
      <c r="B1349" s="9">
        <v>42971</v>
      </c>
      <c r="C1349" s="1" t="s">
        <v>123</v>
      </c>
      <c r="D1349" s="10" t="s">
        <v>115</v>
      </c>
      <c r="E1349" s="10" t="s">
        <v>116</v>
      </c>
      <c r="F1349" s="83">
        <v>97</v>
      </c>
      <c r="G1349" s="83">
        <v>4</v>
      </c>
      <c r="H1349" s="12" t="str">
        <f t="shared" si="41"/>
        <v>97-4</v>
      </c>
      <c r="I1349" s="12" t="str">
        <f t="shared" si="42"/>
        <v>97-4 O</v>
      </c>
      <c r="J1349" s="49" t="s">
        <v>1489</v>
      </c>
      <c r="K1349" s="2">
        <v>0</v>
      </c>
      <c r="L1349" s="83">
        <v>66</v>
      </c>
      <c r="M1349" s="117" t="b">
        <v>1</v>
      </c>
      <c r="N1349" s="14">
        <v>236.61999999999998</v>
      </c>
      <c r="O1349" s="14">
        <v>237.27999999999997</v>
      </c>
      <c r="P1349" s="11"/>
      <c r="Q1349" s="11" t="s">
        <v>105</v>
      </c>
      <c r="R1349" s="135" t="s">
        <v>105</v>
      </c>
      <c r="S1349" s="139" t="s">
        <v>1492</v>
      </c>
      <c r="T1349" s="11"/>
      <c r="U1349" s="11"/>
      <c r="V1349" s="6"/>
      <c r="W1349" s="6"/>
      <c r="X1349" s="6"/>
      <c r="Y1349" s="6"/>
      <c r="Z1349" s="18" t="e">
        <v>#N/A</v>
      </c>
      <c r="AA1349" s="6"/>
      <c r="BQ1349" s="6"/>
      <c r="BR1349" s="6"/>
      <c r="BS1349" s="4">
        <v>0</v>
      </c>
      <c r="BT1349" s="6"/>
      <c r="BU1349" s="6"/>
      <c r="BV1349" s="6"/>
      <c r="BW1349" s="6"/>
      <c r="BX1349" s="6" t="s">
        <v>950</v>
      </c>
      <c r="BY1349" s="6"/>
    </row>
    <row r="1350" spans="1:77" hidden="1" x14ac:dyDescent="0.3">
      <c r="A1350" s="49" t="s">
        <v>1489</v>
      </c>
      <c r="B1350" s="9">
        <v>42971</v>
      </c>
      <c r="C1350" s="1" t="s">
        <v>123</v>
      </c>
      <c r="D1350" s="4" t="s">
        <v>115</v>
      </c>
      <c r="E1350" s="4" t="s">
        <v>116</v>
      </c>
      <c r="F1350" s="83">
        <v>98</v>
      </c>
      <c r="G1350" s="83">
        <v>1</v>
      </c>
      <c r="H1350" s="12" t="str">
        <f t="shared" si="41"/>
        <v>98-1</v>
      </c>
      <c r="I1350" s="12" t="str">
        <f t="shared" si="42"/>
        <v>98-1 1</v>
      </c>
      <c r="J1350" s="49" t="s">
        <v>1489</v>
      </c>
      <c r="K1350" s="2">
        <v>0</v>
      </c>
      <c r="L1350" s="83">
        <v>93</v>
      </c>
      <c r="M1350" s="117" t="b">
        <v>1</v>
      </c>
      <c r="N1350" s="14">
        <v>237.25</v>
      </c>
      <c r="O1350" s="14">
        <v>238.18</v>
      </c>
      <c r="P1350" s="2" t="s">
        <v>112</v>
      </c>
      <c r="Q1350" s="2" t="s">
        <v>30</v>
      </c>
      <c r="R1350" s="142" t="s">
        <v>1524</v>
      </c>
      <c r="S1350" s="143">
        <v>1</v>
      </c>
      <c r="T1350" s="2" t="s">
        <v>21</v>
      </c>
      <c r="U1350" s="2"/>
      <c r="V1350" s="40" t="s">
        <v>889</v>
      </c>
      <c r="W1350" s="1" t="s">
        <v>49</v>
      </c>
      <c r="X1350" s="1" t="s">
        <v>92</v>
      </c>
      <c r="Y1350" s="1" t="s">
        <v>11</v>
      </c>
      <c r="Z1350" s="18">
        <v>3</v>
      </c>
      <c r="AA1350" s="1" t="s">
        <v>111</v>
      </c>
      <c r="AI1350" s="4">
        <v>10</v>
      </c>
      <c r="AL1350" s="39">
        <v>10</v>
      </c>
      <c r="AW1350" s="4">
        <v>80</v>
      </c>
      <c r="BQ1350" s="1"/>
      <c r="BR1350" s="1"/>
      <c r="BS1350" s="4">
        <v>100</v>
      </c>
      <c r="BT1350" s="1"/>
      <c r="BU1350" s="1"/>
      <c r="BV1350" s="1"/>
      <c r="BW1350" s="4" t="s">
        <v>895</v>
      </c>
      <c r="BX1350" s="1"/>
      <c r="BY1350" s="1"/>
    </row>
    <row r="1351" spans="1:77" hidden="1" x14ac:dyDescent="0.3">
      <c r="A1351" s="49" t="s">
        <v>1489</v>
      </c>
      <c r="B1351" s="9">
        <v>42971</v>
      </c>
      <c r="C1351" s="1" t="s">
        <v>123</v>
      </c>
      <c r="D1351" s="10" t="s">
        <v>115</v>
      </c>
      <c r="E1351" s="10" t="s">
        <v>116</v>
      </c>
      <c r="F1351" s="83">
        <v>98</v>
      </c>
      <c r="G1351" s="83">
        <v>1</v>
      </c>
      <c r="H1351" s="12" t="str">
        <f t="shared" si="41"/>
        <v>98-1</v>
      </c>
      <c r="I1351" s="12" t="str">
        <f t="shared" si="42"/>
        <v>98-1 3</v>
      </c>
      <c r="J1351" s="49" t="s">
        <v>1489</v>
      </c>
      <c r="K1351" s="2">
        <v>0</v>
      </c>
      <c r="L1351" s="83">
        <v>93</v>
      </c>
      <c r="M1351" s="117" t="b">
        <v>1</v>
      </c>
      <c r="N1351" s="14">
        <v>237.25</v>
      </c>
      <c r="O1351" s="14">
        <v>238.18</v>
      </c>
      <c r="P1351" s="11" t="s">
        <v>112</v>
      </c>
      <c r="Q1351" s="11" t="s">
        <v>72</v>
      </c>
      <c r="R1351" s="142" t="s">
        <v>1526</v>
      </c>
      <c r="S1351" s="143">
        <v>3</v>
      </c>
      <c r="T1351" s="11" t="s">
        <v>18</v>
      </c>
      <c r="U1351" s="11"/>
      <c r="V1351" s="17" t="s">
        <v>796</v>
      </c>
      <c r="W1351" s="6" t="s">
        <v>49</v>
      </c>
      <c r="X1351" s="6" t="s">
        <v>92</v>
      </c>
      <c r="Y1351" s="6" t="s">
        <v>11</v>
      </c>
      <c r="Z1351" s="18">
        <v>3</v>
      </c>
      <c r="AA1351" s="6" t="s">
        <v>40</v>
      </c>
      <c r="AI1351" s="4">
        <v>10</v>
      </c>
      <c r="AL1351" s="39">
        <v>70</v>
      </c>
      <c r="AW1351" s="4">
        <v>20</v>
      </c>
      <c r="BQ1351" s="6" t="s">
        <v>894</v>
      </c>
      <c r="BR1351" s="6"/>
      <c r="BS1351" s="4">
        <v>100</v>
      </c>
      <c r="BT1351" s="6"/>
      <c r="BU1351" s="6"/>
      <c r="BV1351" s="6"/>
      <c r="BW1351" s="10" t="s">
        <v>951</v>
      </c>
      <c r="BX1351" s="6"/>
      <c r="BY1351" s="6"/>
    </row>
    <row r="1352" spans="1:77" hidden="1" x14ac:dyDescent="0.3">
      <c r="A1352" s="49" t="s">
        <v>1489</v>
      </c>
      <c r="B1352" s="9">
        <v>42971</v>
      </c>
      <c r="C1352" s="1" t="s">
        <v>123</v>
      </c>
      <c r="D1352" s="10" t="s">
        <v>115</v>
      </c>
      <c r="E1352" s="10" t="s">
        <v>116</v>
      </c>
      <c r="F1352" s="83">
        <v>98</v>
      </c>
      <c r="G1352" s="83">
        <v>1</v>
      </c>
      <c r="H1352" s="12" t="str">
        <f t="shared" si="41"/>
        <v>98-1</v>
      </c>
      <c r="I1352" s="12" t="str">
        <f t="shared" si="42"/>
        <v>98-1 4</v>
      </c>
      <c r="J1352" s="49" t="s">
        <v>1489</v>
      </c>
      <c r="K1352" s="2">
        <v>0</v>
      </c>
      <c r="L1352" s="83">
        <v>93</v>
      </c>
      <c r="M1352" s="117" t="b">
        <v>1</v>
      </c>
      <c r="N1352" s="14">
        <v>237.25</v>
      </c>
      <c r="O1352" s="14">
        <v>238.18</v>
      </c>
      <c r="P1352" s="11" t="s">
        <v>112</v>
      </c>
      <c r="Q1352" s="11" t="s">
        <v>39</v>
      </c>
      <c r="R1352" s="142" t="s">
        <v>1527</v>
      </c>
      <c r="S1352" s="143">
        <v>4</v>
      </c>
      <c r="T1352" s="11" t="s">
        <v>18</v>
      </c>
      <c r="U1352" s="11"/>
      <c r="V1352" s="17" t="s">
        <v>670</v>
      </c>
      <c r="W1352" s="6" t="s">
        <v>49</v>
      </c>
      <c r="X1352" s="6" t="s">
        <v>14</v>
      </c>
      <c r="Y1352" s="6" t="s">
        <v>10</v>
      </c>
      <c r="Z1352" s="18">
        <v>2</v>
      </c>
      <c r="AA1352" s="6" t="s">
        <v>40</v>
      </c>
      <c r="AI1352" s="4">
        <v>70</v>
      </c>
      <c r="AL1352" s="39">
        <v>20</v>
      </c>
      <c r="AW1352" s="4">
        <v>10</v>
      </c>
      <c r="BQ1352" s="6"/>
      <c r="BR1352" s="6"/>
      <c r="BS1352" s="4">
        <v>100</v>
      </c>
      <c r="BT1352" s="6"/>
      <c r="BU1352" s="6"/>
      <c r="BV1352" s="6"/>
      <c r="BW1352" s="10" t="s">
        <v>897</v>
      </c>
      <c r="BX1352" s="6"/>
      <c r="BY1352" s="6"/>
    </row>
    <row r="1353" spans="1:77" hidden="1" x14ac:dyDescent="0.3">
      <c r="A1353" s="49" t="s">
        <v>1489</v>
      </c>
      <c r="B1353" s="9">
        <v>42971</v>
      </c>
      <c r="C1353" s="1" t="s">
        <v>123</v>
      </c>
      <c r="D1353" s="10" t="s">
        <v>115</v>
      </c>
      <c r="E1353" s="10" t="s">
        <v>116</v>
      </c>
      <c r="F1353" s="83">
        <v>98</v>
      </c>
      <c r="G1353" s="83">
        <v>1</v>
      </c>
      <c r="H1353" s="12" t="str">
        <f t="shared" si="41"/>
        <v>98-1</v>
      </c>
      <c r="I1353" s="12" t="str">
        <f t="shared" si="42"/>
        <v>98-1 5</v>
      </c>
      <c r="J1353" s="49" t="s">
        <v>1489</v>
      </c>
      <c r="K1353" s="2">
        <v>0</v>
      </c>
      <c r="L1353" s="83">
        <v>93</v>
      </c>
      <c r="M1353" s="117" t="b">
        <v>1</v>
      </c>
      <c r="N1353" s="14">
        <v>237.25</v>
      </c>
      <c r="O1353" s="14">
        <v>238.18</v>
      </c>
      <c r="P1353" s="11" t="s">
        <v>112</v>
      </c>
      <c r="Q1353" s="11" t="s">
        <v>46</v>
      </c>
      <c r="R1353" s="142" t="s">
        <v>1495</v>
      </c>
      <c r="S1353" s="143">
        <v>5</v>
      </c>
      <c r="T1353" s="11" t="s">
        <v>18</v>
      </c>
      <c r="U1353" s="11"/>
      <c r="V1353" s="17" t="s">
        <v>685</v>
      </c>
      <c r="W1353" s="6" t="s">
        <v>49</v>
      </c>
      <c r="X1353" s="6" t="s">
        <v>14</v>
      </c>
      <c r="Y1353" s="6" t="s">
        <v>11</v>
      </c>
      <c r="Z1353" s="18">
        <v>3</v>
      </c>
      <c r="AA1353" s="6" t="s">
        <v>40</v>
      </c>
      <c r="AR1353" s="4">
        <v>70</v>
      </c>
      <c r="BH1353" s="4">
        <v>30</v>
      </c>
      <c r="BQ1353" s="6"/>
      <c r="BR1353" s="6"/>
      <c r="BS1353" s="4">
        <v>100</v>
      </c>
      <c r="BT1353" s="6"/>
      <c r="BU1353" s="6"/>
      <c r="BV1353" s="6"/>
      <c r="BW1353" s="10" t="s">
        <v>952</v>
      </c>
      <c r="BX1353" s="6"/>
      <c r="BY1353" s="6"/>
    </row>
    <row r="1354" spans="1:77" hidden="1" x14ac:dyDescent="0.3">
      <c r="A1354" s="49" t="s">
        <v>1489</v>
      </c>
      <c r="B1354" s="9">
        <v>42971</v>
      </c>
      <c r="C1354" s="1" t="s">
        <v>123</v>
      </c>
      <c r="D1354" s="10" t="s">
        <v>115</v>
      </c>
      <c r="E1354" s="10" t="s">
        <v>116</v>
      </c>
      <c r="F1354" s="83">
        <v>98</v>
      </c>
      <c r="G1354" s="83">
        <v>1</v>
      </c>
      <c r="H1354" s="12" t="str">
        <f t="shared" si="41"/>
        <v>98-1</v>
      </c>
      <c r="I1354" s="12" t="str">
        <f t="shared" si="42"/>
        <v>98-1 O</v>
      </c>
      <c r="J1354" s="49" t="s">
        <v>1489</v>
      </c>
      <c r="K1354" s="2">
        <v>0</v>
      </c>
      <c r="L1354" s="83">
        <v>93</v>
      </c>
      <c r="M1354" s="117" t="b">
        <v>1</v>
      </c>
      <c r="N1354" s="14">
        <v>237.25</v>
      </c>
      <c r="O1354" s="14">
        <v>238.18</v>
      </c>
      <c r="P1354" s="11"/>
      <c r="Q1354" s="11" t="s">
        <v>105</v>
      </c>
      <c r="R1354" s="135" t="s">
        <v>105</v>
      </c>
      <c r="S1354" s="139" t="s">
        <v>1492</v>
      </c>
      <c r="T1354" s="11"/>
      <c r="U1354" s="11"/>
      <c r="V1354" s="6"/>
      <c r="W1354" s="6"/>
      <c r="X1354" s="6"/>
      <c r="Y1354" s="6"/>
      <c r="Z1354" s="18" t="e">
        <v>#N/A</v>
      </c>
      <c r="AA1354" s="6"/>
      <c r="BQ1354" s="6"/>
      <c r="BR1354" s="6"/>
      <c r="BS1354" s="4">
        <v>0</v>
      </c>
      <c r="BT1354" s="6"/>
      <c r="BU1354" s="6"/>
      <c r="BV1354" s="6"/>
      <c r="BW1354" s="6"/>
      <c r="BX1354" s="6" t="s">
        <v>953</v>
      </c>
      <c r="BY1354" s="6"/>
    </row>
    <row r="1355" spans="1:77" hidden="1" x14ac:dyDescent="0.3">
      <c r="A1355" s="49" t="s">
        <v>1489</v>
      </c>
      <c r="B1355" s="9">
        <v>42971</v>
      </c>
      <c r="C1355" s="1" t="s">
        <v>123</v>
      </c>
      <c r="D1355" s="4" t="s">
        <v>115</v>
      </c>
      <c r="E1355" s="4" t="s">
        <v>116</v>
      </c>
      <c r="F1355" s="83">
        <v>98</v>
      </c>
      <c r="G1355" s="83">
        <v>2</v>
      </c>
      <c r="H1355" s="12" t="str">
        <f t="shared" si="41"/>
        <v>98-2</v>
      </c>
      <c r="I1355" s="12" t="str">
        <f t="shared" si="42"/>
        <v>98-2 1</v>
      </c>
      <c r="J1355" s="49" t="s">
        <v>1489</v>
      </c>
      <c r="K1355" s="2">
        <v>0</v>
      </c>
      <c r="L1355" s="83">
        <v>98</v>
      </c>
      <c r="M1355" s="117" t="b">
        <v>1</v>
      </c>
      <c r="N1355" s="14">
        <v>238.185</v>
      </c>
      <c r="O1355" s="14">
        <v>239.16499999999999</v>
      </c>
      <c r="P1355" s="2" t="s">
        <v>112</v>
      </c>
      <c r="Q1355" s="2" t="s">
        <v>30</v>
      </c>
      <c r="R1355" s="142" t="s">
        <v>1524</v>
      </c>
      <c r="S1355" s="143">
        <v>1</v>
      </c>
      <c r="T1355" s="2" t="s">
        <v>21</v>
      </c>
      <c r="U1355" s="2"/>
      <c r="V1355" s="40" t="s">
        <v>538</v>
      </c>
      <c r="W1355" s="1" t="s">
        <v>49</v>
      </c>
      <c r="X1355" s="1" t="s">
        <v>92</v>
      </c>
      <c r="Y1355" s="1" t="s">
        <v>11</v>
      </c>
      <c r="Z1355" s="18">
        <v>3</v>
      </c>
      <c r="AA1355" s="1" t="s">
        <v>111</v>
      </c>
      <c r="AI1355" s="4">
        <v>10</v>
      </c>
      <c r="AL1355" s="39">
        <v>10</v>
      </c>
      <c r="AW1355" s="4">
        <v>80</v>
      </c>
      <c r="BQ1355" s="1"/>
      <c r="BR1355" s="1"/>
      <c r="BS1355" s="4">
        <v>100</v>
      </c>
      <c r="BT1355" s="1"/>
      <c r="BU1355" s="1"/>
      <c r="BV1355" s="1"/>
      <c r="BW1355" s="4" t="s">
        <v>895</v>
      </c>
      <c r="BX1355" s="1"/>
      <c r="BY1355" s="1"/>
    </row>
    <row r="1356" spans="1:77" hidden="1" x14ac:dyDescent="0.3">
      <c r="A1356" s="49" t="s">
        <v>1489</v>
      </c>
      <c r="B1356" s="9">
        <v>42971</v>
      </c>
      <c r="C1356" s="1" t="s">
        <v>123</v>
      </c>
      <c r="D1356" s="10" t="s">
        <v>115</v>
      </c>
      <c r="E1356" s="10" t="s">
        <v>116</v>
      </c>
      <c r="F1356" s="83">
        <v>98</v>
      </c>
      <c r="G1356" s="83">
        <v>2</v>
      </c>
      <c r="H1356" s="12" t="str">
        <f t="shared" si="41"/>
        <v>98-2</v>
      </c>
      <c r="I1356" s="12" t="str">
        <f t="shared" si="42"/>
        <v>98-2 3</v>
      </c>
      <c r="J1356" s="49" t="s">
        <v>1489</v>
      </c>
      <c r="K1356" s="2">
        <v>0</v>
      </c>
      <c r="L1356" s="83">
        <v>98</v>
      </c>
      <c r="M1356" s="117" t="b">
        <v>1</v>
      </c>
      <c r="N1356" s="14">
        <v>238.185</v>
      </c>
      <c r="O1356" s="14">
        <v>239.16499999999999</v>
      </c>
      <c r="P1356" s="11" t="s">
        <v>112</v>
      </c>
      <c r="Q1356" s="11" t="s">
        <v>72</v>
      </c>
      <c r="R1356" s="142" t="s">
        <v>1526</v>
      </c>
      <c r="S1356" s="143">
        <v>3</v>
      </c>
      <c r="T1356" s="11" t="s">
        <v>18</v>
      </c>
      <c r="U1356" s="11"/>
      <c r="V1356" s="17" t="s">
        <v>676</v>
      </c>
      <c r="W1356" s="6" t="s">
        <v>49</v>
      </c>
      <c r="X1356" s="6" t="s">
        <v>92</v>
      </c>
      <c r="Y1356" s="6" t="s">
        <v>11</v>
      </c>
      <c r="Z1356" s="18">
        <v>3</v>
      </c>
      <c r="AA1356" s="6" t="s">
        <v>40</v>
      </c>
      <c r="AI1356" s="4">
        <v>10</v>
      </c>
      <c r="AL1356" s="39">
        <v>70</v>
      </c>
      <c r="AW1356" s="4">
        <v>20</v>
      </c>
      <c r="BQ1356" s="6" t="s">
        <v>894</v>
      </c>
      <c r="BR1356" s="6"/>
      <c r="BS1356" s="4">
        <v>100</v>
      </c>
      <c r="BT1356" s="6"/>
      <c r="BU1356" s="6"/>
      <c r="BV1356" s="6"/>
      <c r="BW1356" s="10" t="s">
        <v>954</v>
      </c>
      <c r="BX1356" s="6"/>
      <c r="BY1356" s="6"/>
    </row>
    <row r="1357" spans="1:77" hidden="1" x14ac:dyDescent="0.3">
      <c r="A1357" s="49" t="s">
        <v>1489</v>
      </c>
      <c r="B1357" s="9">
        <v>42971</v>
      </c>
      <c r="C1357" s="1" t="s">
        <v>123</v>
      </c>
      <c r="D1357" s="10" t="s">
        <v>115</v>
      </c>
      <c r="E1357" s="10" t="s">
        <v>116</v>
      </c>
      <c r="F1357" s="83">
        <v>98</v>
      </c>
      <c r="G1357" s="83">
        <v>2</v>
      </c>
      <c r="H1357" s="12" t="str">
        <f t="shared" si="41"/>
        <v>98-2</v>
      </c>
      <c r="I1357" s="12" t="str">
        <f t="shared" si="42"/>
        <v>98-2 4</v>
      </c>
      <c r="J1357" s="49" t="s">
        <v>1489</v>
      </c>
      <c r="K1357" s="2">
        <v>0</v>
      </c>
      <c r="L1357" s="83">
        <v>98</v>
      </c>
      <c r="M1357" s="117" t="b">
        <v>1</v>
      </c>
      <c r="N1357" s="14">
        <v>238.185</v>
      </c>
      <c r="O1357" s="14">
        <v>239.16499999999999</v>
      </c>
      <c r="P1357" s="11" t="s">
        <v>112</v>
      </c>
      <c r="Q1357" s="11" t="s">
        <v>39</v>
      </c>
      <c r="R1357" s="142" t="s">
        <v>1527</v>
      </c>
      <c r="S1357" s="143">
        <v>4</v>
      </c>
      <c r="T1357" s="11" t="s">
        <v>18</v>
      </c>
      <c r="U1357" s="11"/>
      <c r="V1357" s="17" t="s">
        <v>202</v>
      </c>
      <c r="W1357" s="6" t="s">
        <v>49</v>
      </c>
      <c r="X1357" s="6" t="s">
        <v>14</v>
      </c>
      <c r="Y1357" s="6" t="s">
        <v>10</v>
      </c>
      <c r="Z1357" s="18">
        <v>2</v>
      </c>
      <c r="AA1357" s="6" t="s">
        <v>40</v>
      </c>
      <c r="AI1357" s="4">
        <v>70</v>
      </c>
      <c r="AL1357" s="39">
        <v>20</v>
      </c>
      <c r="AW1357" s="4">
        <v>10</v>
      </c>
      <c r="BQ1357" s="6"/>
      <c r="BR1357" s="6"/>
      <c r="BS1357" s="4">
        <v>100</v>
      </c>
      <c r="BT1357" s="6"/>
      <c r="BU1357" s="6"/>
      <c r="BV1357" s="6"/>
      <c r="BW1357" s="10" t="s">
        <v>897</v>
      </c>
      <c r="BX1357" s="6"/>
      <c r="BY1357" s="6"/>
    </row>
    <row r="1358" spans="1:77" hidden="1" x14ac:dyDescent="0.3">
      <c r="A1358" s="49" t="s">
        <v>1489</v>
      </c>
      <c r="B1358" s="9">
        <v>42971</v>
      </c>
      <c r="C1358" s="1" t="s">
        <v>123</v>
      </c>
      <c r="D1358" s="10" t="s">
        <v>115</v>
      </c>
      <c r="E1358" s="10" t="s">
        <v>116</v>
      </c>
      <c r="F1358" s="83">
        <v>98</v>
      </c>
      <c r="G1358" s="83">
        <v>2</v>
      </c>
      <c r="H1358" s="12" t="str">
        <f t="shared" si="41"/>
        <v>98-2</v>
      </c>
      <c r="I1358" s="12" t="str">
        <f t="shared" si="42"/>
        <v>98-2 O</v>
      </c>
      <c r="J1358" s="49" t="s">
        <v>1489</v>
      </c>
      <c r="K1358" s="2">
        <v>0</v>
      </c>
      <c r="L1358" s="83">
        <v>98</v>
      </c>
      <c r="M1358" s="117" t="b">
        <v>1</v>
      </c>
      <c r="N1358" s="14">
        <v>238.185</v>
      </c>
      <c r="O1358" s="14">
        <v>239.16499999999999</v>
      </c>
      <c r="P1358" s="11"/>
      <c r="Q1358" s="11" t="s">
        <v>105</v>
      </c>
      <c r="R1358" s="135" t="s">
        <v>105</v>
      </c>
      <c r="S1358" s="139" t="s">
        <v>1492</v>
      </c>
      <c r="T1358" s="11"/>
      <c r="U1358" s="11"/>
      <c r="V1358" s="6"/>
      <c r="W1358" s="6"/>
      <c r="X1358" s="6"/>
      <c r="Y1358" s="6"/>
      <c r="Z1358" s="18" t="e">
        <v>#N/A</v>
      </c>
      <c r="AA1358" s="6"/>
      <c r="BQ1358" s="6"/>
      <c r="BR1358" s="6"/>
      <c r="BS1358" s="4">
        <v>0</v>
      </c>
      <c r="BT1358" s="6"/>
      <c r="BU1358" s="6"/>
      <c r="BV1358" s="6"/>
      <c r="BW1358" s="6"/>
      <c r="BX1358" s="6" t="s">
        <v>955</v>
      </c>
      <c r="BY1358" s="6"/>
    </row>
    <row r="1359" spans="1:77" hidden="1" x14ac:dyDescent="0.3">
      <c r="A1359" s="49" t="s">
        <v>1489</v>
      </c>
      <c r="B1359" s="9">
        <v>42971</v>
      </c>
      <c r="C1359" s="1" t="s">
        <v>123</v>
      </c>
      <c r="D1359" s="4" t="s">
        <v>115</v>
      </c>
      <c r="E1359" s="4" t="s">
        <v>116</v>
      </c>
      <c r="F1359" s="83">
        <v>98</v>
      </c>
      <c r="G1359" s="83">
        <v>3</v>
      </c>
      <c r="H1359" s="12" t="str">
        <f t="shared" si="41"/>
        <v>98-3</v>
      </c>
      <c r="I1359" s="12" t="str">
        <f t="shared" si="42"/>
        <v>98-3 1</v>
      </c>
      <c r="J1359" s="49" t="s">
        <v>1489</v>
      </c>
      <c r="K1359" s="2">
        <v>0</v>
      </c>
      <c r="L1359" s="83">
        <v>64</v>
      </c>
      <c r="M1359" s="117" t="b">
        <v>1</v>
      </c>
      <c r="N1359" s="14">
        <v>239.17500000000001</v>
      </c>
      <c r="O1359" s="14">
        <v>239.815</v>
      </c>
      <c r="P1359" s="2" t="s">
        <v>112</v>
      </c>
      <c r="Q1359" s="2" t="s">
        <v>30</v>
      </c>
      <c r="R1359" s="142" t="s">
        <v>1524</v>
      </c>
      <c r="S1359" s="143">
        <v>1</v>
      </c>
      <c r="T1359" s="2" t="s">
        <v>21</v>
      </c>
      <c r="U1359" s="2"/>
      <c r="V1359" s="40" t="s">
        <v>685</v>
      </c>
      <c r="W1359" s="1" t="s">
        <v>49</v>
      </c>
      <c r="X1359" s="1" t="s">
        <v>92</v>
      </c>
      <c r="Y1359" s="1" t="s">
        <v>11</v>
      </c>
      <c r="Z1359" s="18">
        <v>3</v>
      </c>
      <c r="AA1359" s="1" t="s">
        <v>111</v>
      </c>
      <c r="AI1359" s="4">
        <v>10</v>
      </c>
      <c r="AL1359" s="39">
        <v>10</v>
      </c>
      <c r="AW1359" s="4">
        <v>80</v>
      </c>
      <c r="BQ1359" s="1"/>
      <c r="BR1359" s="1"/>
      <c r="BS1359" s="4">
        <v>100</v>
      </c>
      <c r="BT1359" s="1"/>
      <c r="BU1359" s="1"/>
      <c r="BV1359" s="1"/>
      <c r="BW1359" s="4" t="s">
        <v>956</v>
      </c>
      <c r="BX1359" s="1"/>
      <c r="BY1359" s="1"/>
    </row>
    <row r="1360" spans="1:77" hidden="1" x14ac:dyDescent="0.3">
      <c r="A1360" s="49" t="s">
        <v>1489</v>
      </c>
      <c r="B1360" s="9">
        <v>42971</v>
      </c>
      <c r="C1360" s="1" t="s">
        <v>123</v>
      </c>
      <c r="D1360" s="10" t="s">
        <v>115</v>
      </c>
      <c r="E1360" s="10" t="s">
        <v>116</v>
      </c>
      <c r="F1360" s="83">
        <v>98</v>
      </c>
      <c r="G1360" s="83">
        <v>3</v>
      </c>
      <c r="H1360" s="12" t="str">
        <f t="shared" si="41"/>
        <v>98-3</v>
      </c>
      <c r="I1360" s="12" t="str">
        <f t="shared" si="42"/>
        <v>98-3 3</v>
      </c>
      <c r="J1360" s="49" t="s">
        <v>1489</v>
      </c>
      <c r="K1360" s="2">
        <v>0</v>
      </c>
      <c r="L1360" s="83">
        <v>64</v>
      </c>
      <c r="M1360" s="117" t="b">
        <v>1</v>
      </c>
      <c r="N1360" s="14">
        <v>239.17500000000001</v>
      </c>
      <c r="O1360" s="14">
        <v>239.815</v>
      </c>
      <c r="P1360" s="11" t="s">
        <v>112</v>
      </c>
      <c r="Q1360" s="11" t="s">
        <v>72</v>
      </c>
      <c r="R1360" s="142" t="s">
        <v>1526</v>
      </c>
      <c r="S1360" s="143">
        <v>3</v>
      </c>
      <c r="T1360" s="11" t="s">
        <v>18</v>
      </c>
      <c r="U1360" s="11"/>
      <c r="V1360" s="17" t="s">
        <v>795</v>
      </c>
      <c r="W1360" s="6" t="s">
        <v>49</v>
      </c>
      <c r="X1360" s="6" t="s">
        <v>92</v>
      </c>
      <c r="Y1360" s="6" t="s">
        <v>11</v>
      </c>
      <c r="Z1360" s="18">
        <v>3</v>
      </c>
      <c r="AA1360" s="6" t="s">
        <v>40</v>
      </c>
      <c r="AI1360" s="4">
        <v>10</v>
      </c>
      <c r="AL1360" s="39">
        <v>70</v>
      </c>
      <c r="AW1360" s="4">
        <v>20</v>
      </c>
      <c r="BQ1360" s="6" t="s">
        <v>894</v>
      </c>
      <c r="BR1360" s="6"/>
      <c r="BS1360" s="4">
        <v>100</v>
      </c>
      <c r="BT1360" s="6"/>
      <c r="BU1360" s="6"/>
      <c r="BV1360" s="6"/>
      <c r="BW1360" s="10" t="s">
        <v>957</v>
      </c>
      <c r="BX1360" s="6"/>
      <c r="BY1360" s="6"/>
    </row>
    <row r="1361" spans="1:77" hidden="1" x14ac:dyDescent="0.3">
      <c r="A1361" s="49" t="s">
        <v>1489</v>
      </c>
      <c r="B1361" s="9">
        <v>42971</v>
      </c>
      <c r="C1361" s="1" t="s">
        <v>123</v>
      </c>
      <c r="D1361" s="10" t="s">
        <v>115</v>
      </c>
      <c r="E1361" s="10" t="s">
        <v>116</v>
      </c>
      <c r="F1361" s="83">
        <v>98</v>
      </c>
      <c r="G1361" s="83">
        <v>3</v>
      </c>
      <c r="H1361" s="12" t="str">
        <f t="shared" ref="H1361:H1424" si="43">F1361&amp;"-"&amp;G1361</f>
        <v>98-3</v>
      </c>
      <c r="I1361" s="12" t="str">
        <f t="shared" si="42"/>
        <v>98-3 4</v>
      </c>
      <c r="J1361" s="49" t="s">
        <v>1489</v>
      </c>
      <c r="K1361" s="2">
        <v>0</v>
      </c>
      <c r="L1361" s="83">
        <v>64</v>
      </c>
      <c r="M1361" s="117" t="b">
        <v>1</v>
      </c>
      <c r="N1361" s="14">
        <v>239.17500000000001</v>
      </c>
      <c r="O1361" s="14">
        <v>239.815</v>
      </c>
      <c r="P1361" s="11" t="s">
        <v>112</v>
      </c>
      <c r="Q1361" s="11" t="s">
        <v>39</v>
      </c>
      <c r="R1361" s="142" t="s">
        <v>1527</v>
      </c>
      <c r="S1361" s="143">
        <v>4</v>
      </c>
      <c r="T1361" s="11" t="s">
        <v>18</v>
      </c>
      <c r="U1361" s="11"/>
      <c r="V1361" s="17" t="s">
        <v>202</v>
      </c>
      <c r="W1361" s="6" t="s">
        <v>49</v>
      </c>
      <c r="X1361" s="6" t="s">
        <v>14</v>
      </c>
      <c r="Y1361" s="6" t="s">
        <v>10</v>
      </c>
      <c r="Z1361" s="18">
        <v>2</v>
      </c>
      <c r="AA1361" s="6" t="s">
        <v>40</v>
      </c>
      <c r="AI1361" s="4">
        <v>70</v>
      </c>
      <c r="AL1361" s="39">
        <v>20</v>
      </c>
      <c r="AW1361" s="4">
        <v>10</v>
      </c>
      <c r="BQ1361" s="6"/>
      <c r="BR1361" s="6"/>
      <c r="BS1361" s="4">
        <v>100</v>
      </c>
      <c r="BT1361" s="6"/>
      <c r="BU1361" s="6"/>
      <c r="BV1361" s="6"/>
      <c r="BW1361" s="10" t="s">
        <v>897</v>
      </c>
      <c r="BX1361" s="6"/>
      <c r="BY1361" s="6"/>
    </row>
    <row r="1362" spans="1:77" hidden="1" x14ac:dyDescent="0.3">
      <c r="A1362" s="49" t="s">
        <v>1489</v>
      </c>
      <c r="B1362" s="9">
        <v>42971</v>
      </c>
      <c r="C1362" s="1" t="s">
        <v>123</v>
      </c>
      <c r="D1362" s="10" t="s">
        <v>115</v>
      </c>
      <c r="E1362" s="10" t="s">
        <v>116</v>
      </c>
      <c r="F1362" s="83">
        <v>98</v>
      </c>
      <c r="G1362" s="83">
        <v>3</v>
      </c>
      <c r="H1362" s="12" t="str">
        <f t="shared" si="43"/>
        <v>98-3</v>
      </c>
      <c r="I1362" s="12" t="str">
        <f t="shared" si="42"/>
        <v>98-3 O</v>
      </c>
      <c r="J1362" s="49" t="s">
        <v>1489</v>
      </c>
      <c r="K1362" s="2">
        <v>0</v>
      </c>
      <c r="L1362" s="83">
        <v>64</v>
      </c>
      <c r="M1362" s="117" t="b">
        <v>1</v>
      </c>
      <c r="N1362" s="14">
        <v>239.17500000000001</v>
      </c>
      <c r="O1362" s="14">
        <v>239.815</v>
      </c>
      <c r="P1362" s="11"/>
      <c r="Q1362" s="11" t="s">
        <v>105</v>
      </c>
      <c r="R1362" s="135" t="s">
        <v>105</v>
      </c>
      <c r="S1362" s="139" t="s">
        <v>1492</v>
      </c>
      <c r="T1362" s="11"/>
      <c r="U1362" s="11"/>
      <c r="V1362" s="6"/>
      <c r="W1362" s="6"/>
      <c r="X1362" s="6"/>
      <c r="Y1362" s="6"/>
      <c r="Z1362" s="18" t="e">
        <v>#N/A</v>
      </c>
      <c r="AA1362" s="6"/>
      <c r="BQ1362" s="6"/>
      <c r="BR1362" s="6"/>
      <c r="BS1362" s="4">
        <v>0</v>
      </c>
      <c r="BT1362" s="6"/>
      <c r="BU1362" s="6"/>
      <c r="BV1362" s="6"/>
      <c r="BW1362" s="6"/>
      <c r="BX1362" s="6" t="s">
        <v>958</v>
      </c>
      <c r="BY1362" s="6"/>
    </row>
    <row r="1363" spans="1:77" hidden="1" x14ac:dyDescent="0.3">
      <c r="A1363" s="49" t="s">
        <v>1489</v>
      </c>
      <c r="B1363" s="9">
        <v>42971</v>
      </c>
      <c r="C1363" s="1" t="s">
        <v>123</v>
      </c>
      <c r="D1363" s="4" t="s">
        <v>115</v>
      </c>
      <c r="E1363" s="4" t="s">
        <v>116</v>
      </c>
      <c r="F1363" s="83">
        <v>98</v>
      </c>
      <c r="G1363" s="83">
        <v>4</v>
      </c>
      <c r="H1363" s="12" t="str">
        <f t="shared" si="43"/>
        <v>98-4</v>
      </c>
      <c r="I1363" s="12" t="str">
        <f t="shared" si="42"/>
        <v>98-4 1</v>
      </c>
      <c r="J1363" s="49" t="s">
        <v>1489</v>
      </c>
      <c r="K1363" s="2">
        <v>0</v>
      </c>
      <c r="L1363" s="83">
        <v>63</v>
      </c>
      <c r="M1363" s="117" t="b">
        <v>1</v>
      </c>
      <c r="N1363" s="14">
        <v>239.82500000000002</v>
      </c>
      <c r="O1363" s="14">
        <v>240.45500000000001</v>
      </c>
      <c r="P1363" s="2" t="s">
        <v>112</v>
      </c>
      <c r="Q1363" s="2" t="s">
        <v>30</v>
      </c>
      <c r="R1363" s="142" t="s">
        <v>1524</v>
      </c>
      <c r="S1363" s="143">
        <v>1</v>
      </c>
      <c r="T1363" s="2" t="s">
        <v>21</v>
      </c>
      <c r="U1363" s="2"/>
      <c r="V1363" s="40" t="s">
        <v>676</v>
      </c>
      <c r="W1363" s="1" t="s">
        <v>49</v>
      </c>
      <c r="X1363" s="1" t="s">
        <v>92</v>
      </c>
      <c r="Y1363" s="1" t="s">
        <v>11</v>
      </c>
      <c r="Z1363" s="18">
        <v>3</v>
      </c>
      <c r="AA1363" s="1" t="s">
        <v>111</v>
      </c>
      <c r="AI1363" s="4">
        <v>10</v>
      </c>
      <c r="AL1363" s="39">
        <v>30</v>
      </c>
      <c r="AR1363" s="4">
        <v>0</v>
      </c>
      <c r="AW1363" s="4">
        <v>60</v>
      </c>
      <c r="BQ1363" s="1"/>
      <c r="BR1363" s="1"/>
      <c r="BS1363" s="4">
        <v>100</v>
      </c>
      <c r="BT1363" s="1"/>
      <c r="BU1363" s="1"/>
      <c r="BV1363" s="1"/>
      <c r="BW1363" s="4" t="s">
        <v>945</v>
      </c>
      <c r="BX1363" s="1"/>
      <c r="BY1363" s="1"/>
    </row>
    <row r="1364" spans="1:77" hidden="1" x14ac:dyDescent="0.3">
      <c r="A1364" s="49" t="s">
        <v>1489</v>
      </c>
      <c r="B1364" s="9">
        <v>42971</v>
      </c>
      <c r="C1364" s="1" t="s">
        <v>123</v>
      </c>
      <c r="D1364" s="10" t="s">
        <v>115</v>
      </c>
      <c r="E1364" s="10" t="s">
        <v>116</v>
      </c>
      <c r="F1364" s="83">
        <v>98</v>
      </c>
      <c r="G1364" s="83">
        <v>4</v>
      </c>
      <c r="H1364" s="12" t="str">
        <f t="shared" si="43"/>
        <v>98-4</v>
      </c>
      <c r="I1364" s="12" t="str">
        <f t="shared" si="42"/>
        <v>98-4 3</v>
      </c>
      <c r="J1364" s="49" t="s">
        <v>1489</v>
      </c>
      <c r="K1364" s="2">
        <v>0</v>
      </c>
      <c r="L1364" s="83">
        <v>63</v>
      </c>
      <c r="M1364" s="117" t="b">
        <v>1</v>
      </c>
      <c r="N1364" s="14">
        <v>239.82500000000002</v>
      </c>
      <c r="O1364" s="14">
        <v>240.45500000000001</v>
      </c>
      <c r="P1364" s="11" t="s">
        <v>112</v>
      </c>
      <c r="Q1364" s="11" t="s">
        <v>72</v>
      </c>
      <c r="R1364" s="142" t="s">
        <v>1526</v>
      </c>
      <c r="S1364" s="143">
        <v>3</v>
      </c>
      <c r="T1364" s="11" t="s">
        <v>18</v>
      </c>
      <c r="U1364" s="11"/>
      <c r="V1364" s="17" t="s">
        <v>540</v>
      </c>
      <c r="W1364" s="6" t="s">
        <v>49</v>
      </c>
      <c r="X1364" s="6" t="s">
        <v>92</v>
      </c>
      <c r="Y1364" s="6" t="s">
        <v>11</v>
      </c>
      <c r="Z1364" s="18">
        <v>3</v>
      </c>
      <c r="AA1364" s="6" t="s">
        <v>40</v>
      </c>
      <c r="AI1364" s="4">
        <v>10</v>
      </c>
      <c r="AL1364" s="39">
        <v>70</v>
      </c>
      <c r="AW1364" s="4">
        <v>20</v>
      </c>
      <c r="BQ1364" s="6" t="s">
        <v>894</v>
      </c>
      <c r="BR1364" s="6"/>
      <c r="BS1364" s="4">
        <v>100</v>
      </c>
      <c r="BT1364" s="6"/>
      <c r="BU1364" s="6"/>
      <c r="BV1364" s="6"/>
      <c r="BW1364" s="10" t="s">
        <v>959</v>
      </c>
      <c r="BX1364" s="6"/>
      <c r="BY1364" s="6"/>
    </row>
    <row r="1365" spans="1:77" hidden="1" x14ac:dyDescent="0.3">
      <c r="A1365" s="49" t="s">
        <v>1489</v>
      </c>
      <c r="B1365" s="9">
        <v>42971</v>
      </c>
      <c r="C1365" s="1" t="s">
        <v>123</v>
      </c>
      <c r="D1365" s="10" t="s">
        <v>115</v>
      </c>
      <c r="E1365" s="10" t="s">
        <v>116</v>
      </c>
      <c r="F1365" s="83">
        <v>98</v>
      </c>
      <c r="G1365" s="83">
        <v>4</v>
      </c>
      <c r="H1365" s="12" t="str">
        <f t="shared" si="43"/>
        <v>98-4</v>
      </c>
      <c r="I1365" s="12" t="str">
        <f t="shared" si="42"/>
        <v>98-4 4</v>
      </c>
      <c r="J1365" s="49" t="s">
        <v>1489</v>
      </c>
      <c r="K1365" s="2">
        <v>0</v>
      </c>
      <c r="L1365" s="83">
        <v>63</v>
      </c>
      <c r="M1365" s="117" t="b">
        <v>1</v>
      </c>
      <c r="N1365" s="14">
        <v>239.82500000000002</v>
      </c>
      <c r="O1365" s="14">
        <v>240.45500000000001</v>
      </c>
      <c r="P1365" s="11" t="s">
        <v>112</v>
      </c>
      <c r="Q1365" s="11" t="s">
        <v>39</v>
      </c>
      <c r="R1365" s="142" t="s">
        <v>1527</v>
      </c>
      <c r="S1365" s="143">
        <v>4</v>
      </c>
      <c r="T1365" s="11" t="s">
        <v>18</v>
      </c>
      <c r="U1365" s="11"/>
      <c r="V1365" s="17" t="s">
        <v>459</v>
      </c>
      <c r="W1365" s="6" t="s">
        <v>49</v>
      </c>
      <c r="X1365" s="6" t="s">
        <v>14</v>
      </c>
      <c r="Y1365" s="6" t="s">
        <v>10</v>
      </c>
      <c r="Z1365" s="18">
        <v>2</v>
      </c>
      <c r="AA1365" s="6" t="s">
        <v>40</v>
      </c>
      <c r="AI1365" s="4">
        <v>50</v>
      </c>
      <c r="AL1365" s="39">
        <v>10</v>
      </c>
      <c r="AW1365" s="4">
        <v>40</v>
      </c>
      <c r="BQ1365" s="6"/>
      <c r="BR1365" s="6"/>
      <c r="BS1365" s="4">
        <v>100</v>
      </c>
      <c r="BT1365" s="6"/>
      <c r="BU1365" s="6"/>
      <c r="BV1365" s="6"/>
      <c r="BW1365" s="10" t="s">
        <v>897</v>
      </c>
      <c r="BX1365" s="6"/>
      <c r="BY1365" s="6"/>
    </row>
    <row r="1366" spans="1:77" hidden="1" x14ac:dyDescent="0.3">
      <c r="A1366" s="49" t="s">
        <v>1489</v>
      </c>
      <c r="B1366" s="9">
        <v>42972</v>
      </c>
      <c r="C1366" s="1" t="s">
        <v>123</v>
      </c>
      <c r="D1366" s="10" t="s">
        <v>115</v>
      </c>
      <c r="E1366" s="10" t="s">
        <v>116</v>
      </c>
      <c r="F1366" s="83">
        <v>98</v>
      </c>
      <c r="G1366" s="83">
        <v>4</v>
      </c>
      <c r="H1366" s="12" t="str">
        <f t="shared" si="43"/>
        <v>98-4</v>
      </c>
      <c r="I1366" s="12" t="str">
        <f t="shared" si="42"/>
        <v>98-4 5</v>
      </c>
      <c r="J1366" s="49" t="s">
        <v>1489</v>
      </c>
      <c r="K1366" s="2">
        <v>0</v>
      </c>
      <c r="L1366" s="83">
        <v>63</v>
      </c>
      <c r="M1366" s="117" t="b">
        <v>1</v>
      </c>
      <c r="N1366" s="14">
        <v>239.82500000000002</v>
      </c>
      <c r="O1366" s="14">
        <v>240.45500000000001</v>
      </c>
      <c r="P1366" s="11" t="s">
        <v>96</v>
      </c>
      <c r="Q1366" s="11" t="s">
        <v>32</v>
      </c>
      <c r="R1366" s="142" t="s">
        <v>1495</v>
      </c>
      <c r="S1366" s="143">
        <v>5</v>
      </c>
      <c r="T1366" s="11" t="s">
        <v>18</v>
      </c>
      <c r="U1366" s="11"/>
      <c r="V1366" s="17" t="s">
        <v>205</v>
      </c>
      <c r="W1366" s="6" t="s">
        <v>49</v>
      </c>
      <c r="X1366" s="6" t="s">
        <v>14</v>
      </c>
      <c r="Y1366" s="6" t="s">
        <v>11</v>
      </c>
      <c r="Z1366" s="18">
        <v>3</v>
      </c>
      <c r="AA1366" s="6" t="s">
        <v>40</v>
      </c>
      <c r="AI1366" s="4">
        <v>10</v>
      </c>
      <c r="AR1366" s="4">
        <v>90</v>
      </c>
      <c r="BQ1366" s="6"/>
      <c r="BR1366" s="6"/>
      <c r="BS1366" s="4">
        <v>100</v>
      </c>
      <c r="BT1366" s="6"/>
      <c r="BU1366" s="6"/>
      <c r="BV1366" s="6"/>
      <c r="BW1366" s="10" t="s">
        <v>942</v>
      </c>
      <c r="BX1366" s="6"/>
      <c r="BY1366" s="6"/>
    </row>
    <row r="1367" spans="1:77" hidden="1" x14ac:dyDescent="0.3">
      <c r="A1367" s="49" t="s">
        <v>1489</v>
      </c>
      <c r="B1367" s="9">
        <v>42971</v>
      </c>
      <c r="C1367" s="1" t="s">
        <v>123</v>
      </c>
      <c r="D1367" s="10" t="s">
        <v>115</v>
      </c>
      <c r="E1367" s="10" t="s">
        <v>116</v>
      </c>
      <c r="F1367" s="83">
        <v>98</v>
      </c>
      <c r="G1367" s="83">
        <v>4</v>
      </c>
      <c r="H1367" s="12" t="str">
        <f t="shared" si="43"/>
        <v>98-4</v>
      </c>
      <c r="I1367" s="12" t="str">
        <f t="shared" si="42"/>
        <v>98-4 O</v>
      </c>
      <c r="J1367" s="49" t="s">
        <v>1489</v>
      </c>
      <c r="K1367" s="2">
        <v>22</v>
      </c>
      <c r="L1367" s="83">
        <v>23</v>
      </c>
      <c r="M1367" s="117" t="b">
        <v>1</v>
      </c>
      <c r="N1367" s="14">
        <v>240.04500000000002</v>
      </c>
      <c r="O1367" s="14">
        <v>240.05500000000001</v>
      </c>
      <c r="P1367" s="11"/>
      <c r="Q1367" s="11" t="s">
        <v>105</v>
      </c>
      <c r="R1367" s="135" t="s">
        <v>105</v>
      </c>
      <c r="S1367" s="139" t="s">
        <v>1492</v>
      </c>
      <c r="T1367" s="11"/>
      <c r="U1367" s="11"/>
      <c r="V1367" s="6"/>
      <c r="W1367" s="6"/>
      <c r="X1367" s="6"/>
      <c r="Y1367" s="6"/>
      <c r="Z1367" s="18" t="e">
        <v>#N/A</v>
      </c>
      <c r="AA1367" s="6"/>
      <c r="BQ1367" s="6"/>
      <c r="BR1367" s="6"/>
      <c r="BS1367" s="4">
        <v>0</v>
      </c>
      <c r="BT1367" s="6"/>
      <c r="BU1367" s="6"/>
      <c r="BV1367" s="6"/>
      <c r="BW1367" s="6"/>
      <c r="BX1367" s="6" t="s">
        <v>960</v>
      </c>
      <c r="BY1367" s="6"/>
    </row>
    <row r="1368" spans="1:77" hidden="1" x14ac:dyDescent="0.3">
      <c r="A1368" s="49" t="s">
        <v>1489</v>
      </c>
      <c r="B1368" s="9">
        <v>42971</v>
      </c>
      <c r="C1368" s="1" t="s">
        <v>123</v>
      </c>
      <c r="D1368" s="4" t="s">
        <v>115</v>
      </c>
      <c r="E1368" s="4" t="s">
        <v>116</v>
      </c>
      <c r="F1368" s="83">
        <v>99</v>
      </c>
      <c r="G1368" s="83">
        <v>1</v>
      </c>
      <c r="H1368" s="12" t="str">
        <f t="shared" si="43"/>
        <v>99-1</v>
      </c>
      <c r="I1368" s="12" t="str">
        <f t="shared" si="42"/>
        <v>99-1 1</v>
      </c>
      <c r="J1368" s="49" t="s">
        <v>1489</v>
      </c>
      <c r="K1368" s="2">
        <v>0</v>
      </c>
      <c r="L1368" s="83">
        <v>95</v>
      </c>
      <c r="M1368" s="117" t="b">
        <v>1</v>
      </c>
      <c r="N1368" s="14">
        <v>240.3</v>
      </c>
      <c r="O1368" s="14">
        <v>241.25</v>
      </c>
      <c r="P1368" s="2" t="s">
        <v>112</v>
      </c>
      <c r="Q1368" s="2" t="s">
        <v>30</v>
      </c>
      <c r="R1368" s="142" t="s">
        <v>1524</v>
      </c>
      <c r="S1368" s="143">
        <v>1</v>
      </c>
      <c r="T1368" s="2" t="s">
        <v>21</v>
      </c>
      <c r="U1368" s="2"/>
      <c r="V1368" s="40" t="s">
        <v>795</v>
      </c>
      <c r="W1368" s="1" t="s">
        <v>49</v>
      </c>
      <c r="X1368" s="1" t="s">
        <v>92</v>
      </c>
      <c r="Y1368" s="1" t="s">
        <v>11</v>
      </c>
      <c r="Z1368" s="18">
        <v>3</v>
      </c>
      <c r="AA1368" s="1" t="s">
        <v>111</v>
      </c>
      <c r="AI1368" s="4">
        <v>10</v>
      </c>
      <c r="AL1368" s="39">
        <v>30</v>
      </c>
      <c r="AR1368" s="4">
        <v>0</v>
      </c>
      <c r="AW1368" s="4">
        <v>60</v>
      </c>
      <c r="BQ1368" s="1"/>
      <c r="BR1368" s="1"/>
      <c r="BS1368" s="4">
        <v>100</v>
      </c>
      <c r="BT1368" s="1"/>
      <c r="BU1368" s="1"/>
      <c r="BV1368" s="1"/>
      <c r="BW1368" s="4" t="s">
        <v>945</v>
      </c>
      <c r="BX1368" s="1"/>
      <c r="BY1368" s="1"/>
    </row>
    <row r="1369" spans="1:77" hidden="1" x14ac:dyDescent="0.3">
      <c r="A1369" s="49" t="s">
        <v>1489</v>
      </c>
      <c r="B1369" s="9">
        <v>42971</v>
      </c>
      <c r="C1369" s="1" t="s">
        <v>123</v>
      </c>
      <c r="D1369" s="10" t="s">
        <v>115</v>
      </c>
      <c r="E1369" s="10" t="s">
        <v>116</v>
      </c>
      <c r="F1369" s="83">
        <v>99</v>
      </c>
      <c r="G1369" s="83">
        <v>1</v>
      </c>
      <c r="H1369" s="12" t="str">
        <f t="shared" si="43"/>
        <v>99-1</v>
      </c>
      <c r="I1369" s="12" t="str">
        <f t="shared" si="42"/>
        <v>99-1 3</v>
      </c>
      <c r="J1369" s="49" t="s">
        <v>1489</v>
      </c>
      <c r="K1369" s="2">
        <v>0</v>
      </c>
      <c r="L1369" s="83">
        <v>95</v>
      </c>
      <c r="M1369" s="117" t="b">
        <v>1</v>
      </c>
      <c r="N1369" s="14">
        <v>240.3</v>
      </c>
      <c r="O1369" s="14">
        <v>241.25</v>
      </c>
      <c r="P1369" s="11" t="s">
        <v>112</v>
      </c>
      <c r="Q1369" s="11" t="s">
        <v>72</v>
      </c>
      <c r="R1369" s="142" t="s">
        <v>1526</v>
      </c>
      <c r="S1369" s="143">
        <v>3</v>
      </c>
      <c r="T1369" s="11" t="s">
        <v>18</v>
      </c>
      <c r="U1369" s="11"/>
      <c r="V1369" s="17" t="s">
        <v>529</v>
      </c>
      <c r="W1369" s="6" t="s">
        <v>49</v>
      </c>
      <c r="X1369" s="6" t="s">
        <v>92</v>
      </c>
      <c r="Y1369" s="6" t="s">
        <v>11</v>
      </c>
      <c r="Z1369" s="18">
        <v>3</v>
      </c>
      <c r="AA1369" s="6" t="s">
        <v>40</v>
      </c>
      <c r="AI1369" s="4">
        <v>10</v>
      </c>
      <c r="AL1369" s="39">
        <v>70</v>
      </c>
      <c r="AW1369" s="4">
        <v>20</v>
      </c>
      <c r="BQ1369" s="6" t="s">
        <v>894</v>
      </c>
      <c r="BR1369" s="6"/>
      <c r="BS1369" s="4">
        <v>100</v>
      </c>
      <c r="BT1369" s="6"/>
      <c r="BU1369" s="6"/>
      <c r="BV1369" s="6"/>
      <c r="BW1369" s="10" t="s">
        <v>959</v>
      </c>
      <c r="BX1369" s="6"/>
      <c r="BY1369" s="6"/>
    </row>
    <row r="1370" spans="1:77" hidden="1" x14ac:dyDescent="0.3">
      <c r="A1370" s="49" t="s">
        <v>1489</v>
      </c>
      <c r="B1370" s="9">
        <v>42971</v>
      </c>
      <c r="C1370" s="1" t="s">
        <v>123</v>
      </c>
      <c r="D1370" s="10" t="s">
        <v>115</v>
      </c>
      <c r="E1370" s="10" t="s">
        <v>116</v>
      </c>
      <c r="F1370" s="83">
        <v>99</v>
      </c>
      <c r="G1370" s="83">
        <v>1</v>
      </c>
      <c r="H1370" s="12" t="str">
        <f t="shared" si="43"/>
        <v>99-1</v>
      </c>
      <c r="I1370" s="12" t="str">
        <f t="shared" si="42"/>
        <v>99-1 4</v>
      </c>
      <c r="J1370" s="49" t="s">
        <v>1489</v>
      </c>
      <c r="K1370" s="2">
        <v>0</v>
      </c>
      <c r="L1370" s="83">
        <v>95</v>
      </c>
      <c r="M1370" s="117" t="b">
        <v>1</v>
      </c>
      <c r="N1370" s="14">
        <v>240.3</v>
      </c>
      <c r="O1370" s="14">
        <v>241.25</v>
      </c>
      <c r="P1370" s="11" t="s">
        <v>112</v>
      </c>
      <c r="Q1370" s="11" t="s">
        <v>39</v>
      </c>
      <c r="R1370" s="142" t="s">
        <v>1527</v>
      </c>
      <c r="S1370" s="143">
        <v>4</v>
      </c>
      <c r="T1370" s="11" t="s">
        <v>18</v>
      </c>
      <c r="U1370" s="11"/>
      <c r="V1370" s="17" t="s">
        <v>459</v>
      </c>
      <c r="W1370" s="6" t="s">
        <v>49</v>
      </c>
      <c r="X1370" s="6" t="s">
        <v>14</v>
      </c>
      <c r="Y1370" s="6" t="s">
        <v>10</v>
      </c>
      <c r="Z1370" s="18">
        <v>2</v>
      </c>
      <c r="AA1370" s="6" t="s">
        <v>40</v>
      </c>
      <c r="AI1370" s="4">
        <v>50</v>
      </c>
      <c r="AL1370" s="39">
        <v>10</v>
      </c>
      <c r="AW1370" s="4">
        <v>40</v>
      </c>
      <c r="BQ1370" s="6"/>
      <c r="BR1370" s="6"/>
      <c r="BS1370" s="4">
        <v>100</v>
      </c>
      <c r="BT1370" s="6"/>
      <c r="BU1370" s="6"/>
      <c r="BV1370" s="6"/>
      <c r="BW1370" s="10" t="s">
        <v>897</v>
      </c>
      <c r="BX1370" s="6"/>
      <c r="BY1370" s="6"/>
    </row>
    <row r="1371" spans="1:77" hidden="1" x14ac:dyDescent="0.3">
      <c r="A1371" s="49" t="s">
        <v>1489</v>
      </c>
      <c r="B1371" s="9">
        <v>42972</v>
      </c>
      <c r="C1371" s="1" t="s">
        <v>123</v>
      </c>
      <c r="D1371" s="10" t="s">
        <v>115</v>
      </c>
      <c r="E1371" s="10" t="s">
        <v>116</v>
      </c>
      <c r="F1371" s="83">
        <v>99</v>
      </c>
      <c r="G1371" s="83">
        <v>1</v>
      </c>
      <c r="H1371" s="12" t="str">
        <f t="shared" si="43"/>
        <v>99-1</v>
      </c>
      <c r="I1371" s="12" t="str">
        <f t="shared" si="42"/>
        <v>99-1 5</v>
      </c>
      <c r="J1371" s="49" t="s">
        <v>1489</v>
      </c>
      <c r="K1371" s="2">
        <v>0</v>
      </c>
      <c r="L1371" s="83">
        <v>95</v>
      </c>
      <c r="M1371" s="117" t="b">
        <v>1</v>
      </c>
      <c r="N1371" s="14">
        <v>240.3</v>
      </c>
      <c r="O1371" s="14">
        <v>241.25</v>
      </c>
      <c r="P1371" s="11" t="s">
        <v>112</v>
      </c>
      <c r="Q1371" s="11" t="s">
        <v>32</v>
      </c>
      <c r="R1371" s="142" t="s">
        <v>1495</v>
      </c>
      <c r="S1371" s="143">
        <v>5</v>
      </c>
      <c r="T1371" s="11" t="s">
        <v>18</v>
      </c>
      <c r="U1371" s="11"/>
      <c r="V1371" s="17" t="s">
        <v>890</v>
      </c>
      <c r="W1371" s="6" t="s">
        <v>49</v>
      </c>
      <c r="X1371" s="6" t="s">
        <v>14</v>
      </c>
      <c r="Y1371" s="6" t="s">
        <v>11</v>
      </c>
      <c r="Z1371" s="18">
        <v>3</v>
      </c>
      <c r="AA1371" s="6" t="s">
        <v>40</v>
      </c>
      <c r="AI1371" s="4">
        <v>10</v>
      </c>
      <c r="AR1371" s="4">
        <v>90</v>
      </c>
      <c r="BQ1371" s="6"/>
      <c r="BR1371" s="6"/>
      <c r="BS1371" s="4">
        <v>100</v>
      </c>
      <c r="BT1371" s="6"/>
      <c r="BU1371" s="6"/>
      <c r="BV1371" s="6"/>
      <c r="BW1371" s="10" t="s">
        <v>942</v>
      </c>
      <c r="BX1371" s="6"/>
      <c r="BY1371" s="6"/>
    </row>
    <row r="1372" spans="1:77" hidden="1" x14ac:dyDescent="0.3">
      <c r="A1372" s="49" t="s">
        <v>1489</v>
      </c>
      <c r="B1372" s="9">
        <v>42971</v>
      </c>
      <c r="C1372" s="1" t="s">
        <v>123</v>
      </c>
      <c r="D1372" s="10" t="s">
        <v>115</v>
      </c>
      <c r="E1372" s="10" t="s">
        <v>116</v>
      </c>
      <c r="F1372" s="83">
        <v>99</v>
      </c>
      <c r="G1372" s="83">
        <v>1</v>
      </c>
      <c r="H1372" s="12" t="str">
        <f t="shared" si="43"/>
        <v>99-1</v>
      </c>
      <c r="I1372" s="12" t="str">
        <f t="shared" si="42"/>
        <v>99-1 O</v>
      </c>
      <c r="J1372" s="49" t="s">
        <v>1489</v>
      </c>
      <c r="K1372" s="2">
        <v>0</v>
      </c>
      <c r="L1372" s="83">
        <v>95</v>
      </c>
      <c r="M1372" s="117" t="b">
        <v>1</v>
      </c>
      <c r="N1372" s="14">
        <v>240.3</v>
      </c>
      <c r="O1372" s="14">
        <v>241.25</v>
      </c>
      <c r="P1372" s="11"/>
      <c r="Q1372" s="11" t="s">
        <v>105</v>
      </c>
      <c r="R1372" s="135" t="s">
        <v>105</v>
      </c>
      <c r="S1372" s="139" t="s">
        <v>1492</v>
      </c>
      <c r="T1372" s="11"/>
      <c r="U1372" s="11"/>
      <c r="V1372" s="6"/>
      <c r="W1372" s="6"/>
      <c r="X1372" s="6"/>
      <c r="Y1372" s="6"/>
      <c r="Z1372" s="18" t="e">
        <v>#N/A</v>
      </c>
      <c r="AA1372" s="6"/>
      <c r="BQ1372" s="6"/>
      <c r="BR1372" s="6"/>
      <c r="BS1372" s="4">
        <v>0</v>
      </c>
      <c r="BT1372" s="6"/>
      <c r="BU1372" s="6"/>
      <c r="BV1372" s="6"/>
      <c r="BW1372" s="6"/>
      <c r="BX1372" s="6" t="s">
        <v>961</v>
      </c>
      <c r="BY1372" s="6"/>
    </row>
    <row r="1373" spans="1:77" hidden="1" x14ac:dyDescent="0.3">
      <c r="A1373" s="49" t="s">
        <v>1489</v>
      </c>
      <c r="B1373" s="9">
        <v>42971</v>
      </c>
      <c r="C1373" s="1" t="s">
        <v>123</v>
      </c>
      <c r="D1373" s="4" t="s">
        <v>115</v>
      </c>
      <c r="E1373" s="4" t="s">
        <v>116</v>
      </c>
      <c r="F1373" s="83">
        <v>99</v>
      </c>
      <c r="G1373" s="83">
        <v>2</v>
      </c>
      <c r="H1373" s="12" t="str">
        <f t="shared" si="43"/>
        <v>99-2</v>
      </c>
      <c r="I1373" s="12" t="str">
        <f t="shared" si="42"/>
        <v>99-2 1</v>
      </c>
      <c r="J1373" s="49" t="s">
        <v>1489</v>
      </c>
      <c r="K1373" s="2">
        <v>0</v>
      </c>
      <c r="L1373" s="83">
        <v>78</v>
      </c>
      <c r="M1373" s="117" t="b">
        <v>1</v>
      </c>
      <c r="N1373" s="14">
        <v>241.25</v>
      </c>
      <c r="O1373" s="14">
        <v>242.03</v>
      </c>
      <c r="P1373" s="2" t="s">
        <v>112</v>
      </c>
      <c r="Q1373" s="2" t="s">
        <v>30</v>
      </c>
      <c r="R1373" s="142" t="s">
        <v>1524</v>
      </c>
      <c r="S1373" s="143">
        <v>1</v>
      </c>
      <c r="T1373" s="2" t="s">
        <v>21</v>
      </c>
      <c r="U1373" s="2"/>
      <c r="V1373" s="40" t="s">
        <v>683</v>
      </c>
      <c r="W1373" s="1" t="s">
        <v>49</v>
      </c>
      <c r="X1373" s="1" t="s">
        <v>92</v>
      </c>
      <c r="Y1373" s="1" t="s">
        <v>11</v>
      </c>
      <c r="Z1373" s="18">
        <v>3</v>
      </c>
      <c r="AA1373" s="1" t="s">
        <v>111</v>
      </c>
      <c r="AI1373" s="4">
        <v>10</v>
      </c>
      <c r="AL1373" s="39">
        <v>30</v>
      </c>
      <c r="AR1373" s="4">
        <v>0</v>
      </c>
      <c r="AW1373" s="4">
        <v>60</v>
      </c>
      <c r="BQ1373" s="1"/>
      <c r="BR1373" s="1"/>
      <c r="BS1373" s="4">
        <v>100</v>
      </c>
      <c r="BT1373" s="1"/>
      <c r="BU1373" s="1"/>
      <c r="BV1373" s="1"/>
      <c r="BW1373" s="4" t="s">
        <v>945</v>
      </c>
      <c r="BX1373" s="1"/>
      <c r="BY1373" s="1"/>
    </row>
    <row r="1374" spans="1:77" hidden="1" x14ac:dyDescent="0.3">
      <c r="A1374" s="49" t="s">
        <v>1489</v>
      </c>
      <c r="B1374" s="9">
        <v>42971</v>
      </c>
      <c r="C1374" s="1" t="s">
        <v>123</v>
      </c>
      <c r="D1374" s="10" t="s">
        <v>115</v>
      </c>
      <c r="E1374" s="10" t="s">
        <v>116</v>
      </c>
      <c r="F1374" s="83">
        <v>99</v>
      </c>
      <c r="G1374" s="83">
        <v>2</v>
      </c>
      <c r="H1374" s="12" t="str">
        <f t="shared" si="43"/>
        <v>99-2</v>
      </c>
      <c r="I1374" s="12" t="str">
        <f t="shared" si="42"/>
        <v>99-2 3</v>
      </c>
      <c r="J1374" s="49" t="s">
        <v>1489</v>
      </c>
      <c r="K1374" s="2">
        <v>0</v>
      </c>
      <c r="L1374" s="83">
        <v>78</v>
      </c>
      <c r="M1374" s="117" t="b">
        <v>1</v>
      </c>
      <c r="N1374" s="14">
        <v>241.25</v>
      </c>
      <c r="O1374" s="14">
        <v>242.03</v>
      </c>
      <c r="P1374" s="11" t="s">
        <v>112</v>
      </c>
      <c r="Q1374" s="11" t="s">
        <v>72</v>
      </c>
      <c r="R1374" s="142" t="s">
        <v>1526</v>
      </c>
      <c r="S1374" s="143">
        <v>3</v>
      </c>
      <c r="T1374" s="11" t="s">
        <v>18</v>
      </c>
      <c r="U1374" s="11"/>
      <c r="V1374" s="17" t="s">
        <v>891</v>
      </c>
      <c r="W1374" s="6" t="s">
        <v>49</v>
      </c>
      <c r="X1374" s="6" t="s">
        <v>92</v>
      </c>
      <c r="Y1374" s="6" t="s">
        <v>11</v>
      </c>
      <c r="Z1374" s="18">
        <v>3</v>
      </c>
      <c r="AA1374" s="6" t="s">
        <v>40</v>
      </c>
      <c r="AI1374" s="4">
        <v>10</v>
      </c>
      <c r="AL1374" s="39">
        <v>70</v>
      </c>
      <c r="AW1374" s="4">
        <v>20</v>
      </c>
      <c r="BQ1374" s="6"/>
      <c r="BR1374" s="6"/>
      <c r="BS1374" s="4">
        <v>100</v>
      </c>
      <c r="BT1374" s="6"/>
      <c r="BU1374" s="6"/>
      <c r="BV1374" s="6"/>
      <c r="BW1374" s="10" t="s">
        <v>962</v>
      </c>
      <c r="BX1374" s="6"/>
      <c r="BY1374" s="6"/>
    </row>
    <row r="1375" spans="1:77" hidden="1" x14ac:dyDescent="0.3">
      <c r="A1375" s="49" t="s">
        <v>1489</v>
      </c>
      <c r="B1375" s="9">
        <v>42971</v>
      </c>
      <c r="C1375" s="1" t="s">
        <v>123</v>
      </c>
      <c r="D1375" s="10" t="s">
        <v>115</v>
      </c>
      <c r="E1375" s="10" t="s">
        <v>116</v>
      </c>
      <c r="F1375" s="83">
        <v>99</v>
      </c>
      <c r="G1375" s="83">
        <v>2</v>
      </c>
      <c r="H1375" s="12" t="str">
        <f t="shared" si="43"/>
        <v>99-2</v>
      </c>
      <c r="I1375" s="12" t="str">
        <f t="shared" si="42"/>
        <v>99-2 4</v>
      </c>
      <c r="J1375" s="49" t="s">
        <v>1489</v>
      </c>
      <c r="K1375" s="2">
        <v>0</v>
      </c>
      <c r="L1375" s="83">
        <v>78</v>
      </c>
      <c r="M1375" s="117" t="b">
        <v>1</v>
      </c>
      <c r="N1375" s="14">
        <v>241.25</v>
      </c>
      <c r="O1375" s="14">
        <v>242.03</v>
      </c>
      <c r="P1375" s="11" t="s">
        <v>112</v>
      </c>
      <c r="Q1375" s="11" t="s">
        <v>39</v>
      </c>
      <c r="R1375" s="142" t="s">
        <v>1527</v>
      </c>
      <c r="S1375" s="143">
        <v>4</v>
      </c>
      <c r="T1375" s="11" t="s">
        <v>18</v>
      </c>
      <c r="U1375" s="11"/>
      <c r="V1375" s="17" t="s">
        <v>459</v>
      </c>
      <c r="W1375" s="6" t="s">
        <v>49</v>
      </c>
      <c r="X1375" s="6" t="s">
        <v>14</v>
      </c>
      <c r="Y1375" s="6" t="s">
        <v>10</v>
      </c>
      <c r="Z1375" s="18">
        <v>2</v>
      </c>
      <c r="AA1375" s="6" t="s">
        <v>40</v>
      </c>
      <c r="AI1375" s="4">
        <v>50</v>
      </c>
      <c r="AL1375" s="39">
        <v>10</v>
      </c>
      <c r="AW1375" s="4">
        <v>40</v>
      </c>
      <c r="BQ1375" s="6"/>
      <c r="BR1375" s="6"/>
      <c r="BS1375" s="4">
        <v>100</v>
      </c>
      <c r="BT1375" s="6"/>
      <c r="BU1375" s="6"/>
      <c r="BV1375" s="6"/>
      <c r="BW1375" s="10" t="s">
        <v>897</v>
      </c>
      <c r="BX1375" s="6"/>
      <c r="BY1375" s="6"/>
    </row>
    <row r="1376" spans="1:77" hidden="1" x14ac:dyDescent="0.3">
      <c r="A1376" s="49" t="s">
        <v>1489</v>
      </c>
      <c r="B1376" s="9">
        <v>42972</v>
      </c>
      <c r="C1376" s="1" t="s">
        <v>123</v>
      </c>
      <c r="D1376" s="10" t="s">
        <v>115</v>
      </c>
      <c r="E1376" s="10" t="s">
        <v>116</v>
      </c>
      <c r="F1376" s="83">
        <v>99</v>
      </c>
      <c r="G1376" s="83">
        <v>2</v>
      </c>
      <c r="H1376" s="12" t="str">
        <f t="shared" si="43"/>
        <v>99-2</v>
      </c>
      <c r="I1376" s="12" t="str">
        <f t="shared" si="42"/>
        <v>99-2 5</v>
      </c>
      <c r="J1376" s="49" t="s">
        <v>1489</v>
      </c>
      <c r="K1376" s="2">
        <v>0</v>
      </c>
      <c r="L1376" s="83">
        <v>78</v>
      </c>
      <c r="M1376" s="117" t="b">
        <v>1</v>
      </c>
      <c r="N1376" s="14">
        <v>241.25</v>
      </c>
      <c r="O1376" s="14">
        <v>242.03</v>
      </c>
      <c r="P1376" s="11" t="s">
        <v>112</v>
      </c>
      <c r="Q1376" s="11" t="s">
        <v>32</v>
      </c>
      <c r="R1376" s="142" t="s">
        <v>1495</v>
      </c>
      <c r="S1376" s="143">
        <v>5</v>
      </c>
      <c r="T1376" s="11" t="s">
        <v>18</v>
      </c>
      <c r="U1376" s="11"/>
      <c r="V1376" s="17" t="s">
        <v>890</v>
      </c>
      <c r="W1376" s="6" t="s">
        <v>49</v>
      </c>
      <c r="X1376" s="6" t="s">
        <v>14</v>
      </c>
      <c r="Y1376" s="6" t="s">
        <v>11</v>
      </c>
      <c r="Z1376" s="18">
        <v>3</v>
      </c>
      <c r="AA1376" s="6" t="s">
        <v>40</v>
      </c>
      <c r="AI1376" s="4">
        <v>10</v>
      </c>
      <c r="AR1376" s="4">
        <v>90</v>
      </c>
      <c r="BQ1376" s="6"/>
      <c r="BR1376" s="6"/>
      <c r="BS1376" s="4">
        <v>100</v>
      </c>
      <c r="BT1376" s="6"/>
      <c r="BU1376" s="6"/>
      <c r="BV1376" s="6"/>
      <c r="BW1376" s="10" t="s">
        <v>942</v>
      </c>
      <c r="BX1376" s="6"/>
      <c r="BY1376" s="6"/>
    </row>
    <row r="1377" spans="1:77" hidden="1" x14ac:dyDescent="0.3">
      <c r="A1377" s="49" t="s">
        <v>1489</v>
      </c>
      <c r="B1377" s="9">
        <v>42971</v>
      </c>
      <c r="C1377" s="1" t="s">
        <v>123</v>
      </c>
      <c r="D1377" s="10" t="s">
        <v>115</v>
      </c>
      <c r="E1377" s="10" t="s">
        <v>116</v>
      </c>
      <c r="F1377" s="83">
        <v>99</v>
      </c>
      <c r="G1377" s="83">
        <v>2</v>
      </c>
      <c r="H1377" s="12" t="str">
        <f t="shared" si="43"/>
        <v>99-2</v>
      </c>
      <c r="I1377" s="12" t="str">
        <f t="shared" si="42"/>
        <v>99-2 O</v>
      </c>
      <c r="J1377" s="49" t="s">
        <v>1489</v>
      </c>
      <c r="K1377" s="2">
        <v>0</v>
      </c>
      <c r="L1377" s="83">
        <v>78</v>
      </c>
      <c r="M1377" s="117" t="b">
        <v>1</v>
      </c>
      <c r="N1377" s="14">
        <v>241.25</v>
      </c>
      <c r="O1377" s="14">
        <v>242.03</v>
      </c>
      <c r="P1377" s="11"/>
      <c r="Q1377" s="11" t="s">
        <v>105</v>
      </c>
      <c r="R1377" s="135" t="s">
        <v>105</v>
      </c>
      <c r="S1377" s="139" t="s">
        <v>1492</v>
      </c>
      <c r="T1377" s="11"/>
      <c r="U1377" s="11"/>
      <c r="V1377" s="6"/>
      <c r="W1377" s="6"/>
      <c r="X1377" s="6"/>
      <c r="Y1377" s="6"/>
      <c r="Z1377" s="18" t="e">
        <v>#N/A</v>
      </c>
      <c r="AA1377" s="6"/>
      <c r="BQ1377" s="6"/>
      <c r="BR1377" s="6"/>
      <c r="BS1377" s="4">
        <v>0</v>
      </c>
      <c r="BT1377" s="6"/>
      <c r="BU1377" s="6"/>
      <c r="BV1377" s="6"/>
      <c r="BW1377" s="6"/>
      <c r="BX1377" s="6" t="s">
        <v>963</v>
      </c>
      <c r="BY1377" s="6"/>
    </row>
    <row r="1378" spans="1:77" hidden="1" x14ac:dyDescent="0.3">
      <c r="A1378" s="49" t="s">
        <v>1489</v>
      </c>
      <c r="B1378" s="9">
        <v>42971</v>
      </c>
      <c r="C1378" s="1" t="s">
        <v>123</v>
      </c>
      <c r="D1378" s="4" t="s">
        <v>115</v>
      </c>
      <c r="E1378" s="4" t="s">
        <v>116</v>
      </c>
      <c r="F1378" s="83">
        <v>99</v>
      </c>
      <c r="G1378" s="83">
        <v>3</v>
      </c>
      <c r="H1378" s="12" t="str">
        <f t="shared" si="43"/>
        <v>99-3</v>
      </c>
      <c r="I1378" s="12" t="str">
        <f t="shared" si="42"/>
        <v>99-3 1</v>
      </c>
      <c r="J1378" s="49" t="s">
        <v>1489</v>
      </c>
      <c r="K1378" s="2">
        <v>0</v>
      </c>
      <c r="L1378" s="83">
        <v>85</v>
      </c>
      <c r="M1378" s="117" t="b">
        <v>1</v>
      </c>
      <c r="N1378" s="14">
        <v>242.04</v>
      </c>
      <c r="O1378" s="14">
        <v>242.89</v>
      </c>
      <c r="P1378" s="2" t="s">
        <v>112</v>
      </c>
      <c r="Q1378" s="2" t="s">
        <v>30</v>
      </c>
      <c r="R1378" s="142" t="s">
        <v>1524</v>
      </c>
      <c r="S1378" s="143">
        <v>1</v>
      </c>
      <c r="T1378" s="2" t="s">
        <v>21</v>
      </c>
      <c r="U1378" s="2"/>
      <c r="V1378" s="40" t="s">
        <v>790</v>
      </c>
      <c r="W1378" s="1" t="s">
        <v>49</v>
      </c>
      <c r="X1378" s="1" t="s">
        <v>92</v>
      </c>
      <c r="Y1378" s="1" t="s">
        <v>11</v>
      </c>
      <c r="Z1378" s="18">
        <v>3</v>
      </c>
      <c r="AA1378" s="1" t="s">
        <v>111</v>
      </c>
      <c r="AI1378" s="4">
        <v>10</v>
      </c>
      <c r="AL1378" s="39">
        <v>30</v>
      </c>
      <c r="AR1378" s="4">
        <v>0</v>
      </c>
      <c r="AW1378" s="4">
        <v>60</v>
      </c>
      <c r="BQ1378" s="1"/>
      <c r="BR1378" s="1"/>
      <c r="BS1378" s="4">
        <v>100</v>
      </c>
      <c r="BT1378" s="1"/>
      <c r="BU1378" s="1"/>
      <c r="BV1378" s="1"/>
      <c r="BW1378" s="4" t="s">
        <v>945</v>
      </c>
      <c r="BX1378" s="1"/>
      <c r="BY1378" s="1"/>
    </row>
    <row r="1379" spans="1:77" hidden="1" x14ac:dyDescent="0.3">
      <c r="A1379" s="49" t="s">
        <v>1489</v>
      </c>
      <c r="B1379" s="9">
        <v>42971</v>
      </c>
      <c r="C1379" s="1" t="s">
        <v>123</v>
      </c>
      <c r="D1379" s="10" t="s">
        <v>115</v>
      </c>
      <c r="E1379" s="10" t="s">
        <v>116</v>
      </c>
      <c r="F1379" s="83">
        <v>99</v>
      </c>
      <c r="G1379" s="83">
        <v>3</v>
      </c>
      <c r="H1379" s="12" t="str">
        <f t="shared" si="43"/>
        <v>99-3</v>
      </c>
      <c r="I1379" s="12" t="str">
        <f t="shared" si="42"/>
        <v>99-3 3</v>
      </c>
      <c r="J1379" s="49" t="s">
        <v>1489</v>
      </c>
      <c r="K1379" s="2">
        <v>0</v>
      </c>
      <c r="L1379" s="83">
        <v>85</v>
      </c>
      <c r="M1379" s="117" t="b">
        <v>1</v>
      </c>
      <c r="N1379" s="14">
        <v>242.04</v>
      </c>
      <c r="O1379" s="14">
        <v>242.89</v>
      </c>
      <c r="P1379" s="11" t="s">
        <v>112</v>
      </c>
      <c r="Q1379" s="11" t="s">
        <v>72</v>
      </c>
      <c r="R1379" s="142" t="s">
        <v>1526</v>
      </c>
      <c r="S1379" s="143">
        <v>3</v>
      </c>
      <c r="T1379" s="11" t="s">
        <v>18</v>
      </c>
      <c r="U1379" s="11"/>
      <c r="V1379" s="17" t="s">
        <v>795</v>
      </c>
      <c r="W1379" s="6" t="s">
        <v>49</v>
      </c>
      <c r="X1379" s="6" t="s">
        <v>92</v>
      </c>
      <c r="Y1379" s="6" t="s">
        <v>11</v>
      </c>
      <c r="Z1379" s="18">
        <v>3</v>
      </c>
      <c r="AA1379" s="6" t="s">
        <v>40</v>
      </c>
      <c r="AI1379" s="4">
        <v>10</v>
      </c>
      <c r="AL1379" s="39">
        <v>70</v>
      </c>
      <c r="AW1379" s="4">
        <v>20</v>
      </c>
      <c r="BQ1379" s="6"/>
      <c r="BR1379" s="6"/>
      <c r="BS1379" s="4">
        <v>100</v>
      </c>
      <c r="BT1379" s="6"/>
      <c r="BU1379" s="6"/>
      <c r="BV1379" s="6"/>
      <c r="BW1379" s="10" t="s">
        <v>964</v>
      </c>
      <c r="BX1379" s="6"/>
      <c r="BY1379" s="6"/>
    </row>
    <row r="1380" spans="1:77" hidden="1" x14ac:dyDescent="0.3">
      <c r="A1380" s="49" t="s">
        <v>1489</v>
      </c>
      <c r="B1380" s="9">
        <v>42971</v>
      </c>
      <c r="C1380" s="1" t="s">
        <v>123</v>
      </c>
      <c r="D1380" s="10" t="s">
        <v>115</v>
      </c>
      <c r="E1380" s="10" t="s">
        <v>116</v>
      </c>
      <c r="F1380" s="83">
        <v>99</v>
      </c>
      <c r="G1380" s="83">
        <v>3</v>
      </c>
      <c r="H1380" s="12" t="str">
        <f t="shared" si="43"/>
        <v>99-3</v>
      </c>
      <c r="I1380" s="12" t="str">
        <f t="shared" si="42"/>
        <v>99-3 4</v>
      </c>
      <c r="J1380" s="49" t="s">
        <v>1489</v>
      </c>
      <c r="K1380" s="2">
        <v>0</v>
      </c>
      <c r="L1380" s="83">
        <v>85</v>
      </c>
      <c r="M1380" s="117" t="b">
        <v>1</v>
      </c>
      <c r="N1380" s="14">
        <v>242.04</v>
      </c>
      <c r="O1380" s="14">
        <v>242.89</v>
      </c>
      <c r="P1380" s="11" t="s">
        <v>112</v>
      </c>
      <c r="Q1380" s="11" t="s">
        <v>39</v>
      </c>
      <c r="R1380" s="142" t="s">
        <v>1527</v>
      </c>
      <c r="S1380" s="143">
        <v>4</v>
      </c>
      <c r="T1380" s="11" t="s">
        <v>18</v>
      </c>
      <c r="U1380" s="11"/>
      <c r="V1380" s="17" t="s">
        <v>459</v>
      </c>
      <c r="W1380" s="6" t="s">
        <v>49</v>
      </c>
      <c r="X1380" s="6" t="s">
        <v>14</v>
      </c>
      <c r="Y1380" s="6" t="s">
        <v>10</v>
      </c>
      <c r="Z1380" s="18">
        <v>2</v>
      </c>
      <c r="AA1380" s="6" t="s">
        <v>40</v>
      </c>
      <c r="AI1380" s="4">
        <v>50</v>
      </c>
      <c r="AL1380" s="39">
        <v>10</v>
      </c>
      <c r="AW1380" s="4">
        <v>40</v>
      </c>
      <c r="BQ1380" s="6"/>
      <c r="BR1380" s="6"/>
      <c r="BS1380" s="4">
        <v>100</v>
      </c>
      <c r="BT1380" s="6"/>
      <c r="BU1380" s="6"/>
      <c r="BV1380" s="6"/>
      <c r="BW1380" s="10" t="s">
        <v>897</v>
      </c>
      <c r="BX1380" s="6"/>
      <c r="BY1380" s="6"/>
    </row>
    <row r="1381" spans="1:77" hidden="1" x14ac:dyDescent="0.3">
      <c r="A1381" s="49" t="s">
        <v>1489</v>
      </c>
      <c r="B1381" s="9">
        <v>42972</v>
      </c>
      <c r="C1381" s="1" t="s">
        <v>123</v>
      </c>
      <c r="D1381" s="10" t="s">
        <v>115</v>
      </c>
      <c r="E1381" s="10" t="s">
        <v>116</v>
      </c>
      <c r="F1381" s="83">
        <v>99</v>
      </c>
      <c r="G1381" s="83">
        <v>3</v>
      </c>
      <c r="H1381" s="12" t="str">
        <f t="shared" si="43"/>
        <v>99-3</v>
      </c>
      <c r="I1381" s="12" t="str">
        <f t="shared" si="42"/>
        <v>99-3 5</v>
      </c>
      <c r="J1381" s="49" t="s">
        <v>1489</v>
      </c>
      <c r="K1381" s="2">
        <v>0</v>
      </c>
      <c r="L1381" s="83">
        <v>85</v>
      </c>
      <c r="M1381" s="117" t="b">
        <v>1</v>
      </c>
      <c r="N1381" s="14">
        <v>242.04</v>
      </c>
      <c r="O1381" s="14">
        <v>242.89</v>
      </c>
      <c r="P1381" s="11" t="s">
        <v>112</v>
      </c>
      <c r="Q1381" s="11" t="s">
        <v>32</v>
      </c>
      <c r="R1381" s="142" t="s">
        <v>1495</v>
      </c>
      <c r="S1381" s="143">
        <v>5</v>
      </c>
      <c r="T1381" s="11" t="s">
        <v>18</v>
      </c>
      <c r="U1381" s="11"/>
      <c r="V1381" s="17" t="s">
        <v>795</v>
      </c>
      <c r="W1381" s="6" t="s">
        <v>49</v>
      </c>
      <c r="X1381" s="6" t="s">
        <v>14</v>
      </c>
      <c r="Y1381" s="6" t="s">
        <v>11</v>
      </c>
      <c r="Z1381" s="18">
        <v>3</v>
      </c>
      <c r="AA1381" s="6" t="s">
        <v>40</v>
      </c>
      <c r="AI1381" s="4">
        <v>10</v>
      </c>
      <c r="AR1381" s="4">
        <v>90</v>
      </c>
      <c r="BQ1381" s="6"/>
      <c r="BR1381" s="6"/>
      <c r="BS1381" s="4">
        <v>100</v>
      </c>
      <c r="BT1381" s="6"/>
      <c r="BU1381" s="6"/>
      <c r="BV1381" s="6"/>
      <c r="BW1381" s="10" t="s">
        <v>965</v>
      </c>
      <c r="BX1381" s="6"/>
      <c r="BY1381" s="6"/>
    </row>
    <row r="1382" spans="1:77" hidden="1" x14ac:dyDescent="0.3">
      <c r="A1382" s="49" t="s">
        <v>1489</v>
      </c>
      <c r="B1382" s="9">
        <v>42971</v>
      </c>
      <c r="C1382" s="1" t="s">
        <v>123</v>
      </c>
      <c r="D1382" s="10" t="s">
        <v>115</v>
      </c>
      <c r="E1382" s="10" t="s">
        <v>116</v>
      </c>
      <c r="F1382" s="83">
        <v>99</v>
      </c>
      <c r="G1382" s="83">
        <v>3</v>
      </c>
      <c r="H1382" s="12" t="str">
        <f t="shared" si="43"/>
        <v>99-3</v>
      </c>
      <c r="I1382" s="12" t="str">
        <f t="shared" si="42"/>
        <v>99-3 O</v>
      </c>
      <c r="J1382" s="49" t="s">
        <v>1489</v>
      </c>
      <c r="K1382" s="2">
        <v>0</v>
      </c>
      <c r="L1382" s="83">
        <v>85</v>
      </c>
      <c r="M1382" s="117" t="b">
        <v>1</v>
      </c>
      <c r="N1382" s="14">
        <v>242.04</v>
      </c>
      <c r="O1382" s="14">
        <v>242.89</v>
      </c>
      <c r="P1382" s="11"/>
      <c r="Q1382" s="11" t="s">
        <v>105</v>
      </c>
      <c r="R1382" s="135" t="s">
        <v>105</v>
      </c>
      <c r="S1382" s="139" t="s">
        <v>1492</v>
      </c>
      <c r="T1382" s="11"/>
      <c r="U1382" s="11"/>
      <c r="V1382" s="6"/>
      <c r="W1382" s="6"/>
      <c r="X1382" s="6"/>
      <c r="Y1382" s="6"/>
      <c r="Z1382" s="18" t="e">
        <v>#N/A</v>
      </c>
      <c r="AA1382" s="6"/>
      <c r="BQ1382" s="6"/>
      <c r="BR1382" s="6"/>
      <c r="BS1382" s="4">
        <v>0</v>
      </c>
      <c r="BT1382" s="6"/>
      <c r="BU1382" s="6"/>
      <c r="BV1382" s="6"/>
      <c r="BW1382" s="6"/>
      <c r="BX1382" s="6" t="s">
        <v>966</v>
      </c>
      <c r="BY1382" s="6"/>
    </row>
    <row r="1383" spans="1:77" hidden="1" x14ac:dyDescent="0.3">
      <c r="A1383" s="49" t="s">
        <v>1489</v>
      </c>
      <c r="B1383" s="9">
        <v>42971</v>
      </c>
      <c r="C1383" s="1" t="s">
        <v>123</v>
      </c>
      <c r="D1383" s="4" t="s">
        <v>115</v>
      </c>
      <c r="E1383" s="4" t="s">
        <v>116</v>
      </c>
      <c r="F1383" s="83">
        <v>99</v>
      </c>
      <c r="G1383" s="83">
        <v>4</v>
      </c>
      <c r="H1383" s="12" t="str">
        <f t="shared" si="43"/>
        <v>99-4</v>
      </c>
      <c r="I1383" s="12" t="str">
        <f t="shared" si="42"/>
        <v>99-4 1</v>
      </c>
      <c r="J1383" s="49" t="s">
        <v>1489</v>
      </c>
      <c r="K1383" s="2">
        <v>0</v>
      </c>
      <c r="L1383" s="83">
        <v>54</v>
      </c>
      <c r="M1383" s="117" t="b">
        <v>1</v>
      </c>
      <c r="N1383" s="14">
        <v>242.89499999999998</v>
      </c>
      <c r="O1383" s="14">
        <v>243.43499999999997</v>
      </c>
      <c r="P1383" s="2" t="s">
        <v>112</v>
      </c>
      <c r="Q1383" s="2" t="s">
        <v>30</v>
      </c>
      <c r="R1383" s="142" t="s">
        <v>1524</v>
      </c>
      <c r="S1383" s="143">
        <v>1</v>
      </c>
      <c r="T1383" s="2" t="s">
        <v>21</v>
      </c>
      <c r="U1383" s="2"/>
      <c r="V1383" s="40" t="s">
        <v>790</v>
      </c>
      <c r="W1383" s="1" t="s">
        <v>49</v>
      </c>
      <c r="X1383" s="1" t="s">
        <v>92</v>
      </c>
      <c r="Y1383" s="1" t="s">
        <v>11</v>
      </c>
      <c r="Z1383" s="18">
        <v>3</v>
      </c>
      <c r="AA1383" s="1" t="s">
        <v>111</v>
      </c>
      <c r="AI1383" s="4">
        <v>10</v>
      </c>
      <c r="AL1383" s="39">
        <v>30</v>
      </c>
      <c r="AR1383" s="4">
        <v>0</v>
      </c>
      <c r="AW1383" s="4">
        <v>60</v>
      </c>
      <c r="BQ1383" s="1"/>
      <c r="BR1383" s="1"/>
      <c r="BS1383" s="4">
        <v>100</v>
      </c>
      <c r="BT1383" s="1"/>
      <c r="BU1383" s="1"/>
      <c r="BV1383" s="1"/>
      <c r="BW1383" s="4" t="s">
        <v>945</v>
      </c>
      <c r="BX1383" s="1"/>
      <c r="BY1383" s="1"/>
    </row>
    <row r="1384" spans="1:77" hidden="1" x14ac:dyDescent="0.3">
      <c r="A1384" s="49" t="s">
        <v>1489</v>
      </c>
      <c r="B1384" s="9">
        <v>42971</v>
      </c>
      <c r="C1384" s="1" t="s">
        <v>123</v>
      </c>
      <c r="D1384" s="10" t="s">
        <v>115</v>
      </c>
      <c r="E1384" s="10" t="s">
        <v>116</v>
      </c>
      <c r="F1384" s="83">
        <v>99</v>
      </c>
      <c r="G1384" s="83">
        <v>4</v>
      </c>
      <c r="H1384" s="12" t="str">
        <f t="shared" si="43"/>
        <v>99-4</v>
      </c>
      <c r="I1384" s="12" t="str">
        <f t="shared" si="42"/>
        <v>99-4 3</v>
      </c>
      <c r="J1384" s="49" t="s">
        <v>1489</v>
      </c>
      <c r="K1384" s="2">
        <v>0</v>
      </c>
      <c r="L1384" s="83">
        <v>54</v>
      </c>
      <c r="M1384" s="117" t="b">
        <v>1</v>
      </c>
      <c r="N1384" s="14">
        <v>242.89499999999998</v>
      </c>
      <c r="O1384" s="14">
        <v>243.43499999999997</v>
      </c>
      <c r="P1384" s="11" t="s">
        <v>112</v>
      </c>
      <c r="Q1384" s="11" t="s">
        <v>72</v>
      </c>
      <c r="R1384" s="142" t="s">
        <v>1526</v>
      </c>
      <c r="S1384" s="143">
        <v>3</v>
      </c>
      <c r="T1384" s="11" t="s">
        <v>18</v>
      </c>
      <c r="U1384" s="11"/>
      <c r="V1384" s="17" t="s">
        <v>795</v>
      </c>
      <c r="W1384" s="6" t="s">
        <v>49</v>
      </c>
      <c r="X1384" s="6" t="s">
        <v>92</v>
      </c>
      <c r="Y1384" s="6" t="s">
        <v>11</v>
      </c>
      <c r="Z1384" s="18">
        <v>3</v>
      </c>
      <c r="AA1384" s="6" t="s">
        <v>40</v>
      </c>
      <c r="AI1384" s="4">
        <v>10</v>
      </c>
      <c r="AL1384" s="39">
        <v>70</v>
      </c>
      <c r="AW1384" s="4">
        <v>20</v>
      </c>
      <c r="BQ1384" s="6"/>
      <c r="BR1384" s="6"/>
      <c r="BS1384" s="4">
        <v>100</v>
      </c>
      <c r="BT1384" s="6"/>
      <c r="BU1384" s="6"/>
      <c r="BV1384" s="6"/>
      <c r="BW1384" s="10" t="s">
        <v>964</v>
      </c>
      <c r="BX1384" s="6"/>
      <c r="BY1384" s="6"/>
    </row>
    <row r="1385" spans="1:77" hidden="1" x14ac:dyDescent="0.3">
      <c r="A1385" s="49" t="s">
        <v>1489</v>
      </c>
      <c r="B1385" s="9">
        <v>42971</v>
      </c>
      <c r="C1385" s="1" t="s">
        <v>123</v>
      </c>
      <c r="D1385" s="10" t="s">
        <v>115</v>
      </c>
      <c r="E1385" s="10" t="s">
        <v>116</v>
      </c>
      <c r="F1385" s="83">
        <v>99</v>
      </c>
      <c r="G1385" s="83">
        <v>4</v>
      </c>
      <c r="H1385" s="12" t="str">
        <f t="shared" si="43"/>
        <v>99-4</v>
      </c>
      <c r="I1385" s="12" t="str">
        <f t="shared" si="42"/>
        <v>99-4 4</v>
      </c>
      <c r="J1385" s="49" t="s">
        <v>1489</v>
      </c>
      <c r="K1385" s="2">
        <v>0</v>
      </c>
      <c r="L1385" s="83">
        <v>54</v>
      </c>
      <c r="M1385" s="117" t="b">
        <v>1</v>
      </c>
      <c r="N1385" s="14">
        <v>242.89499999999998</v>
      </c>
      <c r="O1385" s="14">
        <v>243.43499999999997</v>
      </c>
      <c r="P1385" s="11" t="s">
        <v>112</v>
      </c>
      <c r="Q1385" s="11" t="s">
        <v>39</v>
      </c>
      <c r="R1385" s="142" t="s">
        <v>1527</v>
      </c>
      <c r="S1385" s="143">
        <v>4</v>
      </c>
      <c r="T1385" s="11" t="s">
        <v>18</v>
      </c>
      <c r="U1385" s="11"/>
      <c r="V1385" s="17" t="s">
        <v>792</v>
      </c>
      <c r="W1385" s="6" t="s">
        <v>49</v>
      </c>
      <c r="X1385" s="6" t="s">
        <v>14</v>
      </c>
      <c r="Y1385" s="6" t="s">
        <v>10</v>
      </c>
      <c r="Z1385" s="18">
        <v>2</v>
      </c>
      <c r="AA1385" s="6" t="s">
        <v>40</v>
      </c>
      <c r="AI1385" s="4">
        <v>50</v>
      </c>
      <c r="AL1385" s="39">
        <v>10</v>
      </c>
      <c r="AW1385" s="4">
        <v>40</v>
      </c>
      <c r="BQ1385" s="6"/>
      <c r="BR1385" s="6"/>
      <c r="BS1385" s="4">
        <v>100</v>
      </c>
      <c r="BT1385" s="6"/>
      <c r="BU1385" s="6"/>
      <c r="BV1385" s="6"/>
      <c r="BW1385" s="10" t="s">
        <v>897</v>
      </c>
      <c r="BX1385" s="6"/>
      <c r="BY1385" s="6"/>
    </row>
    <row r="1386" spans="1:77" hidden="1" x14ac:dyDescent="0.3">
      <c r="A1386" s="49" t="s">
        <v>1489</v>
      </c>
      <c r="B1386" s="9">
        <v>42971</v>
      </c>
      <c r="C1386" s="1" t="s">
        <v>123</v>
      </c>
      <c r="D1386" s="10" t="s">
        <v>115</v>
      </c>
      <c r="E1386" s="10" t="s">
        <v>116</v>
      </c>
      <c r="F1386" s="83">
        <v>99</v>
      </c>
      <c r="G1386" s="83">
        <v>4</v>
      </c>
      <c r="H1386" s="12" t="str">
        <f t="shared" si="43"/>
        <v>99-4</v>
      </c>
      <c r="I1386" s="12" t="str">
        <f t="shared" si="42"/>
        <v>99-4 O</v>
      </c>
      <c r="J1386" s="49" t="s">
        <v>1489</v>
      </c>
      <c r="K1386" s="2">
        <v>0</v>
      </c>
      <c r="L1386" s="83">
        <v>54</v>
      </c>
      <c r="M1386" s="117" t="b">
        <v>1</v>
      </c>
      <c r="N1386" s="14">
        <v>242.89499999999998</v>
      </c>
      <c r="O1386" s="14">
        <v>243.43499999999997</v>
      </c>
      <c r="P1386" s="11"/>
      <c r="Q1386" s="11" t="s">
        <v>105</v>
      </c>
      <c r="R1386" s="135" t="s">
        <v>105</v>
      </c>
      <c r="S1386" s="139" t="s">
        <v>1492</v>
      </c>
      <c r="T1386" s="11"/>
      <c r="U1386" s="11"/>
      <c r="V1386" s="6"/>
      <c r="W1386" s="6"/>
      <c r="X1386" s="6"/>
      <c r="Y1386" s="6"/>
      <c r="Z1386" s="18" t="e">
        <v>#N/A</v>
      </c>
      <c r="AA1386" s="6"/>
      <c r="BQ1386" s="6"/>
      <c r="BR1386" s="6"/>
      <c r="BS1386" s="4">
        <v>0</v>
      </c>
      <c r="BT1386" s="6"/>
      <c r="BU1386" s="6"/>
      <c r="BV1386" s="6"/>
      <c r="BW1386" s="6"/>
      <c r="BX1386" s="6" t="s">
        <v>967</v>
      </c>
      <c r="BY1386" s="6"/>
    </row>
    <row r="1387" spans="1:77" hidden="1" x14ac:dyDescent="0.3">
      <c r="A1387" s="49" t="s">
        <v>1489</v>
      </c>
      <c r="B1387" s="9">
        <v>42971</v>
      </c>
      <c r="C1387" s="1" t="s">
        <v>123</v>
      </c>
      <c r="D1387" s="4" t="s">
        <v>115</v>
      </c>
      <c r="E1387" s="4" t="s">
        <v>116</v>
      </c>
      <c r="F1387" s="83">
        <v>100</v>
      </c>
      <c r="G1387" s="83">
        <v>1</v>
      </c>
      <c r="H1387" s="12" t="str">
        <f t="shared" si="43"/>
        <v>100-1</v>
      </c>
      <c r="I1387" s="12" t="str">
        <f t="shared" si="42"/>
        <v>100-1 1</v>
      </c>
      <c r="J1387" s="49" t="s">
        <v>1489</v>
      </c>
      <c r="K1387" s="2">
        <v>0</v>
      </c>
      <c r="L1387" s="83">
        <v>94</v>
      </c>
      <c r="M1387" s="117" t="b">
        <v>1</v>
      </c>
      <c r="N1387" s="14">
        <v>243.35</v>
      </c>
      <c r="O1387" s="14">
        <v>244.29</v>
      </c>
      <c r="P1387" s="2" t="s">
        <v>112</v>
      </c>
      <c r="Q1387" s="2" t="s">
        <v>30</v>
      </c>
      <c r="R1387" s="142" t="s">
        <v>1524</v>
      </c>
      <c r="S1387" s="143">
        <v>1</v>
      </c>
      <c r="T1387" s="2" t="s">
        <v>21</v>
      </c>
      <c r="U1387" s="2"/>
      <c r="V1387" s="40" t="s">
        <v>790</v>
      </c>
      <c r="W1387" s="1" t="s">
        <v>49</v>
      </c>
      <c r="X1387" s="1" t="s">
        <v>92</v>
      </c>
      <c r="Y1387" s="1" t="s">
        <v>11</v>
      </c>
      <c r="Z1387" s="18">
        <v>3</v>
      </c>
      <c r="AA1387" s="1" t="s">
        <v>111</v>
      </c>
      <c r="AI1387" s="4">
        <v>10</v>
      </c>
      <c r="AL1387" s="39">
        <v>30</v>
      </c>
      <c r="AR1387" s="4">
        <v>0</v>
      </c>
      <c r="AW1387" s="4">
        <v>60</v>
      </c>
      <c r="BQ1387" s="1"/>
      <c r="BR1387" s="1"/>
      <c r="BS1387" s="4">
        <v>100</v>
      </c>
      <c r="BT1387" s="1"/>
      <c r="BU1387" s="1"/>
      <c r="BV1387" s="1"/>
      <c r="BW1387" s="4" t="s">
        <v>945</v>
      </c>
      <c r="BX1387" s="1"/>
      <c r="BY1387" s="1"/>
    </row>
    <row r="1388" spans="1:77" hidden="1" x14ac:dyDescent="0.3">
      <c r="A1388" s="49" t="s">
        <v>1489</v>
      </c>
      <c r="B1388" s="9">
        <v>42971</v>
      </c>
      <c r="C1388" s="1" t="s">
        <v>123</v>
      </c>
      <c r="D1388" s="10" t="s">
        <v>115</v>
      </c>
      <c r="E1388" s="10" t="s">
        <v>116</v>
      </c>
      <c r="F1388" s="83">
        <v>100</v>
      </c>
      <c r="G1388" s="83">
        <v>1</v>
      </c>
      <c r="H1388" s="12" t="str">
        <f t="shared" si="43"/>
        <v>100-1</v>
      </c>
      <c r="I1388" s="12" t="str">
        <f t="shared" si="42"/>
        <v>100-1 3</v>
      </c>
      <c r="J1388" s="49" t="s">
        <v>1489</v>
      </c>
      <c r="K1388" s="2">
        <v>0</v>
      </c>
      <c r="L1388" s="83">
        <v>94</v>
      </c>
      <c r="M1388" s="117" t="b">
        <v>1</v>
      </c>
      <c r="N1388" s="14">
        <v>243.35</v>
      </c>
      <c r="O1388" s="14">
        <v>244.29</v>
      </c>
      <c r="P1388" s="11" t="s">
        <v>112</v>
      </c>
      <c r="Q1388" s="11" t="s">
        <v>72</v>
      </c>
      <c r="R1388" s="142" t="s">
        <v>1526</v>
      </c>
      <c r="S1388" s="143">
        <v>3</v>
      </c>
      <c r="T1388" s="11" t="s">
        <v>18</v>
      </c>
      <c r="U1388" s="11"/>
      <c r="V1388" s="17" t="s">
        <v>792</v>
      </c>
      <c r="W1388" s="6" t="s">
        <v>49</v>
      </c>
      <c r="X1388" s="6" t="s">
        <v>92</v>
      </c>
      <c r="Y1388" s="6" t="s">
        <v>11</v>
      </c>
      <c r="Z1388" s="18">
        <v>3</v>
      </c>
      <c r="AA1388" s="6" t="s">
        <v>40</v>
      </c>
      <c r="AI1388" s="4">
        <v>10</v>
      </c>
      <c r="AL1388" s="39">
        <v>70</v>
      </c>
      <c r="AW1388" s="4">
        <v>20</v>
      </c>
      <c r="BQ1388" s="6"/>
      <c r="BR1388" s="6"/>
      <c r="BS1388" s="4">
        <v>100</v>
      </c>
      <c r="BT1388" s="6"/>
      <c r="BU1388" s="6"/>
      <c r="BV1388" s="6"/>
      <c r="BW1388" s="10" t="s">
        <v>964</v>
      </c>
      <c r="BX1388" s="6"/>
      <c r="BY1388" s="6"/>
    </row>
    <row r="1389" spans="1:77" hidden="1" x14ac:dyDescent="0.3">
      <c r="A1389" s="49" t="s">
        <v>1489</v>
      </c>
      <c r="B1389" s="9">
        <v>42971</v>
      </c>
      <c r="C1389" s="1" t="s">
        <v>123</v>
      </c>
      <c r="D1389" s="10" t="s">
        <v>115</v>
      </c>
      <c r="E1389" s="10" t="s">
        <v>116</v>
      </c>
      <c r="F1389" s="83">
        <v>100</v>
      </c>
      <c r="G1389" s="83">
        <v>1</v>
      </c>
      <c r="H1389" s="12" t="str">
        <f t="shared" si="43"/>
        <v>100-1</v>
      </c>
      <c r="I1389" s="12" t="str">
        <f t="shared" si="42"/>
        <v>100-1 4</v>
      </c>
      <c r="J1389" s="49" t="s">
        <v>1489</v>
      </c>
      <c r="K1389" s="2">
        <v>0</v>
      </c>
      <c r="L1389" s="83">
        <v>94</v>
      </c>
      <c r="M1389" s="117" t="b">
        <v>1</v>
      </c>
      <c r="N1389" s="14">
        <v>243.35</v>
      </c>
      <c r="O1389" s="14">
        <v>244.29</v>
      </c>
      <c r="P1389" s="11" t="s">
        <v>112</v>
      </c>
      <c r="Q1389" s="11" t="s">
        <v>39</v>
      </c>
      <c r="R1389" s="142" t="s">
        <v>1527</v>
      </c>
      <c r="S1389" s="143">
        <v>4</v>
      </c>
      <c r="T1389" s="11" t="s">
        <v>18</v>
      </c>
      <c r="U1389" s="11"/>
      <c r="V1389" s="17" t="s">
        <v>792</v>
      </c>
      <c r="W1389" s="6" t="s">
        <v>49</v>
      </c>
      <c r="X1389" s="6" t="s">
        <v>14</v>
      </c>
      <c r="Y1389" s="6" t="s">
        <v>10</v>
      </c>
      <c r="Z1389" s="18">
        <v>2</v>
      </c>
      <c r="AA1389" s="6" t="s">
        <v>40</v>
      </c>
      <c r="AI1389" s="4">
        <v>50</v>
      </c>
      <c r="AL1389" s="39">
        <v>10</v>
      </c>
      <c r="AW1389" s="4">
        <v>40</v>
      </c>
      <c r="BQ1389" s="6"/>
      <c r="BR1389" s="6"/>
      <c r="BS1389" s="4">
        <v>100</v>
      </c>
      <c r="BT1389" s="6"/>
      <c r="BU1389" s="6"/>
      <c r="BV1389" s="6"/>
      <c r="BW1389" s="10" t="s">
        <v>897</v>
      </c>
      <c r="BX1389" s="6"/>
      <c r="BY1389" s="6"/>
    </row>
    <row r="1390" spans="1:77" ht="15" hidden="1" customHeight="1" x14ac:dyDescent="0.3">
      <c r="A1390" s="49" t="s">
        <v>1489</v>
      </c>
      <c r="B1390" s="9">
        <v>42971</v>
      </c>
      <c r="C1390" s="1" t="s">
        <v>123</v>
      </c>
      <c r="D1390" s="10" t="s">
        <v>115</v>
      </c>
      <c r="E1390" s="10" t="s">
        <v>116</v>
      </c>
      <c r="F1390" s="83">
        <v>100</v>
      </c>
      <c r="G1390" s="83">
        <v>1</v>
      </c>
      <c r="H1390" s="12" t="str">
        <f t="shared" si="43"/>
        <v>100-1</v>
      </c>
      <c r="I1390" s="12" t="str">
        <f t="shared" si="42"/>
        <v>100-1 O</v>
      </c>
      <c r="J1390" s="49" t="s">
        <v>1489</v>
      </c>
      <c r="K1390" s="2">
        <v>0</v>
      </c>
      <c r="L1390" s="83">
        <v>94</v>
      </c>
      <c r="M1390" s="117" t="b">
        <v>1</v>
      </c>
      <c r="N1390" s="14">
        <v>243.35</v>
      </c>
      <c r="O1390" s="14">
        <v>244.29</v>
      </c>
      <c r="P1390" s="11"/>
      <c r="Q1390" s="11" t="s">
        <v>105</v>
      </c>
      <c r="R1390" s="135" t="s">
        <v>105</v>
      </c>
      <c r="S1390" s="139" t="s">
        <v>1492</v>
      </c>
      <c r="T1390" s="11"/>
      <c r="U1390" s="11"/>
      <c r="V1390" s="6"/>
      <c r="W1390" s="6"/>
      <c r="X1390" s="6"/>
      <c r="Y1390" s="6"/>
      <c r="Z1390" s="18" t="e">
        <v>#N/A</v>
      </c>
      <c r="AA1390" s="6"/>
      <c r="BQ1390" s="6"/>
      <c r="BR1390" s="6"/>
      <c r="BS1390" s="4">
        <v>0</v>
      </c>
      <c r="BT1390" s="6"/>
      <c r="BU1390" s="6"/>
      <c r="BV1390" s="6"/>
      <c r="BW1390" s="6"/>
      <c r="BX1390" s="6" t="s">
        <v>967</v>
      </c>
      <c r="BY1390" s="6"/>
    </row>
    <row r="1391" spans="1:77" ht="15" hidden="1" customHeight="1" x14ac:dyDescent="0.3">
      <c r="A1391" s="49" t="s">
        <v>1489</v>
      </c>
      <c r="B1391" s="9">
        <v>42971</v>
      </c>
      <c r="C1391" s="1" t="s">
        <v>123</v>
      </c>
      <c r="D1391" s="4" t="s">
        <v>115</v>
      </c>
      <c r="E1391" s="4" t="s">
        <v>116</v>
      </c>
      <c r="F1391" s="83">
        <v>100</v>
      </c>
      <c r="G1391" s="83">
        <v>2</v>
      </c>
      <c r="H1391" s="12" t="str">
        <f t="shared" si="43"/>
        <v>100-2</v>
      </c>
      <c r="I1391" s="12" t="str">
        <f t="shared" si="42"/>
        <v>100-2 1</v>
      </c>
      <c r="J1391" s="49" t="s">
        <v>1489</v>
      </c>
      <c r="K1391" s="2">
        <v>0</v>
      </c>
      <c r="L1391" s="83">
        <v>67</v>
      </c>
      <c r="M1391" s="117" t="b">
        <v>1</v>
      </c>
      <c r="N1391" s="14">
        <v>244.29999999999998</v>
      </c>
      <c r="O1391" s="14">
        <v>244.96999999999997</v>
      </c>
      <c r="P1391" s="2" t="s">
        <v>112</v>
      </c>
      <c r="Q1391" s="2" t="s">
        <v>30</v>
      </c>
      <c r="R1391" s="142" t="s">
        <v>1524</v>
      </c>
      <c r="S1391" s="143">
        <v>1</v>
      </c>
      <c r="T1391" s="2" t="s">
        <v>21</v>
      </c>
      <c r="U1391" s="2"/>
      <c r="V1391" s="40" t="s">
        <v>792</v>
      </c>
      <c r="W1391" s="1" t="s">
        <v>49</v>
      </c>
      <c r="X1391" s="1" t="s">
        <v>92</v>
      </c>
      <c r="Y1391" s="1" t="s">
        <v>11</v>
      </c>
      <c r="Z1391" s="18">
        <v>3</v>
      </c>
      <c r="AA1391" s="1" t="s">
        <v>111</v>
      </c>
      <c r="AI1391" s="4">
        <v>10</v>
      </c>
      <c r="AL1391" s="39">
        <v>30</v>
      </c>
      <c r="AR1391" s="4">
        <v>0</v>
      </c>
      <c r="AW1391" s="4">
        <v>60</v>
      </c>
      <c r="BQ1391" s="1"/>
      <c r="BR1391" s="1"/>
      <c r="BS1391" s="4">
        <v>100</v>
      </c>
      <c r="BT1391" s="1"/>
      <c r="BU1391" s="1"/>
      <c r="BV1391" s="1"/>
      <c r="BW1391" s="4" t="s">
        <v>945</v>
      </c>
      <c r="BX1391" s="1"/>
      <c r="BY1391" s="1"/>
    </row>
    <row r="1392" spans="1:77" ht="15" hidden="1" customHeight="1" x14ac:dyDescent="0.3">
      <c r="A1392" s="49" t="s">
        <v>1489</v>
      </c>
      <c r="B1392" s="9">
        <v>42971</v>
      </c>
      <c r="C1392" s="1" t="s">
        <v>123</v>
      </c>
      <c r="D1392" s="10" t="s">
        <v>115</v>
      </c>
      <c r="E1392" s="10" t="s">
        <v>116</v>
      </c>
      <c r="F1392" s="83">
        <v>100</v>
      </c>
      <c r="G1392" s="83">
        <v>2</v>
      </c>
      <c r="H1392" s="12" t="str">
        <f t="shared" si="43"/>
        <v>100-2</v>
      </c>
      <c r="I1392" s="12" t="str">
        <f t="shared" si="42"/>
        <v>100-2 3</v>
      </c>
      <c r="J1392" s="49" t="s">
        <v>1489</v>
      </c>
      <c r="K1392" s="2">
        <v>0</v>
      </c>
      <c r="L1392" s="83">
        <v>67</v>
      </c>
      <c r="M1392" s="117" t="b">
        <v>1</v>
      </c>
      <c r="N1392" s="14">
        <v>244.29999999999998</v>
      </c>
      <c r="O1392" s="14">
        <v>244.96999999999997</v>
      </c>
      <c r="P1392" s="11" t="s">
        <v>112</v>
      </c>
      <c r="Q1392" s="11" t="s">
        <v>72</v>
      </c>
      <c r="R1392" s="142" t="s">
        <v>1526</v>
      </c>
      <c r="S1392" s="143">
        <v>3</v>
      </c>
      <c r="T1392" s="11" t="s">
        <v>18</v>
      </c>
      <c r="U1392" s="11"/>
      <c r="V1392" s="17" t="s">
        <v>676</v>
      </c>
      <c r="W1392" s="6" t="s">
        <v>49</v>
      </c>
      <c r="X1392" s="6" t="s">
        <v>92</v>
      </c>
      <c r="Y1392" s="6" t="s">
        <v>11</v>
      </c>
      <c r="Z1392" s="18">
        <v>3</v>
      </c>
      <c r="AA1392" s="6" t="s">
        <v>40</v>
      </c>
      <c r="AI1392" s="4">
        <v>10</v>
      </c>
      <c r="AL1392" s="39">
        <v>70</v>
      </c>
      <c r="AW1392" s="4">
        <v>20</v>
      </c>
      <c r="BQ1392" s="6"/>
      <c r="BR1392" s="6"/>
      <c r="BS1392" s="4">
        <v>100</v>
      </c>
      <c r="BT1392" s="6"/>
      <c r="BU1392" s="6"/>
      <c r="BV1392" s="6"/>
      <c r="BW1392" s="10" t="s">
        <v>968</v>
      </c>
      <c r="BX1392" s="6"/>
      <c r="BY1392" s="6"/>
    </row>
    <row r="1393" spans="1:78" ht="15" hidden="1" customHeight="1" x14ac:dyDescent="0.3">
      <c r="A1393" s="49" t="s">
        <v>1489</v>
      </c>
      <c r="B1393" s="9">
        <v>42971</v>
      </c>
      <c r="C1393" s="1" t="s">
        <v>123</v>
      </c>
      <c r="D1393" s="10" t="s">
        <v>115</v>
      </c>
      <c r="E1393" s="10" t="s">
        <v>116</v>
      </c>
      <c r="F1393" s="83">
        <v>100</v>
      </c>
      <c r="G1393" s="83">
        <v>2</v>
      </c>
      <c r="H1393" s="12" t="str">
        <f t="shared" si="43"/>
        <v>100-2</v>
      </c>
      <c r="I1393" s="12" t="str">
        <f t="shared" si="42"/>
        <v>100-2 4</v>
      </c>
      <c r="J1393" s="49" t="s">
        <v>1489</v>
      </c>
      <c r="K1393" s="2">
        <v>0</v>
      </c>
      <c r="L1393" s="83">
        <v>67</v>
      </c>
      <c r="M1393" s="117" t="b">
        <v>1</v>
      </c>
      <c r="N1393" s="14">
        <v>244.29999999999998</v>
      </c>
      <c r="O1393" s="14">
        <v>244.96999999999997</v>
      </c>
      <c r="P1393" s="11" t="s">
        <v>112</v>
      </c>
      <c r="Q1393" s="11" t="s">
        <v>39</v>
      </c>
      <c r="R1393" s="142" t="s">
        <v>1527</v>
      </c>
      <c r="S1393" s="143">
        <v>4</v>
      </c>
      <c r="T1393" s="11" t="s">
        <v>18</v>
      </c>
      <c r="U1393" s="11"/>
      <c r="V1393" s="17" t="s">
        <v>892</v>
      </c>
      <c r="W1393" s="6" t="s">
        <v>49</v>
      </c>
      <c r="X1393" s="6" t="s">
        <v>14</v>
      </c>
      <c r="Y1393" s="6" t="s">
        <v>10</v>
      </c>
      <c r="Z1393" s="18">
        <v>2</v>
      </c>
      <c r="AA1393" s="6" t="s">
        <v>40</v>
      </c>
      <c r="AI1393" s="4">
        <v>50</v>
      </c>
      <c r="AL1393" s="39">
        <v>10</v>
      </c>
      <c r="AW1393" s="4">
        <v>40</v>
      </c>
      <c r="BQ1393" s="6"/>
      <c r="BR1393" s="6"/>
      <c r="BS1393" s="4">
        <v>100</v>
      </c>
      <c r="BT1393" s="6"/>
      <c r="BU1393" s="6"/>
      <c r="BV1393" s="6"/>
      <c r="BW1393" s="10" t="s">
        <v>897</v>
      </c>
      <c r="BX1393" s="6"/>
      <c r="BY1393" s="6"/>
    </row>
    <row r="1394" spans="1:78" ht="15" hidden="1" customHeight="1" x14ac:dyDescent="0.3">
      <c r="A1394" s="49" t="s">
        <v>1489</v>
      </c>
      <c r="B1394" s="9">
        <v>42971</v>
      </c>
      <c r="C1394" s="1" t="s">
        <v>123</v>
      </c>
      <c r="D1394" s="10" t="s">
        <v>115</v>
      </c>
      <c r="E1394" s="10" t="s">
        <v>116</v>
      </c>
      <c r="F1394" s="83">
        <v>100</v>
      </c>
      <c r="G1394" s="83">
        <v>2</v>
      </c>
      <c r="H1394" s="12" t="str">
        <f t="shared" si="43"/>
        <v>100-2</v>
      </c>
      <c r="I1394" s="12" t="str">
        <f t="shared" si="42"/>
        <v>100-2 O</v>
      </c>
      <c r="J1394" s="49" t="s">
        <v>1489</v>
      </c>
      <c r="K1394" s="2">
        <v>0</v>
      </c>
      <c r="L1394" s="83">
        <v>67</v>
      </c>
      <c r="M1394" s="117" t="b">
        <v>1</v>
      </c>
      <c r="N1394" s="14">
        <v>244.29999999999998</v>
      </c>
      <c r="O1394" s="14">
        <v>244.96999999999997</v>
      </c>
      <c r="P1394" s="11"/>
      <c r="Q1394" s="11" t="s">
        <v>105</v>
      </c>
      <c r="R1394" s="135" t="s">
        <v>105</v>
      </c>
      <c r="S1394" s="139" t="s">
        <v>1492</v>
      </c>
      <c r="T1394" s="11"/>
      <c r="U1394" s="11"/>
      <c r="V1394" s="6"/>
      <c r="W1394" s="6"/>
      <c r="X1394" s="6"/>
      <c r="Y1394" s="6"/>
      <c r="Z1394" s="18" t="e">
        <v>#N/A</v>
      </c>
      <c r="AA1394" s="6"/>
      <c r="BQ1394" s="6"/>
      <c r="BR1394" s="6"/>
      <c r="BS1394" s="4">
        <v>0</v>
      </c>
      <c r="BT1394" s="6"/>
      <c r="BU1394" s="6"/>
      <c r="BV1394" s="6"/>
      <c r="BW1394" s="6"/>
      <c r="BX1394" s="6" t="s">
        <v>969</v>
      </c>
      <c r="BY1394" s="6"/>
    </row>
    <row r="1395" spans="1:78" ht="15" hidden="1" customHeight="1" x14ac:dyDescent="0.3">
      <c r="A1395" s="49" t="s">
        <v>1489</v>
      </c>
      <c r="B1395" s="9">
        <v>42972</v>
      </c>
      <c r="C1395" s="1" t="s">
        <v>123</v>
      </c>
      <c r="D1395" s="4" t="s">
        <v>115</v>
      </c>
      <c r="E1395" s="4" t="s">
        <v>116</v>
      </c>
      <c r="F1395" s="83">
        <v>100</v>
      </c>
      <c r="G1395" s="83">
        <v>3</v>
      </c>
      <c r="H1395" s="12" t="str">
        <f t="shared" si="43"/>
        <v>100-3</v>
      </c>
      <c r="I1395" s="12" t="str">
        <f t="shared" si="42"/>
        <v>100-3 1</v>
      </c>
      <c r="J1395" s="49" t="s">
        <v>1489</v>
      </c>
      <c r="K1395" s="2">
        <v>0</v>
      </c>
      <c r="L1395" s="83">
        <v>81</v>
      </c>
      <c r="M1395" s="117" t="b">
        <v>1</v>
      </c>
      <c r="N1395" s="14">
        <v>244.97499999999999</v>
      </c>
      <c r="O1395" s="14">
        <v>245.785</v>
      </c>
      <c r="P1395" s="2" t="s">
        <v>112</v>
      </c>
      <c r="Q1395" s="2" t="s">
        <v>30</v>
      </c>
      <c r="R1395" s="142" t="s">
        <v>1524</v>
      </c>
      <c r="S1395" s="143">
        <v>1</v>
      </c>
      <c r="T1395" s="2" t="s">
        <v>21</v>
      </c>
      <c r="U1395" s="2"/>
      <c r="V1395" s="40" t="s">
        <v>796</v>
      </c>
      <c r="W1395" s="1" t="s">
        <v>49</v>
      </c>
      <c r="X1395" s="1" t="s">
        <v>92</v>
      </c>
      <c r="Y1395" s="1" t="s">
        <v>11</v>
      </c>
      <c r="Z1395" s="18">
        <v>3</v>
      </c>
      <c r="AA1395" s="1" t="s">
        <v>111</v>
      </c>
      <c r="AI1395" s="4">
        <v>10</v>
      </c>
      <c r="AL1395" s="39">
        <v>10</v>
      </c>
      <c r="AW1395" s="4">
        <v>80</v>
      </c>
      <c r="BQ1395" s="1"/>
      <c r="BR1395" s="1"/>
      <c r="BS1395" s="4">
        <v>100</v>
      </c>
      <c r="BT1395" s="1"/>
      <c r="BU1395" s="1"/>
      <c r="BV1395" s="1"/>
      <c r="BW1395" s="4" t="s">
        <v>895</v>
      </c>
      <c r="BX1395" s="1"/>
      <c r="BY1395" s="1"/>
      <c r="BZ1395" s="1"/>
    </row>
    <row r="1396" spans="1:78" ht="15" hidden="1" customHeight="1" x14ac:dyDescent="0.3">
      <c r="A1396" s="49" t="s">
        <v>1489</v>
      </c>
      <c r="B1396" s="9">
        <v>42972</v>
      </c>
      <c r="C1396" s="1" t="s">
        <v>123</v>
      </c>
      <c r="D1396" s="10" t="s">
        <v>115</v>
      </c>
      <c r="E1396" s="10" t="s">
        <v>116</v>
      </c>
      <c r="F1396" s="83">
        <v>100</v>
      </c>
      <c r="G1396" s="83">
        <v>3</v>
      </c>
      <c r="H1396" s="12" t="str">
        <f t="shared" si="43"/>
        <v>100-3</v>
      </c>
      <c r="I1396" s="12" t="str">
        <f t="shared" si="42"/>
        <v>100-3 3</v>
      </c>
      <c r="J1396" s="49" t="s">
        <v>1489</v>
      </c>
      <c r="K1396" s="2">
        <v>0</v>
      </c>
      <c r="L1396" s="83">
        <v>81</v>
      </c>
      <c r="M1396" s="117" t="b">
        <v>1</v>
      </c>
      <c r="N1396" s="14">
        <v>244.97499999999999</v>
      </c>
      <c r="O1396" s="14">
        <v>245.785</v>
      </c>
      <c r="P1396" s="11" t="s">
        <v>112</v>
      </c>
      <c r="Q1396" s="11" t="s">
        <v>72</v>
      </c>
      <c r="R1396" s="142" t="s">
        <v>1526</v>
      </c>
      <c r="S1396" s="143">
        <v>3</v>
      </c>
      <c r="T1396" s="11" t="s">
        <v>18</v>
      </c>
      <c r="U1396" s="11"/>
      <c r="V1396" s="17" t="s">
        <v>791</v>
      </c>
      <c r="W1396" s="6" t="s">
        <v>49</v>
      </c>
      <c r="X1396" s="6" t="s">
        <v>92</v>
      </c>
      <c r="Y1396" s="6" t="s">
        <v>11</v>
      </c>
      <c r="Z1396" s="18">
        <v>3</v>
      </c>
      <c r="AA1396" s="6" t="s">
        <v>40</v>
      </c>
      <c r="AI1396" s="4">
        <v>10</v>
      </c>
      <c r="AL1396" s="39">
        <v>70</v>
      </c>
      <c r="AW1396" s="4">
        <v>20</v>
      </c>
      <c r="BQ1396" s="6"/>
      <c r="BR1396" s="6"/>
      <c r="BS1396" s="4">
        <v>100</v>
      </c>
      <c r="BT1396" s="6"/>
      <c r="BU1396" s="6"/>
      <c r="BV1396" s="6"/>
      <c r="BW1396" s="10" t="s">
        <v>896</v>
      </c>
      <c r="BX1396" s="6"/>
      <c r="BY1396" s="6"/>
      <c r="BZ1396" s="6"/>
    </row>
    <row r="1397" spans="1:78" ht="15" hidden="1" customHeight="1" x14ac:dyDescent="0.3">
      <c r="A1397" s="49" t="s">
        <v>1489</v>
      </c>
      <c r="B1397" s="9">
        <v>42972</v>
      </c>
      <c r="C1397" s="1" t="s">
        <v>123</v>
      </c>
      <c r="D1397" s="10" t="s">
        <v>115</v>
      </c>
      <c r="E1397" s="10" t="s">
        <v>116</v>
      </c>
      <c r="F1397" s="83">
        <v>100</v>
      </c>
      <c r="G1397" s="83">
        <v>3</v>
      </c>
      <c r="H1397" s="12" t="str">
        <f t="shared" si="43"/>
        <v>100-3</v>
      </c>
      <c r="I1397" s="12" t="str">
        <f t="shared" si="42"/>
        <v>100-3 4</v>
      </c>
      <c r="J1397" s="49" t="s">
        <v>1489</v>
      </c>
      <c r="K1397" s="2">
        <v>0</v>
      </c>
      <c r="L1397" s="83">
        <v>81</v>
      </c>
      <c r="M1397" s="117" t="b">
        <v>1</v>
      </c>
      <c r="N1397" s="14">
        <v>244.97499999999999</v>
      </c>
      <c r="O1397" s="14">
        <v>245.785</v>
      </c>
      <c r="P1397" s="11" t="s">
        <v>112</v>
      </c>
      <c r="Q1397" s="11" t="s">
        <v>39</v>
      </c>
      <c r="R1397" s="142" t="s">
        <v>1527</v>
      </c>
      <c r="S1397" s="143">
        <v>4</v>
      </c>
      <c r="T1397" s="11" t="s">
        <v>18</v>
      </c>
      <c r="U1397" s="11"/>
      <c r="V1397" s="17" t="s">
        <v>459</v>
      </c>
      <c r="W1397" s="6" t="s">
        <v>49</v>
      </c>
      <c r="X1397" s="6" t="s">
        <v>14</v>
      </c>
      <c r="Y1397" s="6" t="s">
        <v>10</v>
      </c>
      <c r="Z1397" s="18">
        <v>2</v>
      </c>
      <c r="AA1397" s="6" t="s">
        <v>40</v>
      </c>
      <c r="AI1397" s="4">
        <v>70</v>
      </c>
      <c r="AL1397" s="39">
        <v>20</v>
      </c>
      <c r="AW1397" s="4">
        <v>10</v>
      </c>
      <c r="BQ1397" s="6"/>
      <c r="BR1397" s="6"/>
      <c r="BS1397" s="4">
        <v>100</v>
      </c>
      <c r="BT1397" s="6"/>
      <c r="BU1397" s="6"/>
      <c r="BV1397" s="6"/>
      <c r="BW1397" s="10" t="s">
        <v>897</v>
      </c>
      <c r="BX1397" s="6"/>
      <c r="BY1397" s="6"/>
      <c r="BZ1397" s="6"/>
    </row>
    <row r="1398" spans="1:78" ht="15" hidden="1" customHeight="1" x14ac:dyDescent="0.3">
      <c r="A1398" s="49" t="s">
        <v>1489</v>
      </c>
      <c r="B1398" s="9">
        <v>42972</v>
      </c>
      <c r="C1398" s="1" t="s">
        <v>123</v>
      </c>
      <c r="D1398" s="10" t="s">
        <v>115</v>
      </c>
      <c r="E1398" s="10" t="s">
        <v>116</v>
      </c>
      <c r="F1398" s="83">
        <v>100</v>
      </c>
      <c r="G1398" s="83">
        <v>3</v>
      </c>
      <c r="H1398" s="12" t="str">
        <f t="shared" si="43"/>
        <v>100-3</v>
      </c>
      <c r="I1398" s="12" t="str">
        <f t="shared" si="42"/>
        <v>100-3 5</v>
      </c>
      <c r="J1398" s="49" t="s">
        <v>1489</v>
      </c>
      <c r="K1398" s="2">
        <v>0</v>
      </c>
      <c r="L1398" s="83">
        <v>81</v>
      </c>
      <c r="M1398" s="117" t="b">
        <v>1</v>
      </c>
      <c r="N1398" s="14">
        <v>244.97499999999999</v>
      </c>
      <c r="O1398" s="14">
        <v>245.785</v>
      </c>
      <c r="P1398" s="11" t="s">
        <v>112</v>
      </c>
      <c r="Q1398" s="11" t="s">
        <v>46</v>
      </c>
      <c r="R1398" s="142" t="s">
        <v>1495</v>
      </c>
      <c r="S1398" s="143">
        <v>5</v>
      </c>
      <c r="T1398" s="11" t="s">
        <v>18</v>
      </c>
      <c r="U1398" s="11"/>
      <c r="V1398" s="17" t="s">
        <v>792</v>
      </c>
      <c r="W1398" s="6" t="s">
        <v>49</v>
      </c>
      <c r="X1398" s="6" t="s">
        <v>14</v>
      </c>
      <c r="Y1398" s="6" t="s">
        <v>10</v>
      </c>
      <c r="Z1398" s="18">
        <v>2</v>
      </c>
      <c r="AA1398" s="6" t="s">
        <v>40</v>
      </c>
      <c r="AR1398" s="4">
        <v>50</v>
      </c>
      <c r="BH1398" s="4">
        <v>50</v>
      </c>
      <c r="BQ1398" s="6" t="s">
        <v>893</v>
      </c>
      <c r="BR1398" s="6"/>
      <c r="BS1398" s="4">
        <v>100</v>
      </c>
      <c r="BT1398" s="6"/>
      <c r="BU1398" s="6"/>
      <c r="BV1398" s="6"/>
      <c r="BW1398" s="10" t="s">
        <v>898</v>
      </c>
      <c r="BX1398" s="6"/>
      <c r="BY1398" s="6"/>
      <c r="BZ1398" s="6"/>
    </row>
    <row r="1399" spans="1:78" ht="15" hidden="1" customHeight="1" x14ac:dyDescent="0.3">
      <c r="A1399" s="49" t="s">
        <v>1489</v>
      </c>
      <c r="B1399" s="9">
        <v>42972</v>
      </c>
      <c r="C1399" s="1" t="s">
        <v>123</v>
      </c>
      <c r="D1399" s="4" t="s">
        <v>115</v>
      </c>
      <c r="E1399" s="4" t="s">
        <v>116</v>
      </c>
      <c r="F1399" s="83">
        <v>100</v>
      </c>
      <c r="G1399" s="83">
        <v>3</v>
      </c>
      <c r="H1399" s="12" t="str">
        <f t="shared" si="43"/>
        <v>100-3</v>
      </c>
      <c r="I1399" s="12" t="str">
        <f t="shared" si="42"/>
        <v>100-3 O</v>
      </c>
      <c r="J1399" s="49" t="s">
        <v>1489</v>
      </c>
      <c r="K1399" s="2">
        <v>0</v>
      </c>
      <c r="L1399" s="83">
        <v>81</v>
      </c>
      <c r="M1399" s="117" t="b">
        <v>1</v>
      </c>
      <c r="N1399" s="14">
        <v>244.97499999999999</v>
      </c>
      <c r="O1399" s="14">
        <v>245.785</v>
      </c>
      <c r="P1399" s="2"/>
      <c r="Q1399" s="2" t="s">
        <v>105</v>
      </c>
      <c r="R1399" s="135" t="s">
        <v>105</v>
      </c>
      <c r="S1399" s="139" t="s">
        <v>1492</v>
      </c>
      <c r="T1399" s="2"/>
      <c r="U1399" s="2"/>
      <c r="V1399" s="40"/>
      <c r="W1399" s="1"/>
      <c r="X1399" s="1"/>
      <c r="Y1399" s="1"/>
      <c r="Z1399" s="18" t="e">
        <v>#N/A</v>
      </c>
      <c r="AA1399" s="1"/>
      <c r="BQ1399" s="1"/>
      <c r="BR1399" s="1"/>
      <c r="BS1399" s="4">
        <v>0</v>
      </c>
      <c r="BT1399" s="1"/>
      <c r="BU1399" s="1"/>
      <c r="BV1399" s="1"/>
      <c r="BX1399" s="1" t="s">
        <v>977</v>
      </c>
      <c r="BY1399" s="1"/>
      <c r="BZ1399" s="1"/>
    </row>
    <row r="1400" spans="1:78" ht="15" hidden="1" customHeight="1" x14ac:dyDescent="0.3">
      <c r="A1400" s="49" t="s">
        <v>1489</v>
      </c>
      <c r="B1400" s="9">
        <v>42972</v>
      </c>
      <c r="C1400" s="1" t="s">
        <v>123</v>
      </c>
      <c r="D1400" s="4" t="s">
        <v>115</v>
      </c>
      <c r="E1400" s="4" t="s">
        <v>116</v>
      </c>
      <c r="F1400" s="83">
        <v>100</v>
      </c>
      <c r="G1400" s="83">
        <v>4</v>
      </c>
      <c r="H1400" s="12" t="str">
        <f t="shared" si="43"/>
        <v>100-4</v>
      </c>
      <c r="I1400" s="12" t="str">
        <f t="shared" si="42"/>
        <v>100-4 1</v>
      </c>
      <c r="J1400" s="49" t="s">
        <v>1489</v>
      </c>
      <c r="K1400" s="2">
        <v>0</v>
      </c>
      <c r="L1400" s="83">
        <v>63</v>
      </c>
      <c r="M1400" s="117" t="b">
        <v>1</v>
      </c>
      <c r="N1400" s="14">
        <v>245.79</v>
      </c>
      <c r="O1400" s="14">
        <v>246.42</v>
      </c>
      <c r="P1400" s="2" t="s">
        <v>112</v>
      </c>
      <c r="Q1400" s="2" t="s">
        <v>30</v>
      </c>
      <c r="R1400" s="142" t="s">
        <v>1524</v>
      </c>
      <c r="S1400" s="143">
        <v>1</v>
      </c>
      <c r="T1400" s="2" t="s">
        <v>21</v>
      </c>
      <c r="U1400" s="2"/>
      <c r="V1400" s="40" t="s">
        <v>881</v>
      </c>
      <c r="W1400" s="1" t="s">
        <v>49</v>
      </c>
      <c r="X1400" s="1" t="s">
        <v>92</v>
      </c>
      <c r="Y1400" s="1" t="s">
        <v>11</v>
      </c>
      <c r="Z1400" s="18">
        <v>3</v>
      </c>
      <c r="AA1400" s="1" t="s">
        <v>111</v>
      </c>
      <c r="AI1400" s="4">
        <v>10</v>
      </c>
      <c r="AL1400" s="39">
        <v>10</v>
      </c>
      <c r="AW1400" s="4">
        <v>80</v>
      </c>
      <c r="BQ1400" s="1"/>
      <c r="BR1400" s="1"/>
      <c r="BS1400" s="4">
        <v>100</v>
      </c>
      <c r="BT1400" s="1"/>
      <c r="BU1400" s="1"/>
      <c r="BV1400" s="1"/>
      <c r="BW1400" s="4" t="s">
        <v>895</v>
      </c>
      <c r="BX1400" s="1"/>
      <c r="BY1400" s="1"/>
      <c r="BZ1400" s="1"/>
    </row>
    <row r="1401" spans="1:78" ht="15" hidden="1" customHeight="1" x14ac:dyDescent="0.3">
      <c r="A1401" s="49" t="s">
        <v>1489</v>
      </c>
      <c r="B1401" s="9">
        <v>42972</v>
      </c>
      <c r="C1401" s="1" t="s">
        <v>123</v>
      </c>
      <c r="D1401" s="10" t="s">
        <v>115</v>
      </c>
      <c r="E1401" s="10" t="s">
        <v>116</v>
      </c>
      <c r="F1401" s="83">
        <v>100</v>
      </c>
      <c r="G1401" s="83">
        <v>4</v>
      </c>
      <c r="H1401" s="12" t="str">
        <f t="shared" si="43"/>
        <v>100-4</v>
      </c>
      <c r="I1401" s="12" t="str">
        <f t="shared" si="42"/>
        <v>100-4 3</v>
      </c>
      <c r="J1401" s="49" t="s">
        <v>1489</v>
      </c>
      <c r="K1401" s="2">
        <v>0</v>
      </c>
      <c r="L1401" s="83">
        <v>63</v>
      </c>
      <c r="M1401" s="117" t="b">
        <v>1</v>
      </c>
      <c r="N1401" s="14">
        <v>245.79</v>
      </c>
      <c r="O1401" s="14">
        <v>246.42</v>
      </c>
      <c r="P1401" s="11" t="s">
        <v>112</v>
      </c>
      <c r="Q1401" s="11" t="s">
        <v>72</v>
      </c>
      <c r="R1401" s="142" t="s">
        <v>1526</v>
      </c>
      <c r="S1401" s="143">
        <v>3</v>
      </c>
      <c r="T1401" s="11" t="s">
        <v>18</v>
      </c>
      <c r="U1401" s="11"/>
      <c r="V1401" s="17" t="s">
        <v>795</v>
      </c>
      <c r="W1401" s="6" t="s">
        <v>49</v>
      </c>
      <c r="X1401" s="6" t="s">
        <v>92</v>
      </c>
      <c r="Y1401" s="6" t="s">
        <v>11</v>
      </c>
      <c r="Z1401" s="18">
        <v>3</v>
      </c>
      <c r="AA1401" s="6" t="s">
        <v>40</v>
      </c>
      <c r="AI1401" s="4">
        <v>10</v>
      </c>
      <c r="AL1401" s="39">
        <v>70</v>
      </c>
      <c r="AW1401" s="4">
        <v>20</v>
      </c>
      <c r="BQ1401" s="6"/>
      <c r="BR1401" s="6"/>
      <c r="BS1401" s="4">
        <v>100</v>
      </c>
      <c r="BT1401" s="6"/>
      <c r="BU1401" s="6"/>
      <c r="BV1401" s="6"/>
      <c r="BW1401" s="10" t="s">
        <v>896</v>
      </c>
      <c r="BX1401" s="6"/>
      <c r="BY1401" s="6"/>
      <c r="BZ1401" s="6"/>
    </row>
    <row r="1402" spans="1:78" ht="15" hidden="1" customHeight="1" x14ac:dyDescent="0.3">
      <c r="A1402" s="49" t="s">
        <v>1489</v>
      </c>
      <c r="B1402" s="9">
        <v>42972</v>
      </c>
      <c r="C1402" s="1" t="s">
        <v>123</v>
      </c>
      <c r="D1402" s="10" t="s">
        <v>115</v>
      </c>
      <c r="E1402" s="10" t="s">
        <v>116</v>
      </c>
      <c r="F1402" s="83">
        <v>100</v>
      </c>
      <c r="G1402" s="83">
        <v>4</v>
      </c>
      <c r="H1402" s="12" t="str">
        <f t="shared" si="43"/>
        <v>100-4</v>
      </c>
      <c r="I1402" s="12" t="str">
        <f t="shared" si="42"/>
        <v>100-4 4</v>
      </c>
      <c r="J1402" s="49" t="s">
        <v>1489</v>
      </c>
      <c r="K1402" s="2">
        <v>0</v>
      </c>
      <c r="L1402" s="83">
        <v>63</v>
      </c>
      <c r="M1402" s="117" t="b">
        <v>1</v>
      </c>
      <c r="N1402" s="14">
        <v>245.79</v>
      </c>
      <c r="O1402" s="14">
        <v>246.42</v>
      </c>
      <c r="P1402" s="11" t="s">
        <v>112</v>
      </c>
      <c r="Q1402" s="11" t="s">
        <v>39</v>
      </c>
      <c r="R1402" s="142" t="s">
        <v>1527</v>
      </c>
      <c r="S1402" s="143">
        <v>4</v>
      </c>
      <c r="T1402" s="11" t="s">
        <v>18</v>
      </c>
      <c r="U1402" s="11"/>
      <c r="V1402" s="17" t="s">
        <v>459</v>
      </c>
      <c r="W1402" s="6" t="s">
        <v>49</v>
      </c>
      <c r="X1402" s="6" t="s">
        <v>14</v>
      </c>
      <c r="Y1402" s="6" t="s">
        <v>10</v>
      </c>
      <c r="Z1402" s="18">
        <v>2</v>
      </c>
      <c r="AA1402" s="6" t="s">
        <v>40</v>
      </c>
      <c r="AI1402" s="4">
        <v>70</v>
      </c>
      <c r="AL1402" s="39">
        <v>20</v>
      </c>
      <c r="AW1402" s="4">
        <v>10</v>
      </c>
      <c r="BQ1402" s="6"/>
      <c r="BR1402" s="6"/>
      <c r="BS1402" s="4">
        <v>100</v>
      </c>
      <c r="BT1402" s="6"/>
      <c r="BU1402" s="6"/>
      <c r="BV1402" s="6"/>
      <c r="BW1402" s="10" t="s">
        <v>897</v>
      </c>
      <c r="BX1402" s="6"/>
      <c r="BY1402" s="6"/>
      <c r="BZ1402" s="6"/>
    </row>
    <row r="1403" spans="1:78" ht="15" hidden="1" customHeight="1" x14ac:dyDescent="0.3">
      <c r="A1403" s="49" t="s">
        <v>1489</v>
      </c>
      <c r="B1403" s="9">
        <v>42972</v>
      </c>
      <c r="C1403" s="1" t="s">
        <v>123</v>
      </c>
      <c r="D1403" s="10" t="s">
        <v>115</v>
      </c>
      <c r="E1403" s="10" t="s">
        <v>116</v>
      </c>
      <c r="F1403" s="83">
        <v>100</v>
      </c>
      <c r="G1403" s="83">
        <v>4</v>
      </c>
      <c r="H1403" s="12" t="str">
        <f t="shared" si="43"/>
        <v>100-4</v>
      </c>
      <c r="I1403" s="12" t="str">
        <f t="shared" si="42"/>
        <v>100-4 5</v>
      </c>
      <c r="J1403" s="49" t="s">
        <v>1489</v>
      </c>
      <c r="K1403" s="2">
        <v>0</v>
      </c>
      <c r="L1403" s="83">
        <v>63</v>
      </c>
      <c r="M1403" s="117" t="b">
        <v>1</v>
      </c>
      <c r="N1403" s="14">
        <v>245.79</v>
      </c>
      <c r="O1403" s="14">
        <v>246.42</v>
      </c>
      <c r="P1403" s="11" t="s">
        <v>112</v>
      </c>
      <c r="Q1403" s="11" t="s">
        <v>46</v>
      </c>
      <c r="R1403" s="142" t="s">
        <v>1495</v>
      </c>
      <c r="S1403" s="143">
        <v>5</v>
      </c>
      <c r="T1403" s="11" t="s">
        <v>18</v>
      </c>
      <c r="U1403" s="11"/>
      <c r="V1403" s="17" t="s">
        <v>791</v>
      </c>
      <c r="W1403" s="6" t="s">
        <v>49</v>
      </c>
      <c r="X1403" s="6" t="s">
        <v>14</v>
      </c>
      <c r="Y1403" s="6" t="s">
        <v>10</v>
      </c>
      <c r="Z1403" s="18">
        <v>2</v>
      </c>
      <c r="AA1403" s="6" t="s">
        <v>40</v>
      </c>
      <c r="AR1403" s="4">
        <v>50</v>
      </c>
      <c r="BH1403" s="4">
        <v>50</v>
      </c>
      <c r="BQ1403" s="6"/>
      <c r="BR1403" s="6"/>
      <c r="BS1403" s="4">
        <v>100</v>
      </c>
      <c r="BT1403" s="6"/>
      <c r="BU1403" s="6"/>
      <c r="BV1403" s="6"/>
      <c r="BW1403" s="10" t="s">
        <v>949</v>
      </c>
      <c r="BX1403" s="6"/>
      <c r="BY1403" s="6"/>
      <c r="BZ1403" s="6"/>
    </row>
    <row r="1404" spans="1:78" ht="15" hidden="1" customHeight="1" x14ac:dyDescent="0.3">
      <c r="A1404" s="49" t="s">
        <v>1489</v>
      </c>
      <c r="B1404" s="9">
        <v>42972</v>
      </c>
      <c r="C1404" s="1" t="s">
        <v>123</v>
      </c>
      <c r="D1404" s="10" t="s">
        <v>115</v>
      </c>
      <c r="E1404" s="10" t="s">
        <v>116</v>
      </c>
      <c r="F1404" s="83">
        <v>100</v>
      </c>
      <c r="G1404" s="83">
        <v>4</v>
      </c>
      <c r="H1404" s="12" t="str">
        <f t="shared" si="43"/>
        <v>100-4</v>
      </c>
      <c r="I1404" s="12" t="str">
        <f t="shared" si="42"/>
        <v>100-4 5</v>
      </c>
      <c r="J1404" s="49" t="s">
        <v>1489</v>
      </c>
      <c r="K1404" s="2">
        <v>0</v>
      </c>
      <c r="L1404" s="83">
        <v>63</v>
      </c>
      <c r="M1404" s="117" t="b">
        <v>1</v>
      </c>
      <c r="N1404" s="14">
        <v>245.79</v>
      </c>
      <c r="O1404" s="14">
        <v>246.42</v>
      </c>
      <c r="P1404" s="11" t="s">
        <v>112</v>
      </c>
      <c r="Q1404" s="11" t="s">
        <v>35</v>
      </c>
      <c r="R1404" s="142" t="s">
        <v>1495</v>
      </c>
      <c r="S1404" s="143">
        <v>5</v>
      </c>
      <c r="T1404" s="11" t="s">
        <v>18</v>
      </c>
      <c r="U1404" s="11"/>
      <c r="V1404" s="17" t="s">
        <v>970</v>
      </c>
      <c r="W1404" s="6" t="s">
        <v>49</v>
      </c>
      <c r="X1404" s="6" t="s">
        <v>17</v>
      </c>
      <c r="Y1404" s="6" t="s">
        <v>302</v>
      </c>
      <c r="Z1404" s="18">
        <v>2</v>
      </c>
      <c r="AA1404" s="6" t="s">
        <v>40</v>
      </c>
      <c r="BH1404" s="4">
        <v>100</v>
      </c>
      <c r="BQ1404" s="6"/>
      <c r="BR1404" s="6"/>
      <c r="BS1404" s="4">
        <v>100</v>
      </c>
      <c r="BT1404" s="6"/>
      <c r="BU1404" s="6"/>
      <c r="BV1404" s="6"/>
      <c r="BW1404" s="10" t="s">
        <v>978</v>
      </c>
      <c r="BX1404" s="6"/>
      <c r="BY1404" s="6"/>
      <c r="BZ1404" s="6"/>
    </row>
    <row r="1405" spans="1:78" ht="15" hidden="1" customHeight="1" x14ac:dyDescent="0.3">
      <c r="A1405" s="49" t="s">
        <v>1489</v>
      </c>
      <c r="B1405" s="9">
        <v>42972</v>
      </c>
      <c r="C1405" s="1" t="s">
        <v>123</v>
      </c>
      <c r="D1405" s="10" t="s">
        <v>115</v>
      </c>
      <c r="E1405" s="10" t="s">
        <v>116</v>
      </c>
      <c r="F1405" s="83">
        <v>100</v>
      </c>
      <c r="G1405" s="83">
        <v>4</v>
      </c>
      <c r="H1405" s="12" t="str">
        <f t="shared" si="43"/>
        <v>100-4</v>
      </c>
      <c r="I1405" s="12" t="str">
        <f t="shared" si="42"/>
        <v>100-4 O</v>
      </c>
      <c r="J1405" s="49" t="s">
        <v>1489</v>
      </c>
      <c r="K1405" s="2">
        <v>0</v>
      </c>
      <c r="L1405" s="83">
        <v>63</v>
      </c>
      <c r="M1405" s="117" t="b">
        <v>1</v>
      </c>
      <c r="N1405" s="14">
        <v>245.79</v>
      </c>
      <c r="O1405" s="14">
        <v>246.42</v>
      </c>
      <c r="P1405" s="11"/>
      <c r="Q1405" s="11" t="s">
        <v>105</v>
      </c>
      <c r="R1405" s="135" t="s">
        <v>105</v>
      </c>
      <c r="S1405" s="139" t="s">
        <v>1492</v>
      </c>
      <c r="T1405" s="11"/>
      <c r="U1405" s="11"/>
      <c r="V1405" s="17"/>
      <c r="W1405" s="6"/>
      <c r="X1405" s="6"/>
      <c r="Y1405" s="6"/>
      <c r="Z1405" s="18" t="e">
        <v>#N/A</v>
      </c>
      <c r="AA1405" s="6"/>
      <c r="BQ1405" s="6"/>
      <c r="BR1405" s="6"/>
      <c r="BS1405" s="4">
        <v>0</v>
      </c>
      <c r="BT1405" s="6"/>
      <c r="BU1405" s="6"/>
      <c r="BV1405" s="6"/>
      <c r="BW1405" s="10"/>
      <c r="BX1405" s="6" t="s">
        <v>979</v>
      </c>
      <c r="BY1405" s="6"/>
      <c r="BZ1405" s="6"/>
    </row>
    <row r="1406" spans="1:78" ht="15" hidden="1" customHeight="1" x14ac:dyDescent="0.3">
      <c r="A1406" s="49" t="s">
        <v>1489</v>
      </c>
      <c r="B1406" s="9">
        <v>42972</v>
      </c>
      <c r="C1406" s="1" t="s">
        <v>123</v>
      </c>
      <c r="D1406" s="4" t="s">
        <v>115</v>
      </c>
      <c r="E1406" s="4" t="s">
        <v>116</v>
      </c>
      <c r="F1406" s="83">
        <v>101</v>
      </c>
      <c r="G1406" s="83">
        <v>1</v>
      </c>
      <c r="H1406" s="12" t="str">
        <f t="shared" si="43"/>
        <v>101-1</v>
      </c>
      <c r="I1406" s="12" t="str">
        <f t="shared" si="42"/>
        <v>101-1 1</v>
      </c>
      <c r="J1406" s="49" t="s">
        <v>1489</v>
      </c>
      <c r="K1406" s="2">
        <v>0</v>
      </c>
      <c r="L1406" s="83">
        <v>92</v>
      </c>
      <c r="M1406" s="117" t="b">
        <v>1</v>
      </c>
      <c r="N1406" s="14">
        <v>246.4</v>
      </c>
      <c r="O1406" s="14">
        <v>247.32</v>
      </c>
      <c r="P1406" s="2" t="s">
        <v>112</v>
      </c>
      <c r="Q1406" s="2" t="s">
        <v>30</v>
      </c>
      <c r="R1406" s="142" t="s">
        <v>1524</v>
      </c>
      <c r="S1406" s="143">
        <v>1</v>
      </c>
      <c r="T1406" s="2" t="s">
        <v>21</v>
      </c>
      <c r="U1406" s="2"/>
      <c r="V1406" s="40" t="s">
        <v>676</v>
      </c>
      <c r="W1406" s="1" t="s">
        <v>49</v>
      </c>
      <c r="X1406" s="1" t="s">
        <v>92</v>
      </c>
      <c r="Y1406" s="1" t="s">
        <v>11</v>
      </c>
      <c r="Z1406" s="18">
        <v>3</v>
      </c>
      <c r="AA1406" s="1" t="s">
        <v>111</v>
      </c>
      <c r="AI1406" s="4">
        <v>10</v>
      </c>
      <c r="AL1406" s="39">
        <v>10</v>
      </c>
      <c r="AW1406" s="4">
        <v>80</v>
      </c>
      <c r="BQ1406" s="1"/>
      <c r="BR1406" s="1"/>
      <c r="BS1406" s="4">
        <v>100</v>
      </c>
      <c r="BT1406" s="1"/>
      <c r="BU1406" s="1"/>
      <c r="BV1406" s="1"/>
      <c r="BW1406" s="4" t="s">
        <v>895</v>
      </c>
      <c r="BX1406" s="1"/>
      <c r="BY1406" s="1"/>
      <c r="BZ1406" s="1"/>
    </row>
    <row r="1407" spans="1:78" ht="15" hidden="1" customHeight="1" x14ac:dyDescent="0.3">
      <c r="A1407" s="49" t="s">
        <v>1489</v>
      </c>
      <c r="B1407" s="9">
        <v>42972</v>
      </c>
      <c r="C1407" s="1" t="s">
        <v>123</v>
      </c>
      <c r="D1407" s="10" t="s">
        <v>115</v>
      </c>
      <c r="E1407" s="10" t="s">
        <v>116</v>
      </c>
      <c r="F1407" s="83">
        <v>101</v>
      </c>
      <c r="G1407" s="83">
        <v>1</v>
      </c>
      <c r="H1407" s="12" t="str">
        <f t="shared" si="43"/>
        <v>101-1</v>
      </c>
      <c r="I1407" s="12" t="str">
        <f t="shared" si="42"/>
        <v>101-1 3</v>
      </c>
      <c r="J1407" s="49" t="s">
        <v>1489</v>
      </c>
      <c r="K1407" s="2">
        <v>0</v>
      </c>
      <c r="L1407" s="83">
        <v>92</v>
      </c>
      <c r="M1407" s="117" t="b">
        <v>1</v>
      </c>
      <c r="N1407" s="14">
        <v>246.4</v>
      </c>
      <c r="O1407" s="14">
        <v>247.32</v>
      </c>
      <c r="P1407" s="11" t="s">
        <v>112</v>
      </c>
      <c r="Q1407" s="11" t="s">
        <v>72</v>
      </c>
      <c r="R1407" s="142" t="s">
        <v>1526</v>
      </c>
      <c r="S1407" s="143">
        <v>3</v>
      </c>
      <c r="T1407" s="11" t="s">
        <v>18</v>
      </c>
      <c r="U1407" s="11"/>
      <c r="V1407" s="17" t="s">
        <v>796</v>
      </c>
      <c r="W1407" s="6" t="s">
        <v>49</v>
      </c>
      <c r="X1407" s="6" t="s">
        <v>92</v>
      </c>
      <c r="Y1407" s="6" t="s">
        <v>11</v>
      </c>
      <c r="Z1407" s="18">
        <v>3</v>
      </c>
      <c r="AA1407" s="6" t="s">
        <v>40</v>
      </c>
      <c r="AI1407" s="4">
        <v>10</v>
      </c>
      <c r="AL1407" s="39">
        <v>70</v>
      </c>
      <c r="AW1407" s="4">
        <v>20</v>
      </c>
      <c r="BQ1407" s="6"/>
      <c r="BR1407" s="6"/>
      <c r="BS1407" s="4">
        <v>100</v>
      </c>
      <c r="BT1407" s="6"/>
      <c r="BU1407" s="6"/>
      <c r="BV1407" s="6"/>
      <c r="BW1407" s="10" t="s">
        <v>980</v>
      </c>
      <c r="BX1407" s="6"/>
      <c r="BY1407" s="6"/>
      <c r="BZ1407" s="6"/>
    </row>
    <row r="1408" spans="1:78" ht="15" hidden="1" customHeight="1" x14ac:dyDescent="0.3">
      <c r="A1408" s="49" t="s">
        <v>1489</v>
      </c>
      <c r="B1408" s="9">
        <v>42972</v>
      </c>
      <c r="C1408" s="1" t="s">
        <v>123</v>
      </c>
      <c r="D1408" s="10" t="s">
        <v>115</v>
      </c>
      <c r="E1408" s="10" t="s">
        <v>116</v>
      </c>
      <c r="F1408" s="83">
        <v>101</v>
      </c>
      <c r="G1408" s="83">
        <v>1</v>
      </c>
      <c r="H1408" s="12" t="str">
        <f t="shared" si="43"/>
        <v>101-1</v>
      </c>
      <c r="I1408" s="12" t="str">
        <f t="shared" si="42"/>
        <v>101-1 4</v>
      </c>
      <c r="J1408" s="49" t="s">
        <v>1489</v>
      </c>
      <c r="K1408" s="2">
        <v>0</v>
      </c>
      <c r="L1408" s="83">
        <v>92</v>
      </c>
      <c r="M1408" s="117" t="b">
        <v>1</v>
      </c>
      <c r="N1408" s="14">
        <v>246.4</v>
      </c>
      <c r="O1408" s="14">
        <v>247.32</v>
      </c>
      <c r="P1408" s="11" t="s">
        <v>112</v>
      </c>
      <c r="Q1408" s="11" t="s">
        <v>39</v>
      </c>
      <c r="R1408" s="142" t="s">
        <v>1527</v>
      </c>
      <c r="S1408" s="143">
        <v>4</v>
      </c>
      <c r="T1408" s="11" t="s">
        <v>18</v>
      </c>
      <c r="U1408" s="11"/>
      <c r="V1408" s="17" t="s">
        <v>459</v>
      </c>
      <c r="W1408" s="6" t="s">
        <v>49</v>
      </c>
      <c r="X1408" s="6" t="s">
        <v>14</v>
      </c>
      <c r="Y1408" s="6" t="s">
        <v>10</v>
      </c>
      <c r="Z1408" s="18">
        <v>2</v>
      </c>
      <c r="AA1408" s="6" t="s">
        <v>40</v>
      </c>
      <c r="AI1408" s="4">
        <v>70</v>
      </c>
      <c r="AL1408" s="39">
        <v>20</v>
      </c>
      <c r="AW1408" s="4">
        <v>10</v>
      </c>
      <c r="BQ1408" s="6"/>
      <c r="BR1408" s="6"/>
      <c r="BS1408" s="4">
        <v>100</v>
      </c>
      <c r="BT1408" s="6"/>
      <c r="BU1408" s="6"/>
      <c r="BV1408" s="6"/>
      <c r="BW1408" s="10" t="s">
        <v>897</v>
      </c>
      <c r="BX1408" s="6"/>
      <c r="BY1408" s="6"/>
      <c r="BZ1408" s="6"/>
    </row>
    <row r="1409" spans="1:78" ht="15" hidden="1" customHeight="1" x14ac:dyDescent="0.3">
      <c r="A1409" s="49" t="s">
        <v>1489</v>
      </c>
      <c r="B1409" s="9">
        <v>42972</v>
      </c>
      <c r="C1409" s="1" t="s">
        <v>123</v>
      </c>
      <c r="D1409" s="4" t="s">
        <v>115</v>
      </c>
      <c r="E1409" s="4" t="s">
        <v>116</v>
      </c>
      <c r="F1409" s="83">
        <v>101</v>
      </c>
      <c r="G1409" s="83">
        <v>1</v>
      </c>
      <c r="H1409" s="12" t="str">
        <f t="shared" si="43"/>
        <v>101-1</v>
      </c>
      <c r="I1409" s="12" t="str">
        <f t="shared" si="42"/>
        <v>101-1 3</v>
      </c>
      <c r="J1409" s="49" t="s">
        <v>1489</v>
      </c>
      <c r="K1409" s="2">
        <v>0</v>
      </c>
      <c r="L1409" s="83">
        <v>92</v>
      </c>
      <c r="M1409" s="117" t="b">
        <v>1</v>
      </c>
      <c r="N1409" s="14">
        <v>246.4</v>
      </c>
      <c r="O1409" s="14">
        <v>247.32</v>
      </c>
      <c r="P1409" s="2" t="s">
        <v>112</v>
      </c>
      <c r="Q1409" s="2" t="s">
        <v>32</v>
      </c>
      <c r="R1409" s="142" t="s">
        <v>1526</v>
      </c>
      <c r="S1409" s="143">
        <v>3</v>
      </c>
      <c r="T1409" s="2" t="s">
        <v>18</v>
      </c>
      <c r="U1409" s="2"/>
      <c r="V1409" s="17" t="s">
        <v>796</v>
      </c>
      <c r="W1409" s="1" t="s">
        <v>49</v>
      </c>
      <c r="X1409" s="6" t="s">
        <v>90</v>
      </c>
      <c r="Y1409" s="6" t="s">
        <v>11</v>
      </c>
      <c r="Z1409" s="18">
        <v>3</v>
      </c>
      <c r="AA1409" s="1" t="s">
        <v>40</v>
      </c>
      <c r="AI1409" s="4">
        <v>10</v>
      </c>
      <c r="AL1409" s="39">
        <v>20</v>
      </c>
      <c r="AR1409" s="4">
        <v>70</v>
      </c>
      <c r="BQ1409" s="1"/>
      <c r="BR1409" s="1"/>
      <c r="BS1409" s="4">
        <v>100</v>
      </c>
      <c r="BT1409" s="1"/>
      <c r="BU1409" s="1"/>
      <c r="BV1409" s="1"/>
      <c r="BW1409" s="4" t="s">
        <v>981</v>
      </c>
      <c r="BX1409" s="1"/>
      <c r="BY1409" s="1"/>
      <c r="BZ1409" s="1"/>
    </row>
    <row r="1410" spans="1:78" ht="15" hidden="1" customHeight="1" x14ac:dyDescent="0.3">
      <c r="A1410" s="49" t="s">
        <v>1489</v>
      </c>
      <c r="B1410" s="9">
        <v>42972</v>
      </c>
      <c r="C1410" s="1" t="s">
        <v>123</v>
      </c>
      <c r="D1410" s="10" t="s">
        <v>115</v>
      </c>
      <c r="E1410" s="10" t="s">
        <v>116</v>
      </c>
      <c r="F1410" s="83">
        <v>101</v>
      </c>
      <c r="G1410" s="83">
        <v>1</v>
      </c>
      <c r="H1410" s="12" t="str">
        <f t="shared" si="43"/>
        <v>101-1</v>
      </c>
      <c r="I1410" s="12" t="str">
        <f t="shared" ref="I1410:I1473" si="44">CONCATENATE(H1410," ",S1410)</f>
        <v>101-1 5</v>
      </c>
      <c r="J1410" s="49" t="s">
        <v>1489</v>
      </c>
      <c r="K1410" s="2">
        <v>0</v>
      </c>
      <c r="L1410" s="83">
        <v>92</v>
      </c>
      <c r="M1410" s="117" t="b">
        <v>1</v>
      </c>
      <c r="N1410" s="14">
        <v>246.4</v>
      </c>
      <c r="O1410" s="14">
        <v>247.32</v>
      </c>
      <c r="P1410" s="11" t="s">
        <v>112</v>
      </c>
      <c r="Q1410" s="11" t="s">
        <v>35</v>
      </c>
      <c r="R1410" s="142" t="s">
        <v>1495</v>
      </c>
      <c r="S1410" s="143">
        <v>5</v>
      </c>
      <c r="T1410" s="2" t="s">
        <v>18</v>
      </c>
      <c r="U1410" s="11"/>
      <c r="V1410" s="17" t="s">
        <v>529</v>
      </c>
      <c r="W1410" s="6" t="s">
        <v>49</v>
      </c>
      <c r="X1410" s="6" t="s">
        <v>17</v>
      </c>
      <c r="Y1410" s="6" t="s">
        <v>302</v>
      </c>
      <c r="Z1410" s="18">
        <v>2</v>
      </c>
      <c r="AA1410" s="6" t="s">
        <v>40</v>
      </c>
      <c r="BH1410" s="4">
        <v>100</v>
      </c>
      <c r="BQ1410" s="6"/>
      <c r="BR1410" s="6"/>
      <c r="BS1410" s="4">
        <v>100</v>
      </c>
      <c r="BT1410" s="6"/>
      <c r="BU1410" s="6"/>
      <c r="BV1410" s="6"/>
      <c r="BW1410" s="10" t="s">
        <v>978</v>
      </c>
      <c r="BX1410" s="6"/>
      <c r="BY1410" s="6"/>
      <c r="BZ1410" s="6"/>
    </row>
    <row r="1411" spans="1:78" ht="15" hidden="1" customHeight="1" x14ac:dyDescent="0.3">
      <c r="A1411" s="49" t="s">
        <v>1489</v>
      </c>
      <c r="B1411" s="9">
        <v>42972</v>
      </c>
      <c r="C1411" s="1" t="s">
        <v>123</v>
      </c>
      <c r="D1411" s="10" t="s">
        <v>115</v>
      </c>
      <c r="E1411" s="10" t="s">
        <v>116</v>
      </c>
      <c r="F1411" s="83">
        <v>101</v>
      </c>
      <c r="G1411" s="83">
        <v>1</v>
      </c>
      <c r="H1411" s="12" t="str">
        <f t="shared" si="43"/>
        <v>101-1</v>
      </c>
      <c r="I1411" s="12" t="str">
        <f t="shared" si="44"/>
        <v>101-1 O</v>
      </c>
      <c r="J1411" s="49" t="s">
        <v>1489</v>
      </c>
      <c r="K1411" s="2">
        <v>0</v>
      </c>
      <c r="L1411" s="83">
        <v>92</v>
      </c>
      <c r="M1411" s="117" t="b">
        <v>1</v>
      </c>
      <c r="N1411" s="14">
        <v>246.4</v>
      </c>
      <c r="O1411" s="14">
        <v>247.32</v>
      </c>
      <c r="P1411" s="11"/>
      <c r="Q1411" s="11" t="s">
        <v>105</v>
      </c>
      <c r="R1411" s="135" t="s">
        <v>105</v>
      </c>
      <c r="S1411" s="139" t="s">
        <v>1492</v>
      </c>
      <c r="T1411" s="11"/>
      <c r="U1411" s="11"/>
      <c r="V1411" s="17"/>
      <c r="W1411" s="6"/>
      <c r="X1411" s="6"/>
      <c r="Y1411" s="6"/>
      <c r="Z1411" s="18" t="e">
        <v>#N/A</v>
      </c>
      <c r="AA1411" s="6"/>
      <c r="BQ1411" s="6"/>
      <c r="BR1411" s="6"/>
      <c r="BS1411" s="4">
        <v>0</v>
      </c>
      <c r="BT1411" s="6"/>
      <c r="BU1411" s="6"/>
      <c r="BV1411" s="6"/>
      <c r="BW1411" s="10"/>
      <c r="BX1411" s="6" t="s">
        <v>982</v>
      </c>
      <c r="BY1411" s="6"/>
      <c r="BZ1411" s="6"/>
    </row>
    <row r="1412" spans="1:78" ht="15" hidden="1" customHeight="1" x14ac:dyDescent="0.3">
      <c r="A1412" s="49" t="s">
        <v>1489</v>
      </c>
      <c r="B1412" s="9">
        <v>42972</v>
      </c>
      <c r="C1412" s="1" t="s">
        <v>123</v>
      </c>
      <c r="D1412" s="4" t="s">
        <v>115</v>
      </c>
      <c r="E1412" s="4" t="s">
        <v>116</v>
      </c>
      <c r="F1412" s="83">
        <v>101</v>
      </c>
      <c r="G1412" s="83">
        <v>2</v>
      </c>
      <c r="H1412" s="12" t="str">
        <f t="shared" si="43"/>
        <v>101-2</v>
      </c>
      <c r="I1412" s="12" t="str">
        <f t="shared" si="44"/>
        <v>101-2 1</v>
      </c>
      <c r="J1412" s="49" t="s">
        <v>1489</v>
      </c>
      <c r="K1412" s="2">
        <v>0</v>
      </c>
      <c r="L1412" s="83">
        <v>87</v>
      </c>
      <c r="M1412" s="117" t="b">
        <v>1</v>
      </c>
      <c r="N1412" s="14">
        <v>247.32500000000002</v>
      </c>
      <c r="O1412" s="14">
        <v>248.19500000000002</v>
      </c>
      <c r="P1412" s="2" t="s">
        <v>112</v>
      </c>
      <c r="Q1412" s="2" t="s">
        <v>30</v>
      </c>
      <c r="R1412" s="142" t="s">
        <v>1524</v>
      </c>
      <c r="S1412" s="143">
        <v>1</v>
      </c>
      <c r="T1412" s="2" t="s">
        <v>21</v>
      </c>
      <c r="U1412" s="2"/>
      <c r="V1412" s="40" t="s">
        <v>796</v>
      </c>
      <c r="W1412" s="1" t="s">
        <v>49</v>
      </c>
      <c r="X1412" s="1" t="s">
        <v>92</v>
      </c>
      <c r="Y1412" s="1" t="s">
        <v>11</v>
      </c>
      <c r="Z1412" s="18">
        <v>3</v>
      </c>
      <c r="AA1412" s="1" t="s">
        <v>111</v>
      </c>
      <c r="AI1412" s="4">
        <v>10</v>
      </c>
      <c r="AL1412" s="39">
        <v>10</v>
      </c>
      <c r="AW1412" s="4">
        <v>80</v>
      </c>
      <c r="BQ1412" s="1"/>
      <c r="BR1412" s="1"/>
      <c r="BS1412" s="4">
        <v>100</v>
      </c>
      <c r="BT1412" s="1"/>
      <c r="BU1412" s="1"/>
      <c r="BV1412" s="1"/>
      <c r="BW1412" s="4" t="s">
        <v>895</v>
      </c>
      <c r="BX1412" s="1"/>
      <c r="BY1412" s="1"/>
      <c r="BZ1412" s="1"/>
    </row>
    <row r="1413" spans="1:78" ht="15" hidden="1" customHeight="1" x14ac:dyDescent="0.3">
      <c r="A1413" s="49" t="s">
        <v>1489</v>
      </c>
      <c r="B1413" s="9">
        <v>42972</v>
      </c>
      <c r="C1413" s="1" t="s">
        <v>123</v>
      </c>
      <c r="D1413" s="10" t="s">
        <v>115</v>
      </c>
      <c r="E1413" s="10" t="s">
        <v>116</v>
      </c>
      <c r="F1413" s="83">
        <v>101</v>
      </c>
      <c r="G1413" s="83">
        <v>2</v>
      </c>
      <c r="H1413" s="12" t="str">
        <f t="shared" si="43"/>
        <v>101-2</v>
      </c>
      <c r="I1413" s="12" t="str">
        <f t="shared" si="44"/>
        <v>101-2 3</v>
      </c>
      <c r="J1413" s="49" t="s">
        <v>1489</v>
      </c>
      <c r="K1413" s="2">
        <v>0</v>
      </c>
      <c r="L1413" s="83">
        <v>87</v>
      </c>
      <c r="M1413" s="117" t="b">
        <v>1</v>
      </c>
      <c r="N1413" s="14">
        <v>247.32500000000002</v>
      </c>
      <c r="O1413" s="14">
        <v>248.19500000000002</v>
      </c>
      <c r="P1413" s="11" t="s">
        <v>112</v>
      </c>
      <c r="Q1413" s="11" t="s">
        <v>72</v>
      </c>
      <c r="R1413" s="142" t="s">
        <v>1526</v>
      </c>
      <c r="S1413" s="143">
        <v>3</v>
      </c>
      <c r="T1413" s="11" t="s">
        <v>18</v>
      </c>
      <c r="U1413" s="11"/>
      <c r="V1413" s="17" t="s">
        <v>795</v>
      </c>
      <c r="W1413" s="6" t="s">
        <v>49</v>
      </c>
      <c r="X1413" s="6" t="s">
        <v>92</v>
      </c>
      <c r="Y1413" s="6" t="s">
        <v>11</v>
      </c>
      <c r="Z1413" s="18">
        <v>3</v>
      </c>
      <c r="AA1413" s="6" t="s">
        <v>40</v>
      </c>
      <c r="AI1413" s="4">
        <v>10</v>
      </c>
      <c r="AL1413" s="39">
        <v>70</v>
      </c>
      <c r="AW1413" s="4">
        <v>20</v>
      </c>
      <c r="BQ1413" s="6"/>
      <c r="BR1413" s="6"/>
      <c r="BS1413" s="4">
        <v>100</v>
      </c>
      <c r="BT1413" s="6"/>
      <c r="BU1413" s="6"/>
      <c r="BV1413" s="6"/>
      <c r="BW1413" s="10" t="s">
        <v>980</v>
      </c>
      <c r="BX1413" s="6"/>
      <c r="BY1413" s="6"/>
      <c r="BZ1413" s="6"/>
    </row>
    <row r="1414" spans="1:78" ht="15" hidden="1" customHeight="1" x14ac:dyDescent="0.3">
      <c r="A1414" s="49" t="s">
        <v>1489</v>
      </c>
      <c r="B1414" s="9">
        <v>42972</v>
      </c>
      <c r="C1414" s="1" t="s">
        <v>123</v>
      </c>
      <c r="D1414" s="10" t="s">
        <v>115</v>
      </c>
      <c r="E1414" s="10" t="s">
        <v>116</v>
      </c>
      <c r="F1414" s="83">
        <v>101</v>
      </c>
      <c r="G1414" s="83">
        <v>2</v>
      </c>
      <c r="H1414" s="12" t="str">
        <f t="shared" si="43"/>
        <v>101-2</v>
      </c>
      <c r="I1414" s="12" t="str">
        <f t="shared" si="44"/>
        <v>101-2 4</v>
      </c>
      <c r="J1414" s="49" t="s">
        <v>1489</v>
      </c>
      <c r="K1414" s="2">
        <v>0</v>
      </c>
      <c r="L1414" s="83">
        <v>87</v>
      </c>
      <c r="M1414" s="117" t="b">
        <v>1</v>
      </c>
      <c r="N1414" s="14">
        <v>247.32500000000002</v>
      </c>
      <c r="O1414" s="14">
        <v>248.19500000000002</v>
      </c>
      <c r="P1414" s="11" t="s">
        <v>112</v>
      </c>
      <c r="Q1414" s="11" t="s">
        <v>39</v>
      </c>
      <c r="R1414" s="142" t="s">
        <v>1527</v>
      </c>
      <c r="S1414" s="143">
        <v>4</v>
      </c>
      <c r="T1414" s="11" t="s">
        <v>18</v>
      </c>
      <c r="U1414" s="11"/>
      <c r="V1414" s="17" t="s">
        <v>792</v>
      </c>
      <c r="W1414" s="6" t="s">
        <v>49</v>
      </c>
      <c r="X1414" s="6" t="s">
        <v>14</v>
      </c>
      <c r="Y1414" s="6" t="s">
        <v>10</v>
      </c>
      <c r="Z1414" s="18">
        <v>2</v>
      </c>
      <c r="AA1414" s="6" t="s">
        <v>40</v>
      </c>
      <c r="AI1414" s="4">
        <v>70</v>
      </c>
      <c r="AL1414" s="39">
        <v>20</v>
      </c>
      <c r="AW1414" s="4">
        <v>10</v>
      </c>
      <c r="BQ1414" s="6"/>
      <c r="BR1414" s="6"/>
      <c r="BS1414" s="4">
        <v>100</v>
      </c>
      <c r="BT1414" s="6"/>
      <c r="BU1414" s="6"/>
      <c r="BV1414" s="6"/>
      <c r="BW1414" s="10" t="s">
        <v>897</v>
      </c>
      <c r="BX1414" s="6"/>
      <c r="BY1414" s="6"/>
      <c r="BZ1414" s="6"/>
    </row>
    <row r="1415" spans="1:78" ht="15" hidden="1" customHeight="1" x14ac:dyDescent="0.3">
      <c r="A1415" s="49" t="s">
        <v>1489</v>
      </c>
      <c r="B1415" s="9">
        <v>42972</v>
      </c>
      <c r="C1415" s="1" t="s">
        <v>123</v>
      </c>
      <c r="D1415" s="4" t="s">
        <v>115</v>
      </c>
      <c r="E1415" s="4" t="s">
        <v>116</v>
      </c>
      <c r="F1415" s="83">
        <v>101</v>
      </c>
      <c r="G1415" s="83">
        <v>2</v>
      </c>
      <c r="H1415" s="12" t="str">
        <f t="shared" si="43"/>
        <v>101-2</v>
      </c>
      <c r="I1415" s="12" t="str">
        <f t="shared" si="44"/>
        <v>101-2 3</v>
      </c>
      <c r="J1415" s="49" t="s">
        <v>1489</v>
      </c>
      <c r="K1415" s="2">
        <v>0</v>
      </c>
      <c r="L1415" s="83">
        <v>87</v>
      </c>
      <c r="M1415" s="117" t="b">
        <v>1</v>
      </c>
      <c r="N1415" s="14">
        <v>247.32500000000002</v>
      </c>
      <c r="O1415" s="14">
        <v>248.19500000000002</v>
      </c>
      <c r="P1415" s="2" t="s">
        <v>112</v>
      </c>
      <c r="Q1415" s="2" t="s">
        <v>32</v>
      </c>
      <c r="R1415" s="142" t="s">
        <v>1526</v>
      </c>
      <c r="S1415" s="143">
        <v>3</v>
      </c>
      <c r="T1415" s="2" t="s">
        <v>18</v>
      </c>
      <c r="U1415" s="2"/>
      <c r="V1415" s="17" t="s">
        <v>791</v>
      </c>
      <c r="W1415" s="1" t="s">
        <v>49</v>
      </c>
      <c r="X1415" s="6" t="s">
        <v>90</v>
      </c>
      <c r="Y1415" s="6" t="s">
        <v>11</v>
      </c>
      <c r="Z1415" s="18">
        <v>3</v>
      </c>
      <c r="AA1415" s="1" t="s">
        <v>40</v>
      </c>
      <c r="AI1415" s="4">
        <v>10</v>
      </c>
      <c r="AL1415" s="39">
        <v>20</v>
      </c>
      <c r="AR1415" s="4">
        <v>70</v>
      </c>
      <c r="BQ1415" s="1"/>
      <c r="BR1415" s="1"/>
      <c r="BS1415" s="4">
        <v>100</v>
      </c>
      <c r="BT1415" s="1"/>
      <c r="BU1415" s="1"/>
      <c r="BV1415" s="1"/>
      <c r="BW1415" s="4" t="s">
        <v>981</v>
      </c>
      <c r="BX1415" s="1"/>
      <c r="BY1415" s="1"/>
      <c r="BZ1415" s="1"/>
    </row>
    <row r="1416" spans="1:78" ht="15" hidden="1" customHeight="1" x14ac:dyDescent="0.3">
      <c r="A1416" s="49" t="s">
        <v>1489</v>
      </c>
      <c r="B1416" s="9">
        <v>42972</v>
      </c>
      <c r="C1416" s="1" t="s">
        <v>123</v>
      </c>
      <c r="D1416" s="10" t="s">
        <v>115</v>
      </c>
      <c r="E1416" s="10" t="s">
        <v>116</v>
      </c>
      <c r="F1416" s="83">
        <v>101</v>
      </c>
      <c r="G1416" s="83">
        <v>2</v>
      </c>
      <c r="H1416" s="12" t="str">
        <f t="shared" si="43"/>
        <v>101-2</v>
      </c>
      <c r="I1416" s="12" t="str">
        <f t="shared" si="44"/>
        <v>101-2 5</v>
      </c>
      <c r="J1416" s="49" t="s">
        <v>1489</v>
      </c>
      <c r="K1416" s="2">
        <v>0</v>
      </c>
      <c r="L1416" s="83">
        <v>87</v>
      </c>
      <c r="M1416" s="117" t="b">
        <v>1</v>
      </c>
      <c r="N1416" s="14">
        <v>247.32500000000002</v>
      </c>
      <c r="O1416" s="14">
        <v>248.19500000000002</v>
      </c>
      <c r="P1416" s="11" t="s">
        <v>112</v>
      </c>
      <c r="Q1416" s="11" t="s">
        <v>35</v>
      </c>
      <c r="R1416" s="142" t="s">
        <v>1495</v>
      </c>
      <c r="S1416" s="143">
        <v>5</v>
      </c>
      <c r="T1416" s="2" t="s">
        <v>18</v>
      </c>
      <c r="U1416" s="11"/>
      <c r="V1416" s="17" t="s">
        <v>529</v>
      </c>
      <c r="W1416" s="6" t="s">
        <v>49</v>
      </c>
      <c r="X1416" s="6" t="s">
        <v>17</v>
      </c>
      <c r="Y1416" s="6" t="s">
        <v>302</v>
      </c>
      <c r="Z1416" s="18">
        <v>2</v>
      </c>
      <c r="AA1416" s="6" t="s">
        <v>40</v>
      </c>
      <c r="BH1416" s="4">
        <v>100</v>
      </c>
      <c r="BQ1416" s="6"/>
      <c r="BR1416" s="6"/>
      <c r="BS1416" s="4">
        <v>100</v>
      </c>
      <c r="BT1416" s="6"/>
      <c r="BU1416" s="6"/>
      <c r="BV1416" s="6"/>
      <c r="BW1416" s="10" t="s">
        <v>978</v>
      </c>
      <c r="BX1416" s="6"/>
      <c r="BY1416" s="6"/>
      <c r="BZ1416" s="6"/>
    </row>
    <row r="1417" spans="1:78" ht="15" hidden="1" customHeight="1" x14ac:dyDescent="0.3">
      <c r="A1417" s="49" t="s">
        <v>1489</v>
      </c>
      <c r="B1417" s="9">
        <v>42972</v>
      </c>
      <c r="C1417" s="1" t="s">
        <v>123</v>
      </c>
      <c r="D1417" s="10" t="s">
        <v>115</v>
      </c>
      <c r="E1417" s="10" t="s">
        <v>116</v>
      </c>
      <c r="F1417" s="83">
        <v>101</v>
      </c>
      <c r="G1417" s="83">
        <v>2</v>
      </c>
      <c r="H1417" s="12" t="str">
        <f t="shared" si="43"/>
        <v>101-2</v>
      </c>
      <c r="I1417" s="12" t="str">
        <f t="shared" si="44"/>
        <v>101-2 5</v>
      </c>
      <c r="J1417" s="49" t="s">
        <v>1489</v>
      </c>
      <c r="K1417" s="2">
        <v>0</v>
      </c>
      <c r="L1417" s="83">
        <v>87</v>
      </c>
      <c r="M1417" s="117" t="b">
        <v>1</v>
      </c>
      <c r="N1417" s="14">
        <v>247.32500000000002</v>
      </c>
      <c r="O1417" s="14">
        <v>248.19500000000002</v>
      </c>
      <c r="P1417" s="11" t="s">
        <v>112</v>
      </c>
      <c r="Q1417" s="11" t="s">
        <v>46</v>
      </c>
      <c r="R1417" s="142" t="s">
        <v>1495</v>
      </c>
      <c r="S1417" s="143">
        <v>5</v>
      </c>
      <c r="T1417" s="11" t="s">
        <v>18</v>
      </c>
      <c r="U1417" s="11"/>
      <c r="V1417" s="17" t="s">
        <v>459</v>
      </c>
      <c r="W1417" s="6" t="s">
        <v>49</v>
      </c>
      <c r="X1417" s="6" t="s">
        <v>14</v>
      </c>
      <c r="Y1417" s="6" t="s">
        <v>10</v>
      </c>
      <c r="Z1417" s="18">
        <v>2</v>
      </c>
      <c r="AA1417" s="6" t="s">
        <v>40</v>
      </c>
      <c r="AR1417" s="4">
        <v>50</v>
      </c>
      <c r="BH1417" s="4">
        <v>50</v>
      </c>
      <c r="BQ1417" s="6" t="s">
        <v>893</v>
      </c>
      <c r="BR1417" s="6"/>
      <c r="BS1417" s="4">
        <v>100</v>
      </c>
      <c r="BT1417" s="6"/>
      <c r="BU1417" s="6"/>
      <c r="BV1417" s="6"/>
      <c r="BW1417" s="10" t="s">
        <v>898</v>
      </c>
      <c r="BX1417" s="6"/>
      <c r="BY1417" s="6"/>
      <c r="BZ1417" s="6"/>
    </row>
    <row r="1418" spans="1:78" ht="15" hidden="1" customHeight="1" x14ac:dyDescent="0.3">
      <c r="A1418" s="49" t="s">
        <v>1489</v>
      </c>
      <c r="B1418" s="9">
        <v>42972</v>
      </c>
      <c r="C1418" s="1" t="s">
        <v>123</v>
      </c>
      <c r="D1418" s="10" t="s">
        <v>115</v>
      </c>
      <c r="E1418" s="10" t="s">
        <v>116</v>
      </c>
      <c r="F1418" s="83">
        <v>101</v>
      </c>
      <c r="G1418" s="83">
        <v>2</v>
      </c>
      <c r="H1418" s="12" t="str">
        <f t="shared" si="43"/>
        <v>101-2</v>
      </c>
      <c r="I1418" s="12" t="str">
        <f t="shared" si="44"/>
        <v>101-2 O</v>
      </c>
      <c r="J1418" s="49" t="s">
        <v>1489</v>
      </c>
      <c r="K1418" s="2">
        <v>0</v>
      </c>
      <c r="L1418" s="83">
        <v>87</v>
      </c>
      <c r="M1418" s="117" t="b">
        <v>1</v>
      </c>
      <c r="N1418" s="14">
        <v>247.32500000000002</v>
      </c>
      <c r="O1418" s="14">
        <v>248.19500000000002</v>
      </c>
      <c r="P1418" s="11"/>
      <c r="Q1418" s="11" t="s">
        <v>105</v>
      </c>
      <c r="R1418" s="135" t="s">
        <v>105</v>
      </c>
      <c r="S1418" s="139" t="s">
        <v>1492</v>
      </c>
      <c r="T1418" s="11"/>
      <c r="U1418" s="11"/>
      <c r="V1418" s="17"/>
      <c r="W1418" s="6"/>
      <c r="X1418" s="6"/>
      <c r="Y1418" s="6"/>
      <c r="Z1418" s="18" t="e">
        <v>#N/A</v>
      </c>
      <c r="AA1418" s="6"/>
      <c r="BQ1418" s="6"/>
      <c r="BR1418" s="6"/>
      <c r="BS1418" s="4">
        <v>0</v>
      </c>
      <c r="BT1418" s="6"/>
      <c r="BU1418" s="6"/>
      <c r="BV1418" s="6"/>
      <c r="BW1418" s="10"/>
      <c r="BX1418" s="6" t="s">
        <v>982</v>
      </c>
      <c r="BY1418" s="6"/>
      <c r="BZ1418" s="6"/>
    </row>
    <row r="1419" spans="1:78" ht="15" hidden="1" customHeight="1" x14ac:dyDescent="0.3">
      <c r="A1419" s="49" t="s">
        <v>1489</v>
      </c>
      <c r="B1419" s="9">
        <v>42972</v>
      </c>
      <c r="C1419" s="1" t="s">
        <v>123</v>
      </c>
      <c r="D1419" s="4" t="s">
        <v>115</v>
      </c>
      <c r="E1419" s="4" t="s">
        <v>116</v>
      </c>
      <c r="F1419" s="83">
        <v>101</v>
      </c>
      <c r="G1419" s="83">
        <v>3</v>
      </c>
      <c r="H1419" s="12" t="str">
        <f t="shared" si="43"/>
        <v>101-3</v>
      </c>
      <c r="I1419" s="12" t="str">
        <f t="shared" si="44"/>
        <v>101-3 1</v>
      </c>
      <c r="J1419" s="49" t="s">
        <v>1489</v>
      </c>
      <c r="K1419" s="2">
        <v>0</v>
      </c>
      <c r="L1419" s="83">
        <v>68</v>
      </c>
      <c r="M1419" s="117" t="b">
        <v>1</v>
      </c>
      <c r="N1419" s="14">
        <v>248.19500000000002</v>
      </c>
      <c r="O1419" s="14">
        <v>248.87500000000003</v>
      </c>
      <c r="P1419" s="2" t="s">
        <v>112</v>
      </c>
      <c r="Q1419" s="2" t="s">
        <v>30</v>
      </c>
      <c r="R1419" s="142" t="s">
        <v>1524</v>
      </c>
      <c r="S1419" s="143">
        <v>1</v>
      </c>
      <c r="T1419" s="2" t="s">
        <v>21</v>
      </c>
      <c r="U1419" s="2"/>
      <c r="V1419" s="40" t="s">
        <v>676</v>
      </c>
      <c r="W1419" s="1" t="s">
        <v>49</v>
      </c>
      <c r="X1419" s="1" t="s">
        <v>92</v>
      </c>
      <c r="Y1419" s="1" t="s">
        <v>11</v>
      </c>
      <c r="Z1419" s="18">
        <v>3</v>
      </c>
      <c r="AA1419" s="1" t="s">
        <v>111</v>
      </c>
      <c r="AI1419" s="4">
        <v>10</v>
      </c>
      <c r="AL1419" s="39">
        <v>10</v>
      </c>
      <c r="AW1419" s="4">
        <v>80</v>
      </c>
      <c r="BQ1419" s="1"/>
      <c r="BR1419" s="1"/>
      <c r="BS1419" s="4">
        <v>100</v>
      </c>
      <c r="BT1419" s="1"/>
      <c r="BU1419" s="1"/>
      <c r="BV1419" s="1"/>
      <c r="BW1419" s="4" t="s">
        <v>895</v>
      </c>
      <c r="BX1419" s="1"/>
      <c r="BY1419" s="1"/>
      <c r="BZ1419" s="1"/>
    </row>
    <row r="1420" spans="1:78" ht="15" hidden="1" customHeight="1" x14ac:dyDescent="0.3">
      <c r="A1420" s="49" t="s">
        <v>1489</v>
      </c>
      <c r="B1420" s="9">
        <v>42972</v>
      </c>
      <c r="C1420" s="1" t="s">
        <v>123</v>
      </c>
      <c r="D1420" s="10" t="s">
        <v>115</v>
      </c>
      <c r="E1420" s="10" t="s">
        <v>116</v>
      </c>
      <c r="F1420" s="83">
        <v>101</v>
      </c>
      <c r="G1420" s="83">
        <v>3</v>
      </c>
      <c r="H1420" s="12" t="str">
        <f t="shared" si="43"/>
        <v>101-3</v>
      </c>
      <c r="I1420" s="12" t="str">
        <f t="shared" si="44"/>
        <v>101-3 3</v>
      </c>
      <c r="J1420" s="49" t="s">
        <v>1489</v>
      </c>
      <c r="K1420" s="2">
        <v>0</v>
      </c>
      <c r="L1420" s="83">
        <v>68</v>
      </c>
      <c r="M1420" s="117" t="b">
        <v>1</v>
      </c>
      <c r="N1420" s="14">
        <v>248.19500000000002</v>
      </c>
      <c r="O1420" s="14">
        <v>248.87500000000003</v>
      </c>
      <c r="P1420" s="11" t="s">
        <v>112</v>
      </c>
      <c r="Q1420" s="11" t="s">
        <v>72</v>
      </c>
      <c r="R1420" s="142" t="s">
        <v>1526</v>
      </c>
      <c r="S1420" s="143">
        <v>3</v>
      </c>
      <c r="T1420" s="11" t="s">
        <v>18</v>
      </c>
      <c r="U1420" s="11"/>
      <c r="V1420" s="17" t="s">
        <v>791</v>
      </c>
      <c r="W1420" s="6" t="s">
        <v>49</v>
      </c>
      <c r="X1420" s="6" t="s">
        <v>92</v>
      </c>
      <c r="Y1420" s="6" t="s">
        <v>11</v>
      </c>
      <c r="Z1420" s="18">
        <v>3</v>
      </c>
      <c r="AA1420" s="6" t="s">
        <v>40</v>
      </c>
      <c r="AI1420" s="4">
        <v>10</v>
      </c>
      <c r="AL1420" s="39">
        <v>70</v>
      </c>
      <c r="AW1420" s="4">
        <v>20</v>
      </c>
      <c r="BQ1420" s="6"/>
      <c r="BR1420" s="6"/>
      <c r="BS1420" s="4">
        <v>100</v>
      </c>
      <c r="BT1420" s="6"/>
      <c r="BU1420" s="6"/>
      <c r="BV1420" s="6"/>
      <c r="BW1420" s="10" t="s">
        <v>983</v>
      </c>
      <c r="BX1420" s="6"/>
      <c r="BY1420" s="6"/>
      <c r="BZ1420" s="6"/>
    </row>
    <row r="1421" spans="1:78" ht="15" hidden="1" customHeight="1" x14ac:dyDescent="0.3">
      <c r="A1421" s="49" t="s">
        <v>1489</v>
      </c>
      <c r="B1421" s="9">
        <v>42972</v>
      </c>
      <c r="C1421" s="1" t="s">
        <v>123</v>
      </c>
      <c r="D1421" s="10" t="s">
        <v>115</v>
      </c>
      <c r="E1421" s="10" t="s">
        <v>116</v>
      </c>
      <c r="F1421" s="83">
        <v>101</v>
      </c>
      <c r="G1421" s="83">
        <v>3</v>
      </c>
      <c r="H1421" s="12" t="str">
        <f t="shared" si="43"/>
        <v>101-3</v>
      </c>
      <c r="I1421" s="12" t="str">
        <f t="shared" si="44"/>
        <v>101-3 4</v>
      </c>
      <c r="J1421" s="49" t="s">
        <v>1489</v>
      </c>
      <c r="K1421" s="2">
        <v>0</v>
      </c>
      <c r="L1421" s="83">
        <v>68</v>
      </c>
      <c r="M1421" s="117" t="b">
        <v>1</v>
      </c>
      <c r="N1421" s="14">
        <v>248.19500000000002</v>
      </c>
      <c r="O1421" s="14">
        <v>248.87500000000003</v>
      </c>
      <c r="P1421" s="11" t="s">
        <v>112</v>
      </c>
      <c r="Q1421" s="11" t="s">
        <v>39</v>
      </c>
      <c r="R1421" s="142" t="s">
        <v>1527</v>
      </c>
      <c r="S1421" s="143">
        <v>4</v>
      </c>
      <c r="T1421" s="11" t="s">
        <v>18</v>
      </c>
      <c r="U1421" s="11"/>
      <c r="V1421" s="17" t="s">
        <v>459</v>
      </c>
      <c r="W1421" s="6" t="s">
        <v>49</v>
      </c>
      <c r="X1421" s="6" t="s">
        <v>14</v>
      </c>
      <c r="Y1421" s="6" t="s">
        <v>10</v>
      </c>
      <c r="Z1421" s="18">
        <v>2</v>
      </c>
      <c r="AA1421" s="6" t="s">
        <v>40</v>
      </c>
      <c r="AI1421" s="4">
        <v>70</v>
      </c>
      <c r="AL1421" s="39">
        <v>20</v>
      </c>
      <c r="AW1421" s="4">
        <v>10</v>
      </c>
      <c r="BQ1421" s="6"/>
      <c r="BR1421" s="6"/>
      <c r="BS1421" s="4">
        <v>100</v>
      </c>
      <c r="BT1421" s="6"/>
      <c r="BU1421" s="6"/>
      <c r="BV1421" s="6"/>
      <c r="BW1421" s="10" t="s">
        <v>897</v>
      </c>
      <c r="BX1421" s="6"/>
      <c r="BY1421" s="6"/>
      <c r="BZ1421" s="6"/>
    </row>
    <row r="1422" spans="1:78" ht="15" hidden="1" customHeight="1" x14ac:dyDescent="0.3">
      <c r="A1422" s="49" t="s">
        <v>1489</v>
      </c>
      <c r="B1422" s="9">
        <v>42972</v>
      </c>
      <c r="C1422" s="1" t="s">
        <v>123</v>
      </c>
      <c r="D1422" s="4" t="s">
        <v>115</v>
      </c>
      <c r="E1422" s="4" t="s">
        <v>116</v>
      </c>
      <c r="F1422" s="83">
        <v>101</v>
      </c>
      <c r="G1422" s="83">
        <v>3</v>
      </c>
      <c r="H1422" s="12" t="str">
        <f t="shared" si="43"/>
        <v>101-3</v>
      </c>
      <c r="I1422" s="12" t="str">
        <f t="shared" si="44"/>
        <v>101-3 3</v>
      </c>
      <c r="J1422" s="49" t="s">
        <v>1489</v>
      </c>
      <c r="K1422" s="2">
        <v>0</v>
      </c>
      <c r="L1422" s="83">
        <v>68</v>
      </c>
      <c r="M1422" s="117" t="b">
        <v>1</v>
      </c>
      <c r="N1422" s="14">
        <v>248.19500000000002</v>
      </c>
      <c r="O1422" s="14">
        <v>248.87500000000003</v>
      </c>
      <c r="P1422" s="2" t="s">
        <v>112</v>
      </c>
      <c r="Q1422" s="2" t="s">
        <v>32</v>
      </c>
      <c r="R1422" s="142" t="s">
        <v>1526</v>
      </c>
      <c r="S1422" s="143">
        <v>3</v>
      </c>
      <c r="T1422" s="2" t="s">
        <v>18</v>
      </c>
      <c r="U1422" s="2"/>
      <c r="V1422" s="17" t="s">
        <v>886</v>
      </c>
      <c r="W1422" s="1" t="s">
        <v>49</v>
      </c>
      <c r="X1422" s="6" t="s">
        <v>90</v>
      </c>
      <c r="Y1422" s="6" t="s">
        <v>11</v>
      </c>
      <c r="Z1422" s="18">
        <v>3</v>
      </c>
      <c r="AA1422" s="1" t="s">
        <v>40</v>
      </c>
      <c r="AI1422" s="4">
        <v>10</v>
      </c>
      <c r="AL1422" s="39">
        <v>20</v>
      </c>
      <c r="AR1422" s="4">
        <v>70</v>
      </c>
      <c r="BQ1422" s="1"/>
      <c r="BR1422" s="1"/>
      <c r="BS1422" s="4">
        <v>100</v>
      </c>
      <c r="BT1422" s="1"/>
      <c r="BU1422" s="1"/>
      <c r="BV1422" s="1"/>
      <c r="BW1422" s="4" t="s">
        <v>981</v>
      </c>
      <c r="BX1422" s="1"/>
      <c r="BY1422" s="1"/>
      <c r="BZ1422" s="1"/>
    </row>
    <row r="1423" spans="1:78" ht="15" hidden="1" customHeight="1" x14ac:dyDescent="0.3">
      <c r="A1423" s="49" t="s">
        <v>1489</v>
      </c>
      <c r="B1423" s="9">
        <v>42972</v>
      </c>
      <c r="C1423" s="1" t="s">
        <v>123</v>
      </c>
      <c r="D1423" s="10" t="s">
        <v>115</v>
      </c>
      <c r="E1423" s="10" t="s">
        <v>116</v>
      </c>
      <c r="F1423" s="83">
        <v>101</v>
      </c>
      <c r="G1423" s="83">
        <v>3</v>
      </c>
      <c r="H1423" s="12" t="str">
        <f t="shared" si="43"/>
        <v>101-3</v>
      </c>
      <c r="I1423" s="12" t="str">
        <f t="shared" si="44"/>
        <v>101-3 5</v>
      </c>
      <c r="J1423" s="49" t="s">
        <v>1489</v>
      </c>
      <c r="K1423" s="2">
        <v>0</v>
      </c>
      <c r="L1423" s="83">
        <v>68</v>
      </c>
      <c r="M1423" s="117" t="b">
        <v>1</v>
      </c>
      <c r="N1423" s="14">
        <v>248.19500000000002</v>
      </c>
      <c r="O1423" s="14">
        <v>248.87500000000003</v>
      </c>
      <c r="P1423" s="11" t="s">
        <v>112</v>
      </c>
      <c r="Q1423" s="11" t="s">
        <v>35</v>
      </c>
      <c r="R1423" s="142" t="s">
        <v>1495</v>
      </c>
      <c r="S1423" s="143">
        <v>5</v>
      </c>
      <c r="T1423" s="2" t="s">
        <v>18</v>
      </c>
      <c r="U1423" s="11"/>
      <c r="V1423" s="17" t="s">
        <v>792</v>
      </c>
      <c r="W1423" s="6" t="s">
        <v>49</v>
      </c>
      <c r="X1423" s="6" t="s">
        <v>17</v>
      </c>
      <c r="Y1423" s="6" t="s">
        <v>302</v>
      </c>
      <c r="Z1423" s="18">
        <v>2</v>
      </c>
      <c r="AA1423" s="6" t="s">
        <v>40</v>
      </c>
      <c r="BH1423" s="4">
        <v>100</v>
      </c>
      <c r="BQ1423" s="6"/>
      <c r="BR1423" s="6"/>
      <c r="BS1423" s="4">
        <v>100</v>
      </c>
      <c r="BT1423" s="6"/>
      <c r="BU1423" s="6"/>
      <c r="BV1423" s="6"/>
      <c r="BW1423" s="10" t="s">
        <v>984</v>
      </c>
      <c r="BX1423" s="6"/>
      <c r="BY1423" s="6"/>
      <c r="BZ1423" s="6"/>
    </row>
    <row r="1424" spans="1:78" ht="15" hidden="1" customHeight="1" x14ac:dyDescent="0.3">
      <c r="A1424" s="49" t="s">
        <v>1489</v>
      </c>
      <c r="B1424" s="9">
        <v>42972</v>
      </c>
      <c r="C1424" s="1" t="s">
        <v>123</v>
      </c>
      <c r="D1424" s="10" t="s">
        <v>115</v>
      </c>
      <c r="E1424" s="10" t="s">
        <v>116</v>
      </c>
      <c r="F1424" s="83">
        <v>101</v>
      </c>
      <c r="G1424" s="83">
        <v>3</v>
      </c>
      <c r="H1424" s="12" t="str">
        <f t="shared" si="43"/>
        <v>101-3</v>
      </c>
      <c r="I1424" s="12" t="str">
        <f t="shared" si="44"/>
        <v>101-3 5</v>
      </c>
      <c r="J1424" s="49" t="s">
        <v>1489</v>
      </c>
      <c r="K1424" s="2">
        <v>0</v>
      </c>
      <c r="L1424" s="83">
        <v>68</v>
      </c>
      <c r="M1424" s="117" t="b">
        <v>1</v>
      </c>
      <c r="N1424" s="14">
        <v>248.19500000000002</v>
      </c>
      <c r="O1424" s="14">
        <v>248.87500000000003</v>
      </c>
      <c r="P1424" s="11" t="s">
        <v>112</v>
      </c>
      <c r="Q1424" s="11" t="s">
        <v>46</v>
      </c>
      <c r="R1424" s="142" t="s">
        <v>1495</v>
      </c>
      <c r="S1424" s="143">
        <v>5</v>
      </c>
      <c r="T1424" s="11" t="s">
        <v>18</v>
      </c>
      <c r="U1424" s="11"/>
      <c r="V1424" s="17" t="s">
        <v>459</v>
      </c>
      <c r="W1424" s="6" t="s">
        <v>49</v>
      </c>
      <c r="X1424" s="6" t="s">
        <v>14</v>
      </c>
      <c r="Y1424" s="6" t="s">
        <v>10</v>
      </c>
      <c r="Z1424" s="18">
        <v>2</v>
      </c>
      <c r="AA1424" s="6" t="s">
        <v>40</v>
      </c>
      <c r="AR1424" s="4">
        <v>50</v>
      </c>
      <c r="BH1424" s="4">
        <v>50</v>
      </c>
      <c r="BQ1424" s="6" t="s">
        <v>893</v>
      </c>
      <c r="BR1424" s="6"/>
      <c r="BS1424" s="4">
        <v>100</v>
      </c>
      <c r="BT1424" s="6"/>
      <c r="BU1424" s="6"/>
      <c r="BV1424" s="6"/>
      <c r="BW1424" s="10" t="s">
        <v>898</v>
      </c>
      <c r="BX1424" s="6"/>
      <c r="BY1424" s="6"/>
      <c r="BZ1424" s="6"/>
    </row>
    <row r="1425" spans="1:78" ht="15" hidden="1" customHeight="1" x14ac:dyDescent="0.3">
      <c r="A1425" s="49" t="s">
        <v>1489</v>
      </c>
      <c r="B1425" s="9">
        <v>42972</v>
      </c>
      <c r="C1425" s="1" t="s">
        <v>123</v>
      </c>
      <c r="D1425" s="10" t="s">
        <v>115</v>
      </c>
      <c r="E1425" s="10" t="s">
        <v>116</v>
      </c>
      <c r="F1425" s="83">
        <v>101</v>
      </c>
      <c r="G1425" s="83">
        <v>3</v>
      </c>
      <c r="H1425" s="12" t="str">
        <f t="shared" ref="H1425:H1488" si="45">F1425&amp;"-"&amp;G1425</f>
        <v>101-3</v>
      </c>
      <c r="I1425" s="12" t="str">
        <f t="shared" si="44"/>
        <v>101-3 O</v>
      </c>
      <c r="J1425" s="49" t="s">
        <v>1489</v>
      </c>
      <c r="K1425" s="2">
        <v>0</v>
      </c>
      <c r="L1425" s="83">
        <v>68</v>
      </c>
      <c r="M1425" s="117" t="b">
        <v>1</v>
      </c>
      <c r="N1425" s="14">
        <v>248.19500000000002</v>
      </c>
      <c r="O1425" s="14">
        <v>248.87500000000003</v>
      </c>
      <c r="P1425" s="11"/>
      <c r="Q1425" s="11" t="s">
        <v>105</v>
      </c>
      <c r="R1425" s="135" t="s">
        <v>105</v>
      </c>
      <c r="S1425" s="139" t="s">
        <v>1492</v>
      </c>
      <c r="T1425" s="11"/>
      <c r="U1425" s="11"/>
      <c r="V1425" s="17"/>
      <c r="W1425" s="6"/>
      <c r="X1425" s="6"/>
      <c r="Y1425" s="6"/>
      <c r="Z1425" s="18" t="e">
        <v>#N/A</v>
      </c>
      <c r="AA1425" s="6"/>
      <c r="BQ1425" s="6"/>
      <c r="BR1425" s="6"/>
      <c r="BS1425" s="4">
        <v>0</v>
      </c>
      <c r="BT1425" s="6"/>
      <c r="BU1425" s="6"/>
      <c r="BV1425" s="6"/>
      <c r="BW1425" s="10"/>
      <c r="BX1425" s="6" t="s">
        <v>985</v>
      </c>
      <c r="BY1425" s="6"/>
      <c r="BZ1425" s="6"/>
    </row>
    <row r="1426" spans="1:78" ht="15" hidden="1" customHeight="1" x14ac:dyDescent="0.3">
      <c r="A1426" s="49" t="s">
        <v>1489</v>
      </c>
      <c r="B1426" s="9">
        <v>42972</v>
      </c>
      <c r="C1426" s="1" t="s">
        <v>123</v>
      </c>
      <c r="D1426" s="4" t="s">
        <v>115</v>
      </c>
      <c r="E1426" s="4" t="s">
        <v>116</v>
      </c>
      <c r="F1426" s="83">
        <v>101</v>
      </c>
      <c r="G1426" s="83">
        <v>4</v>
      </c>
      <c r="H1426" s="12" t="str">
        <f t="shared" si="45"/>
        <v>101-4</v>
      </c>
      <c r="I1426" s="12" t="str">
        <f t="shared" si="44"/>
        <v>101-4 1</v>
      </c>
      <c r="J1426" s="49" t="s">
        <v>1489</v>
      </c>
      <c r="K1426" s="2">
        <v>0</v>
      </c>
      <c r="L1426" s="83">
        <v>68</v>
      </c>
      <c r="M1426" s="117" t="b">
        <v>1</v>
      </c>
      <c r="N1426" s="14">
        <v>248.88500000000002</v>
      </c>
      <c r="O1426" s="14">
        <v>249.56500000000003</v>
      </c>
      <c r="P1426" s="2" t="s">
        <v>112</v>
      </c>
      <c r="Q1426" s="2" t="s">
        <v>30</v>
      </c>
      <c r="R1426" s="142" t="s">
        <v>1524</v>
      </c>
      <c r="S1426" s="143">
        <v>1</v>
      </c>
      <c r="T1426" s="2" t="s">
        <v>21</v>
      </c>
      <c r="U1426" s="2"/>
      <c r="V1426" s="40" t="s">
        <v>795</v>
      </c>
      <c r="W1426" s="1" t="s">
        <v>49</v>
      </c>
      <c r="X1426" s="1" t="s">
        <v>92</v>
      </c>
      <c r="Y1426" s="1" t="s">
        <v>11</v>
      </c>
      <c r="Z1426" s="18">
        <v>3</v>
      </c>
      <c r="AA1426" s="1" t="s">
        <v>111</v>
      </c>
      <c r="AI1426" s="4">
        <v>10</v>
      </c>
      <c r="AL1426" s="39">
        <v>10</v>
      </c>
      <c r="AW1426" s="4">
        <v>80</v>
      </c>
      <c r="BQ1426" s="1"/>
      <c r="BR1426" s="1"/>
      <c r="BS1426" s="4">
        <v>100</v>
      </c>
      <c r="BT1426" s="1"/>
      <c r="BU1426" s="1"/>
      <c r="BV1426" s="1"/>
      <c r="BW1426" s="4" t="s">
        <v>895</v>
      </c>
      <c r="BX1426" s="1"/>
      <c r="BY1426" s="1"/>
      <c r="BZ1426" s="1"/>
    </row>
    <row r="1427" spans="1:78" ht="15" hidden="1" customHeight="1" x14ac:dyDescent="0.3">
      <c r="A1427" s="49" t="s">
        <v>1489</v>
      </c>
      <c r="B1427" s="9">
        <v>42972</v>
      </c>
      <c r="C1427" s="1" t="s">
        <v>123</v>
      </c>
      <c r="D1427" s="10" t="s">
        <v>115</v>
      </c>
      <c r="E1427" s="10" t="s">
        <v>116</v>
      </c>
      <c r="F1427" s="83">
        <v>101</v>
      </c>
      <c r="G1427" s="83">
        <v>4</v>
      </c>
      <c r="H1427" s="12" t="str">
        <f t="shared" si="45"/>
        <v>101-4</v>
      </c>
      <c r="I1427" s="12" t="str">
        <f t="shared" si="44"/>
        <v>101-4 3</v>
      </c>
      <c r="J1427" s="49" t="s">
        <v>1489</v>
      </c>
      <c r="K1427" s="2">
        <v>0</v>
      </c>
      <c r="L1427" s="83">
        <v>68</v>
      </c>
      <c r="M1427" s="117" t="b">
        <v>1</v>
      </c>
      <c r="N1427" s="14">
        <v>248.88500000000002</v>
      </c>
      <c r="O1427" s="14">
        <v>249.56500000000003</v>
      </c>
      <c r="P1427" s="11" t="s">
        <v>112</v>
      </c>
      <c r="Q1427" s="11" t="s">
        <v>72</v>
      </c>
      <c r="R1427" s="142" t="s">
        <v>1526</v>
      </c>
      <c r="S1427" s="143">
        <v>3</v>
      </c>
      <c r="T1427" s="11" t="s">
        <v>18</v>
      </c>
      <c r="U1427" s="11"/>
      <c r="V1427" s="17" t="s">
        <v>795</v>
      </c>
      <c r="W1427" s="6" t="s">
        <v>49</v>
      </c>
      <c r="X1427" s="6" t="s">
        <v>92</v>
      </c>
      <c r="Y1427" s="6" t="s">
        <v>11</v>
      </c>
      <c r="Z1427" s="18">
        <v>3</v>
      </c>
      <c r="AA1427" s="6" t="s">
        <v>40</v>
      </c>
      <c r="AI1427" s="4">
        <v>10</v>
      </c>
      <c r="AL1427" s="39">
        <v>70</v>
      </c>
      <c r="AW1427" s="4">
        <v>20</v>
      </c>
      <c r="BQ1427" s="6"/>
      <c r="BR1427" s="6"/>
      <c r="BS1427" s="4">
        <v>100</v>
      </c>
      <c r="BT1427" s="6"/>
      <c r="BU1427" s="6"/>
      <c r="BV1427" s="6"/>
      <c r="BW1427" s="10" t="s">
        <v>983</v>
      </c>
      <c r="BX1427" s="6"/>
      <c r="BY1427" s="6"/>
      <c r="BZ1427" s="6"/>
    </row>
    <row r="1428" spans="1:78" ht="15" hidden="1" customHeight="1" x14ac:dyDescent="0.3">
      <c r="A1428" s="49" t="s">
        <v>1489</v>
      </c>
      <c r="B1428" s="9">
        <v>42972</v>
      </c>
      <c r="C1428" s="1" t="s">
        <v>123</v>
      </c>
      <c r="D1428" s="10" t="s">
        <v>115</v>
      </c>
      <c r="E1428" s="10" t="s">
        <v>116</v>
      </c>
      <c r="F1428" s="83">
        <v>101</v>
      </c>
      <c r="G1428" s="83">
        <v>4</v>
      </c>
      <c r="H1428" s="12" t="str">
        <f t="shared" si="45"/>
        <v>101-4</v>
      </c>
      <c r="I1428" s="12" t="str">
        <f t="shared" si="44"/>
        <v>101-4 4</v>
      </c>
      <c r="J1428" s="49" t="s">
        <v>1489</v>
      </c>
      <c r="K1428" s="2">
        <v>0</v>
      </c>
      <c r="L1428" s="83">
        <v>68</v>
      </c>
      <c r="M1428" s="117" t="b">
        <v>1</v>
      </c>
      <c r="N1428" s="14">
        <v>248.88500000000002</v>
      </c>
      <c r="O1428" s="14">
        <v>249.56500000000003</v>
      </c>
      <c r="P1428" s="11" t="s">
        <v>112</v>
      </c>
      <c r="Q1428" s="11" t="s">
        <v>39</v>
      </c>
      <c r="R1428" s="142" t="s">
        <v>1527</v>
      </c>
      <c r="S1428" s="143">
        <v>4</v>
      </c>
      <c r="T1428" s="11" t="s">
        <v>18</v>
      </c>
      <c r="U1428" s="11"/>
      <c r="V1428" s="17" t="s">
        <v>459</v>
      </c>
      <c r="W1428" s="6" t="s">
        <v>49</v>
      </c>
      <c r="X1428" s="6" t="s">
        <v>14</v>
      </c>
      <c r="Y1428" s="6" t="s">
        <v>10</v>
      </c>
      <c r="Z1428" s="18">
        <v>2</v>
      </c>
      <c r="AA1428" s="6" t="s">
        <v>40</v>
      </c>
      <c r="AI1428" s="4">
        <v>70</v>
      </c>
      <c r="AL1428" s="39">
        <v>20</v>
      </c>
      <c r="AW1428" s="4">
        <v>10</v>
      </c>
      <c r="BQ1428" s="6"/>
      <c r="BR1428" s="6"/>
      <c r="BS1428" s="4">
        <v>100</v>
      </c>
      <c r="BT1428" s="6"/>
      <c r="BU1428" s="6"/>
      <c r="BV1428" s="6"/>
      <c r="BW1428" s="10" t="s">
        <v>897</v>
      </c>
      <c r="BX1428" s="6"/>
      <c r="BY1428" s="6"/>
      <c r="BZ1428" s="6"/>
    </row>
    <row r="1429" spans="1:78" ht="15" hidden="1" customHeight="1" x14ac:dyDescent="0.3">
      <c r="A1429" s="49" t="s">
        <v>1489</v>
      </c>
      <c r="B1429" s="9">
        <v>42972</v>
      </c>
      <c r="C1429" s="1" t="s">
        <v>123</v>
      </c>
      <c r="D1429" s="10" t="s">
        <v>115</v>
      </c>
      <c r="E1429" s="10" t="s">
        <v>116</v>
      </c>
      <c r="F1429" s="83">
        <v>101</v>
      </c>
      <c r="G1429" s="83">
        <v>4</v>
      </c>
      <c r="H1429" s="12" t="str">
        <f t="shared" si="45"/>
        <v>101-4</v>
      </c>
      <c r="I1429" s="12" t="str">
        <f t="shared" si="44"/>
        <v>101-4 5</v>
      </c>
      <c r="J1429" s="49" t="s">
        <v>1489</v>
      </c>
      <c r="K1429" s="2">
        <v>0</v>
      </c>
      <c r="L1429" s="83">
        <v>68</v>
      </c>
      <c r="M1429" s="117" t="b">
        <v>1</v>
      </c>
      <c r="N1429" s="14">
        <v>248.88500000000002</v>
      </c>
      <c r="O1429" s="14">
        <v>249.56500000000003</v>
      </c>
      <c r="P1429" s="11" t="s">
        <v>112</v>
      </c>
      <c r="Q1429" s="11" t="s">
        <v>35</v>
      </c>
      <c r="R1429" s="142" t="s">
        <v>1495</v>
      </c>
      <c r="S1429" s="143">
        <v>5</v>
      </c>
      <c r="T1429" s="2" t="s">
        <v>18</v>
      </c>
      <c r="U1429" s="11"/>
      <c r="V1429" s="17" t="s">
        <v>792</v>
      </c>
      <c r="W1429" s="6" t="s">
        <v>49</v>
      </c>
      <c r="X1429" s="6" t="s">
        <v>17</v>
      </c>
      <c r="Y1429" s="6" t="s">
        <v>302</v>
      </c>
      <c r="Z1429" s="18">
        <v>2</v>
      </c>
      <c r="AA1429" s="6" t="s">
        <v>40</v>
      </c>
      <c r="BH1429" s="4">
        <v>100</v>
      </c>
      <c r="BQ1429" s="6"/>
      <c r="BR1429" s="6"/>
      <c r="BS1429" s="4">
        <v>100</v>
      </c>
      <c r="BT1429" s="6"/>
      <c r="BU1429" s="6"/>
      <c r="BV1429" s="6"/>
      <c r="BW1429" s="10" t="s">
        <v>986</v>
      </c>
      <c r="BX1429" s="6"/>
      <c r="BY1429" s="6"/>
      <c r="BZ1429" s="6"/>
    </row>
    <row r="1430" spans="1:78" ht="15" hidden="1" customHeight="1" x14ac:dyDescent="0.3">
      <c r="A1430" s="49" t="s">
        <v>1489</v>
      </c>
      <c r="B1430" s="9">
        <v>42972</v>
      </c>
      <c r="C1430" s="1" t="s">
        <v>123</v>
      </c>
      <c r="D1430" s="10" t="s">
        <v>115</v>
      </c>
      <c r="E1430" s="10" t="s">
        <v>116</v>
      </c>
      <c r="F1430" s="83">
        <v>101</v>
      </c>
      <c r="G1430" s="83">
        <v>4</v>
      </c>
      <c r="H1430" s="12" t="str">
        <f t="shared" si="45"/>
        <v>101-4</v>
      </c>
      <c r="I1430" s="12" t="str">
        <f t="shared" si="44"/>
        <v>101-4 5</v>
      </c>
      <c r="J1430" s="49" t="s">
        <v>1489</v>
      </c>
      <c r="K1430" s="2">
        <v>0</v>
      </c>
      <c r="L1430" s="83">
        <v>68</v>
      </c>
      <c r="M1430" s="117" t="b">
        <v>1</v>
      </c>
      <c r="N1430" s="14">
        <v>248.88500000000002</v>
      </c>
      <c r="O1430" s="14">
        <v>249.56500000000003</v>
      </c>
      <c r="P1430" s="11" t="s">
        <v>112</v>
      </c>
      <c r="Q1430" s="11" t="s">
        <v>46</v>
      </c>
      <c r="R1430" s="142" t="s">
        <v>1495</v>
      </c>
      <c r="S1430" s="143">
        <v>5</v>
      </c>
      <c r="T1430" s="11" t="s">
        <v>18</v>
      </c>
      <c r="U1430" s="11"/>
      <c r="V1430" s="17" t="s">
        <v>792</v>
      </c>
      <c r="W1430" s="6" t="s">
        <v>49</v>
      </c>
      <c r="X1430" s="6" t="s">
        <v>14</v>
      </c>
      <c r="Y1430" s="6" t="s">
        <v>10</v>
      </c>
      <c r="Z1430" s="18">
        <v>2</v>
      </c>
      <c r="AA1430" s="6" t="s">
        <v>40</v>
      </c>
      <c r="AR1430" s="4">
        <v>50</v>
      </c>
      <c r="BH1430" s="4">
        <v>50</v>
      </c>
      <c r="BQ1430" s="6" t="s">
        <v>893</v>
      </c>
      <c r="BR1430" s="6"/>
      <c r="BS1430" s="4">
        <v>100</v>
      </c>
      <c r="BT1430" s="6"/>
      <c r="BU1430" s="6"/>
      <c r="BV1430" s="6"/>
      <c r="BW1430" s="10" t="s">
        <v>987</v>
      </c>
      <c r="BX1430" s="6"/>
      <c r="BY1430" s="6"/>
      <c r="BZ1430" s="6"/>
    </row>
    <row r="1431" spans="1:78" ht="15" hidden="1" customHeight="1" x14ac:dyDescent="0.3">
      <c r="A1431" s="49" t="s">
        <v>1489</v>
      </c>
      <c r="B1431" s="9">
        <v>42972</v>
      </c>
      <c r="C1431" s="1" t="s">
        <v>123</v>
      </c>
      <c r="D1431" s="10" t="s">
        <v>115</v>
      </c>
      <c r="E1431" s="10" t="s">
        <v>116</v>
      </c>
      <c r="F1431" s="83">
        <v>101</v>
      </c>
      <c r="G1431" s="83">
        <v>4</v>
      </c>
      <c r="H1431" s="12" t="str">
        <f t="shared" si="45"/>
        <v>101-4</v>
      </c>
      <c r="I1431" s="12" t="str">
        <f t="shared" si="44"/>
        <v>101-4 O</v>
      </c>
      <c r="J1431" s="49" t="s">
        <v>1489</v>
      </c>
      <c r="K1431" s="2">
        <v>0</v>
      </c>
      <c r="L1431" s="83">
        <v>68</v>
      </c>
      <c r="M1431" s="117" t="b">
        <v>1</v>
      </c>
      <c r="N1431" s="14">
        <v>248.88500000000002</v>
      </c>
      <c r="O1431" s="14">
        <v>249.56500000000003</v>
      </c>
      <c r="P1431" s="11"/>
      <c r="Q1431" s="11" t="s">
        <v>105</v>
      </c>
      <c r="R1431" s="135" t="s">
        <v>105</v>
      </c>
      <c r="S1431" s="139" t="s">
        <v>1492</v>
      </c>
      <c r="T1431" s="11"/>
      <c r="U1431" s="11"/>
      <c r="V1431" s="17"/>
      <c r="W1431" s="6"/>
      <c r="X1431" s="6"/>
      <c r="Y1431" s="6"/>
      <c r="Z1431" s="18" t="e">
        <v>#N/A</v>
      </c>
      <c r="AA1431" s="6"/>
      <c r="BQ1431" s="6"/>
      <c r="BR1431" s="6"/>
      <c r="BS1431" s="4">
        <v>0</v>
      </c>
      <c r="BT1431" s="6"/>
      <c r="BU1431" s="6"/>
      <c r="BV1431" s="6"/>
      <c r="BW1431" s="10"/>
      <c r="BX1431" s="6" t="s">
        <v>988</v>
      </c>
      <c r="BY1431" s="6"/>
      <c r="BZ1431" s="6"/>
    </row>
    <row r="1432" spans="1:78" ht="15" hidden="1" customHeight="1" x14ac:dyDescent="0.3">
      <c r="A1432" s="49" t="s">
        <v>1489</v>
      </c>
      <c r="B1432" s="9">
        <v>42972</v>
      </c>
      <c r="C1432" s="1" t="s">
        <v>123</v>
      </c>
      <c r="D1432" s="4" t="s">
        <v>115</v>
      </c>
      <c r="E1432" s="4" t="s">
        <v>116</v>
      </c>
      <c r="F1432" s="83">
        <v>102</v>
      </c>
      <c r="G1432" s="83">
        <v>1</v>
      </c>
      <c r="H1432" s="12" t="str">
        <f t="shared" si="45"/>
        <v>102-1</v>
      </c>
      <c r="I1432" s="12" t="str">
        <f t="shared" si="44"/>
        <v>102-1 1</v>
      </c>
      <c r="J1432" s="49" t="s">
        <v>1489</v>
      </c>
      <c r="K1432" s="2">
        <v>0</v>
      </c>
      <c r="L1432" s="83">
        <v>93</v>
      </c>
      <c r="M1432" s="117" t="b">
        <v>1</v>
      </c>
      <c r="N1432" s="14">
        <v>249.45</v>
      </c>
      <c r="O1432" s="14">
        <v>250.38</v>
      </c>
      <c r="P1432" s="2" t="s">
        <v>112</v>
      </c>
      <c r="Q1432" s="2" t="s">
        <v>30</v>
      </c>
      <c r="R1432" s="142" t="s">
        <v>1524</v>
      </c>
      <c r="S1432" s="143">
        <v>1</v>
      </c>
      <c r="T1432" s="2" t="s">
        <v>21</v>
      </c>
      <c r="U1432" s="2"/>
      <c r="V1432" s="40" t="s">
        <v>791</v>
      </c>
      <c r="W1432" s="1" t="s">
        <v>49</v>
      </c>
      <c r="X1432" s="1" t="s">
        <v>92</v>
      </c>
      <c r="Y1432" s="1" t="s">
        <v>11</v>
      </c>
      <c r="Z1432" s="18">
        <v>3</v>
      </c>
      <c r="AA1432" s="1" t="s">
        <v>111</v>
      </c>
      <c r="AI1432" s="4">
        <v>10</v>
      </c>
      <c r="AL1432" s="39">
        <v>10</v>
      </c>
      <c r="AW1432" s="4">
        <v>80</v>
      </c>
      <c r="BQ1432" s="1"/>
      <c r="BR1432" s="1"/>
      <c r="BS1432" s="4">
        <v>100</v>
      </c>
      <c r="BT1432" s="1"/>
      <c r="BU1432" s="1"/>
      <c r="BV1432" s="1"/>
      <c r="BW1432" s="4" t="s">
        <v>895</v>
      </c>
      <c r="BX1432" s="1"/>
      <c r="BY1432" s="1"/>
      <c r="BZ1432" s="1"/>
    </row>
    <row r="1433" spans="1:78" ht="15" hidden="1" customHeight="1" x14ac:dyDescent="0.3">
      <c r="A1433" s="49" t="s">
        <v>1489</v>
      </c>
      <c r="B1433" s="9">
        <v>42972</v>
      </c>
      <c r="C1433" s="1" t="s">
        <v>123</v>
      </c>
      <c r="D1433" s="10" t="s">
        <v>115</v>
      </c>
      <c r="E1433" s="10" t="s">
        <v>116</v>
      </c>
      <c r="F1433" s="83">
        <v>102</v>
      </c>
      <c r="G1433" s="83">
        <v>1</v>
      </c>
      <c r="H1433" s="12" t="str">
        <f t="shared" si="45"/>
        <v>102-1</v>
      </c>
      <c r="I1433" s="12" t="str">
        <f t="shared" si="44"/>
        <v>102-1 3</v>
      </c>
      <c r="J1433" s="49" t="s">
        <v>1489</v>
      </c>
      <c r="K1433" s="2">
        <v>0</v>
      </c>
      <c r="L1433" s="83">
        <v>93</v>
      </c>
      <c r="M1433" s="117" t="b">
        <v>1</v>
      </c>
      <c r="N1433" s="14">
        <v>249.45</v>
      </c>
      <c r="O1433" s="14">
        <v>250.38</v>
      </c>
      <c r="P1433" s="11" t="s">
        <v>112</v>
      </c>
      <c r="Q1433" s="11" t="s">
        <v>72</v>
      </c>
      <c r="R1433" s="142" t="s">
        <v>1526</v>
      </c>
      <c r="S1433" s="143">
        <v>3</v>
      </c>
      <c r="T1433" s="11" t="s">
        <v>18</v>
      </c>
      <c r="U1433" s="11"/>
      <c r="V1433" s="17" t="s">
        <v>886</v>
      </c>
      <c r="W1433" s="6" t="s">
        <v>49</v>
      </c>
      <c r="X1433" s="6" t="s">
        <v>92</v>
      </c>
      <c r="Y1433" s="6" t="s">
        <v>11</v>
      </c>
      <c r="Z1433" s="18">
        <v>3</v>
      </c>
      <c r="AA1433" s="6" t="s">
        <v>40</v>
      </c>
      <c r="AI1433" s="4">
        <v>10</v>
      </c>
      <c r="AL1433" s="39">
        <v>70</v>
      </c>
      <c r="AW1433" s="4">
        <v>20</v>
      </c>
      <c r="BQ1433" s="6"/>
      <c r="BR1433" s="6"/>
      <c r="BS1433" s="4">
        <v>100</v>
      </c>
      <c r="BT1433" s="6"/>
      <c r="BU1433" s="6"/>
      <c r="BV1433" s="6"/>
      <c r="BW1433" s="10" t="s">
        <v>983</v>
      </c>
      <c r="BX1433" s="6"/>
      <c r="BY1433" s="6"/>
      <c r="BZ1433" s="6"/>
    </row>
    <row r="1434" spans="1:78" ht="15" hidden="1" customHeight="1" x14ac:dyDescent="0.3">
      <c r="A1434" s="49" t="s">
        <v>1489</v>
      </c>
      <c r="B1434" s="9">
        <v>42972</v>
      </c>
      <c r="C1434" s="1" t="s">
        <v>123</v>
      </c>
      <c r="D1434" s="10" t="s">
        <v>115</v>
      </c>
      <c r="E1434" s="10" t="s">
        <v>116</v>
      </c>
      <c r="F1434" s="83">
        <v>102</v>
      </c>
      <c r="G1434" s="83">
        <v>1</v>
      </c>
      <c r="H1434" s="12" t="str">
        <f t="shared" si="45"/>
        <v>102-1</v>
      </c>
      <c r="I1434" s="12" t="str">
        <f t="shared" si="44"/>
        <v>102-1 4</v>
      </c>
      <c r="J1434" s="49" t="s">
        <v>1489</v>
      </c>
      <c r="K1434" s="2">
        <v>0</v>
      </c>
      <c r="L1434" s="83">
        <v>93</v>
      </c>
      <c r="M1434" s="117" t="b">
        <v>1</v>
      </c>
      <c r="N1434" s="14">
        <v>249.45</v>
      </c>
      <c r="O1434" s="14">
        <v>250.38</v>
      </c>
      <c r="P1434" s="11" t="s">
        <v>112</v>
      </c>
      <c r="Q1434" s="11" t="s">
        <v>39</v>
      </c>
      <c r="R1434" s="142" t="s">
        <v>1527</v>
      </c>
      <c r="S1434" s="143">
        <v>4</v>
      </c>
      <c r="T1434" s="11" t="s">
        <v>18</v>
      </c>
      <c r="U1434" s="11"/>
      <c r="V1434" s="17" t="s">
        <v>459</v>
      </c>
      <c r="W1434" s="6" t="s">
        <v>49</v>
      </c>
      <c r="X1434" s="6" t="s">
        <v>51</v>
      </c>
      <c r="Y1434" s="6" t="s">
        <v>10</v>
      </c>
      <c r="Z1434" s="18">
        <v>2</v>
      </c>
      <c r="AA1434" s="6" t="s">
        <v>40</v>
      </c>
      <c r="AI1434" s="4">
        <v>70</v>
      </c>
      <c r="AL1434" s="39">
        <v>20</v>
      </c>
      <c r="AW1434" s="4">
        <v>10</v>
      </c>
      <c r="BQ1434" s="6"/>
      <c r="BR1434" s="6"/>
      <c r="BS1434" s="4">
        <v>100</v>
      </c>
      <c r="BT1434" s="6"/>
      <c r="BU1434" s="6"/>
      <c r="BV1434" s="6"/>
      <c r="BW1434" s="10" t="s">
        <v>989</v>
      </c>
      <c r="BX1434" s="6"/>
      <c r="BY1434" s="6"/>
      <c r="BZ1434" s="6"/>
    </row>
    <row r="1435" spans="1:78" ht="15" hidden="1" customHeight="1" x14ac:dyDescent="0.3">
      <c r="A1435" s="49" t="s">
        <v>1489</v>
      </c>
      <c r="B1435" s="9">
        <v>42972</v>
      </c>
      <c r="C1435" s="1" t="s">
        <v>123</v>
      </c>
      <c r="D1435" s="4" t="s">
        <v>115</v>
      </c>
      <c r="E1435" s="4" t="s">
        <v>116</v>
      </c>
      <c r="F1435" s="83">
        <v>102</v>
      </c>
      <c r="G1435" s="83">
        <v>1</v>
      </c>
      <c r="H1435" s="12" t="str">
        <f t="shared" si="45"/>
        <v>102-1</v>
      </c>
      <c r="I1435" s="12" t="str">
        <f t="shared" si="44"/>
        <v>102-1 3</v>
      </c>
      <c r="J1435" s="49" t="s">
        <v>1489</v>
      </c>
      <c r="K1435" s="2">
        <v>27</v>
      </c>
      <c r="L1435" s="83">
        <v>28</v>
      </c>
      <c r="M1435" s="117" t="b">
        <v>1</v>
      </c>
      <c r="N1435" s="14">
        <v>249.72</v>
      </c>
      <c r="O1435" s="14">
        <v>249.73</v>
      </c>
      <c r="P1435" s="2" t="s">
        <v>96</v>
      </c>
      <c r="Q1435" s="2" t="s">
        <v>32</v>
      </c>
      <c r="R1435" s="142" t="s">
        <v>1526</v>
      </c>
      <c r="S1435" s="143">
        <v>3</v>
      </c>
      <c r="T1435" s="2" t="s">
        <v>18</v>
      </c>
      <c r="U1435" s="2"/>
      <c r="V1435" s="17" t="s">
        <v>886</v>
      </c>
      <c r="W1435" s="1" t="s">
        <v>49</v>
      </c>
      <c r="X1435" s="6" t="s">
        <v>90</v>
      </c>
      <c r="Y1435" s="6" t="s">
        <v>11</v>
      </c>
      <c r="Z1435" s="18">
        <v>3</v>
      </c>
      <c r="AA1435" s="1" t="s">
        <v>40</v>
      </c>
      <c r="AI1435" s="4">
        <v>10</v>
      </c>
      <c r="AL1435" s="39">
        <v>20</v>
      </c>
      <c r="AR1435" s="4">
        <v>70</v>
      </c>
      <c r="BQ1435" s="1"/>
      <c r="BR1435" s="1"/>
      <c r="BS1435" s="4">
        <v>100</v>
      </c>
      <c r="BT1435" s="1"/>
      <c r="BU1435" s="1"/>
      <c r="BV1435" s="1"/>
      <c r="BW1435" s="4" t="s">
        <v>981</v>
      </c>
      <c r="BX1435" s="1"/>
      <c r="BY1435" s="1"/>
      <c r="BZ1435" s="1"/>
    </row>
    <row r="1436" spans="1:78" ht="15" hidden="1" customHeight="1" x14ac:dyDescent="0.3">
      <c r="A1436" s="49" t="s">
        <v>1489</v>
      </c>
      <c r="B1436" s="9">
        <v>42972</v>
      </c>
      <c r="C1436" s="1" t="s">
        <v>123</v>
      </c>
      <c r="D1436" s="10" t="s">
        <v>115</v>
      </c>
      <c r="E1436" s="10" t="s">
        <v>116</v>
      </c>
      <c r="F1436" s="83">
        <v>102</v>
      </c>
      <c r="G1436" s="83">
        <v>1</v>
      </c>
      <c r="H1436" s="12" t="str">
        <f t="shared" si="45"/>
        <v>102-1</v>
      </c>
      <c r="I1436" s="12" t="str">
        <f t="shared" si="44"/>
        <v>102-1 5</v>
      </c>
      <c r="J1436" s="49" t="s">
        <v>1489</v>
      </c>
      <c r="K1436" s="2">
        <v>0</v>
      </c>
      <c r="L1436" s="83">
        <v>93</v>
      </c>
      <c r="M1436" s="117" t="b">
        <v>1</v>
      </c>
      <c r="N1436" s="14">
        <v>249.45</v>
      </c>
      <c r="O1436" s="14">
        <v>250.38</v>
      </c>
      <c r="P1436" s="11" t="s">
        <v>112</v>
      </c>
      <c r="Q1436" s="11" t="s">
        <v>35</v>
      </c>
      <c r="R1436" s="142" t="s">
        <v>1495</v>
      </c>
      <c r="S1436" s="143">
        <v>5</v>
      </c>
      <c r="T1436" s="2" t="s">
        <v>18</v>
      </c>
      <c r="U1436" s="11"/>
      <c r="V1436" s="17" t="s">
        <v>459</v>
      </c>
      <c r="W1436" s="6" t="s">
        <v>49</v>
      </c>
      <c r="X1436" s="6" t="s">
        <v>17</v>
      </c>
      <c r="Y1436" s="6" t="s">
        <v>302</v>
      </c>
      <c r="Z1436" s="18">
        <v>2</v>
      </c>
      <c r="AA1436" s="6" t="s">
        <v>40</v>
      </c>
      <c r="BH1436" s="4">
        <v>100</v>
      </c>
      <c r="BQ1436" s="6"/>
      <c r="BR1436" s="6"/>
      <c r="BS1436" s="4">
        <v>100</v>
      </c>
      <c r="BT1436" s="6"/>
      <c r="BU1436" s="6"/>
      <c r="BV1436" s="6"/>
      <c r="BW1436" s="10" t="s">
        <v>990</v>
      </c>
      <c r="BX1436" s="6"/>
      <c r="BY1436" s="6"/>
      <c r="BZ1436" s="6"/>
    </row>
    <row r="1437" spans="1:78" ht="15" hidden="1" customHeight="1" x14ac:dyDescent="0.3">
      <c r="A1437" s="49" t="s">
        <v>1489</v>
      </c>
      <c r="B1437" s="9">
        <v>42972</v>
      </c>
      <c r="C1437" s="1" t="s">
        <v>123</v>
      </c>
      <c r="D1437" s="10" t="s">
        <v>115</v>
      </c>
      <c r="E1437" s="10" t="s">
        <v>116</v>
      </c>
      <c r="F1437" s="83">
        <v>102</v>
      </c>
      <c r="G1437" s="83">
        <v>1</v>
      </c>
      <c r="H1437" s="12" t="str">
        <f t="shared" si="45"/>
        <v>102-1</v>
      </c>
      <c r="I1437" s="12" t="str">
        <f t="shared" si="44"/>
        <v>102-1 O</v>
      </c>
      <c r="J1437" s="49" t="s">
        <v>1489</v>
      </c>
      <c r="K1437" s="2">
        <v>0</v>
      </c>
      <c r="L1437" s="83">
        <v>93</v>
      </c>
      <c r="M1437" s="117" t="b">
        <v>1</v>
      </c>
      <c r="N1437" s="14">
        <v>249.45</v>
      </c>
      <c r="O1437" s="14">
        <v>250.38</v>
      </c>
      <c r="P1437" s="11"/>
      <c r="Q1437" s="11" t="s">
        <v>105</v>
      </c>
      <c r="R1437" s="135" t="s">
        <v>105</v>
      </c>
      <c r="S1437" s="139" t="s">
        <v>1492</v>
      </c>
      <c r="T1437" s="11"/>
      <c r="U1437" s="11"/>
      <c r="V1437" s="17"/>
      <c r="W1437" s="6"/>
      <c r="X1437" s="6"/>
      <c r="Y1437" s="6"/>
      <c r="Z1437" s="18" t="e">
        <v>#N/A</v>
      </c>
      <c r="AA1437" s="6"/>
      <c r="BQ1437" s="6"/>
      <c r="BR1437" s="6"/>
      <c r="BS1437" s="4">
        <v>0</v>
      </c>
      <c r="BT1437" s="6"/>
      <c r="BU1437" s="6"/>
      <c r="BV1437" s="6"/>
      <c r="BW1437" s="10"/>
      <c r="BX1437" s="6" t="s">
        <v>991</v>
      </c>
      <c r="BY1437" s="6"/>
      <c r="BZ1437" s="6"/>
    </row>
    <row r="1438" spans="1:78" ht="15" hidden="1" customHeight="1" x14ac:dyDescent="0.3">
      <c r="A1438" s="49" t="s">
        <v>1489</v>
      </c>
      <c r="B1438" s="9">
        <v>42972</v>
      </c>
      <c r="C1438" s="1" t="s">
        <v>123</v>
      </c>
      <c r="D1438" s="4" t="s">
        <v>115</v>
      </c>
      <c r="E1438" s="4" t="s">
        <v>116</v>
      </c>
      <c r="F1438" s="83">
        <v>102</v>
      </c>
      <c r="G1438" s="83">
        <v>2</v>
      </c>
      <c r="H1438" s="12" t="str">
        <f t="shared" si="45"/>
        <v>102-2</v>
      </c>
      <c r="I1438" s="12" t="str">
        <f t="shared" si="44"/>
        <v>102-2 1</v>
      </c>
      <c r="J1438" s="49" t="s">
        <v>1489</v>
      </c>
      <c r="K1438" s="2">
        <v>0</v>
      </c>
      <c r="L1438" s="83">
        <v>75</v>
      </c>
      <c r="M1438" s="117" t="b">
        <v>1</v>
      </c>
      <c r="N1438" s="14">
        <v>250.38</v>
      </c>
      <c r="O1438" s="14">
        <v>251.13</v>
      </c>
      <c r="P1438" s="2" t="s">
        <v>112</v>
      </c>
      <c r="Q1438" s="2" t="s">
        <v>30</v>
      </c>
      <c r="R1438" s="142" t="s">
        <v>1524</v>
      </c>
      <c r="S1438" s="143">
        <v>1</v>
      </c>
      <c r="T1438" s="2" t="s">
        <v>21</v>
      </c>
      <c r="U1438" s="2"/>
      <c r="V1438" s="40" t="s">
        <v>796</v>
      </c>
      <c r="W1438" s="1" t="s">
        <v>49</v>
      </c>
      <c r="X1438" s="1" t="s">
        <v>92</v>
      </c>
      <c r="Y1438" s="1" t="s">
        <v>11</v>
      </c>
      <c r="Z1438" s="18">
        <v>3</v>
      </c>
      <c r="AA1438" s="1" t="s">
        <v>111</v>
      </c>
      <c r="AI1438" s="4">
        <v>10</v>
      </c>
      <c r="AL1438" s="39">
        <v>10</v>
      </c>
      <c r="AW1438" s="4">
        <v>80</v>
      </c>
      <c r="BQ1438" s="1"/>
      <c r="BR1438" s="1"/>
      <c r="BS1438" s="4">
        <v>100</v>
      </c>
      <c r="BT1438" s="1"/>
      <c r="BU1438" s="1"/>
      <c r="BV1438" s="1"/>
      <c r="BW1438" s="4" t="s">
        <v>895</v>
      </c>
      <c r="BX1438" s="1"/>
      <c r="BY1438" s="1"/>
      <c r="BZ1438" s="1"/>
    </row>
    <row r="1439" spans="1:78" ht="15" hidden="1" customHeight="1" x14ac:dyDescent="0.3">
      <c r="A1439" s="49" t="s">
        <v>1489</v>
      </c>
      <c r="B1439" s="9">
        <v>42972</v>
      </c>
      <c r="C1439" s="1" t="s">
        <v>123</v>
      </c>
      <c r="D1439" s="10" t="s">
        <v>115</v>
      </c>
      <c r="E1439" s="10" t="s">
        <v>116</v>
      </c>
      <c r="F1439" s="83">
        <v>102</v>
      </c>
      <c r="G1439" s="83">
        <v>2</v>
      </c>
      <c r="H1439" s="12" t="str">
        <f t="shared" si="45"/>
        <v>102-2</v>
      </c>
      <c r="I1439" s="12" t="str">
        <f t="shared" si="44"/>
        <v>102-2 3</v>
      </c>
      <c r="J1439" s="49" t="s">
        <v>1489</v>
      </c>
      <c r="K1439" s="2">
        <v>0</v>
      </c>
      <c r="L1439" s="83">
        <v>75</v>
      </c>
      <c r="M1439" s="117" t="b">
        <v>1</v>
      </c>
      <c r="N1439" s="14">
        <v>250.38</v>
      </c>
      <c r="O1439" s="14">
        <v>251.13</v>
      </c>
      <c r="P1439" s="11" t="s">
        <v>112</v>
      </c>
      <c r="Q1439" s="11" t="s">
        <v>72</v>
      </c>
      <c r="R1439" s="142" t="s">
        <v>1526</v>
      </c>
      <c r="S1439" s="143">
        <v>3</v>
      </c>
      <c r="T1439" s="11" t="s">
        <v>18</v>
      </c>
      <c r="U1439" s="11"/>
      <c r="V1439" s="17" t="s">
        <v>676</v>
      </c>
      <c r="W1439" s="6" t="s">
        <v>49</v>
      </c>
      <c r="X1439" s="6" t="s">
        <v>92</v>
      </c>
      <c r="Y1439" s="6" t="s">
        <v>11</v>
      </c>
      <c r="Z1439" s="18">
        <v>3</v>
      </c>
      <c r="AA1439" s="6" t="s">
        <v>40</v>
      </c>
      <c r="AI1439" s="4">
        <v>10</v>
      </c>
      <c r="AL1439" s="39">
        <v>70</v>
      </c>
      <c r="AW1439" s="4">
        <v>20</v>
      </c>
      <c r="BQ1439" s="6"/>
      <c r="BR1439" s="6"/>
      <c r="BS1439" s="4">
        <v>100</v>
      </c>
      <c r="BT1439" s="6"/>
      <c r="BU1439" s="6"/>
      <c r="BV1439" s="6"/>
      <c r="BW1439" s="10" t="s">
        <v>983</v>
      </c>
      <c r="BX1439" s="6"/>
      <c r="BY1439" s="6"/>
      <c r="BZ1439" s="6"/>
    </row>
    <row r="1440" spans="1:78" ht="15" hidden="1" customHeight="1" x14ac:dyDescent="0.3">
      <c r="A1440" s="49" t="s">
        <v>1489</v>
      </c>
      <c r="B1440" s="9">
        <v>42972</v>
      </c>
      <c r="C1440" s="1" t="s">
        <v>123</v>
      </c>
      <c r="D1440" s="10" t="s">
        <v>115</v>
      </c>
      <c r="E1440" s="10" t="s">
        <v>116</v>
      </c>
      <c r="F1440" s="83">
        <v>102</v>
      </c>
      <c r="G1440" s="83">
        <v>2</v>
      </c>
      <c r="H1440" s="12" t="str">
        <f t="shared" si="45"/>
        <v>102-2</v>
      </c>
      <c r="I1440" s="12" t="str">
        <f t="shared" si="44"/>
        <v>102-2 4</v>
      </c>
      <c r="J1440" s="49" t="s">
        <v>1489</v>
      </c>
      <c r="K1440" s="2">
        <v>0</v>
      </c>
      <c r="L1440" s="83">
        <v>75</v>
      </c>
      <c r="M1440" s="117" t="b">
        <v>1</v>
      </c>
      <c r="N1440" s="14">
        <v>250.38</v>
      </c>
      <c r="O1440" s="14">
        <v>251.13</v>
      </c>
      <c r="P1440" s="11" t="s">
        <v>112</v>
      </c>
      <c r="Q1440" s="11" t="s">
        <v>39</v>
      </c>
      <c r="R1440" s="142" t="s">
        <v>1527</v>
      </c>
      <c r="S1440" s="143">
        <v>4</v>
      </c>
      <c r="T1440" s="11" t="s">
        <v>18</v>
      </c>
      <c r="U1440" s="11"/>
      <c r="V1440" s="17" t="s">
        <v>459</v>
      </c>
      <c r="W1440" s="6" t="s">
        <v>49</v>
      </c>
      <c r="X1440" s="6" t="s">
        <v>14</v>
      </c>
      <c r="Y1440" s="6" t="s">
        <v>10</v>
      </c>
      <c r="Z1440" s="18">
        <v>2</v>
      </c>
      <c r="AA1440" s="6" t="s">
        <v>40</v>
      </c>
      <c r="AI1440" s="4">
        <v>70</v>
      </c>
      <c r="AL1440" s="39">
        <v>20</v>
      </c>
      <c r="AW1440" s="4">
        <v>10</v>
      </c>
      <c r="BQ1440" s="6"/>
      <c r="BR1440" s="6"/>
      <c r="BS1440" s="4">
        <v>100</v>
      </c>
      <c r="BT1440" s="6"/>
      <c r="BU1440" s="6"/>
      <c r="BV1440" s="6"/>
      <c r="BW1440" s="10" t="s">
        <v>897</v>
      </c>
      <c r="BX1440" s="6"/>
      <c r="BY1440" s="6"/>
      <c r="BZ1440" s="6"/>
    </row>
    <row r="1441" spans="1:78" ht="15" hidden="1" customHeight="1" x14ac:dyDescent="0.3">
      <c r="A1441" s="49" t="s">
        <v>1489</v>
      </c>
      <c r="B1441" s="9">
        <v>42972</v>
      </c>
      <c r="C1441" s="1" t="s">
        <v>123</v>
      </c>
      <c r="D1441" s="10" t="s">
        <v>115</v>
      </c>
      <c r="E1441" s="10" t="s">
        <v>116</v>
      </c>
      <c r="F1441" s="83">
        <v>102</v>
      </c>
      <c r="G1441" s="83">
        <v>2</v>
      </c>
      <c r="H1441" s="12" t="str">
        <f t="shared" si="45"/>
        <v>102-2</v>
      </c>
      <c r="I1441" s="12" t="str">
        <f t="shared" si="44"/>
        <v>102-2 O</v>
      </c>
      <c r="J1441" s="49" t="s">
        <v>1489</v>
      </c>
      <c r="K1441" s="2">
        <v>0</v>
      </c>
      <c r="L1441" s="83">
        <v>75</v>
      </c>
      <c r="M1441" s="117" t="b">
        <v>1</v>
      </c>
      <c r="N1441" s="14">
        <v>250.38</v>
      </c>
      <c r="O1441" s="14">
        <v>251.13</v>
      </c>
      <c r="P1441" s="11"/>
      <c r="Q1441" s="11" t="s">
        <v>105</v>
      </c>
      <c r="R1441" s="135" t="s">
        <v>105</v>
      </c>
      <c r="S1441" s="139" t="s">
        <v>1492</v>
      </c>
      <c r="T1441" s="11"/>
      <c r="U1441" s="11"/>
      <c r="V1441" s="17"/>
      <c r="W1441" s="6"/>
      <c r="X1441" s="6"/>
      <c r="Y1441" s="6"/>
      <c r="Z1441" s="18" t="e">
        <v>#N/A</v>
      </c>
      <c r="AA1441" s="6"/>
      <c r="BQ1441" s="6"/>
      <c r="BR1441" s="6"/>
      <c r="BS1441" s="4">
        <v>0</v>
      </c>
      <c r="BT1441" s="6"/>
      <c r="BU1441" s="6"/>
      <c r="BV1441" s="6"/>
      <c r="BW1441" s="10"/>
      <c r="BX1441" s="6" t="s">
        <v>992</v>
      </c>
      <c r="BY1441" s="6"/>
      <c r="BZ1441" s="6"/>
    </row>
    <row r="1442" spans="1:78" ht="15" hidden="1" customHeight="1" x14ac:dyDescent="0.3">
      <c r="A1442" s="49" t="s">
        <v>1489</v>
      </c>
      <c r="B1442" s="9">
        <v>42972</v>
      </c>
      <c r="C1442" s="1" t="s">
        <v>123</v>
      </c>
      <c r="D1442" s="4" t="s">
        <v>115</v>
      </c>
      <c r="E1442" s="4" t="s">
        <v>116</v>
      </c>
      <c r="F1442" s="83">
        <v>102</v>
      </c>
      <c r="G1442" s="83">
        <v>3</v>
      </c>
      <c r="H1442" s="12" t="str">
        <f t="shared" si="45"/>
        <v>102-3</v>
      </c>
      <c r="I1442" s="12" t="str">
        <f t="shared" si="44"/>
        <v>102-3 1</v>
      </c>
      <c r="J1442" s="49" t="s">
        <v>1489</v>
      </c>
      <c r="K1442" s="2">
        <v>0</v>
      </c>
      <c r="L1442" s="83">
        <v>57</v>
      </c>
      <c r="M1442" s="117" t="b">
        <v>1</v>
      </c>
      <c r="N1442" s="14">
        <v>251.13</v>
      </c>
      <c r="O1442" s="14">
        <v>251.7</v>
      </c>
      <c r="P1442" s="2" t="s">
        <v>112</v>
      </c>
      <c r="Q1442" s="2" t="s">
        <v>30</v>
      </c>
      <c r="R1442" s="142" t="s">
        <v>1524</v>
      </c>
      <c r="S1442" s="143">
        <v>1</v>
      </c>
      <c r="T1442" s="2" t="s">
        <v>21</v>
      </c>
      <c r="U1442" s="2"/>
      <c r="V1442" s="40" t="s">
        <v>792</v>
      </c>
      <c r="W1442" s="1" t="s">
        <v>49</v>
      </c>
      <c r="X1442" s="1" t="s">
        <v>92</v>
      </c>
      <c r="Y1442" s="1" t="s">
        <v>11</v>
      </c>
      <c r="Z1442" s="18">
        <v>3</v>
      </c>
      <c r="AA1442" s="1" t="s">
        <v>111</v>
      </c>
      <c r="AI1442" s="4">
        <v>10</v>
      </c>
      <c r="AL1442" s="39">
        <v>10</v>
      </c>
      <c r="AW1442" s="4">
        <v>80</v>
      </c>
      <c r="BQ1442" s="1"/>
      <c r="BR1442" s="1"/>
      <c r="BS1442" s="4">
        <v>100</v>
      </c>
      <c r="BT1442" s="1"/>
      <c r="BU1442" s="1"/>
      <c r="BV1442" s="1"/>
      <c r="BW1442" s="4" t="s">
        <v>895</v>
      </c>
      <c r="BX1442" s="1"/>
      <c r="BY1442" s="1"/>
      <c r="BZ1442" s="1"/>
    </row>
    <row r="1443" spans="1:78" ht="15" hidden="1" customHeight="1" x14ac:dyDescent="0.3">
      <c r="A1443" s="49" t="s">
        <v>1489</v>
      </c>
      <c r="B1443" s="9">
        <v>42972</v>
      </c>
      <c r="C1443" s="1" t="s">
        <v>123</v>
      </c>
      <c r="D1443" s="10" t="s">
        <v>115</v>
      </c>
      <c r="E1443" s="10" t="s">
        <v>116</v>
      </c>
      <c r="F1443" s="83">
        <v>102</v>
      </c>
      <c r="G1443" s="83">
        <v>3</v>
      </c>
      <c r="H1443" s="12" t="str">
        <f t="shared" si="45"/>
        <v>102-3</v>
      </c>
      <c r="I1443" s="12" t="str">
        <f t="shared" si="44"/>
        <v>102-3 3</v>
      </c>
      <c r="J1443" s="49" t="s">
        <v>1489</v>
      </c>
      <c r="K1443" s="2">
        <v>0</v>
      </c>
      <c r="L1443" s="83">
        <v>57</v>
      </c>
      <c r="M1443" s="117" t="b">
        <v>1</v>
      </c>
      <c r="N1443" s="14">
        <v>251.13</v>
      </c>
      <c r="O1443" s="14">
        <v>251.7</v>
      </c>
      <c r="P1443" s="11" t="s">
        <v>112</v>
      </c>
      <c r="Q1443" s="11" t="s">
        <v>72</v>
      </c>
      <c r="R1443" s="142" t="s">
        <v>1526</v>
      </c>
      <c r="S1443" s="143">
        <v>3</v>
      </c>
      <c r="T1443" s="11" t="s">
        <v>18</v>
      </c>
      <c r="U1443" s="11"/>
      <c r="V1443" s="17" t="s">
        <v>795</v>
      </c>
      <c r="W1443" s="6" t="s">
        <v>49</v>
      </c>
      <c r="X1443" s="6" t="s">
        <v>90</v>
      </c>
      <c r="Y1443" s="6" t="s">
        <v>11</v>
      </c>
      <c r="Z1443" s="18">
        <v>3</v>
      </c>
      <c r="AA1443" s="6" t="s">
        <v>40</v>
      </c>
      <c r="AI1443" s="4">
        <v>10</v>
      </c>
      <c r="AL1443" s="39">
        <v>70</v>
      </c>
      <c r="AW1443" s="4">
        <v>20</v>
      </c>
      <c r="BQ1443" s="6"/>
      <c r="BR1443" s="6"/>
      <c r="BS1443" s="4">
        <v>100</v>
      </c>
      <c r="BT1443" s="6"/>
      <c r="BU1443" s="6"/>
      <c r="BV1443" s="6"/>
      <c r="BW1443" s="10" t="s">
        <v>993</v>
      </c>
      <c r="BX1443" s="6"/>
      <c r="BY1443" s="6"/>
      <c r="BZ1443" s="6"/>
    </row>
    <row r="1444" spans="1:78" ht="15" hidden="1" customHeight="1" x14ac:dyDescent="0.3">
      <c r="A1444" s="49" t="s">
        <v>1489</v>
      </c>
      <c r="B1444" s="9">
        <v>42972</v>
      </c>
      <c r="C1444" s="1" t="s">
        <v>123</v>
      </c>
      <c r="D1444" s="10" t="s">
        <v>115</v>
      </c>
      <c r="E1444" s="10" t="s">
        <v>116</v>
      </c>
      <c r="F1444" s="83">
        <v>102</v>
      </c>
      <c r="G1444" s="83">
        <v>3</v>
      </c>
      <c r="H1444" s="12" t="str">
        <f t="shared" si="45"/>
        <v>102-3</v>
      </c>
      <c r="I1444" s="12" t="str">
        <f t="shared" si="44"/>
        <v>102-3 4</v>
      </c>
      <c r="J1444" s="49" t="s">
        <v>1489</v>
      </c>
      <c r="K1444" s="2">
        <v>0</v>
      </c>
      <c r="L1444" s="83">
        <v>57</v>
      </c>
      <c r="M1444" s="117" t="b">
        <v>1</v>
      </c>
      <c r="N1444" s="14">
        <v>251.13</v>
      </c>
      <c r="O1444" s="14">
        <v>251.7</v>
      </c>
      <c r="P1444" s="11" t="s">
        <v>112</v>
      </c>
      <c r="Q1444" s="11" t="s">
        <v>39</v>
      </c>
      <c r="R1444" s="142" t="s">
        <v>1527</v>
      </c>
      <c r="S1444" s="143">
        <v>4</v>
      </c>
      <c r="T1444" s="11" t="s">
        <v>18</v>
      </c>
      <c r="U1444" s="11"/>
      <c r="V1444" s="17" t="s">
        <v>459</v>
      </c>
      <c r="W1444" s="6" t="s">
        <v>49</v>
      </c>
      <c r="X1444" s="6" t="s">
        <v>14</v>
      </c>
      <c r="Y1444" s="6" t="s">
        <v>10</v>
      </c>
      <c r="Z1444" s="18">
        <v>2</v>
      </c>
      <c r="AA1444" s="6" t="s">
        <v>40</v>
      </c>
      <c r="AI1444" s="4">
        <v>70</v>
      </c>
      <c r="AL1444" s="39">
        <v>20</v>
      </c>
      <c r="AW1444" s="4">
        <v>10</v>
      </c>
      <c r="BQ1444" s="6"/>
      <c r="BR1444" s="6"/>
      <c r="BS1444" s="4">
        <v>100</v>
      </c>
      <c r="BT1444" s="6"/>
      <c r="BU1444" s="6"/>
      <c r="BV1444" s="6"/>
      <c r="BW1444" s="10" t="s">
        <v>897</v>
      </c>
      <c r="BX1444" s="6"/>
      <c r="BY1444" s="6"/>
      <c r="BZ1444" s="6"/>
    </row>
    <row r="1445" spans="1:78" ht="15" hidden="1" customHeight="1" x14ac:dyDescent="0.3">
      <c r="A1445" s="49" t="s">
        <v>1489</v>
      </c>
      <c r="B1445" s="9">
        <v>42972</v>
      </c>
      <c r="C1445" s="1" t="s">
        <v>123</v>
      </c>
      <c r="D1445" s="4" t="s">
        <v>115</v>
      </c>
      <c r="E1445" s="4" t="s">
        <v>116</v>
      </c>
      <c r="F1445" s="83">
        <v>102</v>
      </c>
      <c r="G1445" s="83">
        <v>3</v>
      </c>
      <c r="H1445" s="12" t="str">
        <f t="shared" si="45"/>
        <v>102-3</v>
      </c>
      <c r="I1445" s="12" t="str">
        <f t="shared" si="44"/>
        <v>102-3 3</v>
      </c>
      <c r="J1445" s="49" t="s">
        <v>1489</v>
      </c>
      <c r="K1445" s="2">
        <v>21</v>
      </c>
      <c r="L1445" s="83">
        <v>22</v>
      </c>
      <c r="M1445" s="117" t="b">
        <v>1</v>
      </c>
      <c r="N1445" s="14">
        <v>251.34</v>
      </c>
      <c r="O1445" s="14">
        <v>251.35</v>
      </c>
      <c r="P1445" s="2" t="s">
        <v>96</v>
      </c>
      <c r="Q1445" s="2" t="s">
        <v>32</v>
      </c>
      <c r="R1445" s="142" t="s">
        <v>1526</v>
      </c>
      <c r="S1445" s="143">
        <v>3</v>
      </c>
      <c r="T1445" s="2" t="s">
        <v>18</v>
      </c>
      <c r="U1445" s="2"/>
      <c r="V1445" s="17" t="s">
        <v>791</v>
      </c>
      <c r="W1445" s="1" t="s">
        <v>49</v>
      </c>
      <c r="X1445" s="6" t="s">
        <v>90</v>
      </c>
      <c r="Y1445" s="6" t="s">
        <v>11</v>
      </c>
      <c r="Z1445" s="18">
        <v>3</v>
      </c>
      <c r="AA1445" s="1" t="s">
        <v>40</v>
      </c>
      <c r="AI1445" s="4">
        <v>10</v>
      </c>
      <c r="AL1445" s="39">
        <v>20</v>
      </c>
      <c r="AR1445" s="4">
        <v>70</v>
      </c>
      <c r="BQ1445" s="1"/>
      <c r="BR1445" s="1"/>
      <c r="BS1445" s="4">
        <v>100</v>
      </c>
      <c r="BT1445" s="1"/>
      <c r="BU1445" s="1"/>
      <c r="BV1445" s="1"/>
      <c r="BW1445" s="4" t="s">
        <v>981</v>
      </c>
      <c r="BX1445" s="1"/>
      <c r="BY1445" s="1"/>
      <c r="BZ1445" s="1"/>
    </row>
    <row r="1446" spans="1:78" ht="15" hidden="1" customHeight="1" x14ac:dyDescent="0.3">
      <c r="A1446" s="49" t="s">
        <v>1489</v>
      </c>
      <c r="B1446" s="9">
        <v>42972</v>
      </c>
      <c r="C1446" s="1" t="s">
        <v>123</v>
      </c>
      <c r="D1446" s="4" t="s">
        <v>115</v>
      </c>
      <c r="E1446" s="4" t="s">
        <v>116</v>
      </c>
      <c r="F1446" s="83">
        <v>102</v>
      </c>
      <c r="G1446" s="83">
        <v>3</v>
      </c>
      <c r="H1446" s="12" t="str">
        <f t="shared" si="45"/>
        <v>102-3</v>
      </c>
      <c r="I1446" s="12" t="str">
        <f t="shared" si="44"/>
        <v>102-3 5</v>
      </c>
      <c r="J1446" s="49" t="s">
        <v>1489</v>
      </c>
      <c r="K1446" s="2">
        <v>6</v>
      </c>
      <c r="L1446" s="83">
        <v>7</v>
      </c>
      <c r="M1446" s="117" t="b">
        <v>1</v>
      </c>
      <c r="N1446" s="14">
        <v>251.19</v>
      </c>
      <c r="O1446" s="14">
        <v>251.2</v>
      </c>
      <c r="P1446" s="2" t="s">
        <v>96</v>
      </c>
      <c r="Q1446" s="2" t="s">
        <v>32</v>
      </c>
      <c r="R1446" s="142" t="s">
        <v>1495</v>
      </c>
      <c r="S1446" s="143">
        <v>5</v>
      </c>
      <c r="T1446" s="2" t="s">
        <v>18</v>
      </c>
      <c r="U1446" s="2"/>
      <c r="V1446" s="17" t="s">
        <v>459</v>
      </c>
      <c r="W1446" s="1" t="s">
        <v>49</v>
      </c>
      <c r="X1446" s="6" t="s">
        <v>16</v>
      </c>
      <c r="Y1446" s="6" t="s">
        <v>11</v>
      </c>
      <c r="Z1446" s="18">
        <v>3</v>
      </c>
      <c r="AA1446" s="1" t="s">
        <v>40</v>
      </c>
      <c r="AI1446" s="4">
        <v>10</v>
      </c>
      <c r="AR1446" s="4">
        <v>90</v>
      </c>
      <c r="BQ1446" s="1"/>
      <c r="BR1446" s="1"/>
      <c r="BS1446" s="4">
        <v>100</v>
      </c>
      <c r="BT1446" s="1"/>
      <c r="BU1446" s="1"/>
      <c r="BV1446" s="1"/>
      <c r="BW1446" s="4" t="s">
        <v>994</v>
      </c>
      <c r="BX1446" s="1"/>
      <c r="BY1446" s="1"/>
      <c r="BZ1446" s="1"/>
    </row>
    <row r="1447" spans="1:78" ht="15" hidden="1" customHeight="1" x14ac:dyDescent="0.3">
      <c r="A1447" s="49" t="s">
        <v>1489</v>
      </c>
      <c r="B1447" s="9">
        <v>42972</v>
      </c>
      <c r="C1447" s="1" t="s">
        <v>123</v>
      </c>
      <c r="D1447" s="10" t="s">
        <v>115</v>
      </c>
      <c r="E1447" s="10" t="s">
        <v>116</v>
      </c>
      <c r="F1447" s="83">
        <v>102</v>
      </c>
      <c r="G1447" s="83">
        <v>3</v>
      </c>
      <c r="H1447" s="12" t="str">
        <f t="shared" si="45"/>
        <v>102-3</v>
      </c>
      <c r="I1447" s="12" t="str">
        <f t="shared" si="44"/>
        <v>102-3 O</v>
      </c>
      <c r="J1447" s="49" t="s">
        <v>1489</v>
      </c>
      <c r="K1447" s="2">
        <v>0</v>
      </c>
      <c r="L1447" s="83">
        <v>57</v>
      </c>
      <c r="M1447" s="117" t="b">
        <v>1</v>
      </c>
      <c r="N1447" s="14">
        <v>251.13</v>
      </c>
      <c r="O1447" s="14">
        <v>251.7</v>
      </c>
      <c r="P1447" s="11"/>
      <c r="Q1447" s="2" t="s">
        <v>105</v>
      </c>
      <c r="R1447" s="135" t="s">
        <v>105</v>
      </c>
      <c r="S1447" s="139" t="s">
        <v>1492</v>
      </c>
      <c r="T1447" s="11"/>
      <c r="U1447" s="11"/>
      <c r="V1447" s="6"/>
      <c r="W1447" s="6"/>
      <c r="X1447" s="6"/>
      <c r="Y1447" s="6"/>
      <c r="Z1447" s="18" t="e">
        <v>#N/A</v>
      </c>
      <c r="AA1447" s="6"/>
      <c r="BQ1447" s="6"/>
      <c r="BR1447" s="6"/>
      <c r="BS1447" s="4">
        <v>0</v>
      </c>
      <c r="BT1447" s="6"/>
      <c r="BU1447" s="6"/>
      <c r="BV1447" s="6"/>
      <c r="BW1447" s="6"/>
      <c r="BX1447" s="6" t="s">
        <v>995</v>
      </c>
      <c r="BY1447" s="6"/>
      <c r="BZ1447" s="6"/>
    </row>
    <row r="1448" spans="1:78" ht="15" hidden="1" customHeight="1" x14ac:dyDescent="0.3">
      <c r="A1448" s="49" t="s">
        <v>1489</v>
      </c>
      <c r="B1448" s="9">
        <v>42972</v>
      </c>
      <c r="C1448" s="1" t="s">
        <v>123</v>
      </c>
      <c r="D1448" s="4" t="s">
        <v>115</v>
      </c>
      <c r="E1448" s="4" t="s">
        <v>116</v>
      </c>
      <c r="F1448" s="83">
        <v>102</v>
      </c>
      <c r="G1448" s="83">
        <v>4</v>
      </c>
      <c r="H1448" s="12" t="str">
        <f t="shared" si="45"/>
        <v>102-4</v>
      </c>
      <c r="I1448" s="12" t="str">
        <f t="shared" si="44"/>
        <v>102-4 1</v>
      </c>
      <c r="J1448" s="49" t="s">
        <v>1489</v>
      </c>
      <c r="K1448" s="2">
        <v>0</v>
      </c>
      <c r="L1448" s="83">
        <v>84</v>
      </c>
      <c r="M1448" s="117" t="b">
        <v>1</v>
      </c>
      <c r="N1448" s="14">
        <v>251.7</v>
      </c>
      <c r="O1448" s="14">
        <v>252.54</v>
      </c>
      <c r="P1448" s="2" t="s">
        <v>112</v>
      </c>
      <c r="Q1448" s="2" t="s">
        <v>30</v>
      </c>
      <c r="R1448" s="142" t="s">
        <v>1524</v>
      </c>
      <c r="S1448" s="143">
        <v>1</v>
      </c>
      <c r="T1448" s="2" t="s">
        <v>21</v>
      </c>
      <c r="U1448" s="2"/>
      <c r="V1448" s="40" t="s">
        <v>886</v>
      </c>
      <c r="W1448" s="1" t="s">
        <v>49</v>
      </c>
      <c r="X1448" s="1" t="s">
        <v>92</v>
      </c>
      <c r="Y1448" s="1" t="s">
        <v>11</v>
      </c>
      <c r="Z1448" s="18">
        <v>3</v>
      </c>
      <c r="AA1448" s="1" t="s">
        <v>111</v>
      </c>
      <c r="AI1448" s="4">
        <v>10</v>
      </c>
      <c r="AL1448" s="39">
        <v>10</v>
      </c>
      <c r="AW1448" s="4">
        <v>80</v>
      </c>
      <c r="BQ1448" s="1"/>
      <c r="BR1448" s="1"/>
      <c r="BS1448" s="4">
        <v>100</v>
      </c>
      <c r="BT1448" s="1"/>
      <c r="BU1448" s="1"/>
      <c r="BV1448" s="1"/>
      <c r="BW1448" s="4" t="s">
        <v>895</v>
      </c>
      <c r="BX1448" s="1"/>
      <c r="BY1448" s="1"/>
      <c r="BZ1448" s="1"/>
    </row>
    <row r="1449" spans="1:78" ht="15" hidden="1" customHeight="1" x14ac:dyDescent="0.3">
      <c r="A1449" s="49" t="s">
        <v>1489</v>
      </c>
      <c r="B1449" s="9">
        <v>42972</v>
      </c>
      <c r="C1449" s="1" t="s">
        <v>123</v>
      </c>
      <c r="D1449" s="10" t="s">
        <v>115</v>
      </c>
      <c r="E1449" s="10" t="s">
        <v>116</v>
      </c>
      <c r="F1449" s="83">
        <v>102</v>
      </c>
      <c r="G1449" s="83">
        <v>4</v>
      </c>
      <c r="H1449" s="12" t="str">
        <f t="shared" si="45"/>
        <v>102-4</v>
      </c>
      <c r="I1449" s="12" t="str">
        <f t="shared" si="44"/>
        <v>102-4 3</v>
      </c>
      <c r="J1449" s="49" t="s">
        <v>1489</v>
      </c>
      <c r="K1449" s="2">
        <v>0</v>
      </c>
      <c r="L1449" s="83">
        <v>84</v>
      </c>
      <c r="M1449" s="117" t="b">
        <v>1</v>
      </c>
      <c r="N1449" s="14">
        <v>251.7</v>
      </c>
      <c r="O1449" s="14">
        <v>252.54</v>
      </c>
      <c r="P1449" s="11" t="s">
        <v>112</v>
      </c>
      <c r="Q1449" s="11" t="s">
        <v>72</v>
      </c>
      <c r="R1449" s="142" t="s">
        <v>1526</v>
      </c>
      <c r="S1449" s="143">
        <v>3</v>
      </c>
      <c r="T1449" s="11" t="s">
        <v>18</v>
      </c>
      <c r="U1449" s="11"/>
      <c r="V1449" s="17" t="s">
        <v>795</v>
      </c>
      <c r="W1449" s="6" t="s">
        <v>49</v>
      </c>
      <c r="X1449" s="6" t="s">
        <v>92</v>
      </c>
      <c r="Y1449" s="6" t="s">
        <v>11</v>
      </c>
      <c r="Z1449" s="18">
        <v>3</v>
      </c>
      <c r="AA1449" s="6" t="s">
        <v>40</v>
      </c>
      <c r="AI1449" s="4">
        <v>10</v>
      </c>
      <c r="AL1449" s="39">
        <v>70</v>
      </c>
      <c r="AW1449" s="4">
        <v>20</v>
      </c>
      <c r="BQ1449" s="6"/>
      <c r="BR1449" s="6"/>
      <c r="BS1449" s="4">
        <v>100</v>
      </c>
      <c r="BT1449" s="6"/>
      <c r="BU1449" s="6"/>
      <c r="BV1449" s="6"/>
      <c r="BW1449" s="10" t="s">
        <v>996</v>
      </c>
      <c r="BX1449" s="6"/>
      <c r="BY1449" s="6"/>
      <c r="BZ1449" s="6"/>
    </row>
    <row r="1450" spans="1:78" ht="15" hidden="1" customHeight="1" x14ac:dyDescent="0.3">
      <c r="A1450" s="49" t="s">
        <v>1489</v>
      </c>
      <c r="B1450" s="9">
        <v>42972</v>
      </c>
      <c r="C1450" s="1" t="s">
        <v>123</v>
      </c>
      <c r="D1450" s="10" t="s">
        <v>115</v>
      </c>
      <c r="E1450" s="10" t="s">
        <v>116</v>
      </c>
      <c r="F1450" s="83">
        <v>102</v>
      </c>
      <c r="G1450" s="83">
        <v>4</v>
      </c>
      <c r="H1450" s="12" t="str">
        <f t="shared" si="45"/>
        <v>102-4</v>
      </c>
      <c r="I1450" s="12" t="str">
        <f t="shared" si="44"/>
        <v>102-4 4</v>
      </c>
      <c r="J1450" s="49" t="s">
        <v>1489</v>
      </c>
      <c r="K1450" s="2">
        <v>0</v>
      </c>
      <c r="L1450" s="83">
        <v>84</v>
      </c>
      <c r="M1450" s="117" t="b">
        <v>1</v>
      </c>
      <c r="N1450" s="14">
        <v>251.7</v>
      </c>
      <c r="O1450" s="14">
        <v>252.54</v>
      </c>
      <c r="P1450" s="11" t="s">
        <v>112</v>
      </c>
      <c r="Q1450" s="11" t="s">
        <v>39</v>
      </c>
      <c r="R1450" s="142" t="s">
        <v>1527</v>
      </c>
      <c r="S1450" s="143">
        <v>4</v>
      </c>
      <c r="T1450" s="11" t="s">
        <v>18</v>
      </c>
      <c r="U1450" s="11"/>
      <c r="V1450" s="17" t="s">
        <v>459</v>
      </c>
      <c r="W1450" s="6" t="s">
        <v>49</v>
      </c>
      <c r="X1450" s="6" t="s">
        <v>14</v>
      </c>
      <c r="Y1450" s="6" t="s">
        <v>10</v>
      </c>
      <c r="Z1450" s="18">
        <v>2</v>
      </c>
      <c r="AA1450" s="6" t="s">
        <v>40</v>
      </c>
      <c r="AI1450" s="4">
        <v>70</v>
      </c>
      <c r="AL1450" s="39">
        <v>20</v>
      </c>
      <c r="AW1450" s="4">
        <v>10</v>
      </c>
      <c r="BQ1450" s="6"/>
      <c r="BR1450" s="6"/>
      <c r="BS1450" s="4">
        <v>100</v>
      </c>
      <c r="BT1450" s="6"/>
      <c r="BU1450" s="6"/>
      <c r="BV1450" s="6"/>
      <c r="BW1450" s="10" t="s">
        <v>897</v>
      </c>
      <c r="BX1450" s="6"/>
      <c r="BY1450" s="6"/>
      <c r="BZ1450" s="6"/>
    </row>
    <row r="1451" spans="1:78" ht="15" hidden="1" customHeight="1" x14ac:dyDescent="0.3">
      <c r="A1451" s="49" t="s">
        <v>1489</v>
      </c>
      <c r="B1451" s="9">
        <v>42972</v>
      </c>
      <c r="C1451" s="1" t="s">
        <v>123</v>
      </c>
      <c r="D1451" s="4" t="s">
        <v>115</v>
      </c>
      <c r="E1451" s="4" t="s">
        <v>116</v>
      </c>
      <c r="F1451" s="83">
        <v>102</v>
      </c>
      <c r="G1451" s="83">
        <v>4</v>
      </c>
      <c r="H1451" s="12" t="str">
        <f t="shared" si="45"/>
        <v>102-4</v>
      </c>
      <c r="I1451" s="12" t="str">
        <f t="shared" si="44"/>
        <v>102-4 5</v>
      </c>
      <c r="J1451" s="49" t="s">
        <v>1489</v>
      </c>
      <c r="K1451" s="2">
        <v>6</v>
      </c>
      <c r="L1451" s="83">
        <v>84</v>
      </c>
      <c r="M1451" s="117" t="b">
        <v>1</v>
      </c>
      <c r="N1451" s="14">
        <v>251.76</v>
      </c>
      <c r="O1451" s="14">
        <v>252.54</v>
      </c>
      <c r="P1451" s="2" t="s">
        <v>96</v>
      </c>
      <c r="Q1451" s="2" t="s">
        <v>32</v>
      </c>
      <c r="R1451" s="142" t="s">
        <v>1495</v>
      </c>
      <c r="S1451" s="143">
        <v>5</v>
      </c>
      <c r="T1451" s="2" t="s">
        <v>18</v>
      </c>
      <c r="U1451" s="2"/>
      <c r="V1451" s="17" t="s">
        <v>459</v>
      </c>
      <c r="W1451" s="1" t="s">
        <v>49</v>
      </c>
      <c r="X1451" s="6" t="s">
        <v>15</v>
      </c>
      <c r="Y1451" s="6" t="s">
        <v>11</v>
      </c>
      <c r="Z1451" s="18">
        <v>3</v>
      </c>
      <c r="AA1451" s="1" t="s">
        <v>40</v>
      </c>
      <c r="AI1451" s="4">
        <v>10</v>
      </c>
      <c r="AR1451" s="4">
        <v>90</v>
      </c>
      <c r="BQ1451" s="1"/>
      <c r="BR1451" s="1"/>
      <c r="BS1451" s="4">
        <v>100</v>
      </c>
      <c r="BT1451" s="1"/>
      <c r="BU1451" s="1"/>
      <c r="BV1451" s="1"/>
      <c r="BW1451" s="4" t="s">
        <v>997</v>
      </c>
      <c r="BX1451" s="1"/>
      <c r="BY1451" s="1"/>
      <c r="BZ1451" s="1"/>
    </row>
    <row r="1452" spans="1:78" ht="15" hidden="1" customHeight="1" x14ac:dyDescent="0.3">
      <c r="A1452" s="49" t="s">
        <v>1489</v>
      </c>
      <c r="B1452" s="9">
        <v>42972</v>
      </c>
      <c r="C1452" s="1" t="s">
        <v>123</v>
      </c>
      <c r="D1452" s="10" t="s">
        <v>115</v>
      </c>
      <c r="E1452" s="10" t="s">
        <v>116</v>
      </c>
      <c r="F1452" s="83">
        <v>102</v>
      </c>
      <c r="G1452" s="83">
        <v>4</v>
      </c>
      <c r="H1452" s="12" t="str">
        <f t="shared" si="45"/>
        <v>102-4</v>
      </c>
      <c r="I1452" s="12" t="str">
        <f t="shared" si="44"/>
        <v>102-4 O</v>
      </c>
      <c r="J1452" s="49" t="s">
        <v>1489</v>
      </c>
      <c r="K1452" s="2">
        <v>6</v>
      </c>
      <c r="L1452" s="83">
        <v>84</v>
      </c>
      <c r="M1452" s="117" t="b">
        <v>1</v>
      </c>
      <c r="N1452" s="14">
        <v>251.76</v>
      </c>
      <c r="O1452" s="14">
        <v>252.54</v>
      </c>
      <c r="P1452" s="2"/>
      <c r="Q1452" s="2" t="s">
        <v>105</v>
      </c>
      <c r="R1452" s="135" t="s">
        <v>105</v>
      </c>
      <c r="S1452" s="139" t="s">
        <v>1492</v>
      </c>
      <c r="T1452" s="2"/>
      <c r="U1452" s="2"/>
      <c r="V1452" s="40"/>
      <c r="W1452" s="1"/>
      <c r="X1452" s="1"/>
      <c r="Y1452" s="1"/>
      <c r="Z1452" s="18" t="e">
        <v>#N/A</v>
      </c>
      <c r="AA1452" s="1"/>
      <c r="BQ1452" s="1"/>
      <c r="BR1452" s="1"/>
      <c r="BS1452" s="4">
        <v>0</v>
      </c>
      <c r="BT1452" s="1"/>
      <c r="BU1452" s="1"/>
      <c r="BV1452" s="1"/>
      <c r="BX1452" s="1" t="s">
        <v>998</v>
      </c>
      <c r="BY1452" s="1"/>
      <c r="BZ1452" s="1"/>
    </row>
    <row r="1453" spans="1:78" ht="15" hidden="1" customHeight="1" x14ac:dyDescent="0.3">
      <c r="A1453" s="49" t="s">
        <v>1489</v>
      </c>
      <c r="B1453" s="9">
        <v>42972</v>
      </c>
      <c r="C1453" s="1" t="s">
        <v>123</v>
      </c>
      <c r="D1453" s="4" t="s">
        <v>115</v>
      </c>
      <c r="E1453" s="4" t="s">
        <v>116</v>
      </c>
      <c r="F1453" s="83">
        <v>103</v>
      </c>
      <c r="G1453" s="83">
        <v>1</v>
      </c>
      <c r="H1453" s="12" t="str">
        <f t="shared" si="45"/>
        <v>103-1</v>
      </c>
      <c r="I1453" s="12" t="str">
        <f t="shared" si="44"/>
        <v>103-1 1</v>
      </c>
      <c r="J1453" s="49" t="s">
        <v>1489</v>
      </c>
      <c r="K1453" s="2">
        <v>0</v>
      </c>
      <c r="L1453" s="83">
        <v>98</v>
      </c>
      <c r="M1453" s="117" t="b">
        <v>1</v>
      </c>
      <c r="N1453" s="14">
        <v>252.5</v>
      </c>
      <c r="O1453" s="14">
        <v>253.48</v>
      </c>
      <c r="P1453" s="2" t="s">
        <v>112</v>
      </c>
      <c r="Q1453" s="2" t="s">
        <v>30</v>
      </c>
      <c r="R1453" s="142" t="s">
        <v>1524</v>
      </c>
      <c r="S1453" s="143">
        <v>1</v>
      </c>
      <c r="T1453" s="2" t="s">
        <v>21</v>
      </c>
      <c r="U1453" s="2"/>
      <c r="V1453" s="40" t="s">
        <v>791</v>
      </c>
      <c r="W1453" s="1" t="s">
        <v>49</v>
      </c>
      <c r="X1453" s="1" t="s">
        <v>92</v>
      </c>
      <c r="Y1453" s="1" t="s">
        <v>11</v>
      </c>
      <c r="Z1453" s="18">
        <v>3</v>
      </c>
      <c r="AA1453" s="1" t="s">
        <v>111</v>
      </c>
      <c r="AI1453" s="4">
        <v>10</v>
      </c>
      <c r="AL1453" s="39">
        <v>10</v>
      </c>
      <c r="AW1453" s="4">
        <v>80</v>
      </c>
      <c r="BQ1453" s="1"/>
      <c r="BR1453" s="1"/>
      <c r="BS1453" s="4">
        <v>100</v>
      </c>
      <c r="BT1453" s="1"/>
      <c r="BU1453" s="1"/>
      <c r="BV1453" s="1"/>
      <c r="BW1453" s="4" t="s">
        <v>895</v>
      </c>
      <c r="BX1453" s="1"/>
      <c r="BY1453" s="1"/>
      <c r="BZ1453" s="1"/>
    </row>
    <row r="1454" spans="1:78" ht="15" hidden="1" customHeight="1" x14ac:dyDescent="0.3">
      <c r="A1454" s="49" t="s">
        <v>1489</v>
      </c>
      <c r="B1454" s="9">
        <v>42972</v>
      </c>
      <c r="C1454" s="1" t="s">
        <v>123</v>
      </c>
      <c r="D1454" s="10" t="s">
        <v>115</v>
      </c>
      <c r="E1454" s="10" t="s">
        <v>116</v>
      </c>
      <c r="F1454" s="83">
        <v>103</v>
      </c>
      <c r="G1454" s="83">
        <v>1</v>
      </c>
      <c r="H1454" s="12" t="str">
        <f t="shared" si="45"/>
        <v>103-1</v>
      </c>
      <c r="I1454" s="12" t="str">
        <f t="shared" si="44"/>
        <v>103-1 3</v>
      </c>
      <c r="J1454" s="49" t="s">
        <v>1489</v>
      </c>
      <c r="K1454" s="2">
        <v>0</v>
      </c>
      <c r="L1454" s="83">
        <v>98</v>
      </c>
      <c r="M1454" s="117" t="b">
        <v>1</v>
      </c>
      <c r="N1454" s="14">
        <v>252.5</v>
      </c>
      <c r="O1454" s="14">
        <v>253.48</v>
      </c>
      <c r="P1454" s="11" t="s">
        <v>112</v>
      </c>
      <c r="Q1454" s="11" t="s">
        <v>72</v>
      </c>
      <c r="R1454" s="142" t="s">
        <v>1526</v>
      </c>
      <c r="S1454" s="143">
        <v>3</v>
      </c>
      <c r="T1454" s="11" t="s">
        <v>18</v>
      </c>
      <c r="U1454" s="11"/>
      <c r="V1454" s="17" t="s">
        <v>791</v>
      </c>
      <c r="W1454" s="6" t="s">
        <v>49</v>
      </c>
      <c r="X1454" s="6" t="s">
        <v>90</v>
      </c>
      <c r="Y1454" s="6" t="s">
        <v>11</v>
      </c>
      <c r="Z1454" s="18">
        <v>3</v>
      </c>
      <c r="AA1454" s="6" t="s">
        <v>40</v>
      </c>
      <c r="AI1454" s="4">
        <v>10</v>
      </c>
      <c r="AL1454" s="39">
        <v>70</v>
      </c>
      <c r="AW1454" s="4">
        <v>20</v>
      </c>
      <c r="BQ1454" s="6"/>
      <c r="BR1454" s="6"/>
      <c r="BS1454" s="4">
        <v>100</v>
      </c>
      <c r="BT1454" s="6"/>
      <c r="BU1454" s="6"/>
      <c r="BV1454" s="6"/>
      <c r="BW1454" s="10" t="s">
        <v>993</v>
      </c>
      <c r="BX1454" s="6"/>
      <c r="BY1454" s="6"/>
      <c r="BZ1454" s="6"/>
    </row>
    <row r="1455" spans="1:78" ht="15" hidden="1" customHeight="1" x14ac:dyDescent="0.3">
      <c r="A1455" s="49" t="s">
        <v>1489</v>
      </c>
      <c r="B1455" s="9">
        <v>42972</v>
      </c>
      <c r="C1455" s="1" t="s">
        <v>123</v>
      </c>
      <c r="D1455" s="10" t="s">
        <v>115</v>
      </c>
      <c r="E1455" s="10" t="s">
        <v>116</v>
      </c>
      <c r="F1455" s="83">
        <v>103</v>
      </c>
      <c r="G1455" s="83">
        <v>1</v>
      </c>
      <c r="H1455" s="12" t="str">
        <f t="shared" si="45"/>
        <v>103-1</v>
      </c>
      <c r="I1455" s="12" t="str">
        <f t="shared" si="44"/>
        <v>103-1 4</v>
      </c>
      <c r="J1455" s="49" t="s">
        <v>1489</v>
      </c>
      <c r="K1455" s="2">
        <v>0</v>
      </c>
      <c r="L1455" s="83">
        <v>98</v>
      </c>
      <c r="M1455" s="117" t="b">
        <v>1</v>
      </c>
      <c r="N1455" s="14">
        <v>252.5</v>
      </c>
      <c r="O1455" s="14">
        <v>253.48</v>
      </c>
      <c r="P1455" s="11" t="s">
        <v>112</v>
      </c>
      <c r="Q1455" s="11" t="s">
        <v>39</v>
      </c>
      <c r="R1455" s="142" t="s">
        <v>1527</v>
      </c>
      <c r="S1455" s="143">
        <v>4</v>
      </c>
      <c r="T1455" s="11" t="s">
        <v>18</v>
      </c>
      <c r="U1455" s="11"/>
      <c r="V1455" s="17" t="s">
        <v>459</v>
      </c>
      <c r="W1455" s="6" t="s">
        <v>49</v>
      </c>
      <c r="X1455" s="6" t="s">
        <v>14</v>
      </c>
      <c r="Y1455" s="6" t="s">
        <v>10</v>
      </c>
      <c r="Z1455" s="18">
        <v>2</v>
      </c>
      <c r="AA1455" s="6" t="s">
        <v>40</v>
      </c>
      <c r="AI1455" s="4">
        <v>70</v>
      </c>
      <c r="AL1455" s="39">
        <v>20</v>
      </c>
      <c r="AW1455" s="4">
        <v>10</v>
      </c>
      <c r="BQ1455" s="6"/>
      <c r="BR1455" s="6"/>
      <c r="BS1455" s="4">
        <v>100</v>
      </c>
      <c r="BT1455" s="6"/>
      <c r="BU1455" s="6"/>
      <c r="BV1455" s="6"/>
      <c r="BW1455" s="10" t="s">
        <v>897</v>
      </c>
      <c r="BX1455" s="6"/>
      <c r="BY1455" s="6"/>
      <c r="BZ1455" s="6"/>
    </row>
    <row r="1456" spans="1:78" ht="15" hidden="1" customHeight="1" x14ac:dyDescent="0.3">
      <c r="A1456" s="49" t="s">
        <v>1489</v>
      </c>
      <c r="B1456" s="9">
        <v>42972</v>
      </c>
      <c r="C1456" s="1" t="s">
        <v>123</v>
      </c>
      <c r="D1456" s="4" t="s">
        <v>115</v>
      </c>
      <c r="E1456" s="4" t="s">
        <v>116</v>
      </c>
      <c r="F1456" s="83">
        <v>103</v>
      </c>
      <c r="G1456" s="83">
        <v>1</v>
      </c>
      <c r="H1456" s="12" t="str">
        <f t="shared" si="45"/>
        <v>103-1</v>
      </c>
      <c r="I1456" s="12" t="str">
        <f t="shared" si="44"/>
        <v>103-1 3</v>
      </c>
      <c r="J1456" s="49" t="s">
        <v>1489</v>
      </c>
      <c r="K1456" s="2">
        <v>0</v>
      </c>
      <c r="L1456" s="83">
        <v>98</v>
      </c>
      <c r="M1456" s="117" t="b">
        <v>1</v>
      </c>
      <c r="N1456" s="14">
        <v>252.5</v>
      </c>
      <c r="O1456" s="14">
        <v>253.48</v>
      </c>
      <c r="P1456" s="2" t="s">
        <v>112</v>
      </c>
      <c r="Q1456" s="2" t="s">
        <v>32</v>
      </c>
      <c r="R1456" s="142" t="s">
        <v>1526</v>
      </c>
      <c r="S1456" s="143">
        <v>3</v>
      </c>
      <c r="T1456" s="2" t="s">
        <v>18</v>
      </c>
      <c r="U1456" s="2"/>
      <c r="V1456" s="17" t="s">
        <v>886</v>
      </c>
      <c r="W1456" s="1" t="s">
        <v>49</v>
      </c>
      <c r="X1456" s="6" t="s">
        <v>90</v>
      </c>
      <c r="Y1456" s="6" t="s">
        <v>11</v>
      </c>
      <c r="Z1456" s="18">
        <v>3</v>
      </c>
      <c r="AA1456" s="1" t="s">
        <v>40</v>
      </c>
      <c r="AI1456" s="4">
        <v>10</v>
      </c>
      <c r="AL1456" s="39">
        <v>20</v>
      </c>
      <c r="AR1456" s="4">
        <v>70</v>
      </c>
      <c r="BQ1456" s="1"/>
      <c r="BR1456" s="1"/>
      <c r="BS1456" s="4">
        <v>100</v>
      </c>
      <c r="BT1456" s="1"/>
      <c r="BU1456" s="1"/>
      <c r="BV1456" s="1"/>
      <c r="BW1456" s="4" t="s">
        <v>981</v>
      </c>
      <c r="BX1456" s="1"/>
      <c r="BY1456" s="1"/>
      <c r="BZ1456" s="1"/>
    </row>
    <row r="1457" spans="1:78" ht="15" hidden="1" customHeight="1" x14ac:dyDescent="0.3">
      <c r="A1457" s="49" t="s">
        <v>1489</v>
      </c>
      <c r="B1457" s="9">
        <v>42972</v>
      </c>
      <c r="C1457" s="1" t="s">
        <v>123</v>
      </c>
      <c r="D1457" s="4" t="s">
        <v>115</v>
      </c>
      <c r="E1457" s="4" t="s">
        <v>116</v>
      </c>
      <c r="F1457" s="83">
        <v>103</v>
      </c>
      <c r="G1457" s="83">
        <v>1</v>
      </c>
      <c r="H1457" s="12" t="str">
        <f t="shared" si="45"/>
        <v>103-1</v>
      </c>
      <c r="I1457" s="12" t="str">
        <f t="shared" si="44"/>
        <v>103-1 5</v>
      </c>
      <c r="J1457" s="49" t="s">
        <v>1489</v>
      </c>
      <c r="K1457" s="2">
        <v>0</v>
      </c>
      <c r="L1457" s="83">
        <v>98</v>
      </c>
      <c r="M1457" s="117" t="b">
        <v>1</v>
      </c>
      <c r="N1457" s="14">
        <v>252.5</v>
      </c>
      <c r="O1457" s="14">
        <v>253.48</v>
      </c>
      <c r="P1457" s="2" t="s">
        <v>112</v>
      </c>
      <c r="Q1457" s="2" t="s">
        <v>32</v>
      </c>
      <c r="R1457" s="142" t="s">
        <v>1495</v>
      </c>
      <c r="S1457" s="143">
        <v>5</v>
      </c>
      <c r="T1457" s="2" t="s">
        <v>18</v>
      </c>
      <c r="U1457" s="2"/>
      <c r="V1457" s="17" t="s">
        <v>459</v>
      </c>
      <c r="W1457" s="1" t="s">
        <v>49</v>
      </c>
      <c r="X1457" s="6" t="s">
        <v>16</v>
      </c>
      <c r="Y1457" s="6" t="s">
        <v>11</v>
      </c>
      <c r="Z1457" s="18">
        <v>3</v>
      </c>
      <c r="AA1457" s="1" t="s">
        <v>40</v>
      </c>
      <c r="AI1457" s="4">
        <v>10</v>
      </c>
      <c r="AR1457" s="4">
        <v>90</v>
      </c>
      <c r="BQ1457" s="1"/>
      <c r="BR1457" s="1"/>
      <c r="BS1457" s="4">
        <v>100</v>
      </c>
      <c r="BT1457" s="1"/>
      <c r="BU1457" s="1"/>
      <c r="BV1457" s="1"/>
      <c r="BW1457" s="4" t="s">
        <v>997</v>
      </c>
      <c r="BX1457" s="1"/>
      <c r="BY1457" s="1"/>
      <c r="BZ1457" s="1"/>
    </row>
    <row r="1458" spans="1:78" ht="15" hidden="1" customHeight="1" x14ac:dyDescent="0.3">
      <c r="A1458" s="49" t="s">
        <v>1489</v>
      </c>
      <c r="B1458" s="9">
        <v>42972</v>
      </c>
      <c r="C1458" s="1" t="s">
        <v>123</v>
      </c>
      <c r="D1458" s="10" t="s">
        <v>115</v>
      </c>
      <c r="E1458" s="10" t="s">
        <v>116</v>
      </c>
      <c r="F1458" s="83">
        <v>103</v>
      </c>
      <c r="G1458" s="83">
        <v>1</v>
      </c>
      <c r="H1458" s="12" t="str">
        <f t="shared" si="45"/>
        <v>103-1</v>
      </c>
      <c r="I1458" s="12" t="str">
        <f t="shared" si="44"/>
        <v>103-1 O</v>
      </c>
      <c r="J1458" s="49" t="s">
        <v>1489</v>
      </c>
      <c r="K1458" s="2">
        <v>0</v>
      </c>
      <c r="L1458" s="83">
        <v>98</v>
      </c>
      <c r="M1458" s="117" t="b">
        <v>1</v>
      </c>
      <c r="N1458" s="14">
        <v>252.5</v>
      </c>
      <c r="O1458" s="14">
        <v>253.48</v>
      </c>
      <c r="P1458" s="11"/>
      <c r="Q1458" s="2" t="s">
        <v>105</v>
      </c>
      <c r="R1458" s="135" t="s">
        <v>105</v>
      </c>
      <c r="S1458" s="139" t="s">
        <v>1492</v>
      </c>
      <c r="T1458" s="11"/>
      <c r="U1458" s="11"/>
      <c r="V1458" s="6"/>
      <c r="W1458" s="6"/>
      <c r="X1458" s="6"/>
      <c r="Y1458" s="6"/>
      <c r="Z1458" s="18" t="e">
        <v>#N/A</v>
      </c>
      <c r="AA1458" s="6"/>
      <c r="BQ1458" s="6"/>
      <c r="BR1458" s="6"/>
      <c r="BS1458" s="4">
        <v>0</v>
      </c>
      <c r="BT1458" s="6"/>
      <c r="BU1458" s="6"/>
      <c r="BV1458" s="6"/>
      <c r="BW1458" s="6"/>
      <c r="BX1458" s="6" t="s">
        <v>995</v>
      </c>
      <c r="BY1458" s="6"/>
      <c r="BZ1458" s="6"/>
    </row>
    <row r="1459" spans="1:78" ht="15" hidden="1" customHeight="1" x14ac:dyDescent="0.3">
      <c r="A1459" s="49" t="s">
        <v>1489</v>
      </c>
      <c r="B1459" s="9">
        <v>42972</v>
      </c>
      <c r="C1459" s="1" t="s">
        <v>123</v>
      </c>
      <c r="D1459" s="4" t="s">
        <v>115</v>
      </c>
      <c r="E1459" s="4" t="s">
        <v>116</v>
      </c>
      <c r="F1459" s="83">
        <v>103</v>
      </c>
      <c r="G1459" s="83">
        <v>2</v>
      </c>
      <c r="H1459" s="12" t="str">
        <f t="shared" si="45"/>
        <v>103-2</v>
      </c>
      <c r="I1459" s="12" t="str">
        <f t="shared" si="44"/>
        <v>103-2 1</v>
      </c>
      <c r="J1459" s="49" t="s">
        <v>1489</v>
      </c>
      <c r="K1459" s="2">
        <v>0</v>
      </c>
      <c r="L1459" s="83">
        <v>59</v>
      </c>
      <c r="M1459" s="117" t="b">
        <v>1</v>
      </c>
      <c r="N1459" s="14">
        <v>253.48500000000001</v>
      </c>
      <c r="O1459" s="14">
        <v>254.07500000000002</v>
      </c>
      <c r="P1459" s="2" t="s">
        <v>112</v>
      </c>
      <c r="Q1459" s="2" t="s">
        <v>30</v>
      </c>
      <c r="R1459" s="142" t="s">
        <v>1524</v>
      </c>
      <c r="S1459" s="143">
        <v>1</v>
      </c>
      <c r="T1459" s="2" t="s">
        <v>21</v>
      </c>
      <c r="U1459" s="2"/>
      <c r="V1459" s="40" t="s">
        <v>796</v>
      </c>
      <c r="W1459" s="1" t="s">
        <v>49</v>
      </c>
      <c r="X1459" s="1" t="s">
        <v>92</v>
      </c>
      <c r="Y1459" s="1" t="s">
        <v>11</v>
      </c>
      <c r="Z1459" s="18">
        <v>3</v>
      </c>
      <c r="AA1459" s="1" t="s">
        <v>111</v>
      </c>
      <c r="AI1459" s="4">
        <v>10</v>
      </c>
      <c r="AL1459" s="39">
        <v>10</v>
      </c>
      <c r="AW1459" s="4">
        <v>80</v>
      </c>
      <c r="BQ1459" s="1"/>
      <c r="BR1459" s="1"/>
      <c r="BS1459" s="4">
        <v>100</v>
      </c>
      <c r="BT1459" s="1"/>
      <c r="BU1459" s="1"/>
      <c r="BV1459" s="1"/>
      <c r="BW1459" s="4" t="s">
        <v>895</v>
      </c>
      <c r="BX1459" s="1"/>
      <c r="BY1459" s="1"/>
      <c r="BZ1459" s="1"/>
    </row>
    <row r="1460" spans="1:78" ht="15" hidden="1" customHeight="1" x14ac:dyDescent="0.3">
      <c r="A1460" s="49" t="s">
        <v>1489</v>
      </c>
      <c r="B1460" s="9">
        <v>42972</v>
      </c>
      <c r="C1460" s="1" t="s">
        <v>123</v>
      </c>
      <c r="D1460" s="10" t="s">
        <v>115</v>
      </c>
      <c r="E1460" s="10" t="s">
        <v>116</v>
      </c>
      <c r="F1460" s="83">
        <v>103</v>
      </c>
      <c r="G1460" s="83">
        <v>2</v>
      </c>
      <c r="H1460" s="12" t="str">
        <f t="shared" si="45"/>
        <v>103-2</v>
      </c>
      <c r="I1460" s="12" t="str">
        <f t="shared" si="44"/>
        <v>103-2 3</v>
      </c>
      <c r="J1460" s="49" t="s">
        <v>1489</v>
      </c>
      <c r="K1460" s="2">
        <v>0</v>
      </c>
      <c r="L1460" s="83">
        <v>59</v>
      </c>
      <c r="M1460" s="117" t="b">
        <v>1</v>
      </c>
      <c r="N1460" s="14">
        <v>253.48500000000001</v>
      </c>
      <c r="O1460" s="14">
        <v>254.07500000000002</v>
      </c>
      <c r="P1460" s="11" t="s">
        <v>112</v>
      </c>
      <c r="Q1460" s="11" t="s">
        <v>72</v>
      </c>
      <c r="R1460" s="142" t="s">
        <v>1526</v>
      </c>
      <c r="S1460" s="143">
        <v>3</v>
      </c>
      <c r="T1460" s="11" t="s">
        <v>18</v>
      </c>
      <c r="U1460" s="11"/>
      <c r="V1460" s="17" t="s">
        <v>886</v>
      </c>
      <c r="W1460" s="6" t="s">
        <v>49</v>
      </c>
      <c r="X1460" s="6" t="s">
        <v>90</v>
      </c>
      <c r="Y1460" s="6" t="s">
        <v>11</v>
      </c>
      <c r="Z1460" s="18">
        <v>3</v>
      </c>
      <c r="AA1460" s="6" t="s">
        <v>40</v>
      </c>
      <c r="AI1460" s="4">
        <v>10</v>
      </c>
      <c r="AL1460" s="39">
        <v>70</v>
      </c>
      <c r="AW1460" s="4">
        <v>20</v>
      </c>
      <c r="BQ1460" s="6"/>
      <c r="BR1460" s="6"/>
      <c r="BS1460" s="4">
        <v>100</v>
      </c>
      <c r="BT1460" s="6"/>
      <c r="BU1460" s="6"/>
      <c r="BV1460" s="6"/>
      <c r="BW1460" s="10" t="s">
        <v>993</v>
      </c>
      <c r="BX1460" s="6"/>
      <c r="BY1460" s="6"/>
      <c r="BZ1460" s="6"/>
    </row>
    <row r="1461" spans="1:78" ht="15" hidden="1" customHeight="1" x14ac:dyDescent="0.3">
      <c r="A1461" s="49" t="s">
        <v>1489</v>
      </c>
      <c r="B1461" s="9">
        <v>42972</v>
      </c>
      <c r="C1461" s="1" t="s">
        <v>123</v>
      </c>
      <c r="D1461" s="10" t="s">
        <v>115</v>
      </c>
      <c r="E1461" s="10" t="s">
        <v>116</v>
      </c>
      <c r="F1461" s="83">
        <v>103</v>
      </c>
      <c r="G1461" s="83">
        <v>2</v>
      </c>
      <c r="H1461" s="12" t="str">
        <f t="shared" si="45"/>
        <v>103-2</v>
      </c>
      <c r="I1461" s="12" t="str">
        <f t="shared" si="44"/>
        <v>103-2 4</v>
      </c>
      <c r="J1461" s="49" t="s">
        <v>1489</v>
      </c>
      <c r="K1461" s="2">
        <v>0</v>
      </c>
      <c r="L1461" s="83">
        <v>59</v>
      </c>
      <c r="M1461" s="117" t="b">
        <v>1</v>
      </c>
      <c r="N1461" s="14">
        <v>253.48500000000001</v>
      </c>
      <c r="O1461" s="14">
        <v>254.07500000000002</v>
      </c>
      <c r="P1461" s="11" t="s">
        <v>112</v>
      </c>
      <c r="Q1461" s="11" t="s">
        <v>39</v>
      </c>
      <c r="R1461" s="142" t="s">
        <v>1527</v>
      </c>
      <c r="S1461" s="143">
        <v>4</v>
      </c>
      <c r="T1461" s="11" t="s">
        <v>18</v>
      </c>
      <c r="U1461" s="11"/>
      <c r="V1461" s="17" t="s">
        <v>459</v>
      </c>
      <c r="W1461" s="6" t="s">
        <v>49</v>
      </c>
      <c r="X1461" s="6" t="s">
        <v>14</v>
      </c>
      <c r="Y1461" s="6" t="s">
        <v>10</v>
      </c>
      <c r="Z1461" s="18">
        <v>2</v>
      </c>
      <c r="AA1461" s="6" t="s">
        <v>40</v>
      </c>
      <c r="AI1461" s="4">
        <v>70</v>
      </c>
      <c r="AL1461" s="39">
        <v>20</v>
      </c>
      <c r="AW1461" s="4">
        <v>10</v>
      </c>
      <c r="BQ1461" s="6"/>
      <c r="BR1461" s="6"/>
      <c r="BS1461" s="4">
        <v>100</v>
      </c>
      <c r="BT1461" s="6"/>
      <c r="BU1461" s="6"/>
      <c r="BV1461" s="6"/>
      <c r="BW1461" s="10" t="s">
        <v>897</v>
      </c>
      <c r="BX1461" s="6"/>
      <c r="BY1461" s="6"/>
      <c r="BZ1461" s="6"/>
    </row>
    <row r="1462" spans="1:78" ht="15" hidden="1" customHeight="1" x14ac:dyDescent="0.3">
      <c r="A1462" s="49" t="s">
        <v>1489</v>
      </c>
      <c r="B1462" s="9">
        <v>42972</v>
      </c>
      <c r="C1462" s="1" t="s">
        <v>123</v>
      </c>
      <c r="D1462" s="10" t="s">
        <v>115</v>
      </c>
      <c r="E1462" s="10" t="s">
        <v>116</v>
      </c>
      <c r="F1462" s="83">
        <v>103</v>
      </c>
      <c r="G1462" s="83">
        <v>2</v>
      </c>
      <c r="H1462" s="12" t="str">
        <f t="shared" si="45"/>
        <v>103-2</v>
      </c>
      <c r="I1462" s="12" t="str">
        <f t="shared" si="44"/>
        <v>103-2 5</v>
      </c>
      <c r="J1462" s="49" t="s">
        <v>1489</v>
      </c>
      <c r="K1462" s="2">
        <v>0</v>
      </c>
      <c r="L1462" s="83">
        <v>59</v>
      </c>
      <c r="M1462" s="117" t="b">
        <v>1</v>
      </c>
      <c r="N1462" s="14">
        <v>253.48500000000001</v>
      </c>
      <c r="O1462" s="14">
        <v>254.07500000000002</v>
      </c>
      <c r="P1462" s="11" t="s">
        <v>112</v>
      </c>
      <c r="Q1462" s="11" t="s">
        <v>46</v>
      </c>
      <c r="R1462" s="142" t="s">
        <v>1495</v>
      </c>
      <c r="S1462" s="143">
        <v>5</v>
      </c>
      <c r="T1462" s="11" t="s">
        <v>18</v>
      </c>
      <c r="U1462" s="11"/>
      <c r="V1462" s="17" t="s">
        <v>459</v>
      </c>
      <c r="W1462" s="6" t="s">
        <v>49</v>
      </c>
      <c r="X1462" s="6" t="s">
        <v>14</v>
      </c>
      <c r="Y1462" s="6" t="s">
        <v>10</v>
      </c>
      <c r="Z1462" s="18">
        <v>2</v>
      </c>
      <c r="AA1462" s="6" t="s">
        <v>40</v>
      </c>
      <c r="AR1462" s="4">
        <v>50</v>
      </c>
      <c r="BH1462" s="4">
        <v>50</v>
      </c>
      <c r="BQ1462" s="6"/>
      <c r="BR1462" s="6"/>
      <c r="BS1462" s="4">
        <v>100</v>
      </c>
      <c r="BT1462" s="6"/>
      <c r="BU1462" s="6"/>
      <c r="BV1462" s="6"/>
      <c r="BW1462" s="10" t="s">
        <v>999</v>
      </c>
      <c r="BX1462" s="6"/>
      <c r="BY1462" s="6"/>
      <c r="BZ1462" s="6"/>
    </row>
    <row r="1463" spans="1:78" ht="15" hidden="1" customHeight="1" x14ac:dyDescent="0.3">
      <c r="A1463" s="49" t="s">
        <v>1489</v>
      </c>
      <c r="B1463" s="9">
        <v>42972</v>
      </c>
      <c r="C1463" s="1" t="s">
        <v>123</v>
      </c>
      <c r="D1463" s="10" t="s">
        <v>115</v>
      </c>
      <c r="E1463" s="10" t="s">
        <v>116</v>
      </c>
      <c r="F1463" s="83">
        <v>103</v>
      </c>
      <c r="G1463" s="83">
        <v>2</v>
      </c>
      <c r="H1463" s="12" t="str">
        <f t="shared" si="45"/>
        <v>103-2</v>
      </c>
      <c r="I1463" s="12" t="str">
        <f t="shared" si="44"/>
        <v>103-2 O</v>
      </c>
      <c r="J1463" s="49" t="s">
        <v>1489</v>
      </c>
      <c r="K1463" s="2">
        <v>0</v>
      </c>
      <c r="L1463" s="83">
        <v>59</v>
      </c>
      <c r="M1463" s="117" t="b">
        <v>1</v>
      </c>
      <c r="N1463" s="14">
        <v>253.48500000000001</v>
      </c>
      <c r="O1463" s="14">
        <v>254.07500000000002</v>
      </c>
      <c r="P1463" s="11"/>
      <c r="Q1463" s="11" t="s">
        <v>105</v>
      </c>
      <c r="R1463" s="135" t="s">
        <v>105</v>
      </c>
      <c r="S1463" s="139" t="s">
        <v>1492</v>
      </c>
      <c r="T1463" s="11"/>
      <c r="U1463" s="11"/>
      <c r="V1463" s="17"/>
      <c r="W1463" s="6"/>
      <c r="X1463" s="6"/>
      <c r="Y1463" s="6"/>
      <c r="Z1463" s="18" t="e">
        <v>#N/A</v>
      </c>
      <c r="AA1463" s="6"/>
      <c r="BQ1463" s="6"/>
      <c r="BR1463" s="6"/>
      <c r="BS1463" s="4">
        <v>0</v>
      </c>
      <c r="BT1463" s="6"/>
      <c r="BU1463" s="6"/>
      <c r="BV1463" s="6"/>
      <c r="BW1463" s="10"/>
      <c r="BX1463" s="6" t="s">
        <v>995</v>
      </c>
      <c r="BY1463" s="6"/>
      <c r="BZ1463" s="6"/>
    </row>
    <row r="1464" spans="1:78" ht="15" hidden="1" customHeight="1" x14ac:dyDescent="0.3">
      <c r="A1464" s="49" t="s">
        <v>1489</v>
      </c>
      <c r="B1464" s="9">
        <v>42972</v>
      </c>
      <c r="C1464" s="1" t="s">
        <v>123</v>
      </c>
      <c r="D1464" s="4" t="s">
        <v>115</v>
      </c>
      <c r="E1464" s="4" t="s">
        <v>116</v>
      </c>
      <c r="F1464" s="83">
        <v>103</v>
      </c>
      <c r="G1464" s="83">
        <v>3</v>
      </c>
      <c r="H1464" s="12" t="str">
        <f t="shared" si="45"/>
        <v>103-3</v>
      </c>
      <c r="I1464" s="12" t="str">
        <f t="shared" si="44"/>
        <v>103-3 1</v>
      </c>
      <c r="J1464" s="49" t="s">
        <v>1489</v>
      </c>
      <c r="K1464" s="2">
        <v>0</v>
      </c>
      <c r="L1464" s="83">
        <v>65</v>
      </c>
      <c r="M1464" s="117" t="b">
        <v>1</v>
      </c>
      <c r="N1464" s="14">
        <v>254.07500000000002</v>
      </c>
      <c r="O1464" s="14">
        <v>254.72500000000002</v>
      </c>
      <c r="P1464" s="2" t="s">
        <v>112</v>
      </c>
      <c r="Q1464" s="2" t="s">
        <v>30</v>
      </c>
      <c r="R1464" s="142" t="s">
        <v>1524</v>
      </c>
      <c r="S1464" s="143">
        <v>1</v>
      </c>
      <c r="T1464" s="2" t="s">
        <v>21</v>
      </c>
      <c r="U1464" s="2"/>
      <c r="V1464" s="40" t="s">
        <v>792</v>
      </c>
      <c r="W1464" s="1" t="s">
        <v>49</v>
      </c>
      <c r="X1464" s="1" t="s">
        <v>92</v>
      </c>
      <c r="Y1464" s="1" t="s">
        <v>11</v>
      </c>
      <c r="Z1464" s="18">
        <v>3</v>
      </c>
      <c r="AA1464" s="1" t="s">
        <v>111</v>
      </c>
      <c r="AI1464" s="4">
        <v>10</v>
      </c>
      <c r="AL1464" s="39">
        <v>10</v>
      </c>
      <c r="AW1464" s="4">
        <v>80</v>
      </c>
      <c r="BQ1464" s="1"/>
      <c r="BR1464" s="1"/>
      <c r="BS1464" s="4">
        <v>100</v>
      </c>
      <c r="BT1464" s="1"/>
      <c r="BU1464" s="1"/>
      <c r="BV1464" s="1"/>
      <c r="BW1464" s="4" t="s">
        <v>895</v>
      </c>
      <c r="BX1464" s="1"/>
      <c r="BY1464" s="1"/>
      <c r="BZ1464" s="1"/>
    </row>
    <row r="1465" spans="1:78" ht="15" hidden="1" customHeight="1" x14ac:dyDescent="0.3">
      <c r="A1465" s="49" t="s">
        <v>1489</v>
      </c>
      <c r="B1465" s="9">
        <v>42972</v>
      </c>
      <c r="C1465" s="1" t="s">
        <v>123</v>
      </c>
      <c r="D1465" s="10" t="s">
        <v>115</v>
      </c>
      <c r="E1465" s="10" t="s">
        <v>116</v>
      </c>
      <c r="F1465" s="83">
        <v>103</v>
      </c>
      <c r="G1465" s="83">
        <v>3</v>
      </c>
      <c r="H1465" s="12" t="str">
        <f t="shared" si="45"/>
        <v>103-3</v>
      </c>
      <c r="I1465" s="12" t="str">
        <f t="shared" si="44"/>
        <v>103-3 3</v>
      </c>
      <c r="J1465" s="49" t="s">
        <v>1489</v>
      </c>
      <c r="K1465" s="2">
        <v>0</v>
      </c>
      <c r="L1465" s="83">
        <v>65</v>
      </c>
      <c r="M1465" s="117" t="b">
        <v>1</v>
      </c>
      <c r="N1465" s="14">
        <v>254.07500000000002</v>
      </c>
      <c r="O1465" s="14">
        <v>254.72500000000002</v>
      </c>
      <c r="P1465" s="11" t="s">
        <v>112</v>
      </c>
      <c r="Q1465" s="11" t="s">
        <v>72</v>
      </c>
      <c r="R1465" s="142" t="s">
        <v>1526</v>
      </c>
      <c r="S1465" s="143">
        <v>3</v>
      </c>
      <c r="T1465" s="11" t="s">
        <v>18</v>
      </c>
      <c r="U1465" s="11"/>
      <c r="V1465" s="17" t="s">
        <v>795</v>
      </c>
      <c r="W1465" s="6" t="s">
        <v>49</v>
      </c>
      <c r="X1465" s="6" t="s">
        <v>92</v>
      </c>
      <c r="Y1465" s="6" t="s">
        <v>11</v>
      </c>
      <c r="Z1465" s="18">
        <v>3</v>
      </c>
      <c r="AA1465" s="6" t="s">
        <v>40</v>
      </c>
      <c r="AI1465" s="4">
        <v>10</v>
      </c>
      <c r="AL1465" s="39">
        <v>70</v>
      </c>
      <c r="AW1465" s="4">
        <v>20</v>
      </c>
      <c r="BQ1465" s="6"/>
      <c r="BR1465" s="6"/>
      <c r="BS1465" s="4">
        <v>100</v>
      </c>
      <c r="BT1465" s="6"/>
      <c r="BU1465" s="6"/>
      <c r="BV1465" s="6"/>
      <c r="BW1465" s="10" t="s">
        <v>993</v>
      </c>
      <c r="BX1465" s="6"/>
      <c r="BY1465" s="6"/>
      <c r="BZ1465" s="6"/>
    </row>
    <row r="1466" spans="1:78" ht="15" hidden="1" customHeight="1" x14ac:dyDescent="0.3">
      <c r="A1466" s="49" t="s">
        <v>1489</v>
      </c>
      <c r="B1466" s="9">
        <v>42972</v>
      </c>
      <c r="C1466" s="1" t="s">
        <v>123</v>
      </c>
      <c r="D1466" s="10" t="s">
        <v>115</v>
      </c>
      <c r="E1466" s="10" t="s">
        <v>116</v>
      </c>
      <c r="F1466" s="83">
        <v>103</v>
      </c>
      <c r="G1466" s="83">
        <v>3</v>
      </c>
      <c r="H1466" s="12" t="str">
        <f t="shared" si="45"/>
        <v>103-3</v>
      </c>
      <c r="I1466" s="12" t="str">
        <f t="shared" si="44"/>
        <v>103-3 4</v>
      </c>
      <c r="J1466" s="49" t="s">
        <v>1489</v>
      </c>
      <c r="K1466" s="2">
        <v>0</v>
      </c>
      <c r="L1466" s="83">
        <v>65</v>
      </c>
      <c r="M1466" s="117" t="b">
        <v>1</v>
      </c>
      <c r="N1466" s="14">
        <v>254.07500000000002</v>
      </c>
      <c r="O1466" s="14">
        <v>254.72500000000002</v>
      </c>
      <c r="P1466" s="11" t="s">
        <v>112</v>
      </c>
      <c r="Q1466" s="11" t="s">
        <v>39</v>
      </c>
      <c r="R1466" s="142" t="s">
        <v>1527</v>
      </c>
      <c r="S1466" s="143">
        <v>4</v>
      </c>
      <c r="T1466" s="11" t="s">
        <v>18</v>
      </c>
      <c r="U1466" s="11"/>
      <c r="V1466" s="17" t="s">
        <v>459</v>
      </c>
      <c r="W1466" s="6" t="s">
        <v>49</v>
      </c>
      <c r="X1466" s="6" t="s">
        <v>14</v>
      </c>
      <c r="Y1466" s="6" t="s">
        <v>10</v>
      </c>
      <c r="Z1466" s="18">
        <v>2</v>
      </c>
      <c r="AA1466" s="6" t="s">
        <v>40</v>
      </c>
      <c r="AI1466" s="4">
        <v>70</v>
      </c>
      <c r="AL1466" s="39">
        <v>20</v>
      </c>
      <c r="AW1466" s="4">
        <v>10</v>
      </c>
      <c r="BQ1466" s="6"/>
      <c r="BR1466" s="6"/>
      <c r="BS1466" s="4">
        <v>100</v>
      </c>
      <c r="BT1466" s="6"/>
      <c r="BU1466" s="6"/>
      <c r="BV1466" s="6"/>
      <c r="BW1466" s="10" t="s">
        <v>897</v>
      </c>
      <c r="BX1466" s="6"/>
      <c r="BY1466" s="6"/>
      <c r="BZ1466" s="6"/>
    </row>
    <row r="1467" spans="1:78" ht="15" hidden="1" customHeight="1" x14ac:dyDescent="0.3">
      <c r="A1467" s="49" t="s">
        <v>1489</v>
      </c>
      <c r="B1467" s="9">
        <v>42972</v>
      </c>
      <c r="C1467" s="1" t="s">
        <v>123</v>
      </c>
      <c r="D1467" s="10" t="s">
        <v>115</v>
      </c>
      <c r="E1467" s="10" t="s">
        <v>116</v>
      </c>
      <c r="F1467" s="83">
        <v>103</v>
      </c>
      <c r="G1467" s="83">
        <v>3</v>
      </c>
      <c r="H1467" s="12" t="str">
        <f t="shared" si="45"/>
        <v>103-3</v>
      </c>
      <c r="I1467" s="12" t="str">
        <f t="shared" si="44"/>
        <v>103-3 5</v>
      </c>
      <c r="J1467" s="49" t="s">
        <v>1489</v>
      </c>
      <c r="K1467" s="2">
        <v>0</v>
      </c>
      <c r="L1467" s="83">
        <v>65</v>
      </c>
      <c r="M1467" s="117" t="b">
        <v>1</v>
      </c>
      <c r="N1467" s="14">
        <v>254.07500000000002</v>
      </c>
      <c r="O1467" s="14">
        <v>254.72500000000002</v>
      </c>
      <c r="P1467" s="11" t="s">
        <v>112</v>
      </c>
      <c r="Q1467" s="11" t="s">
        <v>46</v>
      </c>
      <c r="R1467" s="142" t="s">
        <v>1495</v>
      </c>
      <c r="S1467" s="143">
        <v>5</v>
      </c>
      <c r="T1467" s="11" t="s">
        <v>18</v>
      </c>
      <c r="U1467" s="11"/>
      <c r="V1467" s="17" t="s">
        <v>791</v>
      </c>
      <c r="W1467" s="6" t="s">
        <v>49</v>
      </c>
      <c r="X1467" s="6" t="s">
        <v>52</v>
      </c>
      <c r="Y1467" s="6" t="s">
        <v>10</v>
      </c>
      <c r="Z1467" s="18">
        <v>2</v>
      </c>
      <c r="AA1467" s="6" t="s">
        <v>40</v>
      </c>
      <c r="AR1467" s="4">
        <v>50</v>
      </c>
      <c r="BH1467" s="4">
        <v>50</v>
      </c>
      <c r="BQ1467" s="6"/>
      <c r="BR1467" s="6"/>
      <c r="BS1467" s="4">
        <v>100</v>
      </c>
      <c r="BT1467" s="6"/>
      <c r="BU1467" s="6"/>
      <c r="BV1467" s="6"/>
      <c r="BW1467" s="10" t="s">
        <v>1000</v>
      </c>
      <c r="BX1467" s="6"/>
      <c r="BY1467" s="6"/>
      <c r="BZ1467" s="6"/>
    </row>
    <row r="1468" spans="1:78" ht="15" hidden="1" customHeight="1" x14ac:dyDescent="0.3">
      <c r="A1468" s="49" t="s">
        <v>1489</v>
      </c>
      <c r="B1468" s="9">
        <v>42972</v>
      </c>
      <c r="C1468" s="1" t="s">
        <v>123</v>
      </c>
      <c r="D1468" s="10" t="s">
        <v>115</v>
      </c>
      <c r="E1468" s="10" t="s">
        <v>116</v>
      </c>
      <c r="F1468" s="83">
        <v>103</v>
      </c>
      <c r="G1468" s="83">
        <v>3</v>
      </c>
      <c r="H1468" s="12" t="str">
        <f t="shared" si="45"/>
        <v>103-3</v>
      </c>
      <c r="I1468" s="12" t="str">
        <f t="shared" si="44"/>
        <v>103-3 O</v>
      </c>
      <c r="J1468" s="49" t="s">
        <v>1489</v>
      </c>
      <c r="K1468" s="2">
        <v>0</v>
      </c>
      <c r="L1468" s="83">
        <v>65</v>
      </c>
      <c r="M1468" s="117" t="b">
        <v>1</v>
      </c>
      <c r="N1468" s="14">
        <v>254.07500000000002</v>
      </c>
      <c r="O1468" s="14">
        <v>254.72500000000002</v>
      </c>
      <c r="P1468" s="11"/>
      <c r="Q1468" s="11" t="s">
        <v>105</v>
      </c>
      <c r="R1468" s="135" t="s">
        <v>105</v>
      </c>
      <c r="S1468" s="139" t="s">
        <v>1492</v>
      </c>
      <c r="T1468" s="11"/>
      <c r="U1468" s="11"/>
      <c r="V1468" s="17"/>
      <c r="W1468" s="6"/>
      <c r="X1468" s="6"/>
      <c r="Y1468" s="6"/>
      <c r="Z1468" s="18" t="e">
        <v>#N/A</v>
      </c>
      <c r="AA1468" s="6"/>
      <c r="BQ1468" s="6"/>
      <c r="BR1468" s="6"/>
      <c r="BS1468" s="4">
        <v>0</v>
      </c>
      <c r="BT1468" s="6"/>
      <c r="BU1468" s="6"/>
      <c r="BV1468" s="6"/>
      <c r="BW1468" s="10"/>
      <c r="BX1468" s="6" t="s">
        <v>1001</v>
      </c>
      <c r="BY1468" s="6"/>
      <c r="BZ1468" s="6"/>
    </row>
    <row r="1469" spans="1:78" ht="15" hidden="1" customHeight="1" x14ac:dyDescent="0.3">
      <c r="A1469" s="49" t="s">
        <v>1489</v>
      </c>
      <c r="B1469" s="9">
        <v>42972</v>
      </c>
      <c r="C1469" s="1" t="s">
        <v>123</v>
      </c>
      <c r="D1469" s="4" t="s">
        <v>115</v>
      </c>
      <c r="E1469" s="4" t="s">
        <v>116</v>
      </c>
      <c r="F1469" s="83">
        <v>103</v>
      </c>
      <c r="G1469" s="83">
        <v>4</v>
      </c>
      <c r="H1469" s="12" t="str">
        <f t="shared" si="45"/>
        <v>103-4</v>
      </c>
      <c r="I1469" s="12" t="str">
        <f t="shared" si="44"/>
        <v>103-4 1</v>
      </c>
      <c r="J1469" s="49" t="s">
        <v>1489</v>
      </c>
      <c r="K1469" s="2">
        <v>0</v>
      </c>
      <c r="L1469" s="83">
        <v>94</v>
      </c>
      <c r="M1469" s="117" t="b">
        <v>1</v>
      </c>
      <c r="N1469" s="14">
        <v>254.73000000000002</v>
      </c>
      <c r="O1469" s="14">
        <v>255.67000000000002</v>
      </c>
      <c r="P1469" s="2" t="s">
        <v>112</v>
      </c>
      <c r="Q1469" s="2" t="s">
        <v>30</v>
      </c>
      <c r="R1469" s="142" t="s">
        <v>1524</v>
      </c>
      <c r="S1469" s="143">
        <v>1</v>
      </c>
      <c r="T1469" s="2" t="s">
        <v>21</v>
      </c>
      <c r="U1469" s="2"/>
      <c r="V1469" s="40" t="s">
        <v>792</v>
      </c>
      <c r="W1469" s="1" t="s">
        <v>49</v>
      </c>
      <c r="X1469" s="1" t="s">
        <v>92</v>
      </c>
      <c r="Y1469" s="1" t="s">
        <v>11</v>
      </c>
      <c r="Z1469" s="18">
        <v>3</v>
      </c>
      <c r="AA1469" s="1" t="s">
        <v>111</v>
      </c>
      <c r="AI1469" s="4">
        <v>10</v>
      </c>
      <c r="AL1469" s="39">
        <v>10</v>
      </c>
      <c r="AW1469" s="4">
        <v>80</v>
      </c>
      <c r="BQ1469" s="1"/>
      <c r="BR1469" s="1"/>
      <c r="BS1469" s="4">
        <v>100</v>
      </c>
      <c r="BT1469" s="1"/>
      <c r="BU1469" s="1"/>
      <c r="BV1469" s="1"/>
      <c r="BW1469" s="4" t="s">
        <v>895</v>
      </c>
      <c r="BX1469" s="1"/>
      <c r="BY1469" s="1"/>
      <c r="BZ1469" s="1"/>
    </row>
    <row r="1470" spans="1:78" ht="15" hidden="1" customHeight="1" x14ac:dyDescent="0.3">
      <c r="A1470" s="49" t="s">
        <v>1489</v>
      </c>
      <c r="B1470" s="9">
        <v>42972</v>
      </c>
      <c r="C1470" s="1" t="s">
        <v>123</v>
      </c>
      <c r="D1470" s="10" t="s">
        <v>115</v>
      </c>
      <c r="E1470" s="10" t="s">
        <v>116</v>
      </c>
      <c r="F1470" s="83">
        <v>103</v>
      </c>
      <c r="G1470" s="83">
        <v>4</v>
      </c>
      <c r="H1470" s="12" t="str">
        <f t="shared" si="45"/>
        <v>103-4</v>
      </c>
      <c r="I1470" s="12" t="str">
        <f t="shared" si="44"/>
        <v>103-4 3</v>
      </c>
      <c r="J1470" s="49" t="s">
        <v>1489</v>
      </c>
      <c r="K1470" s="2">
        <v>0</v>
      </c>
      <c r="L1470" s="83">
        <v>94</v>
      </c>
      <c r="M1470" s="117" t="b">
        <v>1</v>
      </c>
      <c r="N1470" s="14">
        <v>254.73000000000002</v>
      </c>
      <c r="O1470" s="14">
        <v>255.67000000000002</v>
      </c>
      <c r="P1470" s="11" t="s">
        <v>112</v>
      </c>
      <c r="Q1470" s="11" t="s">
        <v>72</v>
      </c>
      <c r="R1470" s="142" t="s">
        <v>1526</v>
      </c>
      <c r="S1470" s="143">
        <v>3</v>
      </c>
      <c r="T1470" s="11" t="s">
        <v>18</v>
      </c>
      <c r="U1470" s="11"/>
      <c r="V1470" s="17" t="s">
        <v>796</v>
      </c>
      <c r="W1470" s="6" t="s">
        <v>49</v>
      </c>
      <c r="X1470" s="6" t="s">
        <v>90</v>
      </c>
      <c r="Y1470" s="6" t="s">
        <v>11</v>
      </c>
      <c r="Z1470" s="18">
        <v>3</v>
      </c>
      <c r="AA1470" s="6" t="s">
        <v>40</v>
      </c>
      <c r="AI1470" s="4">
        <v>10</v>
      </c>
      <c r="AL1470" s="39">
        <v>70</v>
      </c>
      <c r="AW1470" s="4">
        <v>20</v>
      </c>
      <c r="BQ1470" s="6"/>
      <c r="BR1470" s="6"/>
      <c r="BS1470" s="4">
        <v>100</v>
      </c>
      <c r="BT1470" s="6"/>
      <c r="BU1470" s="6"/>
      <c r="BV1470" s="6"/>
      <c r="BW1470" s="10" t="s">
        <v>993</v>
      </c>
      <c r="BX1470" s="6"/>
      <c r="BY1470" s="6"/>
      <c r="BZ1470" s="6"/>
    </row>
    <row r="1471" spans="1:78" ht="15" hidden="1" customHeight="1" x14ac:dyDescent="0.3">
      <c r="A1471" s="49" t="s">
        <v>1489</v>
      </c>
      <c r="B1471" s="9">
        <v>42972</v>
      </c>
      <c r="C1471" s="1" t="s">
        <v>123</v>
      </c>
      <c r="D1471" s="10" t="s">
        <v>115</v>
      </c>
      <c r="E1471" s="10" t="s">
        <v>116</v>
      </c>
      <c r="F1471" s="83">
        <v>103</v>
      </c>
      <c r="G1471" s="83">
        <v>4</v>
      </c>
      <c r="H1471" s="12" t="str">
        <f t="shared" si="45"/>
        <v>103-4</v>
      </c>
      <c r="I1471" s="12" t="str">
        <f t="shared" si="44"/>
        <v>103-4 4</v>
      </c>
      <c r="J1471" s="49" t="s">
        <v>1489</v>
      </c>
      <c r="K1471" s="2">
        <v>0</v>
      </c>
      <c r="L1471" s="83">
        <v>94</v>
      </c>
      <c r="M1471" s="117" t="b">
        <v>1</v>
      </c>
      <c r="N1471" s="14">
        <v>254.73000000000002</v>
      </c>
      <c r="O1471" s="14">
        <v>255.67000000000002</v>
      </c>
      <c r="P1471" s="11" t="s">
        <v>112</v>
      </c>
      <c r="Q1471" s="11" t="s">
        <v>39</v>
      </c>
      <c r="R1471" s="142" t="s">
        <v>1527</v>
      </c>
      <c r="S1471" s="143">
        <v>4</v>
      </c>
      <c r="T1471" s="11" t="s">
        <v>18</v>
      </c>
      <c r="U1471" s="11"/>
      <c r="V1471" s="17" t="s">
        <v>459</v>
      </c>
      <c r="W1471" s="6" t="s">
        <v>49</v>
      </c>
      <c r="X1471" s="6" t="s">
        <v>14</v>
      </c>
      <c r="Y1471" s="6" t="s">
        <v>10</v>
      </c>
      <c r="Z1471" s="18">
        <v>2</v>
      </c>
      <c r="AA1471" s="6" t="s">
        <v>40</v>
      </c>
      <c r="AI1471" s="4">
        <v>70</v>
      </c>
      <c r="AL1471" s="39">
        <v>20</v>
      </c>
      <c r="AW1471" s="4">
        <v>10</v>
      </c>
      <c r="BQ1471" s="6"/>
      <c r="BR1471" s="6"/>
      <c r="BS1471" s="4">
        <v>100</v>
      </c>
      <c r="BT1471" s="6"/>
      <c r="BU1471" s="6"/>
      <c r="BV1471" s="6"/>
      <c r="BW1471" s="10" t="s">
        <v>1002</v>
      </c>
      <c r="BX1471" s="6"/>
      <c r="BY1471" s="6"/>
      <c r="BZ1471" s="6"/>
    </row>
    <row r="1472" spans="1:78" ht="15" hidden="1" customHeight="1" x14ac:dyDescent="0.3">
      <c r="A1472" s="49" t="s">
        <v>1489</v>
      </c>
      <c r="B1472" s="9">
        <v>42972</v>
      </c>
      <c r="C1472" s="1" t="s">
        <v>123</v>
      </c>
      <c r="D1472" s="4" t="s">
        <v>115</v>
      </c>
      <c r="E1472" s="4" t="s">
        <v>116</v>
      </c>
      <c r="F1472" s="83">
        <v>103</v>
      </c>
      <c r="G1472" s="83">
        <v>4</v>
      </c>
      <c r="H1472" s="12" t="str">
        <f t="shared" si="45"/>
        <v>103-4</v>
      </c>
      <c r="I1472" s="12" t="str">
        <f t="shared" si="44"/>
        <v>103-4 3</v>
      </c>
      <c r="J1472" s="49" t="s">
        <v>1489</v>
      </c>
      <c r="K1472" s="2">
        <v>0</v>
      </c>
      <c r="L1472" s="83">
        <v>94</v>
      </c>
      <c r="M1472" s="117" t="b">
        <v>1</v>
      </c>
      <c r="N1472" s="14">
        <v>254.73000000000002</v>
      </c>
      <c r="O1472" s="14">
        <v>255.67000000000002</v>
      </c>
      <c r="P1472" s="2" t="s">
        <v>112</v>
      </c>
      <c r="Q1472" s="2" t="s">
        <v>32</v>
      </c>
      <c r="R1472" s="142" t="s">
        <v>1526</v>
      </c>
      <c r="S1472" s="143">
        <v>3</v>
      </c>
      <c r="T1472" s="2" t="s">
        <v>18</v>
      </c>
      <c r="U1472" s="2"/>
      <c r="V1472" s="17" t="s">
        <v>792</v>
      </c>
      <c r="W1472" s="1" t="s">
        <v>49</v>
      </c>
      <c r="X1472" s="6" t="s">
        <v>90</v>
      </c>
      <c r="Y1472" s="6" t="s">
        <v>11</v>
      </c>
      <c r="Z1472" s="18">
        <v>3</v>
      </c>
      <c r="AA1472" s="1" t="s">
        <v>40</v>
      </c>
      <c r="AI1472" s="4">
        <v>10</v>
      </c>
      <c r="AL1472" s="39">
        <v>20</v>
      </c>
      <c r="AR1472" s="4">
        <v>70</v>
      </c>
      <c r="BQ1472" s="1"/>
      <c r="BR1472" s="1"/>
      <c r="BS1472" s="4">
        <v>100</v>
      </c>
      <c r="BT1472" s="1"/>
      <c r="BU1472" s="1"/>
      <c r="BV1472" s="1"/>
      <c r="BW1472" s="4" t="s">
        <v>981</v>
      </c>
      <c r="BX1472" s="1"/>
      <c r="BY1472" s="1"/>
      <c r="BZ1472" s="1"/>
    </row>
    <row r="1473" spans="1:78" ht="15" hidden="1" customHeight="1" x14ac:dyDescent="0.3">
      <c r="A1473" s="49" t="s">
        <v>1489</v>
      </c>
      <c r="B1473" s="9">
        <v>42972</v>
      </c>
      <c r="C1473" s="1" t="s">
        <v>123</v>
      </c>
      <c r="D1473" s="10" t="s">
        <v>115</v>
      </c>
      <c r="E1473" s="10" t="s">
        <v>116</v>
      </c>
      <c r="F1473" s="83">
        <v>103</v>
      </c>
      <c r="G1473" s="83">
        <v>4</v>
      </c>
      <c r="H1473" s="12" t="str">
        <f t="shared" si="45"/>
        <v>103-4</v>
      </c>
      <c r="I1473" s="12" t="str">
        <f t="shared" si="44"/>
        <v>103-4 5</v>
      </c>
      <c r="J1473" s="49" t="s">
        <v>1489</v>
      </c>
      <c r="K1473" s="2">
        <v>0</v>
      </c>
      <c r="L1473" s="83">
        <v>94</v>
      </c>
      <c r="M1473" s="117" t="b">
        <v>1</v>
      </c>
      <c r="N1473" s="14">
        <v>254.73000000000002</v>
      </c>
      <c r="O1473" s="14">
        <v>255.67000000000002</v>
      </c>
      <c r="P1473" s="11" t="s">
        <v>112</v>
      </c>
      <c r="Q1473" s="11" t="s">
        <v>35</v>
      </c>
      <c r="R1473" s="142" t="s">
        <v>1495</v>
      </c>
      <c r="S1473" s="143">
        <v>5</v>
      </c>
      <c r="T1473" s="2" t="s">
        <v>18</v>
      </c>
      <c r="U1473" s="11"/>
      <c r="V1473" s="17" t="s">
        <v>459</v>
      </c>
      <c r="W1473" s="6" t="s">
        <v>49</v>
      </c>
      <c r="X1473" s="6" t="s">
        <v>17</v>
      </c>
      <c r="Y1473" s="6" t="s">
        <v>302</v>
      </c>
      <c r="Z1473" s="18">
        <v>2</v>
      </c>
      <c r="AA1473" s="6" t="s">
        <v>40</v>
      </c>
      <c r="BH1473" s="4">
        <v>100</v>
      </c>
      <c r="BQ1473" s="6"/>
      <c r="BR1473" s="6"/>
      <c r="BS1473" s="4">
        <v>100</v>
      </c>
      <c r="BT1473" s="6"/>
      <c r="BU1473" s="6"/>
      <c r="BV1473" s="6"/>
      <c r="BW1473" s="10" t="s">
        <v>978</v>
      </c>
      <c r="BX1473" s="6"/>
      <c r="BY1473" s="6"/>
      <c r="BZ1473" s="6"/>
    </row>
    <row r="1474" spans="1:78" ht="15" hidden="1" customHeight="1" x14ac:dyDescent="0.3">
      <c r="A1474" s="49" t="s">
        <v>1489</v>
      </c>
      <c r="B1474" s="9">
        <v>42972</v>
      </c>
      <c r="C1474" s="1" t="s">
        <v>123</v>
      </c>
      <c r="D1474" s="10" t="s">
        <v>115</v>
      </c>
      <c r="E1474" s="10" t="s">
        <v>116</v>
      </c>
      <c r="F1474" s="83">
        <v>103</v>
      </c>
      <c r="G1474" s="83">
        <v>4</v>
      </c>
      <c r="H1474" s="12" t="str">
        <f t="shared" si="45"/>
        <v>103-4</v>
      </c>
      <c r="I1474" s="12" t="str">
        <f t="shared" ref="I1474:I1537" si="46">CONCATENATE(H1474," ",S1474)</f>
        <v>103-4 O</v>
      </c>
      <c r="J1474" s="49" t="s">
        <v>1489</v>
      </c>
      <c r="K1474" s="2">
        <v>0</v>
      </c>
      <c r="L1474" s="83">
        <v>94</v>
      </c>
      <c r="M1474" s="117" t="b">
        <v>1</v>
      </c>
      <c r="N1474" s="14">
        <v>254.73000000000002</v>
      </c>
      <c r="O1474" s="14">
        <v>255.67000000000002</v>
      </c>
      <c r="P1474" s="11"/>
      <c r="Q1474" s="11" t="s">
        <v>105</v>
      </c>
      <c r="R1474" s="135" t="s">
        <v>105</v>
      </c>
      <c r="S1474" s="139" t="s">
        <v>1492</v>
      </c>
      <c r="T1474" s="11"/>
      <c r="U1474" s="11"/>
      <c r="V1474" s="17"/>
      <c r="W1474" s="6"/>
      <c r="X1474" s="6"/>
      <c r="Y1474" s="6"/>
      <c r="Z1474" s="18" t="e">
        <v>#N/A</v>
      </c>
      <c r="AA1474" s="6"/>
      <c r="BQ1474" s="6"/>
      <c r="BR1474" s="6"/>
      <c r="BS1474" s="4">
        <v>0</v>
      </c>
      <c r="BT1474" s="6"/>
      <c r="BU1474" s="6"/>
      <c r="BV1474" s="6"/>
      <c r="BW1474" s="10"/>
      <c r="BX1474" s="6" t="s">
        <v>1003</v>
      </c>
      <c r="BY1474" s="6"/>
      <c r="BZ1474" s="6"/>
    </row>
    <row r="1475" spans="1:78" ht="15" hidden="1" customHeight="1" x14ac:dyDescent="0.3">
      <c r="A1475" s="49" t="s">
        <v>1489</v>
      </c>
      <c r="B1475" s="9">
        <v>42972</v>
      </c>
      <c r="C1475" s="1" t="s">
        <v>123</v>
      </c>
      <c r="D1475" s="4" t="s">
        <v>115</v>
      </c>
      <c r="E1475" s="4" t="s">
        <v>116</v>
      </c>
      <c r="F1475" s="83">
        <v>104</v>
      </c>
      <c r="G1475" s="83">
        <v>1</v>
      </c>
      <c r="H1475" s="12" t="str">
        <f t="shared" si="45"/>
        <v>104-1</v>
      </c>
      <c r="I1475" s="12" t="str">
        <f t="shared" si="46"/>
        <v>104-1 1</v>
      </c>
      <c r="J1475" s="49" t="s">
        <v>1489</v>
      </c>
      <c r="K1475" s="2">
        <v>0</v>
      </c>
      <c r="L1475" s="83">
        <v>92</v>
      </c>
      <c r="M1475" s="117" t="b">
        <v>1</v>
      </c>
      <c r="N1475" s="14">
        <v>255.55</v>
      </c>
      <c r="O1475" s="14">
        <v>256.47000000000003</v>
      </c>
      <c r="P1475" s="2" t="s">
        <v>112</v>
      </c>
      <c r="Q1475" s="2" t="s">
        <v>30</v>
      </c>
      <c r="R1475" s="142" t="s">
        <v>1524</v>
      </c>
      <c r="S1475" s="143">
        <v>1</v>
      </c>
      <c r="T1475" s="2" t="s">
        <v>21</v>
      </c>
      <c r="U1475" s="2"/>
      <c r="V1475" s="40" t="s">
        <v>684</v>
      </c>
      <c r="W1475" s="1" t="s">
        <v>49</v>
      </c>
      <c r="X1475" s="1" t="s">
        <v>92</v>
      </c>
      <c r="Y1475" s="1" t="s">
        <v>11</v>
      </c>
      <c r="Z1475" s="18">
        <v>3</v>
      </c>
      <c r="AA1475" s="1" t="s">
        <v>111</v>
      </c>
      <c r="AI1475" s="4">
        <v>10</v>
      </c>
      <c r="AL1475" s="39">
        <v>10</v>
      </c>
      <c r="AW1475" s="4">
        <v>80</v>
      </c>
      <c r="BQ1475" s="1"/>
      <c r="BR1475" s="1"/>
      <c r="BS1475" s="4">
        <v>100</v>
      </c>
      <c r="BT1475" s="1"/>
      <c r="BU1475" s="1"/>
      <c r="BV1475" s="1"/>
      <c r="BW1475" s="4" t="s">
        <v>895</v>
      </c>
      <c r="BX1475" s="1"/>
      <c r="BY1475" s="1"/>
      <c r="BZ1475" s="1"/>
    </row>
    <row r="1476" spans="1:78" ht="15" hidden="1" customHeight="1" x14ac:dyDescent="0.3">
      <c r="A1476" s="49" t="s">
        <v>1489</v>
      </c>
      <c r="B1476" s="9">
        <v>42972</v>
      </c>
      <c r="C1476" s="1" t="s">
        <v>123</v>
      </c>
      <c r="D1476" s="10" t="s">
        <v>115</v>
      </c>
      <c r="E1476" s="10" t="s">
        <v>116</v>
      </c>
      <c r="F1476" s="83">
        <v>104</v>
      </c>
      <c r="G1476" s="83">
        <v>1</v>
      </c>
      <c r="H1476" s="12" t="str">
        <f t="shared" si="45"/>
        <v>104-1</v>
      </c>
      <c r="I1476" s="12" t="str">
        <f t="shared" si="46"/>
        <v>104-1 3</v>
      </c>
      <c r="J1476" s="49" t="s">
        <v>1489</v>
      </c>
      <c r="K1476" s="2">
        <v>0</v>
      </c>
      <c r="L1476" s="83">
        <v>92</v>
      </c>
      <c r="M1476" s="117" t="b">
        <v>1</v>
      </c>
      <c r="N1476" s="14">
        <v>255.55</v>
      </c>
      <c r="O1476" s="14">
        <v>256.47000000000003</v>
      </c>
      <c r="P1476" s="11" t="s">
        <v>112</v>
      </c>
      <c r="Q1476" s="11" t="s">
        <v>72</v>
      </c>
      <c r="R1476" s="142" t="s">
        <v>1526</v>
      </c>
      <c r="S1476" s="143">
        <v>3</v>
      </c>
      <c r="T1476" s="11" t="s">
        <v>18</v>
      </c>
      <c r="U1476" s="11"/>
      <c r="V1476" s="17" t="s">
        <v>684</v>
      </c>
      <c r="W1476" s="6" t="s">
        <v>49</v>
      </c>
      <c r="X1476" s="6" t="s">
        <v>90</v>
      </c>
      <c r="Y1476" s="6" t="s">
        <v>11</v>
      </c>
      <c r="Z1476" s="18">
        <v>3</v>
      </c>
      <c r="AA1476" s="6" t="s">
        <v>40</v>
      </c>
      <c r="AI1476" s="4">
        <v>10</v>
      </c>
      <c r="AL1476" s="39">
        <v>70</v>
      </c>
      <c r="AW1476" s="4">
        <v>20</v>
      </c>
      <c r="BQ1476" s="6"/>
      <c r="BR1476" s="6"/>
      <c r="BS1476" s="4">
        <v>100</v>
      </c>
      <c r="BT1476" s="6"/>
      <c r="BU1476" s="6"/>
      <c r="BV1476" s="6"/>
      <c r="BW1476" s="10" t="s">
        <v>993</v>
      </c>
      <c r="BX1476" s="6"/>
      <c r="BY1476" s="6"/>
      <c r="BZ1476" s="6"/>
    </row>
    <row r="1477" spans="1:78" ht="15" hidden="1" customHeight="1" x14ac:dyDescent="0.3">
      <c r="A1477" s="49" t="s">
        <v>1489</v>
      </c>
      <c r="B1477" s="9">
        <v>42972</v>
      </c>
      <c r="C1477" s="1" t="s">
        <v>123</v>
      </c>
      <c r="D1477" s="10" t="s">
        <v>115</v>
      </c>
      <c r="E1477" s="10" t="s">
        <v>116</v>
      </c>
      <c r="F1477" s="83">
        <v>104</v>
      </c>
      <c r="G1477" s="83">
        <v>1</v>
      </c>
      <c r="H1477" s="12" t="str">
        <f t="shared" si="45"/>
        <v>104-1</v>
      </c>
      <c r="I1477" s="12" t="str">
        <f t="shared" si="46"/>
        <v>104-1 4</v>
      </c>
      <c r="J1477" s="49" t="s">
        <v>1489</v>
      </c>
      <c r="K1477" s="2">
        <v>0</v>
      </c>
      <c r="L1477" s="83">
        <v>92</v>
      </c>
      <c r="M1477" s="117" t="b">
        <v>1</v>
      </c>
      <c r="N1477" s="14">
        <v>255.55</v>
      </c>
      <c r="O1477" s="14">
        <v>256.47000000000003</v>
      </c>
      <c r="P1477" s="11" t="s">
        <v>112</v>
      </c>
      <c r="Q1477" s="11" t="s">
        <v>39</v>
      </c>
      <c r="R1477" s="142" t="s">
        <v>1527</v>
      </c>
      <c r="S1477" s="143">
        <v>4</v>
      </c>
      <c r="T1477" s="11" t="s">
        <v>18</v>
      </c>
      <c r="U1477" s="11"/>
      <c r="V1477" s="17" t="s">
        <v>796</v>
      </c>
      <c r="W1477" s="6" t="s">
        <v>49</v>
      </c>
      <c r="X1477" s="6" t="s">
        <v>14</v>
      </c>
      <c r="Y1477" s="6" t="s">
        <v>10</v>
      </c>
      <c r="Z1477" s="18">
        <v>2</v>
      </c>
      <c r="AA1477" s="6" t="s">
        <v>40</v>
      </c>
      <c r="AI1477" s="4">
        <v>70</v>
      </c>
      <c r="AL1477" s="39">
        <v>20</v>
      </c>
      <c r="AW1477" s="4">
        <v>10</v>
      </c>
      <c r="BQ1477" s="6"/>
      <c r="BR1477" s="6"/>
      <c r="BS1477" s="4">
        <v>100</v>
      </c>
      <c r="BT1477" s="6"/>
      <c r="BU1477" s="6"/>
      <c r="BV1477" s="6"/>
      <c r="BW1477" s="10" t="s">
        <v>1004</v>
      </c>
      <c r="BX1477" s="6"/>
      <c r="BY1477" s="6"/>
      <c r="BZ1477" s="6"/>
    </row>
    <row r="1478" spans="1:78" ht="15" hidden="1" customHeight="1" x14ac:dyDescent="0.3">
      <c r="A1478" s="49" t="s">
        <v>1489</v>
      </c>
      <c r="B1478" s="9">
        <v>42972</v>
      </c>
      <c r="C1478" s="1" t="s">
        <v>123</v>
      </c>
      <c r="D1478" s="4" t="s">
        <v>115</v>
      </c>
      <c r="E1478" s="4" t="s">
        <v>116</v>
      </c>
      <c r="F1478" s="83">
        <v>104</v>
      </c>
      <c r="G1478" s="83">
        <v>1</v>
      </c>
      <c r="H1478" s="12" t="str">
        <f t="shared" si="45"/>
        <v>104-1</v>
      </c>
      <c r="I1478" s="12" t="str">
        <f t="shared" si="46"/>
        <v>104-1 3</v>
      </c>
      <c r="J1478" s="49" t="s">
        <v>1489</v>
      </c>
      <c r="K1478" s="2">
        <v>0</v>
      </c>
      <c r="L1478" s="83">
        <v>92</v>
      </c>
      <c r="M1478" s="117" t="b">
        <v>1</v>
      </c>
      <c r="N1478" s="14">
        <v>255.55</v>
      </c>
      <c r="O1478" s="14">
        <v>256.47000000000003</v>
      </c>
      <c r="P1478" s="2" t="s">
        <v>112</v>
      </c>
      <c r="Q1478" s="2" t="s">
        <v>32</v>
      </c>
      <c r="R1478" s="142" t="s">
        <v>1526</v>
      </c>
      <c r="S1478" s="143">
        <v>3</v>
      </c>
      <c r="T1478" s="2" t="s">
        <v>18</v>
      </c>
      <c r="U1478" s="2"/>
      <c r="V1478" s="17" t="s">
        <v>795</v>
      </c>
      <c r="W1478" s="1" t="s">
        <v>49</v>
      </c>
      <c r="X1478" s="6" t="s">
        <v>90</v>
      </c>
      <c r="Y1478" s="6" t="s">
        <v>11</v>
      </c>
      <c r="Z1478" s="18">
        <v>3</v>
      </c>
      <c r="AA1478" s="1" t="s">
        <v>40</v>
      </c>
      <c r="AI1478" s="4">
        <v>10</v>
      </c>
      <c r="AL1478" s="39">
        <v>20</v>
      </c>
      <c r="AR1478" s="4">
        <v>70</v>
      </c>
      <c r="BQ1478" s="1"/>
      <c r="BR1478" s="1"/>
      <c r="BS1478" s="4">
        <v>100</v>
      </c>
      <c r="BT1478" s="1"/>
      <c r="BU1478" s="1"/>
      <c r="BV1478" s="1"/>
      <c r="BW1478" s="4" t="s">
        <v>981</v>
      </c>
      <c r="BX1478" s="1"/>
      <c r="BY1478" s="1"/>
      <c r="BZ1478" s="1"/>
    </row>
    <row r="1479" spans="1:78" ht="15" hidden="1" customHeight="1" x14ac:dyDescent="0.3">
      <c r="A1479" s="49" t="s">
        <v>1489</v>
      </c>
      <c r="B1479" s="9">
        <v>42972</v>
      </c>
      <c r="C1479" s="1" t="s">
        <v>123</v>
      </c>
      <c r="D1479" s="10" t="s">
        <v>115</v>
      </c>
      <c r="E1479" s="10" t="s">
        <v>116</v>
      </c>
      <c r="F1479" s="83">
        <v>104</v>
      </c>
      <c r="G1479" s="83">
        <v>1</v>
      </c>
      <c r="H1479" s="12" t="str">
        <f t="shared" si="45"/>
        <v>104-1</v>
      </c>
      <c r="I1479" s="12" t="str">
        <f t="shared" si="46"/>
        <v>104-1 O</v>
      </c>
      <c r="J1479" s="49" t="s">
        <v>1489</v>
      </c>
      <c r="K1479" s="2">
        <v>0</v>
      </c>
      <c r="L1479" s="83">
        <v>92</v>
      </c>
      <c r="M1479" s="117" t="b">
        <v>1</v>
      </c>
      <c r="N1479" s="14">
        <v>255.55</v>
      </c>
      <c r="O1479" s="14">
        <v>256.47000000000003</v>
      </c>
      <c r="P1479" s="11"/>
      <c r="Q1479" s="11" t="s">
        <v>105</v>
      </c>
      <c r="R1479" s="135" t="s">
        <v>105</v>
      </c>
      <c r="S1479" s="139" t="s">
        <v>1492</v>
      </c>
      <c r="T1479" s="11"/>
      <c r="U1479" s="11"/>
      <c r="V1479" s="17"/>
      <c r="W1479" s="6"/>
      <c r="X1479" s="6"/>
      <c r="Y1479" s="6"/>
      <c r="Z1479" s="18" t="e">
        <v>#N/A</v>
      </c>
      <c r="AA1479" s="6"/>
      <c r="BQ1479" s="6"/>
      <c r="BR1479" s="6"/>
      <c r="BS1479" s="4">
        <v>0</v>
      </c>
      <c r="BT1479" s="6"/>
      <c r="BU1479" s="6"/>
      <c r="BV1479" s="6"/>
      <c r="BW1479" s="10"/>
      <c r="BX1479" s="6" t="s">
        <v>1005</v>
      </c>
      <c r="BY1479" s="6"/>
      <c r="BZ1479" s="6"/>
    </row>
    <row r="1480" spans="1:78" ht="15" hidden="1" customHeight="1" x14ac:dyDescent="0.3">
      <c r="A1480" s="49" t="s">
        <v>1489</v>
      </c>
      <c r="B1480" s="9">
        <v>42972</v>
      </c>
      <c r="C1480" s="1" t="s">
        <v>123</v>
      </c>
      <c r="D1480" s="4" t="s">
        <v>115</v>
      </c>
      <c r="E1480" s="4" t="s">
        <v>116</v>
      </c>
      <c r="F1480" s="83">
        <v>104</v>
      </c>
      <c r="G1480" s="83">
        <v>2</v>
      </c>
      <c r="H1480" s="12" t="str">
        <f t="shared" si="45"/>
        <v>104-2</v>
      </c>
      <c r="I1480" s="12" t="str">
        <f t="shared" si="46"/>
        <v>104-2 1</v>
      </c>
      <c r="J1480" s="49" t="s">
        <v>1489</v>
      </c>
      <c r="K1480" s="2">
        <v>0</v>
      </c>
      <c r="L1480" s="83">
        <v>79</v>
      </c>
      <c r="M1480" s="117" t="b">
        <v>1</v>
      </c>
      <c r="N1480" s="14">
        <v>256.47000000000003</v>
      </c>
      <c r="O1480" s="14">
        <v>257.26000000000005</v>
      </c>
      <c r="P1480" s="2" t="s">
        <v>112</v>
      </c>
      <c r="Q1480" s="2" t="s">
        <v>30</v>
      </c>
      <c r="R1480" s="142" t="s">
        <v>1524</v>
      </c>
      <c r="S1480" s="143">
        <v>1</v>
      </c>
      <c r="T1480" s="2" t="s">
        <v>21</v>
      </c>
      <c r="U1480" s="2"/>
      <c r="V1480" s="40" t="s">
        <v>791</v>
      </c>
      <c r="W1480" s="1" t="s">
        <v>49</v>
      </c>
      <c r="X1480" s="1" t="s">
        <v>92</v>
      </c>
      <c r="Y1480" s="1" t="s">
        <v>11</v>
      </c>
      <c r="Z1480" s="18">
        <v>3</v>
      </c>
      <c r="AA1480" s="1" t="s">
        <v>111</v>
      </c>
      <c r="AI1480" s="4">
        <v>10</v>
      </c>
      <c r="AL1480" s="39">
        <v>10</v>
      </c>
      <c r="AW1480" s="4">
        <v>80</v>
      </c>
      <c r="BQ1480" s="1"/>
      <c r="BR1480" s="1"/>
      <c r="BS1480" s="4">
        <v>100</v>
      </c>
      <c r="BT1480" s="1"/>
      <c r="BU1480" s="1"/>
      <c r="BV1480" s="1"/>
      <c r="BW1480" s="4" t="s">
        <v>895</v>
      </c>
      <c r="BX1480" s="1"/>
      <c r="BY1480" s="1"/>
      <c r="BZ1480" s="1"/>
    </row>
    <row r="1481" spans="1:78" ht="15" hidden="1" customHeight="1" x14ac:dyDescent="0.3">
      <c r="A1481" s="49" t="s">
        <v>1489</v>
      </c>
      <c r="B1481" s="9">
        <v>42972</v>
      </c>
      <c r="C1481" s="1" t="s">
        <v>123</v>
      </c>
      <c r="D1481" s="10" t="s">
        <v>115</v>
      </c>
      <c r="E1481" s="10" t="s">
        <v>116</v>
      </c>
      <c r="F1481" s="83">
        <v>104</v>
      </c>
      <c r="G1481" s="83">
        <v>2</v>
      </c>
      <c r="H1481" s="12" t="str">
        <f t="shared" si="45"/>
        <v>104-2</v>
      </c>
      <c r="I1481" s="12" t="str">
        <f t="shared" si="46"/>
        <v>104-2 3</v>
      </c>
      <c r="J1481" s="49" t="s">
        <v>1489</v>
      </c>
      <c r="K1481" s="2">
        <v>0</v>
      </c>
      <c r="L1481" s="83">
        <v>79</v>
      </c>
      <c r="M1481" s="117" t="b">
        <v>1</v>
      </c>
      <c r="N1481" s="14">
        <v>256.47000000000003</v>
      </c>
      <c r="O1481" s="14">
        <v>257.26000000000005</v>
      </c>
      <c r="P1481" s="11" t="s">
        <v>112</v>
      </c>
      <c r="Q1481" s="11" t="s">
        <v>72</v>
      </c>
      <c r="R1481" s="142" t="s">
        <v>1526</v>
      </c>
      <c r="S1481" s="143">
        <v>3</v>
      </c>
      <c r="T1481" s="11" t="s">
        <v>18</v>
      </c>
      <c r="U1481" s="11"/>
      <c r="V1481" s="17" t="s">
        <v>796</v>
      </c>
      <c r="W1481" s="6" t="s">
        <v>49</v>
      </c>
      <c r="X1481" s="6" t="s">
        <v>90</v>
      </c>
      <c r="Y1481" s="6" t="s">
        <v>11</v>
      </c>
      <c r="Z1481" s="18">
        <v>3</v>
      </c>
      <c r="AA1481" s="6" t="s">
        <v>40</v>
      </c>
      <c r="AI1481" s="4">
        <v>10</v>
      </c>
      <c r="AL1481" s="39">
        <v>70</v>
      </c>
      <c r="AW1481" s="4">
        <v>20</v>
      </c>
      <c r="BQ1481" s="6"/>
      <c r="BR1481" s="6"/>
      <c r="BS1481" s="4">
        <v>100</v>
      </c>
      <c r="BT1481" s="6"/>
      <c r="BU1481" s="6"/>
      <c r="BV1481" s="6"/>
      <c r="BW1481" s="10" t="s">
        <v>993</v>
      </c>
      <c r="BX1481" s="6"/>
      <c r="BY1481" s="6"/>
      <c r="BZ1481" s="6"/>
    </row>
    <row r="1482" spans="1:78" ht="15" hidden="1" customHeight="1" x14ac:dyDescent="0.3">
      <c r="A1482" s="49" t="s">
        <v>1489</v>
      </c>
      <c r="B1482" s="9">
        <v>42972</v>
      </c>
      <c r="C1482" s="1" t="s">
        <v>123</v>
      </c>
      <c r="D1482" s="10" t="s">
        <v>115</v>
      </c>
      <c r="E1482" s="10" t="s">
        <v>116</v>
      </c>
      <c r="F1482" s="83">
        <v>104</v>
      </c>
      <c r="G1482" s="83">
        <v>2</v>
      </c>
      <c r="H1482" s="12" t="str">
        <f t="shared" si="45"/>
        <v>104-2</v>
      </c>
      <c r="I1482" s="12" t="str">
        <f t="shared" si="46"/>
        <v>104-2 4</v>
      </c>
      <c r="J1482" s="49" t="s">
        <v>1489</v>
      </c>
      <c r="K1482" s="2">
        <v>0</v>
      </c>
      <c r="L1482" s="83">
        <v>79</v>
      </c>
      <c r="M1482" s="117" t="b">
        <v>1</v>
      </c>
      <c r="N1482" s="14">
        <v>256.47000000000003</v>
      </c>
      <c r="O1482" s="14">
        <v>257.26000000000005</v>
      </c>
      <c r="P1482" s="11" t="s">
        <v>112</v>
      </c>
      <c r="Q1482" s="11" t="s">
        <v>39</v>
      </c>
      <c r="R1482" s="142" t="s">
        <v>1527</v>
      </c>
      <c r="S1482" s="143">
        <v>4</v>
      </c>
      <c r="T1482" s="11" t="s">
        <v>18</v>
      </c>
      <c r="U1482" s="11"/>
      <c r="V1482" s="17" t="s">
        <v>459</v>
      </c>
      <c r="W1482" s="6" t="s">
        <v>49</v>
      </c>
      <c r="X1482" s="6" t="s">
        <v>14</v>
      </c>
      <c r="Y1482" s="6" t="s">
        <v>10</v>
      </c>
      <c r="Z1482" s="18">
        <v>2</v>
      </c>
      <c r="AA1482" s="6" t="s">
        <v>40</v>
      </c>
      <c r="AI1482" s="4">
        <v>70</v>
      </c>
      <c r="AL1482" s="39">
        <v>20</v>
      </c>
      <c r="AW1482" s="4">
        <v>10</v>
      </c>
      <c r="BQ1482" s="6"/>
      <c r="BR1482" s="6"/>
      <c r="BS1482" s="4">
        <v>100</v>
      </c>
      <c r="BT1482" s="6"/>
      <c r="BU1482" s="6"/>
      <c r="BV1482" s="6"/>
      <c r="BW1482" s="10" t="s">
        <v>1004</v>
      </c>
      <c r="BX1482" s="6"/>
      <c r="BY1482" s="6"/>
      <c r="BZ1482" s="6"/>
    </row>
    <row r="1483" spans="1:78" ht="15" hidden="1" customHeight="1" x14ac:dyDescent="0.3">
      <c r="A1483" s="49" t="s">
        <v>1489</v>
      </c>
      <c r="B1483" s="9">
        <v>42972</v>
      </c>
      <c r="C1483" s="1" t="s">
        <v>123</v>
      </c>
      <c r="D1483" s="10" t="s">
        <v>115</v>
      </c>
      <c r="E1483" s="10" t="s">
        <v>116</v>
      </c>
      <c r="F1483" s="83">
        <v>104</v>
      </c>
      <c r="G1483" s="83">
        <v>2</v>
      </c>
      <c r="H1483" s="12" t="str">
        <f t="shared" si="45"/>
        <v>104-2</v>
      </c>
      <c r="I1483" s="12" t="str">
        <f t="shared" si="46"/>
        <v>104-2 O</v>
      </c>
      <c r="J1483" s="49" t="s">
        <v>1489</v>
      </c>
      <c r="K1483" s="2">
        <v>0</v>
      </c>
      <c r="L1483" s="83">
        <v>79</v>
      </c>
      <c r="M1483" s="117" t="b">
        <v>1</v>
      </c>
      <c r="N1483" s="14">
        <v>256.47000000000003</v>
      </c>
      <c r="O1483" s="14">
        <v>257.26000000000005</v>
      </c>
      <c r="P1483" s="11"/>
      <c r="Q1483" s="11" t="s">
        <v>105</v>
      </c>
      <c r="R1483" s="135" t="s">
        <v>105</v>
      </c>
      <c r="S1483" s="139" t="s">
        <v>1492</v>
      </c>
      <c r="T1483" s="11"/>
      <c r="U1483" s="11"/>
      <c r="V1483" s="17"/>
      <c r="W1483" s="6"/>
      <c r="X1483" s="6"/>
      <c r="Y1483" s="6"/>
      <c r="Z1483" s="18" t="e">
        <v>#N/A</v>
      </c>
      <c r="AA1483" s="6"/>
      <c r="BQ1483" s="6"/>
      <c r="BR1483" s="6"/>
      <c r="BS1483" s="4">
        <v>0</v>
      </c>
      <c r="BT1483" s="6"/>
      <c r="BU1483" s="6"/>
      <c r="BV1483" s="6"/>
      <c r="BW1483" s="10"/>
      <c r="BX1483" s="6" t="s">
        <v>1006</v>
      </c>
      <c r="BY1483" s="6"/>
      <c r="BZ1483" s="6"/>
    </row>
    <row r="1484" spans="1:78" ht="15" hidden="1" customHeight="1" x14ac:dyDescent="0.3">
      <c r="A1484" s="49" t="s">
        <v>1489</v>
      </c>
      <c r="B1484" s="9">
        <v>42972</v>
      </c>
      <c r="C1484" s="1" t="s">
        <v>123</v>
      </c>
      <c r="D1484" s="4" t="s">
        <v>115</v>
      </c>
      <c r="E1484" s="4" t="s">
        <v>116</v>
      </c>
      <c r="F1484" s="83">
        <v>104</v>
      </c>
      <c r="G1484" s="83">
        <v>3</v>
      </c>
      <c r="H1484" s="12" t="str">
        <f t="shared" si="45"/>
        <v>104-3</v>
      </c>
      <c r="I1484" s="12" t="str">
        <f t="shared" si="46"/>
        <v>104-3 1</v>
      </c>
      <c r="J1484" s="49" t="s">
        <v>1489</v>
      </c>
      <c r="K1484" s="2">
        <v>0</v>
      </c>
      <c r="L1484" s="83">
        <v>85</v>
      </c>
      <c r="M1484" s="117" t="b">
        <v>1</v>
      </c>
      <c r="N1484" s="14">
        <v>257.26000000000005</v>
      </c>
      <c r="O1484" s="14">
        <v>258.11000000000007</v>
      </c>
      <c r="P1484" s="2" t="s">
        <v>112</v>
      </c>
      <c r="Q1484" s="2" t="s">
        <v>30</v>
      </c>
      <c r="R1484" s="142" t="s">
        <v>1524</v>
      </c>
      <c r="S1484" s="143">
        <v>1</v>
      </c>
      <c r="T1484" s="2" t="s">
        <v>21</v>
      </c>
      <c r="U1484" s="2"/>
      <c r="V1484" s="40" t="s">
        <v>529</v>
      </c>
      <c r="W1484" s="1" t="s">
        <v>49</v>
      </c>
      <c r="X1484" s="1" t="s">
        <v>92</v>
      </c>
      <c r="Y1484" s="1" t="s">
        <v>11</v>
      </c>
      <c r="Z1484" s="18">
        <v>3</v>
      </c>
      <c r="AA1484" s="1" t="s">
        <v>111</v>
      </c>
      <c r="AI1484" s="4">
        <v>10</v>
      </c>
      <c r="AL1484" s="39">
        <v>10</v>
      </c>
      <c r="AW1484" s="4">
        <v>80</v>
      </c>
      <c r="BQ1484" s="1"/>
      <c r="BR1484" s="1"/>
      <c r="BS1484" s="4">
        <v>100</v>
      </c>
      <c r="BT1484" s="1"/>
      <c r="BU1484" s="1"/>
      <c r="BV1484" s="1"/>
      <c r="BW1484" s="4" t="s">
        <v>895</v>
      </c>
      <c r="BX1484" s="1"/>
      <c r="BY1484" s="1"/>
      <c r="BZ1484" s="1"/>
    </row>
    <row r="1485" spans="1:78" ht="15" hidden="1" customHeight="1" x14ac:dyDescent="0.3">
      <c r="A1485" s="49" t="s">
        <v>1489</v>
      </c>
      <c r="B1485" s="9">
        <v>42972</v>
      </c>
      <c r="C1485" s="1" t="s">
        <v>123</v>
      </c>
      <c r="D1485" s="10" t="s">
        <v>115</v>
      </c>
      <c r="E1485" s="10" t="s">
        <v>116</v>
      </c>
      <c r="F1485" s="83">
        <v>104</v>
      </c>
      <c r="G1485" s="83">
        <v>3</v>
      </c>
      <c r="H1485" s="12" t="str">
        <f t="shared" si="45"/>
        <v>104-3</v>
      </c>
      <c r="I1485" s="12" t="str">
        <f t="shared" si="46"/>
        <v>104-3 3</v>
      </c>
      <c r="J1485" s="49" t="s">
        <v>1489</v>
      </c>
      <c r="K1485" s="2">
        <v>0</v>
      </c>
      <c r="L1485" s="83">
        <v>85</v>
      </c>
      <c r="M1485" s="117" t="b">
        <v>1</v>
      </c>
      <c r="N1485" s="14">
        <v>257.26000000000005</v>
      </c>
      <c r="O1485" s="14">
        <v>258.11000000000007</v>
      </c>
      <c r="P1485" s="11" t="s">
        <v>112</v>
      </c>
      <c r="Q1485" s="11" t="s">
        <v>72</v>
      </c>
      <c r="R1485" s="142" t="s">
        <v>1526</v>
      </c>
      <c r="S1485" s="143">
        <v>3</v>
      </c>
      <c r="T1485" s="11" t="s">
        <v>18</v>
      </c>
      <c r="U1485" s="11"/>
      <c r="V1485" s="17" t="s">
        <v>791</v>
      </c>
      <c r="W1485" s="6" t="s">
        <v>49</v>
      </c>
      <c r="X1485" s="6" t="s">
        <v>90</v>
      </c>
      <c r="Y1485" s="6" t="s">
        <v>11</v>
      </c>
      <c r="Z1485" s="18">
        <v>3</v>
      </c>
      <c r="AA1485" s="6" t="s">
        <v>40</v>
      </c>
      <c r="AI1485" s="4">
        <v>10</v>
      </c>
      <c r="AL1485" s="39">
        <v>70</v>
      </c>
      <c r="AW1485" s="4">
        <v>20</v>
      </c>
      <c r="BQ1485" s="6"/>
      <c r="BR1485" s="6"/>
      <c r="BS1485" s="4">
        <v>100</v>
      </c>
      <c r="BT1485" s="6"/>
      <c r="BU1485" s="6"/>
      <c r="BV1485" s="6"/>
      <c r="BW1485" s="10" t="s">
        <v>993</v>
      </c>
      <c r="BX1485" s="6"/>
      <c r="BY1485" s="6"/>
      <c r="BZ1485" s="6"/>
    </row>
    <row r="1486" spans="1:78" ht="15" hidden="1" customHeight="1" x14ac:dyDescent="0.3">
      <c r="A1486" s="49" t="s">
        <v>1489</v>
      </c>
      <c r="B1486" s="9">
        <v>42972</v>
      </c>
      <c r="C1486" s="1" t="s">
        <v>123</v>
      </c>
      <c r="D1486" s="10" t="s">
        <v>115</v>
      </c>
      <c r="E1486" s="10" t="s">
        <v>116</v>
      </c>
      <c r="F1486" s="83">
        <v>104</v>
      </c>
      <c r="G1486" s="83">
        <v>3</v>
      </c>
      <c r="H1486" s="12" t="str">
        <f t="shared" si="45"/>
        <v>104-3</v>
      </c>
      <c r="I1486" s="12" t="str">
        <f t="shared" si="46"/>
        <v>104-3 4</v>
      </c>
      <c r="J1486" s="49" t="s">
        <v>1489</v>
      </c>
      <c r="K1486" s="2">
        <v>0</v>
      </c>
      <c r="L1486" s="83">
        <v>85</v>
      </c>
      <c r="M1486" s="117" t="b">
        <v>1</v>
      </c>
      <c r="N1486" s="14">
        <v>257.26000000000005</v>
      </c>
      <c r="O1486" s="14">
        <v>258.11000000000007</v>
      </c>
      <c r="P1486" s="11" t="s">
        <v>112</v>
      </c>
      <c r="Q1486" s="11" t="s">
        <v>39</v>
      </c>
      <c r="R1486" s="142" t="s">
        <v>1527</v>
      </c>
      <c r="S1486" s="143">
        <v>4</v>
      </c>
      <c r="T1486" s="11" t="s">
        <v>18</v>
      </c>
      <c r="U1486" s="11"/>
      <c r="V1486" s="17" t="s">
        <v>792</v>
      </c>
      <c r="W1486" s="6" t="s">
        <v>49</v>
      </c>
      <c r="X1486" s="6" t="s">
        <v>14</v>
      </c>
      <c r="Y1486" s="6" t="s">
        <v>10</v>
      </c>
      <c r="Z1486" s="18">
        <v>2</v>
      </c>
      <c r="AA1486" s="6" t="s">
        <v>40</v>
      </c>
      <c r="AI1486" s="4">
        <v>70</v>
      </c>
      <c r="AL1486" s="39">
        <v>20</v>
      </c>
      <c r="AW1486" s="4">
        <v>10</v>
      </c>
      <c r="BQ1486" s="6"/>
      <c r="BR1486" s="6"/>
      <c r="BS1486" s="4">
        <v>100</v>
      </c>
      <c r="BT1486" s="6"/>
      <c r="BU1486" s="6"/>
      <c r="BV1486" s="6"/>
      <c r="BW1486" s="10" t="s">
        <v>1004</v>
      </c>
      <c r="BX1486" s="6"/>
      <c r="BY1486" s="6"/>
      <c r="BZ1486" s="6"/>
    </row>
    <row r="1487" spans="1:78" ht="15" hidden="1" customHeight="1" x14ac:dyDescent="0.3">
      <c r="A1487" s="49" t="s">
        <v>1489</v>
      </c>
      <c r="B1487" s="9">
        <v>42972</v>
      </c>
      <c r="C1487" s="1" t="s">
        <v>123</v>
      </c>
      <c r="D1487" s="4" t="s">
        <v>115</v>
      </c>
      <c r="E1487" s="4" t="s">
        <v>116</v>
      </c>
      <c r="F1487" s="83">
        <v>104</v>
      </c>
      <c r="G1487" s="83">
        <v>3</v>
      </c>
      <c r="H1487" s="12" t="str">
        <f t="shared" si="45"/>
        <v>104-3</v>
      </c>
      <c r="I1487" s="12" t="str">
        <f t="shared" si="46"/>
        <v>104-3 5</v>
      </c>
      <c r="J1487" s="49" t="s">
        <v>1489</v>
      </c>
      <c r="K1487" s="2">
        <v>0</v>
      </c>
      <c r="L1487" s="83">
        <v>85</v>
      </c>
      <c r="M1487" s="117" t="b">
        <v>1</v>
      </c>
      <c r="N1487" s="14">
        <v>257.26000000000005</v>
      </c>
      <c r="O1487" s="14">
        <v>258.11000000000007</v>
      </c>
      <c r="P1487" s="2" t="s">
        <v>112</v>
      </c>
      <c r="Q1487" s="2" t="s">
        <v>32</v>
      </c>
      <c r="R1487" s="142" t="s">
        <v>1495</v>
      </c>
      <c r="S1487" s="143">
        <v>5</v>
      </c>
      <c r="T1487" s="2" t="s">
        <v>18</v>
      </c>
      <c r="U1487" s="2"/>
      <c r="V1487" s="17" t="s">
        <v>459</v>
      </c>
      <c r="W1487" s="1" t="s">
        <v>49</v>
      </c>
      <c r="X1487" s="6" t="s">
        <v>16</v>
      </c>
      <c r="Y1487" s="6" t="s">
        <v>11</v>
      </c>
      <c r="Z1487" s="18">
        <v>3</v>
      </c>
      <c r="AA1487" s="1" t="s">
        <v>40</v>
      </c>
      <c r="AI1487" s="4">
        <v>10</v>
      </c>
      <c r="AR1487" s="4">
        <v>90</v>
      </c>
      <c r="BQ1487" s="1"/>
      <c r="BR1487" s="1"/>
      <c r="BS1487" s="4">
        <v>100</v>
      </c>
      <c r="BT1487" s="1"/>
      <c r="BU1487" s="1"/>
      <c r="BV1487" s="1"/>
      <c r="BW1487" s="4" t="s">
        <v>997</v>
      </c>
      <c r="BX1487" s="1"/>
      <c r="BY1487" s="1"/>
      <c r="BZ1487" s="1"/>
    </row>
    <row r="1488" spans="1:78" ht="15" hidden="1" customHeight="1" x14ac:dyDescent="0.3">
      <c r="A1488" s="49" t="s">
        <v>1489</v>
      </c>
      <c r="B1488" s="9">
        <v>42972</v>
      </c>
      <c r="C1488" s="1" t="s">
        <v>123</v>
      </c>
      <c r="D1488" s="4" t="s">
        <v>115</v>
      </c>
      <c r="E1488" s="4" t="s">
        <v>116</v>
      </c>
      <c r="F1488" s="83">
        <v>104</v>
      </c>
      <c r="G1488" s="83">
        <v>3</v>
      </c>
      <c r="H1488" s="12" t="str">
        <f t="shared" si="45"/>
        <v>104-3</v>
      </c>
      <c r="I1488" s="12" t="str">
        <f t="shared" si="46"/>
        <v>104-3 O</v>
      </c>
      <c r="J1488" s="49" t="s">
        <v>1489</v>
      </c>
      <c r="K1488" s="2">
        <v>0</v>
      </c>
      <c r="L1488" s="83">
        <v>85</v>
      </c>
      <c r="M1488" s="117" t="b">
        <v>1</v>
      </c>
      <c r="N1488" s="14">
        <v>257.26000000000005</v>
      </c>
      <c r="O1488" s="14">
        <v>258.11000000000007</v>
      </c>
      <c r="P1488" s="11"/>
      <c r="Q1488" s="2" t="s">
        <v>105</v>
      </c>
      <c r="R1488" s="135" t="s">
        <v>105</v>
      </c>
      <c r="S1488" s="139" t="s">
        <v>1492</v>
      </c>
      <c r="T1488" s="11"/>
      <c r="U1488" s="11"/>
      <c r="V1488" s="17"/>
      <c r="W1488" s="6"/>
      <c r="X1488" s="6"/>
      <c r="Y1488" s="6"/>
      <c r="Z1488" s="18" t="e">
        <v>#N/A</v>
      </c>
      <c r="AA1488" s="6"/>
      <c r="BQ1488" s="6"/>
      <c r="BR1488" s="6"/>
      <c r="BS1488" s="4">
        <v>0</v>
      </c>
      <c r="BT1488" s="6"/>
      <c r="BU1488" s="6"/>
      <c r="BV1488" s="6"/>
      <c r="BW1488" s="10"/>
      <c r="BX1488" s="6" t="s">
        <v>1007</v>
      </c>
      <c r="BY1488" s="6"/>
      <c r="BZ1488" s="6"/>
    </row>
    <row r="1489" spans="1:78" ht="15" hidden="1" customHeight="1" x14ac:dyDescent="0.3">
      <c r="A1489" s="49" t="s">
        <v>1489</v>
      </c>
      <c r="B1489" s="9">
        <v>42972</v>
      </c>
      <c r="C1489" s="1" t="s">
        <v>123</v>
      </c>
      <c r="D1489" s="4" t="s">
        <v>115</v>
      </c>
      <c r="E1489" s="4" t="s">
        <v>116</v>
      </c>
      <c r="F1489" s="83">
        <v>104</v>
      </c>
      <c r="G1489" s="83">
        <v>4</v>
      </c>
      <c r="H1489" s="12" t="str">
        <f t="shared" ref="H1489:H1556" si="47">F1489&amp;"-"&amp;G1489</f>
        <v>104-4</v>
      </c>
      <c r="I1489" s="12" t="str">
        <f t="shared" si="46"/>
        <v>104-4 1</v>
      </c>
      <c r="J1489" s="49" t="s">
        <v>1489</v>
      </c>
      <c r="K1489" s="2">
        <v>0</v>
      </c>
      <c r="L1489" s="83">
        <v>59</v>
      </c>
      <c r="M1489" s="117" t="b">
        <v>1</v>
      </c>
      <c r="N1489" s="14">
        <v>258.12000000000006</v>
      </c>
      <c r="O1489" s="14">
        <v>258.71000000000004</v>
      </c>
      <c r="P1489" s="2" t="s">
        <v>112</v>
      </c>
      <c r="Q1489" s="2" t="s">
        <v>30</v>
      </c>
      <c r="R1489" s="142" t="s">
        <v>1524</v>
      </c>
      <c r="S1489" s="143">
        <v>1</v>
      </c>
      <c r="T1489" s="2" t="s">
        <v>21</v>
      </c>
      <c r="U1489" s="2"/>
      <c r="V1489" s="40" t="s">
        <v>880</v>
      </c>
      <c r="W1489" s="1" t="s">
        <v>49</v>
      </c>
      <c r="X1489" s="1" t="s">
        <v>92</v>
      </c>
      <c r="Y1489" s="1" t="s">
        <v>11</v>
      </c>
      <c r="Z1489" s="18">
        <v>3</v>
      </c>
      <c r="AA1489" s="1" t="s">
        <v>111</v>
      </c>
      <c r="AI1489" s="4">
        <v>10</v>
      </c>
      <c r="AL1489" s="39">
        <v>10</v>
      </c>
      <c r="AW1489" s="4">
        <v>80</v>
      </c>
      <c r="BQ1489" s="1"/>
      <c r="BR1489" s="1"/>
      <c r="BS1489" s="4">
        <v>100</v>
      </c>
      <c r="BT1489" s="1"/>
      <c r="BU1489" s="1"/>
      <c r="BV1489" s="1"/>
      <c r="BW1489" s="4" t="s">
        <v>895</v>
      </c>
      <c r="BX1489" s="1"/>
      <c r="BY1489" s="1"/>
      <c r="BZ1489" s="1"/>
    </row>
    <row r="1490" spans="1:78" ht="15" hidden="1" customHeight="1" x14ac:dyDescent="0.3">
      <c r="A1490" s="49" t="s">
        <v>1489</v>
      </c>
      <c r="B1490" s="9">
        <v>42972</v>
      </c>
      <c r="C1490" s="1" t="s">
        <v>123</v>
      </c>
      <c r="D1490" s="10" t="s">
        <v>115</v>
      </c>
      <c r="E1490" s="10" t="s">
        <v>116</v>
      </c>
      <c r="F1490" s="83">
        <v>104</v>
      </c>
      <c r="G1490" s="83">
        <v>4</v>
      </c>
      <c r="H1490" s="12" t="str">
        <f t="shared" si="47"/>
        <v>104-4</v>
      </c>
      <c r="I1490" s="12" t="str">
        <f t="shared" si="46"/>
        <v>104-4 3</v>
      </c>
      <c r="J1490" s="49" t="s">
        <v>1489</v>
      </c>
      <c r="K1490" s="2">
        <v>0</v>
      </c>
      <c r="L1490" s="83">
        <v>59</v>
      </c>
      <c r="M1490" s="117" t="b">
        <v>1</v>
      </c>
      <c r="N1490" s="14">
        <v>258.12000000000006</v>
      </c>
      <c r="O1490" s="14">
        <v>258.71000000000004</v>
      </c>
      <c r="P1490" s="11" t="s">
        <v>112</v>
      </c>
      <c r="Q1490" s="11" t="s">
        <v>72</v>
      </c>
      <c r="R1490" s="142" t="s">
        <v>1526</v>
      </c>
      <c r="S1490" s="143">
        <v>3</v>
      </c>
      <c r="T1490" s="11" t="s">
        <v>18</v>
      </c>
      <c r="U1490" s="11"/>
      <c r="V1490" s="17" t="s">
        <v>796</v>
      </c>
      <c r="W1490" s="6" t="s">
        <v>49</v>
      </c>
      <c r="X1490" s="6" t="s">
        <v>90</v>
      </c>
      <c r="Y1490" s="6" t="s">
        <v>11</v>
      </c>
      <c r="Z1490" s="18">
        <v>3</v>
      </c>
      <c r="AA1490" s="6" t="s">
        <v>40</v>
      </c>
      <c r="AI1490" s="4">
        <v>10</v>
      </c>
      <c r="AL1490" s="39">
        <v>70</v>
      </c>
      <c r="AW1490" s="4">
        <v>20</v>
      </c>
      <c r="BQ1490" s="6"/>
      <c r="BR1490" s="6"/>
      <c r="BS1490" s="4">
        <v>100</v>
      </c>
      <c r="BT1490" s="6"/>
      <c r="BU1490" s="6"/>
      <c r="BV1490" s="6"/>
      <c r="BW1490" s="10" t="s">
        <v>993</v>
      </c>
      <c r="BX1490" s="6"/>
      <c r="BY1490" s="6"/>
      <c r="BZ1490" s="6"/>
    </row>
    <row r="1491" spans="1:78" ht="15" hidden="1" customHeight="1" x14ac:dyDescent="0.3">
      <c r="A1491" s="49" t="s">
        <v>1489</v>
      </c>
      <c r="B1491" s="9">
        <v>42972</v>
      </c>
      <c r="C1491" s="1" t="s">
        <v>123</v>
      </c>
      <c r="D1491" s="10" t="s">
        <v>115</v>
      </c>
      <c r="E1491" s="10" t="s">
        <v>116</v>
      </c>
      <c r="F1491" s="83">
        <v>104</v>
      </c>
      <c r="G1491" s="83">
        <v>4</v>
      </c>
      <c r="H1491" s="12" t="str">
        <f t="shared" si="47"/>
        <v>104-4</v>
      </c>
      <c r="I1491" s="12" t="str">
        <f t="shared" si="46"/>
        <v>104-4 4</v>
      </c>
      <c r="J1491" s="49" t="s">
        <v>1489</v>
      </c>
      <c r="K1491" s="2">
        <v>0</v>
      </c>
      <c r="L1491" s="83">
        <v>59</v>
      </c>
      <c r="M1491" s="117" t="b">
        <v>1</v>
      </c>
      <c r="N1491" s="14">
        <v>258.12000000000006</v>
      </c>
      <c r="O1491" s="14">
        <v>258.71000000000004</v>
      </c>
      <c r="P1491" s="11" t="s">
        <v>112</v>
      </c>
      <c r="Q1491" s="11" t="s">
        <v>39</v>
      </c>
      <c r="R1491" s="142" t="s">
        <v>1527</v>
      </c>
      <c r="S1491" s="143">
        <v>4</v>
      </c>
      <c r="T1491" s="11" t="s">
        <v>18</v>
      </c>
      <c r="U1491" s="11"/>
      <c r="V1491" s="17" t="s">
        <v>459</v>
      </c>
      <c r="W1491" s="6" t="s">
        <v>49</v>
      </c>
      <c r="X1491" s="6" t="s">
        <v>14</v>
      </c>
      <c r="Y1491" s="6" t="s">
        <v>10</v>
      </c>
      <c r="Z1491" s="18">
        <v>2</v>
      </c>
      <c r="AA1491" s="6" t="s">
        <v>40</v>
      </c>
      <c r="AI1491" s="4">
        <v>70</v>
      </c>
      <c r="AL1491" s="39">
        <v>20</v>
      </c>
      <c r="AW1491" s="4">
        <v>10</v>
      </c>
      <c r="BQ1491" s="6"/>
      <c r="BR1491" s="6"/>
      <c r="BS1491" s="4">
        <v>100</v>
      </c>
      <c r="BT1491" s="6"/>
      <c r="BU1491" s="6"/>
      <c r="BV1491" s="6"/>
      <c r="BW1491" s="10" t="s">
        <v>897</v>
      </c>
      <c r="BX1491" s="6"/>
      <c r="BY1491" s="6"/>
      <c r="BZ1491" s="6"/>
    </row>
    <row r="1492" spans="1:78" ht="15" hidden="1" customHeight="1" x14ac:dyDescent="0.3">
      <c r="A1492" s="49" t="s">
        <v>1489</v>
      </c>
      <c r="B1492" s="9">
        <v>42972</v>
      </c>
      <c r="C1492" s="1" t="s">
        <v>123</v>
      </c>
      <c r="D1492" s="10" t="s">
        <v>115</v>
      </c>
      <c r="E1492" s="10" t="s">
        <v>116</v>
      </c>
      <c r="F1492" s="83">
        <v>104</v>
      </c>
      <c r="G1492" s="83">
        <v>4</v>
      </c>
      <c r="H1492" s="12" t="str">
        <f t="shared" si="47"/>
        <v>104-4</v>
      </c>
      <c r="I1492" s="12" t="str">
        <f t="shared" si="46"/>
        <v>104-4 O</v>
      </c>
      <c r="J1492" s="49" t="s">
        <v>1489</v>
      </c>
      <c r="K1492" s="2">
        <v>0</v>
      </c>
      <c r="L1492" s="83">
        <v>59</v>
      </c>
      <c r="M1492" s="117" t="b">
        <v>1</v>
      </c>
      <c r="N1492" s="14">
        <v>258.12000000000006</v>
      </c>
      <c r="O1492" s="14">
        <v>258.71000000000004</v>
      </c>
      <c r="P1492" s="11"/>
      <c r="Q1492" s="11" t="s">
        <v>105</v>
      </c>
      <c r="R1492" s="135" t="s">
        <v>105</v>
      </c>
      <c r="S1492" s="139" t="s">
        <v>1492</v>
      </c>
      <c r="T1492" s="11"/>
      <c r="U1492" s="11"/>
      <c r="V1492" s="17"/>
      <c r="W1492" s="6"/>
      <c r="X1492" s="6"/>
      <c r="Y1492" s="6"/>
      <c r="Z1492" s="18" t="e">
        <v>#N/A</v>
      </c>
      <c r="AA1492" s="6"/>
      <c r="BQ1492" s="6"/>
      <c r="BR1492" s="6"/>
      <c r="BS1492" s="4">
        <v>0</v>
      </c>
      <c r="BT1492" s="6"/>
      <c r="BU1492" s="6"/>
      <c r="BV1492" s="6"/>
      <c r="BW1492" s="10"/>
      <c r="BX1492" s="6" t="s">
        <v>1008</v>
      </c>
      <c r="BY1492" s="6"/>
      <c r="BZ1492" s="6"/>
    </row>
    <row r="1493" spans="1:78" ht="15" hidden="1" customHeight="1" x14ac:dyDescent="0.3">
      <c r="A1493" s="49" t="s">
        <v>1489</v>
      </c>
      <c r="B1493" s="9">
        <v>42972</v>
      </c>
      <c r="C1493" s="1" t="s">
        <v>123</v>
      </c>
      <c r="D1493" s="4" t="s">
        <v>115</v>
      </c>
      <c r="E1493" s="4" t="s">
        <v>116</v>
      </c>
      <c r="F1493" s="83">
        <v>105</v>
      </c>
      <c r="G1493" s="83">
        <v>1</v>
      </c>
      <c r="H1493" s="12" t="str">
        <f t="shared" si="47"/>
        <v>105-1</v>
      </c>
      <c r="I1493" s="12" t="str">
        <f t="shared" si="46"/>
        <v>105-1 1</v>
      </c>
      <c r="J1493" s="49" t="s">
        <v>1489</v>
      </c>
      <c r="K1493" s="2">
        <v>0</v>
      </c>
      <c r="L1493" s="83">
        <v>59</v>
      </c>
      <c r="M1493" s="117" t="b">
        <v>1</v>
      </c>
      <c r="N1493" s="14">
        <v>258.60000000000002</v>
      </c>
      <c r="O1493" s="14">
        <v>259.19</v>
      </c>
      <c r="P1493" s="2" t="s">
        <v>112</v>
      </c>
      <c r="Q1493" s="2" t="s">
        <v>30</v>
      </c>
      <c r="R1493" s="142" t="s">
        <v>1524</v>
      </c>
      <c r="S1493" s="143">
        <v>1</v>
      </c>
      <c r="T1493" s="2" t="s">
        <v>21</v>
      </c>
      <c r="U1493" s="2"/>
      <c r="V1493" s="40" t="s">
        <v>795</v>
      </c>
      <c r="W1493" s="1" t="s">
        <v>49</v>
      </c>
      <c r="X1493" s="1" t="s">
        <v>92</v>
      </c>
      <c r="Y1493" s="1" t="s">
        <v>11</v>
      </c>
      <c r="Z1493" s="18">
        <v>3</v>
      </c>
      <c r="AA1493" s="1" t="s">
        <v>111</v>
      </c>
      <c r="AI1493" s="4">
        <v>10</v>
      </c>
      <c r="AL1493" s="39">
        <v>10</v>
      </c>
      <c r="AW1493" s="4">
        <v>80</v>
      </c>
      <c r="BQ1493" s="1"/>
      <c r="BR1493" s="1"/>
      <c r="BS1493" s="4">
        <v>100</v>
      </c>
      <c r="BT1493" s="1"/>
      <c r="BU1493" s="1"/>
      <c r="BV1493" s="1"/>
      <c r="BW1493" s="4" t="s">
        <v>895</v>
      </c>
      <c r="BX1493" s="1"/>
      <c r="BY1493" s="1"/>
      <c r="BZ1493" s="1"/>
    </row>
    <row r="1494" spans="1:78" ht="15" hidden="1" customHeight="1" x14ac:dyDescent="0.3">
      <c r="A1494" s="49" t="s">
        <v>1489</v>
      </c>
      <c r="B1494" s="9">
        <v>42972</v>
      </c>
      <c r="C1494" s="1" t="s">
        <v>123</v>
      </c>
      <c r="D1494" s="10" t="s">
        <v>115</v>
      </c>
      <c r="E1494" s="10" t="s">
        <v>116</v>
      </c>
      <c r="F1494" s="83">
        <v>105</v>
      </c>
      <c r="G1494" s="83">
        <v>1</v>
      </c>
      <c r="H1494" s="12" t="str">
        <f t="shared" si="47"/>
        <v>105-1</v>
      </c>
      <c r="I1494" s="12" t="str">
        <f t="shared" si="46"/>
        <v>105-1 3</v>
      </c>
      <c r="J1494" s="49" t="s">
        <v>1489</v>
      </c>
      <c r="K1494" s="2">
        <v>0</v>
      </c>
      <c r="L1494" s="83">
        <v>59</v>
      </c>
      <c r="M1494" s="117" t="b">
        <v>1</v>
      </c>
      <c r="N1494" s="14">
        <v>258.60000000000002</v>
      </c>
      <c r="O1494" s="14">
        <v>259.19</v>
      </c>
      <c r="P1494" s="11" t="s">
        <v>112</v>
      </c>
      <c r="Q1494" s="11" t="s">
        <v>72</v>
      </c>
      <c r="R1494" s="142" t="s">
        <v>1526</v>
      </c>
      <c r="S1494" s="143">
        <v>3</v>
      </c>
      <c r="T1494" s="11" t="s">
        <v>18</v>
      </c>
      <c r="U1494" s="11"/>
      <c r="V1494" s="17" t="s">
        <v>887</v>
      </c>
      <c r="W1494" s="6" t="s">
        <v>49</v>
      </c>
      <c r="X1494" s="6" t="s">
        <v>90</v>
      </c>
      <c r="Y1494" s="6" t="s">
        <v>11</v>
      </c>
      <c r="Z1494" s="18">
        <v>3</v>
      </c>
      <c r="AA1494" s="6" t="s">
        <v>40</v>
      </c>
      <c r="AI1494" s="4">
        <v>10</v>
      </c>
      <c r="AL1494" s="39">
        <v>70</v>
      </c>
      <c r="AW1494" s="4">
        <v>20</v>
      </c>
      <c r="BQ1494" s="6"/>
      <c r="BR1494" s="6"/>
      <c r="BS1494" s="4">
        <v>100</v>
      </c>
      <c r="BT1494" s="6"/>
      <c r="BU1494" s="6"/>
      <c r="BV1494" s="6"/>
      <c r="BW1494" s="10" t="s">
        <v>993</v>
      </c>
      <c r="BX1494" s="6"/>
      <c r="BY1494" s="6"/>
      <c r="BZ1494" s="6"/>
    </row>
    <row r="1495" spans="1:78" ht="15" hidden="1" customHeight="1" x14ac:dyDescent="0.3">
      <c r="A1495" s="49" t="s">
        <v>1489</v>
      </c>
      <c r="B1495" s="9">
        <v>42972</v>
      </c>
      <c r="C1495" s="1" t="s">
        <v>123</v>
      </c>
      <c r="D1495" s="10" t="s">
        <v>115</v>
      </c>
      <c r="E1495" s="10" t="s">
        <v>116</v>
      </c>
      <c r="F1495" s="83">
        <v>105</v>
      </c>
      <c r="G1495" s="83">
        <v>1</v>
      </c>
      <c r="H1495" s="12" t="str">
        <f t="shared" si="47"/>
        <v>105-1</v>
      </c>
      <c r="I1495" s="12" t="str">
        <f t="shared" si="46"/>
        <v>105-1 4</v>
      </c>
      <c r="J1495" s="49" t="s">
        <v>1489</v>
      </c>
      <c r="K1495" s="2">
        <v>0</v>
      </c>
      <c r="L1495" s="83">
        <v>59</v>
      </c>
      <c r="M1495" s="117" t="b">
        <v>1</v>
      </c>
      <c r="N1495" s="14">
        <v>258.60000000000002</v>
      </c>
      <c r="O1495" s="14">
        <v>259.19</v>
      </c>
      <c r="P1495" s="11" t="s">
        <v>112</v>
      </c>
      <c r="Q1495" s="11" t="s">
        <v>39</v>
      </c>
      <c r="R1495" s="142" t="s">
        <v>1527</v>
      </c>
      <c r="S1495" s="143">
        <v>4</v>
      </c>
      <c r="T1495" s="11" t="s">
        <v>18</v>
      </c>
      <c r="U1495" s="11"/>
      <c r="V1495" s="17" t="s">
        <v>792</v>
      </c>
      <c r="W1495" s="6" t="s">
        <v>49</v>
      </c>
      <c r="X1495" s="6" t="s">
        <v>14</v>
      </c>
      <c r="Y1495" s="6" t="s">
        <v>10</v>
      </c>
      <c r="Z1495" s="18">
        <v>2</v>
      </c>
      <c r="AA1495" s="6" t="s">
        <v>40</v>
      </c>
      <c r="AI1495" s="4">
        <v>70</v>
      </c>
      <c r="AL1495" s="39">
        <v>20</v>
      </c>
      <c r="AW1495" s="4">
        <v>10</v>
      </c>
      <c r="BQ1495" s="6"/>
      <c r="BR1495" s="6"/>
      <c r="BS1495" s="4">
        <v>100</v>
      </c>
      <c r="BT1495" s="6"/>
      <c r="BU1495" s="6"/>
      <c r="BV1495" s="6"/>
      <c r="BW1495" s="10" t="s">
        <v>897</v>
      </c>
      <c r="BX1495" s="6"/>
      <c r="BY1495" s="6"/>
      <c r="BZ1495" s="6"/>
    </row>
    <row r="1496" spans="1:78" ht="15" hidden="1" customHeight="1" x14ac:dyDescent="0.3">
      <c r="A1496" s="49" t="s">
        <v>1489</v>
      </c>
      <c r="B1496" s="9">
        <v>42972</v>
      </c>
      <c r="C1496" s="1" t="s">
        <v>123</v>
      </c>
      <c r="D1496" s="10" t="s">
        <v>115</v>
      </c>
      <c r="E1496" s="10" t="s">
        <v>116</v>
      </c>
      <c r="F1496" s="83">
        <v>105</v>
      </c>
      <c r="G1496" s="83">
        <v>1</v>
      </c>
      <c r="H1496" s="12" t="str">
        <f t="shared" si="47"/>
        <v>105-1</v>
      </c>
      <c r="I1496" s="12" t="str">
        <f t="shared" si="46"/>
        <v>105-1 O</v>
      </c>
      <c r="J1496" s="49" t="s">
        <v>1489</v>
      </c>
      <c r="K1496" s="2">
        <v>0</v>
      </c>
      <c r="L1496" s="83">
        <v>59</v>
      </c>
      <c r="M1496" s="117" t="b">
        <v>1</v>
      </c>
      <c r="N1496" s="14">
        <v>258.60000000000002</v>
      </c>
      <c r="O1496" s="14">
        <v>259.19</v>
      </c>
      <c r="P1496" s="11"/>
      <c r="Q1496" s="11" t="s">
        <v>105</v>
      </c>
      <c r="R1496" s="135" t="s">
        <v>105</v>
      </c>
      <c r="S1496" s="139" t="s">
        <v>1492</v>
      </c>
      <c r="T1496" s="11"/>
      <c r="U1496" s="11"/>
      <c r="V1496" s="17"/>
      <c r="W1496" s="6"/>
      <c r="X1496" s="6"/>
      <c r="Y1496" s="6"/>
      <c r="Z1496" s="18" t="e">
        <v>#N/A</v>
      </c>
      <c r="AA1496" s="6"/>
      <c r="BQ1496" s="6"/>
      <c r="BR1496" s="6"/>
      <c r="BS1496" s="4">
        <v>0</v>
      </c>
      <c r="BT1496" s="6"/>
      <c r="BU1496" s="6"/>
      <c r="BV1496" s="6"/>
      <c r="BW1496" s="10"/>
      <c r="BX1496" s="6" t="s">
        <v>1006</v>
      </c>
      <c r="BY1496" s="6"/>
      <c r="BZ1496" s="6"/>
    </row>
    <row r="1497" spans="1:78" ht="15" hidden="1" customHeight="1" x14ac:dyDescent="0.3">
      <c r="A1497" s="49" t="s">
        <v>1489</v>
      </c>
      <c r="B1497" s="9">
        <v>42972</v>
      </c>
      <c r="C1497" s="1" t="s">
        <v>123</v>
      </c>
      <c r="D1497" s="4" t="s">
        <v>115</v>
      </c>
      <c r="E1497" s="4" t="s">
        <v>116</v>
      </c>
      <c r="F1497" s="83">
        <v>105</v>
      </c>
      <c r="G1497" s="83">
        <v>2</v>
      </c>
      <c r="H1497" s="12" t="str">
        <f t="shared" si="47"/>
        <v>105-2</v>
      </c>
      <c r="I1497" s="12" t="str">
        <f t="shared" si="46"/>
        <v>105-2 1</v>
      </c>
      <c r="J1497" s="49" t="s">
        <v>1489</v>
      </c>
      <c r="K1497" s="2">
        <v>0</v>
      </c>
      <c r="L1497" s="83">
        <v>91</v>
      </c>
      <c r="M1497" s="117" t="b">
        <v>1</v>
      </c>
      <c r="N1497" s="14">
        <v>259.52000000000004</v>
      </c>
      <c r="O1497" s="14">
        <v>260.43000000000006</v>
      </c>
      <c r="P1497" s="2" t="s">
        <v>112</v>
      </c>
      <c r="Q1497" s="2" t="s">
        <v>30</v>
      </c>
      <c r="R1497" s="142" t="s">
        <v>1524</v>
      </c>
      <c r="S1497" s="143">
        <v>1</v>
      </c>
      <c r="T1497" s="2" t="s">
        <v>21</v>
      </c>
      <c r="U1497" s="2"/>
      <c r="V1497" s="40" t="s">
        <v>791</v>
      </c>
      <c r="W1497" s="1" t="s">
        <v>49</v>
      </c>
      <c r="X1497" s="1" t="s">
        <v>92</v>
      </c>
      <c r="Y1497" s="1" t="s">
        <v>11</v>
      </c>
      <c r="Z1497" s="18">
        <v>3</v>
      </c>
      <c r="AA1497" s="1" t="s">
        <v>111</v>
      </c>
      <c r="AI1497" s="4">
        <v>10</v>
      </c>
      <c r="AL1497" s="39">
        <v>10</v>
      </c>
      <c r="AW1497" s="4">
        <v>80</v>
      </c>
      <c r="BQ1497" s="1"/>
      <c r="BR1497" s="1"/>
      <c r="BS1497" s="4">
        <v>100</v>
      </c>
      <c r="BT1497" s="1"/>
      <c r="BU1497" s="1"/>
      <c r="BV1497" s="1"/>
      <c r="BW1497" s="4" t="s">
        <v>895</v>
      </c>
      <c r="BX1497" s="1"/>
      <c r="BY1497" s="1"/>
      <c r="BZ1497" s="1"/>
    </row>
    <row r="1498" spans="1:78" ht="15" hidden="1" customHeight="1" x14ac:dyDescent="0.3">
      <c r="A1498" s="49" t="s">
        <v>1489</v>
      </c>
      <c r="B1498" s="9">
        <v>42972</v>
      </c>
      <c r="C1498" s="1" t="s">
        <v>123</v>
      </c>
      <c r="D1498" s="10" t="s">
        <v>115</v>
      </c>
      <c r="E1498" s="10" t="s">
        <v>116</v>
      </c>
      <c r="F1498" s="83">
        <v>105</v>
      </c>
      <c r="G1498" s="83">
        <v>2</v>
      </c>
      <c r="H1498" s="12" t="str">
        <f t="shared" si="47"/>
        <v>105-2</v>
      </c>
      <c r="I1498" s="12" t="str">
        <f t="shared" si="46"/>
        <v>105-2 3</v>
      </c>
      <c r="J1498" s="49" t="s">
        <v>1489</v>
      </c>
      <c r="K1498" s="2">
        <v>0</v>
      </c>
      <c r="L1498" s="83">
        <v>91</v>
      </c>
      <c r="M1498" s="117" t="b">
        <v>1</v>
      </c>
      <c r="N1498" s="14">
        <v>259.52000000000004</v>
      </c>
      <c r="O1498" s="14">
        <v>260.43000000000006</v>
      </c>
      <c r="P1498" s="11" t="s">
        <v>112</v>
      </c>
      <c r="Q1498" s="11" t="s">
        <v>72</v>
      </c>
      <c r="R1498" s="142" t="s">
        <v>1526</v>
      </c>
      <c r="S1498" s="143">
        <v>3</v>
      </c>
      <c r="T1498" s="11" t="s">
        <v>18</v>
      </c>
      <c r="U1498" s="11"/>
      <c r="V1498" s="17" t="s">
        <v>887</v>
      </c>
      <c r="W1498" s="6" t="s">
        <v>49</v>
      </c>
      <c r="X1498" s="6" t="s">
        <v>90</v>
      </c>
      <c r="Y1498" s="6" t="s">
        <v>11</v>
      </c>
      <c r="Z1498" s="18">
        <v>3</v>
      </c>
      <c r="AA1498" s="6" t="s">
        <v>40</v>
      </c>
      <c r="AI1498" s="4">
        <v>10</v>
      </c>
      <c r="AL1498" s="39">
        <v>70</v>
      </c>
      <c r="AW1498" s="4">
        <v>20</v>
      </c>
      <c r="BQ1498" s="6"/>
      <c r="BR1498" s="6"/>
      <c r="BS1498" s="4">
        <v>100</v>
      </c>
      <c r="BT1498" s="6"/>
      <c r="BU1498" s="6"/>
      <c r="BV1498" s="6"/>
      <c r="BW1498" s="10" t="s">
        <v>993</v>
      </c>
      <c r="BX1498" s="6"/>
      <c r="BY1498" s="6"/>
      <c r="BZ1498" s="6"/>
    </row>
    <row r="1499" spans="1:78" ht="15" hidden="1" customHeight="1" x14ac:dyDescent="0.3">
      <c r="A1499" s="49" t="s">
        <v>1489</v>
      </c>
      <c r="B1499" s="9">
        <v>42972</v>
      </c>
      <c r="C1499" s="1" t="s">
        <v>123</v>
      </c>
      <c r="D1499" s="10" t="s">
        <v>115</v>
      </c>
      <c r="E1499" s="10" t="s">
        <v>116</v>
      </c>
      <c r="F1499" s="83">
        <v>105</v>
      </c>
      <c r="G1499" s="83">
        <v>2</v>
      </c>
      <c r="H1499" s="12" t="str">
        <f t="shared" si="47"/>
        <v>105-2</v>
      </c>
      <c r="I1499" s="12" t="str">
        <f t="shared" si="46"/>
        <v>105-2 4</v>
      </c>
      <c r="J1499" s="49" t="s">
        <v>1489</v>
      </c>
      <c r="K1499" s="2">
        <v>0</v>
      </c>
      <c r="L1499" s="83">
        <v>91</v>
      </c>
      <c r="M1499" s="117" t="b">
        <v>1</v>
      </c>
      <c r="N1499" s="14">
        <v>259.52000000000004</v>
      </c>
      <c r="O1499" s="14">
        <v>260.43000000000006</v>
      </c>
      <c r="P1499" s="11" t="s">
        <v>112</v>
      </c>
      <c r="Q1499" s="11" t="s">
        <v>39</v>
      </c>
      <c r="R1499" s="142" t="s">
        <v>1527</v>
      </c>
      <c r="S1499" s="143">
        <v>4</v>
      </c>
      <c r="T1499" s="11" t="s">
        <v>18</v>
      </c>
      <c r="U1499" s="11"/>
      <c r="V1499" s="17" t="s">
        <v>459</v>
      </c>
      <c r="W1499" s="6" t="s">
        <v>49</v>
      </c>
      <c r="X1499" s="6" t="s">
        <v>14</v>
      </c>
      <c r="Y1499" s="6" t="s">
        <v>10</v>
      </c>
      <c r="Z1499" s="18">
        <v>2</v>
      </c>
      <c r="AA1499" s="6" t="s">
        <v>40</v>
      </c>
      <c r="AI1499" s="4">
        <v>70</v>
      </c>
      <c r="AL1499" s="39">
        <v>20</v>
      </c>
      <c r="AW1499" s="4">
        <v>10</v>
      </c>
      <c r="BQ1499" s="6"/>
      <c r="BR1499" s="6"/>
      <c r="BS1499" s="4">
        <v>100</v>
      </c>
      <c r="BT1499" s="6"/>
      <c r="BU1499" s="6"/>
      <c r="BV1499" s="6"/>
      <c r="BW1499" s="10" t="s">
        <v>897</v>
      </c>
      <c r="BX1499" s="6"/>
      <c r="BY1499" s="6"/>
      <c r="BZ1499" s="6"/>
    </row>
    <row r="1500" spans="1:78" ht="15" hidden="1" customHeight="1" x14ac:dyDescent="0.3">
      <c r="A1500" s="49" t="s">
        <v>1489</v>
      </c>
      <c r="B1500" s="9">
        <v>42972</v>
      </c>
      <c r="C1500" s="1" t="s">
        <v>123</v>
      </c>
      <c r="D1500" s="10" t="s">
        <v>115</v>
      </c>
      <c r="E1500" s="10" t="s">
        <v>116</v>
      </c>
      <c r="F1500" s="83">
        <v>105</v>
      </c>
      <c r="G1500" s="83">
        <v>2</v>
      </c>
      <c r="H1500" s="12" t="str">
        <f t="shared" si="47"/>
        <v>105-2</v>
      </c>
      <c r="I1500" s="12" t="str">
        <f t="shared" si="46"/>
        <v>105-2 O</v>
      </c>
      <c r="J1500" s="49" t="s">
        <v>1489</v>
      </c>
      <c r="K1500" s="2">
        <v>0</v>
      </c>
      <c r="L1500" s="83">
        <v>91</v>
      </c>
      <c r="M1500" s="117" t="b">
        <v>1</v>
      </c>
      <c r="N1500" s="14">
        <v>259.52000000000004</v>
      </c>
      <c r="O1500" s="14">
        <v>260.43000000000006</v>
      </c>
      <c r="P1500" s="11"/>
      <c r="Q1500" s="11" t="s">
        <v>105</v>
      </c>
      <c r="R1500" s="135" t="s">
        <v>105</v>
      </c>
      <c r="S1500" s="139" t="s">
        <v>1492</v>
      </c>
      <c r="T1500" s="11"/>
      <c r="U1500" s="11"/>
      <c r="V1500" s="17"/>
      <c r="W1500" s="6"/>
      <c r="X1500" s="6"/>
      <c r="Y1500" s="6"/>
      <c r="Z1500" s="18" t="e">
        <v>#N/A</v>
      </c>
      <c r="AA1500" s="6"/>
      <c r="BQ1500" s="6"/>
      <c r="BR1500" s="6"/>
      <c r="BS1500" s="4">
        <v>0</v>
      </c>
      <c r="BT1500" s="6"/>
      <c r="BU1500" s="6"/>
      <c r="BV1500" s="6"/>
      <c r="BW1500" s="10"/>
      <c r="BX1500" s="6" t="s">
        <v>1006</v>
      </c>
      <c r="BY1500" s="6"/>
      <c r="BZ1500" s="6"/>
    </row>
    <row r="1501" spans="1:78" ht="15" hidden="1" customHeight="1" x14ac:dyDescent="0.3">
      <c r="A1501" s="49" t="s">
        <v>1489</v>
      </c>
      <c r="B1501" s="9">
        <v>42972</v>
      </c>
      <c r="C1501" s="1" t="s">
        <v>123</v>
      </c>
      <c r="D1501" s="4" t="s">
        <v>115</v>
      </c>
      <c r="E1501" s="4" t="s">
        <v>116</v>
      </c>
      <c r="F1501" s="83">
        <v>105</v>
      </c>
      <c r="G1501" s="83">
        <v>3</v>
      </c>
      <c r="H1501" s="12" t="str">
        <f t="shared" si="47"/>
        <v>105-3</v>
      </c>
      <c r="I1501" s="12" t="str">
        <f t="shared" si="46"/>
        <v>105-3 1</v>
      </c>
      <c r="J1501" s="49" t="s">
        <v>1489</v>
      </c>
      <c r="K1501" s="2">
        <v>0</v>
      </c>
      <c r="L1501" s="83">
        <v>65</v>
      </c>
      <c r="M1501" s="117" t="b">
        <v>1</v>
      </c>
      <c r="N1501" s="14">
        <v>260.45000000000005</v>
      </c>
      <c r="O1501" s="14">
        <v>261.10000000000002</v>
      </c>
      <c r="P1501" s="2" t="s">
        <v>112</v>
      </c>
      <c r="Q1501" s="2" t="s">
        <v>30</v>
      </c>
      <c r="R1501" s="142" t="s">
        <v>1524</v>
      </c>
      <c r="S1501" s="143">
        <v>1</v>
      </c>
      <c r="T1501" s="2" t="s">
        <v>21</v>
      </c>
      <c r="U1501" s="2"/>
      <c r="V1501" s="40" t="s">
        <v>795</v>
      </c>
      <c r="W1501" s="1" t="s">
        <v>49</v>
      </c>
      <c r="X1501" s="1" t="s">
        <v>92</v>
      </c>
      <c r="Y1501" s="1" t="s">
        <v>11</v>
      </c>
      <c r="Z1501" s="18">
        <v>3</v>
      </c>
      <c r="AA1501" s="1" t="s">
        <v>111</v>
      </c>
      <c r="AI1501" s="4">
        <v>10</v>
      </c>
      <c r="AL1501" s="39">
        <v>10</v>
      </c>
      <c r="AW1501" s="4">
        <v>80</v>
      </c>
      <c r="BQ1501" s="1"/>
      <c r="BR1501" s="1"/>
      <c r="BS1501" s="4">
        <v>100</v>
      </c>
      <c r="BT1501" s="1"/>
      <c r="BU1501" s="1"/>
      <c r="BV1501" s="1"/>
      <c r="BW1501" s="4" t="s">
        <v>895</v>
      </c>
      <c r="BX1501" s="1"/>
      <c r="BY1501" s="1"/>
      <c r="BZ1501" s="1"/>
    </row>
    <row r="1502" spans="1:78" ht="15" hidden="1" customHeight="1" x14ac:dyDescent="0.3">
      <c r="A1502" s="49" t="s">
        <v>1489</v>
      </c>
      <c r="B1502" s="9">
        <v>42972</v>
      </c>
      <c r="C1502" s="1" t="s">
        <v>123</v>
      </c>
      <c r="D1502" s="10" t="s">
        <v>115</v>
      </c>
      <c r="E1502" s="10" t="s">
        <v>116</v>
      </c>
      <c r="F1502" s="83">
        <v>105</v>
      </c>
      <c r="G1502" s="83">
        <v>3</v>
      </c>
      <c r="H1502" s="12" t="str">
        <f t="shared" si="47"/>
        <v>105-3</v>
      </c>
      <c r="I1502" s="12" t="str">
        <f t="shared" si="46"/>
        <v>105-3 3</v>
      </c>
      <c r="J1502" s="49" t="s">
        <v>1489</v>
      </c>
      <c r="K1502" s="2">
        <v>0</v>
      </c>
      <c r="L1502" s="83">
        <v>65</v>
      </c>
      <c r="M1502" s="117" t="b">
        <v>1</v>
      </c>
      <c r="N1502" s="14">
        <v>260.45000000000005</v>
      </c>
      <c r="O1502" s="14">
        <v>261.10000000000002</v>
      </c>
      <c r="P1502" s="11" t="s">
        <v>112</v>
      </c>
      <c r="Q1502" s="11" t="s">
        <v>72</v>
      </c>
      <c r="R1502" s="142" t="s">
        <v>1526</v>
      </c>
      <c r="S1502" s="143">
        <v>3</v>
      </c>
      <c r="T1502" s="11" t="s">
        <v>18</v>
      </c>
      <c r="U1502" s="11"/>
      <c r="V1502" s="17" t="s">
        <v>796</v>
      </c>
      <c r="W1502" s="6" t="s">
        <v>49</v>
      </c>
      <c r="X1502" s="6" t="s">
        <v>90</v>
      </c>
      <c r="Y1502" s="6" t="s">
        <v>11</v>
      </c>
      <c r="Z1502" s="18">
        <v>3</v>
      </c>
      <c r="AA1502" s="6" t="s">
        <v>40</v>
      </c>
      <c r="AI1502" s="4">
        <v>10</v>
      </c>
      <c r="AL1502" s="39">
        <v>70</v>
      </c>
      <c r="AW1502" s="4">
        <v>20</v>
      </c>
      <c r="BQ1502" s="6"/>
      <c r="BR1502" s="6"/>
      <c r="BS1502" s="4">
        <v>100</v>
      </c>
      <c r="BT1502" s="6"/>
      <c r="BU1502" s="6"/>
      <c r="BV1502" s="6"/>
      <c r="BW1502" s="10" t="s">
        <v>993</v>
      </c>
      <c r="BX1502" s="6"/>
      <c r="BY1502" s="6"/>
      <c r="BZ1502" s="6"/>
    </row>
    <row r="1503" spans="1:78" ht="15" hidden="1" customHeight="1" x14ac:dyDescent="0.3">
      <c r="A1503" s="49" t="s">
        <v>1489</v>
      </c>
      <c r="B1503" s="9">
        <v>42972</v>
      </c>
      <c r="C1503" s="1" t="s">
        <v>123</v>
      </c>
      <c r="D1503" s="10" t="s">
        <v>115</v>
      </c>
      <c r="E1503" s="10" t="s">
        <v>116</v>
      </c>
      <c r="F1503" s="83">
        <v>105</v>
      </c>
      <c r="G1503" s="83">
        <v>3</v>
      </c>
      <c r="H1503" s="12" t="str">
        <f t="shared" si="47"/>
        <v>105-3</v>
      </c>
      <c r="I1503" s="12" t="str">
        <f t="shared" si="46"/>
        <v>105-3 4</v>
      </c>
      <c r="J1503" s="49" t="s">
        <v>1489</v>
      </c>
      <c r="K1503" s="2">
        <v>0</v>
      </c>
      <c r="L1503" s="83">
        <v>65</v>
      </c>
      <c r="M1503" s="117" t="b">
        <v>1</v>
      </c>
      <c r="N1503" s="14">
        <v>260.45000000000005</v>
      </c>
      <c r="O1503" s="14">
        <v>261.10000000000002</v>
      </c>
      <c r="P1503" s="11" t="s">
        <v>112</v>
      </c>
      <c r="Q1503" s="11" t="s">
        <v>39</v>
      </c>
      <c r="R1503" s="142" t="s">
        <v>1527</v>
      </c>
      <c r="S1503" s="143">
        <v>4</v>
      </c>
      <c r="T1503" s="11" t="s">
        <v>18</v>
      </c>
      <c r="U1503" s="11"/>
      <c r="V1503" s="17" t="s">
        <v>459</v>
      </c>
      <c r="W1503" s="6" t="s">
        <v>49</v>
      </c>
      <c r="X1503" s="6" t="s">
        <v>14</v>
      </c>
      <c r="Y1503" s="6" t="s">
        <v>10</v>
      </c>
      <c r="Z1503" s="18">
        <v>2</v>
      </c>
      <c r="AA1503" s="6" t="s">
        <v>40</v>
      </c>
      <c r="AI1503" s="4">
        <v>70</v>
      </c>
      <c r="AL1503" s="39">
        <v>20</v>
      </c>
      <c r="AW1503" s="4">
        <v>10</v>
      </c>
      <c r="BQ1503" s="6"/>
      <c r="BR1503" s="6"/>
      <c r="BS1503" s="4">
        <v>100</v>
      </c>
      <c r="BT1503" s="6"/>
      <c r="BU1503" s="6"/>
      <c r="BV1503" s="6"/>
      <c r="BW1503" s="10" t="s">
        <v>897</v>
      </c>
      <c r="BX1503" s="6"/>
      <c r="BY1503" s="6"/>
      <c r="BZ1503" s="6"/>
    </row>
    <row r="1504" spans="1:78" ht="15" hidden="1" customHeight="1" x14ac:dyDescent="0.3">
      <c r="A1504" s="49" t="s">
        <v>1489</v>
      </c>
      <c r="B1504" s="9">
        <v>42972</v>
      </c>
      <c r="C1504" s="1" t="s">
        <v>123</v>
      </c>
      <c r="D1504" s="4" t="s">
        <v>115</v>
      </c>
      <c r="E1504" s="4" t="s">
        <v>116</v>
      </c>
      <c r="F1504" s="83">
        <v>105</v>
      </c>
      <c r="G1504" s="83">
        <v>3</v>
      </c>
      <c r="H1504" s="12" t="str">
        <f t="shared" si="47"/>
        <v>105-3</v>
      </c>
      <c r="I1504" s="12" t="str">
        <f t="shared" si="46"/>
        <v>105-3 5</v>
      </c>
      <c r="J1504" s="49" t="s">
        <v>1489</v>
      </c>
      <c r="K1504" s="2">
        <v>0</v>
      </c>
      <c r="L1504" s="83">
        <v>65</v>
      </c>
      <c r="M1504" s="117" t="b">
        <v>1</v>
      </c>
      <c r="N1504" s="14">
        <v>260.45000000000005</v>
      </c>
      <c r="O1504" s="14">
        <v>261.10000000000002</v>
      </c>
      <c r="P1504" s="2" t="s">
        <v>112</v>
      </c>
      <c r="Q1504" s="2" t="s">
        <v>32</v>
      </c>
      <c r="R1504" s="142" t="s">
        <v>1495</v>
      </c>
      <c r="S1504" s="143">
        <v>5</v>
      </c>
      <c r="T1504" s="2" t="s">
        <v>18</v>
      </c>
      <c r="U1504" s="2"/>
      <c r="V1504" s="17" t="s">
        <v>792</v>
      </c>
      <c r="W1504" s="1" t="s">
        <v>49</v>
      </c>
      <c r="X1504" s="6" t="s">
        <v>16</v>
      </c>
      <c r="Y1504" s="6" t="s">
        <v>11</v>
      </c>
      <c r="Z1504" s="18">
        <v>3</v>
      </c>
      <c r="AA1504" s="1" t="s">
        <v>40</v>
      </c>
      <c r="AI1504" s="4">
        <v>10</v>
      </c>
      <c r="AR1504" s="4">
        <v>90</v>
      </c>
      <c r="BQ1504" s="1"/>
      <c r="BR1504" s="1"/>
      <c r="BS1504" s="4">
        <v>100</v>
      </c>
      <c r="BT1504" s="1"/>
      <c r="BU1504" s="1"/>
      <c r="BV1504" s="1"/>
      <c r="BW1504" s="4" t="s">
        <v>997</v>
      </c>
      <c r="BX1504" s="1"/>
      <c r="BY1504" s="1"/>
      <c r="BZ1504" s="1"/>
    </row>
    <row r="1505" spans="1:78" ht="15" hidden="1" customHeight="1" x14ac:dyDescent="0.3">
      <c r="A1505" s="49" t="s">
        <v>1489</v>
      </c>
      <c r="B1505" s="9">
        <v>42972</v>
      </c>
      <c r="C1505" s="1" t="s">
        <v>123</v>
      </c>
      <c r="D1505" s="10" t="s">
        <v>115</v>
      </c>
      <c r="E1505" s="10" t="s">
        <v>116</v>
      </c>
      <c r="F1505" s="83">
        <v>105</v>
      </c>
      <c r="G1505" s="83">
        <v>3</v>
      </c>
      <c r="H1505" s="12" t="str">
        <f t="shared" si="47"/>
        <v>105-3</v>
      </c>
      <c r="I1505" s="12" t="str">
        <f t="shared" si="46"/>
        <v>105-3 O</v>
      </c>
      <c r="J1505" s="49" t="s">
        <v>1489</v>
      </c>
      <c r="K1505" s="2">
        <v>0</v>
      </c>
      <c r="L1505" s="83">
        <v>65</v>
      </c>
      <c r="M1505" s="117" t="b">
        <v>1</v>
      </c>
      <c r="N1505" s="14">
        <v>260.45000000000005</v>
      </c>
      <c r="O1505" s="14">
        <v>261.10000000000002</v>
      </c>
      <c r="P1505" s="11"/>
      <c r="Q1505" s="11" t="s">
        <v>105</v>
      </c>
      <c r="R1505" s="135" t="s">
        <v>105</v>
      </c>
      <c r="S1505" s="139" t="s">
        <v>1492</v>
      </c>
      <c r="T1505" s="11"/>
      <c r="U1505" s="11"/>
      <c r="V1505" s="17"/>
      <c r="W1505" s="6"/>
      <c r="X1505" s="6"/>
      <c r="Y1505" s="6"/>
      <c r="Z1505" s="18" t="e">
        <v>#N/A</v>
      </c>
      <c r="AA1505" s="6"/>
      <c r="BQ1505" s="6"/>
      <c r="BR1505" s="6"/>
      <c r="BS1505" s="4">
        <v>0</v>
      </c>
      <c r="BT1505" s="6"/>
      <c r="BU1505" s="6"/>
      <c r="BV1505" s="6"/>
      <c r="BW1505" s="10"/>
      <c r="BX1505" s="6" t="s">
        <v>995</v>
      </c>
      <c r="BY1505" s="6"/>
      <c r="BZ1505" s="6"/>
    </row>
    <row r="1506" spans="1:78" ht="15" hidden="1" customHeight="1" x14ac:dyDescent="0.3">
      <c r="A1506" s="49" t="s">
        <v>1489</v>
      </c>
      <c r="B1506" s="9">
        <v>42972</v>
      </c>
      <c r="C1506" s="1" t="s">
        <v>123</v>
      </c>
      <c r="D1506" s="4" t="s">
        <v>115</v>
      </c>
      <c r="E1506" s="4" t="s">
        <v>116</v>
      </c>
      <c r="F1506" s="83">
        <v>105</v>
      </c>
      <c r="G1506" s="83">
        <v>4</v>
      </c>
      <c r="H1506" s="12" t="str">
        <f t="shared" si="47"/>
        <v>105-4</v>
      </c>
      <c r="I1506" s="12" t="str">
        <f t="shared" si="46"/>
        <v>105-4 1</v>
      </c>
      <c r="J1506" s="49" t="s">
        <v>1489</v>
      </c>
      <c r="K1506" s="2">
        <v>0</v>
      </c>
      <c r="L1506" s="83">
        <v>39</v>
      </c>
      <c r="M1506" s="117" t="b">
        <v>1</v>
      </c>
      <c r="N1506" s="14">
        <v>261.10000000000002</v>
      </c>
      <c r="O1506" s="14">
        <v>261.49</v>
      </c>
      <c r="P1506" s="2" t="s">
        <v>112</v>
      </c>
      <c r="Q1506" s="2" t="s">
        <v>30</v>
      </c>
      <c r="R1506" s="142" t="s">
        <v>1524</v>
      </c>
      <c r="S1506" s="143">
        <v>1</v>
      </c>
      <c r="T1506" s="2" t="s">
        <v>21</v>
      </c>
      <c r="U1506" s="2"/>
      <c r="V1506" s="40" t="s">
        <v>790</v>
      </c>
      <c r="W1506" s="1" t="s">
        <v>49</v>
      </c>
      <c r="X1506" s="1" t="s">
        <v>92</v>
      </c>
      <c r="Y1506" s="1" t="s">
        <v>11</v>
      </c>
      <c r="Z1506" s="18">
        <v>3</v>
      </c>
      <c r="AA1506" s="1" t="s">
        <v>111</v>
      </c>
      <c r="AI1506" s="4">
        <v>10</v>
      </c>
      <c r="AL1506" s="39">
        <v>10</v>
      </c>
      <c r="AW1506" s="4">
        <v>80</v>
      </c>
      <c r="BQ1506" s="1"/>
      <c r="BR1506" s="1"/>
      <c r="BS1506" s="4">
        <v>100</v>
      </c>
      <c r="BT1506" s="1"/>
      <c r="BU1506" s="1"/>
      <c r="BV1506" s="1"/>
      <c r="BW1506" s="4" t="s">
        <v>895</v>
      </c>
      <c r="BX1506" s="1"/>
      <c r="BY1506" s="1"/>
      <c r="BZ1506" s="1"/>
    </row>
    <row r="1507" spans="1:78" ht="15" hidden="1" customHeight="1" x14ac:dyDescent="0.3">
      <c r="A1507" s="49" t="s">
        <v>1489</v>
      </c>
      <c r="B1507" s="9">
        <v>42972</v>
      </c>
      <c r="C1507" s="1" t="s">
        <v>123</v>
      </c>
      <c r="D1507" s="10" t="s">
        <v>115</v>
      </c>
      <c r="E1507" s="10" t="s">
        <v>116</v>
      </c>
      <c r="F1507" s="83">
        <v>105</v>
      </c>
      <c r="G1507" s="83">
        <v>4</v>
      </c>
      <c r="H1507" s="12" t="str">
        <f t="shared" si="47"/>
        <v>105-4</v>
      </c>
      <c r="I1507" s="12" t="str">
        <f t="shared" si="46"/>
        <v>105-4 3</v>
      </c>
      <c r="J1507" s="49" t="s">
        <v>1489</v>
      </c>
      <c r="K1507" s="2">
        <v>0</v>
      </c>
      <c r="L1507" s="83">
        <v>39</v>
      </c>
      <c r="M1507" s="117" t="b">
        <v>1</v>
      </c>
      <c r="N1507" s="14">
        <v>261.10000000000002</v>
      </c>
      <c r="O1507" s="14">
        <v>261.49</v>
      </c>
      <c r="P1507" s="11" t="s">
        <v>112</v>
      </c>
      <c r="Q1507" s="11" t="s">
        <v>72</v>
      </c>
      <c r="R1507" s="142" t="s">
        <v>1526</v>
      </c>
      <c r="S1507" s="143">
        <v>3</v>
      </c>
      <c r="T1507" s="11" t="s">
        <v>18</v>
      </c>
      <c r="U1507" s="11"/>
      <c r="V1507" s="17" t="s">
        <v>881</v>
      </c>
      <c r="W1507" s="6" t="s">
        <v>49</v>
      </c>
      <c r="X1507" s="6" t="s">
        <v>92</v>
      </c>
      <c r="Y1507" s="6" t="s">
        <v>11</v>
      </c>
      <c r="Z1507" s="18">
        <v>3</v>
      </c>
      <c r="AA1507" s="6" t="s">
        <v>40</v>
      </c>
      <c r="AI1507" s="4">
        <v>10</v>
      </c>
      <c r="AL1507" s="39">
        <v>70</v>
      </c>
      <c r="AW1507" s="4">
        <v>20</v>
      </c>
      <c r="BQ1507" s="6"/>
      <c r="BR1507" s="6"/>
      <c r="BS1507" s="4">
        <v>100</v>
      </c>
      <c r="BT1507" s="6"/>
      <c r="BU1507" s="6"/>
      <c r="BV1507" s="6"/>
      <c r="BW1507" s="10" t="s">
        <v>1009</v>
      </c>
      <c r="BX1507" s="6"/>
      <c r="BY1507" s="6"/>
      <c r="BZ1507" s="6"/>
    </row>
    <row r="1508" spans="1:78" ht="15" hidden="1" customHeight="1" x14ac:dyDescent="0.3">
      <c r="A1508" s="49" t="s">
        <v>1489</v>
      </c>
      <c r="B1508" s="9">
        <v>42972</v>
      </c>
      <c r="C1508" s="1" t="s">
        <v>123</v>
      </c>
      <c r="D1508" s="10" t="s">
        <v>115</v>
      </c>
      <c r="E1508" s="10" t="s">
        <v>116</v>
      </c>
      <c r="F1508" s="83">
        <v>105</v>
      </c>
      <c r="G1508" s="83">
        <v>4</v>
      </c>
      <c r="H1508" s="12" t="str">
        <f t="shared" si="47"/>
        <v>105-4</v>
      </c>
      <c r="I1508" s="12" t="str">
        <f t="shared" si="46"/>
        <v>105-4 4</v>
      </c>
      <c r="J1508" s="49" t="s">
        <v>1489</v>
      </c>
      <c r="K1508" s="2">
        <v>0</v>
      </c>
      <c r="L1508" s="83">
        <v>39</v>
      </c>
      <c r="M1508" s="117" t="b">
        <v>1</v>
      </c>
      <c r="N1508" s="14">
        <v>261.10000000000002</v>
      </c>
      <c r="O1508" s="14">
        <v>261.49</v>
      </c>
      <c r="P1508" s="11" t="s">
        <v>112</v>
      </c>
      <c r="Q1508" s="11" t="s">
        <v>39</v>
      </c>
      <c r="R1508" s="142" t="s">
        <v>1527</v>
      </c>
      <c r="S1508" s="143">
        <v>4</v>
      </c>
      <c r="T1508" s="11" t="s">
        <v>18</v>
      </c>
      <c r="U1508" s="11"/>
      <c r="V1508" s="17" t="s">
        <v>792</v>
      </c>
      <c r="W1508" s="6" t="s">
        <v>49</v>
      </c>
      <c r="X1508" s="6" t="s">
        <v>14</v>
      </c>
      <c r="Y1508" s="6" t="s">
        <v>10</v>
      </c>
      <c r="Z1508" s="18">
        <v>2</v>
      </c>
      <c r="AA1508" s="6" t="s">
        <v>40</v>
      </c>
      <c r="AI1508" s="4">
        <v>70</v>
      </c>
      <c r="AL1508" s="39">
        <v>20</v>
      </c>
      <c r="AW1508" s="4">
        <v>10</v>
      </c>
      <c r="BQ1508" s="6"/>
      <c r="BR1508" s="6"/>
      <c r="BS1508" s="4">
        <v>100</v>
      </c>
      <c r="BT1508" s="6"/>
      <c r="BU1508" s="6"/>
      <c r="BV1508" s="6"/>
      <c r="BW1508" s="10" t="s">
        <v>897</v>
      </c>
      <c r="BX1508" s="6"/>
      <c r="BY1508" s="6"/>
      <c r="BZ1508" s="6"/>
    </row>
    <row r="1509" spans="1:78" ht="15" hidden="1" customHeight="1" x14ac:dyDescent="0.3">
      <c r="A1509" s="49" t="s">
        <v>1489</v>
      </c>
      <c r="B1509" s="9">
        <v>42972</v>
      </c>
      <c r="C1509" s="1" t="s">
        <v>123</v>
      </c>
      <c r="D1509" s="10" t="s">
        <v>115</v>
      </c>
      <c r="E1509" s="10" t="s">
        <v>116</v>
      </c>
      <c r="F1509" s="83">
        <v>105</v>
      </c>
      <c r="G1509" s="83">
        <v>4</v>
      </c>
      <c r="H1509" s="12" t="str">
        <f t="shared" si="47"/>
        <v>105-4</v>
      </c>
      <c r="I1509" s="12" t="str">
        <f t="shared" si="46"/>
        <v>105-4 O</v>
      </c>
      <c r="J1509" s="49" t="s">
        <v>1489</v>
      </c>
      <c r="K1509" s="2">
        <v>0</v>
      </c>
      <c r="L1509" s="83">
        <v>39</v>
      </c>
      <c r="M1509" s="117" t="b">
        <v>1</v>
      </c>
      <c r="N1509" s="14">
        <v>261.10000000000002</v>
      </c>
      <c r="O1509" s="14">
        <v>261.49</v>
      </c>
      <c r="P1509" s="2"/>
      <c r="Q1509" s="2" t="s">
        <v>105</v>
      </c>
      <c r="R1509" s="135" t="s">
        <v>105</v>
      </c>
      <c r="S1509" s="139" t="s">
        <v>1492</v>
      </c>
      <c r="T1509" s="2"/>
      <c r="U1509" s="2"/>
      <c r="V1509" s="40"/>
      <c r="W1509" s="1"/>
      <c r="X1509" s="1"/>
      <c r="Y1509" s="1"/>
      <c r="Z1509" s="18" t="e">
        <v>#N/A</v>
      </c>
      <c r="AA1509" s="1"/>
      <c r="BQ1509" s="1"/>
      <c r="BR1509" s="1"/>
      <c r="BS1509" s="4">
        <v>0</v>
      </c>
      <c r="BT1509" s="1"/>
      <c r="BU1509" s="1"/>
      <c r="BV1509" s="1"/>
      <c r="BX1509" s="1" t="s">
        <v>995</v>
      </c>
      <c r="BY1509" s="1"/>
      <c r="BZ1509" s="1"/>
    </row>
    <row r="1510" spans="1:78" ht="15" hidden="1" customHeight="1" x14ac:dyDescent="0.3">
      <c r="A1510" s="49" t="s">
        <v>1489</v>
      </c>
      <c r="B1510" s="9">
        <v>42972</v>
      </c>
      <c r="C1510" s="1" t="s">
        <v>123</v>
      </c>
      <c r="D1510" s="4" t="s">
        <v>115</v>
      </c>
      <c r="E1510" s="4" t="s">
        <v>116</v>
      </c>
      <c r="F1510" s="83">
        <v>106</v>
      </c>
      <c r="G1510" s="83">
        <v>1</v>
      </c>
      <c r="H1510" s="12" t="str">
        <f t="shared" si="47"/>
        <v>106-1</v>
      </c>
      <c r="I1510" s="12" t="str">
        <f t="shared" si="46"/>
        <v>106-1 1</v>
      </c>
      <c r="J1510" s="49" t="s">
        <v>1489</v>
      </c>
      <c r="K1510" s="2">
        <v>0</v>
      </c>
      <c r="L1510" s="83">
        <v>70</v>
      </c>
      <c r="M1510" s="117" t="b">
        <v>1</v>
      </c>
      <c r="N1510" s="14">
        <v>261.64999999999998</v>
      </c>
      <c r="O1510" s="14">
        <v>262.34999999999997</v>
      </c>
      <c r="P1510" s="2" t="s">
        <v>112</v>
      </c>
      <c r="Q1510" s="2" t="s">
        <v>30</v>
      </c>
      <c r="R1510" s="142" t="s">
        <v>1524</v>
      </c>
      <c r="S1510" s="143">
        <v>1</v>
      </c>
      <c r="T1510" s="2" t="s">
        <v>21</v>
      </c>
      <c r="U1510" s="2"/>
      <c r="V1510" s="40" t="s">
        <v>792</v>
      </c>
      <c r="W1510" s="1" t="s">
        <v>49</v>
      </c>
      <c r="X1510" s="1" t="s">
        <v>92</v>
      </c>
      <c r="Y1510" s="1" t="s">
        <v>11</v>
      </c>
      <c r="Z1510" s="18">
        <v>3</v>
      </c>
      <c r="AA1510" s="1" t="s">
        <v>111</v>
      </c>
      <c r="AI1510" s="4">
        <v>10</v>
      </c>
      <c r="AL1510" s="39">
        <v>10</v>
      </c>
      <c r="AW1510" s="4">
        <v>80</v>
      </c>
      <c r="BQ1510" s="1"/>
      <c r="BR1510" s="1"/>
      <c r="BS1510" s="4">
        <v>100</v>
      </c>
      <c r="BT1510" s="1"/>
      <c r="BU1510" s="1"/>
      <c r="BV1510" s="1"/>
      <c r="BW1510" s="4" t="s">
        <v>895</v>
      </c>
      <c r="BX1510" s="1"/>
      <c r="BY1510" s="1"/>
      <c r="BZ1510" s="1"/>
    </row>
    <row r="1511" spans="1:78" ht="15" hidden="1" customHeight="1" x14ac:dyDescent="0.3">
      <c r="A1511" s="49" t="s">
        <v>1489</v>
      </c>
      <c r="B1511" s="9">
        <v>42972</v>
      </c>
      <c r="C1511" s="1" t="s">
        <v>123</v>
      </c>
      <c r="D1511" s="10" t="s">
        <v>115</v>
      </c>
      <c r="E1511" s="10" t="s">
        <v>116</v>
      </c>
      <c r="F1511" s="83">
        <v>106</v>
      </c>
      <c r="G1511" s="83">
        <v>1</v>
      </c>
      <c r="H1511" s="12" t="str">
        <f t="shared" si="47"/>
        <v>106-1</v>
      </c>
      <c r="I1511" s="12" t="str">
        <f t="shared" si="46"/>
        <v>106-1 3</v>
      </c>
      <c r="J1511" s="49" t="s">
        <v>1489</v>
      </c>
      <c r="K1511" s="2">
        <v>0</v>
      </c>
      <c r="L1511" s="83">
        <v>70</v>
      </c>
      <c r="M1511" s="117" t="b">
        <v>1</v>
      </c>
      <c r="N1511" s="14">
        <v>261.64999999999998</v>
      </c>
      <c r="O1511" s="14">
        <v>262.34999999999997</v>
      </c>
      <c r="P1511" s="11" t="s">
        <v>112</v>
      </c>
      <c r="Q1511" s="11" t="s">
        <v>72</v>
      </c>
      <c r="R1511" s="142" t="s">
        <v>1526</v>
      </c>
      <c r="S1511" s="143">
        <v>3</v>
      </c>
      <c r="T1511" s="11" t="s">
        <v>18</v>
      </c>
      <c r="U1511" s="11"/>
      <c r="V1511" s="17" t="s">
        <v>684</v>
      </c>
      <c r="W1511" s="6" t="s">
        <v>49</v>
      </c>
      <c r="X1511" s="6" t="s">
        <v>92</v>
      </c>
      <c r="Y1511" s="6" t="s">
        <v>11</v>
      </c>
      <c r="Z1511" s="18">
        <v>3</v>
      </c>
      <c r="AA1511" s="6" t="s">
        <v>40</v>
      </c>
      <c r="AI1511" s="4">
        <v>10</v>
      </c>
      <c r="AL1511" s="39">
        <v>70</v>
      </c>
      <c r="AW1511" s="4">
        <v>20</v>
      </c>
      <c r="BQ1511" s="6"/>
      <c r="BR1511" s="6"/>
      <c r="BS1511" s="4">
        <v>100</v>
      </c>
      <c r="BT1511" s="6"/>
      <c r="BU1511" s="6"/>
      <c r="BV1511" s="6"/>
      <c r="BW1511" s="10" t="s">
        <v>1009</v>
      </c>
      <c r="BX1511" s="6"/>
      <c r="BY1511" s="6"/>
      <c r="BZ1511" s="6"/>
    </row>
    <row r="1512" spans="1:78" ht="15" hidden="1" customHeight="1" x14ac:dyDescent="0.3">
      <c r="A1512" s="49" t="s">
        <v>1489</v>
      </c>
      <c r="B1512" s="9">
        <v>42972</v>
      </c>
      <c r="C1512" s="1" t="s">
        <v>123</v>
      </c>
      <c r="D1512" s="10" t="s">
        <v>115</v>
      </c>
      <c r="E1512" s="10" t="s">
        <v>116</v>
      </c>
      <c r="F1512" s="83">
        <v>106</v>
      </c>
      <c r="G1512" s="83">
        <v>1</v>
      </c>
      <c r="H1512" s="12" t="str">
        <f t="shared" si="47"/>
        <v>106-1</v>
      </c>
      <c r="I1512" s="12" t="str">
        <f t="shared" si="46"/>
        <v>106-1 4</v>
      </c>
      <c r="J1512" s="49" t="s">
        <v>1489</v>
      </c>
      <c r="K1512" s="2">
        <v>0</v>
      </c>
      <c r="L1512" s="83">
        <v>70</v>
      </c>
      <c r="M1512" s="117" t="b">
        <v>1</v>
      </c>
      <c r="N1512" s="14">
        <v>261.64999999999998</v>
      </c>
      <c r="O1512" s="14">
        <v>262.34999999999997</v>
      </c>
      <c r="P1512" s="11" t="s">
        <v>112</v>
      </c>
      <c r="Q1512" s="11" t="s">
        <v>39</v>
      </c>
      <c r="R1512" s="142" t="s">
        <v>1527</v>
      </c>
      <c r="S1512" s="143">
        <v>4</v>
      </c>
      <c r="T1512" s="11" t="s">
        <v>18</v>
      </c>
      <c r="U1512" s="11"/>
      <c r="V1512" s="17" t="s">
        <v>795</v>
      </c>
      <c r="W1512" s="6" t="s">
        <v>49</v>
      </c>
      <c r="X1512" s="6" t="s">
        <v>14</v>
      </c>
      <c r="Y1512" s="6" t="s">
        <v>10</v>
      </c>
      <c r="Z1512" s="18">
        <v>2</v>
      </c>
      <c r="AA1512" s="6" t="s">
        <v>40</v>
      </c>
      <c r="AI1512" s="4">
        <v>70</v>
      </c>
      <c r="AL1512" s="39">
        <v>20</v>
      </c>
      <c r="AW1512" s="4">
        <v>10</v>
      </c>
      <c r="BQ1512" s="6"/>
      <c r="BR1512" s="6"/>
      <c r="BS1512" s="4">
        <v>100</v>
      </c>
      <c r="BT1512" s="6"/>
      <c r="BU1512" s="6"/>
      <c r="BV1512" s="6"/>
      <c r="BW1512" s="10" t="s">
        <v>1010</v>
      </c>
      <c r="BX1512" s="6"/>
      <c r="BY1512" s="6"/>
      <c r="BZ1512" s="6"/>
    </row>
    <row r="1513" spans="1:78" ht="15" hidden="1" customHeight="1" x14ac:dyDescent="0.3">
      <c r="A1513" s="49" t="s">
        <v>1489</v>
      </c>
      <c r="B1513" s="9">
        <v>42972</v>
      </c>
      <c r="C1513" s="1" t="s">
        <v>123</v>
      </c>
      <c r="D1513" s="10" t="s">
        <v>115</v>
      </c>
      <c r="E1513" s="10" t="s">
        <v>116</v>
      </c>
      <c r="F1513" s="83">
        <v>106</v>
      </c>
      <c r="G1513" s="83">
        <v>1</v>
      </c>
      <c r="H1513" s="12" t="str">
        <f t="shared" si="47"/>
        <v>106-1</v>
      </c>
      <c r="I1513" s="12" t="str">
        <f t="shared" si="46"/>
        <v>106-1 O</v>
      </c>
      <c r="J1513" s="49" t="s">
        <v>1489</v>
      </c>
      <c r="K1513" s="2">
        <v>0</v>
      </c>
      <c r="L1513" s="83">
        <v>70</v>
      </c>
      <c r="M1513" s="117" t="b">
        <v>1</v>
      </c>
      <c r="N1513" s="14">
        <v>261.64999999999998</v>
      </c>
      <c r="O1513" s="14">
        <v>262.34999999999997</v>
      </c>
      <c r="P1513" s="2"/>
      <c r="Q1513" s="2" t="s">
        <v>105</v>
      </c>
      <c r="R1513" s="135" t="s">
        <v>105</v>
      </c>
      <c r="S1513" s="139" t="s">
        <v>1492</v>
      </c>
      <c r="T1513" s="2"/>
      <c r="U1513" s="2"/>
      <c r="V1513" s="40"/>
      <c r="W1513" s="1"/>
      <c r="X1513" s="1"/>
      <c r="Y1513" s="1"/>
      <c r="Z1513" s="18" t="e">
        <v>#N/A</v>
      </c>
      <c r="AA1513" s="1"/>
      <c r="BQ1513" s="1"/>
      <c r="BR1513" s="1"/>
      <c r="BS1513" s="4">
        <v>0</v>
      </c>
      <c r="BT1513" s="1"/>
      <c r="BU1513" s="1"/>
      <c r="BV1513" s="1"/>
      <c r="BX1513" s="1" t="s">
        <v>995</v>
      </c>
      <c r="BY1513" s="1"/>
      <c r="BZ1513" s="1"/>
    </row>
    <row r="1514" spans="1:78" ht="15" hidden="1" customHeight="1" x14ac:dyDescent="0.3">
      <c r="A1514" s="49" t="s">
        <v>1489</v>
      </c>
      <c r="B1514" s="9">
        <v>42972</v>
      </c>
      <c r="C1514" s="1" t="s">
        <v>123</v>
      </c>
      <c r="D1514" s="4" t="s">
        <v>115</v>
      </c>
      <c r="E1514" s="4" t="s">
        <v>116</v>
      </c>
      <c r="F1514" s="83">
        <v>106</v>
      </c>
      <c r="G1514" s="83">
        <v>2</v>
      </c>
      <c r="H1514" s="12" t="str">
        <f t="shared" si="47"/>
        <v>106-2</v>
      </c>
      <c r="I1514" s="12" t="str">
        <f t="shared" si="46"/>
        <v>106-2 1</v>
      </c>
      <c r="J1514" s="49" t="s">
        <v>1489</v>
      </c>
      <c r="K1514" s="2">
        <v>0</v>
      </c>
      <c r="L1514" s="83">
        <v>98</v>
      </c>
      <c r="M1514" s="117" t="b">
        <v>1</v>
      </c>
      <c r="N1514" s="14">
        <v>262.37</v>
      </c>
      <c r="O1514" s="14">
        <v>263.35000000000002</v>
      </c>
      <c r="P1514" s="2" t="s">
        <v>112</v>
      </c>
      <c r="Q1514" s="2" t="s">
        <v>30</v>
      </c>
      <c r="R1514" s="142" t="s">
        <v>1524</v>
      </c>
      <c r="S1514" s="143">
        <v>1</v>
      </c>
      <c r="T1514" s="2" t="s">
        <v>21</v>
      </c>
      <c r="U1514" s="2"/>
      <c r="V1514" s="40" t="s">
        <v>684</v>
      </c>
      <c r="W1514" s="1" t="s">
        <v>49</v>
      </c>
      <c r="X1514" s="1" t="s">
        <v>92</v>
      </c>
      <c r="Y1514" s="1" t="s">
        <v>11</v>
      </c>
      <c r="Z1514" s="18">
        <v>3</v>
      </c>
      <c r="AA1514" s="1" t="s">
        <v>111</v>
      </c>
      <c r="AI1514" s="4">
        <v>10</v>
      </c>
      <c r="AL1514" s="39">
        <v>10</v>
      </c>
      <c r="AW1514" s="4">
        <v>80</v>
      </c>
      <c r="BQ1514" s="1"/>
      <c r="BR1514" s="1"/>
      <c r="BS1514" s="4">
        <v>100</v>
      </c>
      <c r="BT1514" s="1"/>
      <c r="BU1514" s="1"/>
      <c r="BV1514" s="1"/>
      <c r="BW1514" s="4" t="s">
        <v>895</v>
      </c>
      <c r="BX1514" s="1"/>
      <c r="BY1514" s="1"/>
      <c r="BZ1514" s="1"/>
    </row>
    <row r="1515" spans="1:78" ht="15" hidden="1" customHeight="1" x14ac:dyDescent="0.3">
      <c r="A1515" s="49" t="s">
        <v>1489</v>
      </c>
      <c r="B1515" s="9">
        <v>42972</v>
      </c>
      <c r="C1515" s="1" t="s">
        <v>123</v>
      </c>
      <c r="D1515" s="10" t="s">
        <v>115</v>
      </c>
      <c r="E1515" s="10" t="s">
        <v>116</v>
      </c>
      <c r="F1515" s="83">
        <v>106</v>
      </c>
      <c r="G1515" s="83">
        <v>2</v>
      </c>
      <c r="H1515" s="12" t="str">
        <f t="shared" si="47"/>
        <v>106-2</v>
      </c>
      <c r="I1515" s="12" t="str">
        <f t="shared" si="46"/>
        <v>106-2 3</v>
      </c>
      <c r="J1515" s="49" t="s">
        <v>1489</v>
      </c>
      <c r="K1515" s="2">
        <v>0</v>
      </c>
      <c r="L1515" s="83">
        <v>98</v>
      </c>
      <c r="M1515" s="117" t="b">
        <v>1</v>
      </c>
      <c r="N1515" s="14">
        <v>262.37</v>
      </c>
      <c r="O1515" s="14">
        <v>263.35000000000002</v>
      </c>
      <c r="P1515" s="11" t="s">
        <v>112</v>
      </c>
      <c r="Q1515" s="11" t="s">
        <v>72</v>
      </c>
      <c r="R1515" s="142" t="s">
        <v>1526</v>
      </c>
      <c r="S1515" s="143">
        <v>3</v>
      </c>
      <c r="T1515" s="11" t="s">
        <v>18</v>
      </c>
      <c r="U1515" s="11"/>
      <c r="V1515" s="17" t="s">
        <v>796</v>
      </c>
      <c r="W1515" s="6" t="s">
        <v>49</v>
      </c>
      <c r="X1515" s="6" t="s">
        <v>90</v>
      </c>
      <c r="Y1515" s="6" t="s">
        <v>11</v>
      </c>
      <c r="Z1515" s="18">
        <v>3</v>
      </c>
      <c r="AA1515" s="6" t="s">
        <v>40</v>
      </c>
      <c r="AI1515" s="4">
        <v>10</v>
      </c>
      <c r="AL1515" s="39">
        <v>70</v>
      </c>
      <c r="AW1515" s="4">
        <v>20</v>
      </c>
      <c r="BQ1515" s="6"/>
      <c r="BR1515" s="6"/>
      <c r="BS1515" s="4">
        <v>100</v>
      </c>
      <c r="BT1515" s="6"/>
      <c r="BU1515" s="6"/>
      <c r="BV1515" s="6"/>
      <c r="BW1515" s="10" t="s">
        <v>1011</v>
      </c>
      <c r="BX1515" s="6"/>
      <c r="BY1515" s="6"/>
      <c r="BZ1515" s="6"/>
    </row>
    <row r="1516" spans="1:78" ht="15" hidden="1" customHeight="1" x14ac:dyDescent="0.3">
      <c r="A1516" s="49" t="s">
        <v>1489</v>
      </c>
      <c r="B1516" s="9">
        <v>42972</v>
      </c>
      <c r="C1516" s="1" t="s">
        <v>123</v>
      </c>
      <c r="D1516" s="10" t="s">
        <v>115</v>
      </c>
      <c r="E1516" s="10" t="s">
        <v>116</v>
      </c>
      <c r="F1516" s="83">
        <v>106</v>
      </c>
      <c r="G1516" s="83">
        <v>2</v>
      </c>
      <c r="H1516" s="12" t="str">
        <f t="shared" si="47"/>
        <v>106-2</v>
      </c>
      <c r="I1516" s="12" t="str">
        <f t="shared" si="46"/>
        <v>106-2 4</v>
      </c>
      <c r="J1516" s="49" t="s">
        <v>1489</v>
      </c>
      <c r="K1516" s="2">
        <v>0</v>
      </c>
      <c r="L1516" s="83">
        <v>98</v>
      </c>
      <c r="M1516" s="117" t="b">
        <v>1</v>
      </c>
      <c r="N1516" s="14">
        <v>262.37</v>
      </c>
      <c r="O1516" s="14">
        <v>263.35000000000002</v>
      </c>
      <c r="P1516" s="11" t="s">
        <v>112</v>
      </c>
      <c r="Q1516" s="11" t="s">
        <v>39</v>
      </c>
      <c r="R1516" s="142" t="s">
        <v>1527</v>
      </c>
      <c r="S1516" s="143">
        <v>4</v>
      </c>
      <c r="T1516" s="11" t="s">
        <v>18</v>
      </c>
      <c r="U1516" s="11"/>
      <c r="V1516" s="17" t="s">
        <v>459</v>
      </c>
      <c r="W1516" s="6" t="s">
        <v>49</v>
      </c>
      <c r="X1516" s="6" t="s">
        <v>14</v>
      </c>
      <c r="Y1516" s="6" t="s">
        <v>10</v>
      </c>
      <c r="Z1516" s="18">
        <v>2</v>
      </c>
      <c r="AA1516" s="6" t="s">
        <v>40</v>
      </c>
      <c r="AI1516" s="4">
        <v>70</v>
      </c>
      <c r="AL1516" s="39">
        <v>20</v>
      </c>
      <c r="AW1516" s="4">
        <v>10</v>
      </c>
      <c r="BQ1516" s="6"/>
      <c r="BR1516" s="6"/>
      <c r="BS1516" s="4">
        <v>100</v>
      </c>
      <c r="BT1516" s="6"/>
      <c r="BU1516" s="6"/>
      <c r="BV1516" s="6"/>
      <c r="BW1516" s="10" t="s">
        <v>897</v>
      </c>
      <c r="BX1516" s="6"/>
      <c r="BY1516" s="6"/>
      <c r="BZ1516" s="6"/>
    </row>
    <row r="1517" spans="1:78" ht="15" hidden="1" customHeight="1" x14ac:dyDescent="0.3">
      <c r="A1517" s="49" t="s">
        <v>1489</v>
      </c>
      <c r="B1517" s="9">
        <v>42972</v>
      </c>
      <c r="C1517" s="1" t="s">
        <v>123</v>
      </c>
      <c r="D1517" s="10" t="s">
        <v>115</v>
      </c>
      <c r="E1517" s="10" t="s">
        <v>116</v>
      </c>
      <c r="F1517" s="83">
        <v>106</v>
      </c>
      <c r="G1517" s="83">
        <v>2</v>
      </c>
      <c r="H1517" s="12" t="str">
        <f t="shared" si="47"/>
        <v>106-2</v>
      </c>
      <c r="I1517" s="12" t="str">
        <f t="shared" si="46"/>
        <v>106-2 O</v>
      </c>
      <c r="J1517" s="49" t="s">
        <v>1489</v>
      </c>
      <c r="K1517" s="2">
        <v>0</v>
      </c>
      <c r="L1517" s="83">
        <v>98</v>
      </c>
      <c r="M1517" s="117" t="b">
        <v>1</v>
      </c>
      <c r="N1517" s="14">
        <v>262.37</v>
      </c>
      <c r="O1517" s="14">
        <v>263.35000000000002</v>
      </c>
      <c r="P1517" s="2"/>
      <c r="Q1517" s="2" t="s">
        <v>105</v>
      </c>
      <c r="R1517" s="135" t="s">
        <v>105</v>
      </c>
      <c r="S1517" s="139" t="s">
        <v>1492</v>
      </c>
      <c r="T1517" s="2"/>
      <c r="U1517" s="2"/>
      <c r="V1517" s="40"/>
      <c r="W1517" s="1"/>
      <c r="X1517" s="1"/>
      <c r="Y1517" s="1"/>
      <c r="Z1517" s="18" t="e">
        <v>#N/A</v>
      </c>
      <c r="AA1517" s="1"/>
      <c r="BQ1517" s="1"/>
      <c r="BR1517" s="1"/>
      <c r="BS1517" s="4">
        <v>0</v>
      </c>
      <c r="BT1517" s="1"/>
      <c r="BU1517" s="1"/>
      <c r="BV1517" s="1"/>
      <c r="BX1517" s="1" t="s">
        <v>995</v>
      </c>
      <c r="BY1517" s="1"/>
      <c r="BZ1517" s="1"/>
    </row>
    <row r="1518" spans="1:78" ht="15" hidden="1" customHeight="1" x14ac:dyDescent="0.3">
      <c r="A1518" s="49" t="s">
        <v>1489</v>
      </c>
      <c r="B1518" s="9">
        <v>42972</v>
      </c>
      <c r="C1518" s="1" t="s">
        <v>123</v>
      </c>
      <c r="D1518" s="4" t="s">
        <v>115</v>
      </c>
      <c r="E1518" s="4" t="s">
        <v>116</v>
      </c>
      <c r="F1518" s="83">
        <v>106</v>
      </c>
      <c r="G1518" s="83">
        <v>3</v>
      </c>
      <c r="H1518" s="12" t="str">
        <f t="shared" si="47"/>
        <v>106-3</v>
      </c>
      <c r="I1518" s="12" t="str">
        <f t="shared" si="46"/>
        <v>106-3 1</v>
      </c>
      <c r="J1518" s="49" t="s">
        <v>1489</v>
      </c>
      <c r="K1518" s="2">
        <v>0</v>
      </c>
      <c r="L1518" s="83">
        <v>76</v>
      </c>
      <c r="M1518" s="117" t="b">
        <v>1</v>
      </c>
      <c r="N1518" s="14">
        <v>263.35500000000002</v>
      </c>
      <c r="O1518" s="14">
        <v>264.11500000000001</v>
      </c>
      <c r="P1518" s="2" t="s">
        <v>112</v>
      </c>
      <c r="Q1518" s="2" t="s">
        <v>30</v>
      </c>
      <c r="R1518" s="142" t="s">
        <v>1524</v>
      </c>
      <c r="S1518" s="143">
        <v>1</v>
      </c>
      <c r="T1518" s="2" t="s">
        <v>21</v>
      </c>
      <c r="U1518" s="2"/>
      <c r="V1518" s="40" t="s">
        <v>795</v>
      </c>
      <c r="W1518" s="1" t="s">
        <v>49</v>
      </c>
      <c r="X1518" s="1" t="s">
        <v>92</v>
      </c>
      <c r="Y1518" s="1" t="s">
        <v>11</v>
      </c>
      <c r="Z1518" s="18">
        <v>3</v>
      </c>
      <c r="AA1518" s="1" t="s">
        <v>111</v>
      </c>
      <c r="AI1518" s="4">
        <v>10</v>
      </c>
      <c r="AL1518" s="39">
        <v>10</v>
      </c>
      <c r="AW1518" s="4">
        <v>80</v>
      </c>
      <c r="BQ1518" s="1"/>
      <c r="BR1518" s="1"/>
      <c r="BS1518" s="4">
        <v>100</v>
      </c>
      <c r="BT1518" s="1"/>
      <c r="BU1518" s="1"/>
      <c r="BV1518" s="1"/>
      <c r="BW1518" s="4" t="s">
        <v>895</v>
      </c>
      <c r="BX1518" s="1"/>
      <c r="BY1518" s="1"/>
      <c r="BZ1518" s="1"/>
    </row>
    <row r="1519" spans="1:78" ht="15" hidden="1" customHeight="1" x14ac:dyDescent="0.3">
      <c r="A1519" s="49" t="s">
        <v>1489</v>
      </c>
      <c r="B1519" s="9">
        <v>42972</v>
      </c>
      <c r="C1519" s="1" t="s">
        <v>123</v>
      </c>
      <c r="D1519" s="10" t="s">
        <v>115</v>
      </c>
      <c r="E1519" s="10" t="s">
        <v>116</v>
      </c>
      <c r="F1519" s="83">
        <v>106</v>
      </c>
      <c r="G1519" s="83">
        <v>3</v>
      </c>
      <c r="H1519" s="12" t="str">
        <f t="shared" si="47"/>
        <v>106-3</v>
      </c>
      <c r="I1519" s="12" t="str">
        <f t="shared" si="46"/>
        <v>106-3 3</v>
      </c>
      <c r="J1519" s="49" t="s">
        <v>1489</v>
      </c>
      <c r="K1519" s="2">
        <v>0</v>
      </c>
      <c r="L1519" s="83">
        <v>76</v>
      </c>
      <c r="M1519" s="117" t="b">
        <v>1</v>
      </c>
      <c r="N1519" s="14">
        <v>263.35500000000002</v>
      </c>
      <c r="O1519" s="14">
        <v>264.11500000000001</v>
      </c>
      <c r="P1519" s="11" t="s">
        <v>112</v>
      </c>
      <c r="Q1519" s="11" t="s">
        <v>72</v>
      </c>
      <c r="R1519" s="142" t="s">
        <v>1526</v>
      </c>
      <c r="S1519" s="143">
        <v>3</v>
      </c>
      <c r="T1519" s="11" t="s">
        <v>18</v>
      </c>
      <c r="U1519" s="11"/>
      <c r="V1519" s="17" t="s">
        <v>796</v>
      </c>
      <c r="W1519" s="6" t="s">
        <v>49</v>
      </c>
      <c r="X1519" s="6" t="s">
        <v>90</v>
      </c>
      <c r="Y1519" s="6" t="s">
        <v>11</v>
      </c>
      <c r="Z1519" s="18">
        <v>3</v>
      </c>
      <c r="AA1519" s="6" t="s">
        <v>40</v>
      </c>
      <c r="AI1519" s="4">
        <v>10</v>
      </c>
      <c r="AL1519" s="39">
        <v>70</v>
      </c>
      <c r="AW1519" s="4">
        <v>20</v>
      </c>
      <c r="BQ1519" s="6"/>
      <c r="BR1519" s="6"/>
      <c r="BS1519" s="4">
        <v>100</v>
      </c>
      <c r="BT1519" s="6"/>
      <c r="BU1519" s="6"/>
      <c r="BV1519" s="6"/>
      <c r="BW1519" s="10" t="s">
        <v>1011</v>
      </c>
      <c r="BX1519" s="6"/>
      <c r="BY1519" s="6"/>
      <c r="BZ1519" s="6"/>
    </row>
    <row r="1520" spans="1:78" ht="15" hidden="1" customHeight="1" x14ac:dyDescent="0.3">
      <c r="A1520" s="49" t="s">
        <v>1489</v>
      </c>
      <c r="B1520" s="9">
        <v>42972</v>
      </c>
      <c r="C1520" s="1" t="s">
        <v>123</v>
      </c>
      <c r="D1520" s="10" t="s">
        <v>115</v>
      </c>
      <c r="E1520" s="10" t="s">
        <v>116</v>
      </c>
      <c r="F1520" s="83">
        <v>106</v>
      </c>
      <c r="G1520" s="83">
        <v>3</v>
      </c>
      <c r="H1520" s="12" t="str">
        <f t="shared" si="47"/>
        <v>106-3</v>
      </c>
      <c r="I1520" s="12" t="str">
        <f t="shared" si="46"/>
        <v>106-3 4</v>
      </c>
      <c r="J1520" s="49" t="s">
        <v>1489</v>
      </c>
      <c r="K1520" s="2">
        <v>0</v>
      </c>
      <c r="L1520" s="83">
        <v>76</v>
      </c>
      <c r="M1520" s="117" t="b">
        <v>1</v>
      </c>
      <c r="N1520" s="14">
        <v>263.35500000000002</v>
      </c>
      <c r="O1520" s="14">
        <v>264.11500000000001</v>
      </c>
      <c r="P1520" s="11" t="s">
        <v>112</v>
      </c>
      <c r="Q1520" s="11" t="s">
        <v>39</v>
      </c>
      <c r="R1520" s="142" t="s">
        <v>1527</v>
      </c>
      <c r="S1520" s="143">
        <v>4</v>
      </c>
      <c r="T1520" s="11" t="s">
        <v>18</v>
      </c>
      <c r="U1520" s="11"/>
      <c r="V1520" s="17" t="s">
        <v>459</v>
      </c>
      <c r="W1520" s="6" t="s">
        <v>49</v>
      </c>
      <c r="X1520" s="6" t="s">
        <v>14</v>
      </c>
      <c r="Y1520" s="6" t="s">
        <v>10</v>
      </c>
      <c r="Z1520" s="18">
        <v>2</v>
      </c>
      <c r="AA1520" s="6" t="s">
        <v>40</v>
      </c>
      <c r="AI1520" s="4">
        <v>70</v>
      </c>
      <c r="AL1520" s="39">
        <v>20</v>
      </c>
      <c r="AW1520" s="4">
        <v>10</v>
      </c>
      <c r="BQ1520" s="6"/>
      <c r="BR1520" s="6"/>
      <c r="BS1520" s="4">
        <v>100</v>
      </c>
      <c r="BT1520" s="6"/>
      <c r="BU1520" s="6"/>
      <c r="BV1520" s="6"/>
      <c r="BW1520" s="10" t="s">
        <v>897</v>
      </c>
      <c r="BX1520" s="6"/>
      <c r="BY1520" s="6"/>
      <c r="BZ1520" s="6"/>
    </row>
    <row r="1521" spans="1:78" ht="15" hidden="1" customHeight="1" x14ac:dyDescent="0.3">
      <c r="A1521" s="49" t="s">
        <v>1489</v>
      </c>
      <c r="B1521" s="9">
        <v>42972</v>
      </c>
      <c r="C1521" s="1" t="s">
        <v>123</v>
      </c>
      <c r="D1521" s="10" t="s">
        <v>115</v>
      </c>
      <c r="E1521" s="10" t="s">
        <v>116</v>
      </c>
      <c r="F1521" s="83">
        <v>106</v>
      </c>
      <c r="G1521" s="83">
        <v>3</v>
      </c>
      <c r="H1521" s="12" t="str">
        <f t="shared" si="47"/>
        <v>106-3</v>
      </c>
      <c r="I1521" s="12" t="str">
        <f t="shared" si="46"/>
        <v>106-3 O</v>
      </c>
      <c r="J1521" s="49" t="s">
        <v>1489</v>
      </c>
      <c r="K1521" s="2">
        <v>0</v>
      </c>
      <c r="L1521" s="83">
        <v>76</v>
      </c>
      <c r="M1521" s="117" t="b">
        <v>1</v>
      </c>
      <c r="N1521" s="14">
        <v>263.35500000000002</v>
      </c>
      <c r="O1521" s="14">
        <v>264.11500000000001</v>
      </c>
      <c r="P1521" s="2"/>
      <c r="Q1521" s="2" t="s">
        <v>105</v>
      </c>
      <c r="R1521" s="135" t="s">
        <v>105</v>
      </c>
      <c r="S1521" s="139" t="s">
        <v>1492</v>
      </c>
      <c r="T1521" s="2"/>
      <c r="U1521" s="2"/>
      <c r="V1521" s="40"/>
      <c r="W1521" s="1"/>
      <c r="X1521" s="1"/>
      <c r="Y1521" s="1"/>
      <c r="Z1521" s="18" t="e">
        <v>#N/A</v>
      </c>
      <c r="AA1521" s="1"/>
      <c r="BQ1521" s="1"/>
      <c r="BR1521" s="1"/>
      <c r="BS1521" s="4">
        <v>0</v>
      </c>
      <c r="BT1521" s="1"/>
      <c r="BU1521" s="1"/>
      <c r="BV1521" s="1"/>
      <c r="BX1521" s="1" t="s">
        <v>1006</v>
      </c>
      <c r="BY1521" s="1"/>
      <c r="BZ1521" s="1"/>
    </row>
    <row r="1522" spans="1:78" ht="15" hidden="1" customHeight="1" x14ac:dyDescent="0.3">
      <c r="A1522" s="49" t="s">
        <v>1489</v>
      </c>
      <c r="B1522" s="9">
        <v>42972</v>
      </c>
      <c r="C1522" s="1" t="s">
        <v>123</v>
      </c>
      <c r="D1522" s="4" t="s">
        <v>115</v>
      </c>
      <c r="E1522" s="4" t="s">
        <v>116</v>
      </c>
      <c r="F1522" s="83">
        <v>107</v>
      </c>
      <c r="G1522" s="83">
        <v>1</v>
      </c>
      <c r="H1522" s="12" t="str">
        <f t="shared" si="47"/>
        <v>107-1</v>
      </c>
      <c r="I1522" s="12" t="str">
        <f t="shared" si="46"/>
        <v>107-1 1</v>
      </c>
      <c r="J1522" s="49" t="s">
        <v>1489</v>
      </c>
      <c r="K1522" s="2">
        <v>0</v>
      </c>
      <c r="L1522" s="83">
        <v>95</v>
      </c>
      <c r="M1522" s="117" t="b">
        <v>1</v>
      </c>
      <c r="N1522" s="14">
        <v>263.85000000000002</v>
      </c>
      <c r="O1522" s="14">
        <v>264.8</v>
      </c>
      <c r="P1522" s="2" t="s">
        <v>112</v>
      </c>
      <c r="Q1522" s="2" t="s">
        <v>30</v>
      </c>
      <c r="R1522" s="142" t="s">
        <v>1524</v>
      </c>
      <c r="S1522" s="143">
        <v>1</v>
      </c>
      <c r="T1522" s="2" t="s">
        <v>21</v>
      </c>
      <c r="U1522" s="2"/>
      <c r="V1522" s="40" t="s">
        <v>676</v>
      </c>
      <c r="W1522" s="1" t="s">
        <v>49</v>
      </c>
      <c r="X1522" s="1" t="s">
        <v>92</v>
      </c>
      <c r="Y1522" s="1" t="s">
        <v>11</v>
      </c>
      <c r="Z1522" s="18">
        <v>3</v>
      </c>
      <c r="AA1522" s="1" t="s">
        <v>111</v>
      </c>
      <c r="AI1522" s="4">
        <v>10</v>
      </c>
      <c r="AL1522" s="39">
        <v>10</v>
      </c>
      <c r="AW1522" s="4">
        <v>80</v>
      </c>
      <c r="BQ1522" s="1"/>
      <c r="BR1522" s="1"/>
      <c r="BS1522" s="4">
        <v>100</v>
      </c>
      <c r="BT1522" s="1"/>
      <c r="BU1522" s="1"/>
      <c r="BV1522" s="1"/>
      <c r="BW1522" s="4" t="s">
        <v>895</v>
      </c>
      <c r="BX1522" s="1"/>
      <c r="BY1522" s="1"/>
      <c r="BZ1522" s="1"/>
    </row>
    <row r="1523" spans="1:78" ht="15" hidden="1" customHeight="1" x14ac:dyDescent="0.3">
      <c r="A1523" s="49" t="s">
        <v>1489</v>
      </c>
      <c r="B1523" s="9">
        <v>42972</v>
      </c>
      <c r="C1523" s="1" t="s">
        <v>123</v>
      </c>
      <c r="D1523" s="10" t="s">
        <v>115</v>
      </c>
      <c r="E1523" s="10" t="s">
        <v>116</v>
      </c>
      <c r="F1523" s="83">
        <v>107</v>
      </c>
      <c r="G1523" s="83">
        <v>1</v>
      </c>
      <c r="H1523" s="12" t="str">
        <f t="shared" si="47"/>
        <v>107-1</v>
      </c>
      <c r="I1523" s="12" t="str">
        <f t="shared" si="46"/>
        <v>107-1 3</v>
      </c>
      <c r="J1523" s="49" t="s">
        <v>1489</v>
      </c>
      <c r="K1523" s="2">
        <v>0</v>
      </c>
      <c r="L1523" s="83">
        <v>95</v>
      </c>
      <c r="M1523" s="117" t="b">
        <v>1</v>
      </c>
      <c r="N1523" s="14">
        <v>263.85000000000002</v>
      </c>
      <c r="O1523" s="14">
        <v>264.8</v>
      </c>
      <c r="P1523" s="11" t="s">
        <v>112</v>
      </c>
      <c r="Q1523" s="11" t="s">
        <v>72</v>
      </c>
      <c r="R1523" s="142" t="s">
        <v>1526</v>
      </c>
      <c r="S1523" s="143">
        <v>3</v>
      </c>
      <c r="T1523" s="11" t="s">
        <v>18</v>
      </c>
      <c r="U1523" s="11"/>
      <c r="V1523" s="17" t="s">
        <v>886</v>
      </c>
      <c r="W1523" s="6" t="s">
        <v>49</v>
      </c>
      <c r="X1523" s="6" t="s">
        <v>90</v>
      </c>
      <c r="Y1523" s="6" t="s">
        <v>11</v>
      </c>
      <c r="Z1523" s="18">
        <v>3</v>
      </c>
      <c r="AA1523" s="6" t="s">
        <v>40</v>
      </c>
      <c r="AI1523" s="4">
        <v>10</v>
      </c>
      <c r="AL1523" s="39">
        <v>70</v>
      </c>
      <c r="AW1523" s="4">
        <v>20</v>
      </c>
      <c r="BQ1523" s="6"/>
      <c r="BR1523" s="6"/>
      <c r="BS1523" s="4">
        <v>100</v>
      </c>
      <c r="BT1523" s="6"/>
      <c r="BU1523" s="6"/>
      <c r="BV1523" s="6"/>
      <c r="BW1523" s="10" t="s">
        <v>1011</v>
      </c>
      <c r="BX1523" s="6"/>
      <c r="BY1523" s="6"/>
      <c r="BZ1523" s="6"/>
    </row>
    <row r="1524" spans="1:78" ht="15" hidden="1" customHeight="1" x14ac:dyDescent="0.3">
      <c r="A1524" s="49" t="s">
        <v>1489</v>
      </c>
      <c r="B1524" s="9">
        <v>42972</v>
      </c>
      <c r="C1524" s="1" t="s">
        <v>123</v>
      </c>
      <c r="D1524" s="10" t="s">
        <v>115</v>
      </c>
      <c r="E1524" s="10" t="s">
        <v>116</v>
      </c>
      <c r="F1524" s="83">
        <v>107</v>
      </c>
      <c r="G1524" s="83">
        <v>1</v>
      </c>
      <c r="H1524" s="12" t="str">
        <f t="shared" si="47"/>
        <v>107-1</v>
      </c>
      <c r="I1524" s="12" t="str">
        <f t="shared" si="46"/>
        <v>107-1 4</v>
      </c>
      <c r="J1524" s="49" t="s">
        <v>1489</v>
      </c>
      <c r="K1524" s="2">
        <v>0</v>
      </c>
      <c r="L1524" s="83">
        <v>95</v>
      </c>
      <c r="M1524" s="117" t="b">
        <v>1</v>
      </c>
      <c r="N1524" s="14">
        <v>263.85000000000002</v>
      </c>
      <c r="O1524" s="14">
        <v>264.8</v>
      </c>
      <c r="P1524" s="11" t="s">
        <v>112</v>
      </c>
      <c r="Q1524" s="11" t="s">
        <v>39</v>
      </c>
      <c r="R1524" s="142" t="s">
        <v>1527</v>
      </c>
      <c r="S1524" s="143">
        <v>4</v>
      </c>
      <c r="T1524" s="11" t="s">
        <v>18</v>
      </c>
      <c r="U1524" s="11"/>
      <c r="V1524" s="17" t="s">
        <v>459</v>
      </c>
      <c r="W1524" s="6" t="s">
        <v>49</v>
      </c>
      <c r="X1524" s="6" t="s">
        <v>14</v>
      </c>
      <c r="Y1524" s="6" t="s">
        <v>10</v>
      </c>
      <c r="Z1524" s="18">
        <v>2</v>
      </c>
      <c r="AA1524" s="6" t="s">
        <v>40</v>
      </c>
      <c r="AI1524" s="4">
        <v>70</v>
      </c>
      <c r="AL1524" s="39">
        <v>20</v>
      </c>
      <c r="AW1524" s="4">
        <v>10</v>
      </c>
      <c r="BQ1524" s="6"/>
      <c r="BR1524" s="6"/>
      <c r="BS1524" s="4">
        <v>100</v>
      </c>
      <c r="BT1524" s="6"/>
      <c r="BU1524" s="6"/>
      <c r="BV1524" s="6"/>
      <c r="BW1524" s="10" t="s">
        <v>897</v>
      </c>
      <c r="BX1524" s="6"/>
      <c r="BY1524" s="6"/>
      <c r="BZ1524" s="6"/>
    </row>
    <row r="1525" spans="1:78" ht="15" hidden="1" customHeight="1" x14ac:dyDescent="0.3">
      <c r="A1525" s="49" t="s">
        <v>1489</v>
      </c>
      <c r="B1525" s="9">
        <v>42972</v>
      </c>
      <c r="C1525" s="1" t="s">
        <v>123</v>
      </c>
      <c r="D1525" s="10" t="s">
        <v>115</v>
      </c>
      <c r="E1525" s="10" t="s">
        <v>116</v>
      </c>
      <c r="F1525" s="83">
        <v>107</v>
      </c>
      <c r="G1525" s="83">
        <v>1</v>
      </c>
      <c r="H1525" s="12" t="str">
        <f t="shared" si="47"/>
        <v>107-1</v>
      </c>
      <c r="I1525" s="12" t="str">
        <f t="shared" si="46"/>
        <v>107-1 O</v>
      </c>
      <c r="J1525" s="49" t="s">
        <v>1489</v>
      </c>
      <c r="K1525" s="2">
        <v>0</v>
      </c>
      <c r="L1525" s="83">
        <v>95</v>
      </c>
      <c r="M1525" s="117" t="b">
        <v>1</v>
      </c>
      <c r="N1525" s="14">
        <v>263.85000000000002</v>
      </c>
      <c r="O1525" s="14">
        <v>264.8</v>
      </c>
      <c r="P1525" s="2"/>
      <c r="Q1525" s="2" t="s">
        <v>105</v>
      </c>
      <c r="R1525" s="135" t="s">
        <v>105</v>
      </c>
      <c r="S1525" s="139" t="s">
        <v>1492</v>
      </c>
      <c r="T1525" s="2"/>
      <c r="U1525" s="2"/>
      <c r="V1525" s="40"/>
      <c r="W1525" s="1"/>
      <c r="X1525" s="1"/>
      <c r="Y1525" s="1"/>
      <c r="Z1525" s="18" t="e">
        <v>#N/A</v>
      </c>
      <c r="AA1525" s="1"/>
      <c r="BQ1525" s="1"/>
      <c r="BR1525" s="1"/>
      <c r="BS1525" s="4">
        <v>0</v>
      </c>
      <c r="BT1525" s="1"/>
      <c r="BU1525" s="1"/>
      <c r="BV1525" s="1"/>
      <c r="BX1525" s="1" t="s">
        <v>1006</v>
      </c>
      <c r="BY1525" s="1"/>
      <c r="BZ1525" s="1"/>
    </row>
    <row r="1526" spans="1:78" ht="15" hidden="1" customHeight="1" x14ac:dyDescent="0.3">
      <c r="A1526" s="49" t="s">
        <v>1489</v>
      </c>
      <c r="B1526" s="9">
        <v>42974</v>
      </c>
      <c r="C1526" s="1" t="s">
        <v>123</v>
      </c>
      <c r="D1526" s="10" t="s">
        <v>115</v>
      </c>
      <c r="E1526" s="10" t="s">
        <v>116</v>
      </c>
      <c r="F1526" s="83">
        <v>108</v>
      </c>
      <c r="G1526" s="83">
        <v>1</v>
      </c>
      <c r="H1526" s="12" t="str">
        <f>F1526&amp;"-"&amp;G1526</f>
        <v>108-1</v>
      </c>
      <c r="I1526" s="12" t="str">
        <f t="shared" si="46"/>
        <v>108-1 3</v>
      </c>
      <c r="J1526" s="49" t="s">
        <v>1489</v>
      </c>
      <c r="K1526" s="2">
        <v>0</v>
      </c>
      <c r="L1526" s="83">
        <v>83</v>
      </c>
      <c r="M1526" s="117" t="b">
        <v>1</v>
      </c>
      <c r="N1526" s="14">
        <v>264.7</v>
      </c>
      <c r="O1526" s="14">
        <v>265.55</v>
      </c>
      <c r="P1526" s="11" t="s">
        <v>112</v>
      </c>
      <c r="Q1526" s="11" t="s">
        <v>72</v>
      </c>
      <c r="R1526" s="142" t="s">
        <v>1526</v>
      </c>
      <c r="S1526" s="143">
        <v>3</v>
      </c>
      <c r="T1526" s="11" t="s">
        <v>18</v>
      </c>
      <c r="U1526" s="11"/>
      <c r="V1526" s="17" t="s">
        <v>676</v>
      </c>
      <c r="W1526" s="6" t="s">
        <v>49</v>
      </c>
      <c r="X1526" s="6" t="s">
        <v>90</v>
      </c>
      <c r="Y1526" s="6" t="s">
        <v>11</v>
      </c>
      <c r="Z1526" s="18">
        <v>3</v>
      </c>
      <c r="AA1526" s="6" t="s">
        <v>40</v>
      </c>
      <c r="AI1526" s="4">
        <v>10</v>
      </c>
      <c r="AL1526" s="39">
        <v>70</v>
      </c>
      <c r="AW1526" s="4">
        <v>20</v>
      </c>
      <c r="BQ1526" s="6"/>
      <c r="BR1526" s="6"/>
      <c r="BS1526" s="4">
        <v>100</v>
      </c>
      <c r="BT1526" s="6"/>
      <c r="BU1526" s="6"/>
      <c r="BV1526" s="6"/>
      <c r="BW1526" s="10" t="s">
        <v>1011</v>
      </c>
      <c r="BX1526" s="6"/>
      <c r="BY1526" s="6"/>
      <c r="BZ1526" s="6"/>
    </row>
    <row r="1527" spans="1:78" ht="15" hidden="1" customHeight="1" x14ac:dyDescent="0.3">
      <c r="A1527" s="49" t="s">
        <v>1489</v>
      </c>
      <c r="B1527" s="9">
        <v>42974</v>
      </c>
      <c r="C1527" s="1" t="s">
        <v>123</v>
      </c>
      <c r="D1527" s="10" t="s">
        <v>115</v>
      </c>
      <c r="E1527" s="10" t="s">
        <v>116</v>
      </c>
      <c r="F1527" s="83">
        <v>108</v>
      </c>
      <c r="G1527" s="83">
        <v>1</v>
      </c>
      <c r="H1527" s="12" t="str">
        <f>F1527&amp;"-"&amp;G1527</f>
        <v>108-1</v>
      </c>
      <c r="I1527" s="12" t="str">
        <f t="shared" si="46"/>
        <v>108-1 4</v>
      </c>
      <c r="J1527" s="49" t="s">
        <v>1489</v>
      </c>
      <c r="K1527" s="2">
        <v>0</v>
      </c>
      <c r="L1527" s="83">
        <v>83</v>
      </c>
      <c r="M1527" s="117" t="b">
        <v>1</v>
      </c>
      <c r="N1527" s="14">
        <v>264.7</v>
      </c>
      <c r="O1527" s="14">
        <v>265.55</v>
      </c>
      <c r="P1527" s="11" t="s">
        <v>112</v>
      </c>
      <c r="Q1527" s="11" t="s">
        <v>39</v>
      </c>
      <c r="R1527" s="142" t="s">
        <v>1527</v>
      </c>
      <c r="S1527" s="143">
        <v>4</v>
      </c>
      <c r="T1527" s="11" t="s">
        <v>18</v>
      </c>
      <c r="U1527" s="11"/>
      <c r="V1527" s="17" t="s">
        <v>459</v>
      </c>
      <c r="W1527" s="6" t="s">
        <v>49</v>
      </c>
      <c r="X1527" s="6" t="s">
        <v>14</v>
      </c>
      <c r="Y1527" s="6" t="s">
        <v>10</v>
      </c>
      <c r="Z1527" s="18">
        <v>2</v>
      </c>
      <c r="AA1527" s="6" t="s">
        <v>40</v>
      </c>
      <c r="AI1527" s="4">
        <v>70</v>
      </c>
      <c r="AL1527" s="39">
        <v>20</v>
      </c>
      <c r="AW1527" s="4">
        <v>10</v>
      </c>
      <c r="BQ1527" s="6"/>
      <c r="BR1527" s="6"/>
      <c r="BS1527" s="4">
        <v>100</v>
      </c>
      <c r="BT1527" s="6"/>
      <c r="BU1527" s="6"/>
      <c r="BV1527" s="6"/>
      <c r="BW1527" s="10" t="s">
        <v>897</v>
      </c>
      <c r="BX1527" s="6"/>
      <c r="BY1527" s="6"/>
      <c r="BZ1527" s="6"/>
    </row>
    <row r="1528" spans="1:78" ht="15" hidden="1" customHeight="1" x14ac:dyDescent="0.3">
      <c r="A1528" s="49" t="s">
        <v>1489</v>
      </c>
      <c r="B1528" s="9">
        <v>42974</v>
      </c>
      <c r="C1528" s="1" t="s">
        <v>123</v>
      </c>
      <c r="D1528" s="4" t="s">
        <v>115</v>
      </c>
      <c r="E1528" s="4" t="s">
        <v>116</v>
      </c>
      <c r="F1528" s="83">
        <v>108</v>
      </c>
      <c r="G1528" s="83">
        <v>1</v>
      </c>
      <c r="H1528" s="12" t="str">
        <f>F1528&amp;"-"&amp;G1528</f>
        <v>108-1</v>
      </c>
      <c r="I1528" s="12" t="str">
        <f t="shared" si="46"/>
        <v>108-1 4</v>
      </c>
      <c r="J1528" s="49" t="s">
        <v>1489</v>
      </c>
      <c r="K1528" s="2">
        <v>0</v>
      </c>
      <c r="L1528" s="83">
        <v>83</v>
      </c>
      <c r="M1528" s="117" t="b">
        <v>1</v>
      </c>
      <c r="N1528" s="14">
        <v>264.7</v>
      </c>
      <c r="O1528" s="14">
        <v>265.55</v>
      </c>
      <c r="P1528" s="2" t="s">
        <v>112</v>
      </c>
      <c r="Q1528" s="2" t="s">
        <v>32</v>
      </c>
      <c r="R1528" s="142" t="s">
        <v>1526</v>
      </c>
      <c r="S1528" s="143">
        <v>4</v>
      </c>
      <c r="T1528" s="2" t="s">
        <v>18</v>
      </c>
      <c r="U1528" s="2"/>
      <c r="V1528" s="17" t="s">
        <v>796</v>
      </c>
      <c r="W1528" s="1" t="s">
        <v>49</v>
      </c>
      <c r="X1528" s="6" t="s">
        <v>90</v>
      </c>
      <c r="Y1528" s="6" t="s">
        <v>11</v>
      </c>
      <c r="Z1528" s="18">
        <v>3</v>
      </c>
      <c r="AA1528" s="1" t="s">
        <v>40</v>
      </c>
      <c r="AI1528" s="4">
        <v>10</v>
      </c>
      <c r="AL1528" s="39">
        <v>20</v>
      </c>
      <c r="AR1528" s="4">
        <v>70</v>
      </c>
      <c r="BQ1528" s="1"/>
      <c r="BR1528" s="1"/>
      <c r="BS1528" s="4">
        <v>100</v>
      </c>
      <c r="BT1528" s="1"/>
      <c r="BU1528" s="1"/>
      <c r="BV1528" s="1"/>
      <c r="BW1528" s="4" t="s">
        <v>981</v>
      </c>
      <c r="BX1528" s="1"/>
      <c r="BY1528" s="1"/>
      <c r="BZ1528" s="1"/>
    </row>
    <row r="1529" spans="1:78" ht="15" hidden="1" customHeight="1" x14ac:dyDescent="0.3">
      <c r="A1529" s="49" t="s">
        <v>1489</v>
      </c>
      <c r="B1529" s="9">
        <v>42974</v>
      </c>
      <c r="C1529" s="1" t="s">
        <v>123</v>
      </c>
      <c r="D1529" s="10" t="s">
        <v>115</v>
      </c>
      <c r="E1529" s="10" t="s">
        <v>116</v>
      </c>
      <c r="F1529" s="83">
        <v>108</v>
      </c>
      <c r="G1529" s="83">
        <v>1</v>
      </c>
      <c r="H1529" s="12" t="str">
        <f>F1529&amp;"-"&amp;G1529</f>
        <v>108-1</v>
      </c>
      <c r="I1529" s="12" t="str">
        <f t="shared" si="46"/>
        <v>108-1 O</v>
      </c>
      <c r="J1529" s="49" t="s">
        <v>1489</v>
      </c>
      <c r="K1529" s="2">
        <v>0</v>
      </c>
      <c r="L1529" s="83">
        <v>83</v>
      </c>
      <c r="M1529" s="117" t="b">
        <v>1</v>
      </c>
      <c r="N1529" s="14">
        <v>264.7</v>
      </c>
      <c r="O1529" s="14">
        <v>265.55</v>
      </c>
      <c r="P1529" s="2"/>
      <c r="Q1529" s="2" t="s">
        <v>105</v>
      </c>
      <c r="R1529" s="135" t="s">
        <v>105</v>
      </c>
      <c r="S1529" s="139" t="s">
        <v>1492</v>
      </c>
      <c r="T1529" s="2"/>
      <c r="U1529" s="2"/>
      <c r="V1529" s="40"/>
      <c r="W1529" s="1"/>
      <c r="X1529" s="1"/>
      <c r="Y1529" s="1"/>
      <c r="Z1529" s="18" t="e">
        <v>#N/A</v>
      </c>
      <c r="AA1529" s="1"/>
      <c r="BQ1529" s="1"/>
      <c r="BR1529" s="1"/>
      <c r="BS1529" s="4">
        <v>0</v>
      </c>
      <c r="BT1529" s="1"/>
      <c r="BU1529" s="1"/>
      <c r="BV1529" s="1"/>
      <c r="BX1529" s="1" t="s">
        <v>1012</v>
      </c>
      <c r="BY1529" s="1"/>
      <c r="BZ1529" s="1"/>
    </row>
    <row r="1530" spans="1:78" ht="15" hidden="1" customHeight="1" x14ac:dyDescent="0.3">
      <c r="A1530" s="49" t="s">
        <v>1489</v>
      </c>
      <c r="B1530" s="9">
        <v>42972</v>
      </c>
      <c r="C1530" s="1" t="s">
        <v>123</v>
      </c>
      <c r="D1530" s="4" t="s">
        <v>115</v>
      </c>
      <c r="E1530" s="4" t="s">
        <v>116</v>
      </c>
      <c r="F1530" s="83">
        <v>108</v>
      </c>
      <c r="G1530" s="83">
        <v>2</v>
      </c>
      <c r="H1530" s="12" t="str">
        <f t="shared" si="47"/>
        <v>108-2</v>
      </c>
      <c r="I1530" s="12" t="str">
        <f t="shared" si="46"/>
        <v>108-2 1</v>
      </c>
      <c r="J1530" s="49" t="s">
        <v>1489</v>
      </c>
      <c r="K1530" s="2">
        <v>0</v>
      </c>
      <c r="L1530" s="83">
        <v>57</v>
      </c>
      <c r="M1530" s="117" t="b">
        <v>1</v>
      </c>
      <c r="N1530" s="14">
        <v>265.55500000000001</v>
      </c>
      <c r="O1530" s="14">
        <v>266.125</v>
      </c>
      <c r="P1530" s="2" t="s">
        <v>112</v>
      </c>
      <c r="Q1530" s="2" t="s">
        <v>30</v>
      </c>
      <c r="R1530" s="142" t="s">
        <v>1524</v>
      </c>
      <c r="S1530" s="143">
        <v>1</v>
      </c>
      <c r="T1530" s="2" t="s">
        <v>21</v>
      </c>
      <c r="U1530" s="2"/>
      <c r="V1530" s="40" t="s">
        <v>795</v>
      </c>
      <c r="W1530" s="1" t="s">
        <v>49</v>
      </c>
      <c r="X1530" s="1" t="s">
        <v>92</v>
      </c>
      <c r="Y1530" s="1" t="s">
        <v>11</v>
      </c>
      <c r="Z1530" s="18">
        <v>3</v>
      </c>
      <c r="AA1530" s="1" t="s">
        <v>111</v>
      </c>
      <c r="AI1530" s="4">
        <v>10</v>
      </c>
      <c r="AL1530" s="39">
        <v>10</v>
      </c>
      <c r="AW1530" s="4">
        <v>80</v>
      </c>
      <c r="BQ1530" s="1"/>
      <c r="BR1530" s="1"/>
      <c r="BS1530" s="4">
        <v>100</v>
      </c>
      <c r="BT1530" s="1"/>
      <c r="BU1530" s="1"/>
      <c r="BV1530" s="1"/>
      <c r="BW1530" s="4" t="s">
        <v>895</v>
      </c>
      <c r="BX1530" s="1"/>
      <c r="BY1530" s="1"/>
      <c r="BZ1530" s="1"/>
    </row>
    <row r="1531" spans="1:78" ht="15" hidden="1" customHeight="1" x14ac:dyDescent="0.3">
      <c r="A1531" s="49" t="s">
        <v>1489</v>
      </c>
      <c r="B1531" s="9">
        <v>42972</v>
      </c>
      <c r="C1531" s="1" t="s">
        <v>123</v>
      </c>
      <c r="D1531" s="10" t="s">
        <v>115</v>
      </c>
      <c r="E1531" s="10" t="s">
        <v>116</v>
      </c>
      <c r="F1531" s="83">
        <v>108</v>
      </c>
      <c r="G1531" s="83">
        <v>2</v>
      </c>
      <c r="H1531" s="12" t="str">
        <f t="shared" si="47"/>
        <v>108-2</v>
      </c>
      <c r="I1531" s="12" t="str">
        <f t="shared" si="46"/>
        <v>108-2 3</v>
      </c>
      <c r="J1531" s="49" t="s">
        <v>1489</v>
      </c>
      <c r="K1531" s="2">
        <v>0</v>
      </c>
      <c r="L1531" s="83">
        <v>57</v>
      </c>
      <c r="M1531" s="117" t="b">
        <v>1</v>
      </c>
      <c r="N1531" s="14">
        <v>265.55500000000001</v>
      </c>
      <c r="O1531" s="14">
        <v>266.125</v>
      </c>
      <c r="P1531" s="11" t="s">
        <v>112</v>
      </c>
      <c r="Q1531" s="11" t="s">
        <v>72</v>
      </c>
      <c r="R1531" s="142" t="s">
        <v>1526</v>
      </c>
      <c r="S1531" s="143">
        <v>3</v>
      </c>
      <c r="T1531" s="11" t="s">
        <v>18</v>
      </c>
      <c r="U1531" s="11"/>
      <c r="V1531" s="17" t="s">
        <v>676</v>
      </c>
      <c r="W1531" s="6" t="s">
        <v>49</v>
      </c>
      <c r="X1531" s="6" t="s">
        <v>90</v>
      </c>
      <c r="Y1531" s="6" t="s">
        <v>11</v>
      </c>
      <c r="Z1531" s="18">
        <v>3</v>
      </c>
      <c r="AA1531" s="6" t="s">
        <v>40</v>
      </c>
      <c r="AI1531" s="4">
        <v>10</v>
      </c>
      <c r="AL1531" s="39">
        <v>70</v>
      </c>
      <c r="AW1531" s="4">
        <v>20</v>
      </c>
      <c r="BQ1531" s="6"/>
      <c r="BR1531" s="6"/>
      <c r="BS1531" s="4">
        <v>100</v>
      </c>
      <c r="BT1531" s="6"/>
      <c r="BU1531" s="6"/>
      <c r="BV1531" s="6"/>
      <c r="BW1531" s="10" t="s">
        <v>1011</v>
      </c>
      <c r="BX1531" s="6"/>
      <c r="BY1531" s="6"/>
      <c r="BZ1531" s="6"/>
    </row>
    <row r="1532" spans="1:78" ht="15" hidden="1" customHeight="1" x14ac:dyDescent="0.3">
      <c r="A1532" s="49" t="s">
        <v>1489</v>
      </c>
      <c r="B1532" s="9">
        <v>42972</v>
      </c>
      <c r="C1532" s="1" t="s">
        <v>123</v>
      </c>
      <c r="D1532" s="10" t="s">
        <v>115</v>
      </c>
      <c r="E1532" s="10" t="s">
        <v>116</v>
      </c>
      <c r="F1532" s="83">
        <v>108</v>
      </c>
      <c r="G1532" s="83">
        <v>2</v>
      </c>
      <c r="H1532" s="12" t="str">
        <f t="shared" si="47"/>
        <v>108-2</v>
      </c>
      <c r="I1532" s="12" t="str">
        <f t="shared" si="46"/>
        <v>108-2 4</v>
      </c>
      <c r="J1532" s="49" t="s">
        <v>1489</v>
      </c>
      <c r="K1532" s="2">
        <v>0</v>
      </c>
      <c r="L1532" s="83">
        <v>57</v>
      </c>
      <c r="M1532" s="117" t="b">
        <v>1</v>
      </c>
      <c r="N1532" s="14">
        <v>265.55500000000001</v>
      </c>
      <c r="O1532" s="14">
        <v>266.125</v>
      </c>
      <c r="P1532" s="11" t="s">
        <v>112</v>
      </c>
      <c r="Q1532" s="11" t="s">
        <v>39</v>
      </c>
      <c r="R1532" s="142" t="s">
        <v>1527</v>
      </c>
      <c r="S1532" s="143">
        <v>4</v>
      </c>
      <c r="T1532" s="11" t="s">
        <v>18</v>
      </c>
      <c r="U1532" s="11"/>
      <c r="V1532" s="17" t="s">
        <v>459</v>
      </c>
      <c r="W1532" s="6" t="s">
        <v>49</v>
      </c>
      <c r="X1532" s="6" t="s">
        <v>14</v>
      </c>
      <c r="Y1532" s="6" t="s">
        <v>10</v>
      </c>
      <c r="Z1532" s="18">
        <v>2</v>
      </c>
      <c r="AA1532" s="6" t="s">
        <v>40</v>
      </c>
      <c r="AI1532" s="4">
        <v>70</v>
      </c>
      <c r="AL1532" s="39">
        <v>20</v>
      </c>
      <c r="AW1532" s="4">
        <v>10</v>
      </c>
      <c r="BQ1532" s="6"/>
      <c r="BR1532" s="6"/>
      <c r="BS1532" s="4">
        <v>100</v>
      </c>
      <c r="BT1532" s="6"/>
      <c r="BU1532" s="6"/>
      <c r="BV1532" s="6"/>
      <c r="BW1532" s="10" t="s">
        <v>897</v>
      </c>
      <c r="BX1532" s="6"/>
      <c r="BY1532" s="6"/>
      <c r="BZ1532" s="6"/>
    </row>
    <row r="1533" spans="1:78" ht="15" hidden="1" customHeight="1" x14ac:dyDescent="0.3">
      <c r="A1533" s="49" t="s">
        <v>1489</v>
      </c>
      <c r="B1533" s="9">
        <v>42972</v>
      </c>
      <c r="C1533" s="1" t="s">
        <v>123</v>
      </c>
      <c r="D1533" s="4" t="s">
        <v>115</v>
      </c>
      <c r="E1533" s="4" t="s">
        <v>116</v>
      </c>
      <c r="F1533" s="83">
        <v>108</v>
      </c>
      <c r="G1533" s="83">
        <v>2</v>
      </c>
      <c r="H1533" s="12" t="str">
        <f t="shared" si="47"/>
        <v>108-2</v>
      </c>
      <c r="I1533" s="12" t="str">
        <f t="shared" si="46"/>
        <v>108-2 3</v>
      </c>
      <c r="J1533" s="49" t="s">
        <v>1489</v>
      </c>
      <c r="K1533" s="2">
        <v>0</v>
      </c>
      <c r="L1533" s="83">
        <v>57</v>
      </c>
      <c r="M1533" s="117" t="b">
        <v>1</v>
      </c>
      <c r="N1533" s="14">
        <v>265.55500000000001</v>
      </c>
      <c r="O1533" s="14">
        <v>266.125</v>
      </c>
      <c r="P1533" s="2" t="s">
        <v>112</v>
      </c>
      <c r="Q1533" s="2" t="s">
        <v>32</v>
      </c>
      <c r="R1533" s="142" t="s">
        <v>1526</v>
      </c>
      <c r="S1533" s="143">
        <v>3</v>
      </c>
      <c r="T1533" s="2" t="s">
        <v>18</v>
      </c>
      <c r="U1533" s="2"/>
      <c r="V1533" s="17" t="s">
        <v>791</v>
      </c>
      <c r="W1533" s="1" t="s">
        <v>49</v>
      </c>
      <c r="X1533" s="6" t="s">
        <v>90</v>
      </c>
      <c r="Y1533" s="6" t="s">
        <v>11</v>
      </c>
      <c r="Z1533" s="18">
        <v>3</v>
      </c>
      <c r="AA1533" s="1" t="s">
        <v>40</v>
      </c>
      <c r="AI1533" s="4">
        <v>10</v>
      </c>
      <c r="AL1533" s="39">
        <v>20</v>
      </c>
      <c r="AR1533" s="4">
        <v>70</v>
      </c>
      <c r="BQ1533" s="1"/>
      <c r="BR1533" s="1"/>
      <c r="BS1533" s="4">
        <v>100</v>
      </c>
      <c r="BT1533" s="1"/>
      <c r="BU1533" s="1"/>
      <c r="BV1533" s="1"/>
      <c r="BW1533" s="4" t="s">
        <v>981</v>
      </c>
      <c r="BX1533" s="1"/>
      <c r="BY1533" s="1"/>
      <c r="BZ1533" s="1"/>
    </row>
    <row r="1534" spans="1:78" ht="15" hidden="1" customHeight="1" x14ac:dyDescent="0.3">
      <c r="A1534" s="49" t="s">
        <v>1489</v>
      </c>
      <c r="B1534" s="9">
        <v>42972</v>
      </c>
      <c r="C1534" s="1" t="s">
        <v>123</v>
      </c>
      <c r="D1534" s="10" t="s">
        <v>115</v>
      </c>
      <c r="E1534" s="10" t="s">
        <v>116</v>
      </c>
      <c r="F1534" s="83">
        <v>108</v>
      </c>
      <c r="G1534" s="83">
        <v>2</v>
      </c>
      <c r="H1534" s="12" t="str">
        <f t="shared" si="47"/>
        <v>108-2</v>
      </c>
      <c r="I1534" s="12" t="str">
        <f t="shared" si="46"/>
        <v>108-2 O</v>
      </c>
      <c r="J1534" s="49" t="s">
        <v>1489</v>
      </c>
      <c r="K1534" s="2">
        <v>0</v>
      </c>
      <c r="L1534" s="83">
        <v>57</v>
      </c>
      <c r="M1534" s="117" t="b">
        <v>1</v>
      </c>
      <c r="N1534" s="14">
        <v>265.55500000000001</v>
      </c>
      <c r="O1534" s="14">
        <v>266.125</v>
      </c>
      <c r="P1534" s="2"/>
      <c r="Q1534" s="2" t="s">
        <v>105</v>
      </c>
      <c r="R1534" s="135" t="s">
        <v>105</v>
      </c>
      <c r="S1534" s="139" t="s">
        <v>1492</v>
      </c>
      <c r="T1534" s="2"/>
      <c r="U1534" s="2"/>
      <c r="V1534" s="40"/>
      <c r="W1534" s="1"/>
      <c r="X1534" s="1"/>
      <c r="Y1534" s="1"/>
      <c r="Z1534" s="18" t="e">
        <v>#N/A</v>
      </c>
      <c r="AA1534" s="1"/>
      <c r="BQ1534" s="1"/>
      <c r="BR1534" s="1"/>
      <c r="BS1534" s="4">
        <v>0</v>
      </c>
      <c r="BT1534" s="1"/>
      <c r="BU1534" s="1"/>
      <c r="BV1534" s="1"/>
      <c r="BX1534" s="1" t="s">
        <v>1012</v>
      </c>
      <c r="BY1534" s="1"/>
      <c r="BZ1534" s="1"/>
    </row>
    <row r="1535" spans="1:78" ht="15" hidden="1" customHeight="1" x14ac:dyDescent="0.3">
      <c r="A1535" s="49" t="s">
        <v>1489</v>
      </c>
      <c r="B1535" s="9">
        <v>42972</v>
      </c>
      <c r="C1535" s="1" t="s">
        <v>123</v>
      </c>
      <c r="D1535" s="4" t="s">
        <v>115</v>
      </c>
      <c r="E1535" s="4" t="s">
        <v>116</v>
      </c>
      <c r="F1535" s="83">
        <v>108</v>
      </c>
      <c r="G1535" s="83">
        <v>3</v>
      </c>
      <c r="H1535" s="12" t="str">
        <f t="shared" si="47"/>
        <v>108-3</v>
      </c>
      <c r="I1535" s="12" t="str">
        <f t="shared" si="46"/>
        <v>108-3 1</v>
      </c>
      <c r="J1535" s="49" t="s">
        <v>1489</v>
      </c>
      <c r="K1535" s="2">
        <v>0</v>
      </c>
      <c r="L1535" s="83">
        <v>84</v>
      </c>
      <c r="M1535" s="117" t="b">
        <v>1</v>
      </c>
      <c r="N1535" s="14">
        <v>266.125</v>
      </c>
      <c r="O1535" s="14">
        <v>266.96499999999997</v>
      </c>
      <c r="P1535" s="2" t="s">
        <v>112</v>
      </c>
      <c r="Q1535" s="2" t="s">
        <v>30</v>
      </c>
      <c r="R1535" s="142" t="s">
        <v>1524</v>
      </c>
      <c r="S1535" s="143">
        <v>1</v>
      </c>
      <c r="T1535" s="2" t="s">
        <v>21</v>
      </c>
      <c r="U1535" s="2"/>
      <c r="V1535" s="40" t="s">
        <v>676</v>
      </c>
      <c r="W1535" s="1" t="s">
        <v>49</v>
      </c>
      <c r="X1535" s="1" t="s">
        <v>92</v>
      </c>
      <c r="Y1535" s="1" t="s">
        <v>11</v>
      </c>
      <c r="Z1535" s="18">
        <v>3</v>
      </c>
      <c r="AA1535" s="1" t="s">
        <v>111</v>
      </c>
      <c r="AI1535" s="4">
        <v>10</v>
      </c>
      <c r="AL1535" s="39">
        <v>10</v>
      </c>
      <c r="AW1535" s="4">
        <v>80</v>
      </c>
      <c r="BQ1535" s="1"/>
      <c r="BR1535" s="1"/>
      <c r="BS1535" s="4">
        <v>100</v>
      </c>
      <c r="BT1535" s="1"/>
      <c r="BU1535" s="1"/>
      <c r="BV1535" s="1"/>
      <c r="BW1535" s="4" t="s">
        <v>895</v>
      </c>
      <c r="BX1535" s="1"/>
      <c r="BY1535" s="1"/>
      <c r="BZ1535" s="1"/>
    </row>
    <row r="1536" spans="1:78" ht="15" hidden="1" customHeight="1" x14ac:dyDescent="0.3">
      <c r="A1536" s="49" t="s">
        <v>1489</v>
      </c>
      <c r="B1536" s="9">
        <v>42972</v>
      </c>
      <c r="C1536" s="1" t="s">
        <v>123</v>
      </c>
      <c r="D1536" s="10" t="s">
        <v>115</v>
      </c>
      <c r="E1536" s="10" t="s">
        <v>116</v>
      </c>
      <c r="F1536" s="83">
        <v>108</v>
      </c>
      <c r="G1536" s="83">
        <v>3</v>
      </c>
      <c r="H1536" s="12" t="str">
        <f t="shared" si="47"/>
        <v>108-3</v>
      </c>
      <c r="I1536" s="12" t="str">
        <f t="shared" si="46"/>
        <v>108-3 3</v>
      </c>
      <c r="J1536" s="49" t="s">
        <v>1489</v>
      </c>
      <c r="K1536" s="2">
        <v>0</v>
      </c>
      <c r="L1536" s="83">
        <v>84</v>
      </c>
      <c r="M1536" s="117" t="b">
        <v>1</v>
      </c>
      <c r="N1536" s="14">
        <v>266.125</v>
      </c>
      <c r="O1536" s="14">
        <v>266.96499999999997</v>
      </c>
      <c r="P1536" s="11" t="s">
        <v>112</v>
      </c>
      <c r="Q1536" s="11" t="s">
        <v>72</v>
      </c>
      <c r="R1536" s="142" t="s">
        <v>1526</v>
      </c>
      <c r="S1536" s="143">
        <v>3</v>
      </c>
      <c r="T1536" s="11" t="s">
        <v>18</v>
      </c>
      <c r="U1536" s="11"/>
      <c r="V1536" s="17" t="s">
        <v>790</v>
      </c>
      <c r="W1536" s="6" t="s">
        <v>49</v>
      </c>
      <c r="X1536" s="6" t="s">
        <v>90</v>
      </c>
      <c r="Y1536" s="6" t="s">
        <v>11</v>
      </c>
      <c r="Z1536" s="18">
        <v>3</v>
      </c>
      <c r="AA1536" s="6" t="s">
        <v>40</v>
      </c>
      <c r="AI1536" s="4">
        <v>10</v>
      </c>
      <c r="AL1536" s="39">
        <v>70</v>
      </c>
      <c r="AW1536" s="4">
        <v>20</v>
      </c>
      <c r="BQ1536" s="6"/>
      <c r="BR1536" s="6"/>
      <c r="BS1536" s="4">
        <v>100</v>
      </c>
      <c r="BT1536" s="6"/>
      <c r="BU1536" s="6"/>
      <c r="BV1536" s="6"/>
      <c r="BW1536" s="10" t="s">
        <v>1011</v>
      </c>
      <c r="BX1536" s="6"/>
      <c r="BY1536" s="6"/>
      <c r="BZ1536" s="6"/>
    </row>
    <row r="1537" spans="1:78" ht="15" hidden="1" customHeight="1" x14ac:dyDescent="0.3">
      <c r="A1537" s="49" t="s">
        <v>1489</v>
      </c>
      <c r="B1537" s="9">
        <v>42972</v>
      </c>
      <c r="C1537" s="1" t="s">
        <v>123</v>
      </c>
      <c r="D1537" s="10" t="s">
        <v>115</v>
      </c>
      <c r="E1537" s="10" t="s">
        <v>116</v>
      </c>
      <c r="F1537" s="83">
        <v>108</v>
      </c>
      <c r="G1537" s="83">
        <v>3</v>
      </c>
      <c r="H1537" s="12" t="str">
        <f t="shared" si="47"/>
        <v>108-3</v>
      </c>
      <c r="I1537" s="12" t="str">
        <f t="shared" si="46"/>
        <v>108-3 4</v>
      </c>
      <c r="J1537" s="49" t="s">
        <v>1489</v>
      </c>
      <c r="K1537" s="2">
        <v>0</v>
      </c>
      <c r="L1537" s="83">
        <v>84</v>
      </c>
      <c r="M1537" s="117" t="b">
        <v>1</v>
      </c>
      <c r="N1537" s="14">
        <v>266.125</v>
      </c>
      <c r="O1537" s="14">
        <v>266.96499999999997</v>
      </c>
      <c r="P1537" s="11" t="s">
        <v>112</v>
      </c>
      <c r="Q1537" s="11" t="s">
        <v>39</v>
      </c>
      <c r="R1537" s="142" t="s">
        <v>1527</v>
      </c>
      <c r="S1537" s="143">
        <v>4</v>
      </c>
      <c r="T1537" s="11" t="s">
        <v>18</v>
      </c>
      <c r="U1537" s="11"/>
      <c r="V1537" s="17" t="s">
        <v>459</v>
      </c>
      <c r="W1537" s="6" t="s">
        <v>49</v>
      </c>
      <c r="X1537" s="6" t="s">
        <v>14</v>
      </c>
      <c r="Y1537" s="6" t="s">
        <v>10</v>
      </c>
      <c r="Z1537" s="18">
        <v>2</v>
      </c>
      <c r="AA1537" s="6" t="s">
        <v>40</v>
      </c>
      <c r="AI1537" s="4">
        <v>70</v>
      </c>
      <c r="AL1537" s="39">
        <v>20</v>
      </c>
      <c r="AW1537" s="4">
        <v>10</v>
      </c>
      <c r="BQ1537" s="6"/>
      <c r="BR1537" s="6"/>
      <c r="BS1537" s="4">
        <v>100</v>
      </c>
      <c r="BT1537" s="6"/>
      <c r="BU1537" s="6"/>
      <c r="BV1537" s="6"/>
      <c r="BW1537" s="10" t="s">
        <v>897</v>
      </c>
      <c r="BX1537" s="6"/>
      <c r="BY1537" s="6"/>
      <c r="BZ1537" s="6"/>
    </row>
    <row r="1538" spans="1:78" ht="15" hidden="1" customHeight="1" x14ac:dyDescent="0.3">
      <c r="A1538" s="49" t="s">
        <v>1489</v>
      </c>
      <c r="B1538" s="9">
        <v>42972</v>
      </c>
      <c r="C1538" s="1" t="s">
        <v>123</v>
      </c>
      <c r="D1538" s="4" t="s">
        <v>115</v>
      </c>
      <c r="E1538" s="4" t="s">
        <v>116</v>
      </c>
      <c r="F1538" s="83">
        <v>108</v>
      </c>
      <c r="G1538" s="83">
        <v>3</v>
      </c>
      <c r="H1538" s="12" t="str">
        <f t="shared" si="47"/>
        <v>108-3</v>
      </c>
      <c r="I1538" s="12" t="str">
        <f t="shared" ref="I1538:I1601" si="48">CONCATENATE(H1538," ",S1538)</f>
        <v>108-3 5</v>
      </c>
      <c r="J1538" s="49" t="s">
        <v>1489</v>
      </c>
      <c r="K1538" s="2">
        <v>0</v>
      </c>
      <c r="L1538" s="83">
        <v>84</v>
      </c>
      <c r="M1538" s="117" t="b">
        <v>1</v>
      </c>
      <c r="N1538" s="14">
        <v>266.125</v>
      </c>
      <c r="O1538" s="14">
        <v>266.96499999999997</v>
      </c>
      <c r="P1538" s="2" t="s">
        <v>112</v>
      </c>
      <c r="Q1538" s="2" t="s">
        <v>32</v>
      </c>
      <c r="R1538" s="142" t="s">
        <v>1495</v>
      </c>
      <c r="S1538" s="143">
        <v>5</v>
      </c>
      <c r="T1538" s="2" t="s">
        <v>18</v>
      </c>
      <c r="U1538" s="2"/>
      <c r="V1538" s="17" t="s">
        <v>459</v>
      </c>
      <c r="W1538" s="1" t="s">
        <v>49</v>
      </c>
      <c r="X1538" s="6" t="s">
        <v>14</v>
      </c>
      <c r="Y1538" s="6" t="s">
        <v>11</v>
      </c>
      <c r="Z1538" s="18">
        <v>3</v>
      </c>
      <c r="AA1538" s="1" t="s">
        <v>40</v>
      </c>
      <c r="AI1538" s="4">
        <v>10</v>
      </c>
      <c r="AR1538" s="4">
        <v>90</v>
      </c>
      <c r="BQ1538" s="1"/>
      <c r="BR1538" s="1"/>
      <c r="BS1538" s="4">
        <v>100</v>
      </c>
      <c r="BT1538" s="1"/>
      <c r="BU1538" s="1"/>
      <c r="BV1538" s="1"/>
      <c r="BW1538" s="4" t="s">
        <v>997</v>
      </c>
      <c r="BX1538" s="1"/>
      <c r="BY1538" s="1"/>
      <c r="BZ1538" s="1"/>
    </row>
    <row r="1539" spans="1:78" ht="15" hidden="1" customHeight="1" x14ac:dyDescent="0.3">
      <c r="A1539" s="49" t="s">
        <v>1489</v>
      </c>
      <c r="B1539" s="9">
        <v>42972</v>
      </c>
      <c r="C1539" s="1" t="s">
        <v>123</v>
      </c>
      <c r="D1539" s="10" t="s">
        <v>115</v>
      </c>
      <c r="E1539" s="10" t="s">
        <v>116</v>
      </c>
      <c r="F1539" s="83">
        <v>108</v>
      </c>
      <c r="G1539" s="83">
        <v>3</v>
      </c>
      <c r="H1539" s="12" t="str">
        <f t="shared" si="47"/>
        <v>108-3</v>
      </c>
      <c r="I1539" s="12" t="str">
        <f t="shared" si="48"/>
        <v>108-3 O</v>
      </c>
      <c r="J1539" s="49" t="s">
        <v>1489</v>
      </c>
      <c r="K1539" s="2">
        <v>0</v>
      </c>
      <c r="L1539" s="83">
        <v>84</v>
      </c>
      <c r="M1539" s="117" t="b">
        <v>1</v>
      </c>
      <c r="N1539" s="14">
        <v>266.125</v>
      </c>
      <c r="O1539" s="14">
        <v>266.96499999999997</v>
      </c>
      <c r="P1539" s="2"/>
      <c r="Q1539" s="2" t="s">
        <v>105</v>
      </c>
      <c r="R1539" s="135" t="s">
        <v>105</v>
      </c>
      <c r="S1539" s="139" t="s">
        <v>1492</v>
      </c>
      <c r="T1539" s="2"/>
      <c r="U1539" s="2"/>
      <c r="V1539" s="40"/>
      <c r="W1539" s="1"/>
      <c r="X1539" s="1"/>
      <c r="Y1539" s="1"/>
      <c r="Z1539" s="18" t="e">
        <v>#N/A</v>
      </c>
      <c r="AA1539" s="1"/>
      <c r="BQ1539" s="1"/>
      <c r="BR1539" s="1"/>
      <c r="BS1539" s="4">
        <v>0</v>
      </c>
      <c r="BT1539" s="1"/>
      <c r="BU1539" s="1"/>
      <c r="BV1539" s="1"/>
      <c r="BX1539" s="1" t="s">
        <v>1013</v>
      </c>
      <c r="BY1539" s="1"/>
      <c r="BZ1539" s="1"/>
    </row>
    <row r="1540" spans="1:78" ht="15" hidden="1" customHeight="1" x14ac:dyDescent="0.3">
      <c r="A1540" s="49" t="s">
        <v>1489</v>
      </c>
      <c r="B1540" s="9">
        <v>42972</v>
      </c>
      <c r="C1540" s="1" t="s">
        <v>123</v>
      </c>
      <c r="D1540" s="4" t="s">
        <v>115</v>
      </c>
      <c r="E1540" s="4" t="s">
        <v>116</v>
      </c>
      <c r="F1540" s="83">
        <v>108</v>
      </c>
      <c r="G1540" s="83">
        <v>4</v>
      </c>
      <c r="H1540" s="12" t="str">
        <f t="shared" si="47"/>
        <v>108-4</v>
      </c>
      <c r="I1540" s="12" t="str">
        <f t="shared" si="48"/>
        <v>108-4 1</v>
      </c>
      <c r="J1540" s="49" t="s">
        <v>1489</v>
      </c>
      <c r="K1540" s="2">
        <v>0</v>
      </c>
      <c r="L1540" s="83">
        <v>80</v>
      </c>
      <c r="M1540" s="117" t="b">
        <v>1</v>
      </c>
      <c r="N1540" s="14">
        <v>266.96499999999997</v>
      </c>
      <c r="O1540" s="14">
        <v>267.76499999999999</v>
      </c>
      <c r="P1540" s="2" t="s">
        <v>112</v>
      </c>
      <c r="Q1540" s="2" t="s">
        <v>30</v>
      </c>
      <c r="R1540" s="142" t="s">
        <v>1524</v>
      </c>
      <c r="S1540" s="143">
        <v>1</v>
      </c>
      <c r="T1540" s="2" t="s">
        <v>21</v>
      </c>
      <c r="U1540" s="2"/>
      <c r="V1540" s="40" t="s">
        <v>790</v>
      </c>
      <c r="W1540" s="1" t="s">
        <v>49</v>
      </c>
      <c r="X1540" s="1" t="s">
        <v>92</v>
      </c>
      <c r="Y1540" s="1" t="s">
        <v>11</v>
      </c>
      <c r="Z1540" s="18">
        <v>3</v>
      </c>
      <c r="AA1540" s="1" t="s">
        <v>111</v>
      </c>
      <c r="AI1540" s="4">
        <v>10</v>
      </c>
      <c r="AL1540" s="39">
        <v>10</v>
      </c>
      <c r="AW1540" s="4">
        <v>80</v>
      </c>
      <c r="BQ1540" s="1"/>
      <c r="BR1540" s="1"/>
      <c r="BS1540" s="4">
        <v>100</v>
      </c>
      <c r="BT1540" s="1"/>
      <c r="BU1540" s="1"/>
      <c r="BV1540" s="1"/>
      <c r="BW1540" s="4" t="s">
        <v>895</v>
      </c>
      <c r="BX1540" s="1"/>
      <c r="BY1540" s="1"/>
      <c r="BZ1540" s="1"/>
    </row>
    <row r="1541" spans="1:78" ht="15" hidden="1" customHeight="1" x14ac:dyDescent="0.3">
      <c r="A1541" s="49" t="s">
        <v>1489</v>
      </c>
      <c r="B1541" s="9">
        <v>42972</v>
      </c>
      <c r="C1541" s="1" t="s">
        <v>123</v>
      </c>
      <c r="D1541" s="10" t="s">
        <v>115</v>
      </c>
      <c r="E1541" s="10" t="s">
        <v>116</v>
      </c>
      <c r="F1541" s="83">
        <v>108</v>
      </c>
      <c r="G1541" s="83">
        <v>4</v>
      </c>
      <c r="H1541" s="12" t="str">
        <f t="shared" si="47"/>
        <v>108-4</v>
      </c>
      <c r="I1541" s="12" t="str">
        <f t="shared" si="48"/>
        <v>108-4 3</v>
      </c>
      <c r="J1541" s="49" t="s">
        <v>1489</v>
      </c>
      <c r="K1541" s="2">
        <v>0</v>
      </c>
      <c r="L1541" s="83">
        <v>80</v>
      </c>
      <c r="M1541" s="117" t="b">
        <v>1</v>
      </c>
      <c r="N1541" s="14">
        <v>266.96499999999997</v>
      </c>
      <c r="O1541" s="14">
        <v>267.76499999999999</v>
      </c>
      <c r="P1541" s="11" t="s">
        <v>112</v>
      </c>
      <c r="Q1541" s="11" t="s">
        <v>72</v>
      </c>
      <c r="R1541" s="142" t="s">
        <v>1526</v>
      </c>
      <c r="S1541" s="143">
        <v>3</v>
      </c>
      <c r="T1541" s="11" t="s">
        <v>18</v>
      </c>
      <c r="U1541" s="11"/>
      <c r="V1541" s="17" t="s">
        <v>795</v>
      </c>
      <c r="W1541" s="6" t="s">
        <v>49</v>
      </c>
      <c r="X1541" s="6" t="s">
        <v>90</v>
      </c>
      <c r="Y1541" s="6" t="s">
        <v>11</v>
      </c>
      <c r="Z1541" s="18">
        <v>3</v>
      </c>
      <c r="AA1541" s="6" t="s">
        <v>40</v>
      </c>
      <c r="AI1541" s="4">
        <v>10</v>
      </c>
      <c r="AL1541" s="39">
        <v>70</v>
      </c>
      <c r="AW1541" s="4">
        <v>20</v>
      </c>
      <c r="BQ1541" s="6"/>
      <c r="BR1541" s="6"/>
      <c r="BS1541" s="4">
        <v>100</v>
      </c>
      <c r="BT1541" s="6"/>
      <c r="BU1541" s="6"/>
      <c r="BV1541" s="6"/>
      <c r="BW1541" s="10" t="s">
        <v>1011</v>
      </c>
      <c r="BX1541" s="6"/>
      <c r="BY1541" s="6"/>
      <c r="BZ1541" s="6"/>
    </row>
    <row r="1542" spans="1:78" ht="15" hidden="1" customHeight="1" x14ac:dyDescent="0.3">
      <c r="A1542" s="49" t="s">
        <v>1489</v>
      </c>
      <c r="B1542" s="9">
        <v>42972</v>
      </c>
      <c r="C1542" s="1" t="s">
        <v>123</v>
      </c>
      <c r="D1542" s="10" t="s">
        <v>115</v>
      </c>
      <c r="E1542" s="10" t="s">
        <v>116</v>
      </c>
      <c r="F1542" s="83">
        <v>108</v>
      </c>
      <c r="G1542" s="83">
        <v>4</v>
      </c>
      <c r="H1542" s="12" t="str">
        <f t="shared" si="47"/>
        <v>108-4</v>
      </c>
      <c r="I1542" s="12" t="str">
        <f t="shared" si="48"/>
        <v>108-4 4</v>
      </c>
      <c r="J1542" s="49" t="s">
        <v>1489</v>
      </c>
      <c r="K1542" s="2">
        <v>0</v>
      </c>
      <c r="L1542" s="83">
        <v>80</v>
      </c>
      <c r="M1542" s="117" t="b">
        <v>1</v>
      </c>
      <c r="N1542" s="14">
        <v>266.96499999999997</v>
      </c>
      <c r="O1542" s="14">
        <v>267.76499999999999</v>
      </c>
      <c r="P1542" s="11" t="s">
        <v>112</v>
      </c>
      <c r="Q1542" s="11" t="s">
        <v>39</v>
      </c>
      <c r="R1542" s="142" t="s">
        <v>1527</v>
      </c>
      <c r="S1542" s="143">
        <v>4</v>
      </c>
      <c r="T1542" s="11" t="s">
        <v>18</v>
      </c>
      <c r="U1542" s="11"/>
      <c r="V1542" s="17" t="s">
        <v>459</v>
      </c>
      <c r="W1542" s="6" t="s">
        <v>49</v>
      </c>
      <c r="X1542" s="6" t="s">
        <v>14</v>
      </c>
      <c r="Y1542" s="6" t="s">
        <v>10</v>
      </c>
      <c r="Z1542" s="18">
        <v>2</v>
      </c>
      <c r="AA1542" s="6" t="s">
        <v>40</v>
      </c>
      <c r="AI1542" s="4">
        <v>70</v>
      </c>
      <c r="AL1542" s="39">
        <v>20</v>
      </c>
      <c r="AW1542" s="4">
        <v>10</v>
      </c>
      <c r="BQ1542" s="6"/>
      <c r="BR1542" s="6"/>
      <c r="BS1542" s="4">
        <v>100</v>
      </c>
      <c r="BT1542" s="6"/>
      <c r="BU1542" s="6"/>
      <c r="BV1542" s="6"/>
      <c r="BW1542" s="10" t="s">
        <v>897</v>
      </c>
      <c r="BX1542" s="6"/>
      <c r="BY1542" s="6"/>
      <c r="BZ1542" s="6"/>
    </row>
    <row r="1543" spans="1:78" ht="15" hidden="1" customHeight="1" x14ac:dyDescent="0.3">
      <c r="A1543" s="49" t="s">
        <v>1489</v>
      </c>
      <c r="B1543" s="9">
        <v>42972</v>
      </c>
      <c r="C1543" s="1" t="s">
        <v>123</v>
      </c>
      <c r="D1543" s="10" t="s">
        <v>115</v>
      </c>
      <c r="E1543" s="10" t="s">
        <v>116</v>
      </c>
      <c r="F1543" s="83">
        <v>108</v>
      </c>
      <c r="G1543" s="83">
        <v>4</v>
      </c>
      <c r="H1543" s="12" t="str">
        <f t="shared" si="47"/>
        <v>108-4</v>
      </c>
      <c r="I1543" s="12" t="str">
        <f t="shared" si="48"/>
        <v>108-4 O</v>
      </c>
      <c r="J1543" s="49" t="s">
        <v>1489</v>
      </c>
      <c r="K1543" s="2">
        <v>0</v>
      </c>
      <c r="L1543" s="83">
        <v>80</v>
      </c>
      <c r="M1543" s="117" t="b">
        <v>1</v>
      </c>
      <c r="N1543" s="14">
        <v>266.96499999999997</v>
      </c>
      <c r="O1543" s="14">
        <v>267.76499999999999</v>
      </c>
      <c r="P1543" s="2"/>
      <c r="Q1543" s="2" t="s">
        <v>105</v>
      </c>
      <c r="R1543" s="135" t="s">
        <v>105</v>
      </c>
      <c r="S1543" s="139" t="s">
        <v>1492</v>
      </c>
      <c r="T1543" s="2"/>
      <c r="U1543" s="2"/>
      <c r="V1543" s="40"/>
      <c r="W1543" s="1"/>
      <c r="X1543" s="1"/>
      <c r="Y1543" s="1"/>
      <c r="Z1543" s="18" t="e">
        <v>#N/A</v>
      </c>
      <c r="AA1543" s="1"/>
      <c r="BQ1543" s="1"/>
      <c r="BR1543" s="1"/>
      <c r="BS1543" s="4">
        <v>0</v>
      </c>
      <c r="BT1543" s="1"/>
      <c r="BU1543" s="1"/>
      <c r="BV1543" s="1"/>
      <c r="BX1543" s="1" t="s">
        <v>995</v>
      </c>
      <c r="BY1543" s="1"/>
      <c r="BZ1543" s="1"/>
    </row>
    <row r="1544" spans="1:78" ht="15" hidden="1" customHeight="1" x14ac:dyDescent="0.3">
      <c r="A1544" s="49" t="s">
        <v>1489</v>
      </c>
      <c r="B1544" s="9">
        <v>42972</v>
      </c>
      <c r="C1544" s="1" t="s">
        <v>123</v>
      </c>
      <c r="D1544" s="4" t="s">
        <v>115</v>
      </c>
      <c r="E1544" s="4" t="s">
        <v>116</v>
      </c>
      <c r="F1544" s="83">
        <v>109</v>
      </c>
      <c r="G1544" s="83">
        <v>1</v>
      </c>
      <c r="H1544" s="12" t="str">
        <f t="shared" si="47"/>
        <v>109-1</v>
      </c>
      <c r="I1544" s="12" t="str">
        <f t="shared" si="48"/>
        <v>109-1 1</v>
      </c>
      <c r="J1544" s="49" t="s">
        <v>1489</v>
      </c>
      <c r="K1544" s="2">
        <v>0</v>
      </c>
      <c r="L1544" s="83">
        <v>89</v>
      </c>
      <c r="M1544" s="117" t="b">
        <v>1</v>
      </c>
      <c r="N1544" s="14">
        <v>267.75</v>
      </c>
      <c r="O1544" s="14">
        <v>268.64</v>
      </c>
      <c r="P1544" s="2" t="s">
        <v>112</v>
      </c>
      <c r="Q1544" s="2" t="s">
        <v>30</v>
      </c>
      <c r="R1544" s="142" t="s">
        <v>1524</v>
      </c>
      <c r="S1544" s="143">
        <v>1</v>
      </c>
      <c r="T1544" s="2" t="s">
        <v>21</v>
      </c>
      <c r="U1544" s="2"/>
      <c r="V1544" s="40" t="s">
        <v>676</v>
      </c>
      <c r="W1544" s="1" t="s">
        <v>49</v>
      </c>
      <c r="X1544" s="1" t="s">
        <v>92</v>
      </c>
      <c r="Y1544" s="1" t="s">
        <v>11</v>
      </c>
      <c r="Z1544" s="18">
        <v>3</v>
      </c>
      <c r="AA1544" s="1" t="s">
        <v>111</v>
      </c>
      <c r="AI1544" s="4">
        <v>10</v>
      </c>
      <c r="AL1544" s="39">
        <v>10</v>
      </c>
      <c r="AW1544" s="4">
        <v>80</v>
      </c>
      <c r="BQ1544" s="1"/>
      <c r="BR1544" s="1"/>
      <c r="BS1544" s="4">
        <v>100</v>
      </c>
      <c r="BT1544" s="1"/>
      <c r="BU1544" s="1"/>
      <c r="BV1544" s="1"/>
      <c r="BW1544" s="4" t="s">
        <v>895</v>
      </c>
      <c r="BX1544" s="1"/>
      <c r="BY1544" s="1"/>
      <c r="BZ1544" s="1"/>
    </row>
    <row r="1545" spans="1:78" ht="15" hidden="1" customHeight="1" x14ac:dyDescent="0.3">
      <c r="A1545" s="49" t="s">
        <v>1489</v>
      </c>
      <c r="B1545" s="9">
        <v>42972</v>
      </c>
      <c r="C1545" s="1" t="s">
        <v>123</v>
      </c>
      <c r="D1545" s="10" t="s">
        <v>115</v>
      </c>
      <c r="E1545" s="10" t="s">
        <v>116</v>
      </c>
      <c r="F1545" s="83">
        <v>109</v>
      </c>
      <c r="G1545" s="83">
        <v>1</v>
      </c>
      <c r="H1545" s="12" t="str">
        <f t="shared" si="47"/>
        <v>109-1</v>
      </c>
      <c r="I1545" s="12" t="str">
        <f t="shared" si="48"/>
        <v>109-1 3</v>
      </c>
      <c r="J1545" s="49" t="s">
        <v>1489</v>
      </c>
      <c r="K1545" s="2">
        <v>0</v>
      </c>
      <c r="L1545" s="83">
        <v>89</v>
      </c>
      <c r="M1545" s="117" t="b">
        <v>1</v>
      </c>
      <c r="N1545" s="14">
        <v>267.75</v>
      </c>
      <c r="O1545" s="14">
        <v>268.64</v>
      </c>
      <c r="P1545" s="11" t="s">
        <v>112</v>
      </c>
      <c r="Q1545" s="11" t="s">
        <v>72</v>
      </c>
      <c r="R1545" s="142" t="s">
        <v>1526</v>
      </c>
      <c r="S1545" s="143">
        <v>3</v>
      </c>
      <c r="T1545" s="11" t="s">
        <v>18</v>
      </c>
      <c r="U1545" s="11"/>
      <c r="V1545" s="17" t="s">
        <v>880</v>
      </c>
      <c r="W1545" s="6" t="s">
        <v>49</v>
      </c>
      <c r="X1545" s="6" t="s">
        <v>90</v>
      </c>
      <c r="Y1545" s="6" t="s">
        <v>11</v>
      </c>
      <c r="Z1545" s="18">
        <v>3</v>
      </c>
      <c r="AA1545" s="6" t="s">
        <v>40</v>
      </c>
      <c r="AI1545" s="4">
        <v>10</v>
      </c>
      <c r="AL1545" s="39">
        <v>70</v>
      </c>
      <c r="AW1545" s="4">
        <v>20</v>
      </c>
      <c r="BQ1545" s="6"/>
      <c r="BR1545" s="6"/>
      <c r="BS1545" s="4">
        <v>100</v>
      </c>
      <c r="BT1545" s="6"/>
      <c r="BU1545" s="6"/>
      <c r="BV1545" s="6"/>
      <c r="BW1545" s="10" t="s">
        <v>1011</v>
      </c>
      <c r="BX1545" s="6"/>
      <c r="BY1545" s="6"/>
      <c r="BZ1545" s="6"/>
    </row>
    <row r="1546" spans="1:78" ht="15" hidden="1" customHeight="1" x14ac:dyDescent="0.3">
      <c r="A1546" s="49" t="s">
        <v>1489</v>
      </c>
      <c r="B1546" s="9">
        <v>42972</v>
      </c>
      <c r="C1546" s="1" t="s">
        <v>123</v>
      </c>
      <c r="D1546" s="10" t="s">
        <v>115</v>
      </c>
      <c r="E1546" s="10" t="s">
        <v>116</v>
      </c>
      <c r="F1546" s="83">
        <v>109</v>
      </c>
      <c r="G1546" s="83">
        <v>1</v>
      </c>
      <c r="H1546" s="12" t="str">
        <f t="shared" si="47"/>
        <v>109-1</v>
      </c>
      <c r="I1546" s="12" t="str">
        <f t="shared" si="48"/>
        <v>109-1 4</v>
      </c>
      <c r="J1546" s="49" t="s">
        <v>1489</v>
      </c>
      <c r="K1546" s="2">
        <v>0</v>
      </c>
      <c r="L1546" s="83">
        <v>89</v>
      </c>
      <c r="M1546" s="117" t="b">
        <v>1</v>
      </c>
      <c r="N1546" s="14">
        <v>267.75</v>
      </c>
      <c r="O1546" s="14">
        <v>268.64</v>
      </c>
      <c r="P1546" s="11" t="s">
        <v>112</v>
      </c>
      <c r="Q1546" s="11" t="s">
        <v>39</v>
      </c>
      <c r="R1546" s="142" t="s">
        <v>1527</v>
      </c>
      <c r="S1546" s="143">
        <v>4</v>
      </c>
      <c r="T1546" s="11" t="s">
        <v>18</v>
      </c>
      <c r="U1546" s="11"/>
      <c r="V1546" s="17" t="s">
        <v>459</v>
      </c>
      <c r="W1546" s="6" t="s">
        <v>49</v>
      </c>
      <c r="X1546" s="6" t="s">
        <v>14</v>
      </c>
      <c r="Y1546" s="6" t="s">
        <v>10</v>
      </c>
      <c r="Z1546" s="18">
        <v>2</v>
      </c>
      <c r="AA1546" s="6" t="s">
        <v>40</v>
      </c>
      <c r="AI1546" s="4">
        <v>70</v>
      </c>
      <c r="AL1546" s="39">
        <v>20</v>
      </c>
      <c r="AW1546" s="4">
        <v>10</v>
      </c>
      <c r="BQ1546" s="6"/>
      <c r="BR1546" s="6"/>
      <c r="BS1546" s="4">
        <v>100</v>
      </c>
      <c r="BT1546" s="6"/>
      <c r="BU1546" s="6"/>
      <c r="BV1546" s="6"/>
      <c r="BW1546" s="10" t="s">
        <v>897</v>
      </c>
      <c r="BX1546" s="6"/>
      <c r="BY1546" s="6"/>
      <c r="BZ1546" s="6"/>
    </row>
    <row r="1547" spans="1:78" ht="15" hidden="1" customHeight="1" x14ac:dyDescent="0.3">
      <c r="A1547" s="49" t="s">
        <v>1489</v>
      </c>
      <c r="B1547" s="9">
        <v>42972</v>
      </c>
      <c r="C1547" s="1" t="s">
        <v>123</v>
      </c>
      <c r="D1547" s="10" t="s">
        <v>115</v>
      </c>
      <c r="E1547" s="10" t="s">
        <v>116</v>
      </c>
      <c r="F1547" s="83">
        <v>109</v>
      </c>
      <c r="G1547" s="83">
        <v>1</v>
      </c>
      <c r="H1547" s="12" t="str">
        <f t="shared" si="47"/>
        <v>109-1</v>
      </c>
      <c r="I1547" s="12" t="str">
        <f t="shared" si="48"/>
        <v>109-1 O</v>
      </c>
      <c r="J1547" s="49" t="s">
        <v>1489</v>
      </c>
      <c r="K1547" s="2">
        <v>0</v>
      </c>
      <c r="L1547" s="83">
        <v>89</v>
      </c>
      <c r="M1547" s="117" t="b">
        <v>1</v>
      </c>
      <c r="N1547" s="14">
        <v>267.75</v>
      </c>
      <c r="O1547" s="14">
        <v>268.64</v>
      </c>
      <c r="P1547" s="2"/>
      <c r="Q1547" s="2" t="s">
        <v>105</v>
      </c>
      <c r="R1547" s="135" t="s">
        <v>105</v>
      </c>
      <c r="S1547" s="139" t="s">
        <v>1492</v>
      </c>
      <c r="T1547" s="2"/>
      <c r="U1547" s="2"/>
      <c r="V1547" s="40"/>
      <c r="W1547" s="1"/>
      <c r="X1547" s="1"/>
      <c r="Y1547" s="1"/>
      <c r="Z1547" s="18" t="e">
        <v>#N/A</v>
      </c>
      <c r="AA1547" s="1"/>
      <c r="BQ1547" s="1"/>
      <c r="BR1547" s="1"/>
      <c r="BS1547" s="4">
        <v>0</v>
      </c>
      <c r="BT1547" s="1"/>
      <c r="BU1547" s="1"/>
      <c r="BV1547" s="1"/>
      <c r="BX1547" s="1" t="s">
        <v>1014</v>
      </c>
      <c r="BY1547" s="1"/>
      <c r="BZ1547" s="1"/>
    </row>
    <row r="1548" spans="1:78" ht="15" hidden="1" customHeight="1" x14ac:dyDescent="0.3">
      <c r="A1548" s="49" t="s">
        <v>1489</v>
      </c>
      <c r="B1548" s="9">
        <v>42972</v>
      </c>
      <c r="C1548" s="1" t="s">
        <v>123</v>
      </c>
      <c r="D1548" s="4" t="s">
        <v>115</v>
      </c>
      <c r="E1548" s="4" t="s">
        <v>116</v>
      </c>
      <c r="F1548" s="83">
        <v>109</v>
      </c>
      <c r="G1548" s="83">
        <v>2</v>
      </c>
      <c r="H1548" s="12" t="str">
        <f t="shared" si="47"/>
        <v>109-2</v>
      </c>
      <c r="I1548" s="12" t="str">
        <f t="shared" si="48"/>
        <v>109-2 1</v>
      </c>
      <c r="J1548" s="49" t="s">
        <v>1489</v>
      </c>
      <c r="K1548" s="2">
        <v>0</v>
      </c>
      <c r="L1548" s="83">
        <v>86</v>
      </c>
      <c r="M1548" s="117" t="b">
        <v>1</v>
      </c>
      <c r="N1548" s="14">
        <v>268.64499999999998</v>
      </c>
      <c r="O1548" s="14">
        <v>269.505</v>
      </c>
      <c r="P1548" s="2" t="s">
        <v>112</v>
      </c>
      <c r="Q1548" s="2" t="s">
        <v>30</v>
      </c>
      <c r="R1548" s="142" t="s">
        <v>1524</v>
      </c>
      <c r="S1548" s="143">
        <v>1</v>
      </c>
      <c r="T1548" s="2" t="s">
        <v>21</v>
      </c>
      <c r="U1548" s="2"/>
      <c r="V1548" s="40" t="s">
        <v>881</v>
      </c>
      <c r="W1548" s="1" t="s">
        <v>49</v>
      </c>
      <c r="X1548" s="1" t="s">
        <v>92</v>
      </c>
      <c r="Y1548" s="1" t="s">
        <v>11</v>
      </c>
      <c r="Z1548" s="18">
        <v>3</v>
      </c>
      <c r="AA1548" s="1" t="s">
        <v>111</v>
      </c>
      <c r="AI1548" s="4">
        <v>10</v>
      </c>
      <c r="AL1548" s="39">
        <v>10</v>
      </c>
      <c r="AW1548" s="4">
        <v>80</v>
      </c>
      <c r="BQ1548" s="1"/>
      <c r="BR1548" s="1"/>
      <c r="BS1548" s="4">
        <v>100</v>
      </c>
      <c r="BT1548" s="1"/>
      <c r="BU1548" s="1"/>
      <c r="BV1548" s="1"/>
      <c r="BW1548" s="4" t="s">
        <v>895</v>
      </c>
      <c r="BX1548" s="1"/>
      <c r="BY1548" s="1"/>
      <c r="BZ1548" s="1"/>
    </row>
    <row r="1549" spans="1:78" ht="15" hidden="1" customHeight="1" x14ac:dyDescent="0.3">
      <c r="A1549" s="49" t="s">
        <v>1489</v>
      </c>
      <c r="B1549" s="9">
        <v>42972</v>
      </c>
      <c r="C1549" s="1" t="s">
        <v>123</v>
      </c>
      <c r="D1549" s="10" t="s">
        <v>115</v>
      </c>
      <c r="E1549" s="10" t="s">
        <v>116</v>
      </c>
      <c r="F1549" s="83">
        <v>109</v>
      </c>
      <c r="G1549" s="83">
        <v>2</v>
      </c>
      <c r="H1549" s="12" t="str">
        <f t="shared" si="47"/>
        <v>109-2</v>
      </c>
      <c r="I1549" s="12" t="str">
        <f t="shared" si="48"/>
        <v>109-2 3</v>
      </c>
      <c r="J1549" s="49" t="s">
        <v>1489</v>
      </c>
      <c r="K1549" s="2">
        <v>0</v>
      </c>
      <c r="L1549" s="83">
        <v>86</v>
      </c>
      <c r="M1549" s="117" t="b">
        <v>1</v>
      </c>
      <c r="N1549" s="14">
        <v>268.64499999999998</v>
      </c>
      <c r="O1549" s="14">
        <v>269.505</v>
      </c>
      <c r="P1549" s="11" t="s">
        <v>112</v>
      </c>
      <c r="Q1549" s="11" t="s">
        <v>72</v>
      </c>
      <c r="R1549" s="142" t="s">
        <v>1526</v>
      </c>
      <c r="S1549" s="143">
        <v>3</v>
      </c>
      <c r="T1549" s="11" t="s">
        <v>18</v>
      </c>
      <c r="U1549" s="11"/>
      <c r="V1549" s="17" t="s">
        <v>791</v>
      </c>
      <c r="W1549" s="6" t="s">
        <v>49</v>
      </c>
      <c r="X1549" s="6" t="s">
        <v>90</v>
      </c>
      <c r="Y1549" s="6" t="s">
        <v>11</v>
      </c>
      <c r="Z1549" s="18">
        <v>3</v>
      </c>
      <c r="AA1549" s="6" t="s">
        <v>40</v>
      </c>
      <c r="AI1549" s="4">
        <v>10</v>
      </c>
      <c r="AL1549" s="39">
        <v>70</v>
      </c>
      <c r="AW1549" s="4">
        <v>20</v>
      </c>
      <c r="BQ1549" s="6"/>
      <c r="BR1549" s="6"/>
      <c r="BS1549" s="4">
        <v>100</v>
      </c>
      <c r="BT1549" s="6"/>
      <c r="BU1549" s="6"/>
      <c r="BV1549" s="6"/>
      <c r="BW1549" s="10" t="s">
        <v>1011</v>
      </c>
      <c r="BX1549" s="6"/>
      <c r="BY1549" s="6"/>
      <c r="BZ1549" s="6"/>
    </row>
    <row r="1550" spans="1:78" ht="15" hidden="1" customHeight="1" x14ac:dyDescent="0.3">
      <c r="A1550" s="49" t="s">
        <v>1489</v>
      </c>
      <c r="B1550" s="9">
        <v>42972</v>
      </c>
      <c r="C1550" s="1" t="s">
        <v>123</v>
      </c>
      <c r="D1550" s="10" t="s">
        <v>115</v>
      </c>
      <c r="E1550" s="10" t="s">
        <v>116</v>
      </c>
      <c r="F1550" s="83">
        <v>109</v>
      </c>
      <c r="G1550" s="83">
        <v>2</v>
      </c>
      <c r="H1550" s="12" t="str">
        <f t="shared" si="47"/>
        <v>109-2</v>
      </c>
      <c r="I1550" s="12" t="str">
        <f t="shared" si="48"/>
        <v>109-2 4</v>
      </c>
      <c r="J1550" s="49" t="s">
        <v>1489</v>
      </c>
      <c r="K1550" s="2">
        <v>0</v>
      </c>
      <c r="L1550" s="83">
        <v>86</v>
      </c>
      <c r="M1550" s="117" t="b">
        <v>1</v>
      </c>
      <c r="N1550" s="14">
        <v>268.64499999999998</v>
      </c>
      <c r="O1550" s="14">
        <v>269.505</v>
      </c>
      <c r="P1550" s="11" t="s">
        <v>112</v>
      </c>
      <c r="Q1550" s="11" t="s">
        <v>39</v>
      </c>
      <c r="R1550" s="142" t="s">
        <v>1527</v>
      </c>
      <c r="S1550" s="143">
        <v>4</v>
      </c>
      <c r="T1550" s="11" t="s">
        <v>18</v>
      </c>
      <c r="U1550" s="11"/>
      <c r="V1550" s="17" t="s">
        <v>459</v>
      </c>
      <c r="W1550" s="6" t="s">
        <v>49</v>
      </c>
      <c r="X1550" s="6" t="s">
        <v>14</v>
      </c>
      <c r="Y1550" s="6" t="s">
        <v>10</v>
      </c>
      <c r="Z1550" s="18">
        <v>2</v>
      </c>
      <c r="AA1550" s="6" t="s">
        <v>40</v>
      </c>
      <c r="AI1550" s="4">
        <v>70</v>
      </c>
      <c r="AL1550" s="39">
        <v>20</v>
      </c>
      <c r="AW1550" s="4">
        <v>10</v>
      </c>
      <c r="BQ1550" s="6"/>
      <c r="BR1550" s="6"/>
      <c r="BS1550" s="4">
        <v>100</v>
      </c>
      <c r="BT1550" s="6"/>
      <c r="BU1550" s="6"/>
      <c r="BV1550" s="6"/>
      <c r="BW1550" s="10" t="s">
        <v>897</v>
      </c>
      <c r="BX1550" s="6"/>
      <c r="BY1550" s="6"/>
      <c r="BZ1550" s="6"/>
    </row>
    <row r="1551" spans="1:78" ht="15" hidden="1" customHeight="1" x14ac:dyDescent="0.3">
      <c r="A1551" s="49" t="s">
        <v>1489</v>
      </c>
      <c r="B1551" s="9">
        <v>42972</v>
      </c>
      <c r="C1551" s="1" t="s">
        <v>123</v>
      </c>
      <c r="D1551" s="4" t="s">
        <v>115</v>
      </c>
      <c r="E1551" s="4" t="s">
        <v>116</v>
      </c>
      <c r="F1551" s="83">
        <v>109</v>
      </c>
      <c r="G1551" s="83">
        <v>2</v>
      </c>
      <c r="H1551" s="12" t="str">
        <f t="shared" si="47"/>
        <v>109-2</v>
      </c>
      <c r="I1551" s="12" t="str">
        <f t="shared" si="48"/>
        <v>109-2 3</v>
      </c>
      <c r="J1551" s="49" t="s">
        <v>1489</v>
      </c>
      <c r="K1551" s="2">
        <v>0</v>
      </c>
      <c r="L1551" s="83">
        <v>86</v>
      </c>
      <c r="M1551" s="117" t="b">
        <v>1</v>
      </c>
      <c r="N1551" s="14">
        <v>268.64499999999998</v>
      </c>
      <c r="O1551" s="14">
        <v>269.505</v>
      </c>
      <c r="P1551" s="2" t="s">
        <v>112</v>
      </c>
      <c r="Q1551" s="2" t="s">
        <v>32</v>
      </c>
      <c r="R1551" s="142" t="s">
        <v>1526</v>
      </c>
      <c r="S1551" s="143">
        <v>3</v>
      </c>
      <c r="T1551" s="2" t="s">
        <v>18</v>
      </c>
      <c r="U1551" s="2"/>
      <c r="V1551" s="17" t="s">
        <v>676</v>
      </c>
      <c r="W1551" s="1" t="s">
        <v>49</v>
      </c>
      <c r="X1551" s="6" t="s">
        <v>90</v>
      </c>
      <c r="Y1551" s="6" t="s">
        <v>11</v>
      </c>
      <c r="Z1551" s="18">
        <v>3</v>
      </c>
      <c r="AA1551" s="1" t="s">
        <v>40</v>
      </c>
      <c r="AI1551" s="4">
        <v>10</v>
      </c>
      <c r="AL1551" s="39">
        <v>20</v>
      </c>
      <c r="AR1551" s="4">
        <v>70</v>
      </c>
      <c r="BQ1551" s="1"/>
      <c r="BR1551" s="1"/>
      <c r="BS1551" s="4">
        <v>100</v>
      </c>
      <c r="BT1551" s="1"/>
      <c r="BU1551" s="1"/>
      <c r="BV1551" s="1"/>
      <c r="BW1551" s="4" t="s">
        <v>1015</v>
      </c>
      <c r="BX1551" s="1"/>
      <c r="BY1551" s="1"/>
      <c r="BZ1551" s="1"/>
    </row>
    <row r="1552" spans="1:78" ht="15" hidden="1" customHeight="1" x14ac:dyDescent="0.3">
      <c r="A1552" s="49" t="s">
        <v>1489</v>
      </c>
      <c r="B1552" s="9">
        <v>42972</v>
      </c>
      <c r="C1552" s="1" t="s">
        <v>123</v>
      </c>
      <c r="D1552" s="10" t="s">
        <v>115</v>
      </c>
      <c r="E1552" s="10" t="s">
        <v>116</v>
      </c>
      <c r="F1552" s="83">
        <v>109</v>
      </c>
      <c r="G1552" s="83">
        <v>2</v>
      </c>
      <c r="H1552" s="12" t="str">
        <f t="shared" si="47"/>
        <v>109-2</v>
      </c>
      <c r="I1552" s="12" t="str">
        <f t="shared" si="48"/>
        <v>109-2 5</v>
      </c>
      <c r="J1552" s="49" t="s">
        <v>1489</v>
      </c>
      <c r="K1552" s="2">
        <v>0</v>
      </c>
      <c r="L1552" s="83">
        <v>86</v>
      </c>
      <c r="M1552" s="117" t="b">
        <v>1</v>
      </c>
      <c r="N1552" s="14">
        <v>268.64499999999998</v>
      </c>
      <c r="O1552" s="14">
        <v>269.505</v>
      </c>
      <c r="P1552" s="11" t="s">
        <v>112</v>
      </c>
      <c r="Q1552" s="11" t="s">
        <v>35</v>
      </c>
      <c r="R1552" s="142" t="s">
        <v>1495</v>
      </c>
      <c r="S1552" s="143">
        <v>5</v>
      </c>
      <c r="T1552" s="2" t="s">
        <v>18</v>
      </c>
      <c r="U1552" s="11"/>
      <c r="V1552" s="17" t="s">
        <v>880</v>
      </c>
      <c r="W1552" s="6" t="s">
        <v>49</v>
      </c>
      <c r="X1552" s="6" t="s">
        <v>17</v>
      </c>
      <c r="Y1552" s="6" t="s">
        <v>302</v>
      </c>
      <c r="Z1552" s="18">
        <v>2</v>
      </c>
      <c r="AA1552" s="6" t="s">
        <v>40</v>
      </c>
      <c r="BH1552" s="4">
        <v>100</v>
      </c>
      <c r="BQ1552" s="6"/>
      <c r="BR1552" s="6" t="s">
        <v>976</v>
      </c>
      <c r="BS1552" s="4">
        <v>100</v>
      </c>
      <c r="BT1552" s="6"/>
      <c r="BU1552" s="6"/>
      <c r="BV1552" s="6"/>
      <c r="BW1552" s="10" t="s">
        <v>1016</v>
      </c>
      <c r="BX1552" s="6"/>
      <c r="BY1552" s="6"/>
      <c r="BZ1552" s="6"/>
    </row>
    <row r="1553" spans="1:78" ht="15" hidden="1" customHeight="1" x14ac:dyDescent="0.3">
      <c r="A1553" s="49" t="s">
        <v>1489</v>
      </c>
      <c r="B1553" s="9">
        <v>42972</v>
      </c>
      <c r="C1553" s="1" t="s">
        <v>123</v>
      </c>
      <c r="D1553" s="10" t="s">
        <v>115</v>
      </c>
      <c r="E1553" s="10" t="s">
        <v>116</v>
      </c>
      <c r="F1553" s="83">
        <v>109</v>
      </c>
      <c r="G1553" s="83">
        <v>2</v>
      </c>
      <c r="H1553" s="12" t="str">
        <f t="shared" si="47"/>
        <v>109-2</v>
      </c>
      <c r="I1553" s="12" t="str">
        <f t="shared" si="48"/>
        <v>109-2 5</v>
      </c>
      <c r="J1553" s="49" t="s">
        <v>1489</v>
      </c>
      <c r="K1553" s="2">
        <v>0</v>
      </c>
      <c r="L1553" s="83">
        <v>65</v>
      </c>
      <c r="M1553" s="117" t="b">
        <v>1</v>
      </c>
      <c r="N1553" s="14">
        <v>268.64499999999998</v>
      </c>
      <c r="O1553" s="14">
        <v>269.29499999999996</v>
      </c>
      <c r="P1553" s="11" t="s">
        <v>112</v>
      </c>
      <c r="Q1553" s="11" t="s">
        <v>46</v>
      </c>
      <c r="R1553" s="142" t="s">
        <v>1495</v>
      </c>
      <c r="S1553" s="143">
        <v>5</v>
      </c>
      <c r="T1553" s="11" t="s">
        <v>18</v>
      </c>
      <c r="U1553" s="11"/>
      <c r="V1553" s="17" t="s">
        <v>791</v>
      </c>
      <c r="W1553" s="6" t="s">
        <v>49</v>
      </c>
      <c r="X1553" s="6" t="s">
        <v>52</v>
      </c>
      <c r="Y1553" s="6" t="s">
        <v>10</v>
      </c>
      <c r="Z1553" s="18">
        <v>2</v>
      </c>
      <c r="AA1553" s="6" t="s">
        <v>40</v>
      </c>
      <c r="AR1553" s="4">
        <v>50</v>
      </c>
      <c r="BH1553" s="4">
        <v>50</v>
      </c>
      <c r="BQ1553" s="6"/>
      <c r="BR1553" s="6"/>
      <c r="BS1553" s="4">
        <v>100</v>
      </c>
      <c r="BT1553" s="6"/>
      <c r="BU1553" s="6"/>
      <c r="BV1553" s="6"/>
      <c r="BW1553" s="10" t="s">
        <v>1017</v>
      </c>
      <c r="BX1553" s="6"/>
      <c r="BY1553" s="6"/>
      <c r="BZ1553" s="6"/>
    </row>
    <row r="1554" spans="1:78" ht="15" hidden="1" customHeight="1" x14ac:dyDescent="0.3">
      <c r="A1554" s="49" t="s">
        <v>1489</v>
      </c>
      <c r="B1554" s="9">
        <v>42972</v>
      </c>
      <c r="C1554" s="1" t="s">
        <v>123</v>
      </c>
      <c r="D1554" s="10" t="s">
        <v>115</v>
      </c>
      <c r="E1554" s="10" t="s">
        <v>116</v>
      </c>
      <c r="F1554" s="83">
        <v>109</v>
      </c>
      <c r="G1554" s="83">
        <v>2</v>
      </c>
      <c r="H1554" s="12" t="str">
        <f t="shared" si="47"/>
        <v>109-2</v>
      </c>
      <c r="I1554" s="12" t="str">
        <f t="shared" si="48"/>
        <v>109-2 O</v>
      </c>
      <c r="J1554" s="49" t="s">
        <v>1489</v>
      </c>
      <c r="K1554" s="2">
        <v>0</v>
      </c>
      <c r="L1554" s="83">
        <v>86</v>
      </c>
      <c r="M1554" s="117" t="b">
        <v>1</v>
      </c>
      <c r="N1554" s="14">
        <v>268.64499999999998</v>
      </c>
      <c r="O1554" s="14">
        <v>269.505</v>
      </c>
      <c r="P1554" s="2"/>
      <c r="Q1554" s="2" t="s">
        <v>105</v>
      </c>
      <c r="R1554" s="135" t="s">
        <v>105</v>
      </c>
      <c r="S1554" s="139" t="s">
        <v>1492</v>
      </c>
      <c r="T1554" s="2"/>
      <c r="U1554" s="2"/>
      <c r="V1554" s="40"/>
      <c r="W1554" s="1"/>
      <c r="X1554" s="1"/>
      <c r="Y1554" s="1"/>
      <c r="Z1554" s="18" t="e">
        <v>#N/A</v>
      </c>
      <c r="AA1554" s="1"/>
      <c r="BQ1554" s="1"/>
      <c r="BR1554" s="1"/>
      <c r="BS1554" s="4">
        <v>0</v>
      </c>
      <c r="BT1554" s="1"/>
      <c r="BU1554" s="1"/>
      <c r="BV1554" s="1"/>
      <c r="BX1554" s="1" t="s">
        <v>1018</v>
      </c>
      <c r="BY1554" s="1"/>
      <c r="BZ1554" s="1"/>
    </row>
    <row r="1555" spans="1:78" ht="15" hidden="1" customHeight="1" x14ac:dyDescent="0.3">
      <c r="A1555" s="49" t="s">
        <v>1489</v>
      </c>
      <c r="B1555" s="9">
        <v>42972</v>
      </c>
      <c r="C1555" s="1" t="s">
        <v>123</v>
      </c>
      <c r="D1555" s="4" t="s">
        <v>115</v>
      </c>
      <c r="E1555" s="4" t="s">
        <v>116</v>
      </c>
      <c r="F1555" s="83">
        <v>109</v>
      </c>
      <c r="G1555" s="83">
        <v>3</v>
      </c>
      <c r="H1555" s="12" t="str">
        <f t="shared" si="47"/>
        <v>109-3</v>
      </c>
      <c r="I1555" s="12" t="str">
        <f t="shared" si="48"/>
        <v>109-3 1</v>
      </c>
      <c r="J1555" s="49" t="s">
        <v>1489</v>
      </c>
      <c r="K1555" s="2">
        <v>0</v>
      </c>
      <c r="L1555" s="83">
        <v>71</v>
      </c>
      <c r="M1555" s="117" t="b">
        <v>1</v>
      </c>
      <c r="N1555" s="14">
        <v>269.51</v>
      </c>
      <c r="O1555" s="14">
        <v>270.21999999999997</v>
      </c>
      <c r="P1555" s="2" t="s">
        <v>112</v>
      </c>
      <c r="Q1555" s="2" t="s">
        <v>30</v>
      </c>
      <c r="R1555" s="142" t="s">
        <v>1524</v>
      </c>
      <c r="S1555" s="143">
        <v>1</v>
      </c>
      <c r="T1555" s="2" t="s">
        <v>21</v>
      </c>
      <c r="U1555" s="2"/>
      <c r="V1555" s="40" t="s">
        <v>792</v>
      </c>
      <c r="W1555" s="1" t="s">
        <v>49</v>
      </c>
      <c r="X1555" s="1" t="s">
        <v>92</v>
      </c>
      <c r="Y1555" s="1" t="s">
        <v>11</v>
      </c>
      <c r="Z1555" s="18">
        <v>3</v>
      </c>
      <c r="AA1555" s="1" t="s">
        <v>111</v>
      </c>
      <c r="AI1555" s="4">
        <v>10</v>
      </c>
      <c r="AL1555" s="39">
        <v>10</v>
      </c>
      <c r="AW1555" s="4">
        <v>80</v>
      </c>
      <c r="BQ1555" s="1"/>
      <c r="BR1555" s="1"/>
      <c r="BS1555" s="4">
        <v>100</v>
      </c>
      <c r="BT1555" s="1"/>
      <c r="BU1555" s="1"/>
      <c r="BV1555" s="1"/>
      <c r="BW1555" s="4" t="s">
        <v>895</v>
      </c>
      <c r="BX1555" s="1"/>
      <c r="BY1555" s="1"/>
      <c r="BZ1555" s="1"/>
    </row>
    <row r="1556" spans="1:78" ht="15" hidden="1" customHeight="1" x14ac:dyDescent="0.3">
      <c r="A1556" s="49" t="s">
        <v>1489</v>
      </c>
      <c r="B1556" s="9">
        <v>42972</v>
      </c>
      <c r="C1556" s="1" t="s">
        <v>123</v>
      </c>
      <c r="D1556" s="10" t="s">
        <v>115</v>
      </c>
      <c r="E1556" s="10" t="s">
        <v>116</v>
      </c>
      <c r="F1556" s="83">
        <v>109</v>
      </c>
      <c r="G1556" s="83">
        <v>3</v>
      </c>
      <c r="H1556" s="12" t="str">
        <f t="shared" si="47"/>
        <v>109-3</v>
      </c>
      <c r="I1556" s="12" t="str">
        <f t="shared" si="48"/>
        <v>109-3 3</v>
      </c>
      <c r="J1556" s="49" t="s">
        <v>1489</v>
      </c>
      <c r="K1556" s="2">
        <v>17</v>
      </c>
      <c r="L1556" s="83">
        <v>71</v>
      </c>
      <c r="M1556" s="117" t="b">
        <v>1</v>
      </c>
      <c r="N1556" s="14">
        <v>269.68</v>
      </c>
      <c r="O1556" s="14">
        <v>270.21999999999997</v>
      </c>
      <c r="P1556" s="11" t="s">
        <v>112</v>
      </c>
      <c r="Q1556" s="11" t="s">
        <v>72</v>
      </c>
      <c r="R1556" s="142" t="s">
        <v>1526</v>
      </c>
      <c r="S1556" s="143">
        <v>3</v>
      </c>
      <c r="T1556" s="11" t="s">
        <v>8</v>
      </c>
      <c r="U1556" s="11"/>
      <c r="V1556" s="17" t="s">
        <v>459</v>
      </c>
      <c r="W1556" s="6" t="s">
        <v>49</v>
      </c>
      <c r="X1556" s="6" t="s">
        <v>14</v>
      </c>
      <c r="Y1556" s="6" t="s">
        <v>11</v>
      </c>
      <c r="Z1556" s="18">
        <v>3</v>
      </c>
      <c r="AA1556" s="6" t="s">
        <v>40</v>
      </c>
      <c r="AI1556" s="4">
        <v>10</v>
      </c>
      <c r="AL1556" s="39">
        <v>70</v>
      </c>
      <c r="AW1556" s="4">
        <v>20</v>
      </c>
      <c r="BQ1556" s="6"/>
      <c r="BR1556" s="6"/>
      <c r="BS1556" s="4">
        <v>100</v>
      </c>
      <c r="BT1556" s="6"/>
      <c r="BU1556" s="6"/>
      <c r="BV1556" s="6"/>
      <c r="BW1556" s="10" t="s">
        <v>1019</v>
      </c>
      <c r="BX1556" s="6"/>
      <c r="BY1556" s="6"/>
      <c r="BZ1556" s="6"/>
    </row>
    <row r="1557" spans="1:78" ht="15" hidden="1" customHeight="1" x14ac:dyDescent="0.3">
      <c r="A1557" s="49" t="s">
        <v>1489</v>
      </c>
      <c r="B1557" s="9">
        <v>42972</v>
      </c>
      <c r="C1557" s="1" t="s">
        <v>123</v>
      </c>
      <c r="D1557" s="10" t="s">
        <v>115</v>
      </c>
      <c r="E1557" s="10" t="s">
        <v>116</v>
      </c>
      <c r="F1557" s="83">
        <v>109</v>
      </c>
      <c r="G1557" s="83">
        <v>3</v>
      </c>
      <c r="H1557" s="12" t="str">
        <f t="shared" ref="H1557:H1620" si="49">F1557&amp;"-"&amp;G1557</f>
        <v>109-3</v>
      </c>
      <c r="I1557" s="12" t="str">
        <f t="shared" si="48"/>
        <v>109-3 4</v>
      </c>
      <c r="J1557" s="49" t="s">
        <v>1489</v>
      </c>
      <c r="K1557" s="2">
        <v>0</v>
      </c>
      <c r="L1557" s="83">
        <v>71</v>
      </c>
      <c r="M1557" s="117" t="b">
        <v>1</v>
      </c>
      <c r="N1557" s="14">
        <v>269.51</v>
      </c>
      <c r="O1557" s="14">
        <v>270.21999999999997</v>
      </c>
      <c r="P1557" s="11" t="s">
        <v>112</v>
      </c>
      <c r="Q1557" s="11" t="s">
        <v>39</v>
      </c>
      <c r="R1557" s="142" t="s">
        <v>1527</v>
      </c>
      <c r="S1557" s="143">
        <v>4</v>
      </c>
      <c r="T1557" s="11" t="s">
        <v>18</v>
      </c>
      <c r="U1557" s="11"/>
      <c r="V1557" s="17" t="s">
        <v>459</v>
      </c>
      <c r="W1557" s="6" t="s">
        <v>49</v>
      </c>
      <c r="X1557" s="6" t="s">
        <v>14</v>
      </c>
      <c r="Y1557" s="6" t="s">
        <v>10</v>
      </c>
      <c r="Z1557" s="18">
        <v>2</v>
      </c>
      <c r="AA1557" s="6" t="s">
        <v>40</v>
      </c>
      <c r="AI1557" s="4">
        <v>70</v>
      </c>
      <c r="AL1557" s="39">
        <v>20</v>
      </c>
      <c r="AW1557" s="4">
        <v>10</v>
      </c>
      <c r="BQ1557" s="6"/>
      <c r="BR1557" s="6"/>
      <c r="BS1557" s="4">
        <v>100</v>
      </c>
      <c r="BT1557" s="6"/>
      <c r="BU1557" s="6"/>
      <c r="BV1557" s="6"/>
      <c r="BW1557" s="10" t="s">
        <v>897</v>
      </c>
      <c r="BX1557" s="6"/>
      <c r="BY1557" s="6"/>
      <c r="BZ1557" s="6"/>
    </row>
    <row r="1558" spans="1:78" ht="15" hidden="1" customHeight="1" x14ac:dyDescent="0.3">
      <c r="A1558" s="49" t="s">
        <v>1489</v>
      </c>
      <c r="B1558" s="9">
        <v>42972</v>
      </c>
      <c r="C1558" s="1" t="s">
        <v>123</v>
      </c>
      <c r="D1558" s="4" t="s">
        <v>115</v>
      </c>
      <c r="E1558" s="4" t="s">
        <v>116</v>
      </c>
      <c r="F1558" s="83">
        <v>109</v>
      </c>
      <c r="G1558" s="83">
        <v>3</v>
      </c>
      <c r="H1558" s="12" t="str">
        <f t="shared" si="49"/>
        <v>109-3</v>
      </c>
      <c r="I1558" s="12" t="str">
        <f t="shared" si="48"/>
        <v>109-3 3</v>
      </c>
      <c r="J1558" s="49" t="s">
        <v>1489</v>
      </c>
      <c r="K1558" s="2">
        <v>0</v>
      </c>
      <c r="L1558" s="83">
        <v>71</v>
      </c>
      <c r="M1558" s="117" t="b">
        <v>1</v>
      </c>
      <c r="N1558" s="14">
        <v>269.51</v>
      </c>
      <c r="O1558" s="14">
        <v>270.21999999999997</v>
      </c>
      <c r="P1558" s="2" t="s">
        <v>112</v>
      </c>
      <c r="Q1558" s="2" t="s">
        <v>32</v>
      </c>
      <c r="R1558" s="142" t="s">
        <v>1526</v>
      </c>
      <c r="S1558" s="143">
        <v>3</v>
      </c>
      <c r="T1558" s="2" t="s">
        <v>18</v>
      </c>
      <c r="U1558" s="2"/>
      <c r="V1558" s="17" t="s">
        <v>676</v>
      </c>
      <c r="W1558" s="1" t="s">
        <v>49</v>
      </c>
      <c r="X1558" s="6" t="s">
        <v>90</v>
      </c>
      <c r="Y1558" s="6" t="s">
        <v>11</v>
      </c>
      <c r="Z1558" s="18">
        <v>3</v>
      </c>
      <c r="AA1558" s="1" t="s">
        <v>40</v>
      </c>
      <c r="AI1558" s="4">
        <v>10</v>
      </c>
      <c r="AL1558" s="39">
        <v>20</v>
      </c>
      <c r="AR1558" s="4">
        <v>70</v>
      </c>
      <c r="BQ1558" s="1"/>
      <c r="BR1558" s="1"/>
      <c r="BS1558" s="4">
        <v>100</v>
      </c>
      <c r="BT1558" s="1"/>
      <c r="BU1558" s="1"/>
      <c r="BV1558" s="1"/>
      <c r="BW1558" s="4" t="s">
        <v>1020</v>
      </c>
      <c r="BX1558" s="1"/>
      <c r="BY1558" s="1"/>
      <c r="BZ1558" s="1"/>
    </row>
    <row r="1559" spans="1:78" ht="15" hidden="1" customHeight="1" x14ac:dyDescent="0.3">
      <c r="A1559" s="49" t="s">
        <v>1489</v>
      </c>
      <c r="B1559" s="9">
        <v>42972</v>
      </c>
      <c r="C1559" s="1" t="s">
        <v>123</v>
      </c>
      <c r="D1559" s="10" t="s">
        <v>115</v>
      </c>
      <c r="E1559" s="10" t="s">
        <v>116</v>
      </c>
      <c r="F1559" s="83">
        <v>109</v>
      </c>
      <c r="G1559" s="83">
        <v>3</v>
      </c>
      <c r="H1559" s="12" t="str">
        <f t="shared" si="49"/>
        <v>109-3</v>
      </c>
      <c r="I1559" s="12" t="str">
        <f t="shared" si="48"/>
        <v>109-3 O</v>
      </c>
      <c r="J1559" s="49" t="s">
        <v>1489</v>
      </c>
      <c r="K1559" s="2">
        <v>0</v>
      </c>
      <c r="L1559" s="83">
        <v>71</v>
      </c>
      <c r="M1559" s="117" t="b">
        <v>1</v>
      </c>
      <c r="N1559" s="14">
        <v>269.51</v>
      </c>
      <c r="O1559" s="14">
        <v>270.21999999999997</v>
      </c>
      <c r="P1559" s="2"/>
      <c r="Q1559" s="2" t="s">
        <v>105</v>
      </c>
      <c r="R1559" s="135" t="s">
        <v>105</v>
      </c>
      <c r="S1559" s="139" t="s">
        <v>1492</v>
      </c>
      <c r="T1559" s="2"/>
      <c r="U1559" s="2"/>
      <c r="V1559" s="40"/>
      <c r="W1559" s="1"/>
      <c r="X1559" s="1"/>
      <c r="Y1559" s="1"/>
      <c r="Z1559" s="18" t="e">
        <v>#N/A</v>
      </c>
      <c r="AA1559" s="1"/>
      <c r="BQ1559" s="1"/>
      <c r="BR1559" s="1"/>
      <c r="BS1559" s="4">
        <v>0</v>
      </c>
      <c r="BT1559" s="1"/>
      <c r="BU1559" s="1"/>
      <c r="BV1559" s="1"/>
      <c r="BX1559" s="1" t="s">
        <v>1021</v>
      </c>
      <c r="BY1559" s="1"/>
      <c r="BZ1559" s="1"/>
    </row>
    <row r="1560" spans="1:78" ht="15" hidden="1" customHeight="1" x14ac:dyDescent="0.3">
      <c r="A1560" s="49" t="s">
        <v>1489</v>
      </c>
      <c r="B1560" s="9">
        <v>42972</v>
      </c>
      <c r="C1560" s="1" t="s">
        <v>123</v>
      </c>
      <c r="D1560" s="4" t="s">
        <v>115</v>
      </c>
      <c r="E1560" s="4" t="s">
        <v>116</v>
      </c>
      <c r="F1560" s="83">
        <v>109</v>
      </c>
      <c r="G1560" s="83">
        <v>4</v>
      </c>
      <c r="H1560" s="12" t="str">
        <f t="shared" si="49"/>
        <v>109-4</v>
      </c>
      <c r="I1560" s="12" t="str">
        <f t="shared" si="48"/>
        <v>109-4 1</v>
      </c>
      <c r="J1560" s="49" t="s">
        <v>1489</v>
      </c>
      <c r="K1560" s="2">
        <v>33</v>
      </c>
      <c r="L1560" s="83">
        <v>43</v>
      </c>
      <c r="M1560" s="117" t="b">
        <v>1</v>
      </c>
      <c r="N1560" s="14">
        <v>270.54999999999995</v>
      </c>
      <c r="O1560" s="14">
        <v>270.64999999999998</v>
      </c>
      <c r="P1560" s="2" t="s">
        <v>96</v>
      </c>
      <c r="Q1560" s="2" t="s">
        <v>30</v>
      </c>
      <c r="R1560" s="142" t="s">
        <v>1524</v>
      </c>
      <c r="S1560" s="143">
        <v>1</v>
      </c>
      <c r="T1560" s="2" t="s">
        <v>21</v>
      </c>
      <c r="U1560" s="2"/>
      <c r="V1560" s="40" t="s">
        <v>971</v>
      </c>
      <c r="W1560" s="1" t="s">
        <v>49</v>
      </c>
      <c r="X1560" s="1" t="s">
        <v>92</v>
      </c>
      <c r="Y1560" s="1" t="s">
        <v>11</v>
      </c>
      <c r="Z1560" s="18">
        <v>3</v>
      </c>
      <c r="AA1560" s="1" t="s">
        <v>111</v>
      </c>
      <c r="AI1560" s="4">
        <v>10</v>
      </c>
      <c r="AL1560" s="39">
        <v>10</v>
      </c>
      <c r="AW1560" s="4">
        <v>80</v>
      </c>
      <c r="BQ1560" s="1"/>
      <c r="BR1560" s="1"/>
      <c r="BS1560" s="4">
        <v>100</v>
      </c>
      <c r="BT1560" s="1"/>
      <c r="BU1560" s="1"/>
      <c r="BV1560" s="1"/>
      <c r="BW1560" s="4" t="s">
        <v>1022</v>
      </c>
      <c r="BX1560" s="1"/>
      <c r="BY1560" s="1"/>
      <c r="BZ1560" s="1"/>
    </row>
    <row r="1561" spans="1:78" ht="15" hidden="1" customHeight="1" x14ac:dyDescent="0.3">
      <c r="A1561" s="49" t="s">
        <v>1489</v>
      </c>
      <c r="B1561" s="9">
        <v>42972</v>
      </c>
      <c r="C1561" s="1" t="s">
        <v>123</v>
      </c>
      <c r="D1561" s="10" t="s">
        <v>115</v>
      </c>
      <c r="E1561" s="10" t="s">
        <v>116</v>
      </c>
      <c r="F1561" s="83">
        <v>109</v>
      </c>
      <c r="G1561" s="83">
        <v>4</v>
      </c>
      <c r="H1561" s="12" t="str">
        <f t="shared" si="49"/>
        <v>109-4</v>
      </c>
      <c r="I1561" s="12" t="str">
        <f t="shared" si="48"/>
        <v>109-4 3</v>
      </c>
      <c r="J1561" s="49" t="s">
        <v>1489</v>
      </c>
      <c r="K1561" s="2">
        <v>0</v>
      </c>
      <c r="L1561" s="83">
        <v>70</v>
      </c>
      <c r="M1561" s="117" t="b">
        <v>1</v>
      </c>
      <c r="N1561" s="14">
        <v>270.21999999999997</v>
      </c>
      <c r="O1561" s="14">
        <v>270.91999999999996</v>
      </c>
      <c r="P1561" s="11" t="s">
        <v>112</v>
      </c>
      <c r="Q1561" s="11" t="s">
        <v>72</v>
      </c>
      <c r="R1561" s="142" t="s">
        <v>1526</v>
      </c>
      <c r="S1561" s="143">
        <v>3</v>
      </c>
      <c r="T1561" s="11" t="s">
        <v>8</v>
      </c>
      <c r="U1561" s="11" t="s">
        <v>19</v>
      </c>
      <c r="V1561" s="17" t="s">
        <v>796</v>
      </c>
      <c r="W1561" s="6" t="s">
        <v>49</v>
      </c>
      <c r="X1561" s="6" t="s">
        <v>14</v>
      </c>
      <c r="Y1561" s="6" t="s">
        <v>11</v>
      </c>
      <c r="Z1561" s="18">
        <v>3</v>
      </c>
      <c r="AA1561" s="6" t="s">
        <v>40</v>
      </c>
      <c r="AI1561" s="4">
        <v>10</v>
      </c>
      <c r="AL1561" s="39">
        <v>70</v>
      </c>
      <c r="AW1561" s="4">
        <v>20</v>
      </c>
      <c r="BQ1561" s="6"/>
      <c r="BR1561" s="6"/>
      <c r="BS1561" s="4">
        <v>100</v>
      </c>
      <c r="BT1561" s="6"/>
      <c r="BU1561" s="6"/>
      <c r="BV1561" s="6"/>
      <c r="BW1561" s="10" t="s">
        <v>1023</v>
      </c>
      <c r="BX1561" s="6"/>
      <c r="BY1561" s="6"/>
      <c r="BZ1561" s="6"/>
    </row>
    <row r="1562" spans="1:78" ht="15" hidden="1" customHeight="1" x14ac:dyDescent="0.3">
      <c r="A1562" s="49" t="s">
        <v>1489</v>
      </c>
      <c r="B1562" s="9">
        <v>42972</v>
      </c>
      <c r="C1562" s="1" t="s">
        <v>123</v>
      </c>
      <c r="D1562" s="10" t="s">
        <v>115</v>
      </c>
      <c r="E1562" s="10" t="s">
        <v>116</v>
      </c>
      <c r="F1562" s="83">
        <v>109</v>
      </c>
      <c r="G1562" s="83">
        <v>4</v>
      </c>
      <c r="H1562" s="12" t="str">
        <f t="shared" si="49"/>
        <v>109-4</v>
      </c>
      <c r="I1562" s="12" t="str">
        <f t="shared" si="48"/>
        <v>109-4 4</v>
      </c>
      <c r="J1562" s="49" t="s">
        <v>1489</v>
      </c>
      <c r="K1562" s="2">
        <v>0</v>
      </c>
      <c r="L1562" s="83">
        <v>70</v>
      </c>
      <c r="M1562" s="117" t="b">
        <v>1</v>
      </c>
      <c r="N1562" s="14">
        <v>270.21999999999997</v>
      </c>
      <c r="O1562" s="14">
        <v>270.91999999999996</v>
      </c>
      <c r="P1562" s="11" t="s">
        <v>112</v>
      </c>
      <c r="Q1562" s="11" t="s">
        <v>39</v>
      </c>
      <c r="R1562" s="142" t="s">
        <v>1527</v>
      </c>
      <c r="S1562" s="143">
        <v>4</v>
      </c>
      <c r="T1562" s="11" t="s">
        <v>18</v>
      </c>
      <c r="U1562" s="11"/>
      <c r="V1562" s="17" t="s">
        <v>459</v>
      </c>
      <c r="W1562" s="6" t="s">
        <v>49</v>
      </c>
      <c r="X1562" s="6" t="s">
        <v>14</v>
      </c>
      <c r="Y1562" s="6" t="s">
        <v>10</v>
      </c>
      <c r="Z1562" s="18">
        <v>2</v>
      </c>
      <c r="AA1562" s="6" t="s">
        <v>40</v>
      </c>
      <c r="AI1562" s="4">
        <v>70</v>
      </c>
      <c r="AL1562" s="39">
        <v>20</v>
      </c>
      <c r="AW1562" s="4">
        <v>10</v>
      </c>
      <c r="BQ1562" s="6"/>
      <c r="BR1562" s="6"/>
      <c r="BS1562" s="4">
        <v>100</v>
      </c>
      <c r="BT1562" s="6"/>
      <c r="BU1562" s="6"/>
      <c r="BV1562" s="6"/>
      <c r="BW1562" s="10" t="s">
        <v>897</v>
      </c>
      <c r="BX1562" s="6"/>
      <c r="BY1562" s="6"/>
      <c r="BZ1562" s="6"/>
    </row>
    <row r="1563" spans="1:78" ht="15" hidden="1" customHeight="1" x14ac:dyDescent="0.3">
      <c r="A1563" s="49" t="s">
        <v>1489</v>
      </c>
      <c r="B1563" s="9">
        <v>42972</v>
      </c>
      <c r="C1563" s="1" t="s">
        <v>123</v>
      </c>
      <c r="D1563" s="10" t="s">
        <v>115</v>
      </c>
      <c r="E1563" s="10" t="s">
        <v>116</v>
      </c>
      <c r="F1563" s="83">
        <v>109</v>
      </c>
      <c r="G1563" s="83">
        <v>4</v>
      </c>
      <c r="H1563" s="12" t="str">
        <f t="shared" si="49"/>
        <v>109-4</v>
      </c>
      <c r="I1563" s="12" t="str">
        <f t="shared" si="48"/>
        <v>109-4 O</v>
      </c>
      <c r="J1563" s="49" t="s">
        <v>1489</v>
      </c>
      <c r="K1563" s="2">
        <v>0</v>
      </c>
      <c r="L1563" s="83">
        <v>70</v>
      </c>
      <c r="M1563" s="117" t="b">
        <v>1</v>
      </c>
      <c r="N1563" s="14">
        <v>270.21999999999997</v>
      </c>
      <c r="O1563" s="14">
        <v>270.91999999999996</v>
      </c>
      <c r="P1563" s="2"/>
      <c r="Q1563" s="2" t="s">
        <v>105</v>
      </c>
      <c r="R1563" s="135" t="s">
        <v>105</v>
      </c>
      <c r="S1563" s="139" t="s">
        <v>1492</v>
      </c>
      <c r="T1563" s="2"/>
      <c r="U1563" s="2"/>
      <c r="V1563" s="40"/>
      <c r="W1563" s="1"/>
      <c r="X1563" s="1"/>
      <c r="Y1563" s="1"/>
      <c r="Z1563" s="18" t="e">
        <v>#N/A</v>
      </c>
      <c r="AA1563" s="1"/>
      <c r="BQ1563" s="1"/>
      <c r="BR1563" s="1"/>
      <c r="BS1563" s="4">
        <v>0</v>
      </c>
      <c r="BT1563" s="1"/>
      <c r="BU1563" s="1"/>
      <c r="BV1563" s="1"/>
      <c r="BX1563" s="1" t="s">
        <v>1024</v>
      </c>
      <c r="BY1563" s="1"/>
      <c r="BZ1563" s="1"/>
    </row>
    <row r="1564" spans="1:78" ht="15" hidden="1" customHeight="1" x14ac:dyDescent="0.3">
      <c r="A1564" s="49" t="s">
        <v>1489</v>
      </c>
      <c r="B1564" s="9">
        <v>42972</v>
      </c>
      <c r="C1564" s="1" t="s">
        <v>123</v>
      </c>
      <c r="D1564" s="4" t="s">
        <v>115</v>
      </c>
      <c r="E1564" s="4" t="s">
        <v>116</v>
      </c>
      <c r="F1564" s="83">
        <v>110</v>
      </c>
      <c r="G1564" s="83">
        <v>1</v>
      </c>
      <c r="H1564" s="12" t="str">
        <f t="shared" si="49"/>
        <v>110-1</v>
      </c>
      <c r="I1564" s="12" t="str">
        <f t="shared" si="48"/>
        <v>110-1 1</v>
      </c>
      <c r="J1564" s="49" t="s">
        <v>1489</v>
      </c>
      <c r="K1564" s="2">
        <v>0</v>
      </c>
      <c r="L1564" s="83">
        <v>66</v>
      </c>
      <c r="M1564" s="117" t="b">
        <v>1</v>
      </c>
      <c r="N1564" s="14">
        <v>270.8</v>
      </c>
      <c r="O1564" s="14">
        <v>271.46000000000004</v>
      </c>
      <c r="P1564" s="2" t="s">
        <v>96</v>
      </c>
      <c r="Q1564" s="2" t="s">
        <v>30</v>
      </c>
      <c r="R1564" s="142" t="s">
        <v>1524</v>
      </c>
      <c r="S1564" s="143">
        <v>1</v>
      </c>
      <c r="T1564" s="2" t="s">
        <v>21</v>
      </c>
      <c r="U1564" s="2"/>
      <c r="V1564" s="40" t="s">
        <v>791</v>
      </c>
      <c r="W1564" s="1" t="s">
        <v>49</v>
      </c>
      <c r="X1564" s="1" t="s">
        <v>92</v>
      </c>
      <c r="Y1564" s="1" t="s">
        <v>11</v>
      </c>
      <c r="Z1564" s="18">
        <v>3</v>
      </c>
      <c r="AA1564" s="1" t="s">
        <v>111</v>
      </c>
      <c r="AI1564" s="4">
        <v>10</v>
      </c>
      <c r="AL1564" s="39">
        <v>10</v>
      </c>
      <c r="AW1564" s="4">
        <v>80</v>
      </c>
      <c r="BQ1564" s="1"/>
      <c r="BR1564" s="1"/>
      <c r="BS1564" s="4">
        <v>100</v>
      </c>
      <c r="BT1564" s="1"/>
      <c r="BU1564" s="1"/>
      <c r="BV1564" s="1"/>
      <c r="BX1564" s="1"/>
      <c r="BY1564" s="1"/>
      <c r="BZ1564" s="1"/>
    </row>
    <row r="1565" spans="1:78" ht="15" hidden="1" customHeight="1" x14ac:dyDescent="0.3">
      <c r="A1565" s="49" t="s">
        <v>1489</v>
      </c>
      <c r="B1565" s="9">
        <v>42972</v>
      </c>
      <c r="C1565" s="1" t="s">
        <v>123</v>
      </c>
      <c r="D1565" s="10" t="s">
        <v>115</v>
      </c>
      <c r="E1565" s="10" t="s">
        <v>116</v>
      </c>
      <c r="F1565" s="83">
        <v>110</v>
      </c>
      <c r="G1565" s="83">
        <v>1</v>
      </c>
      <c r="H1565" s="12" t="str">
        <f t="shared" si="49"/>
        <v>110-1</v>
      </c>
      <c r="I1565" s="12" t="str">
        <f t="shared" si="48"/>
        <v>110-1 3</v>
      </c>
      <c r="J1565" s="49" t="s">
        <v>1489</v>
      </c>
      <c r="K1565" s="2">
        <v>0</v>
      </c>
      <c r="L1565" s="83">
        <v>66</v>
      </c>
      <c r="M1565" s="117" t="b">
        <v>1</v>
      </c>
      <c r="N1565" s="14">
        <v>270.8</v>
      </c>
      <c r="O1565" s="14">
        <v>271.46000000000004</v>
      </c>
      <c r="P1565" s="11" t="s">
        <v>112</v>
      </c>
      <c r="Q1565" s="11" t="s">
        <v>72</v>
      </c>
      <c r="R1565" s="142" t="s">
        <v>1526</v>
      </c>
      <c r="S1565" s="143">
        <v>3</v>
      </c>
      <c r="T1565" s="11" t="s">
        <v>8</v>
      </c>
      <c r="U1565" s="11" t="s">
        <v>19</v>
      </c>
      <c r="V1565" s="17" t="s">
        <v>972</v>
      </c>
      <c r="W1565" s="6" t="s">
        <v>49</v>
      </c>
      <c r="X1565" s="6" t="s">
        <v>14</v>
      </c>
      <c r="Y1565" s="6" t="s">
        <v>11</v>
      </c>
      <c r="Z1565" s="18">
        <v>3</v>
      </c>
      <c r="AA1565" s="6" t="s">
        <v>40</v>
      </c>
      <c r="AI1565" s="4">
        <v>10</v>
      </c>
      <c r="AL1565" s="39">
        <v>70</v>
      </c>
      <c r="AW1565" s="4">
        <v>20</v>
      </c>
      <c r="BQ1565" s="6"/>
      <c r="BR1565" s="6"/>
      <c r="BS1565" s="4">
        <v>100</v>
      </c>
      <c r="BT1565" s="6"/>
      <c r="BU1565" s="6"/>
      <c r="BV1565" s="6"/>
      <c r="BW1565" s="10" t="s">
        <v>1025</v>
      </c>
      <c r="BX1565" s="6"/>
      <c r="BY1565" s="6"/>
      <c r="BZ1565" s="6"/>
    </row>
    <row r="1566" spans="1:78" ht="15" hidden="1" customHeight="1" x14ac:dyDescent="0.3">
      <c r="A1566" s="49" t="s">
        <v>1489</v>
      </c>
      <c r="B1566" s="9">
        <v>42972</v>
      </c>
      <c r="C1566" s="1" t="s">
        <v>123</v>
      </c>
      <c r="D1566" s="10" t="s">
        <v>115</v>
      </c>
      <c r="E1566" s="10" t="s">
        <v>116</v>
      </c>
      <c r="F1566" s="83">
        <v>110</v>
      </c>
      <c r="G1566" s="83">
        <v>1</v>
      </c>
      <c r="H1566" s="12" t="str">
        <f t="shared" si="49"/>
        <v>110-1</v>
      </c>
      <c r="I1566" s="12" t="str">
        <f t="shared" si="48"/>
        <v>110-1 4</v>
      </c>
      <c r="J1566" s="49" t="s">
        <v>1489</v>
      </c>
      <c r="K1566" s="2">
        <v>0</v>
      </c>
      <c r="L1566" s="83">
        <v>66</v>
      </c>
      <c r="M1566" s="117" t="b">
        <v>1</v>
      </c>
      <c r="N1566" s="14">
        <v>270.8</v>
      </c>
      <c r="O1566" s="14">
        <v>271.46000000000004</v>
      </c>
      <c r="P1566" s="11" t="s">
        <v>112</v>
      </c>
      <c r="Q1566" s="11" t="s">
        <v>39</v>
      </c>
      <c r="R1566" s="142" t="s">
        <v>1527</v>
      </c>
      <c r="S1566" s="143">
        <v>4</v>
      </c>
      <c r="T1566" s="11" t="s">
        <v>18</v>
      </c>
      <c r="U1566" s="11"/>
      <c r="V1566" s="17" t="s">
        <v>459</v>
      </c>
      <c r="W1566" s="6" t="s">
        <v>49</v>
      </c>
      <c r="X1566" s="6" t="s">
        <v>14</v>
      </c>
      <c r="Y1566" s="6" t="s">
        <v>10</v>
      </c>
      <c r="Z1566" s="18">
        <v>2</v>
      </c>
      <c r="AA1566" s="6" t="s">
        <v>40</v>
      </c>
      <c r="AI1566" s="4">
        <v>70</v>
      </c>
      <c r="AL1566" s="39">
        <v>20</v>
      </c>
      <c r="AW1566" s="4">
        <v>10</v>
      </c>
      <c r="BQ1566" s="6"/>
      <c r="BR1566" s="6"/>
      <c r="BS1566" s="4">
        <v>100</v>
      </c>
      <c r="BT1566" s="6"/>
      <c r="BU1566" s="6"/>
      <c r="BV1566" s="6"/>
      <c r="BW1566" s="10" t="s">
        <v>897</v>
      </c>
      <c r="BX1566" s="6"/>
      <c r="BY1566" s="6"/>
      <c r="BZ1566" s="6"/>
    </row>
    <row r="1567" spans="1:78" ht="15" hidden="1" customHeight="1" x14ac:dyDescent="0.3">
      <c r="A1567" s="49" t="s">
        <v>1489</v>
      </c>
      <c r="B1567" s="9">
        <v>42972</v>
      </c>
      <c r="C1567" s="1" t="s">
        <v>123</v>
      </c>
      <c r="D1567" s="4" t="s">
        <v>115</v>
      </c>
      <c r="E1567" s="4" t="s">
        <v>116</v>
      </c>
      <c r="F1567" s="83">
        <v>110</v>
      </c>
      <c r="G1567" s="83">
        <v>1</v>
      </c>
      <c r="H1567" s="12" t="str">
        <f t="shared" si="49"/>
        <v>110-1</v>
      </c>
      <c r="I1567" s="12" t="str">
        <f t="shared" si="48"/>
        <v>110-1 5</v>
      </c>
      <c r="J1567" s="49" t="s">
        <v>1489</v>
      </c>
      <c r="K1567" s="2">
        <v>0</v>
      </c>
      <c r="L1567" s="83">
        <v>66</v>
      </c>
      <c r="M1567" s="117" t="b">
        <v>1</v>
      </c>
      <c r="N1567" s="14">
        <v>270.8</v>
      </c>
      <c r="O1567" s="14">
        <v>271.46000000000004</v>
      </c>
      <c r="P1567" s="2" t="s">
        <v>112</v>
      </c>
      <c r="Q1567" s="2" t="s">
        <v>32</v>
      </c>
      <c r="R1567" s="142" t="s">
        <v>1495</v>
      </c>
      <c r="S1567" s="143">
        <v>5</v>
      </c>
      <c r="T1567" s="2" t="s">
        <v>18</v>
      </c>
      <c r="U1567" s="2"/>
      <c r="V1567" s="17" t="s">
        <v>459</v>
      </c>
      <c r="W1567" s="1" t="s">
        <v>49</v>
      </c>
      <c r="X1567" s="6" t="s">
        <v>14</v>
      </c>
      <c r="Y1567" s="6" t="s">
        <v>11</v>
      </c>
      <c r="Z1567" s="18">
        <v>3</v>
      </c>
      <c r="AA1567" s="1" t="s">
        <v>40</v>
      </c>
      <c r="AI1567" s="4">
        <v>10</v>
      </c>
      <c r="AR1567" s="4">
        <v>90</v>
      </c>
      <c r="BQ1567" s="1"/>
      <c r="BR1567" s="1"/>
      <c r="BS1567" s="4">
        <v>100</v>
      </c>
      <c r="BT1567" s="1"/>
      <c r="BU1567" s="1"/>
      <c r="BV1567" s="1"/>
      <c r="BW1567" s="4" t="s">
        <v>997</v>
      </c>
      <c r="BX1567" s="1"/>
      <c r="BY1567" s="1"/>
      <c r="BZ1567" s="1"/>
    </row>
    <row r="1568" spans="1:78" ht="15" hidden="1" customHeight="1" x14ac:dyDescent="0.3">
      <c r="A1568" s="49" t="s">
        <v>1489</v>
      </c>
      <c r="B1568" s="9">
        <v>42972</v>
      </c>
      <c r="C1568" s="1" t="s">
        <v>123</v>
      </c>
      <c r="D1568" s="4" t="s">
        <v>115</v>
      </c>
      <c r="E1568" s="4" t="s">
        <v>116</v>
      </c>
      <c r="F1568" s="83">
        <v>110</v>
      </c>
      <c r="G1568" s="83">
        <v>1</v>
      </c>
      <c r="H1568" s="12" t="str">
        <f t="shared" si="49"/>
        <v>110-1</v>
      </c>
      <c r="I1568" s="12" t="str">
        <f t="shared" si="48"/>
        <v>110-1 O</v>
      </c>
      <c r="J1568" s="49" t="s">
        <v>1489</v>
      </c>
      <c r="K1568" s="2">
        <v>0</v>
      </c>
      <c r="L1568" s="83">
        <v>66</v>
      </c>
      <c r="M1568" s="117" t="b">
        <v>1</v>
      </c>
      <c r="N1568" s="14">
        <v>270.8</v>
      </c>
      <c r="O1568" s="14">
        <v>271.46000000000004</v>
      </c>
      <c r="P1568" s="11"/>
      <c r="Q1568" s="2" t="s">
        <v>137</v>
      </c>
      <c r="R1568" s="135" t="s">
        <v>105</v>
      </c>
      <c r="S1568" s="139" t="s">
        <v>1492</v>
      </c>
      <c r="T1568" s="11"/>
      <c r="U1568" s="11"/>
      <c r="V1568" s="17"/>
      <c r="W1568" s="6"/>
      <c r="X1568" s="6"/>
      <c r="Y1568" s="6"/>
      <c r="Z1568" s="18" t="e">
        <v>#N/A</v>
      </c>
      <c r="AA1568" s="6"/>
      <c r="BQ1568" s="6"/>
      <c r="BR1568" s="6"/>
      <c r="BS1568" s="4">
        <v>0</v>
      </c>
      <c r="BT1568" s="6"/>
      <c r="BU1568" s="6"/>
      <c r="BV1568" s="6"/>
      <c r="BW1568" s="10"/>
      <c r="BX1568" s="1" t="s">
        <v>1026</v>
      </c>
      <c r="BY1568" s="6"/>
      <c r="BZ1568" s="6"/>
    </row>
    <row r="1569" spans="1:78" ht="15" hidden="1" customHeight="1" x14ac:dyDescent="0.3">
      <c r="A1569" s="49" t="s">
        <v>1489</v>
      </c>
      <c r="B1569" s="9">
        <v>42972</v>
      </c>
      <c r="C1569" s="1" t="s">
        <v>123</v>
      </c>
      <c r="D1569" s="4" t="s">
        <v>115</v>
      </c>
      <c r="E1569" s="4" t="s">
        <v>116</v>
      </c>
      <c r="F1569" s="83">
        <v>110</v>
      </c>
      <c r="G1569" s="83">
        <v>2</v>
      </c>
      <c r="H1569" s="12" t="str">
        <f t="shared" si="49"/>
        <v>110-2</v>
      </c>
      <c r="I1569" s="12" t="str">
        <f t="shared" si="48"/>
        <v>110-2 1</v>
      </c>
      <c r="J1569" s="49" t="s">
        <v>1489</v>
      </c>
      <c r="K1569" s="2">
        <v>0</v>
      </c>
      <c r="L1569" s="83">
        <v>70</v>
      </c>
      <c r="M1569" s="117" t="b">
        <v>1</v>
      </c>
      <c r="N1569" s="14">
        <v>271.46000000000004</v>
      </c>
      <c r="O1569" s="14">
        <v>272.16000000000003</v>
      </c>
      <c r="P1569" s="2" t="s">
        <v>112</v>
      </c>
      <c r="Q1569" s="2" t="s">
        <v>30</v>
      </c>
      <c r="R1569" s="142" t="s">
        <v>1524</v>
      </c>
      <c r="S1569" s="143">
        <v>1</v>
      </c>
      <c r="T1569" s="2" t="s">
        <v>21</v>
      </c>
      <c r="U1569" s="2"/>
      <c r="V1569" s="40" t="s">
        <v>791</v>
      </c>
      <c r="W1569" s="1" t="s">
        <v>49</v>
      </c>
      <c r="X1569" s="1" t="s">
        <v>92</v>
      </c>
      <c r="Y1569" s="1" t="s">
        <v>11</v>
      </c>
      <c r="Z1569" s="18">
        <v>3</v>
      </c>
      <c r="AA1569" s="1" t="s">
        <v>111</v>
      </c>
      <c r="AI1569" s="4">
        <v>10</v>
      </c>
      <c r="AL1569" s="39">
        <v>10</v>
      </c>
      <c r="AW1569" s="4">
        <v>80</v>
      </c>
      <c r="BQ1569" s="1"/>
      <c r="BR1569" s="1"/>
      <c r="BS1569" s="4">
        <v>100</v>
      </c>
      <c r="BT1569" s="1"/>
      <c r="BU1569" s="1"/>
      <c r="BV1569" s="1"/>
      <c r="BX1569" s="1"/>
      <c r="BY1569" s="1"/>
      <c r="BZ1569" s="1"/>
    </row>
    <row r="1570" spans="1:78" ht="15" hidden="1" customHeight="1" x14ac:dyDescent="0.3">
      <c r="A1570" s="49" t="s">
        <v>1489</v>
      </c>
      <c r="B1570" s="9">
        <v>42972</v>
      </c>
      <c r="C1570" s="1" t="s">
        <v>123</v>
      </c>
      <c r="D1570" s="10" t="s">
        <v>115</v>
      </c>
      <c r="E1570" s="10" t="s">
        <v>116</v>
      </c>
      <c r="F1570" s="83">
        <v>110</v>
      </c>
      <c r="G1570" s="83">
        <v>2</v>
      </c>
      <c r="H1570" s="12" t="str">
        <f t="shared" si="49"/>
        <v>110-2</v>
      </c>
      <c r="I1570" s="12" t="str">
        <f t="shared" si="48"/>
        <v>110-2 3</v>
      </c>
      <c r="J1570" s="49" t="s">
        <v>1489</v>
      </c>
      <c r="K1570" s="2">
        <v>0</v>
      </c>
      <c r="L1570" s="83">
        <v>70</v>
      </c>
      <c r="M1570" s="117" t="b">
        <v>1</v>
      </c>
      <c r="N1570" s="14">
        <v>271.46000000000004</v>
      </c>
      <c r="O1570" s="14">
        <v>272.16000000000003</v>
      </c>
      <c r="P1570" s="11" t="s">
        <v>112</v>
      </c>
      <c r="Q1570" s="11" t="s">
        <v>72</v>
      </c>
      <c r="R1570" s="142" t="s">
        <v>1526</v>
      </c>
      <c r="S1570" s="143">
        <v>3</v>
      </c>
      <c r="T1570" s="11" t="s">
        <v>8</v>
      </c>
      <c r="U1570" s="11" t="s">
        <v>44</v>
      </c>
      <c r="V1570" s="17" t="s">
        <v>972</v>
      </c>
      <c r="W1570" s="6" t="s">
        <v>49</v>
      </c>
      <c r="X1570" s="6" t="s">
        <v>14</v>
      </c>
      <c r="Y1570" s="6" t="s">
        <v>11</v>
      </c>
      <c r="Z1570" s="18">
        <v>3</v>
      </c>
      <c r="AA1570" s="6" t="s">
        <v>40</v>
      </c>
      <c r="AI1570" s="4">
        <v>10</v>
      </c>
      <c r="AL1570" s="39">
        <v>70</v>
      </c>
      <c r="AW1570" s="4">
        <v>20</v>
      </c>
      <c r="BQ1570" s="6"/>
      <c r="BR1570" s="6"/>
      <c r="BS1570" s="4">
        <v>100</v>
      </c>
      <c r="BT1570" s="6"/>
      <c r="BU1570" s="6"/>
      <c r="BV1570" s="6"/>
      <c r="BW1570" s="10" t="s">
        <v>1027</v>
      </c>
      <c r="BX1570" s="6"/>
      <c r="BY1570" s="6"/>
      <c r="BZ1570" s="6"/>
    </row>
    <row r="1571" spans="1:78" ht="15" hidden="1" customHeight="1" x14ac:dyDescent="0.3">
      <c r="A1571" s="49" t="s">
        <v>1489</v>
      </c>
      <c r="B1571" s="9">
        <v>42972</v>
      </c>
      <c r="C1571" s="1" t="s">
        <v>123</v>
      </c>
      <c r="D1571" s="10" t="s">
        <v>115</v>
      </c>
      <c r="E1571" s="10" t="s">
        <v>116</v>
      </c>
      <c r="F1571" s="83">
        <v>110</v>
      </c>
      <c r="G1571" s="83">
        <v>2</v>
      </c>
      <c r="H1571" s="12" t="str">
        <f t="shared" si="49"/>
        <v>110-2</v>
      </c>
      <c r="I1571" s="12" t="str">
        <f t="shared" si="48"/>
        <v>110-2 4</v>
      </c>
      <c r="J1571" s="49" t="s">
        <v>1489</v>
      </c>
      <c r="K1571" s="2">
        <v>0</v>
      </c>
      <c r="L1571" s="83">
        <v>70</v>
      </c>
      <c r="M1571" s="117" t="b">
        <v>1</v>
      </c>
      <c r="N1571" s="14">
        <v>271.46000000000004</v>
      </c>
      <c r="O1571" s="14">
        <v>272.16000000000003</v>
      </c>
      <c r="P1571" s="11" t="s">
        <v>112</v>
      </c>
      <c r="Q1571" s="11" t="s">
        <v>39</v>
      </c>
      <c r="R1571" s="142" t="s">
        <v>1527</v>
      </c>
      <c r="S1571" s="143">
        <v>4</v>
      </c>
      <c r="T1571" s="11" t="s">
        <v>18</v>
      </c>
      <c r="U1571" s="11"/>
      <c r="V1571" s="17" t="s">
        <v>459</v>
      </c>
      <c r="W1571" s="6" t="s">
        <v>49</v>
      </c>
      <c r="X1571" s="6" t="s">
        <v>14</v>
      </c>
      <c r="Y1571" s="6" t="s">
        <v>10</v>
      </c>
      <c r="Z1571" s="18">
        <v>2</v>
      </c>
      <c r="AA1571" s="6" t="s">
        <v>40</v>
      </c>
      <c r="AI1571" s="4">
        <v>70</v>
      </c>
      <c r="AL1571" s="39">
        <v>20</v>
      </c>
      <c r="AW1571" s="4">
        <v>10</v>
      </c>
      <c r="BQ1571" s="6"/>
      <c r="BR1571" s="6"/>
      <c r="BS1571" s="4">
        <v>100</v>
      </c>
      <c r="BT1571" s="6"/>
      <c r="BU1571" s="6"/>
      <c r="BV1571" s="6"/>
      <c r="BW1571" s="10" t="s">
        <v>897</v>
      </c>
      <c r="BX1571" s="6"/>
      <c r="BY1571" s="6"/>
      <c r="BZ1571" s="6"/>
    </row>
    <row r="1572" spans="1:78" ht="15" hidden="1" customHeight="1" x14ac:dyDescent="0.3">
      <c r="A1572" s="49" t="s">
        <v>1489</v>
      </c>
      <c r="B1572" s="9">
        <v>42972</v>
      </c>
      <c r="C1572" s="1" t="s">
        <v>123</v>
      </c>
      <c r="D1572" s="4" t="s">
        <v>115</v>
      </c>
      <c r="E1572" s="4" t="s">
        <v>116</v>
      </c>
      <c r="F1572" s="83">
        <v>110</v>
      </c>
      <c r="G1572" s="83">
        <v>2</v>
      </c>
      <c r="H1572" s="12" t="str">
        <f t="shared" si="49"/>
        <v>110-2</v>
      </c>
      <c r="I1572" s="12" t="str">
        <f t="shared" si="48"/>
        <v>110-2 5</v>
      </c>
      <c r="J1572" s="49" t="s">
        <v>1489</v>
      </c>
      <c r="K1572" s="2">
        <v>0</v>
      </c>
      <c r="L1572" s="83">
        <v>70</v>
      </c>
      <c r="M1572" s="117" t="b">
        <v>1</v>
      </c>
      <c r="N1572" s="14">
        <v>271.46000000000004</v>
      </c>
      <c r="O1572" s="14">
        <v>272.16000000000003</v>
      </c>
      <c r="P1572" s="2" t="s">
        <v>112</v>
      </c>
      <c r="Q1572" s="2" t="s">
        <v>32</v>
      </c>
      <c r="R1572" s="142" t="s">
        <v>1495</v>
      </c>
      <c r="S1572" s="143">
        <v>5</v>
      </c>
      <c r="T1572" s="2" t="s">
        <v>18</v>
      </c>
      <c r="U1572" s="2"/>
      <c r="V1572" s="17" t="s">
        <v>790</v>
      </c>
      <c r="W1572" s="1" t="s">
        <v>49</v>
      </c>
      <c r="X1572" s="6" t="s">
        <v>14</v>
      </c>
      <c r="Y1572" s="6" t="s">
        <v>11</v>
      </c>
      <c r="Z1572" s="18">
        <v>3</v>
      </c>
      <c r="AA1572" s="1" t="s">
        <v>40</v>
      </c>
      <c r="AI1572" s="4">
        <v>10</v>
      </c>
      <c r="AR1572" s="4">
        <v>90</v>
      </c>
      <c r="BQ1572" s="1"/>
      <c r="BR1572" s="1"/>
      <c r="BS1572" s="4">
        <v>100</v>
      </c>
      <c r="BT1572" s="1"/>
      <c r="BU1572" s="1"/>
      <c r="BV1572" s="1"/>
      <c r="BW1572" s="4" t="s">
        <v>997</v>
      </c>
      <c r="BX1572" s="1"/>
      <c r="BY1572" s="1"/>
      <c r="BZ1572" s="1"/>
    </row>
    <row r="1573" spans="1:78" ht="15" hidden="1" customHeight="1" x14ac:dyDescent="0.3">
      <c r="A1573" s="49" t="s">
        <v>1489</v>
      </c>
      <c r="B1573" s="9">
        <v>42972</v>
      </c>
      <c r="C1573" s="1" t="s">
        <v>123</v>
      </c>
      <c r="D1573" s="4" t="s">
        <v>115</v>
      </c>
      <c r="E1573" s="4" t="s">
        <v>116</v>
      </c>
      <c r="F1573" s="83">
        <v>110</v>
      </c>
      <c r="G1573" s="83">
        <v>2</v>
      </c>
      <c r="H1573" s="12" t="str">
        <f t="shared" si="49"/>
        <v>110-2</v>
      </c>
      <c r="I1573" s="12" t="str">
        <f t="shared" si="48"/>
        <v>110-2 O</v>
      </c>
      <c r="J1573" s="49" t="s">
        <v>1489</v>
      </c>
      <c r="K1573" s="2">
        <v>0</v>
      </c>
      <c r="L1573" s="83">
        <v>70</v>
      </c>
      <c r="M1573" s="117" t="b">
        <v>1</v>
      </c>
      <c r="N1573" s="14">
        <v>271.46000000000004</v>
      </c>
      <c r="O1573" s="14">
        <v>272.16000000000003</v>
      </c>
      <c r="P1573" s="11"/>
      <c r="Q1573" s="2" t="s">
        <v>137</v>
      </c>
      <c r="R1573" s="135" t="s">
        <v>105</v>
      </c>
      <c r="S1573" s="139" t="s">
        <v>1492</v>
      </c>
      <c r="T1573" s="11"/>
      <c r="U1573" s="11"/>
      <c r="V1573" s="17"/>
      <c r="W1573" s="6"/>
      <c r="X1573" s="6"/>
      <c r="Y1573" s="6"/>
      <c r="Z1573" s="18" t="e">
        <v>#N/A</v>
      </c>
      <c r="AA1573" s="6"/>
      <c r="BQ1573" s="6"/>
      <c r="BR1573" s="6"/>
      <c r="BS1573" s="4">
        <v>0</v>
      </c>
      <c r="BT1573" s="6"/>
      <c r="BU1573" s="6"/>
      <c r="BV1573" s="6"/>
      <c r="BW1573" s="10"/>
      <c r="BX1573" s="1" t="s">
        <v>1028</v>
      </c>
      <c r="BY1573" s="6"/>
      <c r="BZ1573" s="6"/>
    </row>
    <row r="1574" spans="1:78" ht="15" hidden="1" customHeight="1" x14ac:dyDescent="0.3">
      <c r="A1574" s="49" t="s">
        <v>1489</v>
      </c>
      <c r="B1574" s="9">
        <v>42972</v>
      </c>
      <c r="C1574" s="1" t="s">
        <v>123</v>
      </c>
      <c r="D1574" s="10" t="s">
        <v>115</v>
      </c>
      <c r="E1574" s="10" t="s">
        <v>116</v>
      </c>
      <c r="F1574" s="83">
        <v>110</v>
      </c>
      <c r="G1574" s="83">
        <v>3</v>
      </c>
      <c r="H1574" s="12" t="str">
        <f t="shared" si="49"/>
        <v>110-3</v>
      </c>
      <c r="I1574" s="12" t="str">
        <f t="shared" si="48"/>
        <v>110-3 3</v>
      </c>
      <c r="J1574" s="49" t="s">
        <v>1489</v>
      </c>
      <c r="K1574" s="2">
        <v>0</v>
      </c>
      <c r="L1574" s="83">
        <v>93</v>
      </c>
      <c r="M1574" s="117" t="b">
        <v>1</v>
      </c>
      <c r="N1574" s="14">
        <v>272.16500000000002</v>
      </c>
      <c r="O1574" s="14">
        <v>273.09500000000003</v>
      </c>
      <c r="P1574" s="11" t="s">
        <v>112</v>
      </c>
      <c r="Q1574" s="11" t="s">
        <v>72</v>
      </c>
      <c r="R1574" s="142" t="s">
        <v>1526</v>
      </c>
      <c r="S1574" s="143">
        <v>3</v>
      </c>
      <c r="T1574" s="11" t="s">
        <v>44</v>
      </c>
      <c r="U1574" s="11"/>
      <c r="V1574" s="17" t="s">
        <v>973</v>
      </c>
      <c r="W1574" s="6" t="s">
        <v>49</v>
      </c>
      <c r="X1574" s="6" t="s">
        <v>14</v>
      </c>
      <c r="Y1574" s="6" t="s">
        <v>11</v>
      </c>
      <c r="Z1574" s="18">
        <v>3</v>
      </c>
      <c r="AA1574" s="6" t="s">
        <v>40</v>
      </c>
      <c r="AI1574" s="4">
        <v>10</v>
      </c>
      <c r="AL1574" s="39">
        <v>70</v>
      </c>
      <c r="AW1574" s="4">
        <v>20</v>
      </c>
      <c r="BQ1574" s="6"/>
      <c r="BR1574" s="6"/>
      <c r="BS1574" s="4">
        <v>100</v>
      </c>
      <c r="BT1574" s="6"/>
      <c r="BU1574" s="6"/>
      <c r="BV1574" s="6"/>
      <c r="BW1574" s="10" t="s">
        <v>1029</v>
      </c>
      <c r="BX1574" s="6"/>
      <c r="BY1574" s="6"/>
      <c r="BZ1574" s="6"/>
    </row>
    <row r="1575" spans="1:78" ht="15" hidden="1" customHeight="1" x14ac:dyDescent="0.3">
      <c r="A1575" s="49" t="s">
        <v>1489</v>
      </c>
      <c r="B1575" s="9">
        <v>42972</v>
      </c>
      <c r="C1575" s="1" t="s">
        <v>123</v>
      </c>
      <c r="D1575" s="10" t="s">
        <v>115</v>
      </c>
      <c r="E1575" s="10" t="s">
        <v>116</v>
      </c>
      <c r="F1575" s="83">
        <v>110</v>
      </c>
      <c r="G1575" s="83">
        <v>3</v>
      </c>
      <c r="H1575" s="12" t="str">
        <f t="shared" si="49"/>
        <v>110-3</v>
      </c>
      <c r="I1575" s="12" t="str">
        <f t="shared" si="48"/>
        <v>110-3 4</v>
      </c>
      <c r="J1575" s="49" t="s">
        <v>1489</v>
      </c>
      <c r="K1575" s="2">
        <v>0</v>
      </c>
      <c r="L1575" s="83">
        <v>93</v>
      </c>
      <c r="M1575" s="117" t="b">
        <v>1</v>
      </c>
      <c r="N1575" s="14">
        <v>272.16500000000002</v>
      </c>
      <c r="O1575" s="14">
        <v>273.09500000000003</v>
      </c>
      <c r="P1575" s="11" t="s">
        <v>112</v>
      </c>
      <c r="Q1575" s="11" t="s">
        <v>39</v>
      </c>
      <c r="R1575" s="142" t="s">
        <v>1527</v>
      </c>
      <c r="S1575" s="143">
        <v>4</v>
      </c>
      <c r="T1575" s="11" t="s">
        <v>18</v>
      </c>
      <c r="U1575" s="11"/>
      <c r="V1575" s="17" t="s">
        <v>459</v>
      </c>
      <c r="W1575" s="6" t="s">
        <v>49</v>
      </c>
      <c r="X1575" s="6" t="s">
        <v>14</v>
      </c>
      <c r="Y1575" s="6" t="s">
        <v>10</v>
      </c>
      <c r="Z1575" s="18">
        <v>2</v>
      </c>
      <c r="AA1575" s="6" t="s">
        <v>40</v>
      </c>
      <c r="AI1575" s="4">
        <v>70</v>
      </c>
      <c r="AL1575" s="39">
        <v>20</v>
      </c>
      <c r="AW1575" s="4">
        <v>10</v>
      </c>
      <c r="BQ1575" s="6"/>
      <c r="BR1575" s="6"/>
      <c r="BS1575" s="4">
        <v>100</v>
      </c>
      <c r="BT1575" s="6"/>
      <c r="BU1575" s="6"/>
      <c r="BV1575" s="6"/>
      <c r="BW1575" s="10" t="s">
        <v>1030</v>
      </c>
      <c r="BX1575" s="6"/>
      <c r="BY1575" s="6"/>
      <c r="BZ1575" s="6"/>
    </row>
    <row r="1576" spans="1:78" ht="15" hidden="1" customHeight="1" x14ac:dyDescent="0.3">
      <c r="A1576" s="49" t="s">
        <v>1489</v>
      </c>
      <c r="B1576" s="9">
        <v>42972</v>
      </c>
      <c r="C1576" s="1" t="s">
        <v>123</v>
      </c>
      <c r="D1576" s="4" t="s">
        <v>115</v>
      </c>
      <c r="E1576" s="4" t="s">
        <v>116</v>
      </c>
      <c r="F1576" s="83">
        <v>110</v>
      </c>
      <c r="G1576" s="83">
        <v>3</v>
      </c>
      <c r="H1576" s="12" t="str">
        <f t="shared" si="49"/>
        <v>110-3</v>
      </c>
      <c r="I1576" s="12" t="str">
        <f t="shared" si="48"/>
        <v>110-3 5</v>
      </c>
      <c r="J1576" s="49" t="s">
        <v>1489</v>
      </c>
      <c r="K1576" s="2">
        <v>0</v>
      </c>
      <c r="L1576" s="83">
        <v>93</v>
      </c>
      <c r="M1576" s="117" t="b">
        <v>1</v>
      </c>
      <c r="N1576" s="14">
        <v>272.16500000000002</v>
      </c>
      <c r="O1576" s="14">
        <v>273.09500000000003</v>
      </c>
      <c r="P1576" s="2" t="s">
        <v>112</v>
      </c>
      <c r="Q1576" s="2" t="s">
        <v>32</v>
      </c>
      <c r="R1576" s="142" t="s">
        <v>1495</v>
      </c>
      <c r="S1576" s="143">
        <v>5</v>
      </c>
      <c r="T1576" s="2" t="s">
        <v>18</v>
      </c>
      <c r="U1576" s="2"/>
      <c r="V1576" s="17" t="s">
        <v>790</v>
      </c>
      <c r="W1576" s="1" t="s">
        <v>49</v>
      </c>
      <c r="X1576" s="6" t="s">
        <v>14</v>
      </c>
      <c r="Y1576" s="6" t="s">
        <v>11</v>
      </c>
      <c r="Z1576" s="18">
        <v>3</v>
      </c>
      <c r="AA1576" s="1" t="s">
        <v>40</v>
      </c>
      <c r="AI1576" s="4">
        <v>10</v>
      </c>
      <c r="AR1576" s="4">
        <v>90</v>
      </c>
      <c r="BQ1576" s="1"/>
      <c r="BR1576" s="1"/>
      <c r="BS1576" s="4">
        <v>100</v>
      </c>
      <c r="BT1576" s="1"/>
      <c r="BU1576" s="1"/>
      <c r="BV1576" s="1"/>
      <c r="BW1576" s="4" t="s">
        <v>997</v>
      </c>
      <c r="BX1576" s="1"/>
      <c r="BY1576" s="1"/>
      <c r="BZ1576" s="1"/>
    </row>
    <row r="1577" spans="1:78" ht="15" hidden="1" customHeight="1" x14ac:dyDescent="0.3">
      <c r="A1577" s="49" t="s">
        <v>1489</v>
      </c>
      <c r="B1577" s="9">
        <v>42972</v>
      </c>
      <c r="C1577" s="1" t="s">
        <v>123</v>
      </c>
      <c r="D1577" s="4" t="s">
        <v>115</v>
      </c>
      <c r="E1577" s="4" t="s">
        <v>116</v>
      </c>
      <c r="F1577" s="83">
        <v>110</v>
      </c>
      <c r="G1577" s="83">
        <v>3</v>
      </c>
      <c r="H1577" s="12" t="str">
        <f t="shared" si="49"/>
        <v>110-3</v>
      </c>
      <c r="I1577" s="12" t="str">
        <f t="shared" si="48"/>
        <v>110-3 O</v>
      </c>
      <c r="J1577" s="49" t="s">
        <v>1489</v>
      </c>
      <c r="K1577" s="2">
        <v>0</v>
      </c>
      <c r="L1577" s="83">
        <v>93</v>
      </c>
      <c r="M1577" s="117" t="b">
        <v>1</v>
      </c>
      <c r="N1577" s="14">
        <v>272.16500000000002</v>
      </c>
      <c r="O1577" s="14">
        <v>273.09500000000003</v>
      </c>
      <c r="P1577" s="11"/>
      <c r="Q1577" s="2" t="s">
        <v>137</v>
      </c>
      <c r="R1577" s="135" t="s">
        <v>105</v>
      </c>
      <c r="S1577" s="139" t="s">
        <v>1492</v>
      </c>
      <c r="T1577" s="11"/>
      <c r="U1577" s="11"/>
      <c r="V1577" s="17"/>
      <c r="W1577" s="6"/>
      <c r="X1577" s="6"/>
      <c r="Y1577" s="6"/>
      <c r="Z1577" s="18" t="e">
        <v>#N/A</v>
      </c>
      <c r="AA1577" s="6"/>
      <c r="BQ1577" s="6"/>
      <c r="BR1577" s="6"/>
      <c r="BS1577" s="4">
        <v>0</v>
      </c>
      <c r="BT1577" s="6"/>
      <c r="BU1577" s="6"/>
      <c r="BV1577" s="6"/>
      <c r="BW1577" s="10"/>
      <c r="BX1577" s="10" t="s">
        <v>1031</v>
      </c>
      <c r="BY1577" s="6"/>
      <c r="BZ1577" s="6"/>
    </row>
    <row r="1578" spans="1:78" ht="15" hidden="1" customHeight="1" x14ac:dyDescent="0.3">
      <c r="A1578" s="49" t="s">
        <v>1489</v>
      </c>
      <c r="B1578" s="9">
        <v>42972</v>
      </c>
      <c r="C1578" s="1" t="s">
        <v>123</v>
      </c>
      <c r="D1578" s="10" t="s">
        <v>115</v>
      </c>
      <c r="E1578" s="10" t="s">
        <v>116</v>
      </c>
      <c r="F1578" s="83">
        <v>110</v>
      </c>
      <c r="G1578" s="83">
        <v>4</v>
      </c>
      <c r="H1578" s="12" t="str">
        <f t="shared" si="49"/>
        <v>110-4</v>
      </c>
      <c r="I1578" s="12" t="str">
        <f t="shared" si="48"/>
        <v>110-4 3</v>
      </c>
      <c r="J1578" s="49" t="s">
        <v>1489</v>
      </c>
      <c r="K1578" s="2">
        <v>0</v>
      </c>
      <c r="L1578" s="83">
        <v>78</v>
      </c>
      <c r="M1578" s="117" t="b">
        <v>1</v>
      </c>
      <c r="N1578" s="14">
        <v>273.10000000000002</v>
      </c>
      <c r="O1578" s="14">
        <v>273.88</v>
      </c>
      <c r="P1578" s="11" t="s">
        <v>112</v>
      </c>
      <c r="Q1578" s="11" t="s">
        <v>72</v>
      </c>
      <c r="R1578" s="142" t="s">
        <v>1526</v>
      </c>
      <c r="S1578" s="143">
        <v>3</v>
      </c>
      <c r="T1578" s="11" t="s">
        <v>44</v>
      </c>
      <c r="U1578" s="11"/>
      <c r="V1578" s="17" t="s">
        <v>789</v>
      </c>
      <c r="W1578" s="6" t="s">
        <v>49</v>
      </c>
      <c r="X1578" s="6" t="s">
        <v>17</v>
      </c>
      <c r="Y1578" s="6" t="s">
        <v>11</v>
      </c>
      <c r="Z1578" s="18">
        <v>3</v>
      </c>
      <c r="AA1578" s="6" t="s">
        <v>40</v>
      </c>
      <c r="AI1578" s="4">
        <v>10</v>
      </c>
      <c r="AL1578" s="39">
        <v>70</v>
      </c>
      <c r="AW1578" s="4">
        <v>20</v>
      </c>
      <c r="BQ1578" s="6"/>
      <c r="BR1578" s="6"/>
      <c r="BS1578" s="4">
        <v>100</v>
      </c>
      <c r="BT1578" s="6"/>
      <c r="BU1578" s="6"/>
      <c r="BV1578" s="6"/>
      <c r="BW1578" s="10" t="s">
        <v>1032</v>
      </c>
      <c r="BX1578" s="6"/>
      <c r="BY1578" s="6"/>
      <c r="BZ1578" s="6"/>
    </row>
    <row r="1579" spans="1:78" ht="15" hidden="1" customHeight="1" x14ac:dyDescent="0.3">
      <c r="A1579" s="49" t="s">
        <v>1489</v>
      </c>
      <c r="B1579" s="9">
        <v>42972</v>
      </c>
      <c r="C1579" s="1" t="s">
        <v>123</v>
      </c>
      <c r="D1579" s="10" t="s">
        <v>115</v>
      </c>
      <c r="E1579" s="10" t="s">
        <v>116</v>
      </c>
      <c r="F1579" s="83">
        <v>110</v>
      </c>
      <c r="G1579" s="83">
        <v>4</v>
      </c>
      <c r="H1579" s="12" t="str">
        <f t="shared" si="49"/>
        <v>110-4</v>
      </c>
      <c r="I1579" s="12" t="str">
        <f t="shared" si="48"/>
        <v>110-4 4</v>
      </c>
      <c r="J1579" s="49" t="s">
        <v>1489</v>
      </c>
      <c r="K1579" s="2">
        <v>0</v>
      </c>
      <c r="L1579" s="83">
        <v>78</v>
      </c>
      <c r="M1579" s="117" t="b">
        <v>1</v>
      </c>
      <c r="N1579" s="14">
        <v>273.10000000000002</v>
      </c>
      <c r="O1579" s="14">
        <v>273.88</v>
      </c>
      <c r="P1579" s="11" t="s">
        <v>112</v>
      </c>
      <c r="Q1579" s="11" t="s">
        <v>39</v>
      </c>
      <c r="R1579" s="142" t="s">
        <v>1527</v>
      </c>
      <c r="S1579" s="143">
        <v>4</v>
      </c>
      <c r="T1579" s="11" t="s">
        <v>18</v>
      </c>
      <c r="U1579" s="11"/>
      <c r="V1579" s="17" t="s">
        <v>459</v>
      </c>
      <c r="W1579" s="6" t="s">
        <v>49</v>
      </c>
      <c r="X1579" s="6" t="s">
        <v>14</v>
      </c>
      <c r="Y1579" s="6" t="s">
        <v>10</v>
      </c>
      <c r="Z1579" s="18">
        <v>2</v>
      </c>
      <c r="AA1579" s="6" t="s">
        <v>40</v>
      </c>
      <c r="AI1579" s="4">
        <v>70</v>
      </c>
      <c r="AL1579" s="39">
        <v>20</v>
      </c>
      <c r="AW1579" s="4">
        <v>10</v>
      </c>
      <c r="BQ1579" s="6"/>
      <c r="BR1579" s="6"/>
      <c r="BS1579" s="4">
        <v>100</v>
      </c>
      <c r="BT1579" s="6"/>
      <c r="BU1579" s="6"/>
      <c r="BV1579" s="6"/>
      <c r="BW1579" s="10" t="s">
        <v>1030</v>
      </c>
      <c r="BX1579" s="6"/>
      <c r="BY1579" s="6"/>
      <c r="BZ1579" s="6"/>
    </row>
    <row r="1580" spans="1:78" ht="15" hidden="1" customHeight="1" x14ac:dyDescent="0.3">
      <c r="A1580" s="49" t="s">
        <v>1489</v>
      </c>
      <c r="B1580" s="9">
        <v>42972</v>
      </c>
      <c r="C1580" s="1" t="s">
        <v>123</v>
      </c>
      <c r="D1580" s="4" t="s">
        <v>115</v>
      </c>
      <c r="E1580" s="4" t="s">
        <v>116</v>
      </c>
      <c r="F1580" s="83">
        <v>110</v>
      </c>
      <c r="G1580" s="83">
        <v>4</v>
      </c>
      <c r="H1580" s="12" t="str">
        <f t="shared" si="49"/>
        <v>110-4</v>
      </c>
      <c r="I1580" s="12" t="str">
        <f t="shared" si="48"/>
        <v>110-4 3</v>
      </c>
      <c r="J1580" s="49" t="s">
        <v>1489</v>
      </c>
      <c r="K1580" s="2">
        <v>0</v>
      </c>
      <c r="L1580" s="83">
        <v>78</v>
      </c>
      <c r="M1580" s="117" t="b">
        <v>1</v>
      </c>
      <c r="N1580" s="14">
        <v>273.10000000000002</v>
      </c>
      <c r="O1580" s="14">
        <v>273.88</v>
      </c>
      <c r="P1580" s="2" t="s">
        <v>112</v>
      </c>
      <c r="Q1580" s="2" t="s">
        <v>32</v>
      </c>
      <c r="R1580" s="142" t="s">
        <v>1526</v>
      </c>
      <c r="S1580" s="143">
        <v>3</v>
      </c>
      <c r="T1580" s="2" t="s">
        <v>18</v>
      </c>
      <c r="U1580" s="2"/>
      <c r="V1580" s="17" t="s">
        <v>676</v>
      </c>
      <c r="W1580" s="1" t="s">
        <v>49</v>
      </c>
      <c r="X1580" s="6" t="s">
        <v>90</v>
      </c>
      <c r="Y1580" s="6" t="s">
        <v>11</v>
      </c>
      <c r="Z1580" s="18">
        <v>3</v>
      </c>
      <c r="AA1580" s="1" t="s">
        <v>40</v>
      </c>
      <c r="AI1580" s="4">
        <v>10</v>
      </c>
      <c r="AL1580" s="39">
        <v>20</v>
      </c>
      <c r="AR1580" s="4">
        <v>70</v>
      </c>
      <c r="BQ1580" s="1"/>
      <c r="BR1580" s="1"/>
      <c r="BS1580" s="4">
        <v>100</v>
      </c>
      <c r="BT1580" s="1"/>
      <c r="BU1580" s="1"/>
      <c r="BV1580" s="1"/>
      <c r="BW1580" s="4" t="s">
        <v>1015</v>
      </c>
      <c r="BX1580" s="1"/>
      <c r="BY1580" s="1"/>
      <c r="BZ1580" s="1"/>
    </row>
    <row r="1581" spans="1:78" ht="15" hidden="1" customHeight="1" x14ac:dyDescent="0.3">
      <c r="A1581" s="49" t="s">
        <v>1489</v>
      </c>
      <c r="B1581" s="9">
        <v>42972</v>
      </c>
      <c r="C1581" s="1" t="s">
        <v>123</v>
      </c>
      <c r="D1581" s="4" t="s">
        <v>115</v>
      </c>
      <c r="E1581" s="4" t="s">
        <v>116</v>
      </c>
      <c r="F1581" s="83">
        <v>110</v>
      </c>
      <c r="G1581" s="83">
        <v>4</v>
      </c>
      <c r="H1581" s="12" t="str">
        <f t="shared" si="49"/>
        <v>110-4</v>
      </c>
      <c r="I1581" s="12" t="str">
        <f t="shared" si="48"/>
        <v>110-4 5</v>
      </c>
      <c r="J1581" s="49" t="s">
        <v>1489</v>
      </c>
      <c r="K1581" s="2">
        <v>0</v>
      </c>
      <c r="L1581" s="83">
        <v>78</v>
      </c>
      <c r="M1581" s="117" t="b">
        <v>1</v>
      </c>
      <c r="N1581" s="14">
        <v>273.10000000000002</v>
      </c>
      <c r="O1581" s="14">
        <v>273.88</v>
      </c>
      <c r="P1581" s="2" t="s">
        <v>112</v>
      </c>
      <c r="Q1581" s="2" t="s">
        <v>32</v>
      </c>
      <c r="R1581" s="142" t="s">
        <v>1495</v>
      </c>
      <c r="S1581" s="143">
        <v>5</v>
      </c>
      <c r="T1581" s="2" t="s">
        <v>18</v>
      </c>
      <c r="U1581" s="2"/>
      <c r="V1581" s="17" t="s">
        <v>795</v>
      </c>
      <c r="W1581" s="1" t="s">
        <v>49</v>
      </c>
      <c r="X1581" s="6" t="s">
        <v>16</v>
      </c>
      <c r="Y1581" s="6" t="s">
        <v>11</v>
      </c>
      <c r="Z1581" s="18">
        <v>3</v>
      </c>
      <c r="AA1581" s="1" t="s">
        <v>40</v>
      </c>
      <c r="AI1581" s="4">
        <v>10</v>
      </c>
      <c r="AR1581" s="4">
        <v>90</v>
      </c>
      <c r="BQ1581" s="1"/>
      <c r="BR1581" s="1"/>
      <c r="BS1581" s="4">
        <v>100</v>
      </c>
      <c r="BT1581" s="1"/>
      <c r="BU1581" s="1"/>
      <c r="BV1581" s="1"/>
      <c r="BW1581" s="4" t="s">
        <v>997</v>
      </c>
      <c r="BX1581" s="1"/>
      <c r="BY1581" s="1"/>
      <c r="BZ1581" s="1"/>
    </row>
    <row r="1582" spans="1:78" ht="15" hidden="1" customHeight="1" x14ac:dyDescent="0.3">
      <c r="A1582" s="49" t="s">
        <v>1489</v>
      </c>
      <c r="B1582" s="9">
        <v>42972</v>
      </c>
      <c r="C1582" s="1" t="s">
        <v>123</v>
      </c>
      <c r="D1582" s="4" t="s">
        <v>115</v>
      </c>
      <c r="E1582" s="4" t="s">
        <v>116</v>
      </c>
      <c r="F1582" s="83">
        <v>110</v>
      </c>
      <c r="G1582" s="83">
        <v>4</v>
      </c>
      <c r="H1582" s="12" t="str">
        <f t="shared" si="49"/>
        <v>110-4</v>
      </c>
      <c r="I1582" s="12" t="str">
        <f t="shared" si="48"/>
        <v>110-4 O</v>
      </c>
      <c r="J1582" s="49" t="s">
        <v>1489</v>
      </c>
      <c r="K1582" s="2">
        <v>0</v>
      </c>
      <c r="L1582" s="83">
        <v>78</v>
      </c>
      <c r="M1582" s="117" t="b">
        <v>1</v>
      </c>
      <c r="N1582" s="14">
        <v>273.10000000000002</v>
      </c>
      <c r="O1582" s="14">
        <v>273.88</v>
      </c>
      <c r="P1582" s="11"/>
      <c r="Q1582" s="2" t="s">
        <v>137</v>
      </c>
      <c r="R1582" s="135" t="s">
        <v>105</v>
      </c>
      <c r="S1582" s="139" t="s">
        <v>1492</v>
      </c>
      <c r="T1582" s="11"/>
      <c r="U1582" s="11"/>
      <c r="V1582" s="17"/>
      <c r="W1582" s="6"/>
      <c r="X1582" s="6"/>
      <c r="Y1582" s="6"/>
      <c r="Z1582" s="18" t="e">
        <v>#N/A</v>
      </c>
      <c r="AA1582" s="6"/>
      <c r="BQ1582" s="6"/>
      <c r="BR1582" s="6"/>
      <c r="BS1582" s="4">
        <v>0</v>
      </c>
      <c r="BT1582" s="6"/>
      <c r="BU1582" s="6"/>
      <c r="BV1582" s="6"/>
      <c r="BW1582" s="10"/>
      <c r="BX1582" s="10" t="s">
        <v>1033</v>
      </c>
      <c r="BY1582" s="6"/>
      <c r="BZ1582" s="6"/>
    </row>
    <row r="1583" spans="1:78" ht="15" hidden="1" customHeight="1" x14ac:dyDescent="0.3">
      <c r="A1583" s="49" t="s">
        <v>1489</v>
      </c>
      <c r="B1583" s="9">
        <v>42972</v>
      </c>
      <c r="C1583" s="1" t="s">
        <v>123</v>
      </c>
      <c r="D1583" s="4" t="s">
        <v>115</v>
      </c>
      <c r="E1583" s="4" t="s">
        <v>116</v>
      </c>
      <c r="F1583" s="83">
        <v>111</v>
      </c>
      <c r="G1583" s="83">
        <v>1</v>
      </c>
      <c r="H1583" s="12" t="str">
        <f t="shared" si="49"/>
        <v>111-1</v>
      </c>
      <c r="I1583" s="12" t="str">
        <f t="shared" si="48"/>
        <v>111-1 1</v>
      </c>
      <c r="J1583" s="49" t="s">
        <v>1489</v>
      </c>
      <c r="K1583" s="2">
        <v>83</v>
      </c>
      <c r="L1583" s="83">
        <v>85</v>
      </c>
      <c r="M1583" s="117" t="b">
        <v>1</v>
      </c>
      <c r="N1583" s="14">
        <v>274.68</v>
      </c>
      <c r="O1583" s="14">
        <v>274.70000000000005</v>
      </c>
      <c r="P1583" s="2" t="s">
        <v>96</v>
      </c>
      <c r="Q1583" s="2" t="s">
        <v>30</v>
      </c>
      <c r="R1583" s="142" t="s">
        <v>1524</v>
      </c>
      <c r="S1583" s="143">
        <v>1</v>
      </c>
      <c r="T1583" s="2" t="s">
        <v>21</v>
      </c>
      <c r="U1583" s="2"/>
      <c r="V1583" s="40" t="s">
        <v>791</v>
      </c>
      <c r="W1583" s="1" t="s">
        <v>49</v>
      </c>
      <c r="X1583" s="1" t="s">
        <v>92</v>
      </c>
      <c r="Y1583" s="1" t="s">
        <v>11</v>
      </c>
      <c r="Z1583" s="18">
        <v>3</v>
      </c>
      <c r="AA1583" s="1" t="s">
        <v>111</v>
      </c>
      <c r="AI1583" s="4">
        <v>10</v>
      </c>
      <c r="AL1583" s="39">
        <v>10</v>
      </c>
      <c r="AW1583" s="4">
        <v>80</v>
      </c>
      <c r="BQ1583" s="1"/>
      <c r="BR1583" s="1"/>
      <c r="BS1583" s="4">
        <v>100</v>
      </c>
      <c r="BT1583" s="1"/>
      <c r="BU1583" s="1"/>
      <c r="BV1583" s="1"/>
      <c r="BX1583" s="1"/>
      <c r="BY1583" s="1"/>
      <c r="BZ1583" s="1"/>
    </row>
    <row r="1584" spans="1:78" ht="15" hidden="1" customHeight="1" x14ac:dyDescent="0.3">
      <c r="A1584" s="49" t="s">
        <v>1489</v>
      </c>
      <c r="B1584" s="9">
        <v>42972</v>
      </c>
      <c r="C1584" s="1" t="s">
        <v>123</v>
      </c>
      <c r="D1584" s="10" t="s">
        <v>115</v>
      </c>
      <c r="E1584" s="10" t="s">
        <v>116</v>
      </c>
      <c r="F1584" s="83">
        <v>111</v>
      </c>
      <c r="G1584" s="83">
        <v>1</v>
      </c>
      <c r="H1584" s="12" t="str">
        <f t="shared" si="49"/>
        <v>111-1</v>
      </c>
      <c r="I1584" s="12" t="str">
        <f t="shared" si="48"/>
        <v>111-1 3</v>
      </c>
      <c r="J1584" s="49" t="s">
        <v>1489</v>
      </c>
      <c r="K1584" s="2">
        <v>0</v>
      </c>
      <c r="L1584" s="83">
        <v>85</v>
      </c>
      <c r="M1584" s="117" t="b">
        <v>1</v>
      </c>
      <c r="N1584" s="14">
        <v>273.85000000000002</v>
      </c>
      <c r="O1584" s="14">
        <v>274.70000000000005</v>
      </c>
      <c r="P1584" s="11" t="s">
        <v>112</v>
      </c>
      <c r="Q1584" s="11" t="s">
        <v>72</v>
      </c>
      <c r="R1584" s="142" t="s">
        <v>1526</v>
      </c>
      <c r="S1584" s="143">
        <v>3</v>
      </c>
      <c r="T1584" s="11" t="s">
        <v>8</v>
      </c>
      <c r="U1584" s="11" t="s">
        <v>44</v>
      </c>
      <c r="V1584" s="17" t="s">
        <v>974</v>
      </c>
      <c r="W1584" s="6" t="s">
        <v>49</v>
      </c>
      <c r="X1584" s="6" t="s">
        <v>14</v>
      </c>
      <c r="Y1584" s="6" t="s">
        <v>11</v>
      </c>
      <c r="Z1584" s="18">
        <v>3</v>
      </c>
      <c r="AA1584" s="6" t="s">
        <v>40</v>
      </c>
      <c r="AI1584" s="4">
        <v>10</v>
      </c>
      <c r="AL1584" s="39">
        <v>70</v>
      </c>
      <c r="AW1584" s="4">
        <v>20</v>
      </c>
      <c r="BQ1584" s="6"/>
      <c r="BR1584" s="6"/>
      <c r="BS1584" s="4">
        <v>100</v>
      </c>
      <c r="BT1584" s="6"/>
      <c r="BU1584" s="6"/>
      <c r="BV1584" s="6"/>
      <c r="BW1584" s="10" t="s">
        <v>1034</v>
      </c>
      <c r="BX1584" s="6"/>
      <c r="BY1584" s="6"/>
      <c r="BZ1584" s="6"/>
    </row>
    <row r="1585" spans="1:78" ht="15" hidden="1" customHeight="1" x14ac:dyDescent="0.3">
      <c r="A1585" s="49" t="s">
        <v>1489</v>
      </c>
      <c r="B1585" s="9">
        <v>42972</v>
      </c>
      <c r="C1585" s="1" t="s">
        <v>123</v>
      </c>
      <c r="D1585" s="10" t="s">
        <v>115</v>
      </c>
      <c r="E1585" s="10" t="s">
        <v>116</v>
      </c>
      <c r="F1585" s="83">
        <v>111</v>
      </c>
      <c r="G1585" s="83">
        <v>1</v>
      </c>
      <c r="H1585" s="12" t="str">
        <f t="shared" si="49"/>
        <v>111-1</v>
      </c>
      <c r="I1585" s="12" t="str">
        <f t="shared" si="48"/>
        <v>111-1 4</v>
      </c>
      <c r="J1585" s="49" t="s">
        <v>1489</v>
      </c>
      <c r="K1585" s="2">
        <v>0</v>
      </c>
      <c r="L1585" s="83">
        <v>85</v>
      </c>
      <c r="M1585" s="117" t="b">
        <v>1</v>
      </c>
      <c r="N1585" s="14">
        <v>273.85000000000002</v>
      </c>
      <c r="O1585" s="14">
        <v>274.70000000000005</v>
      </c>
      <c r="P1585" s="11" t="s">
        <v>112</v>
      </c>
      <c r="Q1585" s="11" t="s">
        <v>39</v>
      </c>
      <c r="R1585" s="142" t="s">
        <v>1527</v>
      </c>
      <c r="S1585" s="143">
        <v>4</v>
      </c>
      <c r="T1585" s="11" t="s">
        <v>18</v>
      </c>
      <c r="U1585" s="11"/>
      <c r="V1585" s="17" t="s">
        <v>459</v>
      </c>
      <c r="W1585" s="6" t="s">
        <v>49</v>
      </c>
      <c r="X1585" s="6" t="s">
        <v>14</v>
      </c>
      <c r="Y1585" s="6" t="s">
        <v>10</v>
      </c>
      <c r="Z1585" s="18">
        <v>2</v>
      </c>
      <c r="AA1585" s="6" t="s">
        <v>40</v>
      </c>
      <c r="AI1585" s="4">
        <v>70</v>
      </c>
      <c r="AL1585" s="39">
        <v>20</v>
      </c>
      <c r="AW1585" s="4">
        <v>10</v>
      </c>
      <c r="BQ1585" s="6"/>
      <c r="BR1585" s="6"/>
      <c r="BS1585" s="4">
        <v>100</v>
      </c>
      <c r="BT1585" s="6"/>
      <c r="BU1585" s="6"/>
      <c r="BV1585" s="6"/>
      <c r="BW1585" s="10" t="s">
        <v>897</v>
      </c>
      <c r="BX1585" s="6"/>
      <c r="BY1585" s="6"/>
      <c r="BZ1585" s="6"/>
    </row>
    <row r="1586" spans="1:78" ht="15" hidden="1" customHeight="1" x14ac:dyDescent="0.3">
      <c r="A1586" s="49" t="s">
        <v>1489</v>
      </c>
      <c r="B1586" s="9">
        <v>42972</v>
      </c>
      <c r="C1586" s="1" t="s">
        <v>123</v>
      </c>
      <c r="D1586" s="4" t="s">
        <v>115</v>
      </c>
      <c r="E1586" s="4" t="s">
        <v>116</v>
      </c>
      <c r="F1586" s="83">
        <v>111</v>
      </c>
      <c r="G1586" s="83">
        <v>1</v>
      </c>
      <c r="H1586" s="12" t="str">
        <f t="shared" si="49"/>
        <v>111-1</v>
      </c>
      <c r="I1586" s="12" t="str">
        <f t="shared" si="48"/>
        <v>111-1 5</v>
      </c>
      <c r="J1586" s="49" t="s">
        <v>1489</v>
      </c>
      <c r="K1586" s="2">
        <v>0</v>
      </c>
      <c r="L1586" s="83">
        <v>85</v>
      </c>
      <c r="M1586" s="117" t="b">
        <v>1</v>
      </c>
      <c r="N1586" s="14">
        <v>273.85000000000002</v>
      </c>
      <c r="O1586" s="14">
        <v>274.70000000000005</v>
      </c>
      <c r="P1586" s="2" t="s">
        <v>112</v>
      </c>
      <c r="Q1586" s="2" t="s">
        <v>32</v>
      </c>
      <c r="R1586" s="142" t="s">
        <v>1495</v>
      </c>
      <c r="S1586" s="143">
        <v>5</v>
      </c>
      <c r="T1586" s="2" t="s">
        <v>18</v>
      </c>
      <c r="U1586" s="2"/>
      <c r="V1586" s="17" t="s">
        <v>790</v>
      </c>
      <c r="W1586" s="1" t="s">
        <v>49</v>
      </c>
      <c r="X1586" s="6" t="s">
        <v>14</v>
      </c>
      <c r="Y1586" s="6" t="s">
        <v>11</v>
      </c>
      <c r="Z1586" s="18">
        <v>3</v>
      </c>
      <c r="AA1586" s="1" t="s">
        <v>40</v>
      </c>
      <c r="AI1586" s="4">
        <v>10</v>
      </c>
      <c r="AR1586" s="4">
        <v>90</v>
      </c>
      <c r="BQ1586" s="1"/>
      <c r="BR1586" s="1"/>
      <c r="BS1586" s="4">
        <v>100</v>
      </c>
      <c r="BT1586" s="1"/>
      <c r="BU1586" s="1"/>
      <c r="BV1586" s="1"/>
      <c r="BW1586" s="4" t="s">
        <v>1015</v>
      </c>
      <c r="BX1586" s="1"/>
      <c r="BY1586" s="1"/>
      <c r="BZ1586" s="1"/>
    </row>
    <row r="1587" spans="1:78" ht="15" hidden="1" customHeight="1" x14ac:dyDescent="0.3">
      <c r="A1587" s="49" t="s">
        <v>1489</v>
      </c>
      <c r="B1587" s="9">
        <v>42972</v>
      </c>
      <c r="C1587" s="1" t="s">
        <v>123</v>
      </c>
      <c r="D1587" s="4" t="s">
        <v>115</v>
      </c>
      <c r="E1587" s="4" t="s">
        <v>116</v>
      </c>
      <c r="F1587" s="83">
        <v>111</v>
      </c>
      <c r="G1587" s="83">
        <v>1</v>
      </c>
      <c r="H1587" s="12" t="str">
        <f t="shared" si="49"/>
        <v>111-1</v>
      </c>
      <c r="I1587" s="12" t="str">
        <f t="shared" si="48"/>
        <v>111-1 5</v>
      </c>
      <c r="J1587" s="49" t="s">
        <v>1489</v>
      </c>
      <c r="K1587" s="2">
        <v>0</v>
      </c>
      <c r="L1587" s="83">
        <v>85</v>
      </c>
      <c r="M1587" s="117" t="b">
        <v>1</v>
      </c>
      <c r="N1587" s="14">
        <v>273.85000000000002</v>
      </c>
      <c r="O1587" s="14">
        <v>274.70000000000005</v>
      </c>
      <c r="P1587" s="2" t="s">
        <v>112</v>
      </c>
      <c r="Q1587" s="2" t="s">
        <v>32</v>
      </c>
      <c r="R1587" s="142" t="s">
        <v>1495</v>
      </c>
      <c r="S1587" s="143">
        <v>5</v>
      </c>
      <c r="T1587" s="2" t="s">
        <v>18</v>
      </c>
      <c r="U1587" s="2"/>
      <c r="V1587" s="17" t="s">
        <v>795</v>
      </c>
      <c r="W1587" s="1" t="s">
        <v>49</v>
      </c>
      <c r="X1587" s="6" t="s">
        <v>16</v>
      </c>
      <c r="Y1587" s="6" t="s">
        <v>11</v>
      </c>
      <c r="Z1587" s="18">
        <v>3</v>
      </c>
      <c r="AA1587" s="1" t="s">
        <v>40</v>
      </c>
      <c r="AI1587" s="4">
        <v>10</v>
      </c>
      <c r="AR1587" s="4">
        <v>90</v>
      </c>
      <c r="BQ1587" s="1"/>
      <c r="BR1587" s="1"/>
      <c r="BS1587" s="4">
        <v>100</v>
      </c>
      <c r="BT1587" s="1"/>
      <c r="BU1587" s="1"/>
      <c r="BV1587" s="1"/>
      <c r="BW1587" s="4" t="s">
        <v>997</v>
      </c>
      <c r="BX1587" s="1"/>
      <c r="BY1587" s="1"/>
      <c r="BZ1587" s="1"/>
    </row>
    <row r="1588" spans="1:78" ht="15" hidden="1" customHeight="1" x14ac:dyDescent="0.3">
      <c r="A1588" s="49" t="s">
        <v>1489</v>
      </c>
      <c r="B1588" s="9">
        <v>42972</v>
      </c>
      <c r="C1588" s="1" t="s">
        <v>123</v>
      </c>
      <c r="D1588" s="4" t="s">
        <v>115</v>
      </c>
      <c r="E1588" s="4" t="s">
        <v>116</v>
      </c>
      <c r="F1588" s="83">
        <v>111</v>
      </c>
      <c r="G1588" s="83">
        <v>1</v>
      </c>
      <c r="H1588" s="12" t="str">
        <f t="shared" si="49"/>
        <v>111-1</v>
      </c>
      <c r="I1588" s="12" t="str">
        <f t="shared" si="48"/>
        <v>111-1 O</v>
      </c>
      <c r="J1588" s="49" t="s">
        <v>1489</v>
      </c>
      <c r="K1588" s="2">
        <v>0</v>
      </c>
      <c r="L1588" s="83">
        <v>85</v>
      </c>
      <c r="M1588" s="117" t="b">
        <v>1</v>
      </c>
      <c r="N1588" s="14">
        <v>273.85000000000002</v>
      </c>
      <c r="O1588" s="14">
        <v>274.70000000000005</v>
      </c>
      <c r="P1588" s="11"/>
      <c r="Q1588" s="2" t="s">
        <v>137</v>
      </c>
      <c r="R1588" s="135" t="s">
        <v>105</v>
      </c>
      <c r="S1588" s="139" t="s">
        <v>1492</v>
      </c>
      <c r="T1588" s="11"/>
      <c r="U1588" s="11"/>
      <c r="V1588" s="17"/>
      <c r="W1588" s="6"/>
      <c r="X1588" s="6"/>
      <c r="Y1588" s="6"/>
      <c r="Z1588" s="18" t="e">
        <v>#N/A</v>
      </c>
      <c r="AA1588" s="6"/>
      <c r="BQ1588" s="6"/>
      <c r="BR1588" s="6"/>
      <c r="BS1588" s="4">
        <v>0</v>
      </c>
      <c r="BT1588" s="6"/>
      <c r="BU1588" s="6"/>
      <c r="BV1588" s="6"/>
      <c r="BW1588" s="10"/>
      <c r="BX1588" s="1" t="s">
        <v>1035</v>
      </c>
      <c r="BY1588" s="6"/>
      <c r="BZ1588" s="6"/>
    </row>
    <row r="1589" spans="1:78" ht="15" hidden="1" customHeight="1" x14ac:dyDescent="0.3">
      <c r="A1589" s="49" t="s">
        <v>1489</v>
      </c>
      <c r="B1589" s="9">
        <v>42972</v>
      </c>
      <c r="C1589" s="1" t="s">
        <v>123</v>
      </c>
      <c r="D1589" s="4" t="s">
        <v>115</v>
      </c>
      <c r="E1589" s="4" t="s">
        <v>116</v>
      </c>
      <c r="F1589" s="83">
        <v>111</v>
      </c>
      <c r="G1589" s="83">
        <v>2</v>
      </c>
      <c r="H1589" s="12" t="str">
        <f t="shared" si="49"/>
        <v>111-2</v>
      </c>
      <c r="I1589" s="12" t="str">
        <f t="shared" si="48"/>
        <v>111-2 5</v>
      </c>
      <c r="J1589" s="49" t="s">
        <v>1489</v>
      </c>
      <c r="K1589" s="2">
        <v>67</v>
      </c>
      <c r="L1589" s="83">
        <v>68</v>
      </c>
      <c r="M1589" s="117" t="b">
        <v>1</v>
      </c>
      <c r="N1589" s="14">
        <v>275.37500000000006</v>
      </c>
      <c r="O1589" s="14">
        <v>275.38500000000005</v>
      </c>
      <c r="P1589" s="2" t="s">
        <v>96</v>
      </c>
      <c r="Q1589" s="2" t="s">
        <v>42</v>
      </c>
      <c r="R1589" s="142" t="s">
        <v>1495</v>
      </c>
      <c r="S1589" s="143">
        <v>5</v>
      </c>
      <c r="T1589" s="2" t="s">
        <v>21</v>
      </c>
      <c r="U1589" s="2"/>
      <c r="V1589" s="40" t="s">
        <v>791</v>
      </c>
      <c r="W1589" s="1" t="s">
        <v>49</v>
      </c>
      <c r="X1589" s="1" t="s">
        <v>92</v>
      </c>
      <c r="Y1589" s="1" t="s">
        <v>11</v>
      </c>
      <c r="Z1589" s="18">
        <v>3</v>
      </c>
      <c r="AA1589" s="1" t="s">
        <v>111</v>
      </c>
      <c r="AI1589" s="4">
        <v>10</v>
      </c>
      <c r="AR1589" s="4">
        <v>40</v>
      </c>
      <c r="AW1589" s="4">
        <v>50</v>
      </c>
      <c r="BQ1589" s="1"/>
      <c r="BR1589" s="1"/>
      <c r="BS1589" s="4">
        <v>100</v>
      </c>
      <c r="BT1589" s="1"/>
      <c r="BU1589" s="1"/>
      <c r="BV1589" s="1"/>
      <c r="BW1589" s="4" t="s">
        <v>1036</v>
      </c>
      <c r="BX1589" s="1"/>
      <c r="BY1589" s="1"/>
      <c r="BZ1589" s="1"/>
    </row>
    <row r="1590" spans="1:78" ht="15" hidden="1" customHeight="1" x14ac:dyDescent="0.3">
      <c r="A1590" s="49" t="s">
        <v>1489</v>
      </c>
      <c r="B1590" s="9">
        <v>42972</v>
      </c>
      <c r="C1590" s="1" t="s">
        <v>123</v>
      </c>
      <c r="D1590" s="10" t="s">
        <v>115</v>
      </c>
      <c r="E1590" s="10" t="s">
        <v>116</v>
      </c>
      <c r="F1590" s="83">
        <v>111</v>
      </c>
      <c r="G1590" s="83">
        <v>2</v>
      </c>
      <c r="H1590" s="12" t="str">
        <f t="shared" si="49"/>
        <v>111-2</v>
      </c>
      <c r="I1590" s="12" t="str">
        <f t="shared" si="48"/>
        <v>111-2 3</v>
      </c>
      <c r="J1590" s="49" t="s">
        <v>1489</v>
      </c>
      <c r="K1590" s="2">
        <v>0</v>
      </c>
      <c r="L1590" s="83">
        <v>82</v>
      </c>
      <c r="M1590" s="117" t="b">
        <v>1</v>
      </c>
      <c r="N1590" s="14">
        <v>274.70500000000004</v>
      </c>
      <c r="O1590" s="14">
        <v>275.52500000000003</v>
      </c>
      <c r="P1590" s="11" t="s">
        <v>112</v>
      </c>
      <c r="Q1590" s="11" t="s">
        <v>72</v>
      </c>
      <c r="R1590" s="142" t="s">
        <v>1526</v>
      </c>
      <c r="S1590" s="143">
        <v>3</v>
      </c>
      <c r="T1590" s="11" t="s">
        <v>8</v>
      </c>
      <c r="U1590" s="11" t="s">
        <v>44</v>
      </c>
      <c r="V1590" s="17" t="s">
        <v>975</v>
      </c>
      <c r="W1590" s="6" t="s">
        <v>49</v>
      </c>
      <c r="X1590" s="6" t="s">
        <v>14</v>
      </c>
      <c r="Y1590" s="6" t="s">
        <v>11</v>
      </c>
      <c r="Z1590" s="18">
        <v>3</v>
      </c>
      <c r="AA1590" s="6" t="s">
        <v>40</v>
      </c>
      <c r="AI1590" s="4">
        <v>10</v>
      </c>
      <c r="AL1590" s="39">
        <v>70</v>
      </c>
      <c r="AW1590" s="4">
        <v>20</v>
      </c>
      <c r="BQ1590" s="6"/>
      <c r="BR1590" s="6"/>
      <c r="BS1590" s="4">
        <v>100</v>
      </c>
      <c r="BT1590" s="6"/>
      <c r="BU1590" s="6"/>
      <c r="BV1590" s="6"/>
      <c r="BW1590" s="10" t="s">
        <v>1029</v>
      </c>
      <c r="BX1590" s="6"/>
      <c r="BY1590" s="6"/>
      <c r="BZ1590" s="6"/>
    </row>
    <row r="1591" spans="1:78" ht="15" hidden="1" customHeight="1" x14ac:dyDescent="0.3">
      <c r="A1591" s="49" t="s">
        <v>1489</v>
      </c>
      <c r="B1591" s="9">
        <v>42972</v>
      </c>
      <c r="C1591" s="1" t="s">
        <v>123</v>
      </c>
      <c r="D1591" s="10" t="s">
        <v>115</v>
      </c>
      <c r="E1591" s="10" t="s">
        <v>116</v>
      </c>
      <c r="F1591" s="83">
        <v>111</v>
      </c>
      <c r="G1591" s="83">
        <v>2</v>
      </c>
      <c r="H1591" s="12" t="str">
        <f t="shared" si="49"/>
        <v>111-2</v>
      </c>
      <c r="I1591" s="12" t="str">
        <f t="shared" si="48"/>
        <v>111-2 4</v>
      </c>
      <c r="J1591" s="49" t="s">
        <v>1489</v>
      </c>
      <c r="K1591" s="2">
        <v>0</v>
      </c>
      <c r="L1591" s="83">
        <v>82</v>
      </c>
      <c r="M1591" s="117" t="b">
        <v>1</v>
      </c>
      <c r="N1591" s="14">
        <v>274.70500000000004</v>
      </c>
      <c r="O1591" s="14">
        <v>275.52500000000003</v>
      </c>
      <c r="P1591" s="11" t="s">
        <v>112</v>
      </c>
      <c r="Q1591" s="11" t="s">
        <v>39</v>
      </c>
      <c r="R1591" s="142" t="s">
        <v>1527</v>
      </c>
      <c r="S1591" s="143">
        <v>4</v>
      </c>
      <c r="T1591" s="11" t="s">
        <v>18</v>
      </c>
      <c r="U1591" s="11"/>
      <c r="V1591" s="17" t="s">
        <v>459</v>
      </c>
      <c r="W1591" s="6" t="s">
        <v>49</v>
      </c>
      <c r="X1591" s="6" t="s">
        <v>14</v>
      </c>
      <c r="Y1591" s="6" t="s">
        <v>10</v>
      </c>
      <c r="Z1591" s="18">
        <v>2</v>
      </c>
      <c r="AA1591" s="6" t="s">
        <v>40</v>
      </c>
      <c r="AI1591" s="4">
        <v>70</v>
      </c>
      <c r="AL1591" s="39">
        <v>20</v>
      </c>
      <c r="AW1591" s="4">
        <v>10</v>
      </c>
      <c r="BQ1591" s="6"/>
      <c r="BR1591" s="6"/>
      <c r="BS1591" s="4">
        <v>100</v>
      </c>
      <c r="BT1591" s="6"/>
      <c r="BU1591" s="6"/>
      <c r="BV1591" s="6"/>
      <c r="BW1591" s="10" t="s">
        <v>897</v>
      </c>
      <c r="BX1591" s="6"/>
      <c r="BY1591" s="6"/>
      <c r="BZ1591" s="6"/>
    </row>
    <row r="1592" spans="1:78" ht="15" hidden="1" customHeight="1" x14ac:dyDescent="0.3">
      <c r="A1592" s="49" t="s">
        <v>1489</v>
      </c>
      <c r="B1592" s="9">
        <v>42972</v>
      </c>
      <c r="C1592" s="1" t="s">
        <v>123</v>
      </c>
      <c r="D1592" s="4" t="s">
        <v>115</v>
      </c>
      <c r="E1592" s="4" t="s">
        <v>116</v>
      </c>
      <c r="F1592" s="83">
        <v>111</v>
      </c>
      <c r="G1592" s="83">
        <v>2</v>
      </c>
      <c r="H1592" s="12" t="str">
        <f t="shared" si="49"/>
        <v>111-2</v>
      </c>
      <c r="I1592" s="12" t="str">
        <f t="shared" si="48"/>
        <v>111-2 5</v>
      </c>
      <c r="J1592" s="49" t="s">
        <v>1489</v>
      </c>
      <c r="K1592" s="2">
        <v>0</v>
      </c>
      <c r="L1592" s="83">
        <v>82</v>
      </c>
      <c r="M1592" s="117" t="b">
        <v>1</v>
      </c>
      <c r="N1592" s="14">
        <v>274.70500000000004</v>
      </c>
      <c r="O1592" s="14">
        <v>275.52500000000003</v>
      </c>
      <c r="P1592" s="2" t="s">
        <v>112</v>
      </c>
      <c r="Q1592" s="2" t="s">
        <v>32</v>
      </c>
      <c r="R1592" s="142" t="s">
        <v>1495</v>
      </c>
      <c r="S1592" s="143">
        <v>5</v>
      </c>
      <c r="T1592" s="2" t="s">
        <v>18</v>
      </c>
      <c r="U1592" s="2"/>
      <c r="V1592" s="17" t="s">
        <v>795</v>
      </c>
      <c r="W1592" s="1" t="s">
        <v>49</v>
      </c>
      <c r="X1592" s="6" t="s">
        <v>16</v>
      </c>
      <c r="Y1592" s="6" t="s">
        <v>11</v>
      </c>
      <c r="Z1592" s="18">
        <v>3</v>
      </c>
      <c r="AA1592" s="1" t="s">
        <v>40</v>
      </c>
      <c r="AI1592" s="4">
        <v>10</v>
      </c>
      <c r="AR1592" s="4">
        <v>90</v>
      </c>
      <c r="BQ1592" s="1"/>
      <c r="BR1592" s="1"/>
      <c r="BS1592" s="4">
        <v>100</v>
      </c>
      <c r="BT1592" s="1"/>
      <c r="BU1592" s="1"/>
      <c r="BV1592" s="1"/>
      <c r="BW1592" s="4" t="s">
        <v>997</v>
      </c>
      <c r="BX1592" s="1"/>
      <c r="BY1592" s="1"/>
      <c r="BZ1592" s="1"/>
    </row>
    <row r="1593" spans="1:78" ht="15" hidden="1" customHeight="1" x14ac:dyDescent="0.3">
      <c r="A1593" s="49" t="s">
        <v>1489</v>
      </c>
      <c r="B1593" s="9">
        <v>42972</v>
      </c>
      <c r="C1593" s="1" t="s">
        <v>123</v>
      </c>
      <c r="D1593" s="4" t="s">
        <v>115</v>
      </c>
      <c r="E1593" s="4" t="s">
        <v>116</v>
      </c>
      <c r="F1593" s="83">
        <v>111</v>
      </c>
      <c r="G1593" s="83">
        <v>2</v>
      </c>
      <c r="H1593" s="12" t="str">
        <f t="shared" si="49"/>
        <v>111-2</v>
      </c>
      <c r="I1593" s="12" t="str">
        <f t="shared" si="48"/>
        <v>111-2 O</v>
      </c>
      <c r="J1593" s="49" t="s">
        <v>1489</v>
      </c>
      <c r="K1593" s="2">
        <v>0</v>
      </c>
      <c r="L1593" s="83">
        <v>82</v>
      </c>
      <c r="M1593" s="117" t="b">
        <v>1</v>
      </c>
      <c r="N1593" s="14">
        <v>274.70500000000004</v>
      </c>
      <c r="O1593" s="14">
        <v>275.52500000000003</v>
      </c>
      <c r="P1593" s="11"/>
      <c r="Q1593" s="2" t="s">
        <v>137</v>
      </c>
      <c r="R1593" s="135" t="s">
        <v>105</v>
      </c>
      <c r="S1593" s="139" t="s">
        <v>1492</v>
      </c>
      <c r="T1593" s="11"/>
      <c r="U1593" s="11"/>
      <c r="V1593" s="17"/>
      <c r="W1593" s="6"/>
      <c r="X1593" s="6"/>
      <c r="Y1593" s="6"/>
      <c r="Z1593" s="18" t="e">
        <v>#N/A</v>
      </c>
      <c r="AA1593" s="6"/>
      <c r="BQ1593" s="6"/>
      <c r="BR1593" s="6"/>
      <c r="BS1593" s="4">
        <v>0</v>
      </c>
      <c r="BT1593" s="6"/>
      <c r="BU1593" s="6"/>
      <c r="BV1593" s="6"/>
      <c r="BW1593" s="10"/>
      <c r="BX1593" s="1" t="s">
        <v>1037</v>
      </c>
      <c r="BY1593" s="6"/>
      <c r="BZ1593" s="6"/>
    </row>
    <row r="1594" spans="1:78" ht="15" hidden="1" customHeight="1" x14ac:dyDescent="0.3">
      <c r="A1594" s="49" t="s">
        <v>1489</v>
      </c>
      <c r="B1594" s="9">
        <v>42973</v>
      </c>
      <c r="C1594" s="1" t="s">
        <v>123</v>
      </c>
      <c r="D1594" s="4" t="s">
        <v>115</v>
      </c>
      <c r="E1594" s="4" t="s">
        <v>116</v>
      </c>
      <c r="F1594" s="83">
        <v>111</v>
      </c>
      <c r="G1594" s="83">
        <v>3</v>
      </c>
      <c r="H1594" s="12" t="str">
        <f t="shared" si="49"/>
        <v>111-3</v>
      </c>
      <c r="I1594" s="12" t="str">
        <f t="shared" si="48"/>
        <v>111-3 1</v>
      </c>
      <c r="J1594" s="49" t="s">
        <v>1489</v>
      </c>
      <c r="K1594" s="2">
        <v>34</v>
      </c>
      <c r="L1594" s="83">
        <v>37</v>
      </c>
      <c r="M1594" s="117" t="b">
        <v>1</v>
      </c>
      <c r="N1594" s="14">
        <v>275.87</v>
      </c>
      <c r="O1594" s="14">
        <v>275.90000000000003</v>
      </c>
      <c r="P1594" s="2" t="s">
        <v>96</v>
      </c>
      <c r="Q1594" s="2" t="s">
        <v>30</v>
      </c>
      <c r="R1594" s="142" t="s">
        <v>1524</v>
      </c>
      <c r="S1594" s="143">
        <v>1</v>
      </c>
      <c r="T1594" s="2" t="s">
        <v>21</v>
      </c>
      <c r="U1594" s="2"/>
      <c r="V1594" s="40" t="s">
        <v>676</v>
      </c>
      <c r="W1594" s="1" t="s">
        <v>49</v>
      </c>
      <c r="X1594" s="1" t="s">
        <v>92</v>
      </c>
      <c r="Y1594" s="1" t="s">
        <v>11</v>
      </c>
      <c r="Z1594" s="18">
        <v>3</v>
      </c>
      <c r="AA1594" s="1" t="s">
        <v>111</v>
      </c>
      <c r="AI1594" s="4">
        <v>10</v>
      </c>
      <c r="AL1594" s="39">
        <v>10</v>
      </c>
      <c r="AW1594" s="4">
        <v>80</v>
      </c>
      <c r="BQ1594" s="1"/>
      <c r="BR1594" s="1"/>
      <c r="BS1594" s="4">
        <v>100</v>
      </c>
      <c r="BT1594" s="1"/>
      <c r="BU1594" s="1"/>
      <c r="BV1594" s="1"/>
      <c r="BW1594" s="4" t="s">
        <v>895</v>
      </c>
      <c r="BX1594" s="1"/>
      <c r="BY1594" s="1"/>
    </row>
    <row r="1595" spans="1:78" ht="15" hidden="1" customHeight="1" x14ac:dyDescent="0.3">
      <c r="A1595" s="49" t="s">
        <v>1489</v>
      </c>
      <c r="B1595" s="9">
        <v>42973</v>
      </c>
      <c r="C1595" s="1" t="s">
        <v>123</v>
      </c>
      <c r="D1595" s="10" t="s">
        <v>115</v>
      </c>
      <c r="E1595" s="10" t="s">
        <v>116</v>
      </c>
      <c r="F1595" s="83">
        <v>111</v>
      </c>
      <c r="G1595" s="83">
        <v>3</v>
      </c>
      <c r="H1595" s="12" t="str">
        <f t="shared" si="49"/>
        <v>111-3</v>
      </c>
      <c r="I1595" s="12" t="str">
        <f t="shared" si="48"/>
        <v>111-3 3</v>
      </c>
      <c r="J1595" s="49" t="s">
        <v>1489</v>
      </c>
      <c r="K1595" s="2">
        <v>0</v>
      </c>
      <c r="L1595" s="83">
        <v>74</v>
      </c>
      <c r="M1595" s="117" t="b">
        <v>1</v>
      </c>
      <c r="N1595" s="14">
        <v>275.53000000000003</v>
      </c>
      <c r="O1595" s="14">
        <v>276.27000000000004</v>
      </c>
      <c r="P1595" s="11" t="s">
        <v>112</v>
      </c>
      <c r="Q1595" s="11" t="s">
        <v>72</v>
      </c>
      <c r="R1595" s="142" t="s">
        <v>1526</v>
      </c>
      <c r="S1595" s="143">
        <v>3</v>
      </c>
      <c r="T1595" s="11" t="s">
        <v>44</v>
      </c>
      <c r="U1595" s="11"/>
      <c r="V1595" s="17" t="s">
        <v>684</v>
      </c>
      <c r="W1595" s="6" t="s">
        <v>49</v>
      </c>
      <c r="X1595" s="6" t="s">
        <v>14</v>
      </c>
      <c r="Y1595" s="6" t="s">
        <v>11</v>
      </c>
      <c r="Z1595" s="18">
        <v>3</v>
      </c>
      <c r="AA1595" s="6" t="s">
        <v>40</v>
      </c>
      <c r="AI1595" s="4">
        <v>10</v>
      </c>
      <c r="AL1595" s="39">
        <v>70</v>
      </c>
      <c r="AW1595" s="4">
        <v>20</v>
      </c>
      <c r="BQ1595" s="6"/>
      <c r="BR1595" s="6"/>
      <c r="BS1595" s="4">
        <v>100</v>
      </c>
      <c r="BT1595" s="6"/>
      <c r="BU1595" s="6"/>
      <c r="BV1595" s="6"/>
      <c r="BW1595" s="10" t="s">
        <v>1039</v>
      </c>
      <c r="BX1595" s="6"/>
      <c r="BY1595" s="6"/>
    </row>
    <row r="1596" spans="1:78" ht="15" hidden="1" customHeight="1" x14ac:dyDescent="0.3">
      <c r="A1596" s="49" t="s">
        <v>1489</v>
      </c>
      <c r="B1596" s="9">
        <v>42973</v>
      </c>
      <c r="C1596" s="1" t="s">
        <v>123</v>
      </c>
      <c r="D1596" s="10" t="s">
        <v>115</v>
      </c>
      <c r="E1596" s="10" t="s">
        <v>116</v>
      </c>
      <c r="F1596" s="83">
        <v>111</v>
      </c>
      <c r="G1596" s="83">
        <v>3</v>
      </c>
      <c r="H1596" s="12" t="str">
        <f t="shared" si="49"/>
        <v>111-3</v>
      </c>
      <c r="I1596" s="12" t="str">
        <f t="shared" si="48"/>
        <v>111-3 4</v>
      </c>
      <c r="J1596" s="49" t="s">
        <v>1489</v>
      </c>
      <c r="K1596" s="2">
        <v>0</v>
      </c>
      <c r="L1596" s="83">
        <v>74</v>
      </c>
      <c r="M1596" s="117" t="b">
        <v>1</v>
      </c>
      <c r="N1596" s="14">
        <v>275.53000000000003</v>
      </c>
      <c r="O1596" s="14">
        <v>276.27000000000004</v>
      </c>
      <c r="P1596" s="11" t="s">
        <v>112</v>
      </c>
      <c r="Q1596" s="11" t="s">
        <v>39</v>
      </c>
      <c r="R1596" s="142" t="s">
        <v>1527</v>
      </c>
      <c r="S1596" s="143">
        <v>4</v>
      </c>
      <c r="T1596" s="11" t="s">
        <v>18</v>
      </c>
      <c r="U1596" s="11"/>
      <c r="V1596" s="17" t="s">
        <v>459</v>
      </c>
      <c r="W1596" s="6" t="s">
        <v>49</v>
      </c>
      <c r="X1596" s="6" t="s">
        <v>14</v>
      </c>
      <c r="Y1596" s="6" t="s">
        <v>10</v>
      </c>
      <c r="Z1596" s="18">
        <v>2</v>
      </c>
      <c r="AA1596" s="6" t="s">
        <v>40</v>
      </c>
      <c r="AI1596" s="4">
        <v>70</v>
      </c>
      <c r="AL1596" s="39">
        <v>20</v>
      </c>
      <c r="AW1596" s="4">
        <v>10</v>
      </c>
      <c r="BQ1596" s="6"/>
      <c r="BR1596" s="6"/>
      <c r="BS1596" s="4">
        <v>100</v>
      </c>
      <c r="BT1596" s="6"/>
      <c r="BU1596" s="6"/>
      <c r="BV1596" s="6"/>
      <c r="BW1596" s="10" t="s">
        <v>897</v>
      </c>
      <c r="BX1596" s="6"/>
      <c r="BY1596" s="6"/>
    </row>
    <row r="1597" spans="1:78" ht="15" hidden="1" customHeight="1" x14ac:dyDescent="0.3">
      <c r="A1597" s="49" t="s">
        <v>1489</v>
      </c>
      <c r="B1597" s="9">
        <v>42973</v>
      </c>
      <c r="C1597" s="1" t="s">
        <v>123</v>
      </c>
      <c r="D1597" s="10" t="s">
        <v>115</v>
      </c>
      <c r="E1597" s="10" t="s">
        <v>116</v>
      </c>
      <c r="F1597" s="83">
        <v>111</v>
      </c>
      <c r="G1597" s="83">
        <v>3</v>
      </c>
      <c r="H1597" s="12" t="str">
        <f t="shared" si="49"/>
        <v>111-3</v>
      </c>
      <c r="I1597" s="12" t="str">
        <f t="shared" si="48"/>
        <v>111-3 5</v>
      </c>
      <c r="J1597" s="49" t="s">
        <v>1489</v>
      </c>
      <c r="K1597" s="2">
        <v>0</v>
      </c>
      <c r="L1597" s="83">
        <v>74</v>
      </c>
      <c r="M1597" s="117" t="b">
        <v>1</v>
      </c>
      <c r="N1597" s="14">
        <v>275.53000000000003</v>
      </c>
      <c r="O1597" s="14">
        <v>276.27000000000004</v>
      </c>
      <c r="P1597" s="11" t="s">
        <v>112</v>
      </c>
      <c r="Q1597" s="11" t="s">
        <v>32</v>
      </c>
      <c r="R1597" s="142" t="s">
        <v>1495</v>
      </c>
      <c r="S1597" s="143">
        <v>5</v>
      </c>
      <c r="T1597" s="11" t="s">
        <v>18</v>
      </c>
      <c r="U1597" s="11"/>
      <c r="V1597" s="17" t="s">
        <v>459</v>
      </c>
      <c r="W1597" s="6" t="s">
        <v>49</v>
      </c>
      <c r="X1597" s="6" t="s">
        <v>14</v>
      </c>
      <c r="Y1597" s="6" t="s">
        <v>10</v>
      </c>
      <c r="Z1597" s="18">
        <v>2</v>
      </c>
      <c r="AA1597" s="6" t="s">
        <v>40</v>
      </c>
      <c r="AI1597" s="4">
        <v>10</v>
      </c>
      <c r="AR1597" s="4">
        <v>90</v>
      </c>
      <c r="BQ1597" s="6"/>
      <c r="BR1597" s="6"/>
      <c r="BS1597" s="4">
        <v>100</v>
      </c>
      <c r="BT1597" s="6"/>
      <c r="BU1597" s="6"/>
      <c r="BV1597" s="6"/>
      <c r="BW1597" s="10" t="s">
        <v>1040</v>
      </c>
      <c r="BX1597" s="6"/>
      <c r="BY1597" s="6"/>
    </row>
    <row r="1598" spans="1:78" ht="15" hidden="1" customHeight="1" x14ac:dyDescent="0.3">
      <c r="A1598" s="49" t="s">
        <v>1489</v>
      </c>
      <c r="B1598" s="9">
        <v>42973</v>
      </c>
      <c r="C1598" s="1" t="s">
        <v>123</v>
      </c>
      <c r="D1598" s="10" t="s">
        <v>115</v>
      </c>
      <c r="E1598" s="10" t="s">
        <v>116</v>
      </c>
      <c r="F1598" s="83">
        <v>111</v>
      </c>
      <c r="G1598" s="83">
        <v>3</v>
      </c>
      <c r="H1598" s="12" t="str">
        <f t="shared" si="49"/>
        <v>111-3</v>
      </c>
      <c r="I1598" s="12" t="str">
        <f t="shared" si="48"/>
        <v>111-3 O</v>
      </c>
      <c r="J1598" s="49" t="s">
        <v>1489</v>
      </c>
      <c r="K1598" s="2">
        <v>0</v>
      </c>
      <c r="L1598" s="83">
        <v>74</v>
      </c>
      <c r="M1598" s="117" t="b">
        <v>1</v>
      </c>
      <c r="N1598" s="14">
        <v>275.53000000000003</v>
      </c>
      <c r="O1598" s="14">
        <v>276.27000000000004</v>
      </c>
      <c r="P1598" s="11"/>
      <c r="Q1598" s="11" t="s">
        <v>105</v>
      </c>
      <c r="R1598" s="135" t="s">
        <v>105</v>
      </c>
      <c r="S1598" s="139" t="s">
        <v>1492</v>
      </c>
      <c r="T1598" s="11"/>
      <c r="U1598" s="11"/>
      <c r="V1598" s="6"/>
      <c r="W1598" s="6"/>
      <c r="X1598" s="6"/>
      <c r="Y1598" s="6"/>
      <c r="Z1598" s="18" t="e">
        <v>#N/A</v>
      </c>
      <c r="AA1598" s="6"/>
      <c r="AB1598" s="147"/>
      <c r="AC1598" s="147"/>
      <c r="AD1598" s="147"/>
      <c r="AE1598" s="147"/>
      <c r="AF1598" s="30"/>
      <c r="AG1598" s="30"/>
      <c r="AH1598" s="147"/>
      <c r="AI1598" s="30"/>
      <c r="AJ1598" s="30"/>
      <c r="AK1598" s="30"/>
      <c r="AL1598" s="147"/>
      <c r="AM1598" s="147"/>
      <c r="AN1598" s="30"/>
      <c r="AO1598" s="30"/>
      <c r="AP1598" s="30"/>
      <c r="AQ1598" s="147"/>
      <c r="AR1598" s="30"/>
      <c r="AS1598" s="30"/>
      <c r="AT1598" s="30"/>
      <c r="AU1598" s="30"/>
      <c r="AV1598" s="147"/>
      <c r="AW1598" s="30"/>
      <c r="AX1598" s="30"/>
      <c r="AY1598" s="30"/>
      <c r="AZ1598" s="147"/>
      <c r="BA1598" s="30"/>
      <c r="BB1598" s="30"/>
      <c r="BC1598" s="30"/>
      <c r="BD1598" s="147"/>
      <c r="BE1598" s="147"/>
      <c r="BF1598" s="147"/>
      <c r="BG1598" s="30"/>
      <c r="BH1598" s="30"/>
      <c r="BI1598" s="30"/>
      <c r="BJ1598" s="30"/>
      <c r="BK1598" s="147"/>
      <c r="BL1598" s="147"/>
      <c r="BM1598" s="147"/>
      <c r="BN1598" s="147"/>
      <c r="BO1598" s="147"/>
      <c r="BP1598" s="30"/>
      <c r="BQ1598" s="6"/>
      <c r="BR1598" s="6"/>
      <c r="BS1598" s="4">
        <v>0</v>
      </c>
      <c r="BT1598" s="6"/>
      <c r="BU1598" s="6"/>
      <c r="BV1598" s="6"/>
      <c r="BW1598" s="6"/>
      <c r="BX1598" s="10" t="s">
        <v>1041</v>
      </c>
      <c r="BY1598" s="6"/>
    </row>
    <row r="1599" spans="1:78" ht="15" hidden="1" customHeight="1" x14ac:dyDescent="0.3">
      <c r="A1599" s="49" t="s">
        <v>1489</v>
      </c>
      <c r="B1599" s="9">
        <v>42973</v>
      </c>
      <c r="C1599" s="1" t="s">
        <v>123</v>
      </c>
      <c r="D1599" s="4" t="s">
        <v>115</v>
      </c>
      <c r="E1599" s="4" t="s">
        <v>116</v>
      </c>
      <c r="F1599" s="83">
        <v>111</v>
      </c>
      <c r="G1599" s="83">
        <v>4</v>
      </c>
      <c r="H1599" s="12" t="str">
        <f t="shared" si="49"/>
        <v>111-4</v>
      </c>
      <c r="I1599" s="12" t="str">
        <f t="shared" si="48"/>
        <v>111-4 1</v>
      </c>
      <c r="J1599" s="49" t="s">
        <v>1489</v>
      </c>
      <c r="K1599" s="2">
        <v>0</v>
      </c>
      <c r="L1599" s="83">
        <v>67</v>
      </c>
      <c r="M1599" s="117" t="b">
        <v>1</v>
      </c>
      <c r="N1599" s="14">
        <v>276.27500000000003</v>
      </c>
      <c r="O1599" s="14">
        <v>276.94500000000005</v>
      </c>
      <c r="P1599" s="2" t="s">
        <v>112</v>
      </c>
      <c r="Q1599" s="2" t="s">
        <v>30</v>
      </c>
      <c r="R1599" s="142" t="s">
        <v>1524</v>
      </c>
      <c r="S1599" s="143">
        <v>1</v>
      </c>
      <c r="T1599" s="2" t="s">
        <v>21</v>
      </c>
      <c r="U1599" s="2"/>
      <c r="V1599" s="40" t="s">
        <v>795</v>
      </c>
      <c r="W1599" s="1" t="s">
        <v>49</v>
      </c>
      <c r="X1599" s="1" t="s">
        <v>92</v>
      </c>
      <c r="Y1599" s="1" t="s">
        <v>11</v>
      </c>
      <c r="Z1599" s="18">
        <v>3</v>
      </c>
      <c r="AA1599" s="1" t="s">
        <v>111</v>
      </c>
      <c r="AI1599" s="4">
        <v>10</v>
      </c>
      <c r="AL1599" s="39">
        <v>10</v>
      </c>
      <c r="AW1599" s="4">
        <v>80</v>
      </c>
      <c r="BQ1599" s="1"/>
      <c r="BR1599" s="1"/>
      <c r="BS1599" s="4">
        <v>100</v>
      </c>
      <c r="BT1599" s="1"/>
      <c r="BU1599" s="1"/>
      <c r="BV1599" s="1"/>
      <c r="BW1599" s="4" t="s">
        <v>895</v>
      </c>
      <c r="BX1599" s="1"/>
      <c r="BY1599" s="1"/>
    </row>
    <row r="1600" spans="1:78" ht="15" hidden="1" customHeight="1" x14ac:dyDescent="0.3">
      <c r="A1600" s="49" t="s">
        <v>1489</v>
      </c>
      <c r="B1600" s="9">
        <v>42973</v>
      </c>
      <c r="C1600" s="1" t="s">
        <v>123</v>
      </c>
      <c r="D1600" s="10" t="s">
        <v>115</v>
      </c>
      <c r="E1600" s="10" t="s">
        <v>116</v>
      </c>
      <c r="F1600" s="83">
        <v>111</v>
      </c>
      <c r="G1600" s="83">
        <v>4</v>
      </c>
      <c r="H1600" s="12" t="str">
        <f t="shared" si="49"/>
        <v>111-4</v>
      </c>
      <c r="I1600" s="12" t="str">
        <f t="shared" si="48"/>
        <v>111-4 3</v>
      </c>
      <c r="J1600" s="49" t="s">
        <v>1489</v>
      </c>
      <c r="K1600" s="2">
        <v>0</v>
      </c>
      <c r="L1600" s="83">
        <v>67</v>
      </c>
      <c r="M1600" s="117" t="b">
        <v>1</v>
      </c>
      <c r="N1600" s="14">
        <v>276.27500000000003</v>
      </c>
      <c r="O1600" s="14">
        <v>276.94500000000005</v>
      </c>
      <c r="P1600" s="11" t="s">
        <v>112</v>
      </c>
      <c r="Q1600" s="11" t="s">
        <v>72</v>
      </c>
      <c r="R1600" s="142" t="s">
        <v>1526</v>
      </c>
      <c r="S1600" s="143">
        <v>3</v>
      </c>
      <c r="T1600" s="11" t="s">
        <v>44</v>
      </c>
      <c r="U1600" s="11"/>
      <c r="V1600" s="17" t="s">
        <v>676</v>
      </c>
      <c r="W1600" s="6" t="s">
        <v>49</v>
      </c>
      <c r="X1600" s="6" t="s">
        <v>14</v>
      </c>
      <c r="Y1600" s="6" t="s">
        <v>11</v>
      </c>
      <c r="Z1600" s="18">
        <v>3</v>
      </c>
      <c r="AA1600" s="6" t="s">
        <v>40</v>
      </c>
      <c r="AI1600" s="4">
        <v>10</v>
      </c>
      <c r="AL1600" s="39">
        <v>70</v>
      </c>
      <c r="AW1600" s="4">
        <v>20</v>
      </c>
      <c r="BQ1600" s="6"/>
      <c r="BR1600" s="6"/>
      <c r="BS1600" s="4">
        <v>100</v>
      </c>
      <c r="BT1600" s="6"/>
      <c r="BU1600" s="6"/>
      <c r="BV1600" s="6"/>
      <c r="BW1600" s="10" t="s">
        <v>1039</v>
      </c>
      <c r="BX1600" s="6"/>
      <c r="BY1600" s="6"/>
    </row>
    <row r="1601" spans="1:77" ht="15" hidden="1" customHeight="1" x14ac:dyDescent="0.3">
      <c r="A1601" s="49" t="s">
        <v>1489</v>
      </c>
      <c r="B1601" s="9">
        <v>42973</v>
      </c>
      <c r="C1601" s="1" t="s">
        <v>123</v>
      </c>
      <c r="D1601" s="10" t="s">
        <v>115</v>
      </c>
      <c r="E1601" s="10" t="s">
        <v>116</v>
      </c>
      <c r="F1601" s="83">
        <v>111</v>
      </c>
      <c r="G1601" s="83">
        <v>4</v>
      </c>
      <c r="H1601" s="12" t="str">
        <f t="shared" si="49"/>
        <v>111-4</v>
      </c>
      <c r="I1601" s="12" t="str">
        <f t="shared" si="48"/>
        <v>111-4 4</v>
      </c>
      <c r="J1601" s="49" t="s">
        <v>1489</v>
      </c>
      <c r="K1601" s="2">
        <v>0</v>
      </c>
      <c r="L1601" s="83">
        <v>67</v>
      </c>
      <c r="M1601" s="117" t="b">
        <v>1</v>
      </c>
      <c r="N1601" s="14">
        <v>276.27500000000003</v>
      </c>
      <c r="O1601" s="14">
        <v>276.94500000000005</v>
      </c>
      <c r="P1601" s="11" t="s">
        <v>112</v>
      </c>
      <c r="Q1601" s="11" t="s">
        <v>39</v>
      </c>
      <c r="R1601" s="142" t="s">
        <v>1527</v>
      </c>
      <c r="S1601" s="143">
        <v>4</v>
      </c>
      <c r="T1601" s="11" t="s">
        <v>18</v>
      </c>
      <c r="U1601" s="11"/>
      <c r="V1601" s="17" t="s">
        <v>796</v>
      </c>
      <c r="W1601" s="6" t="s">
        <v>49</v>
      </c>
      <c r="X1601" s="6" t="s">
        <v>14</v>
      </c>
      <c r="Y1601" s="6" t="s">
        <v>10</v>
      </c>
      <c r="Z1601" s="18">
        <v>2</v>
      </c>
      <c r="AA1601" s="6" t="s">
        <v>40</v>
      </c>
      <c r="AI1601" s="4">
        <v>70</v>
      </c>
      <c r="AL1601" s="39">
        <v>20</v>
      </c>
      <c r="AW1601" s="4">
        <v>10</v>
      </c>
      <c r="BQ1601" s="6"/>
      <c r="BR1601" s="6"/>
      <c r="BS1601" s="4">
        <v>100</v>
      </c>
      <c r="BT1601" s="6"/>
      <c r="BU1601" s="6"/>
      <c r="BV1601" s="6"/>
      <c r="BW1601" s="10" t="s">
        <v>1042</v>
      </c>
      <c r="BX1601" s="6"/>
      <c r="BY1601" s="6"/>
    </row>
    <row r="1602" spans="1:77" hidden="1" x14ac:dyDescent="0.3">
      <c r="A1602" s="49" t="s">
        <v>1489</v>
      </c>
      <c r="B1602" s="9">
        <v>42973</v>
      </c>
      <c r="C1602" s="1" t="s">
        <v>123</v>
      </c>
      <c r="D1602" s="10" t="s">
        <v>115</v>
      </c>
      <c r="E1602" s="10" t="s">
        <v>116</v>
      </c>
      <c r="F1602" s="83">
        <v>111</v>
      </c>
      <c r="G1602" s="83">
        <v>4</v>
      </c>
      <c r="H1602" s="12" t="str">
        <f t="shared" si="49"/>
        <v>111-4</v>
      </c>
      <c r="I1602" s="12" t="str">
        <f t="shared" ref="I1602:I1665" si="50">CONCATENATE(H1602," ",S1602)</f>
        <v>111-4 5</v>
      </c>
      <c r="J1602" s="49" t="s">
        <v>1489</v>
      </c>
      <c r="K1602" s="2">
        <v>0</v>
      </c>
      <c r="L1602" s="83">
        <v>67</v>
      </c>
      <c r="M1602" s="117" t="b">
        <v>1</v>
      </c>
      <c r="N1602" s="14">
        <v>276.27500000000003</v>
      </c>
      <c r="O1602" s="14">
        <v>276.94500000000005</v>
      </c>
      <c r="P1602" s="11" t="s">
        <v>112</v>
      </c>
      <c r="Q1602" s="11" t="s">
        <v>32</v>
      </c>
      <c r="R1602" s="142" t="s">
        <v>1495</v>
      </c>
      <c r="S1602" s="143">
        <v>5</v>
      </c>
      <c r="T1602" s="11" t="s">
        <v>18</v>
      </c>
      <c r="U1602" s="11"/>
      <c r="V1602" s="17" t="s">
        <v>792</v>
      </c>
      <c r="W1602" s="6" t="s">
        <v>49</v>
      </c>
      <c r="X1602" s="6" t="s">
        <v>14</v>
      </c>
      <c r="Y1602" s="6" t="s">
        <v>10</v>
      </c>
      <c r="Z1602" s="18">
        <v>2</v>
      </c>
      <c r="AA1602" s="6" t="s">
        <v>40</v>
      </c>
      <c r="AI1602" s="4">
        <v>10</v>
      </c>
      <c r="AR1602" s="4">
        <v>90</v>
      </c>
      <c r="BQ1602" s="6"/>
      <c r="BR1602" s="6"/>
      <c r="BS1602" s="4">
        <v>100</v>
      </c>
      <c r="BT1602" s="6"/>
      <c r="BU1602" s="6"/>
      <c r="BV1602" s="6"/>
      <c r="BW1602" s="10" t="s">
        <v>1040</v>
      </c>
      <c r="BX1602" s="6"/>
      <c r="BY1602" s="6"/>
    </row>
    <row r="1603" spans="1:77" hidden="1" x14ac:dyDescent="0.3">
      <c r="A1603" s="49" t="s">
        <v>1489</v>
      </c>
      <c r="B1603" s="9">
        <v>42973</v>
      </c>
      <c r="C1603" s="1" t="s">
        <v>123</v>
      </c>
      <c r="D1603" s="10" t="s">
        <v>115</v>
      </c>
      <c r="E1603" s="10" t="s">
        <v>116</v>
      </c>
      <c r="F1603" s="83">
        <v>111</v>
      </c>
      <c r="G1603" s="83">
        <v>4</v>
      </c>
      <c r="H1603" s="12" t="str">
        <f t="shared" si="49"/>
        <v>111-4</v>
      </c>
      <c r="I1603" s="12" t="str">
        <f t="shared" si="50"/>
        <v>111-4 O</v>
      </c>
      <c r="J1603" s="49" t="s">
        <v>1489</v>
      </c>
      <c r="K1603" s="2">
        <v>0</v>
      </c>
      <c r="L1603" s="83">
        <v>67</v>
      </c>
      <c r="M1603" s="117" t="b">
        <v>1</v>
      </c>
      <c r="N1603" s="14">
        <v>276.27500000000003</v>
      </c>
      <c r="O1603" s="14">
        <v>276.94500000000005</v>
      </c>
      <c r="P1603" s="11"/>
      <c r="Q1603" s="11" t="s">
        <v>105</v>
      </c>
      <c r="R1603" s="135" t="s">
        <v>105</v>
      </c>
      <c r="S1603" s="139" t="s">
        <v>1492</v>
      </c>
      <c r="T1603" s="11"/>
      <c r="U1603" s="11"/>
      <c r="V1603" s="6"/>
      <c r="W1603" s="6"/>
      <c r="X1603" s="6"/>
      <c r="Y1603" s="6"/>
      <c r="Z1603" s="18" t="e">
        <v>#N/A</v>
      </c>
      <c r="AA1603" s="6"/>
      <c r="AB1603" s="147"/>
      <c r="AC1603" s="147"/>
      <c r="AD1603" s="147"/>
      <c r="AE1603" s="147"/>
      <c r="AF1603" s="30"/>
      <c r="AG1603" s="30"/>
      <c r="AH1603" s="147"/>
      <c r="AI1603" s="30"/>
      <c r="AJ1603" s="30"/>
      <c r="AK1603" s="30"/>
      <c r="AL1603" s="147"/>
      <c r="AM1603" s="147"/>
      <c r="AN1603" s="30"/>
      <c r="AO1603" s="30"/>
      <c r="AP1603" s="30"/>
      <c r="AQ1603" s="147"/>
      <c r="AR1603" s="30"/>
      <c r="AS1603" s="30"/>
      <c r="AT1603" s="30"/>
      <c r="AU1603" s="30"/>
      <c r="AV1603" s="147"/>
      <c r="AW1603" s="30"/>
      <c r="AX1603" s="30"/>
      <c r="AY1603" s="30"/>
      <c r="AZ1603" s="147"/>
      <c r="BA1603" s="30"/>
      <c r="BB1603" s="30"/>
      <c r="BC1603" s="30"/>
      <c r="BD1603" s="147"/>
      <c r="BE1603" s="147"/>
      <c r="BF1603" s="147"/>
      <c r="BG1603" s="30"/>
      <c r="BH1603" s="30"/>
      <c r="BI1603" s="30"/>
      <c r="BJ1603" s="30"/>
      <c r="BK1603" s="147"/>
      <c r="BL1603" s="147"/>
      <c r="BM1603" s="147"/>
      <c r="BN1603" s="147"/>
      <c r="BO1603" s="147"/>
      <c r="BP1603" s="30"/>
      <c r="BQ1603" s="6"/>
      <c r="BR1603" s="6"/>
      <c r="BS1603" s="4">
        <v>0</v>
      </c>
      <c r="BT1603" s="6"/>
      <c r="BU1603" s="6"/>
      <c r="BV1603" s="6"/>
      <c r="BW1603" s="6"/>
      <c r="BX1603" s="10" t="s">
        <v>1041</v>
      </c>
      <c r="BY1603" s="6"/>
    </row>
    <row r="1604" spans="1:77" hidden="1" x14ac:dyDescent="0.3">
      <c r="A1604" s="49" t="s">
        <v>1489</v>
      </c>
      <c r="B1604" s="9">
        <v>42973</v>
      </c>
      <c r="C1604" s="1" t="s">
        <v>123</v>
      </c>
      <c r="D1604" s="4" t="s">
        <v>115</v>
      </c>
      <c r="E1604" s="4" t="s">
        <v>116</v>
      </c>
      <c r="F1604" s="83">
        <v>112</v>
      </c>
      <c r="G1604" s="83">
        <v>1</v>
      </c>
      <c r="H1604" s="12" t="str">
        <f t="shared" si="49"/>
        <v>112-1</v>
      </c>
      <c r="I1604" s="12" t="str">
        <f t="shared" si="50"/>
        <v>112-1 1</v>
      </c>
      <c r="J1604" s="49" t="s">
        <v>1489</v>
      </c>
      <c r="K1604" s="2">
        <v>0</v>
      </c>
      <c r="L1604" s="83">
        <v>95</v>
      </c>
      <c r="M1604" s="117" t="b">
        <v>1</v>
      </c>
      <c r="N1604" s="14">
        <v>276.89999999999998</v>
      </c>
      <c r="O1604" s="14">
        <v>277.84999999999997</v>
      </c>
      <c r="P1604" s="2" t="s">
        <v>112</v>
      </c>
      <c r="Q1604" s="2" t="s">
        <v>30</v>
      </c>
      <c r="R1604" s="142" t="s">
        <v>1524</v>
      </c>
      <c r="S1604" s="143">
        <v>1</v>
      </c>
      <c r="T1604" s="2" t="s">
        <v>21</v>
      </c>
      <c r="U1604" s="2"/>
      <c r="V1604" s="40" t="s">
        <v>790</v>
      </c>
      <c r="W1604" s="1" t="s">
        <v>49</v>
      </c>
      <c r="X1604" s="1" t="s">
        <v>92</v>
      </c>
      <c r="Y1604" s="1" t="s">
        <v>11</v>
      </c>
      <c r="Z1604" s="18">
        <v>3</v>
      </c>
      <c r="AA1604" s="1" t="s">
        <v>111</v>
      </c>
      <c r="AI1604" s="4">
        <v>10</v>
      </c>
      <c r="AL1604" s="39">
        <v>10</v>
      </c>
      <c r="AW1604" s="4">
        <v>80</v>
      </c>
      <c r="BQ1604" s="1"/>
      <c r="BR1604" s="1"/>
      <c r="BS1604" s="4">
        <v>100</v>
      </c>
      <c r="BT1604" s="1"/>
      <c r="BU1604" s="1"/>
      <c r="BV1604" s="1"/>
      <c r="BW1604" s="4" t="s">
        <v>895</v>
      </c>
      <c r="BX1604" s="1"/>
      <c r="BY1604" s="1"/>
    </row>
    <row r="1605" spans="1:77" hidden="1" x14ac:dyDescent="0.3">
      <c r="A1605" s="49" t="s">
        <v>1489</v>
      </c>
      <c r="B1605" s="9">
        <v>42973</v>
      </c>
      <c r="C1605" s="1" t="s">
        <v>123</v>
      </c>
      <c r="D1605" s="10" t="s">
        <v>115</v>
      </c>
      <c r="E1605" s="10" t="s">
        <v>116</v>
      </c>
      <c r="F1605" s="83">
        <v>112</v>
      </c>
      <c r="G1605" s="83">
        <v>1</v>
      </c>
      <c r="H1605" s="12" t="str">
        <f t="shared" si="49"/>
        <v>112-1</v>
      </c>
      <c r="I1605" s="12" t="str">
        <f t="shared" si="50"/>
        <v>112-1 3</v>
      </c>
      <c r="J1605" s="49" t="s">
        <v>1489</v>
      </c>
      <c r="K1605" s="2">
        <v>0</v>
      </c>
      <c r="L1605" s="83">
        <v>95</v>
      </c>
      <c r="M1605" s="117" t="b">
        <v>1</v>
      </c>
      <c r="N1605" s="14">
        <v>276.89999999999998</v>
      </c>
      <c r="O1605" s="14">
        <v>277.84999999999997</v>
      </c>
      <c r="P1605" s="11" t="s">
        <v>112</v>
      </c>
      <c r="Q1605" s="11" t="s">
        <v>72</v>
      </c>
      <c r="R1605" s="142" t="s">
        <v>1526</v>
      </c>
      <c r="S1605" s="143">
        <v>3</v>
      </c>
      <c r="T1605" s="11" t="s">
        <v>44</v>
      </c>
      <c r="U1605" s="11"/>
      <c r="V1605" s="17" t="s">
        <v>796</v>
      </c>
      <c r="W1605" s="6" t="s">
        <v>49</v>
      </c>
      <c r="X1605" s="6" t="s">
        <v>14</v>
      </c>
      <c r="Y1605" s="6" t="s">
        <v>11</v>
      </c>
      <c r="Z1605" s="18">
        <v>3</v>
      </c>
      <c r="AA1605" s="6" t="s">
        <v>40</v>
      </c>
      <c r="AI1605" s="4">
        <v>10</v>
      </c>
      <c r="AL1605" s="39">
        <v>70</v>
      </c>
      <c r="AW1605" s="4">
        <v>20</v>
      </c>
      <c r="BQ1605" s="6"/>
      <c r="BR1605" s="6"/>
      <c r="BS1605" s="4">
        <v>100</v>
      </c>
      <c r="BT1605" s="6"/>
      <c r="BU1605" s="6"/>
      <c r="BV1605" s="6"/>
      <c r="BW1605" s="10" t="s">
        <v>1039</v>
      </c>
      <c r="BX1605" s="6"/>
      <c r="BY1605" s="6"/>
    </row>
    <row r="1606" spans="1:77" hidden="1" x14ac:dyDescent="0.3">
      <c r="A1606" s="49" t="s">
        <v>1489</v>
      </c>
      <c r="B1606" s="9">
        <v>42973</v>
      </c>
      <c r="C1606" s="1" t="s">
        <v>123</v>
      </c>
      <c r="D1606" s="10" t="s">
        <v>115</v>
      </c>
      <c r="E1606" s="10" t="s">
        <v>116</v>
      </c>
      <c r="F1606" s="83">
        <v>112</v>
      </c>
      <c r="G1606" s="83">
        <v>1</v>
      </c>
      <c r="H1606" s="12" t="str">
        <f t="shared" si="49"/>
        <v>112-1</v>
      </c>
      <c r="I1606" s="12" t="str">
        <f t="shared" si="50"/>
        <v>112-1 4</v>
      </c>
      <c r="J1606" s="49" t="s">
        <v>1489</v>
      </c>
      <c r="K1606" s="2">
        <v>0</v>
      </c>
      <c r="L1606" s="83">
        <v>95</v>
      </c>
      <c r="M1606" s="117" t="b">
        <v>1</v>
      </c>
      <c r="N1606" s="14">
        <v>276.89999999999998</v>
      </c>
      <c r="O1606" s="14">
        <v>277.84999999999997</v>
      </c>
      <c r="P1606" s="11" t="s">
        <v>112</v>
      </c>
      <c r="Q1606" s="11" t="s">
        <v>39</v>
      </c>
      <c r="R1606" s="142" t="s">
        <v>1527</v>
      </c>
      <c r="S1606" s="143">
        <v>4</v>
      </c>
      <c r="T1606" s="11" t="s">
        <v>18</v>
      </c>
      <c r="U1606" s="11"/>
      <c r="V1606" s="17" t="s">
        <v>792</v>
      </c>
      <c r="W1606" s="6" t="s">
        <v>49</v>
      </c>
      <c r="X1606" s="6" t="s">
        <v>14</v>
      </c>
      <c r="Y1606" s="6" t="s">
        <v>10</v>
      </c>
      <c r="Z1606" s="18">
        <v>2</v>
      </c>
      <c r="AA1606" s="6" t="s">
        <v>40</v>
      </c>
      <c r="AI1606" s="4">
        <v>70</v>
      </c>
      <c r="AL1606" s="39">
        <v>20</v>
      </c>
      <c r="AW1606" s="4">
        <v>10</v>
      </c>
      <c r="BQ1606" s="6"/>
      <c r="BR1606" s="6"/>
      <c r="BS1606" s="4">
        <v>100</v>
      </c>
      <c r="BT1606" s="6"/>
      <c r="BU1606" s="6"/>
      <c r="BV1606" s="6"/>
      <c r="BW1606" s="10" t="s">
        <v>909</v>
      </c>
      <c r="BX1606" s="6"/>
      <c r="BY1606" s="6"/>
    </row>
    <row r="1607" spans="1:77" hidden="1" x14ac:dyDescent="0.3">
      <c r="A1607" s="49" t="s">
        <v>1489</v>
      </c>
      <c r="B1607" s="9">
        <v>42973</v>
      </c>
      <c r="C1607" s="1" t="s">
        <v>123</v>
      </c>
      <c r="D1607" s="10" t="s">
        <v>115</v>
      </c>
      <c r="E1607" s="10" t="s">
        <v>116</v>
      </c>
      <c r="F1607" s="83">
        <v>112</v>
      </c>
      <c r="G1607" s="83">
        <v>1</v>
      </c>
      <c r="H1607" s="12" t="str">
        <f t="shared" si="49"/>
        <v>112-1</v>
      </c>
      <c r="I1607" s="12" t="str">
        <f t="shared" si="50"/>
        <v>112-1 5</v>
      </c>
      <c r="J1607" s="49" t="s">
        <v>1489</v>
      </c>
      <c r="K1607" s="2">
        <v>0</v>
      </c>
      <c r="L1607" s="83">
        <v>95</v>
      </c>
      <c r="M1607" s="117" t="b">
        <v>1</v>
      </c>
      <c r="N1607" s="14">
        <v>276.89999999999998</v>
      </c>
      <c r="O1607" s="14">
        <v>277.84999999999997</v>
      </c>
      <c r="P1607" s="11" t="s">
        <v>112</v>
      </c>
      <c r="Q1607" s="11" t="s">
        <v>32</v>
      </c>
      <c r="R1607" s="142" t="s">
        <v>1495</v>
      </c>
      <c r="S1607" s="143">
        <v>5</v>
      </c>
      <c r="T1607" s="11" t="s">
        <v>18</v>
      </c>
      <c r="U1607" s="11"/>
      <c r="V1607" s="17" t="s">
        <v>459</v>
      </c>
      <c r="W1607" s="6" t="s">
        <v>49</v>
      </c>
      <c r="X1607" s="6" t="s">
        <v>14</v>
      </c>
      <c r="Y1607" s="6" t="s">
        <v>10</v>
      </c>
      <c r="Z1607" s="18">
        <v>2</v>
      </c>
      <c r="AA1607" s="6" t="s">
        <v>40</v>
      </c>
      <c r="AI1607" s="4">
        <v>10</v>
      </c>
      <c r="AR1607" s="4">
        <v>90</v>
      </c>
      <c r="BQ1607" s="6"/>
      <c r="BR1607" s="6"/>
      <c r="BS1607" s="4">
        <v>100</v>
      </c>
      <c r="BT1607" s="6"/>
      <c r="BU1607" s="6"/>
      <c r="BV1607" s="6"/>
      <c r="BW1607" s="10" t="s">
        <v>1040</v>
      </c>
      <c r="BX1607" s="6"/>
      <c r="BY1607" s="6"/>
    </row>
    <row r="1608" spans="1:77" hidden="1" x14ac:dyDescent="0.3">
      <c r="A1608" s="49" t="s">
        <v>1489</v>
      </c>
      <c r="B1608" s="9">
        <v>42973</v>
      </c>
      <c r="C1608" s="1" t="s">
        <v>123</v>
      </c>
      <c r="D1608" s="10" t="s">
        <v>115</v>
      </c>
      <c r="E1608" s="10" t="s">
        <v>116</v>
      </c>
      <c r="F1608" s="83">
        <v>112</v>
      </c>
      <c r="G1608" s="83">
        <v>2</v>
      </c>
      <c r="H1608" s="12" t="str">
        <f t="shared" si="49"/>
        <v>112-2</v>
      </c>
      <c r="I1608" s="12" t="str">
        <f t="shared" si="50"/>
        <v>112-2 O</v>
      </c>
      <c r="J1608" s="49" t="s">
        <v>1489</v>
      </c>
      <c r="K1608" s="2">
        <v>0</v>
      </c>
      <c r="L1608" s="83">
        <v>91</v>
      </c>
      <c r="M1608" s="117" t="b">
        <v>1</v>
      </c>
      <c r="N1608" s="14">
        <v>277.86499999999995</v>
      </c>
      <c r="O1608" s="14">
        <v>278.77499999999998</v>
      </c>
      <c r="P1608" s="11"/>
      <c r="Q1608" s="11" t="s">
        <v>105</v>
      </c>
      <c r="R1608" s="135" t="s">
        <v>105</v>
      </c>
      <c r="S1608" s="139" t="s">
        <v>1492</v>
      </c>
      <c r="T1608" s="11"/>
      <c r="U1608" s="11"/>
      <c r="V1608" s="6"/>
      <c r="W1608" s="6"/>
      <c r="X1608" s="6"/>
      <c r="Y1608" s="6"/>
      <c r="Z1608" s="18" t="e">
        <v>#N/A</v>
      </c>
      <c r="AA1608" s="6"/>
      <c r="AB1608" s="147"/>
      <c r="AC1608" s="147"/>
      <c r="AD1608" s="147"/>
      <c r="AE1608" s="147"/>
      <c r="AF1608" s="30"/>
      <c r="AG1608" s="30"/>
      <c r="AH1608" s="147"/>
      <c r="AI1608" s="30"/>
      <c r="AJ1608" s="30"/>
      <c r="AK1608" s="30"/>
      <c r="AL1608" s="147"/>
      <c r="AM1608" s="147"/>
      <c r="AN1608" s="30"/>
      <c r="AO1608" s="30"/>
      <c r="AP1608" s="30"/>
      <c r="AQ1608" s="147"/>
      <c r="AR1608" s="30"/>
      <c r="AS1608" s="30"/>
      <c r="AT1608" s="30"/>
      <c r="AU1608" s="30"/>
      <c r="AV1608" s="147"/>
      <c r="AW1608" s="30"/>
      <c r="AX1608" s="30"/>
      <c r="AY1608" s="30"/>
      <c r="AZ1608" s="147"/>
      <c r="BA1608" s="30"/>
      <c r="BB1608" s="30"/>
      <c r="BC1608" s="30"/>
      <c r="BD1608" s="147"/>
      <c r="BE1608" s="147"/>
      <c r="BF1608" s="147"/>
      <c r="BG1608" s="30"/>
      <c r="BH1608" s="30"/>
      <c r="BI1608" s="30"/>
      <c r="BJ1608" s="30"/>
      <c r="BK1608" s="147"/>
      <c r="BL1608" s="147"/>
      <c r="BM1608" s="147"/>
      <c r="BN1608" s="147"/>
      <c r="BO1608" s="147"/>
      <c r="BP1608" s="30"/>
      <c r="BQ1608" s="6"/>
      <c r="BR1608" s="6"/>
      <c r="BS1608" s="4">
        <v>0</v>
      </c>
      <c r="BT1608" s="6"/>
      <c r="BU1608" s="6"/>
      <c r="BV1608" s="6"/>
      <c r="BW1608" s="6"/>
      <c r="BX1608" s="10" t="s">
        <v>1041</v>
      </c>
      <c r="BY1608" s="6"/>
    </row>
    <row r="1609" spans="1:77" hidden="1" x14ac:dyDescent="0.3">
      <c r="A1609" s="49" t="s">
        <v>1489</v>
      </c>
      <c r="B1609" s="9">
        <v>42973</v>
      </c>
      <c r="C1609" s="1" t="s">
        <v>123</v>
      </c>
      <c r="D1609" s="4" t="s">
        <v>115</v>
      </c>
      <c r="E1609" s="4" t="s">
        <v>116</v>
      </c>
      <c r="F1609" s="83">
        <v>112</v>
      </c>
      <c r="G1609" s="83">
        <v>2</v>
      </c>
      <c r="H1609" s="12" t="str">
        <f t="shared" si="49"/>
        <v>112-2</v>
      </c>
      <c r="I1609" s="12" t="str">
        <f t="shared" si="50"/>
        <v>112-2 1</v>
      </c>
      <c r="J1609" s="49" t="s">
        <v>1489</v>
      </c>
      <c r="K1609" s="2">
        <v>0</v>
      </c>
      <c r="L1609" s="83">
        <v>91</v>
      </c>
      <c r="M1609" s="117" t="b">
        <v>1</v>
      </c>
      <c r="N1609" s="14">
        <v>277.86499999999995</v>
      </c>
      <c r="O1609" s="14">
        <v>278.77499999999998</v>
      </c>
      <c r="P1609" s="2" t="s">
        <v>112</v>
      </c>
      <c r="Q1609" s="2" t="s">
        <v>30</v>
      </c>
      <c r="R1609" s="142" t="s">
        <v>1524</v>
      </c>
      <c r="S1609" s="143">
        <v>1</v>
      </c>
      <c r="T1609" s="2" t="s">
        <v>21</v>
      </c>
      <c r="U1609" s="2"/>
      <c r="V1609" s="40" t="s">
        <v>795</v>
      </c>
      <c r="W1609" s="1" t="s">
        <v>49</v>
      </c>
      <c r="X1609" s="1" t="s">
        <v>92</v>
      </c>
      <c r="Y1609" s="1" t="s">
        <v>11</v>
      </c>
      <c r="Z1609" s="18">
        <v>3</v>
      </c>
      <c r="AA1609" s="1" t="s">
        <v>111</v>
      </c>
      <c r="AI1609" s="4">
        <v>10</v>
      </c>
      <c r="AL1609" s="39">
        <v>10</v>
      </c>
      <c r="AW1609" s="4">
        <v>80</v>
      </c>
      <c r="BQ1609" s="1"/>
      <c r="BR1609" s="1"/>
      <c r="BS1609" s="4">
        <v>100</v>
      </c>
      <c r="BT1609" s="1"/>
      <c r="BU1609" s="1"/>
      <c r="BV1609" s="1"/>
      <c r="BW1609" s="4" t="s">
        <v>895</v>
      </c>
      <c r="BX1609" s="1"/>
      <c r="BY1609" s="1"/>
    </row>
    <row r="1610" spans="1:77" hidden="1" x14ac:dyDescent="0.3">
      <c r="A1610" s="49" t="s">
        <v>1489</v>
      </c>
      <c r="B1610" s="9">
        <v>42973</v>
      </c>
      <c r="C1610" s="1" t="s">
        <v>123</v>
      </c>
      <c r="D1610" s="10" t="s">
        <v>115</v>
      </c>
      <c r="E1610" s="10" t="s">
        <v>116</v>
      </c>
      <c r="F1610" s="83">
        <v>112</v>
      </c>
      <c r="G1610" s="83">
        <v>2</v>
      </c>
      <c r="H1610" s="12" t="str">
        <f t="shared" si="49"/>
        <v>112-2</v>
      </c>
      <c r="I1610" s="12" t="str">
        <f t="shared" si="50"/>
        <v>112-2 3</v>
      </c>
      <c r="J1610" s="49" t="s">
        <v>1489</v>
      </c>
      <c r="K1610" s="2">
        <v>0</v>
      </c>
      <c r="L1610" s="83">
        <v>91</v>
      </c>
      <c r="M1610" s="117" t="b">
        <v>1</v>
      </c>
      <c r="N1610" s="14">
        <v>277.86499999999995</v>
      </c>
      <c r="O1610" s="14">
        <v>278.77499999999998</v>
      </c>
      <c r="P1610" s="11" t="s">
        <v>112</v>
      </c>
      <c r="Q1610" s="11" t="s">
        <v>72</v>
      </c>
      <c r="R1610" s="142" t="s">
        <v>1526</v>
      </c>
      <c r="S1610" s="143">
        <v>3</v>
      </c>
      <c r="T1610" s="11" t="s">
        <v>44</v>
      </c>
      <c r="U1610" s="11"/>
      <c r="V1610" s="17" t="s">
        <v>792</v>
      </c>
      <c r="W1610" s="6" t="s">
        <v>49</v>
      </c>
      <c r="X1610" s="6" t="s">
        <v>14</v>
      </c>
      <c r="Y1610" s="6" t="s">
        <v>11</v>
      </c>
      <c r="Z1610" s="18">
        <v>3</v>
      </c>
      <c r="AA1610" s="6" t="s">
        <v>40</v>
      </c>
      <c r="AI1610" s="4">
        <v>10</v>
      </c>
      <c r="AL1610" s="39">
        <v>70</v>
      </c>
      <c r="AW1610" s="4">
        <v>20</v>
      </c>
      <c r="BQ1610" s="6"/>
      <c r="BR1610" s="6"/>
      <c r="BS1610" s="4">
        <v>100</v>
      </c>
      <c r="BT1610" s="6"/>
      <c r="BU1610" s="6"/>
      <c r="BV1610" s="6"/>
      <c r="BW1610" s="10" t="s">
        <v>1039</v>
      </c>
      <c r="BX1610" s="6"/>
      <c r="BY1610" s="6"/>
    </row>
    <row r="1611" spans="1:77" hidden="1" x14ac:dyDescent="0.3">
      <c r="A1611" s="49" t="s">
        <v>1489</v>
      </c>
      <c r="B1611" s="9">
        <v>42973</v>
      </c>
      <c r="C1611" s="1" t="s">
        <v>123</v>
      </c>
      <c r="D1611" s="10" t="s">
        <v>115</v>
      </c>
      <c r="E1611" s="10" t="s">
        <v>116</v>
      </c>
      <c r="F1611" s="83">
        <v>112</v>
      </c>
      <c r="G1611" s="83">
        <v>2</v>
      </c>
      <c r="H1611" s="12" t="str">
        <f t="shared" si="49"/>
        <v>112-2</v>
      </c>
      <c r="I1611" s="12" t="str">
        <f t="shared" si="50"/>
        <v>112-2 4</v>
      </c>
      <c r="J1611" s="49" t="s">
        <v>1489</v>
      </c>
      <c r="K1611" s="2">
        <v>0</v>
      </c>
      <c r="L1611" s="83">
        <v>91</v>
      </c>
      <c r="M1611" s="117" t="b">
        <v>1</v>
      </c>
      <c r="N1611" s="14">
        <v>277.86499999999995</v>
      </c>
      <c r="O1611" s="14">
        <v>278.77499999999998</v>
      </c>
      <c r="P1611" s="11" t="s">
        <v>112</v>
      </c>
      <c r="Q1611" s="11" t="s">
        <v>39</v>
      </c>
      <c r="R1611" s="142" t="s">
        <v>1527</v>
      </c>
      <c r="S1611" s="143">
        <v>4</v>
      </c>
      <c r="T1611" s="11" t="s">
        <v>18</v>
      </c>
      <c r="U1611" s="11"/>
      <c r="V1611" s="17" t="s">
        <v>459</v>
      </c>
      <c r="W1611" s="6" t="s">
        <v>49</v>
      </c>
      <c r="X1611" s="6" t="s">
        <v>14</v>
      </c>
      <c r="Y1611" s="6" t="s">
        <v>10</v>
      </c>
      <c r="Z1611" s="18">
        <v>2</v>
      </c>
      <c r="AA1611" s="6" t="s">
        <v>40</v>
      </c>
      <c r="AI1611" s="4">
        <v>70</v>
      </c>
      <c r="AL1611" s="39">
        <v>20</v>
      </c>
      <c r="AW1611" s="4">
        <v>10</v>
      </c>
      <c r="BQ1611" s="6"/>
      <c r="BR1611" s="6"/>
      <c r="BS1611" s="4">
        <v>100</v>
      </c>
      <c r="BT1611" s="6"/>
      <c r="BU1611" s="6"/>
      <c r="BV1611" s="6"/>
      <c r="BW1611" s="10" t="s">
        <v>909</v>
      </c>
      <c r="BX1611" s="6"/>
      <c r="BY1611" s="6"/>
    </row>
    <row r="1612" spans="1:77" hidden="1" x14ac:dyDescent="0.3">
      <c r="A1612" s="49" t="s">
        <v>1489</v>
      </c>
      <c r="B1612" s="9">
        <v>42973</v>
      </c>
      <c r="C1612" s="1" t="s">
        <v>123</v>
      </c>
      <c r="D1612" s="10" t="s">
        <v>115</v>
      </c>
      <c r="E1612" s="10" t="s">
        <v>116</v>
      </c>
      <c r="F1612" s="83">
        <v>112</v>
      </c>
      <c r="G1612" s="83">
        <v>2</v>
      </c>
      <c r="H1612" s="12" t="str">
        <f t="shared" si="49"/>
        <v>112-2</v>
      </c>
      <c r="I1612" s="12" t="str">
        <f t="shared" si="50"/>
        <v>112-2 5</v>
      </c>
      <c r="J1612" s="49" t="s">
        <v>1489</v>
      </c>
      <c r="K1612" s="2">
        <v>0</v>
      </c>
      <c r="L1612" s="83">
        <v>91</v>
      </c>
      <c r="M1612" s="117" t="b">
        <v>1</v>
      </c>
      <c r="N1612" s="14">
        <v>277.86499999999995</v>
      </c>
      <c r="O1612" s="14">
        <v>278.77499999999998</v>
      </c>
      <c r="P1612" s="11" t="s">
        <v>112</v>
      </c>
      <c r="Q1612" s="11" t="s">
        <v>32</v>
      </c>
      <c r="R1612" s="142" t="s">
        <v>1495</v>
      </c>
      <c r="S1612" s="143">
        <v>5</v>
      </c>
      <c r="T1612" s="11" t="s">
        <v>18</v>
      </c>
      <c r="U1612" s="11"/>
      <c r="V1612" s="17" t="s">
        <v>683</v>
      </c>
      <c r="W1612" s="6" t="s">
        <v>49</v>
      </c>
      <c r="X1612" s="6" t="s">
        <v>14</v>
      </c>
      <c r="Y1612" s="6" t="s">
        <v>10</v>
      </c>
      <c r="Z1612" s="18">
        <v>2</v>
      </c>
      <c r="AA1612" s="6" t="s">
        <v>40</v>
      </c>
      <c r="AI1612" s="4">
        <v>10</v>
      </c>
      <c r="AR1612" s="4">
        <v>90</v>
      </c>
      <c r="BQ1612" s="6"/>
      <c r="BR1612" s="6"/>
      <c r="BS1612" s="4">
        <v>100</v>
      </c>
      <c r="BT1612" s="6"/>
      <c r="BU1612" s="6"/>
      <c r="BV1612" s="6"/>
      <c r="BW1612" s="10" t="s">
        <v>1043</v>
      </c>
      <c r="BX1612" s="6"/>
      <c r="BY1612" s="6"/>
    </row>
    <row r="1613" spans="1:77" hidden="1" x14ac:dyDescent="0.3">
      <c r="A1613" s="49" t="s">
        <v>1489</v>
      </c>
      <c r="B1613" s="9">
        <v>42973</v>
      </c>
      <c r="C1613" s="1" t="s">
        <v>123</v>
      </c>
      <c r="D1613" s="10" t="s">
        <v>115</v>
      </c>
      <c r="E1613" s="10" t="s">
        <v>116</v>
      </c>
      <c r="F1613" s="83">
        <v>112</v>
      </c>
      <c r="G1613" s="83">
        <v>2</v>
      </c>
      <c r="H1613" s="12" t="str">
        <f t="shared" si="49"/>
        <v>112-2</v>
      </c>
      <c r="I1613" s="12" t="str">
        <f t="shared" si="50"/>
        <v>112-2 O</v>
      </c>
      <c r="J1613" s="49" t="s">
        <v>1489</v>
      </c>
      <c r="K1613" s="2">
        <v>0</v>
      </c>
      <c r="L1613" s="83">
        <v>91</v>
      </c>
      <c r="M1613" s="117" t="b">
        <v>1</v>
      </c>
      <c r="N1613" s="14">
        <v>277.86499999999995</v>
      </c>
      <c r="O1613" s="14">
        <v>278.77499999999998</v>
      </c>
      <c r="P1613" s="11"/>
      <c r="Q1613" s="11" t="s">
        <v>105</v>
      </c>
      <c r="R1613" s="135" t="s">
        <v>105</v>
      </c>
      <c r="S1613" s="139" t="s">
        <v>1492</v>
      </c>
      <c r="T1613" s="11"/>
      <c r="U1613" s="11"/>
      <c r="V1613" s="6"/>
      <c r="W1613" s="6"/>
      <c r="X1613" s="6"/>
      <c r="Y1613" s="6"/>
      <c r="Z1613" s="18" t="e">
        <v>#N/A</v>
      </c>
      <c r="AA1613" s="6"/>
      <c r="AB1613" s="147"/>
      <c r="AC1613" s="147"/>
      <c r="AD1613" s="147"/>
      <c r="AE1613" s="147"/>
      <c r="AF1613" s="30"/>
      <c r="AG1613" s="30"/>
      <c r="AH1613" s="147"/>
      <c r="AI1613" s="30"/>
      <c r="AJ1613" s="30"/>
      <c r="AK1613" s="30"/>
      <c r="AL1613" s="147"/>
      <c r="AM1613" s="147"/>
      <c r="AN1613" s="30"/>
      <c r="AO1613" s="30"/>
      <c r="AP1613" s="30"/>
      <c r="AQ1613" s="147"/>
      <c r="AR1613" s="30"/>
      <c r="AS1613" s="30"/>
      <c r="AT1613" s="30"/>
      <c r="AU1613" s="30"/>
      <c r="AV1613" s="147"/>
      <c r="AW1613" s="30"/>
      <c r="AX1613" s="30"/>
      <c r="AY1613" s="30"/>
      <c r="AZ1613" s="147"/>
      <c r="BA1613" s="30"/>
      <c r="BB1613" s="30"/>
      <c r="BC1613" s="30"/>
      <c r="BD1613" s="147"/>
      <c r="BE1613" s="147"/>
      <c r="BF1613" s="147"/>
      <c r="BG1613" s="30"/>
      <c r="BH1613" s="30"/>
      <c r="BI1613" s="30"/>
      <c r="BJ1613" s="30"/>
      <c r="BK1613" s="147"/>
      <c r="BL1613" s="147"/>
      <c r="BM1613" s="147"/>
      <c r="BN1613" s="147"/>
      <c r="BO1613" s="147"/>
      <c r="BP1613" s="30"/>
      <c r="BQ1613" s="6"/>
      <c r="BR1613" s="6"/>
      <c r="BS1613" s="4">
        <v>0</v>
      </c>
      <c r="BT1613" s="6"/>
      <c r="BU1613" s="6"/>
      <c r="BV1613" s="6"/>
      <c r="BW1613" s="6"/>
      <c r="BX1613" s="10" t="s">
        <v>1044</v>
      </c>
      <c r="BY1613" s="6"/>
    </row>
    <row r="1614" spans="1:77" hidden="1" x14ac:dyDescent="0.3">
      <c r="A1614" s="49" t="s">
        <v>1489</v>
      </c>
      <c r="B1614" s="9">
        <v>42973</v>
      </c>
      <c r="C1614" s="1" t="s">
        <v>123</v>
      </c>
      <c r="D1614" s="4" t="s">
        <v>115</v>
      </c>
      <c r="E1614" s="4" t="s">
        <v>116</v>
      </c>
      <c r="F1614" s="83">
        <v>113</v>
      </c>
      <c r="G1614" s="83">
        <v>1</v>
      </c>
      <c r="H1614" s="12" t="str">
        <f t="shared" si="49"/>
        <v>113-1</v>
      </c>
      <c r="I1614" s="12" t="str">
        <f t="shared" si="50"/>
        <v>113-1 1</v>
      </c>
      <c r="J1614" s="49" t="s">
        <v>1489</v>
      </c>
      <c r="K1614" s="2">
        <v>0</v>
      </c>
      <c r="L1614" s="83">
        <v>91</v>
      </c>
      <c r="M1614" s="117" t="b">
        <v>1</v>
      </c>
      <c r="N1614" s="14">
        <v>278.85000000000002</v>
      </c>
      <c r="O1614" s="14">
        <v>279.76000000000005</v>
      </c>
      <c r="P1614" s="2" t="s">
        <v>112</v>
      </c>
      <c r="Q1614" s="2" t="s">
        <v>30</v>
      </c>
      <c r="R1614" s="142" t="s">
        <v>1524</v>
      </c>
      <c r="S1614" s="143">
        <v>1</v>
      </c>
      <c r="T1614" s="2" t="s">
        <v>21</v>
      </c>
      <c r="U1614" s="2"/>
      <c r="V1614" s="40" t="s">
        <v>796</v>
      </c>
      <c r="W1614" s="1" t="s">
        <v>49</v>
      </c>
      <c r="X1614" s="1" t="s">
        <v>92</v>
      </c>
      <c r="Y1614" s="1" t="s">
        <v>11</v>
      </c>
      <c r="Z1614" s="18">
        <v>3</v>
      </c>
      <c r="AA1614" s="1" t="s">
        <v>111</v>
      </c>
      <c r="AI1614" s="4">
        <v>10</v>
      </c>
      <c r="AL1614" s="39">
        <v>10</v>
      </c>
      <c r="AW1614" s="4">
        <v>80</v>
      </c>
      <c r="BQ1614" s="1"/>
      <c r="BR1614" s="1"/>
      <c r="BS1614" s="4">
        <v>100</v>
      </c>
      <c r="BT1614" s="1"/>
      <c r="BU1614" s="1"/>
      <c r="BV1614" s="1"/>
      <c r="BW1614" s="4" t="s">
        <v>895</v>
      </c>
      <c r="BX1614" s="1"/>
      <c r="BY1614" s="1"/>
    </row>
    <row r="1615" spans="1:77" hidden="1" x14ac:dyDescent="0.3">
      <c r="A1615" s="49" t="s">
        <v>1489</v>
      </c>
      <c r="B1615" s="9">
        <v>42973</v>
      </c>
      <c r="C1615" s="1" t="s">
        <v>123</v>
      </c>
      <c r="D1615" s="10" t="s">
        <v>115</v>
      </c>
      <c r="E1615" s="10" t="s">
        <v>116</v>
      </c>
      <c r="F1615" s="83">
        <v>113</v>
      </c>
      <c r="G1615" s="83">
        <v>1</v>
      </c>
      <c r="H1615" s="12" t="str">
        <f t="shared" si="49"/>
        <v>113-1</v>
      </c>
      <c r="I1615" s="12" t="str">
        <f t="shared" si="50"/>
        <v>113-1 3</v>
      </c>
      <c r="J1615" s="49" t="s">
        <v>1489</v>
      </c>
      <c r="K1615" s="2">
        <v>0</v>
      </c>
      <c r="L1615" s="83">
        <v>91</v>
      </c>
      <c r="M1615" s="117" t="b">
        <v>1</v>
      </c>
      <c r="N1615" s="14">
        <v>278.85000000000002</v>
      </c>
      <c r="O1615" s="14">
        <v>279.76000000000005</v>
      </c>
      <c r="P1615" s="11" t="s">
        <v>112</v>
      </c>
      <c r="Q1615" s="11" t="s">
        <v>72</v>
      </c>
      <c r="R1615" s="142" t="s">
        <v>1526</v>
      </c>
      <c r="S1615" s="143">
        <v>3</v>
      </c>
      <c r="T1615" s="11" t="s">
        <v>44</v>
      </c>
      <c r="U1615" s="11"/>
      <c r="V1615" s="17" t="s">
        <v>795</v>
      </c>
      <c r="W1615" s="6" t="s">
        <v>49</v>
      </c>
      <c r="X1615" s="6" t="s">
        <v>14</v>
      </c>
      <c r="Y1615" s="6" t="s">
        <v>11</v>
      </c>
      <c r="Z1615" s="18">
        <v>3</v>
      </c>
      <c r="AA1615" s="6" t="s">
        <v>40</v>
      </c>
      <c r="AI1615" s="4">
        <v>10</v>
      </c>
      <c r="AL1615" s="39">
        <v>70</v>
      </c>
      <c r="AW1615" s="4">
        <v>20</v>
      </c>
      <c r="BQ1615" s="6"/>
      <c r="BR1615" s="6"/>
      <c r="BS1615" s="4">
        <v>100</v>
      </c>
      <c r="BT1615" s="6"/>
      <c r="BU1615" s="6"/>
      <c r="BV1615" s="6"/>
      <c r="BW1615" s="10" t="s">
        <v>1039</v>
      </c>
      <c r="BX1615" s="6"/>
      <c r="BY1615" s="6"/>
    </row>
    <row r="1616" spans="1:77" hidden="1" x14ac:dyDescent="0.3">
      <c r="A1616" s="49" t="s">
        <v>1489</v>
      </c>
      <c r="B1616" s="9">
        <v>42973</v>
      </c>
      <c r="C1616" s="1" t="s">
        <v>123</v>
      </c>
      <c r="D1616" s="10" t="s">
        <v>115</v>
      </c>
      <c r="E1616" s="10" t="s">
        <v>116</v>
      </c>
      <c r="F1616" s="83">
        <v>113</v>
      </c>
      <c r="G1616" s="83">
        <v>1</v>
      </c>
      <c r="H1616" s="12" t="str">
        <f t="shared" si="49"/>
        <v>113-1</v>
      </c>
      <c r="I1616" s="12" t="str">
        <f t="shared" si="50"/>
        <v>113-1 4</v>
      </c>
      <c r="J1616" s="49" t="s">
        <v>1489</v>
      </c>
      <c r="K1616" s="2">
        <v>0</v>
      </c>
      <c r="L1616" s="83">
        <v>91</v>
      </c>
      <c r="M1616" s="117" t="b">
        <v>1</v>
      </c>
      <c r="N1616" s="14">
        <v>278.85000000000002</v>
      </c>
      <c r="O1616" s="14">
        <v>279.76000000000005</v>
      </c>
      <c r="P1616" s="11" t="s">
        <v>112</v>
      </c>
      <c r="Q1616" s="11" t="s">
        <v>39</v>
      </c>
      <c r="R1616" s="142" t="s">
        <v>1527</v>
      </c>
      <c r="S1616" s="143">
        <v>4</v>
      </c>
      <c r="T1616" s="11" t="s">
        <v>18</v>
      </c>
      <c r="U1616" s="11"/>
      <c r="V1616" s="17" t="s">
        <v>459</v>
      </c>
      <c r="W1616" s="6" t="s">
        <v>49</v>
      </c>
      <c r="X1616" s="6" t="s">
        <v>14</v>
      </c>
      <c r="Y1616" s="6" t="s">
        <v>10</v>
      </c>
      <c r="Z1616" s="18">
        <v>2</v>
      </c>
      <c r="AA1616" s="6" t="s">
        <v>40</v>
      </c>
      <c r="AI1616" s="4">
        <v>70</v>
      </c>
      <c r="AL1616" s="39">
        <v>20</v>
      </c>
      <c r="AW1616" s="4">
        <v>10</v>
      </c>
      <c r="BQ1616" s="6"/>
      <c r="BR1616" s="6"/>
      <c r="BS1616" s="4">
        <v>100</v>
      </c>
      <c r="BT1616" s="6"/>
      <c r="BU1616" s="6"/>
      <c r="BV1616" s="6"/>
      <c r="BW1616" s="10" t="s">
        <v>909</v>
      </c>
      <c r="BX1616" s="6"/>
      <c r="BY1616" s="6"/>
    </row>
    <row r="1617" spans="1:77" hidden="1" x14ac:dyDescent="0.3">
      <c r="A1617" s="49" t="s">
        <v>1489</v>
      </c>
      <c r="B1617" s="9">
        <v>42973</v>
      </c>
      <c r="C1617" s="1" t="s">
        <v>123</v>
      </c>
      <c r="D1617" s="10" t="s">
        <v>115</v>
      </c>
      <c r="E1617" s="10" t="s">
        <v>116</v>
      </c>
      <c r="F1617" s="83">
        <v>113</v>
      </c>
      <c r="G1617" s="83">
        <v>1</v>
      </c>
      <c r="H1617" s="12" t="str">
        <f t="shared" si="49"/>
        <v>113-1</v>
      </c>
      <c r="I1617" s="12" t="str">
        <f t="shared" si="50"/>
        <v>113-1 5</v>
      </c>
      <c r="J1617" s="49" t="s">
        <v>1489</v>
      </c>
      <c r="K1617" s="2">
        <v>0</v>
      </c>
      <c r="L1617" s="83">
        <v>91</v>
      </c>
      <c r="M1617" s="117" t="b">
        <v>1</v>
      </c>
      <c r="N1617" s="14">
        <v>278.85000000000002</v>
      </c>
      <c r="O1617" s="14">
        <v>279.76000000000005</v>
      </c>
      <c r="P1617" s="11" t="s">
        <v>112</v>
      </c>
      <c r="Q1617" s="11" t="s">
        <v>32</v>
      </c>
      <c r="R1617" s="142" t="s">
        <v>1495</v>
      </c>
      <c r="S1617" s="143">
        <v>5</v>
      </c>
      <c r="T1617" s="11" t="s">
        <v>18</v>
      </c>
      <c r="U1617" s="11"/>
      <c r="V1617" s="17" t="s">
        <v>792</v>
      </c>
      <c r="W1617" s="6" t="s">
        <v>49</v>
      </c>
      <c r="X1617" s="6" t="s">
        <v>14</v>
      </c>
      <c r="Y1617" s="6" t="s">
        <v>10</v>
      </c>
      <c r="Z1617" s="18">
        <v>2</v>
      </c>
      <c r="AA1617" s="6" t="s">
        <v>40</v>
      </c>
      <c r="AI1617" s="4">
        <v>10</v>
      </c>
      <c r="AR1617" s="4">
        <v>90</v>
      </c>
      <c r="BQ1617" s="6"/>
      <c r="BR1617" s="6"/>
      <c r="BS1617" s="4">
        <v>100</v>
      </c>
      <c r="BT1617" s="6"/>
      <c r="BU1617" s="6"/>
      <c r="BV1617" s="6"/>
      <c r="BW1617" s="10" t="s">
        <v>1040</v>
      </c>
      <c r="BX1617" s="6"/>
      <c r="BY1617" s="6"/>
    </row>
    <row r="1618" spans="1:77" hidden="1" x14ac:dyDescent="0.3">
      <c r="A1618" s="49" t="s">
        <v>1489</v>
      </c>
      <c r="B1618" s="9">
        <v>42973</v>
      </c>
      <c r="C1618" s="1" t="s">
        <v>123</v>
      </c>
      <c r="D1618" s="10" t="s">
        <v>115</v>
      </c>
      <c r="E1618" s="10" t="s">
        <v>116</v>
      </c>
      <c r="F1618" s="83">
        <v>113</v>
      </c>
      <c r="G1618" s="83">
        <v>1</v>
      </c>
      <c r="H1618" s="12" t="str">
        <f t="shared" si="49"/>
        <v>113-1</v>
      </c>
      <c r="I1618" s="12" t="str">
        <f t="shared" si="50"/>
        <v>113-1 O</v>
      </c>
      <c r="J1618" s="49" t="s">
        <v>1489</v>
      </c>
      <c r="K1618" s="2">
        <v>0</v>
      </c>
      <c r="L1618" s="83">
        <v>91</v>
      </c>
      <c r="M1618" s="117" t="b">
        <v>1</v>
      </c>
      <c r="N1618" s="14">
        <v>278.85000000000002</v>
      </c>
      <c r="O1618" s="14">
        <v>279.76000000000005</v>
      </c>
      <c r="P1618" s="11"/>
      <c r="Q1618" s="11" t="s">
        <v>105</v>
      </c>
      <c r="R1618" s="135" t="s">
        <v>105</v>
      </c>
      <c r="S1618" s="139" t="s">
        <v>1492</v>
      </c>
      <c r="T1618" s="11"/>
      <c r="U1618" s="11"/>
      <c r="V1618" s="6"/>
      <c r="W1618" s="6"/>
      <c r="X1618" s="6"/>
      <c r="Y1618" s="6"/>
      <c r="Z1618" s="18" t="e">
        <v>#N/A</v>
      </c>
      <c r="AA1618" s="6"/>
      <c r="AB1618" s="147"/>
      <c r="AC1618" s="147"/>
      <c r="AD1618" s="147"/>
      <c r="AE1618" s="147"/>
      <c r="AF1618" s="30"/>
      <c r="AG1618" s="30"/>
      <c r="AH1618" s="147"/>
      <c r="AI1618" s="30"/>
      <c r="AJ1618" s="30"/>
      <c r="AK1618" s="30"/>
      <c r="AL1618" s="147"/>
      <c r="AM1618" s="147"/>
      <c r="AN1618" s="30"/>
      <c r="AO1618" s="30"/>
      <c r="AP1618" s="30"/>
      <c r="AQ1618" s="147"/>
      <c r="AR1618" s="30"/>
      <c r="AS1618" s="30"/>
      <c r="AT1618" s="30"/>
      <c r="AU1618" s="30"/>
      <c r="AV1618" s="147"/>
      <c r="AW1618" s="30"/>
      <c r="AX1618" s="30"/>
      <c r="AY1618" s="30"/>
      <c r="AZ1618" s="147"/>
      <c r="BA1618" s="30"/>
      <c r="BB1618" s="30"/>
      <c r="BC1618" s="30"/>
      <c r="BD1618" s="147"/>
      <c r="BE1618" s="147"/>
      <c r="BF1618" s="147"/>
      <c r="BG1618" s="30"/>
      <c r="BH1618" s="30"/>
      <c r="BI1618" s="30"/>
      <c r="BJ1618" s="30"/>
      <c r="BK1618" s="147"/>
      <c r="BL1618" s="147"/>
      <c r="BM1618" s="147"/>
      <c r="BN1618" s="147"/>
      <c r="BO1618" s="147"/>
      <c r="BP1618" s="30"/>
      <c r="BQ1618" s="6"/>
      <c r="BR1618" s="6"/>
      <c r="BS1618" s="4">
        <v>0</v>
      </c>
      <c r="BT1618" s="6"/>
      <c r="BU1618" s="6"/>
      <c r="BV1618" s="6"/>
      <c r="BW1618" s="6"/>
      <c r="BX1618" s="10" t="s">
        <v>1045</v>
      </c>
      <c r="BY1618" s="6"/>
    </row>
    <row r="1619" spans="1:77" hidden="1" x14ac:dyDescent="0.3">
      <c r="A1619" s="49" t="s">
        <v>1489</v>
      </c>
      <c r="B1619" s="9">
        <v>42973</v>
      </c>
      <c r="C1619" s="1" t="s">
        <v>123</v>
      </c>
      <c r="D1619" s="10" t="s">
        <v>115</v>
      </c>
      <c r="E1619" s="10" t="s">
        <v>116</v>
      </c>
      <c r="F1619" s="83">
        <v>113</v>
      </c>
      <c r="G1619" s="83">
        <v>2</v>
      </c>
      <c r="H1619" s="12" t="str">
        <f t="shared" si="49"/>
        <v>113-2</v>
      </c>
      <c r="I1619" s="12" t="str">
        <f t="shared" si="50"/>
        <v>113-2 3</v>
      </c>
      <c r="J1619" s="49" t="s">
        <v>1489</v>
      </c>
      <c r="K1619" s="2">
        <v>0</v>
      </c>
      <c r="L1619" s="83">
        <v>29</v>
      </c>
      <c r="M1619" s="117" t="b">
        <v>1</v>
      </c>
      <c r="N1619" s="14">
        <v>279.77000000000004</v>
      </c>
      <c r="O1619" s="14">
        <v>280.06000000000006</v>
      </c>
      <c r="P1619" s="11" t="s">
        <v>112</v>
      </c>
      <c r="Q1619" s="11" t="s">
        <v>72</v>
      </c>
      <c r="R1619" s="142" t="s">
        <v>1526</v>
      </c>
      <c r="S1619" s="143">
        <v>3</v>
      </c>
      <c r="T1619" s="11" t="s">
        <v>44</v>
      </c>
      <c r="U1619" s="11"/>
      <c r="V1619" s="17" t="s">
        <v>795</v>
      </c>
      <c r="W1619" s="6" t="s">
        <v>49</v>
      </c>
      <c r="X1619" s="6" t="s">
        <v>14</v>
      </c>
      <c r="Y1619" s="6" t="s">
        <v>11</v>
      </c>
      <c r="Z1619" s="18">
        <v>3</v>
      </c>
      <c r="AA1619" s="6" t="s">
        <v>40</v>
      </c>
      <c r="AI1619" s="4">
        <v>10</v>
      </c>
      <c r="AL1619" s="39">
        <v>70</v>
      </c>
      <c r="AW1619" s="4">
        <v>20</v>
      </c>
      <c r="BQ1619" s="6"/>
      <c r="BR1619" s="6"/>
      <c r="BS1619" s="4">
        <v>100</v>
      </c>
      <c r="BT1619" s="6"/>
      <c r="BU1619" s="6"/>
      <c r="BV1619" s="6"/>
      <c r="BW1619" s="10" t="s">
        <v>1039</v>
      </c>
      <c r="BX1619" s="6"/>
      <c r="BY1619" s="6"/>
    </row>
    <row r="1620" spans="1:77" hidden="1" x14ac:dyDescent="0.3">
      <c r="A1620" s="49" t="s">
        <v>1489</v>
      </c>
      <c r="B1620" s="9">
        <v>42973</v>
      </c>
      <c r="C1620" s="1" t="s">
        <v>123</v>
      </c>
      <c r="D1620" s="10" t="s">
        <v>115</v>
      </c>
      <c r="E1620" s="10" t="s">
        <v>116</v>
      </c>
      <c r="F1620" s="83">
        <v>113</v>
      </c>
      <c r="G1620" s="83">
        <v>2</v>
      </c>
      <c r="H1620" s="12" t="str">
        <f t="shared" si="49"/>
        <v>113-2</v>
      </c>
      <c r="I1620" s="12" t="str">
        <f t="shared" si="50"/>
        <v>113-2 4</v>
      </c>
      <c r="J1620" s="49" t="s">
        <v>1489</v>
      </c>
      <c r="K1620" s="2">
        <v>0</v>
      </c>
      <c r="L1620" s="83">
        <v>29</v>
      </c>
      <c r="M1620" s="117" t="b">
        <v>1</v>
      </c>
      <c r="N1620" s="14">
        <v>279.77000000000004</v>
      </c>
      <c r="O1620" s="14">
        <v>280.06000000000006</v>
      </c>
      <c r="P1620" s="11" t="s">
        <v>112</v>
      </c>
      <c r="Q1620" s="11" t="s">
        <v>39</v>
      </c>
      <c r="R1620" s="142" t="s">
        <v>1527</v>
      </c>
      <c r="S1620" s="143">
        <v>4</v>
      </c>
      <c r="T1620" s="11" t="s">
        <v>18</v>
      </c>
      <c r="U1620" s="11"/>
      <c r="V1620" s="17" t="s">
        <v>459</v>
      </c>
      <c r="W1620" s="6" t="s">
        <v>49</v>
      </c>
      <c r="X1620" s="6" t="s">
        <v>14</v>
      </c>
      <c r="Y1620" s="6" t="s">
        <v>10</v>
      </c>
      <c r="Z1620" s="18">
        <v>2</v>
      </c>
      <c r="AA1620" s="6" t="s">
        <v>40</v>
      </c>
      <c r="AI1620" s="4">
        <v>70</v>
      </c>
      <c r="AL1620" s="39">
        <v>20</v>
      </c>
      <c r="AW1620" s="4">
        <v>10</v>
      </c>
      <c r="BQ1620" s="6"/>
      <c r="BR1620" s="6"/>
      <c r="BS1620" s="4">
        <v>100</v>
      </c>
      <c r="BT1620" s="6"/>
      <c r="BU1620" s="6"/>
      <c r="BV1620" s="6"/>
      <c r="BW1620" s="10" t="s">
        <v>897</v>
      </c>
      <c r="BX1620" s="6"/>
      <c r="BY1620" s="6"/>
    </row>
    <row r="1621" spans="1:77" hidden="1" x14ac:dyDescent="0.3">
      <c r="A1621" s="49" t="s">
        <v>1489</v>
      </c>
      <c r="B1621" s="9">
        <v>42973</v>
      </c>
      <c r="C1621" s="1" t="s">
        <v>123</v>
      </c>
      <c r="D1621" s="10" t="s">
        <v>115</v>
      </c>
      <c r="E1621" s="10" t="s">
        <v>116</v>
      </c>
      <c r="F1621" s="83">
        <v>113</v>
      </c>
      <c r="G1621" s="83">
        <v>2</v>
      </c>
      <c r="H1621" s="12" t="str">
        <f t="shared" ref="H1621:H1684" si="51">F1621&amp;"-"&amp;G1621</f>
        <v>113-2</v>
      </c>
      <c r="I1621" s="12" t="str">
        <f t="shared" si="50"/>
        <v>113-2 O</v>
      </c>
      <c r="J1621" s="49" t="s">
        <v>1489</v>
      </c>
      <c r="K1621" s="2">
        <v>0</v>
      </c>
      <c r="L1621" s="83">
        <v>29</v>
      </c>
      <c r="M1621" s="117" t="b">
        <v>1</v>
      </c>
      <c r="N1621" s="14">
        <v>279.77000000000004</v>
      </c>
      <c r="O1621" s="14">
        <v>280.06000000000006</v>
      </c>
      <c r="P1621" s="11"/>
      <c r="Q1621" s="11" t="s">
        <v>105</v>
      </c>
      <c r="R1621" s="135" t="s">
        <v>105</v>
      </c>
      <c r="S1621" s="139" t="s">
        <v>1492</v>
      </c>
      <c r="T1621" s="11"/>
      <c r="U1621" s="11"/>
      <c r="V1621" s="6"/>
      <c r="W1621" s="6"/>
      <c r="X1621" s="6"/>
      <c r="Y1621" s="6"/>
      <c r="Z1621" s="18" t="e">
        <v>#N/A</v>
      </c>
      <c r="AA1621" s="6"/>
      <c r="AB1621" s="147"/>
      <c r="AC1621" s="147"/>
      <c r="AD1621" s="147"/>
      <c r="AE1621" s="147"/>
      <c r="AF1621" s="30"/>
      <c r="AG1621" s="30"/>
      <c r="AH1621" s="147"/>
      <c r="AI1621" s="30"/>
      <c r="AJ1621" s="30"/>
      <c r="AK1621" s="30"/>
      <c r="AL1621" s="147"/>
      <c r="AM1621" s="147"/>
      <c r="AN1621" s="30"/>
      <c r="AO1621" s="30"/>
      <c r="AP1621" s="30"/>
      <c r="AQ1621" s="147"/>
      <c r="AR1621" s="30"/>
      <c r="AS1621" s="30"/>
      <c r="AT1621" s="30"/>
      <c r="AU1621" s="30"/>
      <c r="AV1621" s="147"/>
      <c r="AW1621" s="30"/>
      <c r="AX1621" s="30"/>
      <c r="AY1621" s="30"/>
      <c r="AZ1621" s="147"/>
      <c r="BA1621" s="30"/>
      <c r="BB1621" s="30"/>
      <c r="BC1621" s="30"/>
      <c r="BD1621" s="147"/>
      <c r="BE1621" s="147"/>
      <c r="BF1621" s="147"/>
      <c r="BG1621" s="30"/>
      <c r="BH1621" s="30"/>
      <c r="BI1621" s="30"/>
      <c r="BJ1621" s="30"/>
      <c r="BK1621" s="147"/>
      <c r="BL1621" s="147"/>
      <c r="BM1621" s="147"/>
      <c r="BN1621" s="147"/>
      <c r="BO1621" s="147"/>
      <c r="BP1621" s="30"/>
      <c r="BQ1621" s="6"/>
      <c r="BR1621" s="6"/>
      <c r="BS1621" s="4">
        <v>0</v>
      </c>
      <c r="BT1621" s="6"/>
      <c r="BU1621" s="6"/>
      <c r="BV1621" s="6"/>
      <c r="BW1621" s="6"/>
      <c r="BX1621" s="10" t="s">
        <v>1046</v>
      </c>
      <c r="BY1621" s="6"/>
    </row>
    <row r="1622" spans="1:77" hidden="1" x14ac:dyDescent="0.3">
      <c r="A1622" s="49" t="s">
        <v>1489</v>
      </c>
      <c r="B1622" s="9">
        <v>42973</v>
      </c>
      <c r="C1622" s="1" t="s">
        <v>123</v>
      </c>
      <c r="D1622" s="4" t="s">
        <v>115</v>
      </c>
      <c r="E1622" s="4" t="s">
        <v>116</v>
      </c>
      <c r="F1622" s="83">
        <v>114</v>
      </c>
      <c r="G1622" s="83">
        <v>1</v>
      </c>
      <c r="H1622" s="12" t="str">
        <f t="shared" si="51"/>
        <v>114-1</v>
      </c>
      <c r="I1622" s="12" t="str">
        <f t="shared" si="50"/>
        <v>114-1 1</v>
      </c>
      <c r="J1622" s="49" t="s">
        <v>1489</v>
      </c>
      <c r="K1622" s="2">
        <v>0</v>
      </c>
      <c r="L1622" s="83">
        <v>76</v>
      </c>
      <c r="M1622" s="117" t="b">
        <v>1</v>
      </c>
      <c r="N1622" s="14">
        <v>279.95</v>
      </c>
      <c r="O1622" s="14">
        <v>280.70999999999998</v>
      </c>
      <c r="P1622" s="2" t="s">
        <v>112</v>
      </c>
      <c r="Q1622" s="2" t="s">
        <v>30</v>
      </c>
      <c r="R1622" s="142" t="s">
        <v>1524</v>
      </c>
      <c r="S1622" s="143">
        <v>1</v>
      </c>
      <c r="T1622" s="2" t="s">
        <v>21</v>
      </c>
      <c r="U1622" s="2"/>
      <c r="V1622" s="40" t="s">
        <v>791</v>
      </c>
      <c r="W1622" s="1" t="s">
        <v>49</v>
      </c>
      <c r="X1622" s="1" t="s">
        <v>92</v>
      </c>
      <c r="Y1622" s="1" t="s">
        <v>11</v>
      </c>
      <c r="Z1622" s="18">
        <v>3</v>
      </c>
      <c r="AA1622" s="1" t="s">
        <v>111</v>
      </c>
      <c r="AI1622" s="4">
        <v>10</v>
      </c>
      <c r="AL1622" s="39">
        <v>10</v>
      </c>
      <c r="AW1622" s="4">
        <v>80</v>
      </c>
      <c r="BQ1622" s="1"/>
      <c r="BR1622" s="1"/>
      <c r="BS1622" s="4">
        <v>100</v>
      </c>
      <c r="BT1622" s="1"/>
      <c r="BU1622" s="1"/>
      <c r="BV1622" s="1"/>
      <c r="BW1622" s="4" t="s">
        <v>895</v>
      </c>
      <c r="BX1622" s="1"/>
      <c r="BY1622" s="1"/>
    </row>
    <row r="1623" spans="1:77" hidden="1" x14ac:dyDescent="0.3">
      <c r="A1623" s="49" t="s">
        <v>1489</v>
      </c>
      <c r="B1623" s="9">
        <v>42973</v>
      </c>
      <c r="C1623" s="1" t="s">
        <v>123</v>
      </c>
      <c r="D1623" s="10" t="s">
        <v>115</v>
      </c>
      <c r="E1623" s="10" t="s">
        <v>116</v>
      </c>
      <c r="F1623" s="83">
        <v>114</v>
      </c>
      <c r="G1623" s="83">
        <v>1</v>
      </c>
      <c r="H1623" s="12" t="str">
        <f t="shared" si="51"/>
        <v>114-1</v>
      </c>
      <c r="I1623" s="12" t="str">
        <f t="shared" si="50"/>
        <v>114-1 3</v>
      </c>
      <c r="J1623" s="49" t="s">
        <v>1489</v>
      </c>
      <c r="K1623" s="2">
        <v>0</v>
      </c>
      <c r="L1623" s="83">
        <v>76</v>
      </c>
      <c r="M1623" s="117" t="b">
        <v>1</v>
      </c>
      <c r="N1623" s="14">
        <v>279.95</v>
      </c>
      <c r="O1623" s="14">
        <v>280.70999999999998</v>
      </c>
      <c r="P1623" s="11" t="s">
        <v>112</v>
      </c>
      <c r="Q1623" s="11" t="s">
        <v>72</v>
      </c>
      <c r="R1623" s="142" t="s">
        <v>1526</v>
      </c>
      <c r="S1623" s="143">
        <v>3</v>
      </c>
      <c r="T1623" s="11" t="s">
        <v>44</v>
      </c>
      <c r="U1623" s="11"/>
      <c r="V1623" s="17" t="s">
        <v>792</v>
      </c>
      <c r="W1623" s="6" t="s">
        <v>49</v>
      </c>
      <c r="X1623" s="6" t="s">
        <v>14</v>
      </c>
      <c r="Y1623" s="6" t="s">
        <v>11</v>
      </c>
      <c r="Z1623" s="18">
        <v>3</v>
      </c>
      <c r="AA1623" s="6" t="s">
        <v>40</v>
      </c>
      <c r="AI1623" s="4">
        <v>10</v>
      </c>
      <c r="AL1623" s="39">
        <v>70</v>
      </c>
      <c r="AW1623" s="4">
        <v>20</v>
      </c>
      <c r="BQ1623" s="6"/>
      <c r="BR1623" s="6"/>
      <c r="BS1623" s="4">
        <v>100</v>
      </c>
      <c r="BT1623" s="6"/>
      <c r="BU1623" s="6"/>
      <c r="BV1623" s="6"/>
      <c r="BW1623" s="10" t="s">
        <v>1039</v>
      </c>
      <c r="BX1623" s="6"/>
      <c r="BY1623" s="6"/>
    </row>
    <row r="1624" spans="1:77" hidden="1" x14ac:dyDescent="0.3">
      <c r="A1624" s="49" t="s">
        <v>1489</v>
      </c>
      <c r="B1624" s="9">
        <v>42973</v>
      </c>
      <c r="C1624" s="1" t="s">
        <v>123</v>
      </c>
      <c r="D1624" s="10" t="s">
        <v>115</v>
      </c>
      <c r="E1624" s="10" t="s">
        <v>116</v>
      </c>
      <c r="F1624" s="83">
        <v>114</v>
      </c>
      <c r="G1624" s="83">
        <v>1</v>
      </c>
      <c r="H1624" s="12" t="str">
        <f t="shared" si="51"/>
        <v>114-1</v>
      </c>
      <c r="I1624" s="12" t="str">
        <f t="shared" si="50"/>
        <v>114-1 4</v>
      </c>
      <c r="J1624" s="49" t="s">
        <v>1489</v>
      </c>
      <c r="K1624" s="2">
        <v>0</v>
      </c>
      <c r="L1624" s="83">
        <v>76</v>
      </c>
      <c r="M1624" s="117" t="b">
        <v>1</v>
      </c>
      <c r="N1624" s="14">
        <v>279.95</v>
      </c>
      <c r="O1624" s="14">
        <v>280.70999999999998</v>
      </c>
      <c r="P1624" s="11" t="s">
        <v>112</v>
      </c>
      <c r="Q1624" s="11" t="s">
        <v>39</v>
      </c>
      <c r="R1624" s="142" t="s">
        <v>1527</v>
      </c>
      <c r="S1624" s="143">
        <v>4</v>
      </c>
      <c r="T1624" s="11" t="s">
        <v>18</v>
      </c>
      <c r="U1624" s="11"/>
      <c r="V1624" s="17" t="s">
        <v>459</v>
      </c>
      <c r="W1624" s="6" t="s">
        <v>49</v>
      </c>
      <c r="X1624" s="6" t="s">
        <v>14</v>
      </c>
      <c r="Y1624" s="6" t="s">
        <v>10</v>
      </c>
      <c r="Z1624" s="18">
        <v>2</v>
      </c>
      <c r="AA1624" s="6" t="s">
        <v>40</v>
      </c>
      <c r="AI1624" s="4">
        <v>70</v>
      </c>
      <c r="AL1624" s="39">
        <v>20</v>
      </c>
      <c r="AW1624" s="4">
        <v>10</v>
      </c>
      <c r="BQ1624" s="6"/>
      <c r="BR1624" s="6"/>
      <c r="BS1624" s="4">
        <v>100</v>
      </c>
      <c r="BT1624" s="6"/>
      <c r="BU1624" s="6"/>
      <c r="BV1624" s="6"/>
      <c r="BW1624" s="10" t="s">
        <v>909</v>
      </c>
      <c r="BX1624" s="6"/>
      <c r="BY1624" s="6"/>
    </row>
    <row r="1625" spans="1:77" hidden="1" x14ac:dyDescent="0.3">
      <c r="A1625" s="49" t="s">
        <v>1489</v>
      </c>
      <c r="B1625" s="9">
        <v>42973</v>
      </c>
      <c r="C1625" s="1" t="s">
        <v>123</v>
      </c>
      <c r="D1625" s="10" t="s">
        <v>115</v>
      </c>
      <c r="E1625" s="10" t="s">
        <v>116</v>
      </c>
      <c r="F1625" s="83">
        <v>114</v>
      </c>
      <c r="G1625" s="83">
        <v>1</v>
      </c>
      <c r="H1625" s="12" t="str">
        <f t="shared" si="51"/>
        <v>114-1</v>
      </c>
      <c r="I1625" s="12" t="str">
        <f t="shared" si="50"/>
        <v>114-1 5</v>
      </c>
      <c r="J1625" s="49" t="s">
        <v>1489</v>
      </c>
      <c r="K1625" s="2">
        <v>0</v>
      </c>
      <c r="L1625" s="83">
        <v>76</v>
      </c>
      <c r="M1625" s="117" t="b">
        <v>1</v>
      </c>
      <c r="N1625" s="14">
        <v>279.95</v>
      </c>
      <c r="O1625" s="14">
        <v>280.70999999999998</v>
      </c>
      <c r="P1625" s="11" t="s">
        <v>112</v>
      </c>
      <c r="Q1625" s="11" t="s">
        <v>32</v>
      </c>
      <c r="R1625" s="142" t="s">
        <v>1495</v>
      </c>
      <c r="S1625" s="143">
        <v>5</v>
      </c>
      <c r="T1625" s="11" t="s">
        <v>18</v>
      </c>
      <c r="U1625" s="11"/>
      <c r="V1625" s="17" t="s">
        <v>792</v>
      </c>
      <c r="W1625" s="6" t="s">
        <v>49</v>
      </c>
      <c r="X1625" s="6" t="s">
        <v>14</v>
      </c>
      <c r="Y1625" s="6" t="s">
        <v>10</v>
      </c>
      <c r="Z1625" s="18">
        <v>2</v>
      </c>
      <c r="AA1625" s="6" t="s">
        <v>40</v>
      </c>
      <c r="AI1625" s="4">
        <v>10</v>
      </c>
      <c r="AR1625" s="4">
        <v>90</v>
      </c>
      <c r="BQ1625" s="6"/>
      <c r="BR1625" s="6"/>
      <c r="BS1625" s="4">
        <v>100</v>
      </c>
      <c r="BT1625" s="6"/>
      <c r="BU1625" s="6"/>
      <c r="BV1625" s="6"/>
      <c r="BW1625" s="10" t="s">
        <v>1040</v>
      </c>
      <c r="BX1625" s="6"/>
      <c r="BY1625" s="6"/>
    </row>
    <row r="1626" spans="1:77" hidden="1" x14ac:dyDescent="0.3">
      <c r="A1626" s="49" t="s">
        <v>1489</v>
      </c>
      <c r="B1626" s="9">
        <v>42973</v>
      </c>
      <c r="C1626" s="1" t="s">
        <v>123</v>
      </c>
      <c r="D1626" s="10" t="s">
        <v>115</v>
      </c>
      <c r="E1626" s="10" t="s">
        <v>116</v>
      </c>
      <c r="F1626" s="83">
        <v>114</v>
      </c>
      <c r="G1626" s="83">
        <v>1</v>
      </c>
      <c r="H1626" s="12" t="str">
        <f t="shared" si="51"/>
        <v>114-1</v>
      </c>
      <c r="I1626" s="12" t="str">
        <f t="shared" si="50"/>
        <v>114-1 O</v>
      </c>
      <c r="J1626" s="49" t="s">
        <v>1489</v>
      </c>
      <c r="K1626" s="2">
        <v>0</v>
      </c>
      <c r="L1626" s="83">
        <v>92</v>
      </c>
      <c r="M1626" s="117" t="b">
        <v>1</v>
      </c>
      <c r="N1626" s="14">
        <v>279.95</v>
      </c>
      <c r="O1626" s="14">
        <v>280.87</v>
      </c>
      <c r="P1626" s="11"/>
      <c r="Q1626" s="11" t="s">
        <v>105</v>
      </c>
      <c r="R1626" s="135" t="s">
        <v>105</v>
      </c>
      <c r="S1626" s="139" t="s">
        <v>1492</v>
      </c>
      <c r="T1626" s="11"/>
      <c r="U1626" s="11"/>
      <c r="V1626" s="6"/>
      <c r="W1626" s="6"/>
      <c r="X1626" s="6"/>
      <c r="Y1626" s="6"/>
      <c r="Z1626" s="18" t="e">
        <v>#N/A</v>
      </c>
      <c r="AA1626" s="6"/>
      <c r="AB1626" s="147"/>
      <c r="AC1626" s="147"/>
      <c r="AD1626" s="147"/>
      <c r="AE1626" s="147"/>
      <c r="AF1626" s="30"/>
      <c r="AG1626" s="30"/>
      <c r="AH1626" s="147"/>
      <c r="AI1626" s="30"/>
      <c r="AJ1626" s="30"/>
      <c r="AK1626" s="30"/>
      <c r="AL1626" s="147"/>
      <c r="AM1626" s="147"/>
      <c r="AN1626" s="30"/>
      <c r="AO1626" s="30"/>
      <c r="AP1626" s="30"/>
      <c r="AQ1626" s="147"/>
      <c r="AR1626" s="30"/>
      <c r="AS1626" s="30"/>
      <c r="AT1626" s="30"/>
      <c r="AU1626" s="30"/>
      <c r="AV1626" s="147"/>
      <c r="AW1626" s="30"/>
      <c r="AX1626" s="30"/>
      <c r="AY1626" s="30"/>
      <c r="AZ1626" s="147"/>
      <c r="BA1626" s="30"/>
      <c r="BB1626" s="30"/>
      <c r="BC1626" s="30"/>
      <c r="BD1626" s="147"/>
      <c r="BE1626" s="147"/>
      <c r="BF1626" s="147"/>
      <c r="BG1626" s="30"/>
      <c r="BH1626" s="30"/>
      <c r="BI1626" s="30"/>
      <c r="BJ1626" s="30"/>
      <c r="BK1626" s="147"/>
      <c r="BL1626" s="147"/>
      <c r="BM1626" s="147"/>
      <c r="BN1626" s="147"/>
      <c r="BO1626" s="147"/>
      <c r="BP1626" s="30"/>
      <c r="BQ1626" s="6"/>
      <c r="BR1626" s="6"/>
      <c r="BS1626" s="4">
        <v>0</v>
      </c>
      <c r="BT1626" s="6"/>
      <c r="BU1626" s="6"/>
      <c r="BV1626" s="6"/>
      <c r="BW1626" s="6"/>
      <c r="BX1626" s="10" t="s">
        <v>1047</v>
      </c>
      <c r="BY1626" s="6"/>
    </row>
    <row r="1627" spans="1:77" hidden="1" x14ac:dyDescent="0.3">
      <c r="A1627" s="49" t="s">
        <v>1489</v>
      </c>
      <c r="B1627" s="9">
        <v>42973</v>
      </c>
      <c r="C1627" s="1" t="s">
        <v>123</v>
      </c>
      <c r="D1627" s="10" t="s">
        <v>115</v>
      </c>
      <c r="E1627" s="10" t="s">
        <v>116</v>
      </c>
      <c r="F1627" s="83">
        <v>115</v>
      </c>
      <c r="G1627" s="83">
        <v>1</v>
      </c>
      <c r="H1627" s="12" t="str">
        <f t="shared" si="51"/>
        <v>115-1</v>
      </c>
      <c r="I1627" s="12" t="str">
        <f t="shared" si="50"/>
        <v>115-1 3</v>
      </c>
      <c r="J1627" s="49" t="s">
        <v>1489</v>
      </c>
      <c r="K1627" s="2">
        <v>0</v>
      </c>
      <c r="L1627" s="83">
        <v>92</v>
      </c>
      <c r="M1627" s="117" t="b">
        <v>1</v>
      </c>
      <c r="N1627" s="14">
        <v>280.85000000000002</v>
      </c>
      <c r="O1627" s="14">
        <v>281.77000000000004</v>
      </c>
      <c r="P1627" s="11" t="s">
        <v>112</v>
      </c>
      <c r="Q1627" s="11" t="s">
        <v>72</v>
      </c>
      <c r="R1627" s="142" t="s">
        <v>1526</v>
      </c>
      <c r="S1627" s="143">
        <v>3</v>
      </c>
      <c r="T1627" s="11" t="s">
        <v>44</v>
      </c>
      <c r="U1627" s="11"/>
      <c r="V1627" s="17" t="s">
        <v>791</v>
      </c>
      <c r="W1627" s="6" t="s">
        <v>49</v>
      </c>
      <c r="X1627" s="6" t="s">
        <v>14</v>
      </c>
      <c r="Y1627" s="6" t="s">
        <v>11</v>
      </c>
      <c r="Z1627" s="18">
        <v>3</v>
      </c>
      <c r="AA1627" s="6" t="s">
        <v>40</v>
      </c>
      <c r="AI1627" s="4">
        <v>10</v>
      </c>
      <c r="AL1627" s="39">
        <v>70</v>
      </c>
      <c r="AW1627" s="4">
        <v>20</v>
      </c>
      <c r="BQ1627" s="6"/>
      <c r="BR1627" s="6"/>
      <c r="BS1627" s="4">
        <v>100</v>
      </c>
      <c r="BT1627" s="6"/>
      <c r="BU1627" s="6"/>
      <c r="BV1627" s="6"/>
      <c r="BW1627" s="10" t="s">
        <v>1039</v>
      </c>
      <c r="BX1627" s="6"/>
      <c r="BY1627" s="6"/>
    </row>
    <row r="1628" spans="1:77" hidden="1" x14ac:dyDescent="0.3">
      <c r="A1628" s="49" t="s">
        <v>1489</v>
      </c>
      <c r="B1628" s="9">
        <v>42973</v>
      </c>
      <c r="C1628" s="1" t="s">
        <v>123</v>
      </c>
      <c r="D1628" s="10" t="s">
        <v>115</v>
      </c>
      <c r="E1628" s="10" t="s">
        <v>116</v>
      </c>
      <c r="F1628" s="83">
        <v>115</v>
      </c>
      <c r="G1628" s="83">
        <v>1</v>
      </c>
      <c r="H1628" s="12" t="str">
        <f t="shared" si="51"/>
        <v>115-1</v>
      </c>
      <c r="I1628" s="12" t="str">
        <f t="shared" si="50"/>
        <v>115-1 4</v>
      </c>
      <c r="J1628" s="49" t="s">
        <v>1489</v>
      </c>
      <c r="K1628" s="2">
        <v>0</v>
      </c>
      <c r="L1628" s="83">
        <v>92</v>
      </c>
      <c r="M1628" s="117" t="b">
        <v>1</v>
      </c>
      <c r="N1628" s="14">
        <v>280.85000000000002</v>
      </c>
      <c r="O1628" s="14">
        <v>281.77000000000004</v>
      </c>
      <c r="P1628" s="11" t="s">
        <v>112</v>
      </c>
      <c r="Q1628" s="11" t="s">
        <v>39</v>
      </c>
      <c r="R1628" s="142" t="s">
        <v>1527</v>
      </c>
      <c r="S1628" s="143">
        <v>4</v>
      </c>
      <c r="T1628" s="11" t="s">
        <v>18</v>
      </c>
      <c r="U1628" s="11"/>
      <c r="V1628" s="17" t="s">
        <v>459</v>
      </c>
      <c r="W1628" s="6" t="s">
        <v>49</v>
      </c>
      <c r="X1628" s="6" t="s">
        <v>14</v>
      </c>
      <c r="Y1628" s="6" t="s">
        <v>10</v>
      </c>
      <c r="Z1628" s="18">
        <v>2</v>
      </c>
      <c r="AA1628" s="6" t="s">
        <v>40</v>
      </c>
      <c r="AI1628" s="4">
        <v>70</v>
      </c>
      <c r="AL1628" s="39">
        <v>20</v>
      </c>
      <c r="AW1628" s="4">
        <v>10</v>
      </c>
      <c r="BQ1628" s="6"/>
      <c r="BR1628" s="6"/>
      <c r="BS1628" s="4">
        <v>100</v>
      </c>
      <c r="BT1628" s="6"/>
      <c r="BU1628" s="6"/>
      <c r="BV1628" s="6"/>
      <c r="BW1628" s="10" t="s">
        <v>909</v>
      </c>
      <c r="BX1628" s="6"/>
      <c r="BY1628" s="6"/>
    </row>
    <row r="1629" spans="1:77" hidden="1" x14ac:dyDescent="0.3">
      <c r="A1629" s="49" t="s">
        <v>1489</v>
      </c>
      <c r="B1629" s="9">
        <v>42973</v>
      </c>
      <c r="C1629" s="1" t="s">
        <v>123</v>
      </c>
      <c r="D1629" s="10" t="s">
        <v>115</v>
      </c>
      <c r="E1629" s="10" t="s">
        <v>116</v>
      </c>
      <c r="F1629" s="83">
        <v>115</v>
      </c>
      <c r="G1629" s="83">
        <v>1</v>
      </c>
      <c r="H1629" s="12" t="str">
        <f t="shared" si="51"/>
        <v>115-1</v>
      </c>
      <c r="I1629" s="12" t="str">
        <f t="shared" si="50"/>
        <v>115-1 5</v>
      </c>
      <c r="J1629" s="49" t="s">
        <v>1489</v>
      </c>
      <c r="K1629" s="2">
        <v>0</v>
      </c>
      <c r="L1629" s="83">
        <v>92</v>
      </c>
      <c r="M1629" s="117" t="b">
        <v>1</v>
      </c>
      <c r="N1629" s="14">
        <v>280.85000000000002</v>
      </c>
      <c r="O1629" s="14">
        <v>281.77000000000004</v>
      </c>
      <c r="P1629" s="11" t="s">
        <v>112</v>
      </c>
      <c r="Q1629" s="11" t="s">
        <v>32</v>
      </c>
      <c r="R1629" s="142" t="s">
        <v>1495</v>
      </c>
      <c r="S1629" s="143">
        <v>5</v>
      </c>
      <c r="T1629" s="11" t="s">
        <v>18</v>
      </c>
      <c r="U1629" s="11"/>
      <c r="V1629" s="17" t="s">
        <v>796</v>
      </c>
      <c r="W1629" s="6" t="s">
        <v>49</v>
      </c>
      <c r="X1629" s="6" t="s">
        <v>14</v>
      </c>
      <c r="Y1629" s="6" t="s">
        <v>10</v>
      </c>
      <c r="Z1629" s="18">
        <v>2</v>
      </c>
      <c r="AA1629" s="6" t="s">
        <v>40</v>
      </c>
      <c r="AI1629" s="4">
        <v>10</v>
      </c>
      <c r="AR1629" s="4">
        <v>90</v>
      </c>
      <c r="BQ1629" s="6"/>
      <c r="BR1629" s="6"/>
      <c r="BS1629" s="4">
        <v>100</v>
      </c>
      <c r="BT1629" s="6"/>
      <c r="BU1629" s="6"/>
      <c r="BV1629" s="6"/>
      <c r="BW1629" s="10" t="s">
        <v>1040</v>
      </c>
      <c r="BX1629" s="6"/>
      <c r="BY1629" s="6"/>
    </row>
    <row r="1630" spans="1:77" hidden="1" x14ac:dyDescent="0.3">
      <c r="A1630" s="49" t="s">
        <v>1489</v>
      </c>
      <c r="B1630" s="9">
        <v>42973</v>
      </c>
      <c r="C1630" s="1" t="s">
        <v>123</v>
      </c>
      <c r="D1630" s="10" t="s">
        <v>115</v>
      </c>
      <c r="E1630" s="10" t="s">
        <v>116</v>
      </c>
      <c r="F1630" s="83">
        <v>115</v>
      </c>
      <c r="G1630" s="83">
        <v>1</v>
      </c>
      <c r="H1630" s="12" t="str">
        <f t="shared" si="51"/>
        <v>115-1</v>
      </c>
      <c r="I1630" s="12" t="str">
        <f t="shared" si="50"/>
        <v>115-1 O</v>
      </c>
      <c r="J1630" s="49" t="s">
        <v>1489</v>
      </c>
      <c r="K1630" s="2">
        <v>0</v>
      </c>
      <c r="L1630" s="83">
        <v>92</v>
      </c>
      <c r="M1630" s="117" t="b">
        <v>1</v>
      </c>
      <c r="N1630" s="14">
        <v>280.85000000000002</v>
      </c>
      <c r="O1630" s="14">
        <v>281.77000000000004</v>
      </c>
      <c r="P1630" s="11"/>
      <c r="Q1630" s="11" t="s">
        <v>105</v>
      </c>
      <c r="R1630" s="135" t="s">
        <v>105</v>
      </c>
      <c r="S1630" s="139" t="s">
        <v>1492</v>
      </c>
      <c r="T1630" s="11"/>
      <c r="U1630" s="11"/>
      <c r="V1630" s="6"/>
      <c r="W1630" s="6"/>
      <c r="X1630" s="6"/>
      <c r="Y1630" s="6"/>
      <c r="Z1630" s="18" t="e">
        <v>#N/A</v>
      </c>
      <c r="AA1630" s="6"/>
      <c r="AB1630" s="147"/>
      <c r="AC1630" s="147"/>
      <c r="AD1630" s="147"/>
      <c r="AE1630" s="147"/>
      <c r="AF1630" s="30"/>
      <c r="AG1630" s="30"/>
      <c r="AH1630" s="147"/>
      <c r="AI1630" s="30"/>
      <c r="AJ1630" s="30"/>
      <c r="AK1630" s="30"/>
      <c r="AL1630" s="147"/>
      <c r="AM1630" s="147"/>
      <c r="AN1630" s="30"/>
      <c r="AO1630" s="30"/>
      <c r="AP1630" s="30"/>
      <c r="AQ1630" s="147"/>
      <c r="AR1630" s="30"/>
      <c r="AS1630" s="30"/>
      <c r="AT1630" s="30"/>
      <c r="AU1630" s="30"/>
      <c r="AV1630" s="147"/>
      <c r="AW1630" s="30"/>
      <c r="AX1630" s="30"/>
      <c r="AY1630" s="30"/>
      <c r="AZ1630" s="147"/>
      <c r="BA1630" s="30"/>
      <c r="BB1630" s="30"/>
      <c r="BC1630" s="30"/>
      <c r="BD1630" s="147"/>
      <c r="BE1630" s="147"/>
      <c r="BF1630" s="147"/>
      <c r="BG1630" s="30"/>
      <c r="BH1630" s="30"/>
      <c r="BI1630" s="30"/>
      <c r="BJ1630" s="30"/>
      <c r="BK1630" s="147"/>
      <c r="BL1630" s="147"/>
      <c r="BM1630" s="147"/>
      <c r="BN1630" s="147"/>
      <c r="BO1630" s="147"/>
      <c r="BP1630" s="30"/>
      <c r="BQ1630" s="6"/>
      <c r="BR1630" s="6"/>
      <c r="BS1630" s="4">
        <v>0</v>
      </c>
      <c r="BT1630" s="6"/>
      <c r="BU1630" s="6"/>
      <c r="BV1630" s="6"/>
      <c r="BW1630" s="6"/>
      <c r="BX1630" s="10" t="s">
        <v>1047</v>
      </c>
      <c r="BY1630" s="6"/>
    </row>
    <row r="1631" spans="1:77" hidden="1" x14ac:dyDescent="0.3">
      <c r="A1631" s="49" t="s">
        <v>1489</v>
      </c>
      <c r="B1631" s="9">
        <v>42973</v>
      </c>
      <c r="C1631" s="1" t="s">
        <v>123</v>
      </c>
      <c r="D1631" s="10" t="s">
        <v>115</v>
      </c>
      <c r="E1631" s="10" t="s">
        <v>116</v>
      </c>
      <c r="F1631" s="83">
        <v>115</v>
      </c>
      <c r="G1631" s="83">
        <v>2</v>
      </c>
      <c r="H1631" s="12" t="str">
        <f t="shared" si="51"/>
        <v>115-2</v>
      </c>
      <c r="I1631" s="12" t="str">
        <f t="shared" si="50"/>
        <v>115-2 3</v>
      </c>
      <c r="J1631" s="49" t="s">
        <v>1489</v>
      </c>
      <c r="K1631" s="2">
        <v>0</v>
      </c>
      <c r="L1631" s="83">
        <v>95</v>
      </c>
      <c r="M1631" s="117" t="b">
        <v>1</v>
      </c>
      <c r="N1631" s="14">
        <v>281.79000000000002</v>
      </c>
      <c r="O1631" s="14">
        <v>282.74</v>
      </c>
      <c r="P1631" s="11" t="s">
        <v>112</v>
      </c>
      <c r="Q1631" s="11" t="s">
        <v>72</v>
      </c>
      <c r="R1631" s="142" t="s">
        <v>1526</v>
      </c>
      <c r="S1631" s="143">
        <v>3</v>
      </c>
      <c r="T1631" s="11" t="s">
        <v>44</v>
      </c>
      <c r="U1631" s="11"/>
      <c r="V1631" s="17" t="s">
        <v>791</v>
      </c>
      <c r="W1631" s="6" t="s">
        <v>49</v>
      </c>
      <c r="X1631" s="6" t="s">
        <v>14</v>
      </c>
      <c r="Y1631" s="6" t="s">
        <v>11</v>
      </c>
      <c r="Z1631" s="18">
        <v>3</v>
      </c>
      <c r="AA1631" s="6" t="s">
        <v>40</v>
      </c>
      <c r="AI1631" s="4">
        <v>10</v>
      </c>
      <c r="AL1631" s="39">
        <v>70</v>
      </c>
      <c r="AW1631" s="4">
        <v>20</v>
      </c>
      <c r="BQ1631" s="6"/>
      <c r="BR1631" s="6"/>
      <c r="BS1631" s="4">
        <v>100</v>
      </c>
      <c r="BT1631" s="6"/>
      <c r="BU1631" s="6"/>
      <c r="BV1631" s="6"/>
      <c r="BW1631" s="10" t="s">
        <v>1039</v>
      </c>
      <c r="BX1631" s="6"/>
      <c r="BY1631" s="6"/>
    </row>
    <row r="1632" spans="1:77" hidden="1" x14ac:dyDescent="0.3">
      <c r="A1632" s="49" t="s">
        <v>1489</v>
      </c>
      <c r="B1632" s="9">
        <v>42973</v>
      </c>
      <c r="C1632" s="1" t="s">
        <v>123</v>
      </c>
      <c r="D1632" s="10" t="s">
        <v>115</v>
      </c>
      <c r="E1632" s="10" t="s">
        <v>116</v>
      </c>
      <c r="F1632" s="83">
        <v>115</v>
      </c>
      <c r="G1632" s="83">
        <v>2</v>
      </c>
      <c r="H1632" s="12" t="str">
        <f t="shared" si="51"/>
        <v>115-2</v>
      </c>
      <c r="I1632" s="12" t="str">
        <f t="shared" si="50"/>
        <v>115-2 4</v>
      </c>
      <c r="J1632" s="49" t="s">
        <v>1489</v>
      </c>
      <c r="K1632" s="2">
        <v>0</v>
      </c>
      <c r="L1632" s="83">
        <v>95</v>
      </c>
      <c r="M1632" s="117" t="b">
        <v>1</v>
      </c>
      <c r="N1632" s="14">
        <v>281.79000000000002</v>
      </c>
      <c r="O1632" s="14">
        <v>282.74</v>
      </c>
      <c r="P1632" s="11" t="s">
        <v>112</v>
      </c>
      <c r="Q1632" s="11" t="s">
        <v>39</v>
      </c>
      <c r="R1632" s="142" t="s">
        <v>1527</v>
      </c>
      <c r="S1632" s="143">
        <v>4</v>
      </c>
      <c r="T1632" s="11" t="s">
        <v>18</v>
      </c>
      <c r="U1632" s="11"/>
      <c r="V1632" s="17" t="s">
        <v>792</v>
      </c>
      <c r="W1632" s="6" t="s">
        <v>49</v>
      </c>
      <c r="X1632" s="6" t="s">
        <v>14</v>
      </c>
      <c r="Y1632" s="6" t="s">
        <v>10</v>
      </c>
      <c r="Z1632" s="18">
        <v>2</v>
      </c>
      <c r="AA1632" s="6" t="s">
        <v>40</v>
      </c>
      <c r="AI1632" s="4">
        <v>70</v>
      </c>
      <c r="AL1632" s="39">
        <v>20</v>
      </c>
      <c r="AW1632" s="4">
        <v>10</v>
      </c>
      <c r="BQ1632" s="6"/>
      <c r="BR1632" s="6"/>
      <c r="BS1632" s="4">
        <v>100</v>
      </c>
      <c r="BT1632" s="6"/>
      <c r="BU1632" s="6"/>
      <c r="BV1632" s="6"/>
      <c r="BW1632" s="10" t="s">
        <v>909</v>
      </c>
      <c r="BX1632" s="6"/>
      <c r="BY1632" s="6"/>
    </row>
    <row r="1633" spans="1:77" hidden="1" x14ac:dyDescent="0.3">
      <c r="A1633" s="49" t="s">
        <v>1489</v>
      </c>
      <c r="B1633" s="9">
        <v>42973</v>
      </c>
      <c r="C1633" s="1" t="s">
        <v>123</v>
      </c>
      <c r="D1633" s="10" t="s">
        <v>115</v>
      </c>
      <c r="E1633" s="10" t="s">
        <v>116</v>
      </c>
      <c r="F1633" s="83">
        <v>115</v>
      </c>
      <c r="G1633" s="83">
        <v>2</v>
      </c>
      <c r="H1633" s="12" t="str">
        <f t="shared" si="51"/>
        <v>115-2</v>
      </c>
      <c r="I1633" s="12" t="str">
        <f t="shared" si="50"/>
        <v>115-2 5</v>
      </c>
      <c r="J1633" s="49" t="s">
        <v>1489</v>
      </c>
      <c r="K1633" s="2">
        <v>0</v>
      </c>
      <c r="L1633" s="83">
        <v>95</v>
      </c>
      <c r="M1633" s="117" t="b">
        <v>1</v>
      </c>
      <c r="N1633" s="14">
        <v>281.79000000000002</v>
      </c>
      <c r="O1633" s="14">
        <v>282.74</v>
      </c>
      <c r="P1633" s="11" t="s">
        <v>112</v>
      </c>
      <c r="Q1633" s="11" t="s">
        <v>32</v>
      </c>
      <c r="R1633" s="142" t="s">
        <v>1495</v>
      </c>
      <c r="S1633" s="143">
        <v>5</v>
      </c>
      <c r="T1633" s="11" t="s">
        <v>18</v>
      </c>
      <c r="U1633" s="11"/>
      <c r="V1633" s="17" t="s">
        <v>459</v>
      </c>
      <c r="W1633" s="6" t="s">
        <v>49</v>
      </c>
      <c r="X1633" s="6" t="s">
        <v>14</v>
      </c>
      <c r="Y1633" s="6" t="s">
        <v>10</v>
      </c>
      <c r="Z1633" s="18">
        <v>2</v>
      </c>
      <c r="AA1633" s="6" t="s">
        <v>40</v>
      </c>
      <c r="AI1633" s="4">
        <v>10</v>
      </c>
      <c r="AR1633" s="4">
        <v>90</v>
      </c>
      <c r="BQ1633" s="6"/>
      <c r="BR1633" s="6"/>
      <c r="BS1633" s="4">
        <v>100</v>
      </c>
      <c r="BT1633" s="6"/>
      <c r="BU1633" s="6"/>
      <c r="BV1633" s="6"/>
      <c r="BW1633" s="10" t="s">
        <v>1040</v>
      </c>
      <c r="BX1633" s="6"/>
      <c r="BY1633" s="6"/>
    </row>
    <row r="1634" spans="1:77" hidden="1" x14ac:dyDescent="0.3">
      <c r="A1634" s="49" t="s">
        <v>1489</v>
      </c>
      <c r="B1634" s="9">
        <v>42973</v>
      </c>
      <c r="C1634" s="1" t="s">
        <v>123</v>
      </c>
      <c r="D1634" s="10" t="s">
        <v>115</v>
      </c>
      <c r="E1634" s="10" t="s">
        <v>116</v>
      </c>
      <c r="F1634" s="83">
        <v>115</v>
      </c>
      <c r="G1634" s="83">
        <v>2</v>
      </c>
      <c r="H1634" s="12" t="str">
        <f t="shared" si="51"/>
        <v>115-2</v>
      </c>
      <c r="I1634" s="12" t="str">
        <f t="shared" si="50"/>
        <v>115-2 3</v>
      </c>
      <c r="J1634" s="49" t="s">
        <v>1489</v>
      </c>
      <c r="K1634" s="2">
        <v>0</v>
      </c>
      <c r="L1634" s="83">
        <v>95</v>
      </c>
      <c r="M1634" s="117" t="b">
        <v>1</v>
      </c>
      <c r="N1634" s="14">
        <v>281.79000000000002</v>
      </c>
      <c r="O1634" s="14">
        <v>282.74</v>
      </c>
      <c r="P1634" s="11" t="s">
        <v>112</v>
      </c>
      <c r="Q1634" s="11" t="s">
        <v>32</v>
      </c>
      <c r="R1634" s="142" t="s">
        <v>1526</v>
      </c>
      <c r="S1634" s="143">
        <v>3</v>
      </c>
      <c r="T1634" s="11" t="s">
        <v>18</v>
      </c>
      <c r="U1634" s="11"/>
      <c r="V1634" s="17" t="s">
        <v>795</v>
      </c>
      <c r="W1634" s="6" t="s">
        <v>49</v>
      </c>
      <c r="X1634" s="6" t="s">
        <v>90</v>
      </c>
      <c r="Y1634" s="6" t="s">
        <v>10</v>
      </c>
      <c r="Z1634" s="18">
        <v>2</v>
      </c>
      <c r="AA1634" s="6" t="s">
        <v>40</v>
      </c>
      <c r="AI1634" s="4">
        <v>10</v>
      </c>
      <c r="AR1634" s="4">
        <v>90</v>
      </c>
      <c r="BQ1634" s="6"/>
      <c r="BR1634" s="6"/>
      <c r="BS1634" s="4">
        <v>100</v>
      </c>
      <c r="BT1634" s="6"/>
      <c r="BU1634" s="6"/>
      <c r="BV1634" s="6"/>
      <c r="BW1634" s="10" t="s">
        <v>1048</v>
      </c>
      <c r="BX1634" s="6"/>
      <c r="BY1634" s="6"/>
    </row>
    <row r="1635" spans="1:77" hidden="1" x14ac:dyDescent="0.3">
      <c r="A1635" s="49" t="s">
        <v>1489</v>
      </c>
      <c r="B1635" s="9">
        <v>42973</v>
      </c>
      <c r="C1635" s="1" t="s">
        <v>123</v>
      </c>
      <c r="D1635" s="10" t="s">
        <v>115</v>
      </c>
      <c r="E1635" s="10" t="s">
        <v>116</v>
      </c>
      <c r="F1635" s="83">
        <v>115</v>
      </c>
      <c r="G1635" s="83">
        <v>2</v>
      </c>
      <c r="H1635" s="12" t="str">
        <f t="shared" si="51"/>
        <v>115-2</v>
      </c>
      <c r="I1635" s="12" t="str">
        <f t="shared" si="50"/>
        <v>115-2 O</v>
      </c>
      <c r="J1635" s="49" t="s">
        <v>1489</v>
      </c>
      <c r="K1635" s="2">
        <v>0</v>
      </c>
      <c r="L1635" s="83">
        <v>95</v>
      </c>
      <c r="M1635" s="117" t="b">
        <v>1</v>
      </c>
      <c r="N1635" s="14">
        <v>281.79000000000002</v>
      </c>
      <c r="O1635" s="14">
        <v>282.74</v>
      </c>
      <c r="P1635" s="11"/>
      <c r="Q1635" s="11" t="s">
        <v>105</v>
      </c>
      <c r="R1635" s="135" t="s">
        <v>105</v>
      </c>
      <c r="S1635" s="139" t="s">
        <v>1492</v>
      </c>
      <c r="T1635" s="11"/>
      <c r="U1635" s="11"/>
      <c r="V1635" s="6"/>
      <c r="W1635" s="6"/>
      <c r="X1635" s="6"/>
      <c r="Y1635" s="6"/>
      <c r="Z1635" s="18" t="e">
        <v>#N/A</v>
      </c>
      <c r="AA1635" s="6"/>
      <c r="AB1635" s="147"/>
      <c r="AC1635" s="147"/>
      <c r="AD1635" s="147"/>
      <c r="AE1635" s="147"/>
      <c r="AF1635" s="30"/>
      <c r="AG1635" s="30"/>
      <c r="AH1635" s="147"/>
      <c r="AI1635" s="30"/>
      <c r="AJ1635" s="30"/>
      <c r="AK1635" s="30"/>
      <c r="AL1635" s="147"/>
      <c r="AM1635" s="147"/>
      <c r="AN1635" s="30"/>
      <c r="AO1635" s="30"/>
      <c r="AP1635" s="30"/>
      <c r="AQ1635" s="147"/>
      <c r="AR1635" s="30"/>
      <c r="AS1635" s="30"/>
      <c r="AT1635" s="30"/>
      <c r="AU1635" s="30"/>
      <c r="AV1635" s="147"/>
      <c r="AW1635" s="30"/>
      <c r="AX1635" s="30"/>
      <c r="AY1635" s="30"/>
      <c r="AZ1635" s="147"/>
      <c r="BA1635" s="30"/>
      <c r="BB1635" s="30"/>
      <c r="BC1635" s="30"/>
      <c r="BD1635" s="147"/>
      <c r="BE1635" s="147"/>
      <c r="BF1635" s="147"/>
      <c r="BG1635" s="30"/>
      <c r="BH1635" s="30"/>
      <c r="BI1635" s="30"/>
      <c r="BJ1635" s="30"/>
      <c r="BK1635" s="147"/>
      <c r="BL1635" s="147"/>
      <c r="BM1635" s="147"/>
      <c r="BN1635" s="147"/>
      <c r="BO1635" s="147"/>
      <c r="BP1635" s="30"/>
      <c r="BQ1635" s="6"/>
      <c r="BR1635" s="6"/>
      <c r="BS1635" s="4">
        <v>0</v>
      </c>
      <c r="BT1635" s="6"/>
      <c r="BU1635" s="6"/>
      <c r="BV1635" s="6"/>
      <c r="BW1635" s="6"/>
      <c r="BX1635" s="10" t="s">
        <v>1049</v>
      </c>
      <c r="BY1635" s="6"/>
    </row>
    <row r="1636" spans="1:77" hidden="1" x14ac:dyDescent="0.3">
      <c r="A1636" s="49" t="s">
        <v>1489</v>
      </c>
      <c r="B1636" s="9">
        <v>42973</v>
      </c>
      <c r="C1636" s="1" t="s">
        <v>123</v>
      </c>
      <c r="D1636" s="10" t="s">
        <v>115</v>
      </c>
      <c r="E1636" s="10" t="s">
        <v>116</v>
      </c>
      <c r="F1636" s="83">
        <v>115</v>
      </c>
      <c r="G1636" s="83">
        <v>3</v>
      </c>
      <c r="H1636" s="12" t="str">
        <f t="shared" si="51"/>
        <v>115-3</v>
      </c>
      <c r="I1636" s="12" t="str">
        <f t="shared" si="50"/>
        <v>115-3 3</v>
      </c>
      <c r="J1636" s="49" t="s">
        <v>1489</v>
      </c>
      <c r="K1636" s="2">
        <v>0</v>
      </c>
      <c r="L1636" s="83">
        <v>21</v>
      </c>
      <c r="M1636" s="117" t="b">
        <v>1</v>
      </c>
      <c r="N1636" s="14">
        <v>282.755</v>
      </c>
      <c r="O1636" s="14">
        <v>282.96499999999997</v>
      </c>
      <c r="P1636" s="11" t="s">
        <v>112</v>
      </c>
      <c r="Q1636" s="11" t="s">
        <v>72</v>
      </c>
      <c r="R1636" s="142" t="s">
        <v>1526</v>
      </c>
      <c r="S1636" s="143">
        <v>3</v>
      </c>
      <c r="T1636" s="11" t="s">
        <v>44</v>
      </c>
      <c r="U1636" s="11"/>
      <c r="V1636" s="17" t="s">
        <v>791</v>
      </c>
      <c r="W1636" s="6" t="s">
        <v>49</v>
      </c>
      <c r="X1636" s="6" t="s">
        <v>14</v>
      </c>
      <c r="Y1636" s="6" t="s">
        <v>11</v>
      </c>
      <c r="Z1636" s="18">
        <v>3</v>
      </c>
      <c r="AA1636" s="6" t="s">
        <v>40</v>
      </c>
      <c r="AI1636" s="4">
        <v>10</v>
      </c>
      <c r="AL1636" s="39">
        <v>70</v>
      </c>
      <c r="AW1636" s="4">
        <v>20</v>
      </c>
      <c r="BQ1636" s="6"/>
      <c r="BR1636" s="6"/>
      <c r="BS1636" s="4">
        <v>100</v>
      </c>
      <c r="BT1636" s="6"/>
      <c r="BU1636" s="6"/>
      <c r="BV1636" s="6"/>
      <c r="BW1636" s="10" t="s">
        <v>1039</v>
      </c>
      <c r="BX1636" s="6"/>
      <c r="BY1636" s="6"/>
    </row>
    <row r="1637" spans="1:77" hidden="1" x14ac:dyDescent="0.3">
      <c r="A1637" s="49" t="s">
        <v>1489</v>
      </c>
      <c r="B1637" s="9">
        <v>42973</v>
      </c>
      <c r="C1637" s="1" t="s">
        <v>123</v>
      </c>
      <c r="D1637" s="10" t="s">
        <v>115</v>
      </c>
      <c r="E1637" s="10" t="s">
        <v>116</v>
      </c>
      <c r="F1637" s="83">
        <v>115</v>
      </c>
      <c r="G1637" s="83">
        <v>3</v>
      </c>
      <c r="H1637" s="12" t="str">
        <f t="shared" si="51"/>
        <v>115-3</v>
      </c>
      <c r="I1637" s="12" t="str">
        <f t="shared" si="50"/>
        <v>115-3 4</v>
      </c>
      <c r="J1637" s="49" t="s">
        <v>1489</v>
      </c>
      <c r="K1637" s="2">
        <v>0</v>
      </c>
      <c r="L1637" s="83">
        <v>21</v>
      </c>
      <c r="M1637" s="117" t="b">
        <v>1</v>
      </c>
      <c r="N1637" s="14">
        <v>282.755</v>
      </c>
      <c r="O1637" s="14">
        <v>282.96499999999997</v>
      </c>
      <c r="P1637" s="11" t="s">
        <v>112</v>
      </c>
      <c r="Q1637" s="11" t="s">
        <v>39</v>
      </c>
      <c r="R1637" s="142" t="s">
        <v>1527</v>
      </c>
      <c r="S1637" s="143">
        <v>4</v>
      </c>
      <c r="T1637" s="11" t="s">
        <v>18</v>
      </c>
      <c r="U1637" s="11"/>
      <c r="V1637" s="17" t="s">
        <v>459</v>
      </c>
      <c r="W1637" s="6" t="s">
        <v>49</v>
      </c>
      <c r="X1637" s="6" t="s">
        <v>14</v>
      </c>
      <c r="Y1637" s="6" t="s">
        <v>10</v>
      </c>
      <c r="Z1637" s="18">
        <v>2</v>
      </c>
      <c r="AA1637" s="6" t="s">
        <v>40</v>
      </c>
      <c r="AI1637" s="4">
        <v>70</v>
      </c>
      <c r="AL1637" s="39">
        <v>20</v>
      </c>
      <c r="AW1637" s="4">
        <v>10</v>
      </c>
      <c r="BQ1637" s="6"/>
      <c r="BR1637" s="6"/>
      <c r="BS1637" s="4">
        <v>100</v>
      </c>
      <c r="BT1637" s="6"/>
      <c r="BU1637" s="6"/>
      <c r="BV1637" s="6"/>
      <c r="BW1637" s="10" t="s">
        <v>909</v>
      </c>
      <c r="BX1637" s="6"/>
      <c r="BY1637" s="6"/>
    </row>
    <row r="1638" spans="1:77" hidden="1" x14ac:dyDescent="0.3">
      <c r="A1638" s="49" t="s">
        <v>1489</v>
      </c>
      <c r="B1638" s="9">
        <v>42973</v>
      </c>
      <c r="C1638" s="1" t="s">
        <v>123</v>
      </c>
      <c r="D1638" s="10" t="s">
        <v>115</v>
      </c>
      <c r="E1638" s="10" t="s">
        <v>116</v>
      </c>
      <c r="F1638" s="83">
        <v>115</v>
      </c>
      <c r="G1638" s="83">
        <v>3</v>
      </c>
      <c r="H1638" s="12" t="str">
        <f t="shared" si="51"/>
        <v>115-3</v>
      </c>
      <c r="I1638" s="12" t="str">
        <f t="shared" si="50"/>
        <v>115-3 5</v>
      </c>
      <c r="J1638" s="49" t="s">
        <v>1489</v>
      </c>
      <c r="K1638" s="2">
        <v>0</v>
      </c>
      <c r="L1638" s="83">
        <v>21</v>
      </c>
      <c r="M1638" s="117" t="b">
        <v>1</v>
      </c>
      <c r="N1638" s="14">
        <v>282.755</v>
      </c>
      <c r="O1638" s="14">
        <v>282.96499999999997</v>
      </c>
      <c r="P1638" s="11" t="s">
        <v>112</v>
      </c>
      <c r="Q1638" s="11" t="s">
        <v>32</v>
      </c>
      <c r="R1638" s="142" t="s">
        <v>1495</v>
      </c>
      <c r="S1638" s="143">
        <v>5</v>
      </c>
      <c r="T1638" s="11" t="s">
        <v>18</v>
      </c>
      <c r="U1638" s="11"/>
      <c r="V1638" s="17" t="s">
        <v>459</v>
      </c>
      <c r="W1638" s="6" t="s">
        <v>49</v>
      </c>
      <c r="X1638" s="6" t="s">
        <v>14</v>
      </c>
      <c r="Y1638" s="6" t="s">
        <v>10</v>
      </c>
      <c r="Z1638" s="18">
        <v>2</v>
      </c>
      <c r="AA1638" s="6" t="s">
        <v>40</v>
      </c>
      <c r="AI1638" s="4">
        <v>10</v>
      </c>
      <c r="AR1638" s="4">
        <v>90</v>
      </c>
      <c r="BQ1638" s="6"/>
      <c r="BR1638" s="6"/>
      <c r="BS1638" s="4">
        <v>100</v>
      </c>
      <c r="BT1638" s="6"/>
      <c r="BU1638" s="6"/>
      <c r="BV1638" s="6"/>
      <c r="BW1638" s="10" t="s">
        <v>1040</v>
      </c>
      <c r="BX1638" s="6"/>
      <c r="BY1638" s="6"/>
    </row>
    <row r="1639" spans="1:77" hidden="1" x14ac:dyDescent="0.3">
      <c r="A1639" s="49" t="s">
        <v>1489</v>
      </c>
      <c r="B1639" s="9">
        <v>42973</v>
      </c>
      <c r="C1639" s="1" t="s">
        <v>123</v>
      </c>
      <c r="D1639" s="10" t="s">
        <v>115</v>
      </c>
      <c r="E1639" s="10" t="s">
        <v>116</v>
      </c>
      <c r="F1639" s="83">
        <v>115</v>
      </c>
      <c r="G1639" s="83">
        <v>3</v>
      </c>
      <c r="H1639" s="12" t="str">
        <f t="shared" si="51"/>
        <v>115-3</v>
      </c>
      <c r="I1639" s="12" t="str">
        <f t="shared" si="50"/>
        <v>115-3 O</v>
      </c>
      <c r="J1639" s="49" t="s">
        <v>1489</v>
      </c>
      <c r="K1639" s="2">
        <v>0</v>
      </c>
      <c r="L1639" s="83">
        <v>21</v>
      </c>
      <c r="M1639" s="117" t="b">
        <v>1</v>
      </c>
      <c r="N1639" s="14">
        <v>282.755</v>
      </c>
      <c r="O1639" s="14">
        <v>282.96499999999997</v>
      </c>
      <c r="P1639" s="11"/>
      <c r="Q1639" s="11" t="s">
        <v>105</v>
      </c>
      <c r="R1639" s="135" t="s">
        <v>105</v>
      </c>
      <c r="S1639" s="139" t="s">
        <v>1492</v>
      </c>
      <c r="T1639" s="11"/>
      <c r="U1639" s="11"/>
      <c r="V1639" s="6"/>
      <c r="W1639" s="6"/>
      <c r="X1639" s="6"/>
      <c r="Y1639" s="6"/>
      <c r="Z1639" s="18" t="e">
        <v>#N/A</v>
      </c>
      <c r="AA1639" s="6"/>
      <c r="AB1639" s="147"/>
      <c r="AC1639" s="147"/>
      <c r="AD1639" s="147"/>
      <c r="AE1639" s="147"/>
      <c r="AF1639" s="30"/>
      <c r="AG1639" s="30"/>
      <c r="AH1639" s="147"/>
      <c r="AI1639" s="30"/>
      <c r="AJ1639" s="30"/>
      <c r="AK1639" s="30"/>
      <c r="AL1639" s="147"/>
      <c r="AM1639" s="147"/>
      <c r="AN1639" s="30"/>
      <c r="AO1639" s="30"/>
      <c r="AP1639" s="30"/>
      <c r="AQ1639" s="147"/>
      <c r="AR1639" s="30"/>
      <c r="AS1639" s="30"/>
      <c r="AT1639" s="30"/>
      <c r="AU1639" s="30"/>
      <c r="AV1639" s="147"/>
      <c r="AW1639" s="30"/>
      <c r="AX1639" s="30"/>
      <c r="AY1639" s="30"/>
      <c r="AZ1639" s="147"/>
      <c r="BA1639" s="30"/>
      <c r="BB1639" s="30"/>
      <c r="BC1639" s="30"/>
      <c r="BD1639" s="147"/>
      <c r="BE1639" s="147"/>
      <c r="BF1639" s="147"/>
      <c r="BG1639" s="30"/>
      <c r="BH1639" s="30"/>
      <c r="BI1639" s="30"/>
      <c r="BJ1639" s="30"/>
      <c r="BK1639" s="147"/>
      <c r="BL1639" s="147"/>
      <c r="BM1639" s="147"/>
      <c r="BN1639" s="147"/>
      <c r="BO1639" s="147"/>
      <c r="BP1639" s="30"/>
      <c r="BQ1639" s="6"/>
      <c r="BR1639" s="6"/>
      <c r="BS1639" s="4">
        <v>0</v>
      </c>
      <c r="BT1639" s="6"/>
      <c r="BU1639" s="6"/>
      <c r="BV1639" s="6"/>
      <c r="BW1639" s="6"/>
      <c r="BX1639" s="10" t="s">
        <v>1049</v>
      </c>
      <c r="BY1639" s="6"/>
    </row>
    <row r="1640" spans="1:77" hidden="1" x14ac:dyDescent="0.3">
      <c r="A1640" s="49" t="s">
        <v>1489</v>
      </c>
      <c r="B1640" s="9">
        <v>42973</v>
      </c>
      <c r="C1640" s="1" t="s">
        <v>123</v>
      </c>
      <c r="D1640" s="4" t="s">
        <v>115</v>
      </c>
      <c r="E1640" s="4" t="s">
        <v>116</v>
      </c>
      <c r="F1640" s="83">
        <v>116</v>
      </c>
      <c r="G1640" s="83">
        <v>1</v>
      </c>
      <c r="H1640" s="12" t="str">
        <f t="shared" si="51"/>
        <v>116-1</v>
      </c>
      <c r="I1640" s="12" t="str">
        <f t="shared" si="50"/>
        <v>116-1 1</v>
      </c>
      <c r="J1640" s="49" t="s">
        <v>1489</v>
      </c>
      <c r="K1640" s="2">
        <v>0</v>
      </c>
      <c r="L1640" s="83">
        <v>84</v>
      </c>
      <c r="M1640" s="117" t="b">
        <v>1</v>
      </c>
      <c r="N1640" s="14">
        <v>283</v>
      </c>
      <c r="O1640" s="14">
        <v>283.83999999999997</v>
      </c>
      <c r="P1640" s="2" t="s">
        <v>112</v>
      </c>
      <c r="Q1640" s="2" t="s">
        <v>30</v>
      </c>
      <c r="R1640" s="142" t="s">
        <v>1524</v>
      </c>
      <c r="S1640" s="143">
        <v>1</v>
      </c>
      <c r="T1640" s="2" t="s">
        <v>21</v>
      </c>
      <c r="U1640" s="2"/>
      <c r="V1640" s="40" t="s">
        <v>791</v>
      </c>
      <c r="W1640" s="1" t="s">
        <v>49</v>
      </c>
      <c r="X1640" s="1" t="s">
        <v>92</v>
      </c>
      <c r="Y1640" s="1" t="s">
        <v>11</v>
      </c>
      <c r="Z1640" s="18">
        <v>3</v>
      </c>
      <c r="AA1640" s="1" t="s">
        <v>111</v>
      </c>
      <c r="AI1640" s="4">
        <v>10</v>
      </c>
      <c r="AL1640" s="39">
        <v>10</v>
      </c>
      <c r="AW1640" s="4">
        <v>80</v>
      </c>
      <c r="BQ1640" s="1"/>
      <c r="BR1640" s="1"/>
      <c r="BS1640" s="4">
        <v>100</v>
      </c>
      <c r="BT1640" s="1"/>
      <c r="BU1640" s="1"/>
      <c r="BV1640" s="1"/>
      <c r="BW1640" s="4" t="s">
        <v>895</v>
      </c>
      <c r="BX1640" s="1"/>
      <c r="BY1640" s="1"/>
    </row>
    <row r="1641" spans="1:77" hidden="1" x14ac:dyDescent="0.3">
      <c r="A1641" s="49" t="s">
        <v>1489</v>
      </c>
      <c r="B1641" s="9">
        <v>42973</v>
      </c>
      <c r="C1641" s="1" t="s">
        <v>123</v>
      </c>
      <c r="D1641" s="10" t="s">
        <v>115</v>
      </c>
      <c r="E1641" s="10" t="s">
        <v>116</v>
      </c>
      <c r="F1641" s="83">
        <v>116</v>
      </c>
      <c r="G1641" s="83">
        <v>1</v>
      </c>
      <c r="H1641" s="12" t="str">
        <f t="shared" si="51"/>
        <v>116-1</v>
      </c>
      <c r="I1641" s="12" t="str">
        <f t="shared" si="50"/>
        <v>116-1 3</v>
      </c>
      <c r="J1641" s="49" t="s">
        <v>1489</v>
      </c>
      <c r="K1641" s="2">
        <v>0</v>
      </c>
      <c r="L1641" s="83">
        <v>84</v>
      </c>
      <c r="M1641" s="117" t="b">
        <v>1</v>
      </c>
      <c r="N1641" s="14">
        <v>283</v>
      </c>
      <c r="O1641" s="14">
        <v>283.83999999999997</v>
      </c>
      <c r="P1641" s="11" t="s">
        <v>112</v>
      </c>
      <c r="Q1641" s="11" t="s">
        <v>72</v>
      </c>
      <c r="R1641" s="142" t="s">
        <v>1526</v>
      </c>
      <c r="S1641" s="143">
        <v>3</v>
      </c>
      <c r="T1641" s="11" t="s">
        <v>8</v>
      </c>
      <c r="U1641" s="11"/>
      <c r="V1641" s="17" t="s">
        <v>795</v>
      </c>
      <c r="W1641" s="6" t="s">
        <v>49</v>
      </c>
      <c r="X1641" s="6" t="s">
        <v>14</v>
      </c>
      <c r="Y1641" s="6" t="s">
        <v>11</v>
      </c>
      <c r="Z1641" s="18">
        <v>3</v>
      </c>
      <c r="AA1641" s="6" t="s">
        <v>40</v>
      </c>
      <c r="AI1641" s="4">
        <v>10</v>
      </c>
      <c r="AL1641" s="39">
        <v>70</v>
      </c>
      <c r="AW1641" s="4">
        <v>20</v>
      </c>
      <c r="BQ1641" s="6"/>
      <c r="BR1641" s="6"/>
      <c r="BS1641" s="4">
        <v>100</v>
      </c>
      <c r="BT1641" s="6"/>
      <c r="BU1641" s="6"/>
      <c r="BV1641" s="6"/>
      <c r="BW1641" s="10" t="s">
        <v>1050</v>
      </c>
      <c r="BX1641" s="6"/>
      <c r="BY1641" s="6"/>
    </row>
    <row r="1642" spans="1:77" hidden="1" x14ac:dyDescent="0.3">
      <c r="A1642" s="49" t="s">
        <v>1489</v>
      </c>
      <c r="B1642" s="9">
        <v>42973</v>
      </c>
      <c r="C1642" s="1" t="s">
        <v>123</v>
      </c>
      <c r="D1642" s="10" t="s">
        <v>115</v>
      </c>
      <c r="E1642" s="10" t="s">
        <v>116</v>
      </c>
      <c r="F1642" s="83">
        <v>116</v>
      </c>
      <c r="G1642" s="83">
        <v>1</v>
      </c>
      <c r="H1642" s="12" t="str">
        <f t="shared" si="51"/>
        <v>116-1</v>
      </c>
      <c r="I1642" s="12" t="str">
        <f t="shared" si="50"/>
        <v>116-1 4</v>
      </c>
      <c r="J1642" s="49" t="s">
        <v>1489</v>
      </c>
      <c r="K1642" s="2">
        <v>0</v>
      </c>
      <c r="L1642" s="83">
        <v>84</v>
      </c>
      <c r="M1642" s="117" t="b">
        <v>1</v>
      </c>
      <c r="N1642" s="14">
        <v>283</v>
      </c>
      <c r="O1642" s="14">
        <v>283.83999999999997</v>
      </c>
      <c r="P1642" s="11" t="s">
        <v>112</v>
      </c>
      <c r="Q1642" s="11" t="s">
        <v>39</v>
      </c>
      <c r="R1642" s="142" t="s">
        <v>1527</v>
      </c>
      <c r="S1642" s="143">
        <v>4</v>
      </c>
      <c r="T1642" s="11" t="s">
        <v>18</v>
      </c>
      <c r="U1642" s="11"/>
      <c r="V1642" s="17" t="s">
        <v>459</v>
      </c>
      <c r="W1642" s="6" t="s">
        <v>49</v>
      </c>
      <c r="X1642" s="6" t="s">
        <v>14</v>
      </c>
      <c r="Y1642" s="6" t="s">
        <v>10</v>
      </c>
      <c r="Z1642" s="18">
        <v>2</v>
      </c>
      <c r="AA1642" s="6" t="s">
        <v>40</v>
      </c>
      <c r="AI1642" s="4">
        <v>70</v>
      </c>
      <c r="AL1642" s="39">
        <v>20</v>
      </c>
      <c r="AW1642" s="4">
        <v>10</v>
      </c>
      <c r="BQ1642" s="6"/>
      <c r="BR1642" s="6"/>
      <c r="BS1642" s="4">
        <v>100</v>
      </c>
      <c r="BT1642" s="6"/>
      <c r="BU1642" s="6"/>
      <c r="BV1642" s="6"/>
      <c r="BW1642" s="10" t="s">
        <v>909</v>
      </c>
      <c r="BX1642" s="6"/>
      <c r="BY1642" s="6"/>
    </row>
    <row r="1643" spans="1:77" hidden="1" x14ac:dyDescent="0.3">
      <c r="A1643" s="49" t="s">
        <v>1489</v>
      </c>
      <c r="B1643" s="9">
        <v>42973</v>
      </c>
      <c r="C1643" s="1" t="s">
        <v>123</v>
      </c>
      <c r="D1643" s="10" t="s">
        <v>115</v>
      </c>
      <c r="E1643" s="10" t="s">
        <v>116</v>
      </c>
      <c r="F1643" s="83">
        <v>116</v>
      </c>
      <c r="G1643" s="83">
        <v>1</v>
      </c>
      <c r="H1643" s="12" t="str">
        <f t="shared" si="51"/>
        <v>116-1</v>
      </c>
      <c r="I1643" s="12" t="str">
        <f t="shared" si="50"/>
        <v>116-1 5</v>
      </c>
      <c r="J1643" s="49" t="s">
        <v>1489</v>
      </c>
      <c r="K1643" s="2">
        <v>0</v>
      </c>
      <c r="L1643" s="83">
        <v>84</v>
      </c>
      <c r="M1643" s="117" t="b">
        <v>1</v>
      </c>
      <c r="N1643" s="14">
        <v>283</v>
      </c>
      <c r="O1643" s="14">
        <v>283.83999999999997</v>
      </c>
      <c r="P1643" s="11" t="s">
        <v>112</v>
      </c>
      <c r="Q1643" s="11" t="s">
        <v>32</v>
      </c>
      <c r="R1643" s="142" t="s">
        <v>1495</v>
      </c>
      <c r="S1643" s="143">
        <v>5</v>
      </c>
      <c r="T1643" s="11" t="s">
        <v>18</v>
      </c>
      <c r="U1643" s="11"/>
      <c r="V1643" s="17" t="s">
        <v>459</v>
      </c>
      <c r="W1643" s="6" t="s">
        <v>49</v>
      </c>
      <c r="X1643" s="6" t="s">
        <v>14</v>
      </c>
      <c r="Y1643" s="6" t="s">
        <v>10</v>
      </c>
      <c r="Z1643" s="18">
        <v>2</v>
      </c>
      <c r="AA1643" s="6" t="s">
        <v>40</v>
      </c>
      <c r="AI1643" s="4">
        <v>10</v>
      </c>
      <c r="AR1643" s="4">
        <v>90</v>
      </c>
      <c r="BQ1643" s="6"/>
      <c r="BR1643" s="6"/>
      <c r="BS1643" s="4">
        <v>100</v>
      </c>
      <c r="BT1643" s="6"/>
      <c r="BU1643" s="6"/>
      <c r="BV1643" s="6"/>
      <c r="BW1643" s="10" t="s">
        <v>1040</v>
      </c>
      <c r="BX1643" s="6"/>
      <c r="BY1643" s="6"/>
    </row>
    <row r="1644" spans="1:77" hidden="1" x14ac:dyDescent="0.3">
      <c r="A1644" s="49" t="s">
        <v>1489</v>
      </c>
      <c r="B1644" s="9">
        <v>42973</v>
      </c>
      <c r="C1644" s="1" t="s">
        <v>123</v>
      </c>
      <c r="D1644" s="10" t="s">
        <v>115</v>
      </c>
      <c r="E1644" s="10" t="s">
        <v>116</v>
      </c>
      <c r="F1644" s="83">
        <v>116</v>
      </c>
      <c r="G1644" s="83">
        <v>1</v>
      </c>
      <c r="H1644" s="12" t="str">
        <f t="shared" si="51"/>
        <v>116-1</v>
      </c>
      <c r="I1644" s="12" t="str">
        <f t="shared" si="50"/>
        <v>116-1 O</v>
      </c>
      <c r="J1644" s="49" t="s">
        <v>1489</v>
      </c>
      <c r="K1644" s="2">
        <v>0</v>
      </c>
      <c r="L1644" s="83">
        <v>84</v>
      </c>
      <c r="M1644" s="117" t="b">
        <v>1</v>
      </c>
      <c r="N1644" s="14">
        <v>283</v>
      </c>
      <c r="O1644" s="14">
        <v>283.83999999999997</v>
      </c>
      <c r="P1644" s="11"/>
      <c r="Q1644" s="11" t="s">
        <v>105</v>
      </c>
      <c r="R1644" s="135" t="s">
        <v>105</v>
      </c>
      <c r="S1644" s="139" t="s">
        <v>1492</v>
      </c>
      <c r="T1644" s="11"/>
      <c r="U1644" s="11"/>
      <c r="V1644" s="6"/>
      <c r="W1644" s="6"/>
      <c r="X1644" s="6"/>
      <c r="Y1644" s="6"/>
      <c r="Z1644" s="18" t="e">
        <v>#N/A</v>
      </c>
      <c r="AA1644" s="6"/>
      <c r="AB1644" s="147"/>
      <c r="AC1644" s="147"/>
      <c r="AD1644" s="147"/>
      <c r="AE1644" s="147"/>
      <c r="AF1644" s="30"/>
      <c r="AG1644" s="30"/>
      <c r="AH1644" s="147"/>
      <c r="AI1644" s="30"/>
      <c r="AJ1644" s="30"/>
      <c r="AK1644" s="30"/>
      <c r="AL1644" s="147"/>
      <c r="AM1644" s="147"/>
      <c r="AN1644" s="30"/>
      <c r="AO1644" s="30"/>
      <c r="AP1644" s="30"/>
      <c r="AQ1644" s="147"/>
      <c r="AR1644" s="30"/>
      <c r="AS1644" s="30"/>
      <c r="AT1644" s="30"/>
      <c r="AU1644" s="30"/>
      <c r="AV1644" s="147"/>
      <c r="AW1644" s="30"/>
      <c r="AX1644" s="30"/>
      <c r="AY1644" s="30"/>
      <c r="AZ1644" s="147"/>
      <c r="BA1644" s="30"/>
      <c r="BB1644" s="30"/>
      <c r="BC1644" s="30"/>
      <c r="BD1644" s="147"/>
      <c r="BE1644" s="147"/>
      <c r="BF1644" s="147"/>
      <c r="BG1644" s="30"/>
      <c r="BH1644" s="30"/>
      <c r="BI1644" s="30"/>
      <c r="BJ1644" s="30"/>
      <c r="BK1644" s="147"/>
      <c r="BL1644" s="147"/>
      <c r="BM1644" s="147"/>
      <c r="BN1644" s="147"/>
      <c r="BO1644" s="147"/>
      <c r="BP1644" s="30"/>
      <c r="BQ1644" s="6"/>
      <c r="BR1644" s="6"/>
      <c r="BS1644" s="4">
        <v>0</v>
      </c>
      <c r="BT1644" s="6"/>
      <c r="BU1644" s="6"/>
      <c r="BV1644" s="6"/>
      <c r="BW1644" s="6"/>
      <c r="BX1644" s="10" t="s">
        <v>1051</v>
      </c>
      <c r="BY1644" s="6"/>
    </row>
    <row r="1645" spans="1:77" hidden="1" x14ac:dyDescent="0.3">
      <c r="A1645" s="49" t="s">
        <v>1489</v>
      </c>
      <c r="B1645" s="9">
        <v>42973</v>
      </c>
      <c r="C1645" s="1" t="s">
        <v>123</v>
      </c>
      <c r="D1645" s="10" t="s">
        <v>115</v>
      </c>
      <c r="E1645" s="10" t="s">
        <v>116</v>
      </c>
      <c r="F1645" s="83">
        <v>116</v>
      </c>
      <c r="G1645" s="83">
        <v>2</v>
      </c>
      <c r="H1645" s="12" t="str">
        <f t="shared" si="51"/>
        <v>116-2</v>
      </c>
      <c r="I1645" s="12" t="str">
        <f t="shared" si="50"/>
        <v>116-2 3</v>
      </c>
      <c r="J1645" s="49" t="s">
        <v>1489</v>
      </c>
      <c r="K1645" s="2">
        <v>45</v>
      </c>
      <c r="L1645" s="83">
        <v>63</v>
      </c>
      <c r="M1645" s="117" t="b">
        <v>1</v>
      </c>
      <c r="N1645" s="14">
        <v>284.30500000000001</v>
      </c>
      <c r="O1645" s="14">
        <v>284.48500000000001</v>
      </c>
      <c r="P1645" s="11" t="s">
        <v>112</v>
      </c>
      <c r="Q1645" s="11" t="s">
        <v>72</v>
      </c>
      <c r="R1645" s="142" t="s">
        <v>1526</v>
      </c>
      <c r="S1645" s="143">
        <v>3</v>
      </c>
      <c r="T1645" s="11" t="s">
        <v>8</v>
      </c>
      <c r="U1645" s="11" t="s">
        <v>44</v>
      </c>
      <c r="V1645" s="17" t="s">
        <v>792</v>
      </c>
      <c r="W1645" s="6" t="s">
        <v>49</v>
      </c>
      <c r="X1645" s="6" t="s">
        <v>14</v>
      </c>
      <c r="Y1645" s="6" t="s">
        <v>11</v>
      </c>
      <c r="Z1645" s="18">
        <v>3</v>
      </c>
      <c r="AA1645" s="6" t="s">
        <v>40</v>
      </c>
      <c r="AI1645" s="4">
        <v>10</v>
      </c>
      <c r="AL1645" s="39">
        <v>70</v>
      </c>
      <c r="AW1645" s="4">
        <v>20</v>
      </c>
      <c r="BQ1645" s="6"/>
      <c r="BR1645" s="6"/>
      <c r="BS1645" s="4">
        <v>100</v>
      </c>
      <c r="BT1645" s="6"/>
      <c r="BU1645" s="6"/>
      <c r="BV1645" s="6"/>
      <c r="BW1645" s="10" t="s">
        <v>1050</v>
      </c>
      <c r="BX1645" s="6"/>
      <c r="BY1645" s="6"/>
    </row>
    <row r="1646" spans="1:77" hidden="1" x14ac:dyDescent="0.3">
      <c r="A1646" s="49" t="s">
        <v>1489</v>
      </c>
      <c r="B1646" s="9">
        <v>42973</v>
      </c>
      <c r="C1646" s="1" t="s">
        <v>123</v>
      </c>
      <c r="D1646" s="10" t="s">
        <v>115</v>
      </c>
      <c r="E1646" s="10" t="s">
        <v>116</v>
      </c>
      <c r="F1646" s="83">
        <v>116</v>
      </c>
      <c r="G1646" s="83">
        <v>2</v>
      </c>
      <c r="H1646" s="12" t="str">
        <f t="shared" si="51"/>
        <v>116-2</v>
      </c>
      <c r="I1646" s="12" t="str">
        <f t="shared" si="50"/>
        <v>116-2 4</v>
      </c>
      <c r="J1646" s="49" t="s">
        <v>1489</v>
      </c>
      <c r="K1646" s="2">
        <v>0</v>
      </c>
      <c r="L1646" s="83">
        <v>77</v>
      </c>
      <c r="M1646" s="117" t="b">
        <v>1</v>
      </c>
      <c r="N1646" s="14">
        <v>283.85500000000002</v>
      </c>
      <c r="O1646" s="14">
        <v>284.625</v>
      </c>
      <c r="P1646" s="11" t="s">
        <v>112</v>
      </c>
      <c r="Q1646" s="11" t="s">
        <v>39</v>
      </c>
      <c r="R1646" s="142" t="s">
        <v>1527</v>
      </c>
      <c r="S1646" s="143">
        <v>4</v>
      </c>
      <c r="T1646" s="11" t="s">
        <v>18</v>
      </c>
      <c r="U1646" s="11"/>
      <c r="V1646" s="17" t="s">
        <v>459</v>
      </c>
      <c r="W1646" s="6" t="s">
        <v>49</v>
      </c>
      <c r="X1646" s="6" t="s">
        <v>14</v>
      </c>
      <c r="Y1646" s="6" t="s">
        <v>10</v>
      </c>
      <c r="Z1646" s="18">
        <v>2</v>
      </c>
      <c r="AA1646" s="6" t="s">
        <v>40</v>
      </c>
      <c r="AI1646" s="4">
        <v>70</v>
      </c>
      <c r="AL1646" s="39">
        <v>20</v>
      </c>
      <c r="AW1646" s="4">
        <v>10</v>
      </c>
      <c r="BQ1646" s="6"/>
      <c r="BR1646" s="6"/>
      <c r="BS1646" s="4">
        <v>100</v>
      </c>
      <c r="BT1646" s="6"/>
      <c r="BU1646" s="6"/>
      <c r="BV1646" s="6"/>
      <c r="BW1646" s="10" t="s">
        <v>909</v>
      </c>
      <c r="BX1646" s="6"/>
      <c r="BY1646" s="6"/>
    </row>
    <row r="1647" spans="1:77" hidden="1" x14ac:dyDescent="0.3">
      <c r="A1647" s="49" t="s">
        <v>1489</v>
      </c>
      <c r="B1647" s="9">
        <v>42973</v>
      </c>
      <c r="C1647" s="1" t="s">
        <v>123</v>
      </c>
      <c r="D1647" s="10" t="s">
        <v>115</v>
      </c>
      <c r="E1647" s="10" t="s">
        <v>116</v>
      </c>
      <c r="F1647" s="83">
        <v>116</v>
      </c>
      <c r="G1647" s="83">
        <v>2</v>
      </c>
      <c r="H1647" s="12" t="str">
        <f t="shared" si="51"/>
        <v>116-2</v>
      </c>
      <c r="I1647" s="12" t="str">
        <f t="shared" si="50"/>
        <v>116-2 5</v>
      </c>
      <c r="J1647" s="49" t="s">
        <v>1489</v>
      </c>
      <c r="K1647" s="2">
        <v>0</v>
      </c>
      <c r="L1647" s="83">
        <v>77</v>
      </c>
      <c r="M1647" s="117" t="b">
        <v>1</v>
      </c>
      <c r="N1647" s="14">
        <v>283.85500000000002</v>
      </c>
      <c r="O1647" s="14">
        <v>284.625</v>
      </c>
      <c r="P1647" s="11" t="s">
        <v>112</v>
      </c>
      <c r="Q1647" s="11" t="s">
        <v>32</v>
      </c>
      <c r="R1647" s="142" t="s">
        <v>1495</v>
      </c>
      <c r="S1647" s="143">
        <v>5</v>
      </c>
      <c r="T1647" s="11" t="s">
        <v>18</v>
      </c>
      <c r="U1647" s="11"/>
      <c r="V1647" s="17" t="s">
        <v>795</v>
      </c>
      <c r="W1647" s="6" t="s">
        <v>49</v>
      </c>
      <c r="X1647" s="6" t="s">
        <v>14</v>
      </c>
      <c r="Y1647" s="6" t="s">
        <v>10</v>
      </c>
      <c r="Z1647" s="18">
        <v>2</v>
      </c>
      <c r="AA1647" s="6" t="s">
        <v>40</v>
      </c>
      <c r="AI1647" s="4">
        <v>10</v>
      </c>
      <c r="AR1647" s="4">
        <v>90</v>
      </c>
      <c r="BQ1647" s="6"/>
      <c r="BR1647" s="6"/>
      <c r="BS1647" s="4">
        <v>100</v>
      </c>
      <c r="BT1647" s="6"/>
      <c r="BU1647" s="6"/>
      <c r="BV1647" s="6"/>
      <c r="BW1647" s="10" t="s">
        <v>1040</v>
      </c>
      <c r="BX1647" s="6"/>
      <c r="BY1647" s="6"/>
    </row>
    <row r="1648" spans="1:77" hidden="1" x14ac:dyDescent="0.3">
      <c r="A1648" s="49" t="s">
        <v>1489</v>
      </c>
      <c r="B1648" s="9">
        <v>42973</v>
      </c>
      <c r="C1648" s="1" t="s">
        <v>123</v>
      </c>
      <c r="D1648" s="10" t="s">
        <v>115</v>
      </c>
      <c r="E1648" s="10" t="s">
        <v>116</v>
      </c>
      <c r="F1648" s="83">
        <v>116</v>
      </c>
      <c r="G1648" s="83">
        <v>2</v>
      </c>
      <c r="H1648" s="12" t="str">
        <f t="shared" si="51"/>
        <v>116-2</v>
      </c>
      <c r="I1648" s="12" t="str">
        <f t="shared" si="50"/>
        <v>116-2 5</v>
      </c>
      <c r="J1648" s="49" t="s">
        <v>1489</v>
      </c>
      <c r="K1648" s="2">
        <v>0</v>
      </c>
      <c r="L1648" s="83">
        <v>77</v>
      </c>
      <c r="M1648" s="117" t="b">
        <v>1</v>
      </c>
      <c r="N1648" s="14">
        <v>283.85500000000002</v>
      </c>
      <c r="O1648" s="14">
        <v>284.625</v>
      </c>
      <c r="P1648" s="11" t="s">
        <v>112</v>
      </c>
      <c r="Q1648" s="11" t="s">
        <v>56</v>
      </c>
      <c r="R1648" s="142" t="s">
        <v>1495</v>
      </c>
      <c r="S1648" s="143">
        <v>5</v>
      </c>
      <c r="T1648" s="11" t="s">
        <v>18</v>
      </c>
      <c r="U1648" s="11" t="s">
        <v>18</v>
      </c>
      <c r="V1648" s="17" t="s">
        <v>795</v>
      </c>
      <c r="W1648" s="6" t="s">
        <v>49</v>
      </c>
      <c r="X1648" s="6" t="s">
        <v>14</v>
      </c>
      <c r="Y1648" s="6" t="s">
        <v>10</v>
      </c>
      <c r="Z1648" s="18">
        <v>2</v>
      </c>
      <c r="AA1648" s="6" t="s">
        <v>40</v>
      </c>
      <c r="AI1648" s="4">
        <v>10</v>
      </c>
      <c r="AR1648" s="4">
        <v>90</v>
      </c>
      <c r="BQ1648" s="6" t="s">
        <v>976</v>
      </c>
      <c r="BR1648" s="6">
        <v>100</v>
      </c>
      <c r="BS1648" s="4">
        <v>200</v>
      </c>
      <c r="BT1648" s="6"/>
      <c r="BU1648" s="6"/>
      <c r="BV1648" s="6"/>
      <c r="BW1648" s="10" t="s">
        <v>1052</v>
      </c>
      <c r="BX1648" s="6"/>
      <c r="BY1648" s="6"/>
    </row>
    <row r="1649" spans="1:77" hidden="1" x14ac:dyDescent="0.3">
      <c r="A1649" s="49" t="s">
        <v>1489</v>
      </c>
      <c r="B1649" s="9">
        <v>42973</v>
      </c>
      <c r="C1649" s="1" t="s">
        <v>123</v>
      </c>
      <c r="D1649" s="10" t="s">
        <v>115</v>
      </c>
      <c r="E1649" s="10" t="s">
        <v>116</v>
      </c>
      <c r="F1649" s="83">
        <v>116</v>
      </c>
      <c r="G1649" s="83">
        <v>2</v>
      </c>
      <c r="H1649" s="12" t="str">
        <f t="shared" si="51"/>
        <v>116-2</v>
      </c>
      <c r="I1649" s="12" t="str">
        <f t="shared" si="50"/>
        <v>116-2 O</v>
      </c>
      <c r="J1649" s="49" t="s">
        <v>1489</v>
      </c>
      <c r="K1649" s="2">
        <v>0</v>
      </c>
      <c r="L1649" s="83">
        <v>77</v>
      </c>
      <c r="M1649" s="117" t="b">
        <v>1</v>
      </c>
      <c r="N1649" s="14">
        <v>283.85500000000002</v>
      </c>
      <c r="O1649" s="14">
        <v>284.625</v>
      </c>
      <c r="P1649" s="11"/>
      <c r="Q1649" s="11" t="s">
        <v>105</v>
      </c>
      <c r="R1649" s="135" t="s">
        <v>105</v>
      </c>
      <c r="S1649" s="139" t="s">
        <v>1492</v>
      </c>
      <c r="T1649" s="11"/>
      <c r="U1649" s="11"/>
      <c r="V1649" s="6"/>
      <c r="W1649" s="6"/>
      <c r="X1649" s="6"/>
      <c r="Y1649" s="6"/>
      <c r="Z1649" s="18" t="e">
        <v>#N/A</v>
      </c>
      <c r="AA1649" s="6"/>
      <c r="AB1649" s="147"/>
      <c r="AC1649" s="147"/>
      <c r="AD1649" s="147"/>
      <c r="AE1649" s="147"/>
      <c r="AF1649" s="30"/>
      <c r="AG1649" s="30"/>
      <c r="AH1649" s="147"/>
      <c r="AI1649" s="30"/>
      <c r="AJ1649" s="30"/>
      <c r="AK1649" s="30"/>
      <c r="AL1649" s="147"/>
      <c r="AM1649" s="147"/>
      <c r="AN1649" s="30"/>
      <c r="AO1649" s="30"/>
      <c r="AP1649" s="30"/>
      <c r="AQ1649" s="147"/>
      <c r="AR1649" s="30"/>
      <c r="AS1649" s="30"/>
      <c r="AT1649" s="30"/>
      <c r="AU1649" s="30"/>
      <c r="AV1649" s="147"/>
      <c r="AW1649" s="30"/>
      <c r="AX1649" s="30"/>
      <c r="AY1649" s="30"/>
      <c r="AZ1649" s="147"/>
      <c r="BA1649" s="30"/>
      <c r="BB1649" s="30"/>
      <c r="BC1649" s="30"/>
      <c r="BD1649" s="147"/>
      <c r="BE1649" s="147"/>
      <c r="BF1649" s="147"/>
      <c r="BG1649" s="30"/>
      <c r="BH1649" s="30"/>
      <c r="BI1649" s="30"/>
      <c r="BJ1649" s="30"/>
      <c r="BK1649" s="147"/>
      <c r="BL1649" s="147"/>
      <c r="BM1649" s="147"/>
      <c r="BN1649" s="147"/>
      <c r="BO1649" s="147"/>
      <c r="BP1649" s="30"/>
      <c r="BQ1649" s="6"/>
      <c r="BR1649" s="6"/>
      <c r="BS1649" s="4">
        <v>0</v>
      </c>
      <c r="BT1649" s="6"/>
      <c r="BU1649" s="6"/>
      <c r="BV1649" s="6"/>
      <c r="BW1649" s="6"/>
      <c r="BX1649" s="10" t="s">
        <v>1053</v>
      </c>
      <c r="BY1649" s="6"/>
    </row>
    <row r="1650" spans="1:77" hidden="1" x14ac:dyDescent="0.3">
      <c r="A1650" s="49" t="s">
        <v>1489</v>
      </c>
      <c r="B1650" s="9">
        <v>42973</v>
      </c>
      <c r="C1650" s="1" t="s">
        <v>123</v>
      </c>
      <c r="D1650" s="10" t="s">
        <v>115</v>
      </c>
      <c r="E1650" s="10" t="s">
        <v>116</v>
      </c>
      <c r="F1650" s="83">
        <v>116</v>
      </c>
      <c r="G1650" s="83">
        <v>3</v>
      </c>
      <c r="H1650" s="12" t="str">
        <f t="shared" si="51"/>
        <v>116-3</v>
      </c>
      <c r="I1650" s="12" t="str">
        <f t="shared" si="50"/>
        <v>116-3 3</v>
      </c>
      <c r="J1650" s="49" t="s">
        <v>1489</v>
      </c>
      <c r="K1650" s="2">
        <v>0</v>
      </c>
      <c r="L1650" s="83">
        <v>68</v>
      </c>
      <c r="M1650" s="117" t="b">
        <v>1</v>
      </c>
      <c r="N1650" s="14">
        <v>284.63499999999999</v>
      </c>
      <c r="O1650" s="14">
        <v>285.315</v>
      </c>
      <c r="P1650" s="11" t="s">
        <v>112</v>
      </c>
      <c r="Q1650" s="11" t="s">
        <v>72</v>
      </c>
      <c r="R1650" s="142" t="s">
        <v>1526</v>
      </c>
      <c r="S1650" s="143">
        <v>3</v>
      </c>
      <c r="T1650" s="11" t="s">
        <v>8</v>
      </c>
      <c r="U1650" s="11" t="s">
        <v>44</v>
      </c>
      <c r="V1650" s="17" t="s">
        <v>791</v>
      </c>
      <c r="W1650" s="6" t="s">
        <v>49</v>
      </c>
      <c r="X1650" s="6" t="s">
        <v>14</v>
      </c>
      <c r="Y1650" s="6" t="s">
        <v>11</v>
      </c>
      <c r="Z1650" s="18">
        <v>3</v>
      </c>
      <c r="AA1650" s="6" t="s">
        <v>40</v>
      </c>
      <c r="AI1650" s="4">
        <v>10</v>
      </c>
      <c r="AL1650" s="39">
        <v>70</v>
      </c>
      <c r="AW1650" s="4">
        <v>20</v>
      </c>
      <c r="BQ1650" s="6"/>
      <c r="BR1650" s="6"/>
      <c r="BS1650" s="4">
        <v>100</v>
      </c>
      <c r="BT1650" s="6"/>
      <c r="BU1650" s="6"/>
      <c r="BV1650" s="6"/>
      <c r="BW1650" s="10" t="s">
        <v>1054</v>
      </c>
      <c r="BX1650" s="6"/>
      <c r="BY1650" s="6"/>
    </row>
    <row r="1651" spans="1:77" hidden="1" x14ac:dyDescent="0.3">
      <c r="A1651" s="49" t="s">
        <v>1489</v>
      </c>
      <c r="B1651" s="9">
        <v>42973</v>
      </c>
      <c r="C1651" s="1" t="s">
        <v>123</v>
      </c>
      <c r="D1651" s="10" t="s">
        <v>115</v>
      </c>
      <c r="E1651" s="10" t="s">
        <v>116</v>
      </c>
      <c r="F1651" s="83">
        <v>116</v>
      </c>
      <c r="G1651" s="83">
        <v>3</v>
      </c>
      <c r="H1651" s="12" t="str">
        <f t="shared" si="51"/>
        <v>116-3</v>
      </c>
      <c r="I1651" s="12" t="str">
        <f t="shared" si="50"/>
        <v>116-3 4</v>
      </c>
      <c r="J1651" s="49" t="s">
        <v>1489</v>
      </c>
      <c r="K1651" s="2">
        <v>0</v>
      </c>
      <c r="L1651" s="83">
        <v>68</v>
      </c>
      <c r="M1651" s="117" t="b">
        <v>1</v>
      </c>
      <c r="N1651" s="14">
        <v>284.63499999999999</v>
      </c>
      <c r="O1651" s="14">
        <v>285.315</v>
      </c>
      <c r="P1651" s="11" t="s">
        <v>112</v>
      </c>
      <c r="Q1651" s="11" t="s">
        <v>39</v>
      </c>
      <c r="R1651" s="142" t="s">
        <v>1527</v>
      </c>
      <c r="S1651" s="143">
        <v>4</v>
      </c>
      <c r="T1651" s="11" t="s">
        <v>18</v>
      </c>
      <c r="U1651" s="11"/>
      <c r="V1651" s="17" t="s">
        <v>791</v>
      </c>
      <c r="W1651" s="6" t="s">
        <v>49</v>
      </c>
      <c r="X1651" s="6" t="s">
        <v>14</v>
      </c>
      <c r="Y1651" s="6" t="s">
        <v>10</v>
      </c>
      <c r="Z1651" s="18">
        <v>2</v>
      </c>
      <c r="AA1651" s="6" t="s">
        <v>40</v>
      </c>
      <c r="AI1651" s="4">
        <v>70</v>
      </c>
      <c r="AL1651" s="39">
        <v>20</v>
      </c>
      <c r="AW1651" s="4">
        <v>10</v>
      </c>
      <c r="BQ1651" s="6"/>
      <c r="BR1651" s="6"/>
      <c r="BS1651" s="4">
        <v>100</v>
      </c>
      <c r="BT1651" s="6"/>
      <c r="BU1651" s="6"/>
      <c r="BV1651" s="6"/>
      <c r="BW1651" s="10" t="s">
        <v>909</v>
      </c>
      <c r="BX1651" s="6"/>
      <c r="BY1651" s="6"/>
    </row>
    <row r="1652" spans="1:77" hidden="1" x14ac:dyDescent="0.3">
      <c r="A1652" s="49" t="s">
        <v>1489</v>
      </c>
      <c r="B1652" s="9">
        <v>42973</v>
      </c>
      <c r="C1652" s="1" t="s">
        <v>123</v>
      </c>
      <c r="D1652" s="10" t="s">
        <v>115</v>
      </c>
      <c r="E1652" s="10" t="s">
        <v>116</v>
      </c>
      <c r="F1652" s="83">
        <v>116</v>
      </c>
      <c r="G1652" s="83">
        <v>3</v>
      </c>
      <c r="H1652" s="12" t="str">
        <f t="shared" si="51"/>
        <v>116-3</v>
      </c>
      <c r="I1652" s="12" t="str">
        <f t="shared" si="50"/>
        <v>116-3 5</v>
      </c>
      <c r="J1652" s="49" t="s">
        <v>1489</v>
      </c>
      <c r="K1652" s="2">
        <v>0</v>
      </c>
      <c r="L1652" s="83">
        <v>68</v>
      </c>
      <c r="M1652" s="117" t="b">
        <v>1</v>
      </c>
      <c r="N1652" s="14">
        <v>284.63499999999999</v>
      </c>
      <c r="O1652" s="14">
        <v>285.315</v>
      </c>
      <c r="P1652" s="11" t="s">
        <v>112</v>
      </c>
      <c r="Q1652" s="11" t="s">
        <v>32</v>
      </c>
      <c r="R1652" s="142" t="s">
        <v>1495</v>
      </c>
      <c r="S1652" s="143">
        <v>5</v>
      </c>
      <c r="T1652" s="11" t="s">
        <v>18</v>
      </c>
      <c r="U1652" s="11"/>
      <c r="V1652" s="17" t="s">
        <v>792</v>
      </c>
      <c r="W1652" s="6" t="s">
        <v>49</v>
      </c>
      <c r="X1652" s="6" t="s">
        <v>14</v>
      </c>
      <c r="Y1652" s="6" t="s">
        <v>10</v>
      </c>
      <c r="Z1652" s="18">
        <v>2</v>
      </c>
      <c r="AA1652" s="6" t="s">
        <v>40</v>
      </c>
      <c r="AI1652" s="4">
        <v>10</v>
      </c>
      <c r="AR1652" s="4">
        <v>90</v>
      </c>
      <c r="BQ1652" s="6"/>
      <c r="BR1652" s="6"/>
      <c r="BS1652" s="4">
        <v>100</v>
      </c>
      <c r="BT1652" s="6"/>
      <c r="BU1652" s="6"/>
      <c r="BV1652" s="6"/>
      <c r="BW1652" s="10" t="s">
        <v>1040</v>
      </c>
      <c r="BX1652" s="6"/>
      <c r="BY1652" s="6"/>
    </row>
    <row r="1653" spans="1:77" hidden="1" x14ac:dyDescent="0.3">
      <c r="A1653" s="49" t="s">
        <v>1489</v>
      </c>
      <c r="B1653" s="9">
        <v>42973</v>
      </c>
      <c r="C1653" s="1" t="s">
        <v>123</v>
      </c>
      <c r="D1653" s="10" t="s">
        <v>115</v>
      </c>
      <c r="E1653" s="10" t="s">
        <v>116</v>
      </c>
      <c r="F1653" s="83">
        <v>116</v>
      </c>
      <c r="G1653" s="83">
        <v>3</v>
      </c>
      <c r="H1653" s="12" t="str">
        <f t="shared" si="51"/>
        <v>116-3</v>
      </c>
      <c r="I1653" s="12" t="str">
        <f t="shared" si="50"/>
        <v>116-3 O</v>
      </c>
      <c r="J1653" s="49" t="s">
        <v>1489</v>
      </c>
      <c r="K1653" s="2">
        <v>0</v>
      </c>
      <c r="L1653" s="83">
        <v>68</v>
      </c>
      <c r="M1653" s="117" t="b">
        <v>1</v>
      </c>
      <c r="N1653" s="14">
        <v>284.63499999999999</v>
      </c>
      <c r="O1653" s="14">
        <v>285.315</v>
      </c>
      <c r="P1653" s="11"/>
      <c r="Q1653" s="11" t="s">
        <v>105</v>
      </c>
      <c r="R1653" s="135" t="s">
        <v>105</v>
      </c>
      <c r="S1653" s="139" t="s">
        <v>1492</v>
      </c>
      <c r="T1653" s="11"/>
      <c r="U1653" s="11"/>
      <c r="V1653" s="6"/>
      <c r="W1653" s="6"/>
      <c r="X1653" s="6"/>
      <c r="Y1653" s="6"/>
      <c r="Z1653" s="18" t="e">
        <v>#N/A</v>
      </c>
      <c r="AA1653" s="6"/>
      <c r="AB1653" s="147"/>
      <c r="AC1653" s="147"/>
      <c r="AD1653" s="147"/>
      <c r="AE1653" s="147"/>
      <c r="AF1653" s="30"/>
      <c r="AG1653" s="30"/>
      <c r="AH1653" s="147"/>
      <c r="AI1653" s="30"/>
      <c r="AJ1653" s="30"/>
      <c r="AK1653" s="30"/>
      <c r="AL1653" s="147"/>
      <c r="AM1653" s="147"/>
      <c r="AN1653" s="30"/>
      <c r="AO1653" s="30"/>
      <c r="AP1653" s="30"/>
      <c r="AQ1653" s="147"/>
      <c r="AR1653" s="30"/>
      <c r="AS1653" s="30"/>
      <c r="AT1653" s="30"/>
      <c r="AU1653" s="30"/>
      <c r="AV1653" s="147"/>
      <c r="AW1653" s="30"/>
      <c r="AX1653" s="30"/>
      <c r="AY1653" s="30"/>
      <c r="AZ1653" s="147"/>
      <c r="BA1653" s="30"/>
      <c r="BB1653" s="30"/>
      <c r="BC1653" s="30"/>
      <c r="BD1653" s="147"/>
      <c r="BE1653" s="147"/>
      <c r="BF1653" s="147"/>
      <c r="BG1653" s="30"/>
      <c r="BH1653" s="30"/>
      <c r="BI1653" s="30"/>
      <c r="BJ1653" s="30"/>
      <c r="BK1653" s="147"/>
      <c r="BL1653" s="147"/>
      <c r="BM1653" s="147"/>
      <c r="BN1653" s="147"/>
      <c r="BO1653" s="147"/>
      <c r="BP1653" s="30"/>
      <c r="BQ1653" s="6"/>
      <c r="BR1653" s="6"/>
      <c r="BS1653" s="4">
        <v>0</v>
      </c>
      <c r="BT1653" s="6"/>
      <c r="BU1653" s="6"/>
      <c r="BV1653" s="6"/>
      <c r="BW1653" s="6"/>
      <c r="BX1653" s="10" t="s">
        <v>1055</v>
      </c>
      <c r="BY1653" s="6"/>
    </row>
    <row r="1654" spans="1:77" hidden="1" x14ac:dyDescent="0.3">
      <c r="A1654" s="49" t="s">
        <v>1489</v>
      </c>
      <c r="B1654" s="9">
        <v>42973</v>
      </c>
      <c r="C1654" s="1" t="s">
        <v>123</v>
      </c>
      <c r="D1654" s="4" t="s">
        <v>115</v>
      </c>
      <c r="E1654" s="4" t="s">
        <v>116</v>
      </c>
      <c r="F1654" s="83">
        <v>116</v>
      </c>
      <c r="G1654" s="83">
        <v>4</v>
      </c>
      <c r="H1654" s="12" t="str">
        <f t="shared" si="51"/>
        <v>116-4</v>
      </c>
      <c r="I1654" s="12" t="str">
        <f t="shared" si="50"/>
        <v>116-4 1</v>
      </c>
      <c r="J1654" s="49" t="s">
        <v>1489</v>
      </c>
      <c r="K1654" s="2">
        <v>8</v>
      </c>
      <c r="L1654" s="83">
        <v>40</v>
      </c>
      <c r="M1654" s="117" t="b">
        <v>1</v>
      </c>
      <c r="N1654" s="14">
        <v>285.40499999999997</v>
      </c>
      <c r="O1654" s="14">
        <v>285.72499999999997</v>
      </c>
      <c r="P1654" s="2" t="s">
        <v>112</v>
      </c>
      <c r="Q1654" s="2" t="s">
        <v>30</v>
      </c>
      <c r="R1654" s="142" t="s">
        <v>1524</v>
      </c>
      <c r="S1654" s="143">
        <v>1</v>
      </c>
      <c r="T1654" s="2" t="s">
        <v>21</v>
      </c>
      <c r="U1654" s="2"/>
      <c r="V1654" s="40" t="s">
        <v>676</v>
      </c>
      <c r="W1654" s="1" t="s">
        <v>49</v>
      </c>
      <c r="X1654" s="1" t="s">
        <v>92</v>
      </c>
      <c r="Y1654" s="1" t="s">
        <v>11</v>
      </c>
      <c r="Z1654" s="18">
        <v>3</v>
      </c>
      <c r="AA1654" s="1" t="s">
        <v>111</v>
      </c>
      <c r="AI1654" s="4">
        <v>10</v>
      </c>
      <c r="AL1654" s="39">
        <v>10</v>
      </c>
      <c r="AW1654" s="4">
        <v>80</v>
      </c>
      <c r="BQ1654" s="1"/>
      <c r="BR1654" s="1"/>
      <c r="BS1654" s="4">
        <v>100</v>
      </c>
      <c r="BT1654" s="1"/>
      <c r="BU1654" s="1"/>
      <c r="BV1654" s="1"/>
      <c r="BW1654" s="4" t="s">
        <v>895</v>
      </c>
      <c r="BX1654" s="1"/>
      <c r="BY1654" s="1"/>
    </row>
    <row r="1655" spans="1:77" hidden="1" x14ac:dyDescent="0.3">
      <c r="A1655" s="49" t="s">
        <v>1489</v>
      </c>
      <c r="B1655" s="9">
        <v>42973</v>
      </c>
      <c r="C1655" s="1" t="s">
        <v>123</v>
      </c>
      <c r="D1655" s="10" t="s">
        <v>115</v>
      </c>
      <c r="E1655" s="10" t="s">
        <v>116</v>
      </c>
      <c r="F1655" s="83">
        <v>116</v>
      </c>
      <c r="G1655" s="83">
        <v>4</v>
      </c>
      <c r="H1655" s="12" t="str">
        <f t="shared" si="51"/>
        <v>116-4</v>
      </c>
      <c r="I1655" s="12" t="str">
        <f t="shared" si="50"/>
        <v>116-4 3</v>
      </c>
      <c r="J1655" s="49" t="s">
        <v>1489</v>
      </c>
      <c r="K1655" s="2">
        <v>8</v>
      </c>
      <c r="L1655" s="83">
        <v>40</v>
      </c>
      <c r="M1655" s="117" t="b">
        <v>1</v>
      </c>
      <c r="N1655" s="14">
        <v>285.40499999999997</v>
      </c>
      <c r="O1655" s="14">
        <v>285.72499999999997</v>
      </c>
      <c r="P1655" s="11" t="s">
        <v>112</v>
      </c>
      <c r="Q1655" s="11" t="s">
        <v>72</v>
      </c>
      <c r="R1655" s="142" t="s">
        <v>1526</v>
      </c>
      <c r="S1655" s="143">
        <v>3</v>
      </c>
      <c r="T1655" s="11" t="s">
        <v>8</v>
      </c>
      <c r="U1655" s="11"/>
      <c r="V1655" s="17" t="s">
        <v>792</v>
      </c>
      <c r="W1655" s="6" t="s">
        <v>49</v>
      </c>
      <c r="X1655" s="6" t="s">
        <v>14</v>
      </c>
      <c r="Y1655" s="6" t="s">
        <v>11</v>
      </c>
      <c r="Z1655" s="18">
        <v>3</v>
      </c>
      <c r="AA1655" s="6" t="s">
        <v>40</v>
      </c>
      <c r="AI1655" s="4">
        <v>10</v>
      </c>
      <c r="AL1655" s="39">
        <v>70</v>
      </c>
      <c r="AW1655" s="4">
        <v>20</v>
      </c>
      <c r="BQ1655" s="6"/>
      <c r="BR1655" s="6"/>
      <c r="BS1655" s="4">
        <v>100</v>
      </c>
      <c r="BT1655" s="6"/>
      <c r="BU1655" s="6"/>
      <c r="BV1655" s="6"/>
      <c r="BW1655" s="10" t="s">
        <v>1056</v>
      </c>
      <c r="BX1655" s="6"/>
      <c r="BY1655" s="6"/>
    </row>
    <row r="1656" spans="1:77" hidden="1" x14ac:dyDescent="0.3">
      <c r="A1656" s="49" t="s">
        <v>1489</v>
      </c>
      <c r="B1656" s="9">
        <v>42973</v>
      </c>
      <c r="C1656" s="1" t="s">
        <v>123</v>
      </c>
      <c r="D1656" s="10" t="s">
        <v>115</v>
      </c>
      <c r="E1656" s="10" t="s">
        <v>116</v>
      </c>
      <c r="F1656" s="83">
        <v>116</v>
      </c>
      <c r="G1656" s="83">
        <v>4</v>
      </c>
      <c r="H1656" s="12" t="str">
        <f t="shared" si="51"/>
        <v>116-4</v>
      </c>
      <c r="I1656" s="12" t="str">
        <f t="shared" si="50"/>
        <v>116-4 4</v>
      </c>
      <c r="J1656" s="49" t="s">
        <v>1489</v>
      </c>
      <c r="K1656" s="2">
        <v>8</v>
      </c>
      <c r="L1656" s="83">
        <v>40</v>
      </c>
      <c r="M1656" s="117" t="b">
        <v>1</v>
      </c>
      <c r="N1656" s="14">
        <v>285.40499999999997</v>
      </c>
      <c r="O1656" s="14">
        <v>285.72499999999997</v>
      </c>
      <c r="P1656" s="11" t="s">
        <v>112</v>
      </c>
      <c r="Q1656" s="11" t="s">
        <v>39</v>
      </c>
      <c r="R1656" s="142" t="s">
        <v>1527</v>
      </c>
      <c r="S1656" s="143">
        <v>4</v>
      </c>
      <c r="T1656" s="11" t="s">
        <v>18</v>
      </c>
      <c r="U1656" s="11"/>
      <c r="V1656" s="17" t="s">
        <v>459</v>
      </c>
      <c r="W1656" s="6" t="s">
        <v>49</v>
      </c>
      <c r="X1656" s="6" t="s">
        <v>14</v>
      </c>
      <c r="Y1656" s="6" t="s">
        <v>10</v>
      </c>
      <c r="Z1656" s="18">
        <v>2</v>
      </c>
      <c r="AA1656" s="6" t="s">
        <v>40</v>
      </c>
      <c r="AI1656" s="4">
        <v>70</v>
      </c>
      <c r="AL1656" s="39">
        <v>20</v>
      </c>
      <c r="AW1656" s="4">
        <v>10</v>
      </c>
      <c r="BQ1656" s="6"/>
      <c r="BR1656" s="6"/>
      <c r="BS1656" s="4">
        <v>100</v>
      </c>
      <c r="BT1656" s="6"/>
      <c r="BU1656" s="6"/>
      <c r="BV1656" s="6"/>
      <c r="BW1656" s="10" t="s">
        <v>909</v>
      </c>
      <c r="BX1656" s="6"/>
      <c r="BY1656" s="6"/>
    </row>
    <row r="1657" spans="1:77" hidden="1" x14ac:dyDescent="0.3">
      <c r="A1657" s="49" t="s">
        <v>1489</v>
      </c>
      <c r="B1657" s="9">
        <v>42973</v>
      </c>
      <c r="C1657" s="1" t="s">
        <v>123</v>
      </c>
      <c r="D1657" s="10" t="s">
        <v>115</v>
      </c>
      <c r="E1657" s="10" t="s">
        <v>116</v>
      </c>
      <c r="F1657" s="83">
        <v>116</v>
      </c>
      <c r="G1657" s="83">
        <v>4</v>
      </c>
      <c r="H1657" s="12" t="str">
        <f t="shared" si="51"/>
        <v>116-4</v>
      </c>
      <c r="I1657" s="12" t="str">
        <f t="shared" si="50"/>
        <v>116-4 O</v>
      </c>
      <c r="J1657" s="49" t="s">
        <v>1489</v>
      </c>
      <c r="K1657" s="2">
        <v>8</v>
      </c>
      <c r="L1657" s="83">
        <v>40</v>
      </c>
      <c r="M1657" s="117" t="b">
        <v>1</v>
      </c>
      <c r="N1657" s="14">
        <v>285.40499999999997</v>
      </c>
      <c r="O1657" s="14">
        <v>285.72499999999997</v>
      </c>
      <c r="P1657" s="11"/>
      <c r="Q1657" s="11" t="s">
        <v>105</v>
      </c>
      <c r="R1657" s="135" t="s">
        <v>105</v>
      </c>
      <c r="S1657" s="139" t="s">
        <v>1492</v>
      </c>
      <c r="T1657" s="11"/>
      <c r="U1657" s="11"/>
      <c r="V1657" s="6"/>
      <c r="W1657" s="6"/>
      <c r="X1657" s="6"/>
      <c r="Y1657" s="6"/>
      <c r="Z1657" s="18" t="e">
        <v>#N/A</v>
      </c>
      <c r="AA1657" s="6"/>
      <c r="AB1657" s="147"/>
      <c r="AC1657" s="147"/>
      <c r="AD1657" s="147"/>
      <c r="AE1657" s="147"/>
      <c r="AF1657" s="30"/>
      <c r="AG1657" s="30"/>
      <c r="AH1657" s="147"/>
      <c r="AI1657" s="30"/>
      <c r="AJ1657" s="30"/>
      <c r="AK1657" s="30"/>
      <c r="AL1657" s="147"/>
      <c r="AM1657" s="147"/>
      <c r="AN1657" s="30"/>
      <c r="AO1657" s="30"/>
      <c r="AP1657" s="30"/>
      <c r="AQ1657" s="147"/>
      <c r="AR1657" s="30"/>
      <c r="AS1657" s="30"/>
      <c r="AT1657" s="30"/>
      <c r="AU1657" s="30"/>
      <c r="AV1657" s="147"/>
      <c r="AW1657" s="30"/>
      <c r="AX1657" s="30"/>
      <c r="AY1657" s="30"/>
      <c r="AZ1657" s="147"/>
      <c r="BA1657" s="30"/>
      <c r="BB1657" s="30"/>
      <c r="BC1657" s="30"/>
      <c r="BD1657" s="147"/>
      <c r="BE1657" s="147"/>
      <c r="BF1657" s="147"/>
      <c r="BG1657" s="30"/>
      <c r="BH1657" s="30"/>
      <c r="BI1657" s="30"/>
      <c r="BJ1657" s="30"/>
      <c r="BK1657" s="147"/>
      <c r="BL1657" s="147"/>
      <c r="BM1657" s="147"/>
      <c r="BN1657" s="147"/>
      <c r="BO1657" s="147"/>
      <c r="BP1657" s="30"/>
      <c r="BQ1657" s="6"/>
      <c r="BR1657" s="6"/>
      <c r="BS1657" s="4">
        <v>0</v>
      </c>
      <c r="BT1657" s="6"/>
      <c r="BU1657" s="6"/>
      <c r="BV1657" s="6"/>
      <c r="BW1657" s="6"/>
      <c r="BX1657" s="10" t="s">
        <v>1057</v>
      </c>
      <c r="BY1657" s="6"/>
    </row>
    <row r="1658" spans="1:77" hidden="1" x14ac:dyDescent="0.3">
      <c r="A1658" s="49" t="s">
        <v>1489</v>
      </c>
      <c r="B1658" s="9">
        <v>42973</v>
      </c>
      <c r="C1658" s="1" t="s">
        <v>123</v>
      </c>
      <c r="D1658" s="10" t="s">
        <v>115</v>
      </c>
      <c r="E1658" s="10" t="s">
        <v>116</v>
      </c>
      <c r="F1658" s="83">
        <v>117</v>
      </c>
      <c r="G1658" s="83">
        <v>1</v>
      </c>
      <c r="H1658" s="12" t="str">
        <f t="shared" si="51"/>
        <v>117-1</v>
      </c>
      <c r="I1658" s="12" t="str">
        <f t="shared" si="50"/>
        <v>117-1 4</v>
      </c>
      <c r="J1658" s="49" t="s">
        <v>1489</v>
      </c>
      <c r="K1658" s="2">
        <v>0</v>
      </c>
      <c r="L1658" s="83">
        <v>61</v>
      </c>
      <c r="M1658" s="117" t="b">
        <v>1</v>
      </c>
      <c r="N1658" s="14">
        <v>285.5</v>
      </c>
      <c r="O1658" s="14">
        <v>286.11</v>
      </c>
      <c r="P1658" s="11" t="s">
        <v>112</v>
      </c>
      <c r="Q1658" s="11" t="s">
        <v>39</v>
      </c>
      <c r="R1658" s="142" t="s">
        <v>1527</v>
      </c>
      <c r="S1658" s="143">
        <v>4</v>
      </c>
      <c r="T1658" s="11" t="s">
        <v>18</v>
      </c>
      <c r="U1658" s="11"/>
      <c r="V1658" s="17" t="s">
        <v>459</v>
      </c>
      <c r="W1658" s="6" t="s">
        <v>49</v>
      </c>
      <c r="X1658" s="6" t="s">
        <v>14</v>
      </c>
      <c r="Y1658" s="6" t="s">
        <v>10</v>
      </c>
      <c r="Z1658" s="18">
        <v>2</v>
      </c>
      <c r="AA1658" s="6" t="s">
        <v>40</v>
      </c>
      <c r="AI1658" s="4">
        <v>70</v>
      </c>
      <c r="AL1658" s="39">
        <v>20</v>
      </c>
      <c r="AW1658" s="4">
        <v>10</v>
      </c>
      <c r="BQ1658" s="6"/>
      <c r="BR1658" s="6"/>
      <c r="BS1658" s="4">
        <v>100</v>
      </c>
      <c r="BT1658" s="6"/>
      <c r="BU1658" s="6"/>
      <c r="BV1658" s="6"/>
      <c r="BW1658" s="10" t="s">
        <v>909</v>
      </c>
      <c r="BX1658" s="6"/>
      <c r="BY1658" s="6"/>
    </row>
    <row r="1659" spans="1:77" hidden="1" x14ac:dyDescent="0.3">
      <c r="A1659" s="49" t="s">
        <v>1489</v>
      </c>
      <c r="B1659" s="9">
        <v>42973</v>
      </c>
      <c r="C1659" s="1" t="s">
        <v>123</v>
      </c>
      <c r="D1659" s="10" t="s">
        <v>115</v>
      </c>
      <c r="E1659" s="10" t="s">
        <v>116</v>
      </c>
      <c r="F1659" s="83">
        <v>117</v>
      </c>
      <c r="G1659" s="83">
        <v>1</v>
      </c>
      <c r="H1659" s="12" t="str">
        <f t="shared" si="51"/>
        <v>117-1</v>
      </c>
      <c r="I1659" s="12" t="str">
        <f t="shared" si="50"/>
        <v>117-1 5</v>
      </c>
      <c r="J1659" s="49" t="s">
        <v>1489</v>
      </c>
      <c r="K1659" s="2">
        <v>0</v>
      </c>
      <c r="L1659" s="83">
        <v>61</v>
      </c>
      <c r="M1659" s="117" t="b">
        <v>1</v>
      </c>
      <c r="N1659" s="14">
        <v>285.5</v>
      </c>
      <c r="O1659" s="14">
        <v>286.11</v>
      </c>
      <c r="P1659" s="11" t="s">
        <v>112</v>
      </c>
      <c r="Q1659" s="11" t="s">
        <v>32</v>
      </c>
      <c r="R1659" s="142" t="s">
        <v>1495</v>
      </c>
      <c r="S1659" s="143">
        <v>5</v>
      </c>
      <c r="T1659" s="11" t="s">
        <v>18</v>
      </c>
      <c r="U1659" s="11"/>
      <c r="V1659" s="17" t="s">
        <v>459</v>
      </c>
      <c r="W1659" s="6" t="s">
        <v>49</v>
      </c>
      <c r="X1659" s="6" t="s">
        <v>14</v>
      </c>
      <c r="Y1659" s="6" t="s">
        <v>10</v>
      </c>
      <c r="Z1659" s="18">
        <v>2</v>
      </c>
      <c r="AA1659" s="6" t="s">
        <v>40</v>
      </c>
      <c r="AI1659" s="4">
        <v>10</v>
      </c>
      <c r="AR1659" s="4">
        <v>90</v>
      </c>
      <c r="BQ1659" s="6"/>
      <c r="BR1659" s="6"/>
      <c r="BS1659" s="4">
        <v>100</v>
      </c>
      <c r="BT1659" s="6"/>
      <c r="BU1659" s="6"/>
      <c r="BV1659" s="6"/>
      <c r="BW1659" s="10" t="s">
        <v>1040</v>
      </c>
      <c r="BX1659" s="6"/>
      <c r="BY1659" s="6"/>
    </row>
    <row r="1660" spans="1:77" hidden="1" x14ac:dyDescent="0.3">
      <c r="A1660" s="49" t="s">
        <v>1489</v>
      </c>
      <c r="B1660" s="9">
        <v>42973</v>
      </c>
      <c r="C1660" s="1" t="s">
        <v>123</v>
      </c>
      <c r="D1660" s="4" t="s">
        <v>115</v>
      </c>
      <c r="E1660" s="4" t="s">
        <v>116</v>
      </c>
      <c r="F1660" s="83">
        <v>117</v>
      </c>
      <c r="G1660" s="83">
        <v>1</v>
      </c>
      <c r="H1660" s="12" t="str">
        <f t="shared" si="51"/>
        <v>117-1</v>
      </c>
      <c r="I1660" s="12" t="str">
        <f t="shared" si="50"/>
        <v>117-1 1</v>
      </c>
      <c r="J1660" s="49" t="s">
        <v>1489</v>
      </c>
      <c r="K1660" s="2">
        <v>0</v>
      </c>
      <c r="L1660" s="83">
        <v>61</v>
      </c>
      <c r="M1660" s="117" t="b">
        <v>1</v>
      </c>
      <c r="N1660" s="14">
        <v>285.5</v>
      </c>
      <c r="O1660" s="14">
        <v>286.11</v>
      </c>
      <c r="P1660" s="2" t="s">
        <v>112</v>
      </c>
      <c r="Q1660" s="2" t="s">
        <v>30</v>
      </c>
      <c r="R1660" s="142" t="s">
        <v>1524</v>
      </c>
      <c r="S1660" s="143">
        <v>1</v>
      </c>
      <c r="T1660" s="2" t="s">
        <v>21</v>
      </c>
      <c r="U1660" s="2"/>
      <c r="V1660" s="40" t="s">
        <v>791</v>
      </c>
      <c r="W1660" s="1" t="s">
        <v>49</v>
      </c>
      <c r="X1660" s="1" t="s">
        <v>92</v>
      </c>
      <c r="Y1660" s="1" t="s">
        <v>11</v>
      </c>
      <c r="Z1660" s="18">
        <v>3</v>
      </c>
      <c r="AA1660" s="1" t="s">
        <v>111</v>
      </c>
      <c r="AI1660" s="4">
        <v>10</v>
      </c>
      <c r="AL1660" s="39">
        <v>10</v>
      </c>
      <c r="AW1660" s="4">
        <v>80</v>
      </c>
      <c r="BQ1660" s="1"/>
      <c r="BR1660" s="1"/>
      <c r="BS1660" s="4">
        <v>100</v>
      </c>
      <c r="BT1660" s="1"/>
      <c r="BU1660" s="1"/>
      <c r="BV1660" s="1"/>
      <c r="BW1660" s="4" t="s">
        <v>895</v>
      </c>
      <c r="BX1660" s="1"/>
      <c r="BY1660" s="1"/>
    </row>
    <row r="1661" spans="1:77" hidden="1" x14ac:dyDescent="0.3">
      <c r="A1661" s="49" t="s">
        <v>1489</v>
      </c>
      <c r="B1661" s="9">
        <v>42973</v>
      </c>
      <c r="C1661" s="1" t="s">
        <v>123</v>
      </c>
      <c r="D1661" s="10" t="s">
        <v>115</v>
      </c>
      <c r="E1661" s="10" t="s">
        <v>116</v>
      </c>
      <c r="F1661" s="83">
        <v>117</v>
      </c>
      <c r="G1661" s="83">
        <v>1</v>
      </c>
      <c r="H1661" s="12" t="str">
        <f t="shared" si="51"/>
        <v>117-1</v>
      </c>
      <c r="I1661" s="12" t="str">
        <f t="shared" si="50"/>
        <v>117-1 O</v>
      </c>
      <c r="J1661" s="49" t="s">
        <v>1489</v>
      </c>
      <c r="K1661" s="2">
        <v>0</v>
      </c>
      <c r="L1661" s="83">
        <v>61</v>
      </c>
      <c r="M1661" s="117" t="b">
        <v>1</v>
      </c>
      <c r="N1661" s="14">
        <v>285.5</v>
      </c>
      <c r="O1661" s="14">
        <v>286.11</v>
      </c>
      <c r="P1661" s="11"/>
      <c r="Q1661" s="11" t="s">
        <v>105</v>
      </c>
      <c r="R1661" s="135" t="s">
        <v>105</v>
      </c>
      <c r="S1661" s="139" t="s">
        <v>1492</v>
      </c>
      <c r="T1661" s="11"/>
      <c r="U1661" s="11"/>
      <c r="V1661" s="6"/>
      <c r="W1661" s="6"/>
      <c r="X1661" s="6"/>
      <c r="Y1661" s="6"/>
      <c r="Z1661" s="18" t="e">
        <v>#N/A</v>
      </c>
      <c r="AA1661" s="6"/>
      <c r="AB1661" s="147"/>
      <c r="AC1661" s="147"/>
      <c r="AD1661" s="147"/>
      <c r="AE1661" s="147"/>
      <c r="AF1661" s="30"/>
      <c r="AG1661" s="30"/>
      <c r="AH1661" s="147"/>
      <c r="AI1661" s="30"/>
      <c r="AJ1661" s="30"/>
      <c r="AK1661" s="30"/>
      <c r="AL1661" s="147"/>
      <c r="AM1661" s="147"/>
      <c r="AN1661" s="30"/>
      <c r="AO1661" s="30"/>
      <c r="AP1661" s="30"/>
      <c r="AQ1661" s="147"/>
      <c r="AR1661" s="30"/>
      <c r="AS1661" s="30"/>
      <c r="AT1661" s="30"/>
      <c r="AU1661" s="30"/>
      <c r="AV1661" s="147"/>
      <c r="AW1661" s="30"/>
      <c r="AX1661" s="30"/>
      <c r="AY1661" s="30"/>
      <c r="AZ1661" s="147"/>
      <c r="BA1661" s="30"/>
      <c r="BB1661" s="30"/>
      <c r="BC1661" s="30"/>
      <c r="BD1661" s="147"/>
      <c r="BE1661" s="147"/>
      <c r="BF1661" s="147"/>
      <c r="BG1661" s="30"/>
      <c r="BH1661" s="30"/>
      <c r="BI1661" s="30"/>
      <c r="BJ1661" s="30"/>
      <c r="BK1661" s="147"/>
      <c r="BL1661" s="147"/>
      <c r="BM1661" s="147"/>
      <c r="BN1661" s="147"/>
      <c r="BO1661" s="147"/>
      <c r="BP1661" s="30"/>
      <c r="BQ1661" s="6"/>
      <c r="BR1661" s="6"/>
      <c r="BS1661" s="4">
        <v>0</v>
      </c>
      <c r="BT1661" s="6"/>
      <c r="BU1661" s="6"/>
      <c r="BV1661" s="6"/>
      <c r="BW1661" s="6"/>
      <c r="BX1661" s="10" t="s">
        <v>1058</v>
      </c>
      <c r="BY1661" s="6"/>
    </row>
    <row r="1662" spans="1:77" hidden="1" x14ac:dyDescent="0.3">
      <c r="A1662" s="49" t="s">
        <v>1489</v>
      </c>
      <c r="B1662" s="9">
        <v>42973</v>
      </c>
      <c r="C1662" s="1" t="s">
        <v>123</v>
      </c>
      <c r="D1662" s="4" t="s">
        <v>115</v>
      </c>
      <c r="E1662" s="4" t="s">
        <v>116</v>
      </c>
      <c r="F1662" s="83">
        <v>118</v>
      </c>
      <c r="G1662" s="83">
        <v>1</v>
      </c>
      <c r="H1662" s="12" t="str">
        <f t="shared" si="51"/>
        <v>118-1</v>
      </c>
      <c r="I1662" s="12" t="str">
        <f t="shared" si="50"/>
        <v>118-1 1</v>
      </c>
      <c r="J1662" s="49" t="s">
        <v>1489</v>
      </c>
      <c r="K1662" s="2">
        <v>0</v>
      </c>
      <c r="L1662" s="83">
        <v>92</v>
      </c>
      <c r="M1662" s="117" t="b">
        <v>1</v>
      </c>
      <c r="N1662" s="14">
        <v>286.05</v>
      </c>
      <c r="O1662" s="14">
        <v>286.97000000000003</v>
      </c>
      <c r="P1662" s="2" t="s">
        <v>112</v>
      </c>
      <c r="Q1662" s="2" t="s">
        <v>30</v>
      </c>
      <c r="R1662" s="142" t="s">
        <v>1524</v>
      </c>
      <c r="S1662" s="143">
        <v>1</v>
      </c>
      <c r="T1662" s="2" t="s">
        <v>21</v>
      </c>
      <c r="U1662" s="2"/>
      <c r="V1662" s="40" t="s">
        <v>796</v>
      </c>
      <c r="W1662" s="1" t="s">
        <v>49</v>
      </c>
      <c r="X1662" s="1" t="s">
        <v>92</v>
      </c>
      <c r="Y1662" s="1" t="s">
        <v>11</v>
      </c>
      <c r="Z1662" s="18">
        <v>3</v>
      </c>
      <c r="AA1662" s="1" t="s">
        <v>111</v>
      </c>
      <c r="AI1662" s="4">
        <v>10</v>
      </c>
      <c r="AL1662" s="39">
        <v>10</v>
      </c>
      <c r="AW1662" s="4">
        <v>80</v>
      </c>
      <c r="BQ1662" s="1"/>
      <c r="BR1662" s="1"/>
      <c r="BS1662" s="4">
        <v>100</v>
      </c>
      <c r="BT1662" s="1"/>
      <c r="BU1662" s="1"/>
      <c r="BV1662" s="1"/>
      <c r="BW1662" s="4" t="s">
        <v>895</v>
      </c>
      <c r="BX1662" s="1"/>
      <c r="BY1662" s="1"/>
    </row>
    <row r="1663" spans="1:77" hidden="1" x14ac:dyDescent="0.3">
      <c r="A1663" s="49" t="s">
        <v>1489</v>
      </c>
      <c r="B1663" s="9">
        <v>42973</v>
      </c>
      <c r="C1663" s="1" t="s">
        <v>123</v>
      </c>
      <c r="D1663" s="10" t="s">
        <v>115</v>
      </c>
      <c r="E1663" s="10" t="s">
        <v>116</v>
      </c>
      <c r="F1663" s="83">
        <v>118</v>
      </c>
      <c r="G1663" s="83">
        <v>1</v>
      </c>
      <c r="H1663" s="12" t="str">
        <f t="shared" si="51"/>
        <v>118-1</v>
      </c>
      <c r="I1663" s="12" t="str">
        <f t="shared" si="50"/>
        <v>118-1 4</v>
      </c>
      <c r="J1663" s="49" t="s">
        <v>1489</v>
      </c>
      <c r="K1663" s="2">
        <v>0</v>
      </c>
      <c r="L1663" s="83">
        <v>92</v>
      </c>
      <c r="M1663" s="117" t="b">
        <v>1</v>
      </c>
      <c r="N1663" s="14">
        <v>286.05</v>
      </c>
      <c r="O1663" s="14">
        <v>286.97000000000003</v>
      </c>
      <c r="P1663" s="11" t="s">
        <v>112</v>
      </c>
      <c r="Q1663" s="11" t="s">
        <v>39</v>
      </c>
      <c r="R1663" s="142" t="s">
        <v>1527</v>
      </c>
      <c r="S1663" s="143">
        <v>4</v>
      </c>
      <c r="T1663" s="11" t="s">
        <v>18</v>
      </c>
      <c r="U1663" s="11"/>
      <c r="V1663" s="17" t="s">
        <v>459</v>
      </c>
      <c r="W1663" s="6" t="s">
        <v>49</v>
      </c>
      <c r="X1663" s="6" t="s">
        <v>14</v>
      </c>
      <c r="Y1663" s="6" t="s">
        <v>10</v>
      </c>
      <c r="Z1663" s="18">
        <v>2</v>
      </c>
      <c r="AA1663" s="6" t="s">
        <v>40</v>
      </c>
      <c r="AI1663" s="4">
        <v>70</v>
      </c>
      <c r="AL1663" s="39">
        <v>20</v>
      </c>
      <c r="AW1663" s="4">
        <v>10</v>
      </c>
      <c r="BQ1663" s="6"/>
      <c r="BR1663" s="6"/>
      <c r="BS1663" s="4">
        <v>100</v>
      </c>
      <c r="BT1663" s="6"/>
      <c r="BU1663" s="6"/>
      <c r="BV1663" s="6"/>
      <c r="BW1663" s="10" t="s">
        <v>909</v>
      </c>
      <c r="BX1663" s="6"/>
      <c r="BY1663" s="6"/>
    </row>
    <row r="1664" spans="1:77" hidden="1" x14ac:dyDescent="0.3">
      <c r="A1664" s="49" t="s">
        <v>1489</v>
      </c>
      <c r="B1664" s="9">
        <v>42973</v>
      </c>
      <c r="C1664" s="1" t="s">
        <v>123</v>
      </c>
      <c r="D1664" s="10" t="s">
        <v>115</v>
      </c>
      <c r="E1664" s="10" t="s">
        <v>116</v>
      </c>
      <c r="F1664" s="83">
        <v>118</v>
      </c>
      <c r="G1664" s="83">
        <v>1</v>
      </c>
      <c r="H1664" s="12" t="str">
        <f t="shared" si="51"/>
        <v>118-1</v>
      </c>
      <c r="I1664" s="12" t="str">
        <f t="shared" si="50"/>
        <v>118-1 3</v>
      </c>
      <c r="J1664" s="49" t="s">
        <v>1489</v>
      </c>
      <c r="K1664" s="2">
        <v>0</v>
      </c>
      <c r="L1664" s="83">
        <v>92</v>
      </c>
      <c r="M1664" s="117" t="b">
        <v>1</v>
      </c>
      <c r="N1664" s="14">
        <v>286.05</v>
      </c>
      <c r="O1664" s="14">
        <v>286.97000000000003</v>
      </c>
      <c r="P1664" s="11" t="s">
        <v>112</v>
      </c>
      <c r="Q1664" s="11" t="s">
        <v>72</v>
      </c>
      <c r="R1664" s="142" t="s">
        <v>1526</v>
      </c>
      <c r="S1664" s="143">
        <v>3</v>
      </c>
      <c r="T1664" s="11" t="s">
        <v>44</v>
      </c>
      <c r="U1664" s="11"/>
      <c r="V1664" s="17" t="s">
        <v>880</v>
      </c>
      <c r="W1664" s="6" t="s">
        <v>49</v>
      </c>
      <c r="X1664" s="6" t="s">
        <v>14</v>
      </c>
      <c r="Y1664" s="6" t="s">
        <v>11</v>
      </c>
      <c r="Z1664" s="18">
        <v>3</v>
      </c>
      <c r="AA1664" s="6" t="s">
        <v>40</v>
      </c>
      <c r="AI1664" s="4">
        <v>10</v>
      </c>
      <c r="AL1664" s="39">
        <v>70</v>
      </c>
      <c r="AW1664" s="4">
        <v>20</v>
      </c>
      <c r="BQ1664" s="6"/>
      <c r="BR1664" s="6"/>
      <c r="BS1664" s="4">
        <v>100</v>
      </c>
      <c r="BT1664" s="6"/>
      <c r="BU1664" s="6"/>
      <c r="BV1664" s="6"/>
      <c r="BW1664" s="10" t="s">
        <v>1059</v>
      </c>
      <c r="BX1664" s="6"/>
      <c r="BY1664" s="6"/>
    </row>
    <row r="1665" spans="1:77" hidden="1" x14ac:dyDescent="0.3">
      <c r="A1665" s="49" t="s">
        <v>1489</v>
      </c>
      <c r="B1665" s="9">
        <v>42973</v>
      </c>
      <c r="C1665" s="1" t="s">
        <v>123</v>
      </c>
      <c r="D1665" s="10" t="s">
        <v>115</v>
      </c>
      <c r="E1665" s="10" t="s">
        <v>116</v>
      </c>
      <c r="F1665" s="83">
        <v>118</v>
      </c>
      <c r="G1665" s="83">
        <v>1</v>
      </c>
      <c r="H1665" s="12" t="str">
        <f t="shared" si="51"/>
        <v>118-1</v>
      </c>
      <c r="I1665" s="12" t="str">
        <f t="shared" si="50"/>
        <v>118-1 5</v>
      </c>
      <c r="J1665" s="49" t="s">
        <v>1489</v>
      </c>
      <c r="K1665" s="2">
        <v>0</v>
      </c>
      <c r="L1665" s="83">
        <v>92</v>
      </c>
      <c r="M1665" s="117" t="b">
        <v>1</v>
      </c>
      <c r="N1665" s="14">
        <v>286.05</v>
      </c>
      <c r="O1665" s="14">
        <v>286.97000000000003</v>
      </c>
      <c r="P1665" s="11" t="s">
        <v>112</v>
      </c>
      <c r="Q1665" s="11" t="s">
        <v>32</v>
      </c>
      <c r="R1665" s="142" t="s">
        <v>1495</v>
      </c>
      <c r="S1665" s="143">
        <v>5</v>
      </c>
      <c r="T1665" s="11" t="s">
        <v>18</v>
      </c>
      <c r="U1665" s="11"/>
      <c r="V1665" s="17" t="s">
        <v>792</v>
      </c>
      <c r="W1665" s="6" t="s">
        <v>49</v>
      </c>
      <c r="X1665" s="6" t="s">
        <v>14</v>
      </c>
      <c r="Y1665" s="6" t="s">
        <v>10</v>
      </c>
      <c r="Z1665" s="18">
        <v>2</v>
      </c>
      <c r="AA1665" s="6" t="s">
        <v>40</v>
      </c>
      <c r="AI1665" s="4">
        <v>10</v>
      </c>
      <c r="AR1665" s="4">
        <v>90</v>
      </c>
      <c r="BQ1665" s="6"/>
      <c r="BR1665" s="6"/>
      <c r="BS1665" s="4">
        <v>100</v>
      </c>
      <c r="BT1665" s="6"/>
      <c r="BU1665" s="6"/>
      <c r="BV1665" s="6"/>
      <c r="BW1665" s="10" t="s">
        <v>1060</v>
      </c>
      <c r="BX1665" s="6"/>
      <c r="BY1665" s="6"/>
    </row>
    <row r="1666" spans="1:77" hidden="1" x14ac:dyDescent="0.3">
      <c r="A1666" s="49" t="s">
        <v>1489</v>
      </c>
      <c r="B1666" s="9">
        <v>42973</v>
      </c>
      <c r="C1666" s="1" t="s">
        <v>123</v>
      </c>
      <c r="D1666" s="10" t="s">
        <v>115</v>
      </c>
      <c r="E1666" s="10" t="s">
        <v>116</v>
      </c>
      <c r="F1666" s="83">
        <v>118</v>
      </c>
      <c r="G1666" s="83">
        <v>1</v>
      </c>
      <c r="H1666" s="12" t="str">
        <f t="shared" si="51"/>
        <v>118-1</v>
      </c>
      <c r="I1666" s="12" t="str">
        <f t="shared" ref="I1666:I1729" si="52">CONCATENATE(H1666," ",S1666)</f>
        <v>118-1 O</v>
      </c>
      <c r="J1666" s="49" t="s">
        <v>1489</v>
      </c>
      <c r="K1666" s="2">
        <v>0</v>
      </c>
      <c r="L1666" s="83">
        <v>92</v>
      </c>
      <c r="M1666" s="117" t="b">
        <v>1</v>
      </c>
      <c r="N1666" s="14">
        <v>286.05</v>
      </c>
      <c r="O1666" s="14">
        <v>286.97000000000003</v>
      </c>
      <c r="P1666" s="11"/>
      <c r="Q1666" s="11" t="s">
        <v>105</v>
      </c>
      <c r="R1666" s="135" t="s">
        <v>105</v>
      </c>
      <c r="S1666" s="139" t="s">
        <v>1492</v>
      </c>
      <c r="T1666" s="11"/>
      <c r="U1666" s="11"/>
      <c r="V1666" s="6"/>
      <c r="W1666" s="6"/>
      <c r="X1666" s="6"/>
      <c r="Y1666" s="6"/>
      <c r="Z1666" s="18" t="e">
        <v>#N/A</v>
      </c>
      <c r="AA1666" s="6"/>
      <c r="AB1666" s="147"/>
      <c r="AC1666" s="147"/>
      <c r="AD1666" s="147"/>
      <c r="AE1666" s="147"/>
      <c r="AF1666" s="30"/>
      <c r="AG1666" s="30"/>
      <c r="AH1666" s="147"/>
      <c r="AI1666" s="30"/>
      <c r="AJ1666" s="30"/>
      <c r="AK1666" s="30"/>
      <c r="AL1666" s="147"/>
      <c r="AM1666" s="147"/>
      <c r="AN1666" s="30"/>
      <c r="AO1666" s="30"/>
      <c r="AP1666" s="30"/>
      <c r="AQ1666" s="147"/>
      <c r="AR1666" s="30"/>
      <c r="AS1666" s="30"/>
      <c r="AT1666" s="30"/>
      <c r="AU1666" s="30"/>
      <c r="AV1666" s="147"/>
      <c r="AW1666" s="30"/>
      <c r="AX1666" s="30"/>
      <c r="AY1666" s="30"/>
      <c r="AZ1666" s="147"/>
      <c r="BA1666" s="30"/>
      <c r="BB1666" s="30"/>
      <c r="BC1666" s="30"/>
      <c r="BD1666" s="147"/>
      <c r="BE1666" s="147"/>
      <c r="BF1666" s="147"/>
      <c r="BG1666" s="30"/>
      <c r="BH1666" s="30"/>
      <c r="BI1666" s="30"/>
      <c r="BJ1666" s="30"/>
      <c r="BK1666" s="147"/>
      <c r="BL1666" s="147"/>
      <c r="BM1666" s="147"/>
      <c r="BN1666" s="147"/>
      <c r="BO1666" s="147"/>
      <c r="BP1666" s="30"/>
      <c r="BQ1666" s="6"/>
      <c r="BR1666" s="6"/>
      <c r="BS1666" s="4">
        <v>0</v>
      </c>
      <c r="BT1666" s="6"/>
      <c r="BU1666" s="6"/>
      <c r="BV1666" s="6"/>
      <c r="BW1666" s="6"/>
      <c r="BX1666" s="10" t="s">
        <v>1061</v>
      </c>
      <c r="BY1666" s="6"/>
    </row>
    <row r="1667" spans="1:77" hidden="1" x14ac:dyDescent="0.3">
      <c r="A1667" s="49" t="s">
        <v>1489</v>
      </c>
      <c r="B1667" s="9">
        <v>42973</v>
      </c>
      <c r="C1667" s="1" t="s">
        <v>123</v>
      </c>
      <c r="D1667" s="4" t="s">
        <v>115</v>
      </c>
      <c r="E1667" s="4" t="s">
        <v>116</v>
      </c>
      <c r="F1667" s="83">
        <v>118</v>
      </c>
      <c r="G1667" s="83">
        <v>2</v>
      </c>
      <c r="H1667" s="12" t="str">
        <f t="shared" si="51"/>
        <v>118-2</v>
      </c>
      <c r="I1667" s="12" t="str">
        <f t="shared" si="52"/>
        <v>118-2 1</v>
      </c>
      <c r="J1667" s="49" t="s">
        <v>1489</v>
      </c>
      <c r="K1667" s="2">
        <v>0</v>
      </c>
      <c r="L1667" s="83">
        <v>92</v>
      </c>
      <c r="M1667" s="117" t="b">
        <v>1</v>
      </c>
      <c r="N1667" s="14">
        <v>286.99</v>
      </c>
      <c r="O1667" s="14">
        <v>287.91000000000003</v>
      </c>
      <c r="P1667" s="2" t="s">
        <v>112</v>
      </c>
      <c r="Q1667" s="2" t="s">
        <v>30</v>
      </c>
      <c r="R1667" s="142" t="s">
        <v>1524</v>
      </c>
      <c r="S1667" s="143">
        <v>1</v>
      </c>
      <c r="T1667" s="2" t="s">
        <v>21</v>
      </c>
      <c r="U1667" s="2"/>
      <c r="V1667" s="40" t="s">
        <v>791</v>
      </c>
      <c r="W1667" s="1" t="s">
        <v>49</v>
      </c>
      <c r="X1667" s="1" t="s">
        <v>92</v>
      </c>
      <c r="Y1667" s="1" t="s">
        <v>11</v>
      </c>
      <c r="Z1667" s="18">
        <v>3</v>
      </c>
      <c r="AA1667" s="1" t="s">
        <v>111</v>
      </c>
      <c r="AI1667" s="4">
        <v>10</v>
      </c>
      <c r="AL1667" s="39">
        <v>10</v>
      </c>
      <c r="AW1667" s="4">
        <v>80</v>
      </c>
      <c r="BQ1667" s="1"/>
      <c r="BR1667" s="1"/>
      <c r="BS1667" s="4">
        <v>100</v>
      </c>
      <c r="BT1667" s="1"/>
      <c r="BU1667" s="1"/>
      <c r="BV1667" s="1"/>
      <c r="BW1667" s="4" t="s">
        <v>895</v>
      </c>
      <c r="BX1667" s="1"/>
      <c r="BY1667" s="1"/>
    </row>
    <row r="1668" spans="1:77" hidden="1" x14ac:dyDescent="0.3">
      <c r="A1668" s="49" t="s">
        <v>1489</v>
      </c>
      <c r="B1668" s="9">
        <v>42973</v>
      </c>
      <c r="C1668" s="1" t="s">
        <v>123</v>
      </c>
      <c r="D1668" s="10" t="s">
        <v>115</v>
      </c>
      <c r="E1668" s="10" t="s">
        <v>116</v>
      </c>
      <c r="F1668" s="83">
        <v>118</v>
      </c>
      <c r="G1668" s="83">
        <v>2</v>
      </c>
      <c r="H1668" s="12" t="str">
        <f t="shared" si="51"/>
        <v>118-2</v>
      </c>
      <c r="I1668" s="12" t="str">
        <f t="shared" si="52"/>
        <v>118-2 4</v>
      </c>
      <c r="J1668" s="49" t="s">
        <v>1489</v>
      </c>
      <c r="K1668" s="2">
        <v>0</v>
      </c>
      <c r="L1668" s="83">
        <v>92</v>
      </c>
      <c r="M1668" s="117" t="b">
        <v>1</v>
      </c>
      <c r="N1668" s="14">
        <v>286.99</v>
      </c>
      <c r="O1668" s="14">
        <v>287.91000000000003</v>
      </c>
      <c r="P1668" s="11" t="s">
        <v>112</v>
      </c>
      <c r="Q1668" s="11" t="s">
        <v>39</v>
      </c>
      <c r="R1668" s="142" t="s">
        <v>1527</v>
      </c>
      <c r="S1668" s="143">
        <v>4</v>
      </c>
      <c r="T1668" s="11" t="s">
        <v>18</v>
      </c>
      <c r="U1668" s="11"/>
      <c r="V1668" s="17" t="s">
        <v>459</v>
      </c>
      <c r="W1668" s="6" t="s">
        <v>49</v>
      </c>
      <c r="X1668" s="6" t="s">
        <v>14</v>
      </c>
      <c r="Y1668" s="6" t="s">
        <v>10</v>
      </c>
      <c r="Z1668" s="18">
        <v>2</v>
      </c>
      <c r="AA1668" s="6" t="s">
        <v>40</v>
      </c>
      <c r="AI1668" s="4">
        <v>70</v>
      </c>
      <c r="AL1668" s="39">
        <v>20</v>
      </c>
      <c r="AW1668" s="4">
        <v>10</v>
      </c>
      <c r="BQ1668" s="6"/>
      <c r="BR1668" s="6"/>
      <c r="BS1668" s="4">
        <v>100</v>
      </c>
      <c r="BT1668" s="6"/>
      <c r="BU1668" s="6"/>
      <c r="BV1668" s="6"/>
      <c r="BW1668" s="10" t="s">
        <v>909</v>
      </c>
      <c r="BX1668" s="6"/>
      <c r="BY1668" s="6"/>
    </row>
    <row r="1669" spans="1:77" hidden="1" x14ac:dyDescent="0.3">
      <c r="A1669" s="49" t="s">
        <v>1489</v>
      </c>
      <c r="B1669" s="9">
        <v>42973</v>
      </c>
      <c r="C1669" s="1" t="s">
        <v>123</v>
      </c>
      <c r="D1669" s="10" t="s">
        <v>115</v>
      </c>
      <c r="E1669" s="10" t="s">
        <v>116</v>
      </c>
      <c r="F1669" s="83">
        <v>118</v>
      </c>
      <c r="G1669" s="83">
        <v>2</v>
      </c>
      <c r="H1669" s="12" t="str">
        <f t="shared" si="51"/>
        <v>118-2</v>
      </c>
      <c r="I1669" s="12" t="str">
        <f t="shared" si="52"/>
        <v>118-2 3</v>
      </c>
      <c r="J1669" s="49" t="s">
        <v>1489</v>
      </c>
      <c r="K1669" s="2">
        <v>0</v>
      </c>
      <c r="L1669" s="83">
        <v>92</v>
      </c>
      <c r="M1669" s="117" t="b">
        <v>1</v>
      </c>
      <c r="N1669" s="14">
        <v>286.99</v>
      </c>
      <c r="O1669" s="14">
        <v>287.91000000000003</v>
      </c>
      <c r="P1669" s="11" t="s">
        <v>112</v>
      </c>
      <c r="Q1669" s="11" t="s">
        <v>72</v>
      </c>
      <c r="R1669" s="142" t="s">
        <v>1526</v>
      </c>
      <c r="S1669" s="143">
        <v>3</v>
      </c>
      <c r="T1669" s="11" t="s">
        <v>44</v>
      </c>
      <c r="U1669" s="11"/>
      <c r="V1669" s="17" t="s">
        <v>880</v>
      </c>
      <c r="W1669" s="6" t="s">
        <v>49</v>
      </c>
      <c r="X1669" s="6" t="s">
        <v>14</v>
      </c>
      <c r="Y1669" s="6" t="s">
        <v>11</v>
      </c>
      <c r="Z1669" s="18">
        <v>3</v>
      </c>
      <c r="AA1669" s="6" t="s">
        <v>40</v>
      </c>
      <c r="AI1669" s="4">
        <v>10</v>
      </c>
      <c r="AL1669" s="39">
        <v>70</v>
      </c>
      <c r="AW1669" s="4">
        <v>20</v>
      </c>
      <c r="BQ1669" s="6"/>
      <c r="BR1669" s="6"/>
      <c r="BS1669" s="4">
        <v>100</v>
      </c>
      <c r="BT1669" s="6"/>
      <c r="BU1669" s="6"/>
      <c r="BV1669" s="6"/>
      <c r="BW1669" s="10" t="s">
        <v>1059</v>
      </c>
      <c r="BX1669" s="6"/>
      <c r="BY1669" s="6"/>
    </row>
    <row r="1670" spans="1:77" hidden="1" x14ac:dyDescent="0.3">
      <c r="A1670" s="49" t="s">
        <v>1489</v>
      </c>
      <c r="B1670" s="9">
        <v>42973</v>
      </c>
      <c r="C1670" s="1" t="s">
        <v>123</v>
      </c>
      <c r="D1670" s="10" t="s">
        <v>115</v>
      </c>
      <c r="E1670" s="10" t="s">
        <v>116</v>
      </c>
      <c r="F1670" s="83">
        <v>118</v>
      </c>
      <c r="G1670" s="83">
        <v>2</v>
      </c>
      <c r="H1670" s="12" t="str">
        <f t="shared" si="51"/>
        <v>118-2</v>
      </c>
      <c r="I1670" s="12" t="str">
        <f t="shared" si="52"/>
        <v>118-2 5</v>
      </c>
      <c r="J1670" s="49" t="s">
        <v>1489</v>
      </c>
      <c r="K1670" s="2">
        <v>0</v>
      </c>
      <c r="L1670" s="83">
        <v>92</v>
      </c>
      <c r="M1670" s="117" t="b">
        <v>1</v>
      </c>
      <c r="N1670" s="14">
        <v>286.99</v>
      </c>
      <c r="O1670" s="14">
        <v>287.91000000000003</v>
      </c>
      <c r="P1670" s="11" t="s">
        <v>112</v>
      </c>
      <c r="Q1670" s="11" t="s">
        <v>32</v>
      </c>
      <c r="R1670" s="142" t="s">
        <v>1495</v>
      </c>
      <c r="S1670" s="143">
        <v>5</v>
      </c>
      <c r="T1670" s="11" t="s">
        <v>18</v>
      </c>
      <c r="U1670" s="11"/>
      <c r="V1670" s="17" t="s">
        <v>790</v>
      </c>
      <c r="W1670" s="6" t="s">
        <v>49</v>
      </c>
      <c r="X1670" s="6" t="s">
        <v>14</v>
      </c>
      <c r="Y1670" s="6" t="s">
        <v>10</v>
      </c>
      <c r="Z1670" s="18">
        <v>2</v>
      </c>
      <c r="AA1670" s="6" t="s">
        <v>40</v>
      </c>
      <c r="AI1670" s="4">
        <v>10</v>
      </c>
      <c r="AR1670" s="4">
        <v>90</v>
      </c>
      <c r="BQ1670" s="6"/>
      <c r="BR1670" s="6"/>
      <c r="BS1670" s="4">
        <v>100</v>
      </c>
      <c r="BT1670" s="6"/>
      <c r="BU1670" s="6"/>
      <c r="BV1670" s="6"/>
      <c r="BW1670" s="10" t="s">
        <v>1062</v>
      </c>
      <c r="BX1670" s="6"/>
      <c r="BY1670" s="6"/>
    </row>
    <row r="1671" spans="1:77" hidden="1" x14ac:dyDescent="0.3">
      <c r="A1671" s="49" t="s">
        <v>1489</v>
      </c>
      <c r="B1671" s="9">
        <v>42973</v>
      </c>
      <c r="C1671" s="1" t="s">
        <v>123</v>
      </c>
      <c r="D1671" s="10" t="s">
        <v>115</v>
      </c>
      <c r="E1671" s="10" t="s">
        <v>116</v>
      </c>
      <c r="F1671" s="83">
        <v>118</v>
      </c>
      <c r="G1671" s="83">
        <v>2</v>
      </c>
      <c r="H1671" s="12" t="str">
        <f t="shared" si="51"/>
        <v>118-2</v>
      </c>
      <c r="I1671" s="12" t="str">
        <f t="shared" si="52"/>
        <v>118-2 2</v>
      </c>
      <c r="J1671" s="49" t="s">
        <v>1489</v>
      </c>
      <c r="K1671" s="2">
        <v>0</v>
      </c>
      <c r="L1671" s="83">
        <v>92</v>
      </c>
      <c r="M1671" s="117" t="b">
        <v>1</v>
      </c>
      <c r="N1671" s="14">
        <v>286.99</v>
      </c>
      <c r="O1671" s="14">
        <v>287.91000000000003</v>
      </c>
      <c r="P1671" s="11" t="s">
        <v>112</v>
      </c>
      <c r="Q1671" s="11" t="s">
        <v>55</v>
      </c>
      <c r="R1671" s="142" t="s">
        <v>1525</v>
      </c>
      <c r="S1671" s="143">
        <v>2</v>
      </c>
      <c r="T1671" s="11" t="s">
        <v>18</v>
      </c>
      <c r="U1671" s="11"/>
      <c r="V1671" s="17" t="s">
        <v>795</v>
      </c>
      <c r="W1671" s="6" t="s">
        <v>49</v>
      </c>
      <c r="X1671" s="6" t="s">
        <v>14</v>
      </c>
      <c r="Y1671" s="6" t="s">
        <v>302</v>
      </c>
      <c r="Z1671" s="18">
        <v>2</v>
      </c>
      <c r="AA1671" s="6" t="s">
        <v>40</v>
      </c>
      <c r="AH1671" s="39">
        <v>100</v>
      </c>
      <c r="BQ1671" s="6"/>
      <c r="BR1671" s="6"/>
      <c r="BS1671" s="4">
        <v>100</v>
      </c>
      <c r="BT1671" s="6"/>
      <c r="BU1671" s="6"/>
      <c r="BV1671" s="6"/>
      <c r="BW1671" s="10" t="s">
        <v>1063</v>
      </c>
      <c r="BX1671" s="6"/>
      <c r="BY1671" s="6"/>
    </row>
    <row r="1672" spans="1:77" hidden="1" x14ac:dyDescent="0.3">
      <c r="A1672" s="49" t="s">
        <v>1489</v>
      </c>
      <c r="B1672" s="9">
        <v>42973</v>
      </c>
      <c r="C1672" s="1" t="s">
        <v>123</v>
      </c>
      <c r="D1672" s="10" t="s">
        <v>115</v>
      </c>
      <c r="E1672" s="10" t="s">
        <v>116</v>
      </c>
      <c r="F1672" s="83">
        <v>118</v>
      </c>
      <c r="G1672" s="83">
        <v>2</v>
      </c>
      <c r="H1672" s="12" t="str">
        <f t="shared" si="51"/>
        <v>118-2</v>
      </c>
      <c r="I1672" s="12" t="str">
        <f t="shared" si="52"/>
        <v>118-2 O</v>
      </c>
      <c r="J1672" s="49" t="s">
        <v>1489</v>
      </c>
      <c r="K1672" s="2">
        <v>0</v>
      </c>
      <c r="L1672" s="83">
        <v>92</v>
      </c>
      <c r="M1672" s="117" t="b">
        <v>1</v>
      </c>
      <c r="N1672" s="14">
        <v>286.99</v>
      </c>
      <c r="O1672" s="14">
        <v>287.91000000000003</v>
      </c>
      <c r="P1672" s="11"/>
      <c r="Q1672" s="11" t="s">
        <v>105</v>
      </c>
      <c r="R1672" s="135" t="s">
        <v>105</v>
      </c>
      <c r="S1672" s="139" t="s">
        <v>1492</v>
      </c>
      <c r="T1672" s="11"/>
      <c r="U1672" s="11"/>
      <c r="V1672" s="6"/>
      <c r="W1672" s="6"/>
      <c r="X1672" s="6"/>
      <c r="Y1672" s="6"/>
      <c r="Z1672" s="18" t="e">
        <v>#N/A</v>
      </c>
      <c r="AA1672" s="6"/>
      <c r="AB1672" s="147"/>
      <c r="AC1672" s="147"/>
      <c r="AD1672" s="147"/>
      <c r="AE1672" s="147"/>
      <c r="AF1672" s="30"/>
      <c r="AG1672" s="30"/>
      <c r="AH1672" s="147"/>
      <c r="AI1672" s="30"/>
      <c r="AJ1672" s="30"/>
      <c r="AK1672" s="30"/>
      <c r="AL1672" s="147"/>
      <c r="AM1672" s="147"/>
      <c r="AN1672" s="30"/>
      <c r="AO1672" s="30"/>
      <c r="AP1672" s="30"/>
      <c r="AQ1672" s="147"/>
      <c r="AR1672" s="30"/>
      <c r="AS1672" s="30"/>
      <c r="AT1672" s="30"/>
      <c r="AU1672" s="30"/>
      <c r="AV1672" s="147"/>
      <c r="AW1672" s="30"/>
      <c r="AX1672" s="30"/>
      <c r="AY1672" s="30"/>
      <c r="AZ1672" s="147"/>
      <c r="BA1672" s="30"/>
      <c r="BB1672" s="30"/>
      <c r="BC1672" s="30"/>
      <c r="BD1672" s="147"/>
      <c r="BE1672" s="147"/>
      <c r="BF1672" s="147"/>
      <c r="BG1672" s="30"/>
      <c r="BH1672" s="30"/>
      <c r="BI1672" s="30"/>
      <c r="BJ1672" s="30"/>
      <c r="BK1672" s="147"/>
      <c r="BL1672" s="147"/>
      <c r="BM1672" s="147"/>
      <c r="BN1672" s="147"/>
      <c r="BO1672" s="147"/>
      <c r="BP1672" s="30"/>
      <c r="BQ1672" s="6"/>
      <c r="BR1672" s="6"/>
      <c r="BS1672" s="4">
        <v>0</v>
      </c>
      <c r="BT1672" s="6"/>
      <c r="BU1672" s="6"/>
      <c r="BV1672" s="6"/>
      <c r="BW1672" s="6"/>
      <c r="BX1672" s="10" t="s">
        <v>1064</v>
      </c>
      <c r="BY1672" s="6"/>
    </row>
    <row r="1673" spans="1:77" hidden="1" x14ac:dyDescent="0.3">
      <c r="A1673" s="49" t="s">
        <v>1489</v>
      </c>
      <c r="B1673" s="9">
        <v>42973</v>
      </c>
      <c r="C1673" s="1" t="s">
        <v>123</v>
      </c>
      <c r="D1673" s="4" t="s">
        <v>115</v>
      </c>
      <c r="E1673" s="4" t="s">
        <v>116</v>
      </c>
      <c r="F1673" s="83">
        <v>118</v>
      </c>
      <c r="G1673" s="83">
        <v>3</v>
      </c>
      <c r="H1673" s="12" t="str">
        <f t="shared" si="51"/>
        <v>118-3</v>
      </c>
      <c r="I1673" s="12" t="str">
        <f t="shared" si="52"/>
        <v>118-3 1</v>
      </c>
      <c r="J1673" s="49" t="s">
        <v>1489</v>
      </c>
      <c r="K1673" s="2">
        <v>0</v>
      </c>
      <c r="L1673" s="83">
        <v>72</v>
      </c>
      <c r="M1673" s="117" t="b">
        <v>1</v>
      </c>
      <c r="N1673" s="14">
        <v>287.92</v>
      </c>
      <c r="O1673" s="14">
        <v>288.64000000000004</v>
      </c>
      <c r="P1673" s="2" t="s">
        <v>112</v>
      </c>
      <c r="Q1673" s="2" t="s">
        <v>30</v>
      </c>
      <c r="R1673" s="142" t="s">
        <v>1524</v>
      </c>
      <c r="S1673" s="143">
        <v>1</v>
      </c>
      <c r="T1673" s="2" t="s">
        <v>21</v>
      </c>
      <c r="U1673" s="2"/>
      <c r="V1673" s="40" t="s">
        <v>795</v>
      </c>
      <c r="W1673" s="1" t="s">
        <v>49</v>
      </c>
      <c r="X1673" s="1" t="s">
        <v>92</v>
      </c>
      <c r="Y1673" s="1" t="s">
        <v>11</v>
      </c>
      <c r="Z1673" s="18">
        <v>3</v>
      </c>
      <c r="AA1673" s="1" t="s">
        <v>111</v>
      </c>
      <c r="AI1673" s="4">
        <v>10</v>
      </c>
      <c r="AL1673" s="39">
        <v>10</v>
      </c>
      <c r="AW1673" s="4">
        <v>80</v>
      </c>
      <c r="BQ1673" s="1"/>
      <c r="BR1673" s="1"/>
      <c r="BS1673" s="4">
        <v>100</v>
      </c>
      <c r="BT1673" s="1"/>
      <c r="BU1673" s="1"/>
      <c r="BV1673" s="1"/>
      <c r="BW1673" s="4" t="s">
        <v>895</v>
      </c>
      <c r="BX1673" s="1"/>
      <c r="BY1673" s="1"/>
    </row>
    <row r="1674" spans="1:77" hidden="1" x14ac:dyDescent="0.3">
      <c r="A1674" s="49" t="s">
        <v>1489</v>
      </c>
      <c r="B1674" s="9">
        <v>42973</v>
      </c>
      <c r="C1674" s="1" t="s">
        <v>123</v>
      </c>
      <c r="D1674" s="10" t="s">
        <v>115</v>
      </c>
      <c r="E1674" s="10" t="s">
        <v>116</v>
      </c>
      <c r="F1674" s="83">
        <v>118</v>
      </c>
      <c r="G1674" s="83">
        <v>3</v>
      </c>
      <c r="H1674" s="12" t="str">
        <f t="shared" si="51"/>
        <v>118-3</v>
      </c>
      <c r="I1674" s="12" t="str">
        <f t="shared" si="52"/>
        <v>118-3 4</v>
      </c>
      <c r="J1674" s="49" t="s">
        <v>1489</v>
      </c>
      <c r="K1674" s="2">
        <v>0</v>
      </c>
      <c r="L1674" s="83">
        <v>72</v>
      </c>
      <c r="M1674" s="117" t="b">
        <v>1</v>
      </c>
      <c r="N1674" s="14">
        <v>287.92</v>
      </c>
      <c r="O1674" s="14">
        <v>288.64000000000004</v>
      </c>
      <c r="P1674" s="11" t="s">
        <v>112</v>
      </c>
      <c r="Q1674" s="11" t="s">
        <v>39</v>
      </c>
      <c r="R1674" s="142" t="s">
        <v>1527</v>
      </c>
      <c r="S1674" s="143">
        <v>4</v>
      </c>
      <c r="T1674" s="11" t="s">
        <v>18</v>
      </c>
      <c r="U1674" s="11"/>
      <c r="V1674" s="17" t="s">
        <v>459</v>
      </c>
      <c r="W1674" s="6" t="s">
        <v>49</v>
      </c>
      <c r="X1674" s="6" t="s">
        <v>14</v>
      </c>
      <c r="Y1674" s="6" t="s">
        <v>10</v>
      </c>
      <c r="Z1674" s="18">
        <v>2</v>
      </c>
      <c r="AA1674" s="6" t="s">
        <v>40</v>
      </c>
      <c r="AI1674" s="4">
        <v>70</v>
      </c>
      <c r="AL1674" s="39">
        <v>20</v>
      </c>
      <c r="AW1674" s="4">
        <v>10</v>
      </c>
      <c r="BQ1674" s="6"/>
      <c r="BR1674" s="6"/>
      <c r="BS1674" s="4">
        <v>100</v>
      </c>
      <c r="BT1674" s="6"/>
      <c r="BU1674" s="6"/>
      <c r="BV1674" s="6"/>
      <c r="BW1674" s="10" t="s">
        <v>909</v>
      </c>
      <c r="BX1674" s="6"/>
      <c r="BY1674" s="6"/>
    </row>
    <row r="1675" spans="1:77" hidden="1" x14ac:dyDescent="0.3">
      <c r="A1675" s="49" t="s">
        <v>1489</v>
      </c>
      <c r="B1675" s="9">
        <v>42973</v>
      </c>
      <c r="C1675" s="1" t="s">
        <v>123</v>
      </c>
      <c r="D1675" s="10" t="s">
        <v>115</v>
      </c>
      <c r="E1675" s="10" t="s">
        <v>116</v>
      </c>
      <c r="F1675" s="83">
        <v>118</v>
      </c>
      <c r="G1675" s="83">
        <v>3</v>
      </c>
      <c r="H1675" s="12" t="str">
        <f t="shared" si="51"/>
        <v>118-3</v>
      </c>
      <c r="I1675" s="12" t="str">
        <f t="shared" si="52"/>
        <v>118-3 3</v>
      </c>
      <c r="J1675" s="49" t="s">
        <v>1489</v>
      </c>
      <c r="K1675" s="2">
        <v>0</v>
      </c>
      <c r="L1675" s="83">
        <v>72</v>
      </c>
      <c r="M1675" s="117" t="b">
        <v>1</v>
      </c>
      <c r="N1675" s="14">
        <v>287.92</v>
      </c>
      <c r="O1675" s="14">
        <v>288.64000000000004</v>
      </c>
      <c r="P1675" s="11" t="s">
        <v>112</v>
      </c>
      <c r="Q1675" s="11" t="s">
        <v>72</v>
      </c>
      <c r="R1675" s="142" t="s">
        <v>1526</v>
      </c>
      <c r="S1675" s="143">
        <v>3</v>
      </c>
      <c r="T1675" s="11" t="s">
        <v>44</v>
      </c>
      <c r="U1675" s="11"/>
      <c r="V1675" s="17" t="s">
        <v>796</v>
      </c>
      <c r="W1675" s="6" t="s">
        <v>49</v>
      </c>
      <c r="X1675" s="6" t="s">
        <v>17</v>
      </c>
      <c r="Y1675" s="6" t="s">
        <v>11</v>
      </c>
      <c r="Z1675" s="18">
        <v>3</v>
      </c>
      <c r="AA1675" s="6" t="s">
        <v>40</v>
      </c>
      <c r="AI1675" s="4">
        <v>10</v>
      </c>
      <c r="AL1675" s="39">
        <v>70</v>
      </c>
      <c r="AW1675" s="4">
        <v>20</v>
      </c>
      <c r="BQ1675" s="6"/>
      <c r="BR1675" s="6"/>
      <c r="BS1675" s="4">
        <v>100</v>
      </c>
      <c r="BT1675" s="6"/>
      <c r="BU1675" s="6" t="s">
        <v>205</v>
      </c>
      <c r="BV1675" s="6" t="s">
        <v>1065</v>
      </c>
      <c r="BW1675" s="10" t="s">
        <v>1066</v>
      </c>
      <c r="BX1675" s="6"/>
      <c r="BY1675" s="6"/>
    </row>
    <row r="1676" spans="1:77" hidden="1" x14ac:dyDescent="0.3">
      <c r="A1676" s="49" t="s">
        <v>1489</v>
      </c>
      <c r="B1676" s="9">
        <v>42973</v>
      </c>
      <c r="C1676" s="1" t="s">
        <v>123</v>
      </c>
      <c r="D1676" s="10" t="s">
        <v>115</v>
      </c>
      <c r="E1676" s="10" t="s">
        <v>116</v>
      </c>
      <c r="F1676" s="83">
        <v>118</v>
      </c>
      <c r="G1676" s="83">
        <v>3</v>
      </c>
      <c r="H1676" s="12" t="str">
        <f t="shared" si="51"/>
        <v>118-3</v>
      </c>
      <c r="I1676" s="12" t="str">
        <f t="shared" si="52"/>
        <v>118-3 5</v>
      </c>
      <c r="J1676" s="49" t="s">
        <v>1489</v>
      </c>
      <c r="K1676" s="2">
        <v>0</v>
      </c>
      <c r="L1676" s="83">
        <v>72</v>
      </c>
      <c r="M1676" s="117" t="b">
        <v>1</v>
      </c>
      <c r="N1676" s="14">
        <v>287.92</v>
      </c>
      <c r="O1676" s="14">
        <v>288.64000000000004</v>
      </c>
      <c r="P1676" s="11" t="s">
        <v>112</v>
      </c>
      <c r="Q1676" s="11" t="s">
        <v>32</v>
      </c>
      <c r="R1676" s="142" t="s">
        <v>1495</v>
      </c>
      <c r="S1676" s="143">
        <v>5</v>
      </c>
      <c r="T1676" s="11" t="s">
        <v>18</v>
      </c>
      <c r="U1676" s="11"/>
      <c r="V1676" s="17" t="s">
        <v>790</v>
      </c>
      <c r="W1676" s="6" t="s">
        <v>49</v>
      </c>
      <c r="X1676" s="6" t="s">
        <v>14</v>
      </c>
      <c r="Y1676" s="6" t="s">
        <v>10</v>
      </c>
      <c r="Z1676" s="18">
        <v>2</v>
      </c>
      <c r="AA1676" s="6" t="s">
        <v>40</v>
      </c>
      <c r="AI1676" s="4">
        <v>10</v>
      </c>
      <c r="AR1676" s="4">
        <v>90</v>
      </c>
      <c r="BQ1676" s="6"/>
      <c r="BR1676" s="6"/>
      <c r="BS1676" s="4">
        <v>100</v>
      </c>
      <c r="BT1676" s="6"/>
      <c r="BU1676" s="6"/>
      <c r="BV1676" s="6"/>
      <c r="BW1676" s="10" t="s">
        <v>1040</v>
      </c>
      <c r="BX1676" s="6"/>
      <c r="BY1676" s="6"/>
    </row>
    <row r="1677" spans="1:77" hidden="1" x14ac:dyDescent="0.3">
      <c r="A1677" s="49" t="s">
        <v>1489</v>
      </c>
      <c r="B1677" s="9">
        <v>42973</v>
      </c>
      <c r="C1677" s="1" t="s">
        <v>123</v>
      </c>
      <c r="D1677" s="10" t="s">
        <v>115</v>
      </c>
      <c r="E1677" s="10" t="s">
        <v>116</v>
      </c>
      <c r="F1677" s="83">
        <v>118</v>
      </c>
      <c r="G1677" s="83">
        <v>3</v>
      </c>
      <c r="H1677" s="12" t="str">
        <f t="shared" si="51"/>
        <v>118-3</v>
      </c>
      <c r="I1677" s="12" t="str">
        <f t="shared" si="52"/>
        <v>118-3 O</v>
      </c>
      <c r="J1677" s="49" t="s">
        <v>1489</v>
      </c>
      <c r="K1677" s="2">
        <v>0</v>
      </c>
      <c r="L1677" s="83">
        <v>72</v>
      </c>
      <c r="M1677" s="117" t="b">
        <v>1</v>
      </c>
      <c r="N1677" s="14">
        <v>287.92</v>
      </c>
      <c r="O1677" s="14">
        <v>288.64000000000004</v>
      </c>
      <c r="P1677" s="11"/>
      <c r="Q1677" s="11" t="s">
        <v>105</v>
      </c>
      <c r="R1677" s="135" t="s">
        <v>105</v>
      </c>
      <c r="S1677" s="139" t="s">
        <v>1492</v>
      </c>
      <c r="T1677" s="11"/>
      <c r="U1677" s="11"/>
      <c r="V1677" s="6"/>
      <c r="W1677" s="6"/>
      <c r="X1677" s="6"/>
      <c r="Y1677" s="6"/>
      <c r="Z1677" s="18" t="e">
        <v>#N/A</v>
      </c>
      <c r="AA1677" s="6"/>
      <c r="AB1677" s="147"/>
      <c r="AC1677" s="147"/>
      <c r="AD1677" s="147"/>
      <c r="AE1677" s="147"/>
      <c r="AF1677" s="30"/>
      <c r="AG1677" s="30"/>
      <c r="AH1677" s="147"/>
      <c r="AI1677" s="30"/>
      <c r="AJ1677" s="30"/>
      <c r="AK1677" s="30"/>
      <c r="AL1677" s="147"/>
      <c r="AM1677" s="147"/>
      <c r="AN1677" s="30"/>
      <c r="AO1677" s="30"/>
      <c r="AP1677" s="30"/>
      <c r="AQ1677" s="147"/>
      <c r="AR1677" s="30"/>
      <c r="AS1677" s="30"/>
      <c r="AT1677" s="30"/>
      <c r="AU1677" s="30"/>
      <c r="AV1677" s="147"/>
      <c r="AW1677" s="30"/>
      <c r="AX1677" s="30"/>
      <c r="AY1677" s="30"/>
      <c r="AZ1677" s="147"/>
      <c r="BA1677" s="30"/>
      <c r="BB1677" s="30"/>
      <c r="BC1677" s="30"/>
      <c r="BD1677" s="147"/>
      <c r="BE1677" s="147"/>
      <c r="BF1677" s="147"/>
      <c r="BG1677" s="30"/>
      <c r="BH1677" s="30"/>
      <c r="BI1677" s="30"/>
      <c r="BJ1677" s="30"/>
      <c r="BK1677" s="147"/>
      <c r="BL1677" s="147"/>
      <c r="BM1677" s="147"/>
      <c r="BN1677" s="147"/>
      <c r="BO1677" s="147"/>
      <c r="BP1677" s="30"/>
      <c r="BQ1677" s="6"/>
      <c r="BR1677" s="6"/>
      <c r="BS1677" s="4">
        <v>0</v>
      </c>
      <c r="BT1677" s="6"/>
      <c r="BU1677" s="6"/>
      <c r="BV1677" s="6"/>
      <c r="BW1677" s="6"/>
      <c r="BX1677" s="10" t="s">
        <v>1067</v>
      </c>
      <c r="BY1677" s="6"/>
    </row>
    <row r="1678" spans="1:77" hidden="1" x14ac:dyDescent="0.3">
      <c r="A1678" s="49" t="s">
        <v>1489</v>
      </c>
      <c r="B1678" s="9">
        <v>42973</v>
      </c>
      <c r="C1678" s="1" t="s">
        <v>123</v>
      </c>
      <c r="D1678" s="10" t="s">
        <v>115</v>
      </c>
      <c r="E1678" s="10" t="s">
        <v>116</v>
      </c>
      <c r="F1678" s="83">
        <v>119</v>
      </c>
      <c r="G1678" s="83">
        <v>1</v>
      </c>
      <c r="H1678" s="12" t="str">
        <f t="shared" si="51"/>
        <v>119-1</v>
      </c>
      <c r="I1678" s="12" t="str">
        <f t="shared" si="52"/>
        <v>119-1 4</v>
      </c>
      <c r="J1678" s="49" t="s">
        <v>1489</v>
      </c>
      <c r="K1678" s="2">
        <v>0</v>
      </c>
      <c r="L1678" s="83">
        <v>53</v>
      </c>
      <c r="M1678" s="117" t="b">
        <v>1</v>
      </c>
      <c r="N1678" s="14">
        <v>288.55</v>
      </c>
      <c r="O1678" s="14">
        <v>289.08</v>
      </c>
      <c r="P1678" s="11" t="s">
        <v>112</v>
      </c>
      <c r="Q1678" s="11" t="s">
        <v>39</v>
      </c>
      <c r="R1678" s="142" t="s">
        <v>1527</v>
      </c>
      <c r="S1678" s="143">
        <v>4</v>
      </c>
      <c r="T1678" s="11" t="s">
        <v>18</v>
      </c>
      <c r="U1678" s="11"/>
      <c r="V1678" s="17" t="s">
        <v>791</v>
      </c>
      <c r="W1678" s="6" t="s">
        <v>49</v>
      </c>
      <c r="X1678" s="6" t="s">
        <v>14</v>
      </c>
      <c r="Y1678" s="6" t="s">
        <v>10</v>
      </c>
      <c r="Z1678" s="18">
        <v>2</v>
      </c>
      <c r="AA1678" s="6" t="s">
        <v>40</v>
      </c>
      <c r="AI1678" s="4">
        <v>70</v>
      </c>
      <c r="AL1678" s="39">
        <v>20</v>
      </c>
      <c r="AW1678" s="4">
        <v>10</v>
      </c>
      <c r="BQ1678" s="6"/>
      <c r="BR1678" s="6"/>
      <c r="BS1678" s="4">
        <v>100</v>
      </c>
      <c r="BT1678" s="6"/>
      <c r="BU1678" s="6"/>
      <c r="BV1678" s="6"/>
      <c r="BW1678" s="10" t="s">
        <v>1068</v>
      </c>
      <c r="BX1678" s="6"/>
      <c r="BY1678" s="6"/>
    </row>
    <row r="1679" spans="1:77" hidden="1" x14ac:dyDescent="0.3">
      <c r="A1679" s="49" t="s">
        <v>1489</v>
      </c>
      <c r="B1679" s="9">
        <v>42973</v>
      </c>
      <c r="C1679" s="1" t="s">
        <v>123</v>
      </c>
      <c r="D1679" s="10" t="s">
        <v>115</v>
      </c>
      <c r="E1679" s="10" t="s">
        <v>116</v>
      </c>
      <c r="F1679" s="83">
        <v>119</v>
      </c>
      <c r="G1679" s="83">
        <v>1</v>
      </c>
      <c r="H1679" s="12" t="str">
        <f t="shared" si="51"/>
        <v>119-1</v>
      </c>
      <c r="I1679" s="12" t="str">
        <f t="shared" si="52"/>
        <v>119-1 3</v>
      </c>
      <c r="J1679" s="49" t="s">
        <v>1489</v>
      </c>
      <c r="K1679" s="2">
        <v>0</v>
      </c>
      <c r="L1679" s="83">
        <v>53</v>
      </c>
      <c r="M1679" s="117" t="b">
        <v>1</v>
      </c>
      <c r="N1679" s="14">
        <v>288.55</v>
      </c>
      <c r="O1679" s="14">
        <v>289.08</v>
      </c>
      <c r="P1679" s="11" t="s">
        <v>112</v>
      </c>
      <c r="Q1679" s="11" t="s">
        <v>72</v>
      </c>
      <c r="R1679" s="142" t="s">
        <v>1526</v>
      </c>
      <c r="S1679" s="143">
        <v>3</v>
      </c>
      <c r="T1679" s="11" t="s">
        <v>18</v>
      </c>
      <c r="U1679" s="11"/>
      <c r="V1679" s="17" t="s">
        <v>796</v>
      </c>
      <c r="W1679" s="6" t="s">
        <v>49</v>
      </c>
      <c r="X1679" s="6" t="s">
        <v>15</v>
      </c>
      <c r="Y1679" s="6" t="s">
        <v>11</v>
      </c>
      <c r="Z1679" s="18">
        <v>3</v>
      </c>
      <c r="AA1679" s="6" t="s">
        <v>40</v>
      </c>
      <c r="AI1679" s="4">
        <v>10</v>
      </c>
      <c r="AL1679" s="39">
        <v>70</v>
      </c>
      <c r="AW1679" s="4">
        <v>20</v>
      </c>
      <c r="BQ1679" s="6"/>
      <c r="BR1679" s="6"/>
      <c r="BS1679" s="4">
        <v>100</v>
      </c>
      <c r="BT1679" s="6"/>
      <c r="BU1679" s="6" t="s">
        <v>205</v>
      </c>
      <c r="BV1679" s="6" t="s">
        <v>1065</v>
      </c>
      <c r="BW1679" s="10" t="s">
        <v>1069</v>
      </c>
      <c r="BX1679" s="6"/>
      <c r="BY1679" s="6"/>
    </row>
    <row r="1680" spans="1:77" hidden="1" x14ac:dyDescent="0.3">
      <c r="A1680" s="49" t="s">
        <v>1489</v>
      </c>
      <c r="B1680" s="9">
        <v>42973</v>
      </c>
      <c r="C1680" s="1" t="s">
        <v>123</v>
      </c>
      <c r="D1680" s="10" t="s">
        <v>115</v>
      </c>
      <c r="E1680" s="10" t="s">
        <v>116</v>
      </c>
      <c r="F1680" s="83">
        <v>119</v>
      </c>
      <c r="G1680" s="83">
        <v>1</v>
      </c>
      <c r="H1680" s="12" t="str">
        <f t="shared" si="51"/>
        <v>119-1</v>
      </c>
      <c r="I1680" s="12" t="str">
        <f t="shared" si="52"/>
        <v>119-1 5</v>
      </c>
      <c r="J1680" s="49" t="s">
        <v>1489</v>
      </c>
      <c r="K1680" s="2">
        <v>0</v>
      </c>
      <c r="L1680" s="83">
        <v>53</v>
      </c>
      <c r="M1680" s="117" t="b">
        <v>1</v>
      </c>
      <c r="N1680" s="14">
        <v>288.55</v>
      </c>
      <c r="O1680" s="14">
        <v>289.08</v>
      </c>
      <c r="P1680" s="11" t="s">
        <v>112</v>
      </c>
      <c r="Q1680" s="11" t="s">
        <v>32</v>
      </c>
      <c r="R1680" s="142" t="s">
        <v>1495</v>
      </c>
      <c r="S1680" s="143">
        <v>5</v>
      </c>
      <c r="T1680" s="11" t="s">
        <v>18</v>
      </c>
      <c r="U1680" s="11"/>
      <c r="V1680" s="17" t="s">
        <v>791</v>
      </c>
      <c r="W1680" s="6" t="s">
        <v>49</v>
      </c>
      <c r="X1680" s="6" t="s">
        <v>14</v>
      </c>
      <c r="Y1680" s="6" t="s">
        <v>10</v>
      </c>
      <c r="Z1680" s="18">
        <v>2</v>
      </c>
      <c r="AA1680" s="6" t="s">
        <v>40</v>
      </c>
      <c r="AI1680" s="4">
        <v>10</v>
      </c>
      <c r="AR1680" s="4">
        <v>90</v>
      </c>
      <c r="BQ1680" s="6"/>
      <c r="BR1680" s="6"/>
      <c r="BS1680" s="4">
        <v>100</v>
      </c>
      <c r="BT1680" s="6"/>
      <c r="BU1680" s="6"/>
      <c r="BV1680" s="6"/>
      <c r="BW1680" s="10" t="s">
        <v>1040</v>
      </c>
      <c r="BX1680" s="6"/>
      <c r="BY1680" s="6"/>
    </row>
    <row r="1681" spans="1:77" hidden="1" x14ac:dyDescent="0.3">
      <c r="A1681" s="49" t="s">
        <v>1489</v>
      </c>
      <c r="B1681" s="9">
        <v>42973</v>
      </c>
      <c r="C1681" s="1" t="s">
        <v>123</v>
      </c>
      <c r="D1681" s="10" t="s">
        <v>115</v>
      </c>
      <c r="E1681" s="10" t="s">
        <v>116</v>
      </c>
      <c r="F1681" s="83">
        <v>119</v>
      </c>
      <c r="G1681" s="83">
        <v>1</v>
      </c>
      <c r="H1681" s="12" t="str">
        <f t="shared" si="51"/>
        <v>119-1</v>
      </c>
      <c r="I1681" s="12" t="str">
        <f t="shared" si="52"/>
        <v>119-1 O</v>
      </c>
      <c r="J1681" s="49" t="s">
        <v>1489</v>
      </c>
      <c r="K1681" s="2">
        <v>0</v>
      </c>
      <c r="L1681" s="83">
        <v>53</v>
      </c>
      <c r="M1681" s="117" t="b">
        <v>1</v>
      </c>
      <c r="N1681" s="14">
        <v>288.55</v>
      </c>
      <c r="O1681" s="14">
        <v>289.08</v>
      </c>
      <c r="P1681" s="11"/>
      <c r="Q1681" s="11" t="s">
        <v>105</v>
      </c>
      <c r="R1681" s="135" t="s">
        <v>105</v>
      </c>
      <c r="S1681" s="139" t="s">
        <v>1492</v>
      </c>
      <c r="T1681" s="11"/>
      <c r="U1681" s="11"/>
      <c r="V1681" s="6"/>
      <c r="W1681" s="6"/>
      <c r="X1681" s="6"/>
      <c r="Y1681" s="6"/>
      <c r="Z1681" s="18" t="e">
        <v>#N/A</v>
      </c>
      <c r="AA1681" s="6"/>
      <c r="AB1681" s="147"/>
      <c r="AC1681" s="147"/>
      <c r="AD1681" s="147"/>
      <c r="AE1681" s="147"/>
      <c r="AF1681" s="30"/>
      <c r="AG1681" s="30"/>
      <c r="AH1681" s="147"/>
      <c r="AI1681" s="30"/>
      <c r="AJ1681" s="30"/>
      <c r="AK1681" s="30"/>
      <c r="AL1681" s="147"/>
      <c r="AM1681" s="147"/>
      <c r="AN1681" s="30"/>
      <c r="AO1681" s="30"/>
      <c r="AP1681" s="30"/>
      <c r="AQ1681" s="147"/>
      <c r="AR1681" s="30"/>
      <c r="AS1681" s="30"/>
      <c r="AT1681" s="30"/>
      <c r="AU1681" s="30"/>
      <c r="AV1681" s="147"/>
      <c r="AW1681" s="30"/>
      <c r="AX1681" s="30"/>
      <c r="AY1681" s="30"/>
      <c r="AZ1681" s="147"/>
      <c r="BA1681" s="30"/>
      <c r="BB1681" s="30"/>
      <c r="BC1681" s="30"/>
      <c r="BD1681" s="147"/>
      <c r="BE1681" s="147"/>
      <c r="BF1681" s="147"/>
      <c r="BG1681" s="30"/>
      <c r="BH1681" s="30"/>
      <c r="BI1681" s="30"/>
      <c r="BJ1681" s="30"/>
      <c r="BK1681" s="147"/>
      <c r="BL1681" s="147"/>
      <c r="BM1681" s="147"/>
      <c r="BN1681" s="147"/>
      <c r="BO1681" s="147"/>
      <c r="BP1681" s="30"/>
      <c r="BQ1681" s="6"/>
      <c r="BR1681" s="6"/>
      <c r="BS1681" s="4">
        <v>0</v>
      </c>
      <c r="BT1681" s="6"/>
      <c r="BU1681" s="6"/>
      <c r="BV1681" s="6"/>
      <c r="BW1681" s="6"/>
      <c r="BX1681" s="10" t="s">
        <v>1070</v>
      </c>
      <c r="BY1681" s="6"/>
    </row>
    <row r="1682" spans="1:77" hidden="1" x14ac:dyDescent="0.3">
      <c r="A1682" s="49" t="s">
        <v>1489</v>
      </c>
      <c r="B1682" s="9">
        <v>42973</v>
      </c>
      <c r="C1682" s="1" t="s">
        <v>123</v>
      </c>
      <c r="D1682" s="10" t="s">
        <v>115</v>
      </c>
      <c r="E1682" s="10" t="s">
        <v>116</v>
      </c>
      <c r="F1682" s="83">
        <v>120</v>
      </c>
      <c r="G1682" s="83">
        <v>1</v>
      </c>
      <c r="H1682" s="12" t="str">
        <f t="shared" si="51"/>
        <v>120-1</v>
      </c>
      <c r="I1682" s="12" t="str">
        <f t="shared" si="52"/>
        <v>120-1 4</v>
      </c>
      <c r="J1682" s="49" t="s">
        <v>1489</v>
      </c>
      <c r="K1682" s="2">
        <v>0</v>
      </c>
      <c r="L1682" s="83">
        <v>67</v>
      </c>
      <c r="M1682" s="117" t="b">
        <v>1</v>
      </c>
      <c r="N1682" s="14">
        <v>289.10000000000002</v>
      </c>
      <c r="O1682" s="14">
        <v>289.77000000000004</v>
      </c>
      <c r="P1682" s="11" t="s">
        <v>112</v>
      </c>
      <c r="Q1682" s="11" t="s">
        <v>39</v>
      </c>
      <c r="R1682" s="142" t="s">
        <v>1527</v>
      </c>
      <c r="S1682" s="143">
        <v>4</v>
      </c>
      <c r="T1682" s="11" t="s">
        <v>18</v>
      </c>
      <c r="U1682" s="11"/>
      <c r="V1682" s="17" t="s">
        <v>792</v>
      </c>
      <c r="W1682" s="6" t="s">
        <v>49</v>
      </c>
      <c r="X1682" s="6" t="s">
        <v>14</v>
      </c>
      <c r="Y1682" s="6" t="s">
        <v>10</v>
      </c>
      <c r="Z1682" s="18">
        <v>2</v>
      </c>
      <c r="AA1682" s="6" t="s">
        <v>40</v>
      </c>
      <c r="AI1682" s="4">
        <v>70</v>
      </c>
      <c r="AL1682" s="39">
        <v>20</v>
      </c>
      <c r="AW1682" s="4">
        <v>10</v>
      </c>
      <c r="BQ1682" s="6"/>
      <c r="BR1682" s="6"/>
      <c r="BS1682" s="4">
        <v>100</v>
      </c>
      <c r="BT1682" s="6"/>
      <c r="BU1682" s="6"/>
      <c r="BV1682" s="6"/>
      <c r="BW1682" s="10" t="s">
        <v>909</v>
      </c>
      <c r="BX1682" s="6"/>
      <c r="BY1682" s="6"/>
    </row>
    <row r="1683" spans="1:77" hidden="1" x14ac:dyDescent="0.3">
      <c r="A1683" s="49" t="s">
        <v>1489</v>
      </c>
      <c r="B1683" s="9">
        <v>42973</v>
      </c>
      <c r="C1683" s="1" t="s">
        <v>123</v>
      </c>
      <c r="D1683" s="10" t="s">
        <v>115</v>
      </c>
      <c r="E1683" s="10" t="s">
        <v>116</v>
      </c>
      <c r="F1683" s="83">
        <v>120</v>
      </c>
      <c r="G1683" s="83">
        <v>1</v>
      </c>
      <c r="H1683" s="12" t="str">
        <f t="shared" si="51"/>
        <v>120-1</v>
      </c>
      <c r="I1683" s="12" t="str">
        <f t="shared" si="52"/>
        <v>120-1 3</v>
      </c>
      <c r="J1683" s="49" t="s">
        <v>1489</v>
      </c>
      <c r="K1683" s="2">
        <v>0</v>
      </c>
      <c r="L1683" s="83">
        <v>67</v>
      </c>
      <c r="M1683" s="117" t="b">
        <v>1</v>
      </c>
      <c r="N1683" s="14">
        <v>289.10000000000002</v>
      </c>
      <c r="O1683" s="14">
        <v>289.77000000000004</v>
      </c>
      <c r="P1683" s="11" t="s">
        <v>112</v>
      </c>
      <c r="Q1683" s="11" t="s">
        <v>72</v>
      </c>
      <c r="R1683" s="142" t="s">
        <v>1526</v>
      </c>
      <c r="S1683" s="143">
        <v>3</v>
      </c>
      <c r="T1683" s="11" t="s">
        <v>18</v>
      </c>
      <c r="U1683" s="11"/>
      <c r="V1683" s="17" t="s">
        <v>796</v>
      </c>
      <c r="W1683" s="6" t="s">
        <v>49</v>
      </c>
      <c r="X1683" s="6" t="s">
        <v>17</v>
      </c>
      <c r="Y1683" s="6" t="s">
        <v>11</v>
      </c>
      <c r="Z1683" s="18">
        <v>3</v>
      </c>
      <c r="AA1683" s="6" t="s">
        <v>40</v>
      </c>
      <c r="AI1683" s="4">
        <v>10</v>
      </c>
      <c r="AL1683" s="39">
        <v>70</v>
      </c>
      <c r="AW1683" s="4">
        <v>20</v>
      </c>
      <c r="BQ1683" s="6"/>
      <c r="BR1683" s="6"/>
      <c r="BS1683" s="4">
        <v>100</v>
      </c>
      <c r="BT1683" s="6"/>
      <c r="BU1683" s="6" t="s">
        <v>205</v>
      </c>
      <c r="BV1683" s="6" t="s">
        <v>1065</v>
      </c>
      <c r="BW1683" s="10" t="s">
        <v>1071</v>
      </c>
      <c r="BX1683" s="6"/>
      <c r="BY1683" s="6"/>
    </row>
    <row r="1684" spans="1:77" hidden="1" x14ac:dyDescent="0.3">
      <c r="A1684" s="49" t="s">
        <v>1489</v>
      </c>
      <c r="B1684" s="9">
        <v>42973</v>
      </c>
      <c r="C1684" s="1" t="s">
        <v>123</v>
      </c>
      <c r="D1684" s="10" t="s">
        <v>115</v>
      </c>
      <c r="E1684" s="10" t="s">
        <v>116</v>
      </c>
      <c r="F1684" s="83">
        <v>120</v>
      </c>
      <c r="G1684" s="83">
        <v>1</v>
      </c>
      <c r="H1684" s="12" t="str">
        <f t="shared" si="51"/>
        <v>120-1</v>
      </c>
      <c r="I1684" s="12" t="str">
        <f t="shared" si="52"/>
        <v>120-1 5</v>
      </c>
      <c r="J1684" s="49" t="s">
        <v>1489</v>
      </c>
      <c r="K1684" s="2">
        <v>0</v>
      </c>
      <c r="L1684" s="83">
        <v>67</v>
      </c>
      <c r="M1684" s="117" t="b">
        <v>1</v>
      </c>
      <c r="N1684" s="14">
        <v>289.10000000000002</v>
      </c>
      <c r="O1684" s="14">
        <v>289.77000000000004</v>
      </c>
      <c r="P1684" s="11" t="s">
        <v>112</v>
      </c>
      <c r="Q1684" s="11" t="s">
        <v>32</v>
      </c>
      <c r="R1684" s="142" t="s">
        <v>1495</v>
      </c>
      <c r="S1684" s="143">
        <v>5</v>
      </c>
      <c r="T1684" s="11" t="s">
        <v>18</v>
      </c>
      <c r="U1684" s="11"/>
      <c r="V1684" s="17" t="s">
        <v>459</v>
      </c>
      <c r="W1684" s="6" t="s">
        <v>49</v>
      </c>
      <c r="X1684" s="6" t="s">
        <v>14</v>
      </c>
      <c r="Y1684" s="6" t="s">
        <v>10</v>
      </c>
      <c r="Z1684" s="18">
        <v>2</v>
      </c>
      <c r="AA1684" s="6" t="s">
        <v>40</v>
      </c>
      <c r="AI1684" s="4">
        <v>10</v>
      </c>
      <c r="AR1684" s="4">
        <v>90</v>
      </c>
      <c r="BQ1684" s="6"/>
      <c r="BR1684" s="6"/>
      <c r="BS1684" s="4">
        <v>100</v>
      </c>
      <c r="BT1684" s="6"/>
      <c r="BU1684" s="6"/>
      <c r="BV1684" s="6"/>
      <c r="BW1684" s="10" t="s">
        <v>1040</v>
      </c>
      <c r="BX1684" s="6"/>
      <c r="BY1684" s="6"/>
    </row>
    <row r="1685" spans="1:77" hidden="1" x14ac:dyDescent="0.3">
      <c r="A1685" s="49" t="s">
        <v>1489</v>
      </c>
      <c r="B1685" s="9">
        <v>42973</v>
      </c>
      <c r="C1685" s="1" t="s">
        <v>123</v>
      </c>
      <c r="D1685" s="10" t="s">
        <v>115</v>
      </c>
      <c r="E1685" s="10" t="s">
        <v>116</v>
      </c>
      <c r="F1685" s="83">
        <v>120</v>
      </c>
      <c r="G1685" s="83">
        <v>1</v>
      </c>
      <c r="H1685" s="12" t="str">
        <f t="shared" ref="H1685:H1748" si="53">F1685&amp;"-"&amp;G1685</f>
        <v>120-1</v>
      </c>
      <c r="I1685" s="12" t="str">
        <f t="shared" si="52"/>
        <v>120-1 2</v>
      </c>
      <c r="J1685" s="49" t="s">
        <v>1489</v>
      </c>
      <c r="K1685" s="2">
        <v>0</v>
      </c>
      <c r="L1685" s="83">
        <v>67</v>
      </c>
      <c r="M1685" s="117" t="b">
        <v>1</v>
      </c>
      <c r="N1685" s="14">
        <v>289.10000000000002</v>
      </c>
      <c r="O1685" s="14">
        <v>289.77000000000004</v>
      </c>
      <c r="P1685" s="11" t="s">
        <v>112</v>
      </c>
      <c r="Q1685" s="11" t="s">
        <v>55</v>
      </c>
      <c r="R1685" s="142" t="s">
        <v>1525</v>
      </c>
      <c r="S1685" s="143">
        <v>2</v>
      </c>
      <c r="T1685" s="11" t="s">
        <v>18</v>
      </c>
      <c r="U1685" s="11"/>
      <c r="V1685" s="17" t="s">
        <v>796</v>
      </c>
      <c r="W1685" s="6" t="s">
        <v>49</v>
      </c>
      <c r="X1685" s="6" t="s">
        <v>14</v>
      </c>
      <c r="Y1685" s="6" t="s">
        <v>302</v>
      </c>
      <c r="Z1685" s="18">
        <v>2</v>
      </c>
      <c r="AA1685" s="6" t="s">
        <v>40</v>
      </c>
      <c r="AH1685" s="39">
        <v>100</v>
      </c>
      <c r="BQ1685" s="6"/>
      <c r="BR1685" s="6"/>
      <c r="BS1685" s="4">
        <v>100</v>
      </c>
      <c r="BT1685" s="6"/>
      <c r="BU1685" s="6"/>
      <c r="BV1685" s="6"/>
      <c r="BW1685" s="10" t="s">
        <v>1072</v>
      </c>
      <c r="BX1685" s="6"/>
      <c r="BY1685" s="6"/>
    </row>
    <row r="1686" spans="1:77" hidden="1" x14ac:dyDescent="0.3">
      <c r="A1686" s="49" t="s">
        <v>1489</v>
      </c>
      <c r="B1686" s="9">
        <v>42973</v>
      </c>
      <c r="C1686" s="1" t="s">
        <v>123</v>
      </c>
      <c r="D1686" s="10" t="s">
        <v>115</v>
      </c>
      <c r="E1686" s="10" t="s">
        <v>116</v>
      </c>
      <c r="F1686" s="83">
        <v>120</v>
      </c>
      <c r="G1686" s="83">
        <v>1</v>
      </c>
      <c r="H1686" s="12" t="str">
        <f t="shared" si="53"/>
        <v>120-1</v>
      </c>
      <c r="I1686" s="12" t="str">
        <f t="shared" si="52"/>
        <v>120-1 O</v>
      </c>
      <c r="J1686" s="49" t="s">
        <v>1489</v>
      </c>
      <c r="K1686" s="2">
        <v>0</v>
      </c>
      <c r="L1686" s="83">
        <v>67</v>
      </c>
      <c r="M1686" s="117" t="b">
        <v>1</v>
      </c>
      <c r="N1686" s="14">
        <v>289.10000000000002</v>
      </c>
      <c r="O1686" s="14">
        <v>289.77000000000004</v>
      </c>
      <c r="P1686" s="11"/>
      <c r="Q1686" s="11" t="s">
        <v>105</v>
      </c>
      <c r="R1686" s="135" t="s">
        <v>105</v>
      </c>
      <c r="S1686" s="139" t="s">
        <v>1492</v>
      </c>
      <c r="T1686" s="11"/>
      <c r="U1686" s="11"/>
      <c r="V1686" s="6"/>
      <c r="W1686" s="6"/>
      <c r="X1686" s="6"/>
      <c r="Y1686" s="6"/>
      <c r="Z1686" s="18" t="e">
        <v>#N/A</v>
      </c>
      <c r="AA1686" s="6"/>
      <c r="AB1686" s="147"/>
      <c r="AC1686" s="147"/>
      <c r="AD1686" s="147"/>
      <c r="AE1686" s="147"/>
      <c r="AF1686" s="30"/>
      <c r="AG1686" s="30"/>
      <c r="AH1686" s="147"/>
      <c r="AI1686" s="30"/>
      <c r="AJ1686" s="30"/>
      <c r="AK1686" s="30"/>
      <c r="AL1686" s="147"/>
      <c r="AM1686" s="147"/>
      <c r="AN1686" s="30"/>
      <c r="AO1686" s="30"/>
      <c r="AP1686" s="30"/>
      <c r="AQ1686" s="147"/>
      <c r="AR1686" s="30"/>
      <c r="AS1686" s="30"/>
      <c r="AT1686" s="30"/>
      <c r="AU1686" s="30"/>
      <c r="AV1686" s="147"/>
      <c r="AW1686" s="30"/>
      <c r="AX1686" s="30"/>
      <c r="AY1686" s="30"/>
      <c r="AZ1686" s="147"/>
      <c r="BA1686" s="30"/>
      <c r="BB1686" s="30"/>
      <c r="BC1686" s="30"/>
      <c r="BD1686" s="147"/>
      <c r="BE1686" s="147"/>
      <c r="BF1686" s="147"/>
      <c r="BG1686" s="30"/>
      <c r="BH1686" s="30"/>
      <c r="BI1686" s="30"/>
      <c r="BJ1686" s="30"/>
      <c r="BK1686" s="147"/>
      <c r="BL1686" s="147"/>
      <c r="BM1686" s="147"/>
      <c r="BN1686" s="147"/>
      <c r="BO1686" s="147"/>
      <c r="BP1686" s="30"/>
      <c r="BQ1686" s="6"/>
      <c r="BR1686" s="6"/>
      <c r="BS1686" s="4">
        <v>0</v>
      </c>
      <c r="BT1686" s="6"/>
      <c r="BU1686" s="6"/>
      <c r="BV1686" s="6"/>
      <c r="BW1686" s="6"/>
      <c r="BX1686" s="10" t="s">
        <v>1073</v>
      </c>
      <c r="BY1686" s="6"/>
    </row>
    <row r="1687" spans="1:77" hidden="1" x14ac:dyDescent="0.3">
      <c r="A1687" s="49" t="s">
        <v>1489</v>
      </c>
      <c r="B1687" s="9">
        <v>42973</v>
      </c>
      <c r="C1687" s="1" t="s">
        <v>123</v>
      </c>
      <c r="D1687" s="10" t="s">
        <v>115</v>
      </c>
      <c r="E1687" s="10" t="s">
        <v>116</v>
      </c>
      <c r="F1687" s="83">
        <v>120</v>
      </c>
      <c r="G1687" s="83">
        <v>2</v>
      </c>
      <c r="H1687" s="12" t="str">
        <f t="shared" si="53"/>
        <v>120-2</v>
      </c>
      <c r="I1687" s="12" t="str">
        <f t="shared" si="52"/>
        <v>120-2 4</v>
      </c>
      <c r="J1687" s="49" t="s">
        <v>1489</v>
      </c>
      <c r="K1687" s="2">
        <v>0</v>
      </c>
      <c r="L1687" s="83">
        <v>52</v>
      </c>
      <c r="M1687" s="117" t="b">
        <v>1</v>
      </c>
      <c r="N1687" s="14">
        <v>289.77000000000004</v>
      </c>
      <c r="O1687" s="14">
        <v>290.29000000000002</v>
      </c>
      <c r="P1687" s="11" t="s">
        <v>112</v>
      </c>
      <c r="Q1687" s="11" t="s">
        <v>39</v>
      </c>
      <c r="R1687" s="142" t="s">
        <v>1527</v>
      </c>
      <c r="S1687" s="143">
        <v>4</v>
      </c>
      <c r="T1687" s="11" t="s">
        <v>18</v>
      </c>
      <c r="U1687" s="11"/>
      <c r="V1687" s="17" t="s">
        <v>792</v>
      </c>
      <c r="W1687" s="6" t="s">
        <v>49</v>
      </c>
      <c r="X1687" s="6" t="s">
        <v>14</v>
      </c>
      <c r="Y1687" s="6" t="s">
        <v>10</v>
      </c>
      <c r="Z1687" s="18">
        <v>2</v>
      </c>
      <c r="AA1687" s="6" t="s">
        <v>40</v>
      </c>
      <c r="AI1687" s="4">
        <v>70</v>
      </c>
      <c r="AL1687" s="39">
        <v>20</v>
      </c>
      <c r="AW1687" s="4">
        <v>10</v>
      </c>
      <c r="BQ1687" s="6"/>
      <c r="BR1687" s="6"/>
      <c r="BS1687" s="4">
        <v>100</v>
      </c>
      <c r="BT1687" s="6"/>
      <c r="BU1687" s="6"/>
      <c r="BV1687" s="6"/>
      <c r="BW1687" s="10" t="s">
        <v>909</v>
      </c>
      <c r="BX1687" s="6"/>
      <c r="BY1687" s="6"/>
    </row>
    <row r="1688" spans="1:77" hidden="1" x14ac:dyDescent="0.3">
      <c r="A1688" s="49" t="s">
        <v>1489</v>
      </c>
      <c r="B1688" s="9">
        <v>42973</v>
      </c>
      <c r="C1688" s="1" t="s">
        <v>123</v>
      </c>
      <c r="D1688" s="10" t="s">
        <v>115</v>
      </c>
      <c r="E1688" s="10" t="s">
        <v>116</v>
      </c>
      <c r="F1688" s="83">
        <v>120</v>
      </c>
      <c r="G1688" s="83">
        <v>2</v>
      </c>
      <c r="H1688" s="12" t="str">
        <f t="shared" si="53"/>
        <v>120-2</v>
      </c>
      <c r="I1688" s="12" t="str">
        <f t="shared" si="52"/>
        <v>120-2 3</v>
      </c>
      <c r="J1688" s="49" t="s">
        <v>1489</v>
      </c>
      <c r="K1688" s="2">
        <v>0</v>
      </c>
      <c r="L1688" s="83">
        <v>52</v>
      </c>
      <c r="M1688" s="117" t="b">
        <v>1</v>
      </c>
      <c r="N1688" s="14">
        <v>289.77000000000004</v>
      </c>
      <c r="O1688" s="14">
        <v>290.29000000000002</v>
      </c>
      <c r="P1688" s="11" t="s">
        <v>112</v>
      </c>
      <c r="Q1688" s="11" t="s">
        <v>72</v>
      </c>
      <c r="R1688" s="142" t="s">
        <v>1526</v>
      </c>
      <c r="S1688" s="143">
        <v>3</v>
      </c>
      <c r="T1688" s="11" t="s">
        <v>18</v>
      </c>
      <c r="U1688" s="11"/>
      <c r="V1688" s="17" t="s">
        <v>796</v>
      </c>
      <c r="W1688" s="6" t="s">
        <v>49</v>
      </c>
      <c r="X1688" s="6" t="s">
        <v>17</v>
      </c>
      <c r="Y1688" s="6" t="s">
        <v>11</v>
      </c>
      <c r="Z1688" s="18">
        <v>3</v>
      </c>
      <c r="AA1688" s="6" t="s">
        <v>40</v>
      </c>
      <c r="AI1688" s="4">
        <v>10</v>
      </c>
      <c r="AL1688" s="39">
        <v>70</v>
      </c>
      <c r="AW1688" s="4">
        <v>20</v>
      </c>
      <c r="BQ1688" s="6"/>
      <c r="BR1688" s="6"/>
      <c r="BS1688" s="4">
        <v>100</v>
      </c>
      <c r="BT1688" s="6"/>
      <c r="BU1688" s="6" t="s">
        <v>205</v>
      </c>
      <c r="BV1688" s="6" t="s">
        <v>1065</v>
      </c>
      <c r="BW1688" s="10" t="s">
        <v>1071</v>
      </c>
      <c r="BX1688" s="6"/>
      <c r="BY1688" s="6"/>
    </row>
    <row r="1689" spans="1:77" hidden="1" x14ac:dyDescent="0.3">
      <c r="A1689" s="49" t="s">
        <v>1489</v>
      </c>
      <c r="B1689" s="9">
        <v>42973</v>
      </c>
      <c r="C1689" s="1" t="s">
        <v>123</v>
      </c>
      <c r="D1689" s="10" t="s">
        <v>115</v>
      </c>
      <c r="E1689" s="10" t="s">
        <v>116</v>
      </c>
      <c r="F1689" s="83">
        <v>120</v>
      </c>
      <c r="G1689" s="83">
        <v>2</v>
      </c>
      <c r="H1689" s="12" t="str">
        <f t="shared" si="53"/>
        <v>120-2</v>
      </c>
      <c r="I1689" s="12" t="str">
        <f t="shared" si="52"/>
        <v>120-2 3</v>
      </c>
      <c r="J1689" s="49" t="s">
        <v>1489</v>
      </c>
      <c r="K1689" s="2">
        <v>0</v>
      </c>
      <c r="L1689" s="83">
        <v>52</v>
      </c>
      <c r="M1689" s="117" t="b">
        <v>1</v>
      </c>
      <c r="N1689" s="14">
        <v>289.77000000000004</v>
      </c>
      <c r="O1689" s="14">
        <v>290.29000000000002</v>
      </c>
      <c r="P1689" s="11" t="s">
        <v>112</v>
      </c>
      <c r="Q1689" s="11" t="s">
        <v>32</v>
      </c>
      <c r="R1689" s="142" t="s">
        <v>1526</v>
      </c>
      <c r="S1689" s="143">
        <v>3</v>
      </c>
      <c r="T1689" s="11" t="s">
        <v>18</v>
      </c>
      <c r="U1689" s="11"/>
      <c r="V1689" s="17" t="s">
        <v>795</v>
      </c>
      <c r="W1689" s="6" t="s">
        <v>49</v>
      </c>
      <c r="X1689" s="6" t="s">
        <v>90</v>
      </c>
      <c r="Y1689" s="6" t="s">
        <v>10</v>
      </c>
      <c r="Z1689" s="18">
        <v>2</v>
      </c>
      <c r="AA1689" s="6" t="s">
        <v>40</v>
      </c>
      <c r="AI1689" s="4">
        <v>10</v>
      </c>
      <c r="AR1689" s="4">
        <v>90</v>
      </c>
      <c r="BQ1689" s="6"/>
      <c r="BR1689" s="6"/>
      <c r="BS1689" s="4">
        <v>100</v>
      </c>
      <c r="BT1689" s="6"/>
      <c r="BU1689" s="6"/>
      <c r="BV1689" s="6"/>
      <c r="BW1689" s="10" t="s">
        <v>1048</v>
      </c>
      <c r="BX1689" s="6"/>
      <c r="BY1689" s="6"/>
    </row>
    <row r="1690" spans="1:77" hidden="1" x14ac:dyDescent="0.3">
      <c r="A1690" s="49" t="s">
        <v>1489</v>
      </c>
      <c r="B1690" s="9">
        <v>42973</v>
      </c>
      <c r="C1690" s="1" t="s">
        <v>123</v>
      </c>
      <c r="D1690" s="10" t="s">
        <v>115</v>
      </c>
      <c r="E1690" s="10" t="s">
        <v>116</v>
      </c>
      <c r="F1690" s="83">
        <v>120</v>
      </c>
      <c r="G1690" s="83">
        <v>2</v>
      </c>
      <c r="H1690" s="12" t="str">
        <f t="shared" si="53"/>
        <v>120-2</v>
      </c>
      <c r="I1690" s="12" t="str">
        <f t="shared" si="52"/>
        <v>120-2 2</v>
      </c>
      <c r="J1690" s="49" t="s">
        <v>1489</v>
      </c>
      <c r="K1690" s="2">
        <v>0</v>
      </c>
      <c r="L1690" s="83">
        <v>52</v>
      </c>
      <c r="M1690" s="117" t="b">
        <v>1</v>
      </c>
      <c r="N1690" s="14">
        <v>289.77000000000004</v>
      </c>
      <c r="O1690" s="14">
        <v>290.29000000000002</v>
      </c>
      <c r="P1690" s="11" t="s">
        <v>112</v>
      </c>
      <c r="Q1690" s="11" t="s">
        <v>55</v>
      </c>
      <c r="R1690" s="142" t="s">
        <v>1525</v>
      </c>
      <c r="S1690" s="143">
        <v>2</v>
      </c>
      <c r="T1690" s="11" t="s">
        <v>18</v>
      </c>
      <c r="U1690" s="11"/>
      <c r="V1690" s="17" t="s">
        <v>796</v>
      </c>
      <c r="W1690" s="6" t="s">
        <v>49</v>
      </c>
      <c r="X1690" s="6" t="s">
        <v>14</v>
      </c>
      <c r="Y1690" s="6" t="s">
        <v>302</v>
      </c>
      <c r="Z1690" s="18">
        <v>2</v>
      </c>
      <c r="AA1690" s="6" t="s">
        <v>40</v>
      </c>
      <c r="AH1690" s="39">
        <v>100</v>
      </c>
      <c r="BQ1690" s="6"/>
      <c r="BR1690" s="6"/>
      <c r="BS1690" s="4">
        <v>100</v>
      </c>
      <c r="BT1690" s="6"/>
      <c r="BU1690" s="6"/>
      <c r="BV1690" s="6"/>
      <c r="BW1690" s="10" t="s">
        <v>1072</v>
      </c>
      <c r="BX1690" s="6"/>
      <c r="BY1690" s="6"/>
    </row>
    <row r="1691" spans="1:77" hidden="1" x14ac:dyDescent="0.3">
      <c r="A1691" s="49" t="s">
        <v>1489</v>
      </c>
      <c r="B1691" s="9">
        <v>42973</v>
      </c>
      <c r="C1691" s="1" t="s">
        <v>123</v>
      </c>
      <c r="D1691" s="10" t="s">
        <v>115</v>
      </c>
      <c r="E1691" s="10" t="s">
        <v>116</v>
      </c>
      <c r="F1691" s="83">
        <v>120</v>
      </c>
      <c r="G1691" s="83">
        <v>2</v>
      </c>
      <c r="H1691" s="12" t="str">
        <f t="shared" si="53"/>
        <v>120-2</v>
      </c>
      <c r="I1691" s="12" t="str">
        <f t="shared" si="52"/>
        <v>120-2 O</v>
      </c>
      <c r="J1691" s="49" t="s">
        <v>1489</v>
      </c>
      <c r="K1691" s="2">
        <v>0</v>
      </c>
      <c r="L1691" s="83">
        <v>52</v>
      </c>
      <c r="M1691" s="117" t="b">
        <v>1</v>
      </c>
      <c r="N1691" s="14">
        <v>289.77000000000004</v>
      </c>
      <c r="O1691" s="14">
        <v>290.29000000000002</v>
      </c>
      <c r="P1691" s="11"/>
      <c r="Q1691" s="11" t="s">
        <v>105</v>
      </c>
      <c r="R1691" s="135" t="s">
        <v>105</v>
      </c>
      <c r="S1691" s="139" t="s">
        <v>1492</v>
      </c>
      <c r="T1691" s="11"/>
      <c r="U1691" s="11"/>
      <c r="V1691" s="6"/>
      <c r="W1691" s="6"/>
      <c r="X1691" s="6"/>
      <c r="Y1691" s="6"/>
      <c r="Z1691" s="18" t="e">
        <v>#N/A</v>
      </c>
      <c r="AA1691" s="6"/>
      <c r="AB1691" s="147"/>
      <c r="AC1691" s="147"/>
      <c r="AD1691" s="147"/>
      <c r="AE1691" s="147"/>
      <c r="AF1691" s="30"/>
      <c r="AG1691" s="30"/>
      <c r="AH1691" s="147"/>
      <c r="AI1691" s="30"/>
      <c r="AJ1691" s="30"/>
      <c r="AK1691" s="30"/>
      <c r="AL1691" s="147"/>
      <c r="AM1691" s="147"/>
      <c r="AN1691" s="30"/>
      <c r="AO1691" s="30"/>
      <c r="AP1691" s="30"/>
      <c r="AQ1691" s="147"/>
      <c r="AR1691" s="30"/>
      <c r="AS1691" s="30"/>
      <c r="AT1691" s="30"/>
      <c r="AU1691" s="30"/>
      <c r="AV1691" s="147"/>
      <c r="AW1691" s="30"/>
      <c r="AX1691" s="30"/>
      <c r="AY1691" s="30"/>
      <c r="AZ1691" s="147"/>
      <c r="BA1691" s="30"/>
      <c r="BB1691" s="30"/>
      <c r="BC1691" s="30"/>
      <c r="BD1691" s="147"/>
      <c r="BE1691" s="147"/>
      <c r="BF1691" s="147"/>
      <c r="BG1691" s="30"/>
      <c r="BH1691" s="30"/>
      <c r="BI1691" s="30"/>
      <c r="BJ1691" s="30"/>
      <c r="BK1691" s="147"/>
      <c r="BL1691" s="147"/>
      <c r="BM1691" s="147"/>
      <c r="BN1691" s="147"/>
      <c r="BO1691" s="147"/>
      <c r="BP1691" s="30"/>
      <c r="BQ1691" s="6"/>
      <c r="BR1691" s="6"/>
      <c r="BS1691" s="4">
        <v>0</v>
      </c>
      <c r="BT1691" s="6"/>
      <c r="BU1691" s="6"/>
      <c r="BV1691" s="6"/>
      <c r="BW1691" s="6"/>
      <c r="BX1691" s="10" t="s">
        <v>1074</v>
      </c>
      <c r="BY1691" s="6"/>
    </row>
    <row r="1692" spans="1:77" hidden="1" x14ac:dyDescent="0.3">
      <c r="A1692" s="49" t="s">
        <v>1489</v>
      </c>
      <c r="B1692" s="9">
        <v>42973</v>
      </c>
      <c r="C1692" s="1" t="s">
        <v>123</v>
      </c>
      <c r="D1692" s="4" t="s">
        <v>115</v>
      </c>
      <c r="E1692" s="4" t="s">
        <v>116</v>
      </c>
      <c r="F1692" s="83">
        <v>121</v>
      </c>
      <c r="G1692" s="83">
        <v>1</v>
      </c>
      <c r="H1692" s="12" t="str">
        <f t="shared" si="53"/>
        <v>121-1</v>
      </c>
      <c r="I1692" s="12" t="str">
        <f t="shared" si="52"/>
        <v>121-1 1</v>
      </c>
      <c r="J1692" s="49" t="s">
        <v>1489</v>
      </c>
      <c r="K1692" s="2">
        <v>11</v>
      </c>
      <c r="L1692" s="83">
        <v>13</v>
      </c>
      <c r="M1692" s="117" t="b">
        <v>1</v>
      </c>
      <c r="N1692" s="14">
        <v>290.56</v>
      </c>
      <c r="O1692" s="14">
        <v>290.58</v>
      </c>
      <c r="P1692" s="2" t="s">
        <v>96</v>
      </c>
      <c r="Q1692" s="2" t="s">
        <v>30</v>
      </c>
      <c r="R1692" s="142" t="s">
        <v>1524</v>
      </c>
      <c r="S1692" s="143">
        <v>1</v>
      </c>
      <c r="T1692" s="2" t="s">
        <v>18</v>
      </c>
      <c r="U1692" s="2"/>
      <c r="V1692" s="40" t="s">
        <v>795</v>
      </c>
      <c r="W1692" s="1" t="s">
        <v>49</v>
      </c>
      <c r="X1692" s="1" t="s">
        <v>92</v>
      </c>
      <c r="Y1692" s="1" t="s">
        <v>11</v>
      </c>
      <c r="Z1692" s="18">
        <v>3</v>
      </c>
      <c r="AA1692" s="1" t="s">
        <v>111</v>
      </c>
      <c r="AL1692" s="39">
        <v>30</v>
      </c>
      <c r="AW1692" s="4">
        <v>70</v>
      </c>
      <c r="BQ1692" s="1"/>
      <c r="BR1692" s="1"/>
      <c r="BS1692" s="4">
        <v>100</v>
      </c>
      <c r="BT1692" s="1"/>
      <c r="BU1692" s="1"/>
      <c r="BV1692" s="1"/>
      <c r="BW1692" s="4" t="s">
        <v>1075</v>
      </c>
      <c r="BX1692" s="1"/>
      <c r="BY1692" s="1"/>
    </row>
    <row r="1693" spans="1:77" hidden="1" x14ac:dyDescent="0.3">
      <c r="A1693" s="49" t="s">
        <v>1489</v>
      </c>
      <c r="B1693" s="9">
        <v>42973</v>
      </c>
      <c r="C1693" s="1" t="s">
        <v>123</v>
      </c>
      <c r="D1693" s="10" t="s">
        <v>115</v>
      </c>
      <c r="E1693" s="10" t="s">
        <v>116</v>
      </c>
      <c r="F1693" s="83">
        <v>121</v>
      </c>
      <c r="G1693" s="83">
        <v>1</v>
      </c>
      <c r="H1693" s="12" t="str">
        <f t="shared" si="53"/>
        <v>121-1</v>
      </c>
      <c r="I1693" s="12" t="str">
        <f t="shared" si="52"/>
        <v>121-1 4</v>
      </c>
      <c r="J1693" s="49" t="s">
        <v>1489</v>
      </c>
      <c r="K1693" s="2">
        <v>0</v>
      </c>
      <c r="L1693" s="83">
        <v>74</v>
      </c>
      <c r="M1693" s="117" t="b">
        <v>1</v>
      </c>
      <c r="N1693" s="14">
        <v>290.45</v>
      </c>
      <c r="O1693" s="14">
        <v>291.19</v>
      </c>
      <c r="P1693" s="11" t="s">
        <v>112</v>
      </c>
      <c r="Q1693" s="11" t="s">
        <v>39</v>
      </c>
      <c r="R1693" s="142" t="s">
        <v>1527</v>
      </c>
      <c r="S1693" s="143">
        <v>4</v>
      </c>
      <c r="T1693" s="11" t="s">
        <v>18</v>
      </c>
      <c r="U1693" s="11"/>
      <c r="V1693" s="17" t="s">
        <v>792</v>
      </c>
      <c r="W1693" s="6" t="s">
        <v>49</v>
      </c>
      <c r="X1693" s="6" t="s">
        <v>14</v>
      </c>
      <c r="Y1693" s="6" t="s">
        <v>10</v>
      </c>
      <c r="Z1693" s="18">
        <v>2</v>
      </c>
      <c r="AA1693" s="6" t="s">
        <v>40</v>
      </c>
      <c r="AI1693" s="4">
        <v>70</v>
      </c>
      <c r="AL1693" s="39">
        <v>20</v>
      </c>
      <c r="AW1693" s="4">
        <v>10</v>
      </c>
      <c r="BQ1693" s="6"/>
      <c r="BR1693" s="6"/>
      <c r="BS1693" s="4">
        <v>100</v>
      </c>
      <c r="BT1693" s="6"/>
      <c r="BU1693" s="6"/>
      <c r="BV1693" s="6"/>
      <c r="BW1693" s="10" t="s">
        <v>909</v>
      </c>
      <c r="BX1693" s="6"/>
      <c r="BY1693" s="6"/>
    </row>
    <row r="1694" spans="1:77" hidden="1" x14ac:dyDescent="0.3">
      <c r="A1694" s="49" t="s">
        <v>1489</v>
      </c>
      <c r="B1694" s="9">
        <v>42973</v>
      </c>
      <c r="C1694" s="1" t="s">
        <v>123</v>
      </c>
      <c r="D1694" s="10" t="s">
        <v>115</v>
      </c>
      <c r="E1694" s="10" t="s">
        <v>116</v>
      </c>
      <c r="F1694" s="83">
        <v>121</v>
      </c>
      <c r="G1694" s="83">
        <v>1</v>
      </c>
      <c r="H1694" s="12" t="str">
        <f t="shared" si="53"/>
        <v>121-1</v>
      </c>
      <c r="I1694" s="12" t="str">
        <f t="shared" si="52"/>
        <v>121-1 2</v>
      </c>
      <c r="J1694" s="49" t="s">
        <v>1489</v>
      </c>
      <c r="K1694" s="2">
        <v>0</v>
      </c>
      <c r="L1694" s="83">
        <v>74</v>
      </c>
      <c r="M1694" s="117" t="b">
        <v>1</v>
      </c>
      <c r="N1694" s="14">
        <v>290.45</v>
      </c>
      <c r="O1694" s="14">
        <v>291.19</v>
      </c>
      <c r="P1694" s="11" t="s">
        <v>112</v>
      </c>
      <c r="Q1694" s="11" t="s">
        <v>55</v>
      </c>
      <c r="R1694" s="142" t="s">
        <v>1525</v>
      </c>
      <c r="S1694" s="143">
        <v>2</v>
      </c>
      <c r="T1694" s="11" t="s">
        <v>18</v>
      </c>
      <c r="U1694" s="11"/>
      <c r="V1694" s="17" t="s">
        <v>796</v>
      </c>
      <c r="W1694" s="6" t="s">
        <v>49</v>
      </c>
      <c r="X1694" s="6" t="s">
        <v>14</v>
      </c>
      <c r="Y1694" s="6" t="s">
        <v>302</v>
      </c>
      <c r="Z1694" s="18">
        <v>2</v>
      </c>
      <c r="AA1694" s="6" t="s">
        <v>40</v>
      </c>
      <c r="AH1694" s="39">
        <v>100</v>
      </c>
      <c r="BQ1694" s="6"/>
      <c r="BR1694" s="6"/>
      <c r="BS1694" s="4">
        <v>100</v>
      </c>
      <c r="BT1694" s="6"/>
      <c r="BU1694" s="6"/>
      <c r="BV1694" s="6"/>
      <c r="BW1694" s="10" t="s">
        <v>1072</v>
      </c>
      <c r="BX1694" s="6"/>
      <c r="BY1694" s="6"/>
    </row>
    <row r="1695" spans="1:77" hidden="1" x14ac:dyDescent="0.3">
      <c r="A1695" s="49" t="s">
        <v>1489</v>
      </c>
      <c r="B1695" s="9">
        <v>42973</v>
      </c>
      <c r="C1695" s="1" t="s">
        <v>123</v>
      </c>
      <c r="D1695" s="10" t="s">
        <v>115</v>
      </c>
      <c r="E1695" s="10" t="s">
        <v>116</v>
      </c>
      <c r="F1695" s="83">
        <v>121</v>
      </c>
      <c r="G1695" s="83">
        <v>1</v>
      </c>
      <c r="H1695" s="12" t="str">
        <f t="shared" si="53"/>
        <v>121-1</v>
      </c>
      <c r="I1695" s="12" t="str">
        <f t="shared" si="52"/>
        <v>121-1 O</v>
      </c>
      <c r="J1695" s="49" t="s">
        <v>1489</v>
      </c>
      <c r="K1695" s="2">
        <v>0</v>
      </c>
      <c r="L1695" s="83">
        <v>74</v>
      </c>
      <c r="M1695" s="117" t="b">
        <v>1</v>
      </c>
      <c r="N1695" s="14">
        <v>290.45</v>
      </c>
      <c r="O1695" s="14">
        <v>291.19</v>
      </c>
      <c r="P1695" s="11"/>
      <c r="Q1695" s="11" t="s">
        <v>105</v>
      </c>
      <c r="R1695" s="135" t="s">
        <v>105</v>
      </c>
      <c r="S1695" s="139" t="s">
        <v>1492</v>
      </c>
      <c r="T1695" s="11"/>
      <c r="U1695" s="11"/>
      <c r="V1695" s="6"/>
      <c r="W1695" s="6"/>
      <c r="X1695" s="6"/>
      <c r="Y1695" s="6"/>
      <c r="Z1695" s="18" t="e">
        <v>#N/A</v>
      </c>
      <c r="AA1695" s="6"/>
      <c r="AB1695" s="147"/>
      <c r="AC1695" s="147"/>
      <c r="AD1695" s="147"/>
      <c r="AE1695" s="147"/>
      <c r="AF1695" s="30"/>
      <c r="AG1695" s="30"/>
      <c r="AH1695" s="147"/>
      <c r="AI1695" s="30"/>
      <c r="AJ1695" s="30"/>
      <c r="AK1695" s="30"/>
      <c r="AL1695" s="147"/>
      <c r="AM1695" s="147"/>
      <c r="AN1695" s="30"/>
      <c r="AO1695" s="30"/>
      <c r="AP1695" s="30"/>
      <c r="AQ1695" s="147"/>
      <c r="AR1695" s="30"/>
      <c r="AS1695" s="30"/>
      <c r="AT1695" s="30"/>
      <c r="AU1695" s="30"/>
      <c r="AV1695" s="147"/>
      <c r="AW1695" s="30"/>
      <c r="AX1695" s="30"/>
      <c r="AY1695" s="30"/>
      <c r="AZ1695" s="147"/>
      <c r="BA1695" s="30"/>
      <c r="BB1695" s="30"/>
      <c r="BC1695" s="30"/>
      <c r="BD1695" s="147"/>
      <c r="BE1695" s="147"/>
      <c r="BF1695" s="147"/>
      <c r="BG1695" s="30"/>
      <c r="BH1695" s="30"/>
      <c r="BI1695" s="30"/>
      <c r="BJ1695" s="30"/>
      <c r="BK1695" s="147"/>
      <c r="BL1695" s="147"/>
      <c r="BM1695" s="147"/>
      <c r="BN1695" s="147"/>
      <c r="BO1695" s="147"/>
      <c r="BP1695" s="30"/>
      <c r="BQ1695" s="6"/>
      <c r="BR1695" s="6"/>
      <c r="BS1695" s="4">
        <v>0</v>
      </c>
      <c r="BT1695" s="6"/>
      <c r="BU1695" s="6"/>
      <c r="BV1695" s="6"/>
      <c r="BW1695" s="6"/>
      <c r="BX1695" s="10" t="s">
        <v>1074</v>
      </c>
      <c r="BY1695" s="6"/>
    </row>
    <row r="1696" spans="1:77" hidden="1" x14ac:dyDescent="0.3">
      <c r="A1696" s="49" t="s">
        <v>1489</v>
      </c>
      <c r="B1696" s="9">
        <v>42973</v>
      </c>
      <c r="C1696" s="1" t="s">
        <v>123</v>
      </c>
      <c r="D1696" s="10" t="s">
        <v>115</v>
      </c>
      <c r="E1696" s="10" t="s">
        <v>116</v>
      </c>
      <c r="F1696" s="83">
        <v>121</v>
      </c>
      <c r="G1696" s="83">
        <v>2</v>
      </c>
      <c r="H1696" s="12" t="str">
        <f t="shared" si="53"/>
        <v>121-2</v>
      </c>
      <c r="I1696" s="12" t="str">
        <f t="shared" si="52"/>
        <v>121-2 4</v>
      </c>
      <c r="J1696" s="49" t="s">
        <v>1489</v>
      </c>
      <c r="K1696" s="2">
        <v>0</v>
      </c>
      <c r="L1696" s="83">
        <v>55</v>
      </c>
      <c r="M1696" s="117" t="b">
        <v>1</v>
      </c>
      <c r="N1696" s="14">
        <v>291.19499999999999</v>
      </c>
      <c r="O1696" s="14">
        <v>291.745</v>
      </c>
      <c r="P1696" s="11" t="s">
        <v>112</v>
      </c>
      <c r="Q1696" s="11" t="s">
        <v>39</v>
      </c>
      <c r="R1696" s="142" t="s">
        <v>1527</v>
      </c>
      <c r="S1696" s="143">
        <v>4</v>
      </c>
      <c r="T1696" s="11" t="s">
        <v>18</v>
      </c>
      <c r="U1696" s="11"/>
      <c r="V1696" s="17" t="s">
        <v>459</v>
      </c>
      <c r="W1696" s="6" t="s">
        <v>49</v>
      </c>
      <c r="X1696" s="6" t="s">
        <v>14</v>
      </c>
      <c r="Y1696" s="6" t="s">
        <v>10</v>
      </c>
      <c r="Z1696" s="18">
        <v>2</v>
      </c>
      <c r="AA1696" s="6" t="s">
        <v>40</v>
      </c>
      <c r="AI1696" s="4">
        <v>70</v>
      </c>
      <c r="AL1696" s="39">
        <v>20</v>
      </c>
      <c r="AW1696" s="4">
        <v>10</v>
      </c>
      <c r="BQ1696" s="6"/>
      <c r="BR1696" s="6"/>
      <c r="BS1696" s="4">
        <v>100</v>
      </c>
      <c r="BT1696" s="6"/>
      <c r="BU1696" s="6"/>
      <c r="BV1696" s="6"/>
      <c r="BW1696" s="10" t="s">
        <v>909</v>
      </c>
      <c r="BX1696" s="6"/>
      <c r="BY1696" s="6"/>
    </row>
    <row r="1697" spans="1:77" hidden="1" x14ac:dyDescent="0.3">
      <c r="A1697" s="49" t="s">
        <v>1489</v>
      </c>
      <c r="B1697" s="9">
        <v>42973</v>
      </c>
      <c r="C1697" s="1" t="s">
        <v>123</v>
      </c>
      <c r="D1697" s="10" t="s">
        <v>115</v>
      </c>
      <c r="E1697" s="10" t="s">
        <v>116</v>
      </c>
      <c r="F1697" s="83">
        <v>121</v>
      </c>
      <c r="G1697" s="83">
        <v>2</v>
      </c>
      <c r="H1697" s="12" t="str">
        <f t="shared" si="53"/>
        <v>121-2</v>
      </c>
      <c r="I1697" s="12" t="str">
        <f t="shared" si="52"/>
        <v>121-2 2</v>
      </c>
      <c r="J1697" s="49" t="s">
        <v>1489</v>
      </c>
      <c r="K1697" s="2">
        <v>0</v>
      </c>
      <c r="L1697" s="83">
        <v>55</v>
      </c>
      <c r="M1697" s="117" t="b">
        <v>1</v>
      </c>
      <c r="N1697" s="14">
        <v>291.19499999999999</v>
      </c>
      <c r="O1697" s="14">
        <v>291.745</v>
      </c>
      <c r="P1697" s="11" t="s">
        <v>112</v>
      </c>
      <c r="Q1697" s="11" t="s">
        <v>55</v>
      </c>
      <c r="R1697" s="142" t="s">
        <v>1525</v>
      </c>
      <c r="S1697" s="143">
        <v>2</v>
      </c>
      <c r="T1697" s="11" t="s">
        <v>18</v>
      </c>
      <c r="U1697" s="11"/>
      <c r="V1697" s="17" t="s">
        <v>459</v>
      </c>
      <c r="W1697" s="6" t="s">
        <v>49</v>
      </c>
      <c r="X1697" s="6" t="s">
        <v>14</v>
      </c>
      <c r="Y1697" s="6" t="s">
        <v>302</v>
      </c>
      <c r="Z1697" s="18">
        <v>2</v>
      </c>
      <c r="AA1697" s="6" t="s">
        <v>40</v>
      </c>
      <c r="AH1697" s="39">
        <v>100</v>
      </c>
      <c r="BQ1697" s="6"/>
      <c r="BR1697" s="6"/>
      <c r="BS1697" s="4">
        <v>100</v>
      </c>
      <c r="BT1697" s="6"/>
      <c r="BU1697" s="6"/>
      <c r="BV1697" s="6"/>
      <c r="BW1697" s="10" t="s">
        <v>1072</v>
      </c>
      <c r="BX1697" s="6"/>
      <c r="BY1697" s="6"/>
    </row>
    <row r="1698" spans="1:77" hidden="1" x14ac:dyDescent="0.3">
      <c r="A1698" s="49" t="s">
        <v>1489</v>
      </c>
      <c r="B1698" s="9">
        <v>42973</v>
      </c>
      <c r="C1698" s="1" t="s">
        <v>123</v>
      </c>
      <c r="D1698" s="10" t="s">
        <v>115</v>
      </c>
      <c r="E1698" s="10" t="s">
        <v>116</v>
      </c>
      <c r="F1698" s="83">
        <v>121</v>
      </c>
      <c r="G1698" s="83">
        <v>2</v>
      </c>
      <c r="H1698" s="12" t="str">
        <f t="shared" si="53"/>
        <v>121-2</v>
      </c>
      <c r="I1698" s="12" t="str">
        <f t="shared" si="52"/>
        <v>121-2 O</v>
      </c>
      <c r="J1698" s="49" t="s">
        <v>1489</v>
      </c>
      <c r="K1698" s="2">
        <v>0</v>
      </c>
      <c r="L1698" s="83">
        <v>55</v>
      </c>
      <c r="M1698" s="117" t="b">
        <v>1</v>
      </c>
      <c r="N1698" s="14">
        <v>291.19499999999999</v>
      </c>
      <c r="O1698" s="14">
        <v>291.745</v>
      </c>
      <c r="P1698" s="11"/>
      <c r="Q1698" s="11" t="s">
        <v>105</v>
      </c>
      <c r="R1698" s="135" t="s">
        <v>105</v>
      </c>
      <c r="S1698" s="139" t="s">
        <v>1492</v>
      </c>
      <c r="T1698" s="11"/>
      <c r="U1698" s="11"/>
      <c r="V1698" s="6"/>
      <c r="W1698" s="6"/>
      <c r="X1698" s="6"/>
      <c r="Y1698" s="6"/>
      <c r="Z1698" s="18" t="e">
        <v>#N/A</v>
      </c>
      <c r="AA1698" s="6"/>
      <c r="AB1698" s="147"/>
      <c r="AC1698" s="147"/>
      <c r="AD1698" s="147"/>
      <c r="AE1698" s="147"/>
      <c r="AF1698" s="30"/>
      <c r="AG1698" s="30"/>
      <c r="AH1698" s="147"/>
      <c r="AI1698" s="30"/>
      <c r="AJ1698" s="30"/>
      <c r="AK1698" s="30"/>
      <c r="AL1698" s="147"/>
      <c r="AM1698" s="147"/>
      <c r="AN1698" s="30"/>
      <c r="AO1698" s="30"/>
      <c r="AP1698" s="30"/>
      <c r="AQ1698" s="147"/>
      <c r="AR1698" s="30"/>
      <c r="AS1698" s="30"/>
      <c r="AT1698" s="30"/>
      <c r="AU1698" s="30"/>
      <c r="AV1698" s="147"/>
      <c r="AW1698" s="30"/>
      <c r="AX1698" s="30"/>
      <c r="AY1698" s="30"/>
      <c r="AZ1698" s="147"/>
      <c r="BA1698" s="30"/>
      <c r="BB1698" s="30"/>
      <c r="BC1698" s="30"/>
      <c r="BD1698" s="147"/>
      <c r="BE1698" s="147"/>
      <c r="BF1698" s="147"/>
      <c r="BG1698" s="30"/>
      <c r="BH1698" s="30"/>
      <c r="BI1698" s="30"/>
      <c r="BJ1698" s="30"/>
      <c r="BK1698" s="147"/>
      <c r="BL1698" s="147"/>
      <c r="BM1698" s="147"/>
      <c r="BN1698" s="147"/>
      <c r="BO1698" s="147"/>
      <c r="BP1698" s="30"/>
      <c r="BQ1698" s="6"/>
      <c r="BR1698" s="6"/>
      <c r="BS1698" s="4">
        <v>0</v>
      </c>
      <c r="BT1698" s="6"/>
      <c r="BU1698" s="6"/>
      <c r="BV1698" s="6"/>
      <c r="BW1698" s="6"/>
      <c r="BX1698" s="10" t="s">
        <v>1076</v>
      </c>
      <c r="BY1698" s="6"/>
    </row>
    <row r="1699" spans="1:77" hidden="1" x14ac:dyDescent="0.3">
      <c r="A1699" s="49" t="s">
        <v>1489</v>
      </c>
      <c r="B1699" s="9">
        <v>42973</v>
      </c>
      <c r="C1699" s="1" t="s">
        <v>123</v>
      </c>
      <c r="D1699" s="4" t="s">
        <v>115</v>
      </c>
      <c r="E1699" s="4" t="s">
        <v>116</v>
      </c>
      <c r="F1699" s="83">
        <v>122</v>
      </c>
      <c r="G1699" s="83">
        <v>1</v>
      </c>
      <c r="H1699" s="12" t="str">
        <f t="shared" si="53"/>
        <v>122-1</v>
      </c>
      <c r="I1699" s="12" t="str">
        <f t="shared" si="52"/>
        <v>122-1 1</v>
      </c>
      <c r="J1699" s="49" t="s">
        <v>1489</v>
      </c>
      <c r="K1699" s="2">
        <v>11</v>
      </c>
      <c r="L1699" s="83">
        <v>55</v>
      </c>
      <c r="M1699" s="117" t="b">
        <v>1</v>
      </c>
      <c r="N1699" s="14">
        <v>291.81</v>
      </c>
      <c r="O1699" s="14">
        <v>292.25</v>
      </c>
      <c r="P1699" s="2" t="s">
        <v>112</v>
      </c>
      <c r="Q1699" s="2" t="s">
        <v>30</v>
      </c>
      <c r="R1699" s="142" t="s">
        <v>1524</v>
      </c>
      <c r="S1699" s="143">
        <v>1</v>
      </c>
      <c r="T1699" s="2" t="s">
        <v>18</v>
      </c>
      <c r="U1699" s="2"/>
      <c r="V1699" s="40" t="s">
        <v>795</v>
      </c>
      <c r="W1699" s="1" t="s">
        <v>49</v>
      </c>
      <c r="X1699" s="1" t="s">
        <v>92</v>
      </c>
      <c r="Y1699" s="1" t="s">
        <v>11</v>
      </c>
      <c r="Z1699" s="18">
        <v>3</v>
      </c>
      <c r="AA1699" s="1" t="s">
        <v>111</v>
      </c>
      <c r="AH1699" s="39">
        <v>20</v>
      </c>
      <c r="AW1699" s="4">
        <v>80</v>
      </c>
      <c r="BQ1699" s="1"/>
      <c r="BR1699" s="1"/>
      <c r="BS1699" s="4">
        <v>100</v>
      </c>
      <c r="BT1699" s="1"/>
      <c r="BU1699" s="1"/>
      <c r="BV1699" s="1"/>
      <c r="BW1699" s="4" t="s">
        <v>1077</v>
      </c>
      <c r="BX1699" s="1"/>
      <c r="BY1699" s="1"/>
    </row>
    <row r="1700" spans="1:77" hidden="1" x14ac:dyDescent="0.3">
      <c r="A1700" s="49" t="s">
        <v>1489</v>
      </c>
      <c r="B1700" s="9">
        <v>42973</v>
      </c>
      <c r="C1700" s="1" t="s">
        <v>123</v>
      </c>
      <c r="D1700" s="10" t="s">
        <v>115</v>
      </c>
      <c r="E1700" s="10" t="s">
        <v>116</v>
      </c>
      <c r="F1700" s="83">
        <v>122</v>
      </c>
      <c r="G1700" s="83">
        <v>1</v>
      </c>
      <c r="H1700" s="12" t="str">
        <f t="shared" si="53"/>
        <v>122-1</v>
      </c>
      <c r="I1700" s="12" t="str">
        <f t="shared" si="52"/>
        <v>122-1 4</v>
      </c>
      <c r="J1700" s="49" t="s">
        <v>1489</v>
      </c>
      <c r="K1700" s="2">
        <v>0</v>
      </c>
      <c r="L1700" s="83">
        <v>55</v>
      </c>
      <c r="M1700" s="117" t="b">
        <v>1</v>
      </c>
      <c r="N1700" s="14">
        <v>291.7</v>
      </c>
      <c r="O1700" s="14">
        <v>292.25</v>
      </c>
      <c r="P1700" s="11" t="s">
        <v>112</v>
      </c>
      <c r="Q1700" s="11" t="s">
        <v>39</v>
      </c>
      <c r="R1700" s="142" t="s">
        <v>1527</v>
      </c>
      <c r="S1700" s="143">
        <v>4</v>
      </c>
      <c r="T1700" s="11" t="s">
        <v>18</v>
      </c>
      <c r="U1700" s="11"/>
      <c r="V1700" s="17" t="s">
        <v>459</v>
      </c>
      <c r="W1700" s="6" t="s">
        <v>49</v>
      </c>
      <c r="X1700" s="6" t="s">
        <v>14</v>
      </c>
      <c r="Y1700" s="6" t="s">
        <v>10</v>
      </c>
      <c r="Z1700" s="18">
        <v>2</v>
      </c>
      <c r="AA1700" s="6" t="s">
        <v>40</v>
      </c>
      <c r="AI1700" s="4">
        <v>70</v>
      </c>
      <c r="AL1700" s="39">
        <v>20</v>
      </c>
      <c r="AW1700" s="4">
        <v>10</v>
      </c>
      <c r="BQ1700" s="6"/>
      <c r="BR1700" s="6"/>
      <c r="BS1700" s="4">
        <v>100</v>
      </c>
      <c r="BT1700" s="6"/>
      <c r="BU1700" s="6"/>
      <c r="BV1700" s="6"/>
      <c r="BW1700" s="10" t="s">
        <v>909</v>
      </c>
      <c r="BX1700" s="6"/>
      <c r="BY1700" s="6"/>
    </row>
    <row r="1701" spans="1:77" hidden="1" x14ac:dyDescent="0.3">
      <c r="A1701" s="49" t="s">
        <v>1489</v>
      </c>
      <c r="B1701" s="9">
        <v>42973</v>
      </c>
      <c r="C1701" s="1" t="s">
        <v>123</v>
      </c>
      <c r="D1701" s="10" t="s">
        <v>115</v>
      </c>
      <c r="E1701" s="10" t="s">
        <v>116</v>
      </c>
      <c r="F1701" s="83">
        <v>122</v>
      </c>
      <c r="G1701" s="83">
        <v>1</v>
      </c>
      <c r="H1701" s="12" t="str">
        <f t="shared" si="53"/>
        <v>122-1</v>
      </c>
      <c r="I1701" s="12" t="str">
        <f t="shared" si="52"/>
        <v>122-1 3</v>
      </c>
      <c r="J1701" s="49" t="s">
        <v>1489</v>
      </c>
      <c r="K1701" s="2">
        <v>0</v>
      </c>
      <c r="L1701" s="83">
        <v>55</v>
      </c>
      <c r="M1701" s="117" t="b">
        <v>1</v>
      </c>
      <c r="N1701" s="14">
        <v>291.7</v>
      </c>
      <c r="O1701" s="14">
        <v>292.25</v>
      </c>
      <c r="P1701" s="11" t="s">
        <v>112</v>
      </c>
      <c r="Q1701" s="11" t="s">
        <v>32</v>
      </c>
      <c r="R1701" s="142" t="s">
        <v>1526</v>
      </c>
      <c r="S1701" s="143">
        <v>3</v>
      </c>
      <c r="T1701" s="11" t="s">
        <v>18</v>
      </c>
      <c r="U1701" s="11"/>
      <c r="V1701" s="17" t="s">
        <v>795</v>
      </c>
      <c r="W1701" s="6" t="s">
        <v>49</v>
      </c>
      <c r="X1701" s="6" t="s">
        <v>90</v>
      </c>
      <c r="Y1701" s="6" t="s">
        <v>10</v>
      </c>
      <c r="Z1701" s="18">
        <v>2</v>
      </c>
      <c r="AA1701" s="6" t="s">
        <v>40</v>
      </c>
      <c r="AI1701" s="4">
        <v>10</v>
      </c>
      <c r="AR1701" s="4">
        <v>90</v>
      </c>
      <c r="BQ1701" s="6"/>
      <c r="BR1701" s="6"/>
      <c r="BS1701" s="4">
        <v>100</v>
      </c>
      <c r="BT1701" s="6"/>
      <c r="BU1701" s="6"/>
      <c r="BV1701" s="6"/>
      <c r="BW1701" s="10" t="s">
        <v>1048</v>
      </c>
      <c r="BX1701" s="6"/>
      <c r="BY1701" s="6"/>
    </row>
    <row r="1702" spans="1:77" hidden="1" x14ac:dyDescent="0.3">
      <c r="A1702" s="49" t="s">
        <v>1489</v>
      </c>
      <c r="B1702" s="9">
        <v>42973</v>
      </c>
      <c r="C1702" s="1" t="s">
        <v>123</v>
      </c>
      <c r="D1702" s="10" t="s">
        <v>115</v>
      </c>
      <c r="E1702" s="10" t="s">
        <v>116</v>
      </c>
      <c r="F1702" s="83">
        <v>122</v>
      </c>
      <c r="G1702" s="83">
        <v>1</v>
      </c>
      <c r="H1702" s="12" t="str">
        <f t="shared" si="53"/>
        <v>122-1</v>
      </c>
      <c r="I1702" s="12" t="str">
        <f t="shared" si="52"/>
        <v>122-1 O</v>
      </c>
      <c r="J1702" s="49" t="s">
        <v>1489</v>
      </c>
      <c r="K1702" s="2">
        <v>0</v>
      </c>
      <c r="L1702" s="83">
        <v>55</v>
      </c>
      <c r="M1702" s="117" t="b">
        <v>1</v>
      </c>
      <c r="N1702" s="14">
        <v>291.7</v>
      </c>
      <c r="O1702" s="14">
        <v>292.25</v>
      </c>
      <c r="P1702" s="11"/>
      <c r="Q1702" s="11" t="s">
        <v>105</v>
      </c>
      <c r="R1702" s="135" t="s">
        <v>105</v>
      </c>
      <c r="S1702" s="139" t="s">
        <v>1492</v>
      </c>
      <c r="T1702" s="11"/>
      <c r="U1702" s="11"/>
      <c r="V1702" s="6"/>
      <c r="W1702" s="6"/>
      <c r="X1702" s="6"/>
      <c r="Y1702" s="6"/>
      <c r="Z1702" s="18" t="e">
        <v>#N/A</v>
      </c>
      <c r="AA1702" s="6"/>
      <c r="AB1702" s="147"/>
      <c r="AC1702" s="147"/>
      <c r="AD1702" s="147"/>
      <c r="AE1702" s="147"/>
      <c r="AF1702" s="30"/>
      <c r="AG1702" s="30"/>
      <c r="AH1702" s="147"/>
      <c r="AI1702" s="30"/>
      <c r="AJ1702" s="30"/>
      <c r="AK1702" s="30"/>
      <c r="AL1702" s="147"/>
      <c r="AM1702" s="147"/>
      <c r="AN1702" s="30"/>
      <c r="AO1702" s="30"/>
      <c r="AP1702" s="30"/>
      <c r="AQ1702" s="147"/>
      <c r="AR1702" s="30"/>
      <c r="AS1702" s="30"/>
      <c r="AT1702" s="30"/>
      <c r="AU1702" s="30"/>
      <c r="AV1702" s="147"/>
      <c r="AW1702" s="30"/>
      <c r="AX1702" s="30"/>
      <c r="AY1702" s="30"/>
      <c r="AZ1702" s="147"/>
      <c r="BA1702" s="30"/>
      <c r="BB1702" s="30"/>
      <c r="BC1702" s="30"/>
      <c r="BD1702" s="147"/>
      <c r="BE1702" s="147"/>
      <c r="BF1702" s="147"/>
      <c r="BG1702" s="30"/>
      <c r="BH1702" s="30"/>
      <c r="BI1702" s="30"/>
      <c r="BJ1702" s="30"/>
      <c r="BK1702" s="147"/>
      <c r="BL1702" s="147"/>
      <c r="BM1702" s="147"/>
      <c r="BN1702" s="147"/>
      <c r="BO1702" s="147"/>
      <c r="BP1702" s="30"/>
      <c r="BQ1702" s="6"/>
      <c r="BR1702" s="6"/>
      <c r="BS1702" s="4">
        <v>0</v>
      </c>
      <c r="BT1702" s="6"/>
      <c r="BU1702" s="6"/>
      <c r="BV1702" s="6"/>
      <c r="BW1702" s="6"/>
      <c r="BX1702" s="10" t="s">
        <v>1078</v>
      </c>
      <c r="BY1702" s="6"/>
    </row>
    <row r="1703" spans="1:77" hidden="1" x14ac:dyDescent="0.3">
      <c r="A1703" s="49" t="s">
        <v>1489</v>
      </c>
      <c r="B1703" s="9">
        <v>42973</v>
      </c>
      <c r="C1703" s="1" t="s">
        <v>123</v>
      </c>
      <c r="D1703" s="4" t="s">
        <v>115</v>
      </c>
      <c r="E1703" s="4" t="s">
        <v>116</v>
      </c>
      <c r="F1703" s="83">
        <v>123</v>
      </c>
      <c r="G1703" s="83">
        <v>1</v>
      </c>
      <c r="H1703" s="12" t="str">
        <f t="shared" si="53"/>
        <v>123-1</v>
      </c>
      <c r="I1703" s="12" t="str">
        <f t="shared" si="52"/>
        <v>123-1 1</v>
      </c>
      <c r="J1703" s="49" t="s">
        <v>1489</v>
      </c>
      <c r="K1703" s="2">
        <v>0</v>
      </c>
      <c r="L1703" s="83">
        <v>78</v>
      </c>
      <c r="M1703" s="117" t="b">
        <v>1</v>
      </c>
      <c r="N1703" s="14">
        <v>292.14999999999998</v>
      </c>
      <c r="O1703" s="14">
        <v>292.92999999999995</v>
      </c>
      <c r="P1703" s="2" t="s">
        <v>112</v>
      </c>
      <c r="Q1703" s="2" t="s">
        <v>30</v>
      </c>
      <c r="R1703" s="142" t="s">
        <v>1524</v>
      </c>
      <c r="S1703" s="143">
        <v>1</v>
      </c>
      <c r="T1703" s="2" t="s">
        <v>18</v>
      </c>
      <c r="U1703" s="2"/>
      <c r="V1703" s="40" t="s">
        <v>795</v>
      </c>
      <c r="W1703" s="1" t="s">
        <v>49</v>
      </c>
      <c r="X1703" s="1" t="s">
        <v>92</v>
      </c>
      <c r="Y1703" s="1" t="s">
        <v>11</v>
      </c>
      <c r="Z1703" s="18">
        <v>3</v>
      </c>
      <c r="AA1703" s="1" t="s">
        <v>111</v>
      </c>
      <c r="AH1703" s="39">
        <v>20</v>
      </c>
      <c r="AW1703" s="4">
        <v>80</v>
      </c>
      <c r="BQ1703" s="1"/>
      <c r="BR1703" s="1"/>
      <c r="BS1703" s="4">
        <v>100</v>
      </c>
      <c r="BT1703" s="1"/>
      <c r="BU1703" s="1"/>
      <c r="BV1703" s="1"/>
      <c r="BW1703" s="4" t="s">
        <v>1056</v>
      </c>
      <c r="BX1703" s="1"/>
      <c r="BY1703" s="1"/>
    </row>
    <row r="1704" spans="1:77" hidden="1" x14ac:dyDescent="0.3">
      <c r="A1704" s="49" t="s">
        <v>1489</v>
      </c>
      <c r="B1704" s="9">
        <v>42973</v>
      </c>
      <c r="C1704" s="1" t="s">
        <v>123</v>
      </c>
      <c r="D1704" s="10" t="s">
        <v>115</v>
      </c>
      <c r="E1704" s="10" t="s">
        <v>116</v>
      </c>
      <c r="F1704" s="83">
        <v>123</v>
      </c>
      <c r="G1704" s="83">
        <v>1</v>
      </c>
      <c r="H1704" s="12" t="str">
        <f t="shared" si="53"/>
        <v>123-1</v>
      </c>
      <c r="I1704" s="12" t="str">
        <f t="shared" si="52"/>
        <v>123-1 4</v>
      </c>
      <c r="J1704" s="49" t="s">
        <v>1489</v>
      </c>
      <c r="K1704" s="2">
        <v>0</v>
      </c>
      <c r="L1704" s="83">
        <v>78</v>
      </c>
      <c r="M1704" s="117" t="b">
        <v>1</v>
      </c>
      <c r="N1704" s="14">
        <v>292.14999999999998</v>
      </c>
      <c r="O1704" s="14">
        <v>292.92999999999995</v>
      </c>
      <c r="P1704" s="11" t="s">
        <v>112</v>
      </c>
      <c r="Q1704" s="11" t="s">
        <v>39</v>
      </c>
      <c r="R1704" s="142" t="s">
        <v>1527</v>
      </c>
      <c r="S1704" s="143">
        <v>4</v>
      </c>
      <c r="T1704" s="11" t="s">
        <v>18</v>
      </c>
      <c r="U1704" s="11"/>
      <c r="V1704" s="17" t="s">
        <v>459</v>
      </c>
      <c r="W1704" s="6" t="s">
        <v>49</v>
      </c>
      <c r="X1704" s="6" t="s">
        <v>14</v>
      </c>
      <c r="Y1704" s="6" t="s">
        <v>10</v>
      </c>
      <c r="Z1704" s="18">
        <v>2</v>
      </c>
      <c r="AA1704" s="6" t="s">
        <v>40</v>
      </c>
      <c r="AI1704" s="4">
        <v>70</v>
      </c>
      <c r="AL1704" s="39">
        <v>20</v>
      </c>
      <c r="AW1704" s="4">
        <v>10</v>
      </c>
      <c r="BQ1704" s="6"/>
      <c r="BR1704" s="6"/>
      <c r="BS1704" s="4">
        <v>100</v>
      </c>
      <c r="BT1704" s="6"/>
      <c r="BU1704" s="6"/>
      <c r="BV1704" s="6"/>
      <c r="BW1704" s="10" t="s">
        <v>909</v>
      </c>
      <c r="BX1704" s="6"/>
      <c r="BY1704" s="6"/>
    </row>
    <row r="1705" spans="1:77" hidden="1" x14ac:dyDescent="0.3">
      <c r="A1705" s="49" t="s">
        <v>1489</v>
      </c>
      <c r="B1705" s="9">
        <v>42973</v>
      </c>
      <c r="C1705" s="1" t="s">
        <v>123</v>
      </c>
      <c r="D1705" s="10" t="s">
        <v>115</v>
      </c>
      <c r="E1705" s="10" t="s">
        <v>116</v>
      </c>
      <c r="F1705" s="83">
        <v>123</v>
      </c>
      <c r="G1705" s="83">
        <v>1</v>
      </c>
      <c r="H1705" s="12" t="str">
        <f t="shared" si="53"/>
        <v>123-1</v>
      </c>
      <c r="I1705" s="12" t="str">
        <f t="shared" si="52"/>
        <v>123-1 3</v>
      </c>
      <c r="J1705" s="49" t="s">
        <v>1489</v>
      </c>
      <c r="K1705" s="2">
        <v>0</v>
      </c>
      <c r="L1705" s="83">
        <v>78</v>
      </c>
      <c r="M1705" s="117" t="b">
        <v>1</v>
      </c>
      <c r="N1705" s="14">
        <v>292.14999999999998</v>
      </c>
      <c r="O1705" s="14">
        <v>292.92999999999995</v>
      </c>
      <c r="P1705" s="11" t="s">
        <v>112</v>
      </c>
      <c r="Q1705" s="11" t="s">
        <v>72</v>
      </c>
      <c r="R1705" s="142" t="s">
        <v>1526</v>
      </c>
      <c r="S1705" s="143">
        <v>3</v>
      </c>
      <c r="T1705" s="11" t="s">
        <v>18</v>
      </c>
      <c r="U1705" s="11"/>
      <c r="V1705" s="17" t="s">
        <v>684</v>
      </c>
      <c r="W1705" s="6" t="s">
        <v>49</v>
      </c>
      <c r="X1705" s="6" t="s">
        <v>17</v>
      </c>
      <c r="Y1705" s="6" t="s">
        <v>11</v>
      </c>
      <c r="Z1705" s="18">
        <v>3</v>
      </c>
      <c r="AA1705" s="6" t="s">
        <v>40</v>
      </c>
      <c r="AI1705" s="4">
        <v>10</v>
      </c>
      <c r="AL1705" s="39">
        <v>70</v>
      </c>
      <c r="AW1705" s="4">
        <v>20</v>
      </c>
      <c r="BQ1705" s="6"/>
      <c r="BR1705" s="6"/>
      <c r="BS1705" s="4">
        <v>100</v>
      </c>
      <c r="BT1705" s="6"/>
      <c r="BU1705" s="6"/>
      <c r="BV1705" s="6"/>
      <c r="BW1705" s="10" t="s">
        <v>1071</v>
      </c>
      <c r="BX1705" s="6"/>
      <c r="BY1705" s="6"/>
    </row>
    <row r="1706" spans="1:77" hidden="1" x14ac:dyDescent="0.3">
      <c r="A1706" s="49" t="s">
        <v>1489</v>
      </c>
      <c r="B1706" s="9">
        <v>42973</v>
      </c>
      <c r="C1706" s="1" t="s">
        <v>123</v>
      </c>
      <c r="D1706" s="10" t="s">
        <v>115</v>
      </c>
      <c r="E1706" s="10" t="s">
        <v>116</v>
      </c>
      <c r="F1706" s="83">
        <v>123</v>
      </c>
      <c r="G1706" s="83">
        <v>1</v>
      </c>
      <c r="H1706" s="12" t="str">
        <f t="shared" si="53"/>
        <v>123-1</v>
      </c>
      <c r="I1706" s="12" t="str">
        <f t="shared" si="52"/>
        <v>123-1 5</v>
      </c>
      <c r="J1706" s="49" t="s">
        <v>1489</v>
      </c>
      <c r="K1706" s="2">
        <v>0</v>
      </c>
      <c r="L1706" s="83">
        <v>78</v>
      </c>
      <c r="M1706" s="117" t="b">
        <v>1</v>
      </c>
      <c r="N1706" s="14">
        <v>292.14999999999998</v>
      </c>
      <c r="O1706" s="14">
        <v>292.92999999999995</v>
      </c>
      <c r="P1706" s="11" t="s">
        <v>112</v>
      </c>
      <c r="Q1706" s="11" t="s">
        <v>32</v>
      </c>
      <c r="R1706" s="142" t="s">
        <v>1495</v>
      </c>
      <c r="S1706" s="143">
        <v>5</v>
      </c>
      <c r="T1706" s="11" t="s">
        <v>18</v>
      </c>
      <c r="U1706" s="11"/>
      <c r="V1706" s="17" t="s">
        <v>684</v>
      </c>
      <c r="W1706" s="6" t="s">
        <v>49</v>
      </c>
      <c r="X1706" s="6" t="s">
        <v>14</v>
      </c>
      <c r="Y1706" s="6" t="s">
        <v>10</v>
      </c>
      <c r="Z1706" s="18">
        <v>2</v>
      </c>
      <c r="AA1706" s="6" t="s">
        <v>40</v>
      </c>
      <c r="AI1706" s="4">
        <v>10</v>
      </c>
      <c r="AR1706" s="4">
        <v>90</v>
      </c>
      <c r="BQ1706" s="6"/>
      <c r="BR1706" s="6"/>
      <c r="BS1706" s="4">
        <v>100</v>
      </c>
      <c r="BT1706" s="6"/>
      <c r="BU1706" s="6"/>
      <c r="BV1706" s="6"/>
      <c r="BW1706" s="10" t="s">
        <v>1048</v>
      </c>
      <c r="BX1706" s="6"/>
      <c r="BY1706" s="6"/>
    </row>
    <row r="1707" spans="1:77" hidden="1" x14ac:dyDescent="0.3">
      <c r="A1707" s="49" t="s">
        <v>1489</v>
      </c>
      <c r="B1707" s="9">
        <v>42973</v>
      </c>
      <c r="C1707" s="1" t="s">
        <v>123</v>
      </c>
      <c r="D1707" s="10" t="s">
        <v>115</v>
      </c>
      <c r="E1707" s="10" t="s">
        <v>116</v>
      </c>
      <c r="F1707" s="83">
        <v>123</v>
      </c>
      <c r="G1707" s="83">
        <v>1</v>
      </c>
      <c r="H1707" s="12" t="str">
        <f t="shared" si="53"/>
        <v>123-1</v>
      </c>
      <c r="I1707" s="12" t="str">
        <f t="shared" si="52"/>
        <v>123-1 O</v>
      </c>
      <c r="J1707" s="49" t="s">
        <v>1489</v>
      </c>
      <c r="K1707" s="2">
        <v>0</v>
      </c>
      <c r="L1707" s="83">
        <v>78</v>
      </c>
      <c r="M1707" s="117" t="b">
        <v>1</v>
      </c>
      <c r="N1707" s="14">
        <v>292.14999999999998</v>
      </c>
      <c r="O1707" s="14">
        <v>292.92999999999995</v>
      </c>
      <c r="P1707" s="11"/>
      <c r="Q1707" s="11" t="s">
        <v>105</v>
      </c>
      <c r="R1707" s="135" t="s">
        <v>105</v>
      </c>
      <c r="S1707" s="139" t="s">
        <v>1492</v>
      </c>
      <c r="T1707" s="11"/>
      <c r="U1707" s="11"/>
      <c r="V1707" s="6"/>
      <c r="W1707" s="6"/>
      <c r="X1707" s="6"/>
      <c r="Y1707" s="6"/>
      <c r="Z1707" s="18" t="e">
        <v>#N/A</v>
      </c>
      <c r="AA1707" s="6"/>
      <c r="AB1707" s="147"/>
      <c r="AC1707" s="147"/>
      <c r="AD1707" s="147"/>
      <c r="AE1707" s="147"/>
      <c r="AF1707" s="30"/>
      <c r="AG1707" s="30"/>
      <c r="AH1707" s="147"/>
      <c r="AI1707" s="30"/>
      <c r="AJ1707" s="30"/>
      <c r="AK1707" s="30"/>
      <c r="AL1707" s="147"/>
      <c r="AM1707" s="147"/>
      <c r="AN1707" s="30"/>
      <c r="AO1707" s="30"/>
      <c r="AP1707" s="30"/>
      <c r="AQ1707" s="147"/>
      <c r="AR1707" s="30"/>
      <c r="AS1707" s="30"/>
      <c r="AT1707" s="30"/>
      <c r="AU1707" s="30"/>
      <c r="AV1707" s="147"/>
      <c r="AW1707" s="30"/>
      <c r="AX1707" s="30"/>
      <c r="AY1707" s="30"/>
      <c r="AZ1707" s="147"/>
      <c r="BA1707" s="30"/>
      <c r="BB1707" s="30"/>
      <c r="BC1707" s="30"/>
      <c r="BD1707" s="147"/>
      <c r="BE1707" s="147"/>
      <c r="BF1707" s="147"/>
      <c r="BG1707" s="30"/>
      <c r="BH1707" s="30"/>
      <c r="BI1707" s="30"/>
      <c r="BJ1707" s="30"/>
      <c r="BK1707" s="147"/>
      <c r="BL1707" s="147"/>
      <c r="BM1707" s="147"/>
      <c r="BN1707" s="147"/>
      <c r="BO1707" s="147"/>
      <c r="BP1707" s="30"/>
      <c r="BQ1707" s="6"/>
      <c r="BR1707" s="6"/>
      <c r="BS1707" s="4">
        <v>0</v>
      </c>
      <c r="BT1707" s="6"/>
      <c r="BU1707" s="6"/>
      <c r="BV1707" s="6"/>
      <c r="BW1707" s="6"/>
      <c r="BX1707" s="10" t="s">
        <v>1079</v>
      </c>
      <c r="BY1707" s="6"/>
    </row>
    <row r="1708" spans="1:77" hidden="1" x14ac:dyDescent="0.3">
      <c r="A1708" s="49" t="s">
        <v>1489</v>
      </c>
      <c r="B1708" s="9">
        <v>42973</v>
      </c>
      <c r="C1708" s="1" t="s">
        <v>123</v>
      </c>
      <c r="D1708" s="4" t="s">
        <v>115</v>
      </c>
      <c r="E1708" s="4" t="s">
        <v>116</v>
      </c>
      <c r="F1708" s="83">
        <v>123</v>
      </c>
      <c r="G1708" s="83">
        <v>2</v>
      </c>
      <c r="H1708" s="12" t="str">
        <f t="shared" si="53"/>
        <v>123-2</v>
      </c>
      <c r="I1708" s="12" t="str">
        <f t="shared" si="52"/>
        <v>123-2 1</v>
      </c>
      <c r="J1708" s="49" t="s">
        <v>1489</v>
      </c>
      <c r="K1708" s="2">
        <v>0</v>
      </c>
      <c r="L1708" s="83">
        <v>77</v>
      </c>
      <c r="M1708" s="117" t="b">
        <v>1</v>
      </c>
      <c r="N1708" s="14">
        <v>293.04999999999995</v>
      </c>
      <c r="O1708" s="14">
        <v>293.81999999999994</v>
      </c>
      <c r="P1708" s="2" t="s">
        <v>112</v>
      </c>
      <c r="Q1708" s="2" t="s">
        <v>30</v>
      </c>
      <c r="R1708" s="142" t="s">
        <v>1524</v>
      </c>
      <c r="S1708" s="143">
        <v>1</v>
      </c>
      <c r="T1708" s="2" t="s">
        <v>18</v>
      </c>
      <c r="U1708" s="2"/>
      <c r="V1708" s="40" t="s">
        <v>792</v>
      </c>
      <c r="W1708" s="1" t="s">
        <v>49</v>
      </c>
      <c r="X1708" s="1" t="s">
        <v>92</v>
      </c>
      <c r="Y1708" s="1" t="s">
        <v>11</v>
      </c>
      <c r="Z1708" s="18">
        <v>3</v>
      </c>
      <c r="AA1708" s="1" t="s">
        <v>111</v>
      </c>
      <c r="AH1708" s="39">
        <v>20</v>
      </c>
      <c r="AW1708" s="4">
        <v>80</v>
      </c>
      <c r="BQ1708" s="1"/>
      <c r="BR1708" s="1"/>
      <c r="BS1708" s="4">
        <v>100</v>
      </c>
      <c r="BT1708" s="1"/>
      <c r="BU1708" s="1"/>
      <c r="BV1708" s="1"/>
      <c r="BW1708" s="4" t="s">
        <v>1056</v>
      </c>
      <c r="BX1708" s="1"/>
      <c r="BY1708" s="1"/>
    </row>
    <row r="1709" spans="1:77" hidden="1" x14ac:dyDescent="0.3">
      <c r="A1709" s="49" t="s">
        <v>1489</v>
      </c>
      <c r="B1709" s="9">
        <v>42973</v>
      </c>
      <c r="C1709" s="1" t="s">
        <v>123</v>
      </c>
      <c r="D1709" s="10" t="s">
        <v>115</v>
      </c>
      <c r="E1709" s="10" t="s">
        <v>116</v>
      </c>
      <c r="F1709" s="83">
        <v>123</v>
      </c>
      <c r="G1709" s="83">
        <v>2</v>
      </c>
      <c r="H1709" s="12" t="str">
        <f t="shared" si="53"/>
        <v>123-2</v>
      </c>
      <c r="I1709" s="12" t="str">
        <f t="shared" si="52"/>
        <v>123-2 4</v>
      </c>
      <c r="J1709" s="49" t="s">
        <v>1489</v>
      </c>
      <c r="K1709" s="2">
        <v>0</v>
      </c>
      <c r="L1709" s="83">
        <v>77</v>
      </c>
      <c r="M1709" s="117" t="b">
        <v>1</v>
      </c>
      <c r="N1709" s="14">
        <v>293.04999999999995</v>
      </c>
      <c r="O1709" s="14">
        <v>293.81999999999994</v>
      </c>
      <c r="P1709" s="11" t="s">
        <v>112</v>
      </c>
      <c r="Q1709" s="11" t="s">
        <v>39</v>
      </c>
      <c r="R1709" s="142" t="s">
        <v>1527</v>
      </c>
      <c r="S1709" s="143">
        <v>4</v>
      </c>
      <c r="T1709" s="11" t="s">
        <v>18</v>
      </c>
      <c r="U1709" s="11"/>
      <c r="V1709" s="17" t="s">
        <v>792</v>
      </c>
      <c r="W1709" s="6" t="s">
        <v>49</v>
      </c>
      <c r="X1709" s="6" t="s">
        <v>14</v>
      </c>
      <c r="Y1709" s="6" t="s">
        <v>10</v>
      </c>
      <c r="Z1709" s="18">
        <v>2</v>
      </c>
      <c r="AA1709" s="6" t="s">
        <v>40</v>
      </c>
      <c r="AI1709" s="4">
        <v>70</v>
      </c>
      <c r="AL1709" s="39">
        <v>20</v>
      </c>
      <c r="AW1709" s="4">
        <v>10</v>
      </c>
      <c r="BQ1709" s="6"/>
      <c r="BR1709" s="6"/>
      <c r="BS1709" s="4">
        <v>100</v>
      </c>
      <c r="BT1709" s="6"/>
      <c r="BU1709" s="6"/>
      <c r="BV1709" s="6"/>
      <c r="BW1709" s="10" t="s">
        <v>909</v>
      </c>
      <c r="BX1709" s="6"/>
      <c r="BY1709" s="6"/>
    </row>
    <row r="1710" spans="1:77" hidden="1" x14ac:dyDescent="0.3">
      <c r="A1710" s="49" t="s">
        <v>1489</v>
      </c>
      <c r="B1710" s="9">
        <v>42973</v>
      </c>
      <c r="C1710" s="1" t="s">
        <v>123</v>
      </c>
      <c r="D1710" s="10" t="s">
        <v>115</v>
      </c>
      <c r="E1710" s="10" t="s">
        <v>116</v>
      </c>
      <c r="F1710" s="83">
        <v>123</v>
      </c>
      <c r="G1710" s="83">
        <v>2</v>
      </c>
      <c r="H1710" s="12" t="str">
        <f t="shared" si="53"/>
        <v>123-2</v>
      </c>
      <c r="I1710" s="12" t="str">
        <f t="shared" si="52"/>
        <v>123-2 3</v>
      </c>
      <c r="J1710" s="49" t="s">
        <v>1489</v>
      </c>
      <c r="K1710" s="2">
        <v>0</v>
      </c>
      <c r="L1710" s="83">
        <v>77</v>
      </c>
      <c r="M1710" s="117" t="b">
        <v>1</v>
      </c>
      <c r="N1710" s="14">
        <v>293.04999999999995</v>
      </c>
      <c r="O1710" s="14">
        <v>293.81999999999994</v>
      </c>
      <c r="P1710" s="11" t="s">
        <v>112</v>
      </c>
      <c r="Q1710" s="11" t="s">
        <v>72</v>
      </c>
      <c r="R1710" s="142" t="s">
        <v>1526</v>
      </c>
      <c r="S1710" s="143">
        <v>3</v>
      </c>
      <c r="T1710" s="11" t="s">
        <v>18</v>
      </c>
      <c r="U1710" s="11"/>
      <c r="V1710" s="17" t="s">
        <v>795</v>
      </c>
      <c r="W1710" s="6" t="s">
        <v>49</v>
      </c>
      <c r="X1710" s="6" t="s">
        <v>17</v>
      </c>
      <c r="Y1710" s="6" t="s">
        <v>11</v>
      </c>
      <c r="Z1710" s="18">
        <v>3</v>
      </c>
      <c r="AA1710" s="6" t="s">
        <v>40</v>
      </c>
      <c r="AI1710" s="4">
        <v>10</v>
      </c>
      <c r="AL1710" s="39">
        <v>70</v>
      </c>
      <c r="AW1710" s="4">
        <v>20</v>
      </c>
      <c r="BQ1710" s="6"/>
      <c r="BR1710" s="6"/>
      <c r="BS1710" s="4">
        <v>100</v>
      </c>
      <c r="BT1710" s="6"/>
      <c r="BU1710" s="6"/>
      <c r="BV1710" s="6"/>
      <c r="BW1710" s="10" t="s">
        <v>1071</v>
      </c>
      <c r="BX1710" s="6"/>
      <c r="BY1710" s="6"/>
    </row>
    <row r="1711" spans="1:77" hidden="1" x14ac:dyDescent="0.3">
      <c r="A1711" s="49" t="s">
        <v>1489</v>
      </c>
      <c r="B1711" s="9">
        <v>42973</v>
      </c>
      <c r="C1711" s="1" t="s">
        <v>123</v>
      </c>
      <c r="D1711" s="10" t="s">
        <v>115</v>
      </c>
      <c r="E1711" s="10" t="s">
        <v>116</v>
      </c>
      <c r="F1711" s="83">
        <v>123</v>
      </c>
      <c r="G1711" s="83">
        <v>2</v>
      </c>
      <c r="H1711" s="12" t="str">
        <f t="shared" si="53"/>
        <v>123-2</v>
      </c>
      <c r="I1711" s="12" t="str">
        <f t="shared" si="52"/>
        <v>123-2 5</v>
      </c>
      <c r="J1711" s="49" t="s">
        <v>1489</v>
      </c>
      <c r="K1711" s="2">
        <v>0</v>
      </c>
      <c r="L1711" s="83">
        <v>77</v>
      </c>
      <c r="M1711" s="117" t="b">
        <v>1</v>
      </c>
      <c r="N1711" s="14">
        <v>293.04999999999995</v>
      </c>
      <c r="O1711" s="14">
        <v>293.81999999999994</v>
      </c>
      <c r="P1711" s="11" t="s">
        <v>112</v>
      </c>
      <c r="Q1711" s="11" t="s">
        <v>32</v>
      </c>
      <c r="R1711" s="142" t="s">
        <v>1495</v>
      </c>
      <c r="S1711" s="143">
        <v>5</v>
      </c>
      <c r="T1711" s="11" t="s">
        <v>18</v>
      </c>
      <c r="U1711" s="11"/>
      <c r="V1711" s="17" t="s">
        <v>459</v>
      </c>
      <c r="W1711" s="6" t="s">
        <v>49</v>
      </c>
      <c r="X1711" s="6" t="s">
        <v>14</v>
      </c>
      <c r="Y1711" s="6" t="s">
        <v>10</v>
      </c>
      <c r="Z1711" s="18">
        <v>2</v>
      </c>
      <c r="AA1711" s="6" t="s">
        <v>40</v>
      </c>
      <c r="AI1711" s="4">
        <v>10</v>
      </c>
      <c r="AR1711" s="4">
        <v>90</v>
      </c>
      <c r="BQ1711" s="6"/>
      <c r="BR1711" s="6"/>
      <c r="BS1711" s="4">
        <v>100</v>
      </c>
      <c r="BT1711" s="6"/>
      <c r="BU1711" s="6"/>
      <c r="BV1711" s="6"/>
      <c r="BW1711" s="10" t="s">
        <v>1040</v>
      </c>
      <c r="BX1711" s="6"/>
      <c r="BY1711" s="6"/>
    </row>
    <row r="1712" spans="1:77" hidden="1" x14ac:dyDescent="0.3">
      <c r="A1712" s="49" t="s">
        <v>1489</v>
      </c>
      <c r="B1712" s="9">
        <v>42973</v>
      </c>
      <c r="C1712" s="1" t="s">
        <v>123</v>
      </c>
      <c r="D1712" s="10" t="s">
        <v>115</v>
      </c>
      <c r="E1712" s="10" t="s">
        <v>116</v>
      </c>
      <c r="F1712" s="83">
        <v>123</v>
      </c>
      <c r="G1712" s="83">
        <v>2</v>
      </c>
      <c r="H1712" s="12" t="str">
        <f t="shared" si="53"/>
        <v>123-2</v>
      </c>
      <c r="I1712" s="12" t="str">
        <f t="shared" si="52"/>
        <v>123-2 3</v>
      </c>
      <c r="J1712" s="49" t="s">
        <v>1489</v>
      </c>
      <c r="K1712" s="2">
        <v>0</v>
      </c>
      <c r="L1712" s="83">
        <v>77</v>
      </c>
      <c r="M1712" s="117" t="b">
        <v>1</v>
      </c>
      <c r="N1712" s="14">
        <v>293.04999999999995</v>
      </c>
      <c r="O1712" s="14">
        <v>293.81999999999994</v>
      </c>
      <c r="P1712" s="11" t="s">
        <v>112</v>
      </c>
      <c r="Q1712" s="11" t="s">
        <v>32</v>
      </c>
      <c r="R1712" s="142" t="s">
        <v>1526</v>
      </c>
      <c r="S1712" s="143">
        <v>3</v>
      </c>
      <c r="T1712" s="11" t="s">
        <v>18</v>
      </c>
      <c r="U1712" s="11"/>
      <c r="V1712" s="17" t="s">
        <v>792</v>
      </c>
      <c r="W1712" s="6" t="s">
        <v>49</v>
      </c>
      <c r="X1712" s="6" t="s">
        <v>90</v>
      </c>
      <c r="Y1712" s="6" t="s">
        <v>10</v>
      </c>
      <c r="Z1712" s="18">
        <v>2</v>
      </c>
      <c r="AA1712" s="6" t="s">
        <v>40</v>
      </c>
      <c r="AI1712" s="4">
        <v>10</v>
      </c>
      <c r="AR1712" s="4">
        <v>90</v>
      </c>
      <c r="BQ1712" s="6"/>
      <c r="BR1712" s="6"/>
      <c r="BS1712" s="4">
        <v>100</v>
      </c>
      <c r="BT1712" s="6"/>
      <c r="BU1712" s="6"/>
      <c r="BV1712" s="6"/>
      <c r="BW1712" s="10" t="s">
        <v>1048</v>
      </c>
      <c r="BX1712" s="6"/>
      <c r="BY1712" s="6"/>
    </row>
    <row r="1713" spans="1:77" hidden="1" x14ac:dyDescent="0.3">
      <c r="A1713" s="49" t="s">
        <v>1489</v>
      </c>
      <c r="B1713" s="9">
        <v>42973</v>
      </c>
      <c r="C1713" s="1" t="s">
        <v>123</v>
      </c>
      <c r="D1713" s="10" t="s">
        <v>115</v>
      </c>
      <c r="E1713" s="10" t="s">
        <v>116</v>
      </c>
      <c r="F1713" s="83">
        <v>123</v>
      </c>
      <c r="G1713" s="83">
        <v>2</v>
      </c>
      <c r="H1713" s="12" t="str">
        <f t="shared" si="53"/>
        <v>123-2</v>
      </c>
      <c r="I1713" s="12" t="str">
        <f t="shared" si="52"/>
        <v>123-2 2</v>
      </c>
      <c r="J1713" s="49" t="s">
        <v>1489</v>
      </c>
      <c r="K1713" s="2">
        <v>0</v>
      </c>
      <c r="L1713" s="83">
        <v>77</v>
      </c>
      <c r="M1713" s="117" t="b">
        <v>1</v>
      </c>
      <c r="N1713" s="14">
        <v>293.04999999999995</v>
      </c>
      <c r="O1713" s="14">
        <v>293.81999999999994</v>
      </c>
      <c r="P1713" s="11" t="s">
        <v>112</v>
      </c>
      <c r="Q1713" s="11" t="s">
        <v>55</v>
      </c>
      <c r="R1713" s="142" t="s">
        <v>1525</v>
      </c>
      <c r="S1713" s="143">
        <v>2</v>
      </c>
      <c r="T1713" s="11" t="s">
        <v>18</v>
      </c>
      <c r="U1713" s="11"/>
      <c r="V1713" s="17" t="s">
        <v>676</v>
      </c>
      <c r="W1713" s="6" t="s">
        <v>49</v>
      </c>
      <c r="X1713" s="6" t="s">
        <v>14</v>
      </c>
      <c r="Y1713" s="6" t="s">
        <v>302</v>
      </c>
      <c r="Z1713" s="18">
        <v>2</v>
      </c>
      <c r="AA1713" s="6" t="s">
        <v>40</v>
      </c>
      <c r="AH1713" s="39">
        <v>90</v>
      </c>
      <c r="AW1713" s="4">
        <v>10</v>
      </c>
      <c r="BQ1713" s="6" t="s">
        <v>893</v>
      </c>
      <c r="BR1713" s="6"/>
      <c r="BS1713" s="4">
        <v>100</v>
      </c>
      <c r="BT1713" s="6"/>
      <c r="BU1713" s="6"/>
      <c r="BV1713" s="6"/>
      <c r="BW1713" s="10" t="s">
        <v>1080</v>
      </c>
      <c r="BX1713" s="6"/>
      <c r="BY1713" s="6"/>
    </row>
    <row r="1714" spans="1:77" hidden="1" x14ac:dyDescent="0.3">
      <c r="A1714" s="49" t="s">
        <v>1489</v>
      </c>
      <c r="B1714" s="9">
        <v>42973</v>
      </c>
      <c r="C1714" s="1" t="s">
        <v>123</v>
      </c>
      <c r="D1714" s="10" t="s">
        <v>115</v>
      </c>
      <c r="E1714" s="10" t="s">
        <v>116</v>
      </c>
      <c r="F1714" s="83">
        <v>123</v>
      </c>
      <c r="G1714" s="83">
        <v>2</v>
      </c>
      <c r="H1714" s="12" t="str">
        <f t="shared" si="53"/>
        <v>123-2</v>
      </c>
      <c r="I1714" s="12" t="str">
        <f t="shared" si="52"/>
        <v>123-2 O</v>
      </c>
      <c r="J1714" s="49" t="s">
        <v>1489</v>
      </c>
      <c r="K1714" s="2">
        <v>0</v>
      </c>
      <c r="L1714" s="83">
        <v>77</v>
      </c>
      <c r="M1714" s="117" t="b">
        <v>1</v>
      </c>
      <c r="N1714" s="14">
        <v>293.04999999999995</v>
      </c>
      <c r="O1714" s="14">
        <v>293.81999999999994</v>
      </c>
      <c r="P1714" s="11"/>
      <c r="Q1714" s="11" t="s">
        <v>105</v>
      </c>
      <c r="R1714" s="135" t="s">
        <v>105</v>
      </c>
      <c r="S1714" s="139" t="s">
        <v>1492</v>
      </c>
      <c r="T1714" s="11"/>
      <c r="U1714" s="11"/>
      <c r="V1714" s="6"/>
      <c r="W1714" s="6"/>
      <c r="X1714" s="6"/>
      <c r="Y1714" s="6"/>
      <c r="Z1714" s="18" t="e">
        <v>#N/A</v>
      </c>
      <c r="AA1714" s="6"/>
      <c r="AB1714" s="147"/>
      <c r="AC1714" s="147"/>
      <c r="AD1714" s="147"/>
      <c r="AE1714" s="147"/>
      <c r="AF1714" s="30"/>
      <c r="AG1714" s="30"/>
      <c r="AH1714" s="147"/>
      <c r="AI1714" s="30"/>
      <c r="AJ1714" s="30"/>
      <c r="AK1714" s="30"/>
      <c r="AL1714" s="147"/>
      <c r="AM1714" s="147"/>
      <c r="AN1714" s="30"/>
      <c r="AO1714" s="30"/>
      <c r="AP1714" s="30"/>
      <c r="AQ1714" s="147"/>
      <c r="AR1714" s="30"/>
      <c r="AS1714" s="30"/>
      <c r="AT1714" s="30"/>
      <c r="AU1714" s="30"/>
      <c r="AV1714" s="147"/>
      <c r="AW1714" s="30"/>
      <c r="AX1714" s="30"/>
      <c r="AY1714" s="30"/>
      <c r="AZ1714" s="147"/>
      <c r="BA1714" s="30"/>
      <c r="BB1714" s="30"/>
      <c r="BC1714" s="30"/>
      <c r="BD1714" s="147"/>
      <c r="BE1714" s="147"/>
      <c r="BF1714" s="147"/>
      <c r="BG1714" s="30"/>
      <c r="BH1714" s="30"/>
      <c r="BI1714" s="30"/>
      <c r="BJ1714" s="30"/>
      <c r="BK1714" s="147"/>
      <c r="BL1714" s="147"/>
      <c r="BM1714" s="147"/>
      <c r="BN1714" s="147"/>
      <c r="BO1714" s="147"/>
      <c r="BP1714" s="30"/>
      <c r="BQ1714" s="6"/>
      <c r="BR1714" s="6"/>
      <c r="BS1714" s="4">
        <v>0</v>
      </c>
      <c r="BT1714" s="6"/>
      <c r="BU1714" s="6"/>
      <c r="BV1714" s="6"/>
      <c r="BW1714" s="6"/>
      <c r="BX1714" s="10" t="s">
        <v>1081</v>
      </c>
      <c r="BY1714" s="6"/>
    </row>
    <row r="1715" spans="1:77" hidden="1" x14ac:dyDescent="0.3">
      <c r="A1715" s="49" t="s">
        <v>1489</v>
      </c>
      <c r="B1715" s="9">
        <v>42973</v>
      </c>
      <c r="C1715" s="1" t="s">
        <v>123</v>
      </c>
      <c r="D1715" s="10" t="s">
        <v>115</v>
      </c>
      <c r="E1715" s="10" t="s">
        <v>116</v>
      </c>
      <c r="F1715" s="83">
        <v>124</v>
      </c>
      <c r="G1715" s="83">
        <v>1</v>
      </c>
      <c r="H1715" s="12" t="str">
        <f t="shared" si="53"/>
        <v>124-1</v>
      </c>
      <c r="I1715" s="12" t="str">
        <f t="shared" si="52"/>
        <v>124-1 4</v>
      </c>
      <c r="J1715" s="49" t="s">
        <v>1489</v>
      </c>
      <c r="K1715" s="2">
        <v>0</v>
      </c>
      <c r="L1715" s="83">
        <v>69</v>
      </c>
      <c r="M1715" s="117" t="b">
        <v>1</v>
      </c>
      <c r="N1715" s="14">
        <v>293.75</v>
      </c>
      <c r="O1715" s="14">
        <v>294.44</v>
      </c>
      <c r="P1715" s="11" t="s">
        <v>112</v>
      </c>
      <c r="Q1715" s="11" t="s">
        <v>39</v>
      </c>
      <c r="R1715" s="142" t="s">
        <v>1527</v>
      </c>
      <c r="S1715" s="143">
        <v>4</v>
      </c>
      <c r="T1715" s="11" t="s">
        <v>18</v>
      </c>
      <c r="U1715" s="11"/>
      <c r="V1715" s="17" t="s">
        <v>459</v>
      </c>
      <c r="W1715" s="6" t="s">
        <v>49</v>
      </c>
      <c r="X1715" s="6" t="s">
        <v>14</v>
      </c>
      <c r="Y1715" s="6" t="s">
        <v>10</v>
      </c>
      <c r="Z1715" s="18">
        <v>2</v>
      </c>
      <c r="AA1715" s="6" t="s">
        <v>40</v>
      </c>
      <c r="AI1715" s="4">
        <v>70</v>
      </c>
      <c r="AL1715" s="39">
        <v>20</v>
      </c>
      <c r="AW1715" s="4">
        <v>10</v>
      </c>
      <c r="BQ1715" s="6"/>
      <c r="BR1715" s="6"/>
      <c r="BS1715" s="4">
        <v>100</v>
      </c>
      <c r="BT1715" s="6"/>
      <c r="BU1715" s="6"/>
      <c r="BV1715" s="6"/>
      <c r="BW1715" s="10" t="s">
        <v>909</v>
      </c>
      <c r="BX1715" s="6"/>
      <c r="BY1715" s="6"/>
    </row>
    <row r="1716" spans="1:77" hidden="1" x14ac:dyDescent="0.3">
      <c r="A1716" s="49" t="s">
        <v>1489</v>
      </c>
      <c r="B1716" s="9">
        <v>42973</v>
      </c>
      <c r="C1716" s="1" t="s">
        <v>123</v>
      </c>
      <c r="D1716" s="10" t="s">
        <v>115</v>
      </c>
      <c r="E1716" s="10" t="s">
        <v>116</v>
      </c>
      <c r="F1716" s="83">
        <v>124</v>
      </c>
      <c r="G1716" s="83">
        <v>1</v>
      </c>
      <c r="H1716" s="12" t="str">
        <f t="shared" si="53"/>
        <v>124-1</v>
      </c>
      <c r="I1716" s="12" t="str">
        <f t="shared" si="52"/>
        <v>124-1 3</v>
      </c>
      <c r="J1716" s="49" t="s">
        <v>1489</v>
      </c>
      <c r="K1716" s="2">
        <v>0</v>
      </c>
      <c r="L1716" s="83">
        <v>69</v>
      </c>
      <c r="M1716" s="117" t="b">
        <v>1</v>
      </c>
      <c r="N1716" s="14">
        <v>293.75</v>
      </c>
      <c r="O1716" s="14">
        <v>294.44</v>
      </c>
      <c r="P1716" s="11" t="s">
        <v>112</v>
      </c>
      <c r="Q1716" s="11" t="s">
        <v>72</v>
      </c>
      <c r="R1716" s="142" t="s">
        <v>1526</v>
      </c>
      <c r="S1716" s="143">
        <v>3</v>
      </c>
      <c r="T1716" s="11" t="s">
        <v>18</v>
      </c>
      <c r="U1716" s="11"/>
      <c r="V1716" s="17" t="s">
        <v>683</v>
      </c>
      <c r="W1716" s="6" t="s">
        <v>49</v>
      </c>
      <c r="X1716" s="6" t="s">
        <v>17</v>
      </c>
      <c r="Y1716" s="6" t="s">
        <v>11</v>
      </c>
      <c r="Z1716" s="18">
        <v>3</v>
      </c>
      <c r="AA1716" s="6" t="s">
        <v>40</v>
      </c>
      <c r="AI1716" s="4">
        <v>10</v>
      </c>
      <c r="AL1716" s="39">
        <v>70</v>
      </c>
      <c r="AW1716" s="4">
        <v>20</v>
      </c>
      <c r="BQ1716" s="6"/>
      <c r="BR1716" s="6"/>
      <c r="BS1716" s="4">
        <v>100</v>
      </c>
      <c r="BT1716" s="6"/>
      <c r="BU1716" s="6"/>
      <c r="BV1716" s="6"/>
      <c r="BW1716" s="10" t="s">
        <v>1071</v>
      </c>
      <c r="BX1716" s="6"/>
      <c r="BY1716" s="6"/>
    </row>
    <row r="1717" spans="1:77" hidden="1" x14ac:dyDescent="0.3">
      <c r="A1717" s="49" t="s">
        <v>1489</v>
      </c>
      <c r="B1717" s="9">
        <v>42973</v>
      </c>
      <c r="C1717" s="1" t="s">
        <v>123</v>
      </c>
      <c r="D1717" s="10" t="s">
        <v>115</v>
      </c>
      <c r="E1717" s="10" t="s">
        <v>116</v>
      </c>
      <c r="F1717" s="83">
        <v>124</v>
      </c>
      <c r="G1717" s="83">
        <v>1</v>
      </c>
      <c r="H1717" s="12" t="str">
        <f t="shared" si="53"/>
        <v>124-1</v>
      </c>
      <c r="I1717" s="12" t="str">
        <f t="shared" si="52"/>
        <v>124-1 5</v>
      </c>
      <c r="J1717" s="49" t="s">
        <v>1489</v>
      </c>
      <c r="K1717" s="2">
        <v>0</v>
      </c>
      <c r="L1717" s="83">
        <v>69</v>
      </c>
      <c r="M1717" s="117" t="b">
        <v>1</v>
      </c>
      <c r="N1717" s="14">
        <v>293.75</v>
      </c>
      <c r="O1717" s="14">
        <v>294.44</v>
      </c>
      <c r="P1717" s="11" t="s">
        <v>112</v>
      </c>
      <c r="Q1717" s="11" t="s">
        <v>32</v>
      </c>
      <c r="R1717" s="142" t="s">
        <v>1495</v>
      </c>
      <c r="S1717" s="143">
        <v>5</v>
      </c>
      <c r="T1717" s="11" t="s">
        <v>18</v>
      </c>
      <c r="U1717" s="11"/>
      <c r="V1717" s="17" t="s">
        <v>795</v>
      </c>
      <c r="W1717" s="6" t="s">
        <v>49</v>
      </c>
      <c r="X1717" s="6" t="s">
        <v>14</v>
      </c>
      <c r="Y1717" s="6" t="s">
        <v>10</v>
      </c>
      <c r="Z1717" s="18">
        <v>2</v>
      </c>
      <c r="AA1717" s="6" t="s">
        <v>40</v>
      </c>
      <c r="AI1717" s="4">
        <v>10</v>
      </c>
      <c r="AR1717" s="4">
        <v>90</v>
      </c>
      <c r="BQ1717" s="6"/>
      <c r="BR1717" s="6"/>
      <c r="BS1717" s="4">
        <v>100</v>
      </c>
      <c r="BT1717" s="6"/>
      <c r="BU1717" s="6"/>
      <c r="BV1717" s="6"/>
      <c r="BW1717" s="10" t="s">
        <v>1048</v>
      </c>
      <c r="BX1717" s="6"/>
      <c r="BY1717" s="6"/>
    </row>
    <row r="1718" spans="1:77" hidden="1" x14ac:dyDescent="0.3">
      <c r="A1718" s="49" t="s">
        <v>1489</v>
      </c>
      <c r="B1718" s="9">
        <v>42973</v>
      </c>
      <c r="C1718" s="1" t="s">
        <v>123</v>
      </c>
      <c r="D1718" s="10" t="s">
        <v>115</v>
      </c>
      <c r="E1718" s="10" t="s">
        <v>116</v>
      </c>
      <c r="F1718" s="83">
        <v>124</v>
      </c>
      <c r="G1718" s="83">
        <v>1</v>
      </c>
      <c r="H1718" s="12" t="str">
        <f t="shared" si="53"/>
        <v>124-1</v>
      </c>
      <c r="I1718" s="12" t="str">
        <f t="shared" si="52"/>
        <v>124-1 2</v>
      </c>
      <c r="J1718" s="49" t="s">
        <v>1489</v>
      </c>
      <c r="K1718" s="2">
        <v>0</v>
      </c>
      <c r="L1718" s="83">
        <v>69</v>
      </c>
      <c r="M1718" s="117" t="b">
        <v>1</v>
      </c>
      <c r="N1718" s="14">
        <v>293.75</v>
      </c>
      <c r="O1718" s="14">
        <v>294.44</v>
      </c>
      <c r="P1718" s="11" t="s">
        <v>112</v>
      </c>
      <c r="Q1718" s="11" t="s">
        <v>55</v>
      </c>
      <c r="R1718" s="142" t="s">
        <v>1525</v>
      </c>
      <c r="S1718" s="143">
        <v>2</v>
      </c>
      <c r="T1718" s="11" t="s">
        <v>18</v>
      </c>
      <c r="U1718" s="11"/>
      <c r="V1718" s="17" t="s">
        <v>795</v>
      </c>
      <c r="W1718" s="6" t="s">
        <v>49</v>
      </c>
      <c r="X1718" s="6" t="s">
        <v>14</v>
      </c>
      <c r="Y1718" s="6" t="s">
        <v>302</v>
      </c>
      <c r="Z1718" s="18">
        <v>2</v>
      </c>
      <c r="AA1718" s="6" t="s">
        <v>40</v>
      </c>
      <c r="AH1718" s="39">
        <v>90</v>
      </c>
      <c r="AW1718" s="4">
        <v>10</v>
      </c>
      <c r="BQ1718" s="6" t="s">
        <v>893</v>
      </c>
      <c r="BR1718" s="6"/>
      <c r="BS1718" s="4">
        <v>100</v>
      </c>
      <c r="BT1718" s="6"/>
      <c r="BU1718" s="6"/>
      <c r="BV1718" s="6"/>
      <c r="BW1718" s="10" t="s">
        <v>1080</v>
      </c>
      <c r="BX1718" s="6"/>
      <c r="BY1718" s="6"/>
    </row>
    <row r="1719" spans="1:77" hidden="1" x14ac:dyDescent="0.3">
      <c r="A1719" s="49" t="s">
        <v>1489</v>
      </c>
      <c r="B1719" s="9">
        <v>42973</v>
      </c>
      <c r="C1719" s="1" t="s">
        <v>123</v>
      </c>
      <c r="D1719" s="10" t="s">
        <v>115</v>
      </c>
      <c r="E1719" s="10" t="s">
        <v>116</v>
      </c>
      <c r="F1719" s="83">
        <v>124</v>
      </c>
      <c r="G1719" s="83">
        <v>1</v>
      </c>
      <c r="H1719" s="12" t="str">
        <f t="shared" si="53"/>
        <v>124-1</v>
      </c>
      <c r="I1719" s="12" t="str">
        <f t="shared" si="52"/>
        <v>124-1 O</v>
      </c>
      <c r="J1719" s="49" t="s">
        <v>1489</v>
      </c>
      <c r="K1719" s="2">
        <v>0</v>
      </c>
      <c r="L1719" s="83">
        <v>69</v>
      </c>
      <c r="M1719" s="117" t="b">
        <v>1</v>
      </c>
      <c r="N1719" s="14">
        <v>293.75</v>
      </c>
      <c r="O1719" s="14">
        <v>294.44</v>
      </c>
      <c r="P1719" s="11"/>
      <c r="Q1719" s="11" t="s">
        <v>105</v>
      </c>
      <c r="R1719" s="135" t="s">
        <v>105</v>
      </c>
      <c r="S1719" s="139" t="s">
        <v>1492</v>
      </c>
      <c r="T1719" s="11"/>
      <c r="U1719" s="11"/>
      <c r="V1719" s="6"/>
      <c r="W1719" s="6"/>
      <c r="X1719" s="6"/>
      <c r="Y1719" s="6"/>
      <c r="Z1719" s="18" t="e">
        <v>#N/A</v>
      </c>
      <c r="AA1719" s="6"/>
      <c r="AB1719" s="147"/>
      <c r="AC1719" s="147"/>
      <c r="AD1719" s="147"/>
      <c r="AE1719" s="147"/>
      <c r="AF1719" s="30"/>
      <c r="AG1719" s="30"/>
      <c r="AH1719" s="147"/>
      <c r="AI1719" s="30"/>
      <c r="AJ1719" s="30"/>
      <c r="AK1719" s="30"/>
      <c r="AL1719" s="147"/>
      <c r="AM1719" s="147"/>
      <c r="AN1719" s="30"/>
      <c r="AO1719" s="30"/>
      <c r="AP1719" s="30"/>
      <c r="AQ1719" s="147"/>
      <c r="AR1719" s="30"/>
      <c r="AS1719" s="30"/>
      <c r="AT1719" s="30"/>
      <c r="AU1719" s="30"/>
      <c r="AV1719" s="147"/>
      <c r="AW1719" s="30"/>
      <c r="AX1719" s="30"/>
      <c r="AY1719" s="30"/>
      <c r="AZ1719" s="147"/>
      <c r="BA1719" s="30"/>
      <c r="BB1719" s="30"/>
      <c r="BC1719" s="30"/>
      <c r="BD1719" s="147"/>
      <c r="BE1719" s="147"/>
      <c r="BF1719" s="147"/>
      <c r="BG1719" s="30"/>
      <c r="BH1719" s="30"/>
      <c r="BI1719" s="30"/>
      <c r="BJ1719" s="30"/>
      <c r="BK1719" s="147"/>
      <c r="BL1719" s="147"/>
      <c r="BM1719" s="147"/>
      <c r="BN1719" s="147"/>
      <c r="BO1719" s="147"/>
      <c r="BP1719" s="30"/>
      <c r="BQ1719" s="6"/>
      <c r="BR1719" s="6"/>
      <c r="BS1719" s="4">
        <v>0</v>
      </c>
      <c r="BT1719" s="6"/>
      <c r="BU1719" s="6"/>
      <c r="BV1719" s="6"/>
      <c r="BW1719" s="6"/>
      <c r="BX1719" s="10" t="s">
        <v>1082</v>
      </c>
      <c r="BY1719" s="6"/>
    </row>
    <row r="1720" spans="1:77" hidden="1" x14ac:dyDescent="0.3">
      <c r="A1720" s="49" t="s">
        <v>1489</v>
      </c>
      <c r="B1720" s="9">
        <v>42973</v>
      </c>
      <c r="C1720" s="1" t="s">
        <v>123</v>
      </c>
      <c r="D1720" s="4" t="s">
        <v>115</v>
      </c>
      <c r="E1720" s="4" t="s">
        <v>116</v>
      </c>
      <c r="F1720" s="83">
        <v>124</v>
      </c>
      <c r="G1720" s="83">
        <v>2</v>
      </c>
      <c r="H1720" s="12" t="str">
        <f t="shared" si="53"/>
        <v>124-2</v>
      </c>
      <c r="I1720" s="12" t="str">
        <f t="shared" si="52"/>
        <v>124-2 1</v>
      </c>
      <c r="J1720" s="49" t="s">
        <v>1489</v>
      </c>
      <c r="K1720" s="2">
        <v>0</v>
      </c>
      <c r="L1720" s="83">
        <v>65</v>
      </c>
      <c r="M1720" s="117" t="b">
        <v>1</v>
      </c>
      <c r="N1720" s="14">
        <v>294.44499999999999</v>
      </c>
      <c r="O1720" s="14">
        <v>295.09499999999997</v>
      </c>
      <c r="P1720" s="2" t="s">
        <v>112</v>
      </c>
      <c r="Q1720" s="2" t="s">
        <v>30</v>
      </c>
      <c r="R1720" s="142" t="s">
        <v>1524</v>
      </c>
      <c r="S1720" s="143">
        <v>1</v>
      </c>
      <c r="T1720" s="2" t="s">
        <v>18</v>
      </c>
      <c r="U1720" s="2"/>
      <c r="V1720" s="40" t="s">
        <v>792</v>
      </c>
      <c r="W1720" s="1" t="s">
        <v>49</v>
      </c>
      <c r="X1720" s="1" t="s">
        <v>92</v>
      </c>
      <c r="Y1720" s="1" t="s">
        <v>11</v>
      </c>
      <c r="Z1720" s="18">
        <v>3</v>
      </c>
      <c r="AA1720" s="1" t="s">
        <v>111</v>
      </c>
      <c r="AH1720" s="39">
        <v>20</v>
      </c>
      <c r="AW1720" s="4">
        <v>80</v>
      </c>
      <c r="BQ1720" s="1"/>
      <c r="BR1720" s="1"/>
      <c r="BS1720" s="4">
        <v>100</v>
      </c>
      <c r="BT1720" s="1"/>
      <c r="BU1720" s="1"/>
      <c r="BV1720" s="1"/>
      <c r="BW1720" s="4" t="s">
        <v>1056</v>
      </c>
      <c r="BX1720" s="1"/>
      <c r="BY1720" s="1"/>
    </row>
    <row r="1721" spans="1:77" hidden="1" x14ac:dyDescent="0.3">
      <c r="A1721" s="49" t="s">
        <v>1489</v>
      </c>
      <c r="B1721" s="9">
        <v>42973</v>
      </c>
      <c r="C1721" s="1" t="s">
        <v>123</v>
      </c>
      <c r="D1721" s="10" t="s">
        <v>115</v>
      </c>
      <c r="E1721" s="10" t="s">
        <v>116</v>
      </c>
      <c r="F1721" s="83">
        <v>124</v>
      </c>
      <c r="G1721" s="83">
        <v>2</v>
      </c>
      <c r="H1721" s="12" t="str">
        <f t="shared" si="53"/>
        <v>124-2</v>
      </c>
      <c r="I1721" s="12" t="str">
        <f t="shared" si="52"/>
        <v>124-2 4</v>
      </c>
      <c r="J1721" s="49" t="s">
        <v>1489</v>
      </c>
      <c r="K1721" s="2">
        <v>0</v>
      </c>
      <c r="L1721" s="83">
        <v>65</v>
      </c>
      <c r="M1721" s="117" t="b">
        <v>1</v>
      </c>
      <c r="N1721" s="14">
        <v>294.44499999999999</v>
      </c>
      <c r="O1721" s="14">
        <v>295.09499999999997</v>
      </c>
      <c r="P1721" s="11" t="s">
        <v>112</v>
      </c>
      <c r="Q1721" s="11" t="s">
        <v>39</v>
      </c>
      <c r="R1721" s="142" t="s">
        <v>1527</v>
      </c>
      <c r="S1721" s="143">
        <v>4</v>
      </c>
      <c r="T1721" s="11" t="s">
        <v>18</v>
      </c>
      <c r="U1721" s="11"/>
      <c r="V1721" s="17" t="s">
        <v>459</v>
      </c>
      <c r="W1721" s="6" t="s">
        <v>49</v>
      </c>
      <c r="X1721" s="6" t="s">
        <v>14</v>
      </c>
      <c r="Y1721" s="6" t="s">
        <v>10</v>
      </c>
      <c r="Z1721" s="18">
        <v>2</v>
      </c>
      <c r="AA1721" s="6" t="s">
        <v>40</v>
      </c>
      <c r="AI1721" s="4">
        <v>70</v>
      </c>
      <c r="AL1721" s="39">
        <v>20</v>
      </c>
      <c r="AW1721" s="4">
        <v>10</v>
      </c>
      <c r="BQ1721" s="6"/>
      <c r="BR1721" s="6"/>
      <c r="BS1721" s="4">
        <v>100</v>
      </c>
      <c r="BT1721" s="6"/>
      <c r="BU1721" s="6"/>
      <c r="BV1721" s="6"/>
      <c r="BW1721" s="10" t="s">
        <v>909</v>
      </c>
      <c r="BX1721" s="6"/>
      <c r="BY1721" s="6"/>
    </row>
    <row r="1722" spans="1:77" hidden="1" x14ac:dyDescent="0.3">
      <c r="A1722" s="49" t="s">
        <v>1489</v>
      </c>
      <c r="B1722" s="9">
        <v>42973</v>
      </c>
      <c r="C1722" s="1" t="s">
        <v>123</v>
      </c>
      <c r="D1722" s="10" t="s">
        <v>115</v>
      </c>
      <c r="E1722" s="10" t="s">
        <v>116</v>
      </c>
      <c r="F1722" s="83">
        <v>124</v>
      </c>
      <c r="G1722" s="83">
        <v>2</v>
      </c>
      <c r="H1722" s="12" t="str">
        <f t="shared" si="53"/>
        <v>124-2</v>
      </c>
      <c r="I1722" s="12" t="str">
        <f t="shared" si="52"/>
        <v>124-2 3</v>
      </c>
      <c r="J1722" s="49" t="s">
        <v>1489</v>
      </c>
      <c r="K1722" s="2">
        <v>0</v>
      </c>
      <c r="L1722" s="83">
        <v>65</v>
      </c>
      <c r="M1722" s="117" t="b">
        <v>1</v>
      </c>
      <c r="N1722" s="14">
        <v>294.44499999999999</v>
      </c>
      <c r="O1722" s="14">
        <v>295.09499999999997</v>
      </c>
      <c r="P1722" s="11" t="s">
        <v>112</v>
      </c>
      <c r="Q1722" s="11" t="s">
        <v>72</v>
      </c>
      <c r="R1722" s="142" t="s">
        <v>1526</v>
      </c>
      <c r="S1722" s="143">
        <v>3</v>
      </c>
      <c r="T1722" s="11" t="s">
        <v>18</v>
      </c>
      <c r="U1722" s="11"/>
      <c r="V1722" s="17" t="s">
        <v>459</v>
      </c>
      <c r="W1722" s="6" t="s">
        <v>49</v>
      </c>
      <c r="X1722" s="6" t="s">
        <v>17</v>
      </c>
      <c r="Y1722" s="6" t="s">
        <v>11</v>
      </c>
      <c r="Z1722" s="18">
        <v>3</v>
      </c>
      <c r="AA1722" s="6" t="s">
        <v>40</v>
      </c>
      <c r="AI1722" s="4">
        <v>10</v>
      </c>
      <c r="AL1722" s="39">
        <v>70</v>
      </c>
      <c r="AW1722" s="4">
        <v>20</v>
      </c>
      <c r="BQ1722" s="6"/>
      <c r="BR1722" s="6"/>
      <c r="BS1722" s="4">
        <v>100</v>
      </c>
      <c r="BT1722" s="6"/>
      <c r="BU1722" s="6"/>
      <c r="BV1722" s="6"/>
      <c r="BW1722" s="10" t="s">
        <v>1071</v>
      </c>
      <c r="BX1722" s="6"/>
      <c r="BY1722" s="6"/>
    </row>
    <row r="1723" spans="1:77" hidden="1" x14ac:dyDescent="0.3">
      <c r="A1723" s="49" t="s">
        <v>1489</v>
      </c>
      <c r="B1723" s="9">
        <v>42973</v>
      </c>
      <c r="C1723" s="1" t="s">
        <v>123</v>
      </c>
      <c r="D1723" s="10" t="s">
        <v>115</v>
      </c>
      <c r="E1723" s="10" t="s">
        <v>116</v>
      </c>
      <c r="F1723" s="83">
        <v>124</v>
      </c>
      <c r="G1723" s="83">
        <v>2</v>
      </c>
      <c r="H1723" s="12" t="str">
        <f t="shared" si="53"/>
        <v>124-2</v>
      </c>
      <c r="I1723" s="12" t="str">
        <f t="shared" si="52"/>
        <v>124-2 5</v>
      </c>
      <c r="J1723" s="49" t="s">
        <v>1489</v>
      </c>
      <c r="K1723" s="2">
        <v>0</v>
      </c>
      <c r="L1723" s="83">
        <v>65</v>
      </c>
      <c r="M1723" s="117" t="b">
        <v>1</v>
      </c>
      <c r="N1723" s="14">
        <v>294.44499999999999</v>
      </c>
      <c r="O1723" s="14">
        <v>295.09499999999997</v>
      </c>
      <c r="P1723" s="11" t="s">
        <v>112</v>
      </c>
      <c r="Q1723" s="11" t="s">
        <v>32</v>
      </c>
      <c r="R1723" s="142" t="s">
        <v>1495</v>
      </c>
      <c r="S1723" s="143">
        <v>5</v>
      </c>
      <c r="T1723" s="11" t="s">
        <v>8</v>
      </c>
      <c r="U1723" s="11"/>
      <c r="V1723" s="17" t="s">
        <v>791</v>
      </c>
      <c r="W1723" s="6" t="s">
        <v>49</v>
      </c>
      <c r="X1723" s="6" t="s">
        <v>14</v>
      </c>
      <c r="Y1723" s="6" t="s">
        <v>10</v>
      </c>
      <c r="Z1723" s="18">
        <v>2</v>
      </c>
      <c r="AA1723" s="6" t="s">
        <v>40</v>
      </c>
      <c r="AI1723" s="4">
        <v>10</v>
      </c>
      <c r="AR1723" s="4">
        <v>90</v>
      </c>
      <c r="BQ1723" s="6"/>
      <c r="BR1723" s="6"/>
      <c r="BS1723" s="4">
        <v>100</v>
      </c>
      <c r="BT1723" s="6"/>
      <c r="BU1723" s="6"/>
      <c r="BV1723" s="6"/>
      <c r="BW1723" s="10" t="s">
        <v>1048</v>
      </c>
      <c r="BX1723" s="6"/>
      <c r="BY1723" s="6"/>
    </row>
    <row r="1724" spans="1:77" hidden="1" x14ac:dyDescent="0.3">
      <c r="A1724" s="49" t="s">
        <v>1489</v>
      </c>
      <c r="B1724" s="9">
        <v>42973</v>
      </c>
      <c r="C1724" s="1" t="s">
        <v>123</v>
      </c>
      <c r="D1724" s="10" t="s">
        <v>115</v>
      </c>
      <c r="E1724" s="10" t="s">
        <v>116</v>
      </c>
      <c r="F1724" s="83">
        <v>124</v>
      </c>
      <c r="G1724" s="83">
        <v>2</v>
      </c>
      <c r="H1724" s="12" t="str">
        <f t="shared" si="53"/>
        <v>124-2</v>
      </c>
      <c r="I1724" s="12" t="str">
        <f t="shared" si="52"/>
        <v>124-2 O</v>
      </c>
      <c r="J1724" s="49" t="s">
        <v>1489</v>
      </c>
      <c r="K1724" s="2">
        <v>0</v>
      </c>
      <c r="L1724" s="83">
        <v>65</v>
      </c>
      <c r="M1724" s="117" t="b">
        <v>1</v>
      </c>
      <c r="N1724" s="14">
        <v>294.44499999999999</v>
      </c>
      <c r="O1724" s="14">
        <v>295.09499999999997</v>
      </c>
      <c r="P1724" s="11"/>
      <c r="Q1724" s="11" t="s">
        <v>105</v>
      </c>
      <c r="R1724" s="135" t="s">
        <v>105</v>
      </c>
      <c r="S1724" s="139" t="s">
        <v>1492</v>
      </c>
      <c r="T1724" s="11"/>
      <c r="U1724" s="11"/>
      <c r="V1724" s="6"/>
      <c r="W1724" s="6"/>
      <c r="X1724" s="6"/>
      <c r="Y1724" s="6"/>
      <c r="Z1724" s="18" t="e">
        <v>#N/A</v>
      </c>
      <c r="AA1724" s="6"/>
      <c r="AB1724" s="147"/>
      <c r="AC1724" s="147"/>
      <c r="AD1724" s="147"/>
      <c r="AE1724" s="147"/>
      <c r="AF1724" s="30"/>
      <c r="AG1724" s="30"/>
      <c r="AH1724" s="147"/>
      <c r="AI1724" s="30"/>
      <c r="AJ1724" s="30"/>
      <c r="AK1724" s="30"/>
      <c r="AL1724" s="147"/>
      <c r="AM1724" s="147"/>
      <c r="AN1724" s="30"/>
      <c r="AO1724" s="30"/>
      <c r="AP1724" s="30"/>
      <c r="AQ1724" s="147"/>
      <c r="AR1724" s="30"/>
      <c r="AS1724" s="30"/>
      <c r="AT1724" s="30"/>
      <c r="AU1724" s="30"/>
      <c r="AV1724" s="147"/>
      <c r="AW1724" s="30"/>
      <c r="AX1724" s="30"/>
      <c r="AY1724" s="30"/>
      <c r="AZ1724" s="147"/>
      <c r="BA1724" s="30"/>
      <c r="BB1724" s="30"/>
      <c r="BC1724" s="30"/>
      <c r="BD1724" s="147"/>
      <c r="BE1724" s="147"/>
      <c r="BF1724" s="147"/>
      <c r="BG1724" s="30"/>
      <c r="BH1724" s="30"/>
      <c r="BI1724" s="30"/>
      <c r="BJ1724" s="30"/>
      <c r="BK1724" s="147"/>
      <c r="BL1724" s="147"/>
      <c r="BM1724" s="147"/>
      <c r="BN1724" s="147"/>
      <c r="BO1724" s="147"/>
      <c r="BP1724" s="30"/>
      <c r="BQ1724" s="6"/>
      <c r="BR1724" s="6"/>
      <c r="BS1724" s="4">
        <v>0</v>
      </c>
      <c r="BT1724" s="6"/>
      <c r="BU1724" s="6"/>
      <c r="BV1724" s="6"/>
      <c r="BW1724" s="6"/>
      <c r="BX1724" s="10" t="s">
        <v>1083</v>
      </c>
      <c r="BY1724" s="6"/>
    </row>
    <row r="1725" spans="1:77" hidden="1" x14ac:dyDescent="0.3">
      <c r="A1725" s="49" t="s">
        <v>1489</v>
      </c>
      <c r="B1725" s="9">
        <v>42973</v>
      </c>
      <c r="C1725" s="1" t="s">
        <v>123</v>
      </c>
      <c r="D1725" s="4" t="s">
        <v>115</v>
      </c>
      <c r="E1725" s="4" t="s">
        <v>116</v>
      </c>
      <c r="F1725" s="83">
        <v>125</v>
      </c>
      <c r="G1725" s="83">
        <v>1</v>
      </c>
      <c r="H1725" s="12" t="str">
        <f t="shared" si="53"/>
        <v>125-1</v>
      </c>
      <c r="I1725" s="12" t="str">
        <f t="shared" si="52"/>
        <v>125-1 1</v>
      </c>
      <c r="J1725" s="49" t="s">
        <v>1489</v>
      </c>
      <c r="K1725" s="2">
        <v>0</v>
      </c>
      <c r="L1725" s="83">
        <v>96</v>
      </c>
      <c r="M1725" s="117" t="b">
        <v>1</v>
      </c>
      <c r="N1725" s="14">
        <v>295.2</v>
      </c>
      <c r="O1725" s="14">
        <v>296.15999999999997</v>
      </c>
      <c r="P1725" s="2" t="s">
        <v>112</v>
      </c>
      <c r="Q1725" s="2" t="s">
        <v>30</v>
      </c>
      <c r="R1725" s="142" t="s">
        <v>1524</v>
      </c>
      <c r="S1725" s="143">
        <v>1</v>
      </c>
      <c r="T1725" s="2" t="s">
        <v>18</v>
      </c>
      <c r="U1725" s="2"/>
      <c r="V1725" s="40" t="s">
        <v>676</v>
      </c>
      <c r="W1725" s="1" t="s">
        <v>49</v>
      </c>
      <c r="X1725" s="1" t="s">
        <v>92</v>
      </c>
      <c r="Y1725" s="1" t="s">
        <v>11</v>
      </c>
      <c r="Z1725" s="18">
        <v>3</v>
      </c>
      <c r="AA1725" s="1" t="s">
        <v>111</v>
      </c>
      <c r="AH1725" s="39">
        <v>20</v>
      </c>
      <c r="AW1725" s="4">
        <v>80</v>
      </c>
      <c r="BQ1725" s="1"/>
      <c r="BR1725" s="1"/>
      <c r="BS1725" s="4">
        <v>100</v>
      </c>
      <c r="BT1725" s="1"/>
      <c r="BU1725" s="1"/>
      <c r="BV1725" s="1"/>
      <c r="BW1725" s="4" t="s">
        <v>1056</v>
      </c>
      <c r="BX1725" s="1"/>
      <c r="BY1725" s="1"/>
    </row>
    <row r="1726" spans="1:77" hidden="1" x14ac:dyDescent="0.3">
      <c r="A1726" s="49" t="s">
        <v>1489</v>
      </c>
      <c r="B1726" s="9">
        <v>42973</v>
      </c>
      <c r="C1726" s="1" t="s">
        <v>123</v>
      </c>
      <c r="D1726" s="10" t="s">
        <v>115</v>
      </c>
      <c r="E1726" s="10" t="s">
        <v>116</v>
      </c>
      <c r="F1726" s="83">
        <v>125</v>
      </c>
      <c r="G1726" s="83">
        <v>1</v>
      </c>
      <c r="H1726" s="12" t="str">
        <f t="shared" si="53"/>
        <v>125-1</v>
      </c>
      <c r="I1726" s="12" t="str">
        <f t="shared" si="52"/>
        <v>125-1 4</v>
      </c>
      <c r="J1726" s="49" t="s">
        <v>1489</v>
      </c>
      <c r="K1726" s="2">
        <v>0</v>
      </c>
      <c r="L1726" s="83">
        <v>96</v>
      </c>
      <c r="M1726" s="117" t="b">
        <v>1</v>
      </c>
      <c r="N1726" s="14">
        <v>295.2</v>
      </c>
      <c r="O1726" s="14">
        <v>296.15999999999997</v>
      </c>
      <c r="P1726" s="11" t="s">
        <v>112</v>
      </c>
      <c r="Q1726" s="11" t="s">
        <v>39</v>
      </c>
      <c r="R1726" s="142" t="s">
        <v>1527</v>
      </c>
      <c r="S1726" s="143">
        <v>4</v>
      </c>
      <c r="T1726" s="11" t="s">
        <v>18</v>
      </c>
      <c r="U1726" s="11"/>
      <c r="V1726" s="17" t="s">
        <v>459</v>
      </c>
      <c r="W1726" s="6" t="s">
        <v>49</v>
      </c>
      <c r="X1726" s="6" t="s">
        <v>14</v>
      </c>
      <c r="Y1726" s="6" t="s">
        <v>10</v>
      </c>
      <c r="Z1726" s="18">
        <v>2</v>
      </c>
      <c r="AA1726" s="6" t="s">
        <v>40</v>
      </c>
      <c r="AI1726" s="4">
        <v>70</v>
      </c>
      <c r="AL1726" s="39">
        <v>20</v>
      </c>
      <c r="AW1726" s="4">
        <v>10</v>
      </c>
      <c r="BQ1726" s="6"/>
      <c r="BR1726" s="6"/>
      <c r="BS1726" s="4">
        <v>100</v>
      </c>
      <c r="BT1726" s="6"/>
      <c r="BU1726" s="6"/>
      <c r="BV1726" s="6"/>
      <c r="BW1726" s="10" t="s">
        <v>909</v>
      </c>
      <c r="BX1726" s="6"/>
      <c r="BY1726" s="6"/>
    </row>
    <row r="1727" spans="1:77" hidden="1" x14ac:dyDescent="0.3">
      <c r="A1727" s="49" t="s">
        <v>1489</v>
      </c>
      <c r="B1727" s="9">
        <v>42973</v>
      </c>
      <c r="C1727" s="1" t="s">
        <v>123</v>
      </c>
      <c r="D1727" s="10" t="s">
        <v>115</v>
      </c>
      <c r="E1727" s="10" t="s">
        <v>116</v>
      </c>
      <c r="F1727" s="83">
        <v>125</v>
      </c>
      <c r="G1727" s="83">
        <v>1</v>
      </c>
      <c r="H1727" s="12" t="str">
        <f t="shared" si="53"/>
        <v>125-1</v>
      </c>
      <c r="I1727" s="12" t="str">
        <f t="shared" si="52"/>
        <v>125-1 5</v>
      </c>
      <c r="J1727" s="49" t="s">
        <v>1489</v>
      </c>
      <c r="K1727" s="2">
        <v>11</v>
      </c>
      <c r="L1727" s="83">
        <v>28</v>
      </c>
      <c r="M1727" s="117" t="b">
        <v>1</v>
      </c>
      <c r="N1727" s="14">
        <v>295.31</v>
      </c>
      <c r="O1727" s="14">
        <v>295.47999999999996</v>
      </c>
      <c r="P1727" s="11" t="s">
        <v>96</v>
      </c>
      <c r="Q1727" s="11" t="s">
        <v>42</v>
      </c>
      <c r="R1727" s="142" t="s">
        <v>1495</v>
      </c>
      <c r="S1727" s="143">
        <v>5</v>
      </c>
      <c r="T1727" s="11" t="s">
        <v>18</v>
      </c>
      <c r="U1727" s="11"/>
      <c r="V1727" s="17" t="s">
        <v>684</v>
      </c>
      <c r="W1727" s="6" t="s">
        <v>49</v>
      </c>
      <c r="X1727" s="6" t="s">
        <v>52</v>
      </c>
      <c r="Y1727" s="6" t="s">
        <v>11</v>
      </c>
      <c r="Z1727" s="18">
        <v>3</v>
      </c>
      <c r="AA1727" s="6" t="s">
        <v>40</v>
      </c>
      <c r="AR1727" s="4">
        <v>80</v>
      </c>
      <c r="AW1727" s="4">
        <v>20</v>
      </c>
      <c r="BQ1727" s="6"/>
      <c r="BR1727" s="6"/>
      <c r="BS1727" s="4">
        <v>100</v>
      </c>
      <c r="BT1727" s="6"/>
      <c r="BU1727" s="6"/>
      <c r="BV1727" s="6"/>
      <c r="BW1727" s="10" t="s">
        <v>1084</v>
      </c>
      <c r="BX1727" s="6"/>
      <c r="BY1727" s="6"/>
    </row>
    <row r="1728" spans="1:77" hidden="1" x14ac:dyDescent="0.3">
      <c r="A1728" s="49" t="s">
        <v>1489</v>
      </c>
      <c r="B1728" s="9">
        <v>42973</v>
      </c>
      <c r="C1728" s="1" t="s">
        <v>123</v>
      </c>
      <c r="D1728" s="10" t="s">
        <v>115</v>
      </c>
      <c r="E1728" s="10" t="s">
        <v>116</v>
      </c>
      <c r="F1728" s="83">
        <v>125</v>
      </c>
      <c r="G1728" s="83">
        <v>1</v>
      </c>
      <c r="H1728" s="12" t="str">
        <f t="shared" si="53"/>
        <v>125-1</v>
      </c>
      <c r="I1728" s="12" t="str">
        <f t="shared" si="52"/>
        <v>125-1 3</v>
      </c>
      <c r="J1728" s="49" t="s">
        <v>1489</v>
      </c>
      <c r="K1728" s="2">
        <v>0</v>
      </c>
      <c r="L1728" s="83">
        <v>96</v>
      </c>
      <c r="M1728" s="117" t="b">
        <v>1</v>
      </c>
      <c r="N1728" s="14">
        <v>295.2</v>
      </c>
      <c r="O1728" s="14">
        <v>296.15999999999997</v>
      </c>
      <c r="P1728" s="11" t="s">
        <v>112</v>
      </c>
      <c r="Q1728" s="11" t="s">
        <v>32</v>
      </c>
      <c r="R1728" s="142" t="s">
        <v>1526</v>
      </c>
      <c r="S1728" s="143">
        <v>3</v>
      </c>
      <c r="T1728" s="11" t="s">
        <v>8</v>
      </c>
      <c r="U1728" s="11"/>
      <c r="V1728" s="17" t="s">
        <v>684</v>
      </c>
      <c r="W1728" s="6" t="s">
        <v>49</v>
      </c>
      <c r="X1728" s="6" t="s">
        <v>90</v>
      </c>
      <c r="Y1728" s="6" t="s">
        <v>10</v>
      </c>
      <c r="Z1728" s="18">
        <v>2</v>
      </c>
      <c r="AA1728" s="6" t="s">
        <v>40</v>
      </c>
      <c r="AI1728" s="4">
        <v>10</v>
      </c>
      <c r="AR1728" s="4">
        <v>90</v>
      </c>
      <c r="BQ1728" s="6"/>
      <c r="BR1728" s="6"/>
      <c r="BS1728" s="4">
        <v>100</v>
      </c>
      <c r="BT1728" s="6"/>
      <c r="BU1728" s="6"/>
      <c r="BV1728" s="6"/>
      <c r="BW1728" s="10" t="s">
        <v>1048</v>
      </c>
      <c r="BX1728" s="6"/>
      <c r="BY1728" s="6"/>
    </row>
    <row r="1729" spans="1:77" hidden="1" x14ac:dyDescent="0.3">
      <c r="A1729" s="49" t="s">
        <v>1489</v>
      </c>
      <c r="B1729" s="9">
        <v>42973</v>
      </c>
      <c r="C1729" s="1" t="s">
        <v>123</v>
      </c>
      <c r="D1729" s="10" t="s">
        <v>115</v>
      </c>
      <c r="E1729" s="10" t="s">
        <v>116</v>
      </c>
      <c r="F1729" s="83">
        <v>125</v>
      </c>
      <c r="G1729" s="83">
        <v>1</v>
      </c>
      <c r="H1729" s="12" t="str">
        <f t="shared" si="53"/>
        <v>125-1</v>
      </c>
      <c r="I1729" s="12" t="str">
        <f t="shared" si="52"/>
        <v>125-1 2</v>
      </c>
      <c r="J1729" s="49" t="s">
        <v>1489</v>
      </c>
      <c r="K1729" s="2">
        <v>0</v>
      </c>
      <c r="L1729" s="83">
        <v>96</v>
      </c>
      <c r="M1729" s="117" t="b">
        <v>1</v>
      </c>
      <c r="N1729" s="14">
        <v>295.2</v>
      </c>
      <c r="O1729" s="14">
        <v>296.15999999999997</v>
      </c>
      <c r="P1729" s="11" t="s">
        <v>112</v>
      </c>
      <c r="Q1729" s="11" t="s">
        <v>55</v>
      </c>
      <c r="R1729" s="142" t="s">
        <v>1525</v>
      </c>
      <c r="S1729" s="143">
        <v>2</v>
      </c>
      <c r="T1729" s="11" t="s">
        <v>18</v>
      </c>
      <c r="U1729" s="11"/>
      <c r="V1729" s="17" t="s">
        <v>795</v>
      </c>
      <c r="W1729" s="6" t="s">
        <v>49</v>
      </c>
      <c r="X1729" s="6" t="s">
        <v>14</v>
      </c>
      <c r="Y1729" s="6" t="s">
        <v>302</v>
      </c>
      <c r="Z1729" s="18">
        <v>2</v>
      </c>
      <c r="AA1729" s="6" t="s">
        <v>40</v>
      </c>
      <c r="AH1729" s="39">
        <v>90</v>
      </c>
      <c r="AW1729" s="4">
        <v>10</v>
      </c>
      <c r="BQ1729" s="6"/>
      <c r="BR1729" s="6"/>
      <c r="BS1729" s="4">
        <v>100</v>
      </c>
      <c r="BT1729" s="6"/>
      <c r="BU1729" s="6"/>
      <c r="BV1729" s="6"/>
      <c r="BW1729" s="10" t="s">
        <v>1085</v>
      </c>
      <c r="BX1729" s="6"/>
      <c r="BY1729" s="6"/>
    </row>
    <row r="1730" spans="1:77" hidden="1" x14ac:dyDescent="0.3">
      <c r="A1730" s="49" t="s">
        <v>1489</v>
      </c>
      <c r="B1730" s="9">
        <v>42973</v>
      </c>
      <c r="C1730" s="1" t="s">
        <v>123</v>
      </c>
      <c r="D1730" s="10" t="s">
        <v>115</v>
      </c>
      <c r="E1730" s="10" t="s">
        <v>116</v>
      </c>
      <c r="F1730" s="83">
        <v>125</v>
      </c>
      <c r="G1730" s="83">
        <v>1</v>
      </c>
      <c r="H1730" s="12" t="str">
        <f t="shared" si="53"/>
        <v>125-1</v>
      </c>
      <c r="I1730" s="12" t="str">
        <f t="shared" ref="I1730:I1756" si="54">CONCATENATE(H1730," ",S1730)</f>
        <v>125-1 O</v>
      </c>
      <c r="J1730" s="49" t="s">
        <v>1489</v>
      </c>
      <c r="K1730" s="2">
        <v>0</v>
      </c>
      <c r="L1730" s="83">
        <v>96</v>
      </c>
      <c r="M1730" s="117" t="b">
        <v>1</v>
      </c>
      <c r="N1730" s="14">
        <v>295.2</v>
      </c>
      <c r="O1730" s="14">
        <v>296.15999999999997</v>
      </c>
      <c r="P1730" s="11"/>
      <c r="Q1730" s="11" t="s">
        <v>105</v>
      </c>
      <c r="R1730" s="135" t="s">
        <v>105</v>
      </c>
      <c r="S1730" s="139" t="s">
        <v>1492</v>
      </c>
      <c r="T1730" s="11"/>
      <c r="U1730" s="11"/>
      <c r="V1730" s="6"/>
      <c r="W1730" s="6"/>
      <c r="X1730" s="6"/>
      <c r="Y1730" s="6"/>
      <c r="Z1730" s="18" t="e">
        <v>#N/A</v>
      </c>
      <c r="AA1730" s="6"/>
      <c r="AB1730" s="147"/>
      <c r="AC1730" s="147"/>
      <c r="AD1730" s="147"/>
      <c r="AE1730" s="147"/>
      <c r="AF1730" s="30"/>
      <c r="AG1730" s="30"/>
      <c r="AH1730" s="147"/>
      <c r="AI1730" s="30"/>
      <c r="AJ1730" s="30"/>
      <c r="AK1730" s="30"/>
      <c r="AL1730" s="147"/>
      <c r="AM1730" s="147"/>
      <c r="AN1730" s="30"/>
      <c r="AO1730" s="30"/>
      <c r="AP1730" s="30"/>
      <c r="AQ1730" s="147"/>
      <c r="AR1730" s="30"/>
      <c r="AS1730" s="30"/>
      <c r="AT1730" s="30"/>
      <c r="AU1730" s="30"/>
      <c r="AV1730" s="147"/>
      <c r="AW1730" s="30"/>
      <c r="AX1730" s="30"/>
      <c r="AY1730" s="30"/>
      <c r="AZ1730" s="147"/>
      <c r="BA1730" s="30"/>
      <c r="BB1730" s="30"/>
      <c r="BC1730" s="30"/>
      <c r="BD1730" s="147"/>
      <c r="BE1730" s="147"/>
      <c r="BF1730" s="147"/>
      <c r="BG1730" s="30"/>
      <c r="BH1730" s="30"/>
      <c r="BI1730" s="30"/>
      <c r="BJ1730" s="30"/>
      <c r="BK1730" s="147"/>
      <c r="BL1730" s="147"/>
      <c r="BM1730" s="147"/>
      <c r="BN1730" s="147"/>
      <c r="BO1730" s="147"/>
      <c r="BP1730" s="30"/>
      <c r="BQ1730" s="6"/>
      <c r="BR1730" s="6"/>
      <c r="BS1730" s="4">
        <v>0</v>
      </c>
      <c r="BT1730" s="6"/>
      <c r="BU1730" s="6"/>
      <c r="BV1730" s="6"/>
      <c r="BW1730" s="6"/>
      <c r="BX1730" s="10" t="s">
        <v>1086</v>
      </c>
      <c r="BY1730" s="6"/>
    </row>
    <row r="1731" spans="1:77" hidden="1" x14ac:dyDescent="0.3">
      <c r="A1731" s="49" t="s">
        <v>1489</v>
      </c>
      <c r="B1731" s="9">
        <v>42973</v>
      </c>
      <c r="C1731" s="1" t="s">
        <v>123</v>
      </c>
      <c r="D1731" s="10" t="s">
        <v>115</v>
      </c>
      <c r="E1731" s="10" t="s">
        <v>116</v>
      </c>
      <c r="F1731" s="83">
        <v>125</v>
      </c>
      <c r="G1731" s="83">
        <v>2</v>
      </c>
      <c r="H1731" s="12" t="str">
        <f t="shared" si="53"/>
        <v>125-2</v>
      </c>
      <c r="I1731" s="12" t="str">
        <f t="shared" si="54"/>
        <v>125-2 4</v>
      </c>
      <c r="J1731" s="49" t="s">
        <v>1489</v>
      </c>
      <c r="K1731" s="2">
        <v>0</v>
      </c>
      <c r="L1731" s="83">
        <v>86</v>
      </c>
      <c r="M1731" s="117" t="b">
        <v>1</v>
      </c>
      <c r="N1731" s="14">
        <v>296.16499999999996</v>
      </c>
      <c r="O1731" s="14">
        <v>297.02499999999998</v>
      </c>
      <c r="P1731" s="11" t="s">
        <v>112</v>
      </c>
      <c r="Q1731" s="11" t="s">
        <v>39</v>
      </c>
      <c r="R1731" s="142" t="s">
        <v>1527</v>
      </c>
      <c r="S1731" s="143">
        <v>4</v>
      </c>
      <c r="T1731" s="11" t="s">
        <v>18</v>
      </c>
      <c r="U1731" s="11"/>
      <c r="V1731" s="17" t="s">
        <v>459</v>
      </c>
      <c r="W1731" s="6" t="s">
        <v>49</v>
      </c>
      <c r="X1731" s="6" t="s">
        <v>14</v>
      </c>
      <c r="Y1731" s="6" t="s">
        <v>10</v>
      </c>
      <c r="Z1731" s="18">
        <v>2</v>
      </c>
      <c r="AA1731" s="6" t="s">
        <v>40</v>
      </c>
      <c r="AI1731" s="4">
        <v>70</v>
      </c>
      <c r="AL1731" s="39">
        <v>20</v>
      </c>
      <c r="AW1731" s="4">
        <v>10</v>
      </c>
      <c r="BQ1731" s="6"/>
      <c r="BR1731" s="6"/>
      <c r="BS1731" s="4">
        <v>100</v>
      </c>
      <c r="BT1731" s="6"/>
      <c r="BU1731" s="6"/>
      <c r="BV1731" s="6"/>
      <c r="BW1731" s="10" t="s">
        <v>909</v>
      </c>
      <c r="BX1731" s="6"/>
      <c r="BY1731" s="6"/>
    </row>
    <row r="1732" spans="1:77" hidden="1" x14ac:dyDescent="0.3">
      <c r="A1732" s="49" t="s">
        <v>1489</v>
      </c>
      <c r="B1732" s="9">
        <v>42973</v>
      </c>
      <c r="C1732" s="1" t="s">
        <v>123</v>
      </c>
      <c r="D1732" s="10" t="s">
        <v>115</v>
      </c>
      <c r="E1732" s="10" t="s">
        <v>116</v>
      </c>
      <c r="F1732" s="83">
        <v>125</v>
      </c>
      <c r="G1732" s="83">
        <v>2</v>
      </c>
      <c r="H1732" s="12" t="str">
        <f t="shared" si="53"/>
        <v>125-2</v>
      </c>
      <c r="I1732" s="12" t="str">
        <f t="shared" si="54"/>
        <v>125-2 5</v>
      </c>
      <c r="J1732" s="49" t="s">
        <v>1489</v>
      </c>
      <c r="K1732" s="2">
        <v>0</v>
      </c>
      <c r="L1732" s="83">
        <v>86</v>
      </c>
      <c r="M1732" s="117" t="b">
        <v>1</v>
      </c>
      <c r="N1732" s="14">
        <v>296.16499999999996</v>
      </c>
      <c r="O1732" s="14">
        <v>297.02499999999998</v>
      </c>
      <c r="P1732" s="11" t="s">
        <v>112</v>
      </c>
      <c r="Q1732" s="11" t="s">
        <v>42</v>
      </c>
      <c r="R1732" s="142" t="s">
        <v>1495</v>
      </c>
      <c r="S1732" s="143">
        <v>5</v>
      </c>
      <c r="T1732" s="11" t="s">
        <v>18</v>
      </c>
      <c r="U1732" s="11"/>
      <c r="V1732" s="17" t="s">
        <v>684</v>
      </c>
      <c r="W1732" s="6" t="s">
        <v>49</v>
      </c>
      <c r="X1732" s="6" t="s">
        <v>92</v>
      </c>
      <c r="Y1732" s="6" t="s">
        <v>11</v>
      </c>
      <c r="Z1732" s="18">
        <v>3</v>
      </c>
      <c r="AA1732" s="6" t="s">
        <v>40</v>
      </c>
      <c r="AR1732" s="4">
        <v>80</v>
      </c>
      <c r="AW1732" s="4">
        <v>20</v>
      </c>
      <c r="BQ1732" s="6"/>
      <c r="BR1732" s="6"/>
      <c r="BS1732" s="4">
        <v>100</v>
      </c>
      <c r="BT1732" s="6"/>
      <c r="BU1732" s="6"/>
      <c r="BV1732" s="6"/>
      <c r="BW1732" s="10" t="s">
        <v>1087</v>
      </c>
      <c r="BX1732" s="6"/>
      <c r="BY1732" s="6"/>
    </row>
    <row r="1733" spans="1:77" hidden="1" x14ac:dyDescent="0.3">
      <c r="A1733" s="49" t="s">
        <v>1489</v>
      </c>
      <c r="B1733" s="9">
        <v>42973</v>
      </c>
      <c r="C1733" s="1" t="s">
        <v>123</v>
      </c>
      <c r="D1733" s="10" t="s">
        <v>115</v>
      </c>
      <c r="E1733" s="10" t="s">
        <v>116</v>
      </c>
      <c r="F1733" s="83">
        <v>125</v>
      </c>
      <c r="G1733" s="83">
        <v>2</v>
      </c>
      <c r="H1733" s="12" t="str">
        <f t="shared" si="53"/>
        <v>125-2</v>
      </c>
      <c r="I1733" s="12" t="str">
        <f t="shared" si="54"/>
        <v>125-2 2</v>
      </c>
      <c r="J1733" s="49" t="s">
        <v>1489</v>
      </c>
      <c r="K1733" s="2">
        <v>0</v>
      </c>
      <c r="L1733" s="83">
        <v>86</v>
      </c>
      <c r="M1733" s="117" t="b">
        <v>1</v>
      </c>
      <c r="N1733" s="14">
        <v>296.16499999999996</v>
      </c>
      <c r="O1733" s="14">
        <v>297.02499999999998</v>
      </c>
      <c r="P1733" s="11" t="s">
        <v>112</v>
      </c>
      <c r="Q1733" s="11" t="s">
        <v>55</v>
      </c>
      <c r="R1733" s="142" t="s">
        <v>1525</v>
      </c>
      <c r="S1733" s="143">
        <v>2</v>
      </c>
      <c r="T1733" s="11" t="s">
        <v>18</v>
      </c>
      <c r="U1733" s="11"/>
      <c r="V1733" s="17" t="s">
        <v>459</v>
      </c>
      <c r="W1733" s="6" t="s">
        <v>49</v>
      </c>
      <c r="X1733" s="6" t="s">
        <v>14</v>
      </c>
      <c r="Y1733" s="6" t="s">
        <v>302</v>
      </c>
      <c r="Z1733" s="18">
        <v>2</v>
      </c>
      <c r="AA1733" s="6" t="s">
        <v>40</v>
      </c>
      <c r="AH1733" s="39">
        <v>90</v>
      </c>
      <c r="AW1733" s="4">
        <v>10</v>
      </c>
      <c r="BQ1733" s="6"/>
      <c r="BR1733" s="6"/>
      <c r="BS1733" s="4">
        <v>100</v>
      </c>
      <c r="BT1733" s="6"/>
      <c r="BU1733" s="6"/>
      <c r="BV1733" s="6"/>
      <c r="BW1733" s="10" t="s">
        <v>1085</v>
      </c>
      <c r="BX1733" s="6"/>
      <c r="BY1733" s="6"/>
    </row>
    <row r="1734" spans="1:77" hidden="1" x14ac:dyDescent="0.3">
      <c r="A1734" s="49" t="s">
        <v>1489</v>
      </c>
      <c r="B1734" s="9">
        <v>42973</v>
      </c>
      <c r="C1734" s="1" t="s">
        <v>123</v>
      </c>
      <c r="D1734" s="10" t="s">
        <v>115</v>
      </c>
      <c r="E1734" s="10" t="s">
        <v>116</v>
      </c>
      <c r="F1734" s="83">
        <v>125</v>
      </c>
      <c r="G1734" s="83">
        <v>2</v>
      </c>
      <c r="H1734" s="12" t="str">
        <f t="shared" si="53"/>
        <v>125-2</v>
      </c>
      <c r="I1734" s="12" t="str">
        <f t="shared" si="54"/>
        <v>125-2 O</v>
      </c>
      <c r="J1734" s="49" t="s">
        <v>1489</v>
      </c>
      <c r="K1734" s="2">
        <v>0</v>
      </c>
      <c r="L1734" s="83">
        <v>86</v>
      </c>
      <c r="M1734" s="117" t="b">
        <v>1</v>
      </c>
      <c r="N1734" s="14">
        <v>296.16499999999996</v>
      </c>
      <c r="O1734" s="14">
        <v>297.02499999999998</v>
      </c>
      <c r="P1734" s="11"/>
      <c r="Q1734" s="11" t="s">
        <v>105</v>
      </c>
      <c r="R1734" s="135" t="s">
        <v>105</v>
      </c>
      <c r="S1734" s="139" t="s">
        <v>1492</v>
      </c>
      <c r="T1734" s="11"/>
      <c r="U1734" s="11"/>
      <c r="V1734" s="6"/>
      <c r="W1734" s="6"/>
      <c r="X1734" s="6"/>
      <c r="Y1734" s="6"/>
      <c r="Z1734" s="18" t="e">
        <v>#N/A</v>
      </c>
      <c r="AA1734" s="6"/>
      <c r="AB1734" s="147"/>
      <c r="AC1734" s="147"/>
      <c r="AD1734" s="147"/>
      <c r="AE1734" s="147"/>
      <c r="AF1734" s="30"/>
      <c r="AG1734" s="30"/>
      <c r="AH1734" s="147"/>
      <c r="AI1734" s="30"/>
      <c r="AJ1734" s="30"/>
      <c r="AK1734" s="30"/>
      <c r="AL1734" s="147"/>
      <c r="AM1734" s="147"/>
      <c r="AN1734" s="30"/>
      <c r="AO1734" s="30"/>
      <c r="AP1734" s="30"/>
      <c r="AQ1734" s="147"/>
      <c r="AR1734" s="30"/>
      <c r="AS1734" s="30"/>
      <c r="AT1734" s="30"/>
      <c r="AU1734" s="30"/>
      <c r="AV1734" s="147"/>
      <c r="AW1734" s="30"/>
      <c r="AX1734" s="30"/>
      <c r="AY1734" s="30"/>
      <c r="AZ1734" s="147"/>
      <c r="BA1734" s="30"/>
      <c r="BB1734" s="30"/>
      <c r="BC1734" s="30"/>
      <c r="BD1734" s="147"/>
      <c r="BE1734" s="147"/>
      <c r="BF1734" s="147"/>
      <c r="BG1734" s="30"/>
      <c r="BH1734" s="30"/>
      <c r="BI1734" s="30"/>
      <c r="BJ1734" s="30"/>
      <c r="BK1734" s="147"/>
      <c r="BL1734" s="147"/>
      <c r="BM1734" s="147"/>
      <c r="BN1734" s="147"/>
      <c r="BO1734" s="147"/>
      <c r="BP1734" s="30"/>
      <c r="BQ1734" s="6"/>
      <c r="BR1734" s="6"/>
      <c r="BS1734" s="4">
        <v>0</v>
      </c>
      <c r="BT1734" s="6"/>
      <c r="BU1734" s="6"/>
      <c r="BV1734" s="6"/>
      <c r="BW1734" s="6"/>
      <c r="BX1734" s="10" t="s">
        <v>1088</v>
      </c>
      <c r="BY1734" s="6"/>
    </row>
    <row r="1735" spans="1:77" hidden="1" x14ac:dyDescent="0.3">
      <c r="A1735" s="49" t="s">
        <v>1489</v>
      </c>
      <c r="B1735" s="9">
        <v>42973</v>
      </c>
      <c r="C1735" s="1" t="s">
        <v>123</v>
      </c>
      <c r="D1735" s="4" t="s">
        <v>115</v>
      </c>
      <c r="E1735" s="4" t="s">
        <v>116</v>
      </c>
      <c r="F1735" s="83">
        <v>125</v>
      </c>
      <c r="G1735" s="83">
        <v>3</v>
      </c>
      <c r="H1735" s="12" t="str">
        <f t="shared" si="53"/>
        <v>125-3</v>
      </c>
      <c r="I1735" s="12" t="str">
        <f t="shared" si="54"/>
        <v>125-3 1</v>
      </c>
      <c r="J1735" s="49" t="s">
        <v>1489</v>
      </c>
      <c r="K1735" s="2">
        <v>0</v>
      </c>
      <c r="L1735" s="83">
        <v>70</v>
      </c>
      <c r="M1735" s="117" t="b">
        <v>1</v>
      </c>
      <c r="N1735" s="14">
        <v>297.02999999999997</v>
      </c>
      <c r="O1735" s="14">
        <v>297.72999999999996</v>
      </c>
      <c r="P1735" s="2" t="s">
        <v>112</v>
      </c>
      <c r="Q1735" s="2" t="s">
        <v>30</v>
      </c>
      <c r="R1735" s="142" t="s">
        <v>1524</v>
      </c>
      <c r="S1735" s="143">
        <v>1</v>
      </c>
      <c r="T1735" s="2" t="s">
        <v>23</v>
      </c>
      <c r="U1735" s="2"/>
      <c r="V1735" s="40" t="s">
        <v>676</v>
      </c>
      <c r="W1735" s="1" t="s">
        <v>49</v>
      </c>
      <c r="X1735" s="1" t="s">
        <v>119</v>
      </c>
      <c r="Y1735" s="1" t="s">
        <v>11</v>
      </c>
      <c r="Z1735" s="18">
        <v>3</v>
      </c>
      <c r="AA1735" s="1" t="s">
        <v>111</v>
      </c>
      <c r="AH1735" s="39">
        <v>20</v>
      </c>
      <c r="AW1735" s="4">
        <v>80</v>
      </c>
      <c r="BQ1735" s="1"/>
      <c r="BR1735" s="1"/>
      <c r="BS1735" s="4">
        <v>100</v>
      </c>
      <c r="BT1735" s="1"/>
      <c r="BU1735" s="1"/>
      <c r="BV1735" s="1"/>
      <c r="BW1735" s="4" t="s">
        <v>1056</v>
      </c>
      <c r="BX1735" s="1"/>
      <c r="BY1735" s="1"/>
    </row>
    <row r="1736" spans="1:77" hidden="1" x14ac:dyDescent="0.3">
      <c r="A1736" s="49" t="s">
        <v>1489</v>
      </c>
      <c r="B1736" s="9">
        <v>42973</v>
      </c>
      <c r="C1736" s="1" t="s">
        <v>123</v>
      </c>
      <c r="D1736" s="10" t="s">
        <v>115</v>
      </c>
      <c r="E1736" s="10" t="s">
        <v>116</v>
      </c>
      <c r="F1736" s="83">
        <v>125</v>
      </c>
      <c r="G1736" s="83">
        <v>3</v>
      </c>
      <c r="H1736" s="12" t="str">
        <f t="shared" si="53"/>
        <v>125-3</v>
      </c>
      <c r="I1736" s="12" t="str">
        <f t="shared" si="54"/>
        <v>125-3 4</v>
      </c>
      <c r="J1736" s="49" t="s">
        <v>1489</v>
      </c>
      <c r="K1736" s="2">
        <v>0</v>
      </c>
      <c r="L1736" s="83">
        <v>70</v>
      </c>
      <c r="M1736" s="117" t="b">
        <v>1</v>
      </c>
      <c r="N1736" s="14">
        <v>297.02999999999997</v>
      </c>
      <c r="O1736" s="14">
        <v>297.72999999999996</v>
      </c>
      <c r="P1736" s="11" t="s">
        <v>112</v>
      </c>
      <c r="Q1736" s="11" t="s">
        <v>39</v>
      </c>
      <c r="R1736" s="142" t="s">
        <v>1527</v>
      </c>
      <c r="S1736" s="143">
        <v>4</v>
      </c>
      <c r="T1736" s="11" t="s">
        <v>18</v>
      </c>
      <c r="U1736" s="11"/>
      <c r="V1736" s="17" t="s">
        <v>459</v>
      </c>
      <c r="W1736" s="6" t="s">
        <v>49</v>
      </c>
      <c r="X1736" s="6" t="s">
        <v>14</v>
      </c>
      <c r="Y1736" s="6" t="s">
        <v>10</v>
      </c>
      <c r="Z1736" s="18">
        <v>2</v>
      </c>
      <c r="AA1736" s="6" t="s">
        <v>40</v>
      </c>
      <c r="AI1736" s="4">
        <v>70</v>
      </c>
      <c r="AL1736" s="39">
        <v>20</v>
      </c>
      <c r="AW1736" s="4">
        <v>10</v>
      </c>
      <c r="BQ1736" s="6"/>
      <c r="BR1736" s="6"/>
      <c r="BS1736" s="4">
        <v>100</v>
      </c>
      <c r="BT1736" s="6"/>
      <c r="BU1736" s="6"/>
      <c r="BV1736" s="6"/>
      <c r="BW1736" s="10" t="s">
        <v>909</v>
      </c>
      <c r="BX1736" s="6"/>
      <c r="BY1736" s="6"/>
    </row>
    <row r="1737" spans="1:77" hidden="1" x14ac:dyDescent="0.3">
      <c r="A1737" s="49" t="s">
        <v>1489</v>
      </c>
      <c r="B1737" s="9">
        <v>42973</v>
      </c>
      <c r="C1737" s="1" t="s">
        <v>123</v>
      </c>
      <c r="D1737" s="10" t="s">
        <v>115</v>
      </c>
      <c r="E1737" s="10" t="s">
        <v>116</v>
      </c>
      <c r="F1737" s="83">
        <v>125</v>
      </c>
      <c r="G1737" s="83">
        <v>3</v>
      </c>
      <c r="H1737" s="12" t="str">
        <f t="shared" si="53"/>
        <v>125-3</v>
      </c>
      <c r="I1737" s="12" t="str">
        <f t="shared" si="54"/>
        <v>125-3 5</v>
      </c>
      <c r="J1737" s="49" t="s">
        <v>1489</v>
      </c>
      <c r="K1737" s="2">
        <v>0</v>
      </c>
      <c r="L1737" s="83">
        <v>70</v>
      </c>
      <c r="M1737" s="117" t="b">
        <v>1</v>
      </c>
      <c r="N1737" s="14">
        <v>297.02999999999997</v>
      </c>
      <c r="O1737" s="14">
        <v>297.72999999999996</v>
      </c>
      <c r="P1737" s="11" t="s">
        <v>112</v>
      </c>
      <c r="Q1737" s="11" t="s">
        <v>32</v>
      </c>
      <c r="R1737" s="142" t="s">
        <v>1495</v>
      </c>
      <c r="S1737" s="143">
        <v>5</v>
      </c>
      <c r="T1737" s="11" t="s">
        <v>8</v>
      </c>
      <c r="U1737" s="11"/>
      <c r="V1737" s="17" t="s">
        <v>792</v>
      </c>
      <c r="W1737" s="6" t="s">
        <v>49</v>
      </c>
      <c r="X1737" s="6" t="s">
        <v>16</v>
      </c>
      <c r="Y1737" s="6" t="s">
        <v>10</v>
      </c>
      <c r="Z1737" s="18">
        <v>2</v>
      </c>
      <c r="AA1737" s="6" t="s">
        <v>40</v>
      </c>
      <c r="AI1737" s="4">
        <v>10</v>
      </c>
      <c r="AR1737" s="4">
        <v>90</v>
      </c>
      <c r="BQ1737" s="6"/>
      <c r="BR1737" s="6"/>
      <c r="BS1737" s="4">
        <v>100</v>
      </c>
      <c r="BT1737" s="6"/>
      <c r="BU1737" s="6"/>
      <c r="BV1737" s="6"/>
      <c r="BW1737" s="10" t="s">
        <v>1089</v>
      </c>
      <c r="BX1737" s="6"/>
      <c r="BY1737" s="6"/>
    </row>
    <row r="1738" spans="1:77" hidden="1" x14ac:dyDescent="0.3">
      <c r="A1738" s="49" t="s">
        <v>1489</v>
      </c>
      <c r="B1738" s="9">
        <v>42973</v>
      </c>
      <c r="C1738" s="1" t="s">
        <v>123</v>
      </c>
      <c r="D1738" s="10" t="s">
        <v>115</v>
      </c>
      <c r="E1738" s="10" t="s">
        <v>116</v>
      </c>
      <c r="F1738" s="83">
        <v>125</v>
      </c>
      <c r="G1738" s="83">
        <v>3</v>
      </c>
      <c r="H1738" s="12" t="str">
        <f t="shared" si="53"/>
        <v>125-3</v>
      </c>
      <c r="I1738" s="12" t="str">
        <f t="shared" si="54"/>
        <v>125-3 2</v>
      </c>
      <c r="J1738" s="49" t="s">
        <v>1489</v>
      </c>
      <c r="K1738" s="2">
        <v>0</v>
      </c>
      <c r="L1738" s="83">
        <v>70</v>
      </c>
      <c r="M1738" s="117" t="b">
        <v>1</v>
      </c>
      <c r="N1738" s="14">
        <v>297.02999999999997</v>
      </c>
      <c r="O1738" s="14">
        <v>297.72999999999996</v>
      </c>
      <c r="P1738" s="11" t="s">
        <v>112</v>
      </c>
      <c r="Q1738" s="11" t="s">
        <v>55</v>
      </c>
      <c r="R1738" s="142" t="s">
        <v>1525</v>
      </c>
      <c r="S1738" s="143">
        <v>2</v>
      </c>
      <c r="T1738" s="11" t="s">
        <v>18</v>
      </c>
      <c r="U1738" s="11"/>
      <c r="V1738" s="17" t="s">
        <v>201</v>
      </c>
      <c r="W1738" s="6" t="s">
        <v>49</v>
      </c>
      <c r="X1738" s="6" t="s">
        <v>92</v>
      </c>
      <c r="Y1738" s="6" t="s">
        <v>302</v>
      </c>
      <c r="Z1738" s="18">
        <v>2</v>
      </c>
      <c r="AA1738" s="6" t="s">
        <v>40</v>
      </c>
      <c r="AH1738" s="39">
        <v>90</v>
      </c>
      <c r="AW1738" s="4">
        <v>10</v>
      </c>
      <c r="BQ1738" s="6"/>
      <c r="BR1738" s="6"/>
      <c r="BS1738" s="4">
        <v>100</v>
      </c>
      <c r="BT1738" s="6"/>
      <c r="BU1738" s="6"/>
      <c r="BV1738" s="6"/>
      <c r="BW1738" s="10" t="s">
        <v>1085</v>
      </c>
      <c r="BX1738" s="6"/>
      <c r="BY1738" s="6"/>
    </row>
    <row r="1739" spans="1:77" hidden="1" x14ac:dyDescent="0.3">
      <c r="A1739" s="49" t="s">
        <v>1489</v>
      </c>
      <c r="B1739" s="9">
        <v>42973</v>
      </c>
      <c r="C1739" s="1" t="s">
        <v>123</v>
      </c>
      <c r="D1739" s="10" t="s">
        <v>115</v>
      </c>
      <c r="E1739" s="10" t="s">
        <v>116</v>
      </c>
      <c r="F1739" s="83">
        <v>125</v>
      </c>
      <c r="G1739" s="83">
        <v>3</v>
      </c>
      <c r="H1739" s="12" t="str">
        <f t="shared" si="53"/>
        <v>125-3</v>
      </c>
      <c r="I1739" s="12" t="str">
        <f t="shared" si="54"/>
        <v>125-3 O</v>
      </c>
      <c r="J1739" s="49" t="s">
        <v>1489</v>
      </c>
      <c r="K1739" s="2">
        <v>0</v>
      </c>
      <c r="L1739" s="83">
        <v>70</v>
      </c>
      <c r="M1739" s="117" t="b">
        <v>1</v>
      </c>
      <c r="N1739" s="14">
        <v>297.02999999999997</v>
      </c>
      <c r="O1739" s="14">
        <v>297.72999999999996</v>
      </c>
      <c r="P1739" s="11"/>
      <c r="Q1739" s="11" t="s">
        <v>105</v>
      </c>
      <c r="R1739" s="135" t="s">
        <v>105</v>
      </c>
      <c r="S1739" s="139" t="s">
        <v>1492</v>
      </c>
      <c r="T1739" s="11"/>
      <c r="U1739" s="11"/>
      <c r="V1739" s="6"/>
      <c r="W1739" s="6"/>
      <c r="X1739" s="6"/>
      <c r="Y1739" s="6"/>
      <c r="Z1739" s="18" t="e">
        <v>#N/A</v>
      </c>
      <c r="AA1739" s="6"/>
      <c r="AB1739" s="147"/>
      <c r="AC1739" s="147"/>
      <c r="AD1739" s="147"/>
      <c r="AE1739" s="147"/>
      <c r="AF1739" s="30"/>
      <c r="AG1739" s="30"/>
      <c r="AH1739" s="147"/>
      <c r="AI1739" s="30"/>
      <c r="AJ1739" s="30"/>
      <c r="AK1739" s="30"/>
      <c r="AL1739" s="147"/>
      <c r="AM1739" s="147"/>
      <c r="AN1739" s="30"/>
      <c r="AO1739" s="30"/>
      <c r="AP1739" s="30"/>
      <c r="AQ1739" s="147"/>
      <c r="AR1739" s="30"/>
      <c r="AS1739" s="30"/>
      <c r="AT1739" s="30"/>
      <c r="AU1739" s="30"/>
      <c r="AV1739" s="147"/>
      <c r="AW1739" s="30"/>
      <c r="AX1739" s="30"/>
      <c r="AY1739" s="30"/>
      <c r="AZ1739" s="147"/>
      <c r="BA1739" s="30"/>
      <c r="BB1739" s="30"/>
      <c r="BC1739" s="30"/>
      <c r="BD1739" s="147"/>
      <c r="BE1739" s="147"/>
      <c r="BF1739" s="147"/>
      <c r="BG1739" s="30"/>
      <c r="BH1739" s="30"/>
      <c r="BI1739" s="30"/>
      <c r="BJ1739" s="30"/>
      <c r="BK1739" s="147"/>
      <c r="BL1739" s="147"/>
      <c r="BM1739" s="147"/>
      <c r="BN1739" s="147"/>
      <c r="BO1739" s="147"/>
      <c r="BP1739" s="30"/>
      <c r="BQ1739" s="6"/>
      <c r="BR1739" s="6"/>
      <c r="BS1739" s="4">
        <v>0</v>
      </c>
      <c r="BT1739" s="6"/>
      <c r="BU1739" s="6"/>
      <c r="BV1739" s="6"/>
      <c r="BW1739" s="6"/>
      <c r="BX1739" s="10" t="s">
        <v>1090</v>
      </c>
      <c r="BY1739" s="6"/>
    </row>
    <row r="1740" spans="1:77" hidden="1" x14ac:dyDescent="0.3">
      <c r="A1740" s="49" t="s">
        <v>1489</v>
      </c>
      <c r="B1740" s="9">
        <v>42973</v>
      </c>
      <c r="C1740" s="1" t="s">
        <v>123</v>
      </c>
      <c r="D1740" s="4" t="s">
        <v>115</v>
      </c>
      <c r="E1740" s="4" t="s">
        <v>116</v>
      </c>
      <c r="F1740" s="83">
        <v>125</v>
      </c>
      <c r="G1740" s="83">
        <v>4</v>
      </c>
      <c r="H1740" s="12" t="str">
        <f t="shared" si="53"/>
        <v>125-4</v>
      </c>
      <c r="I1740" s="12" t="str">
        <f t="shared" si="54"/>
        <v>125-4 1</v>
      </c>
      <c r="J1740" s="49" t="s">
        <v>1489</v>
      </c>
      <c r="K1740" s="2">
        <v>0</v>
      </c>
      <c r="L1740" s="83">
        <v>55</v>
      </c>
      <c r="M1740" s="117" t="b">
        <v>1</v>
      </c>
      <c r="N1740" s="14">
        <v>297.74499999999995</v>
      </c>
      <c r="O1740" s="14">
        <v>298.29499999999996</v>
      </c>
      <c r="P1740" s="2" t="s">
        <v>112</v>
      </c>
      <c r="Q1740" s="2" t="s">
        <v>30</v>
      </c>
      <c r="R1740" s="142" t="s">
        <v>1524</v>
      </c>
      <c r="S1740" s="143">
        <v>1</v>
      </c>
      <c r="T1740" s="2" t="s">
        <v>18</v>
      </c>
      <c r="U1740" s="2"/>
      <c r="V1740" s="40" t="s">
        <v>796</v>
      </c>
      <c r="W1740" s="1" t="s">
        <v>49</v>
      </c>
      <c r="X1740" s="1" t="s">
        <v>92</v>
      </c>
      <c r="Y1740" s="1" t="s">
        <v>11</v>
      </c>
      <c r="Z1740" s="18">
        <v>3</v>
      </c>
      <c r="AA1740" s="1" t="s">
        <v>111</v>
      </c>
      <c r="AH1740" s="39">
        <v>20</v>
      </c>
      <c r="AW1740" s="4">
        <v>80</v>
      </c>
      <c r="BQ1740" s="1"/>
      <c r="BR1740" s="1"/>
      <c r="BS1740" s="4">
        <v>100</v>
      </c>
      <c r="BT1740" s="1"/>
      <c r="BU1740" s="1"/>
      <c r="BV1740" s="1"/>
      <c r="BW1740" s="4" t="s">
        <v>1056</v>
      </c>
      <c r="BX1740" s="1"/>
      <c r="BY1740" s="1"/>
    </row>
    <row r="1741" spans="1:77" hidden="1" x14ac:dyDescent="0.3">
      <c r="A1741" s="49" t="s">
        <v>1489</v>
      </c>
      <c r="B1741" s="9">
        <v>42973</v>
      </c>
      <c r="C1741" s="1" t="s">
        <v>123</v>
      </c>
      <c r="D1741" s="10" t="s">
        <v>115</v>
      </c>
      <c r="E1741" s="10" t="s">
        <v>116</v>
      </c>
      <c r="F1741" s="83">
        <v>125</v>
      </c>
      <c r="G1741" s="83">
        <v>4</v>
      </c>
      <c r="H1741" s="12" t="str">
        <f t="shared" si="53"/>
        <v>125-4</v>
      </c>
      <c r="I1741" s="12" t="str">
        <f t="shared" si="54"/>
        <v>125-4 4</v>
      </c>
      <c r="J1741" s="49" t="s">
        <v>1489</v>
      </c>
      <c r="K1741" s="2">
        <v>0</v>
      </c>
      <c r="L1741" s="83">
        <v>55</v>
      </c>
      <c r="M1741" s="117" t="b">
        <v>1</v>
      </c>
      <c r="N1741" s="14">
        <v>297.74499999999995</v>
      </c>
      <c r="O1741" s="14">
        <v>298.29499999999996</v>
      </c>
      <c r="P1741" s="11" t="s">
        <v>112</v>
      </c>
      <c r="Q1741" s="11" t="s">
        <v>39</v>
      </c>
      <c r="R1741" s="142" t="s">
        <v>1527</v>
      </c>
      <c r="S1741" s="143">
        <v>4</v>
      </c>
      <c r="T1741" s="11" t="s">
        <v>18</v>
      </c>
      <c r="U1741" s="11"/>
      <c r="V1741" s="17" t="s">
        <v>459</v>
      </c>
      <c r="W1741" s="6" t="s">
        <v>49</v>
      </c>
      <c r="X1741" s="6" t="s">
        <v>14</v>
      </c>
      <c r="Y1741" s="6" t="s">
        <v>10</v>
      </c>
      <c r="Z1741" s="18">
        <v>2</v>
      </c>
      <c r="AA1741" s="6" t="s">
        <v>40</v>
      </c>
      <c r="AI1741" s="4">
        <v>70</v>
      </c>
      <c r="AL1741" s="39">
        <v>20</v>
      </c>
      <c r="AW1741" s="4">
        <v>10</v>
      </c>
      <c r="BQ1741" s="6"/>
      <c r="BR1741" s="6"/>
      <c r="BS1741" s="4">
        <v>100</v>
      </c>
      <c r="BT1741" s="6"/>
      <c r="BU1741" s="6"/>
      <c r="BV1741" s="6"/>
      <c r="BW1741" s="10" t="s">
        <v>909</v>
      </c>
      <c r="BX1741" s="6"/>
      <c r="BY1741" s="6"/>
    </row>
    <row r="1742" spans="1:77" hidden="1" x14ac:dyDescent="0.3">
      <c r="A1742" s="49" t="s">
        <v>1489</v>
      </c>
      <c r="B1742" s="9">
        <v>42973</v>
      </c>
      <c r="C1742" s="1" t="s">
        <v>123</v>
      </c>
      <c r="D1742" s="10" t="s">
        <v>115</v>
      </c>
      <c r="E1742" s="10" t="s">
        <v>116</v>
      </c>
      <c r="F1742" s="83">
        <v>125</v>
      </c>
      <c r="G1742" s="83">
        <v>4</v>
      </c>
      <c r="H1742" s="12" t="str">
        <f t="shared" si="53"/>
        <v>125-4</v>
      </c>
      <c r="I1742" s="12" t="str">
        <f t="shared" si="54"/>
        <v>125-4 3</v>
      </c>
      <c r="J1742" s="49" t="s">
        <v>1489</v>
      </c>
      <c r="K1742" s="2">
        <v>0</v>
      </c>
      <c r="L1742" s="83">
        <v>55</v>
      </c>
      <c r="M1742" s="117" t="b">
        <v>1</v>
      </c>
      <c r="N1742" s="14">
        <v>297.74499999999995</v>
      </c>
      <c r="O1742" s="14">
        <v>298.29499999999996</v>
      </c>
      <c r="P1742" s="11" t="s">
        <v>112</v>
      </c>
      <c r="Q1742" s="11" t="s">
        <v>32</v>
      </c>
      <c r="R1742" s="142" t="s">
        <v>1526</v>
      </c>
      <c r="S1742" s="143">
        <v>3</v>
      </c>
      <c r="T1742" s="11" t="s">
        <v>18</v>
      </c>
      <c r="U1742" s="11"/>
      <c r="V1742" s="17" t="s">
        <v>790</v>
      </c>
      <c r="W1742" s="6" t="s">
        <v>49</v>
      </c>
      <c r="X1742" s="6" t="s">
        <v>90</v>
      </c>
      <c r="Y1742" s="6" t="s">
        <v>10</v>
      </c>
      <c r="Z1742" s="18">
        <v>2</v>
      </c>
      <c r="AA1742" s="6" t="s">
        <v>40</v>
      </c>
      <c r="AI1742" s="4">
        <v>10</v>
      </c>
      <c r="AR1742" s="4">
        <v>90</v>
      </c>
      <c r="BQ1742" s="6"/>
      <c r="BR1742" s="6"/>
      <c r="BS1742" s="4">
        <v>100</v>
      </c>
      <c r="BT1742" s="6"/>
      <c r="BU1742" s="6"/>
      <c r="BV1742" s="6"/>
      <c r="BW1742" s="10" t="s">
        <v>1048</v>
      </c>
      <c r="BX1742" s="6"/>
      <c r="BY1742" s="6"/>
    </row>
    <row r="1743" spans="1:77" hidden="1" x14ac:dyDescent="0.3">
      <c r="A1743" s="49" t="s">
        <v>1489</v>
      </c>
      <c r="B1743" s="9">
        <v>42973</v>
      </c>
      <c r="C1743" s="1" t="s">
        <v>123</v>
      </c>
      <c r="D1743" s="10" t="s">
        <v>115</v>
      </c>
      <c r="E1743" s="10" t="s">
        <v>116</v>
      </c>
      <c r="F1743" s="83">
        <v>125</v>
      </c>
      <c r="G1743" s="83">
        <v>4</v>
      </c>
      <c r="H1743" s="12" t="str">
        <f t="shared" si="53"/>
        <v>125-4</v>
      </c>
      <c r="I1743" s="12" t="str">
        <f t="shared" si="54"/>
        <v>125-4 2</v>
      </c>
      <c r="J1743" s="49" t="s">
        <v>1489</v>
      </c>
      <c r="K1743" s="2">
        <v>0</v>
      </c>
      <c r="L1743" s="83">
        <v>55</v>
      </c>
      <c r="M1743" s="117" t="b">
        <v>1</v>
      </c>
      <c r="N1743" s="14">
        <v>297.74499999999995</v>
      </c>
      <c r="O1743" s="14">
        <v>298.29499999999996</v>
      </c>
      <c r="P1743" s="11" t="s">
        <v>112</v>
      </c>
      <c r="Q1743" s="11" t="s">
        <v>55</v>
      </c>
      <c r="R1743" s="142" t="s">
        <v>1525</v>
      </c>
      <c r="S1743" s="143">
        <v>2</v>
      </c>
      <c r="T1743" s="11" t="s">
        <v>18</v>
      </c>
      <c r="U1743" s="11"/>
      <c r="V1743" s="17" t="s">
        <v>551</v>
      </c>
      <c r="W1743" s="6" t="s">
        <v>49</v>
      </c>
      <c r="X1743" s="6" t="s">
        <v>92</v>
      </c>
      <c r="Y1743" s="6" t="s">
        <v>302</v>
      </c>
      <c r="Z1743" s="18">
        <v>2</v>
      </c>
      <c r="AA1743" s="6" t="s">
        <v>40</v>
      </c>
      <c r="AH1743" s="39">
        <v>90</v>
      </c>
      <c r="AW1743" s="4">
        <v>10</v>
      </c>
      <c r="BQ1743" s="6"/>
      <c r="BR1743" s="6"/>
      <c r="BS1743" s="4">
        <v>100</v>
      </c>
      <c r="BT1743" s="6"/>
      <c r="BU1743" s="6"/>
      <c r="BV1743" s="6"/>
      <c r="BW1743" s="10" t="s">
        <v>1085</v>
      </c>
      <c r="BX1743" s="6"/>
      <c r="BY1743" s="6"/>
    </row>
    <row r="1744" spans="1:77" hidden="1" x14ac:dyDescent="0.3">
      <c r="A1744" s="49" t="s">
        <v>1489</v>
      </c>
      <c r="B1744" s="9">
        <v>42973</v>
      </c>
      <c r="C1744" s="1" t="s">
        <v>123</v>
      </c>
      <c r="D1744" s="10" t="s">
        <v>115</v>
      </c>
      <c r="E1744" s="10" t="s">
        <v>116</v>
      </c>
      <c r="F1744" s="83">
        <v>125</v>
      </c>
      <c r="G1744" s="83">
        <v>4</v>
      </c>
      <c r="H1744" s="12" t="str">
        <f t="shared" si="53"/>
        <v>125-4</v>
      </c>
      <c r="I1744" s="12" t="str">
        <f t="shared" si="54"/>
        <v>125-4 5</v>
      </c>
      <c r="J1744" s="49" t="s">
        <v>1489</v>
      </c>
      <c r="K1744" s="2">
        <v>0</v>
      </c>
      <c r="L1744" s="83">
        <v>55</v>
      </c>
      <c r="M1744" s="117" t="b">
        <v>1</v>
      </c>
      <c r="N1744" s="14">
        <v>297.74499999999995</v>
      </c>
      <c r="O1744" s="14">
        <v>298.29499999999996</v>
      </c>
      <c r="P1744" s="11" t="s">
        <v>112</v>
      </c>
      <c r="Q1744" s="11" t="s">
        <v>32</v>
      </c>
      <c r="R1744" s="142" t="s">
        <v>1495</v>
      </c>
      <c r="S1744" s="143">
        <v>5</v>
      </c>
      <c r="T1744" s="11" t="s">
        <v>18</v>
      </c>
      <c r="U1744" s="11"/>
      <c r="V1744" s="17" t="s">
        <v>791</v>
      </c>
      <c r="W1744" s="6" t="s">
        <v>49</v>
      </c>
      <c r="X1744" s="6" t="s">
        <v>15</v>
      </c>
      <c r="Y1744" s="6" t="s">
        <v>10</v>
      </c>
      <c r="Z1744" s="18">
        <v>2</v>
      </c>
      <c r="AA1744" s="6" t="s">
        <v>40</v>
      </c>
      <c r="AI1744" s="4">
        <v>10</v>
      </c>
      <c r="AR1744" s="4">
        <v>90</v>
      </c>
      <c r="BQ1744" s="6"/>
      <c r="BR1744" s="6"/>
      <c r="BS1744" s="4">
        <v>100</v>
      </c>
      <c r="BT1744" s="6"/>
      <c r="BU1744" s="6"/>
      <c r="BV1744" s="6"/>
      <c r="BW1744" s="10"/>
      <c r="BX1744" s="6"/>
      <c r="BY1744" s="6"/>
    </row>
    <row r="1745" spans="1:77" hidden="1" x14ac:dyDescent="0.3">
      <c r="A1745" s="49" t="s">
        <v>1489</v>
      </c>
      <c r="B1745" s="9">
        <v>42973</v>
      </c>
      <c r="C1745" s="1" t="s">
        <v>123</v>
      </c>
      <c r="D1745" s="10" t="s">
        <v>115</v>
      </c>
      <c r="E1745" s="10" t="s">
        <v>116</v>
      </c>
      <c r="F1745" s="83">
        <v>125</v>
      </c>
      <c r="G1745" s="83">
        <v>4</v>
      </c>
      <c r="H1745" s="12" t="str">
        <f t="shared" si="53"/>
        <v>125-4</v>
      </c>
      <c r="I1745" s="12" t="str">
        <f t="shared" si="54"/>
        <v>125-4 O</v>
      </c>
      <c r="J1745" s="49" t="s">
        <v>1489</v>
      </c>
      <c r="K1745" s="2">
        <v>0</v>
      </c>
      <c r="L1745" s="83">
        <v>55</v>
      </c>
      <c r="M1745" s="117" t="b">
        <v>1</v>
      </c>
      <c r="N1745" s="14">
        <v>297.74499999999995</v>
      </c>
      <c r="O1745" s="14">
        <v>298.29499999999996</v>
      </c>
      <c r="P1745" s="11"/>
      <c r="Q1745" s="11" t="s">
        <v>105</v>
      </c>
      <c r="R1745" s="135" t="s">
        <v>105</v>
      </c>
      <c r="S1745" s="139" t="s">
        <v>1492</v>
      </c>
      <c r="T1745" s="11"/>
      <c r="U1745" s="11"/>
      <c r="V1745" s="6"/>
      <c r="W1745" s="6"/>
      <c r="X1745" s="6"/>
      <c r="Y1745" s="6"/>
      <c r="Z1745" s="18" t="e">
        <v>#N/A</v>
      </c>
      <c r="AA1745" s="6"/>
      <c r="AB1745" s="147"/>
      <c r="AC1745" s="147"/>
      <c r="AD1745" s="147"/>
      <c r="AE1745" s="147"/>
      <c r="AF1745" s="30"/>
      <c r="AG1745" s="30"/>
      <c r="AH1745" s="147"/>
      <c r="AI1745" s="30"/>
      <c r="AJ1745" s="30"/>
      <c r="AK1745" s="30"/>
      <c r="AL1745" s="147"/>
      <c r="AM1745" s="147"/>
      <c r="AN1745" s="30"/>
      <c r="AO1745" s="30"/>
      <c r="AP1745" s="30"/>
      <c r="AQ1745" s="147"/>
      <c r="AR1745" s="30"/>
      <c r="AS1745" s="30"/>
      <c r="AT1745" s="30"/>
      <c r="AU1745" s="30"/>
      <c r="AV1745" s="147"/>
      <c r="AW1745" s="30"/>
      <c r="AX1745" s="30"/>
      <c r="AY1745" s="30"/>
      <c r="AZ1745" s="147"/>
      <c r="BA1745" s="30"/>
      <c r="BB1745" s="30"/>
      <c r="BC1745" s="30"/>
      <c r="BD1745" s="147"/>
      <c r="BE1745" s="147"/>
      <c r="BF1745" s="147"/>
      <c r="BG1745" s="30"/>
      <c r="BH1745" s="30"/>
      <c r="BI1745" s="30"/>
      <c r="BJ1745" s="30"/>
      <c r="BK1745" s="147"/>
      <c r="BL1745" s="147"/>
      <c r="BM1745" s="147"/>
      <c r="BN1745" s="147"/>
      <c r="BO1745" s="147"/>
      <c r="BP1745" s="30"/>
      <c r="BQ1745" s="6"/>
      <c r="BR1745" s="6"/>
      <c r="BS1745" s="4">
        <v>0</v>
      </c>
      <c r="BT1745" s="6"/>
      <c r="BU1745" s="6"/>
      <c r="BV1745" s="6"/>
      <c r="BW1745" s="6"/>
      <c r="BX1745" s="10" t="s">
        <v>1091</v>
      </c>
      <c r="BY1745" s="6"/>
    </row>
    <row r="1746" spans="1:77" hidden="1" x14ac:dyDescent="0.3">
      <c r="A1746" s="49" t="s">
        <v>1489</v>
      </c>
      <c r="B1746" s="9">
        <v>42973</v>
      </c>
      <c r="C1746" s="1" t="s">
        <v>123</v>
      </c>
      <c r="D1746" s="4" t="s">
        <v>115</v>
      </c>
      <c r="E1746" s="4" t="s">
        <v>116</v>
      </c>
      <c r="F1746" s="83">
        <v>126</v>
      </c>
      <c r="G1746" s="83">
        <v>1</v>
      </c>
      <c r="H1746" s="12" t="str">
        <f t="shared" si="53"/>
        <v>126-1</v>
      </c>
      <c r="I1746" s="12" t="str">
        <f t="shared" si="54"/>
        <v>126-1 1</v>
      </c>
      <c r="J1746" s="49" t="s">
        <v>1489</v>
      </c>
      <c r="K1746" s="2">
        <v>0</v>
      </c>
      <c r="L1746" s="83">
        <v>97</v>
      </c>
      <c r="M1746" s="117" t="b">
        <v>1</v>
      </c>
      <c r="N1746" s="14">
        <v>298.25</v>
      </c>
      <c r="O1746" s="14">
        <v>299.22000000000003</v>
      </c>
      <c r="P1746" s="2" t="s">
        <v>96</v>
      </c>
      <c r="Q1746" s="2" t="s">
        <v>30</v>
      </c>
      <c r="R1746" s="142" t="s">
        <v>1524</v>
      </c>
      <c r="S1746" s="143">
        <v>1</v>
      </c>
      <c r="T1746" s="2" t="s">
        <v>8</v>
      </c>
      <c r="U1746" s="2"/>
      <c r="V1746" s="40" t="s">
        <v>1038</v>
      </c>
      <c r="W1746" s="1" t="s">
        <v>49</v>
      </c>
      <c r="X1746" s="1" t="s">
        <v>119</v>
      </c>
      <c r="Y1746" s="1" t="s">
        <v>11</v>
      </c>
      <c r="Z1746" s="18">
        <v>3</v>
      </c>
      <c r="AA1746" s="1" t="s">
        <v>111</v>
      </c>
      <c r="AH1746" s="39">
        <v>20</v>
      </c>
      <c r="AW1746" s="4">
        <v>80</v>
      </c>
      <c r="BQ1746" s="1"/>
      <c r="BR1746" s="1"/>
      <c r="BS1746" s="4">
        <v>100</v>
      </c>
      <c r="BT1746" s="1"/>
      <c r="BU1746" s="1"/>
      <c r="BV1746" s="1"/>
      <c r="BW1746" s="4" t="s">
        <v>1056</v>
      </c>
      <c r="BX1746" s="1"/>
      <c r="BY1746" s="1"/>
    </row>
    <row r="1747" spans="1:77" hidden="1" x14ac:dyDescent="0.3">
      <c r="A1747" s="49" t="s">
        <v>1489</v>
      </c>
      <c r="B1747" s="9">
        <v>42973</v>
      </c>
      <c r="C1747" s="1" t="s">
        <v>123</v>
      </c>
      <c r="D1747" s="10" t="s">
        <v>115</v>
      </c>
      <c r="E1747" s="10" t="s">
        <v>116</v>
      </c>
      <c r="F1747" s="83">
        <v>126</v>
      </c>
      <c r="G1747" s="83">
        <v>1</v>
      </c>
      <c r="H1747" s="12" t="str">
        <f t="shared" si="53"/>
        <v>126-1</v>
      </c>
      <c r="I1747" s="12" t="str">
        <f t="shared" si="54"/>
        <v>126-1 4</v>
      </c>
      <c r="J1747" s="49" t="s">
        <v>1489</v>
      </c>
      <c r="K1747" s="2">
        <v>0</v>
      </c>
      <c r="L1747" s="83">
        <v>97</v>
      </c>
      <c r="M1747" s="117" t="b">
        <v>1</v>
      </c>
      <c r="N1747" s="14">
        <v>298.25</v>
      </c>
      <c r="O1747" s="14">
        <v>299.22000000000003</v>
      </c>
      <c r="P1747" s="11" t="s">
        <v>112</v>
      </c>
      <c r="Q1747" s="11" t="s">
        <v>39</v>
      </c>
      <c r="R1747" s="142" t="s">
        <v>1527</v>
      </c>
      <c r="S1747" s="143">
        <v>4</v>
      </c>
      <c r="T1747" s="11" t="s">
        <v>18</v>
      </c>
      <c r="U1747" s="11"/>
      <c r="V1747" s="17" t="s">
        <v>459</v>
      </c>
      <c r="W1747" s="6" t="s">
        <v>49</v>
      </c>
      <c r="X1747" s="6" t="s">
        <v>14</v>
      </c>
      <c r="Y1747" s="6" t="s">
        <v>10</v>
      </c>
      <c r="Z1747" s="18">
        <v>2</v>
      </c>
      <c r="AA1747" s="6" t="s">
        <v>40</v>
      </c>
      <c r="AI1747" s="4">
        <v>70</v>
      </c>
      <c r="AL1747" s="39">
        <v>20</v>
      </c>
      <c r="AW1747" s="4">
        <v>10</v>
      </c>
      <c r="BQ1747" s="6"/>
      <c r="BR1747" s="6"/>
      <c r="BS1747" s="4">
        <v>100</v>
      </c>
      <c r="BT1747" s="6"/>
      <c r="BU1747" s="6"/>
      <c r="BV1747" s="6"/>
      <c r="BW1747" s="10" t="s">
        <v>909</v>
      </c>
      <c r="BX1747" s="6"/>
      <c r="BY1747" s="6"/>
    </row>
    <row r="1748" spans="1:77" hidden="1" x14ac:dyDescent="0.3">
      <c r="A1748" s="49" t="s">
        <v>1489</v>
      </c>
      <c r="B1748" s="9">
        <v>42973</v>
      </c>
      <c r="C1748" s="1" t="s">
        <v>123</v>
      </c>
      <c r="D1748" s="10" t="s">
        <v>115</v>
      </c>
      <c r="E1748" s="10" t="s">
        <v>116</v>
      </c>
      <c r="F1748" s="83">
        <v>126</v>
      </c>
      <c r="G1748" s="83">
        <v>1</v>
      </c>
      <c r="H1748" s="12" t="str">
        <f t="shared" si="53"/>
        <v>126-1</v>
      </c>
      <c r="I1748" s="12" t="str">
        <f t="shared" si="54"/>
        <v>126-1 2</v>
      </c>
      <c r="J1748" s="49" t="s">
        <v>1489</v>
      </c>
      <c r="K1748" s="2">
        <v>0</v>
      </c>
      <c r="L1748" s="83">
        <v>97</v>
      </c>
      <c r="M1748" s="117" t="b">
        <v>1</v>
      </c>
      <c r="N1748" s="14">
        <v>298.25</v>
      </c>
      <c r="O1748" s="14">
        <v>299.22000000000003</v>
      </c>
      <c r="P1748" s="11" t="s">
        <v>112</v>
      </c>
      <c r="Q1748" s="11" t="s">
        <v>55</v>
      </c>
      <c r="R1748" s="142" t="s">
        <v>1525</v>
      </c>
      <c r="S1748" s="143">
        <v>2</v>
      </c>
      <c r="T1748" s="11" t="s">
        <v>18</v>
      </c>
      <c r="U1748" s="11"/>
      <c r="V1748" s="17" t="s">
        <v>880</v>
      </c>
      <c r="W1748" s="6" t="s">
        <v>49</v>
      </c>
      <c r="X1748" s="6" t="s">
        <v>92</v>
      </c>
      <c r="Y1748" s="6" t="s">
        <v>302</v>
      </c>
      <c r="Z1748" s="18">
        <v>2</v>
      </c>
      <c r="AA1748" s="6" t="s">
        <v>40</v>
      </c>
      <c r="AH1748" s="39">
        <v>80</v>
      </c>
      <c r="AL1748" s="39">
        <v>10</v>
      </c>
      <c r="AW1748" s="4">
        <v>10</v>
      </c>
      <c r="BQ1748" s="6"/>
      <c r="BR1748" s="6"/>
      <c r="BS1748" s="4">
        <v>100</v>
      </c>
      <c r="BT1748" s="6"/>
      <c r="BU1748" s="6"/>
      <c r="BV1748" s="6"/>
      <c r="BW1748" s="10" t="s">
        <v>1085</v>
      </c>
      <c r="BX1748" s="6"/>
      <c r="BY1748" s="6"/>
    </row>
    <row r="1749" spans="1:77" hidden="1" x14ac:dyDescent="0.3">
      <c r="A1749" s="49" t="s">
        <v>1489</v>
      </c>
      <c r="B1749" s="9">
        <v>42973</v>
      </c>
      <c r="C1749" s="1" t="s">
        <v>123</v>
      </c>
      <c r="D1749" s="10" t="s">
        <v>115</v>
      </c>
      <c r="E1749" s="10" t="s">
        <v>116</v>
      </c>
      <c r="F1749" s="83">
        <v>126</v>
      </c>
      <c r="G1749" s="83">
        <v>1</v>
      </c>
      <c r="H1749" s="12" t="str">
        <f t="shared" ref="H1749:H1756" si="55">F1749&amp;"-"&amp;G1749</f>
        <v>126-1</v>
      </c>
      <c r="I1749" s="12" t="str">
        <f t="shared" si="54"/>
        <v>126-1 5</v>
      </c>
      <c r="J1749" s="49" t="s">
        <v>1489</v>
      </c>
      <c r="K1749" s="2">
        <v>0</v>
      </c>
      <c r="L1749" s="83">
        <v>97</v>
      </c>
      <c r="M1749" s="117" t="b">
        <v>1</v>
      </c>
      <c r="N1749" s="14">
        <v>298.25</v>
      </c>
      <c r="O1749" s="14">
        <v>299.22000000000003</v>
      </c>
      <c r="P1749" s="11" t="s">
        <v>112</v>
      </c>
      <c r="Q1749" s="11" t="s">
        <v>32</v>
      </c>
      <c r="R1749" s="142" t="s">
        <v>1495</v>
      </c>
      <c r="S1749" s="143">
        <v>5</v>
      </c>
      <c r="T1749" s="11" t="s">
        <v>18</v>
      </c>
      <c r="U1749" s="11"/>
      <c r="V1749" s="17" t="s">
        <v>676</v>
      </c>
      <c r="W1749" s="6" t="s">
        <v>49</v>
      </c>
      <c r="X1749" s="6" t="s">
        <v>15</v>
      </c>
      <c r="Y1749" s="6" t="s">
        <v>10</v>
      </c>
      <c r="Z1749" s="18">
        <v>2</v>
      </c>
      <c r="AA1749" s="6" t="s">
        <v>40</v>
      </c>
      <c r="AI1749" s="4">
        <v>10</v>
      </c>
      <c r="AR1749" s="4">
        <v>90</v>
      </c>
      <c r="BQ1749" s="6"/>
      <c r="BR1749" s="6"/>
      <c r="BS1749" s="4">
        <v>100</v>
      </c>
      <c r="BT1749" s="6"/>
      <c r="BU1749" s="6"/>
      <c r="BV1749" s="6"/>
      <c r="BW1749" s="10"/>
      <c r="BX1749" s="6"/>
      <c r="BY1749" s="6"/>
    </row>
    <row r="1750" spans="1:77" hidden="1" x14ac:dyDescent="0.3">
      <c r="A1750" s="49" t="s">
        <v>1489</v>
      </c>
      <c r="B1750" s="9">
        <v>42973</v>
      </c>
      <c r="C1750" s="1" t="s">
        <v>123</v>
      </c>
      <c r="D1750" s="10" t="s">
        <v>115</v>
      </c>
      <c r="E1750" s="10" t="s">
        <v>116</v>
      </c>
      <c r="F1750" s="83">
        <v>126</v>
      </c>
      <c r="G1750" s="83">
        <v>1</v>
      </c>
      <c r="H1750" s="12" t="str">
        <f t="shared" si="55"/>
        <v>126-1</v>
      </c>
      <c r="I1750" s="12" t="str">
        <f t="shared" si="54"/>
        <v>126-1 O</v>
      </c>
      <c r="J1750" s="49" t="s">
        <v>1489</v>
      </c>
      <c r="K1750" s="2">
        <v>0</v>
      </c>
      <c r="L1750" s="83">
        <v>97</v>
      </c>
      <c r="M1750" s="117" t="b">
        <v>1</v>
      </c>
      <c r="N1750" s="14">
        <v>298.25</v>
      </c>
      <c r="O1750" s="14">
        <v>299.22000000000003</v>
      </c>
      <c r="P1750" s="11"/>
      <c r="Q1750" s="11" t="s">
        <v>105</v>
      </c>
      <c r="R1750" s="135" t="s">
        <v>105</v>
      </c>
      <c r="S1750" s="139" t="s">
        <v>1492</v>
      </c>
      <c r="T1750" s="11"/>
      <c r="U1750" s="11"/>
      <c r="V1750" s="6"/>
      <c r="W1750" s="6"/>
      <c r="X1750" s="6"/>
      <c r="Y1750" s="6"/>
      <c r="Z1750" s="18" t="e">
        <v>#N/A</v>
      </c>
      <c r="AA1750" s="6"/>
      <c r="AB1750" s="147"/>
      <c r="AC1750" s="147"/>
      <c r="AD1750" s="147"/>
      <c r="AE1750" s="147"/>
      <c r="AF1750" s="30"/>
      <c r="AG1750" s="30"/>
      <c r="AH1750" s="147"/>
      <c r="AI1750" s="30"/>
      <c r="AJ1750" s="30"/>
      <c r="AK1750" s="30"/>
      <c r="AL1750" s="147"/>
      <c r="AM1750" s="147"/>
      <c r="AN1750" s="30"/>
      <c r="AO1750" s="30"/>
      <c r="AP1750" s="30"/>
      <c r="AQ1750" s="147"/>
      <c r="AR1750" s="30"/>
      <c r="AS1750" s="30"/>
      <c r="AT1750" s="30"/>
      <c r="AU1750" s="30"/>
      <c r="AV1750" s="147"/>
      <c r="AW1750" s="30"/>
      <c r="AX1750" s="30"/>
      <c r="AY1750" s="30"/>
      <c r="AZ1750" s="147"/>
      <c r="BA1750" s="30"/>
      <c r="BB1750" s="30"/>
      <c r="BC1750" s="30"/>
      <c r="BD1750" s="147"/>
      <c r="BE1750" s="147"/>
      <c r="BF1750" s="147"/>
      <c r="BG1750" s="30"/>
      <c r="BH1750" s="30"/>
      <c r="BI1750" s="30"/>
      <c r="BJ1750" s="30"/>
      <c r="BK1750" s="147"/>
      <c r="BL1750" s="147"/>
      <c r="BM1750" s="147"/>
      <c r="BN1750" s="147"/>
      <c r="BO1750" s="147"/>
      <c r="BP1750" s="30"/>
      <c r="BQ1750" s="6"/>
      <c r="BR1750" s="6"/>
      <c r="BS1750" s="4">
        <v>0</v>
      </c>
      <c r="BT1750" s="6"/>
      <c r="BU1750" s="6"/>
      <c r="BV1750" s="6"/>
      <c r="BW1750" s="6"/>
      <c r="BX1750" s="10" t="s">
        <v>1092</v>
      </c>
      <c r="BY1750" s="6"/>
    </row>
    <row r="1751" spans="1:77" hidden="1" x14ac:dyDescent="0.3">
      <c r="A1751" s="49" t="s">
        <v>1489</v>
      </c>
      <c r="B1751" s="9">
        <v>42973</v>
      </c>
      <c r="C1751" s="1" t="s">
        <v>123</v>
      </c>
      <c r="D1751" s="4" t="s">
        <v>115</v>
      </c>
      <c r="E1751" s="4" t="s">
        <v>116</v>
      </c>
      <c r="F1751" s="83">
        <v>126</v>
      </c>
      <c r="G1751" s="83">
        <v>2</v>
      </c>
      <c r="H1751" s="12" t="str">
        <f t="shared" si="55"/>
        <v>126-2</v>
      </c>
      <c r="I1751" s="12" t="str">
        <f t="shared" si="54"/>
        <v>126-2 1</v>
      </c>
      <c r="J1751" s="49" t="s">
        <v>1489</v>
      </c>
      <c r="K1751" s="2">
        <v>0</v>
      </c>
      <c r="L1751" s="83">
        <v>91</v>
      </c>
      <c r="M1751" s="117" t="b">
        <v>1</v>
      </c>
      <c r="N1751" s="14">
        <v>299.22000000000003</v>
      </c>
      <c r="O1751" s="14">
        <v>300.13000000000005</v>
      </c>
      <c r="P1751" s="2" t="s">
        <v>96</v>
      </c>
      <c r="Q1751" s="2" t="s">
        <v>30</v>
      </c>
      <c r="R1751" s="142" t="s">
        <v>1524</v>
      </c>
      <c r="S1751" s="143">
        <v>1</v>
      </c>
      <c r="T1751" s="2" t="s">
        <v>8</v>
      </c>
      <c r="U1751" s="2"/>
      <c r="V1751" s="40" t="s">
        <v>790</v>
      </c>
      <c r="W1751" s="1" t="s">
        <v>49</v>
      </c>
      <c r="X1751" s="1" t="s">
        <v>119</v>
      </c>
      <c r="Y1751" s="1" t="s">
        <v>11</v>
      </c>
      <c r="Z1751" s="18">
        <v>3</v>
      </c>
      <c r="AA1751" s="1" t="s">
        <v>111</v>
      </c>
      <c r="AH1751" s="39">
        <v>20</v>
      </c>
      <c r="AW1751" s="4">
        <v>80</v>
      </c>
      <c r="BQ1751" s="1"/>
      <c r="BR1751" s="1"/>
      <c r="BS1751" s="4">
        <v>100</v>
      </c>
      <c r="BT1751" s="1"/>
      <c r="BU1751" s="1"/>
      <c r="BV1751" s="1"/>
      <c r="BW1751" s="4" t="s">
        <v>1056</v>
      </c>
      <c r="BX1751" s="1"/>
      <c r="BY1751" s="1"/>
    </row>
    <row r="1752" spans="1:77" hidden="1" x14ac:dyDescent="0.3">
      <c r="A1752" s="49" t="s">
        <v>1489</v>
      </c>
      <c r="B1752" s="9">
        <v>42973</v>
      </c>
      <c r="C1752" s="1" t="s">
        <v>123</v>
      </c>
      <c r="D1752" s="10" t="s">
        <v>115</v>
      </c>
      <c r="E1752" s="10" t="s">
        <v>116</v>
      </c>
      <c r="F1752" s="83">
        <v>126</v>
      </c>
      <c r="G1752" s="83">
        <v>2</v>
      </c>
      <c r="H1752" s="12" t="str">
        <f t="shared" si="55"/>
        <v>126-2</v>
      </c>
      <c r="I1752" s="12" t="str">
        <f t="shared" si="54"/>
        <v>126-2 4</v>
      </c>
      <c r="J1752" s="49" t="s">
        <v>1489</v>
      </c>
      <c r="K1752" s="2">
        <v>0</v>
      </c>
      <c r="L1752" s="83">
        <v>91</v>
      </c>
      <c r="M1752" s="117" t="b">
        <v>1</v>
      </c>
      <c r="N1752" s="14">
        <v>299.22000000000003</v>
      </c>
      <c r="O1752" s="14">
        <v>300.13000000000005</v>
      </c>
      <c r="P1752" s="11" t="s">
        <v>112</v>
      </c>
      <c r="Q1752" s="11" t="s">
        <v>39</v>
      </c>
      <c r="R1752" s="142" t="s">
        <v>1527</v>
      </c>
      <c r="S1752" s="143">
        <v>4</v>
      </c>
      <c r="T1752" s="11" t="s">
        <v>18</v>
      </c>
      <c r="U1752" s="11"/>
      <c r="V1752" s="17" t="s">
        <v>792</v>
      </c>
      <c r="W1752" s="6" t="s">
        <v>49</v>
      </c>
      <c r="X1752" s="6" t="s">
        <v>14</v>
      </c>
      <c r="Y1752" s="6" t="s">
        <v>10</v>
      </c>
      <c r="Z1752" s="18">
        <v>2</v>
      </c>
      <c r="AA1752" s="6" t="s">
        <v>40</v>
      </c>
      <c r="AI1752" s="4">
        <v>70</v>
      </c>
      <c r="AL1752" s="39">
        <v>20</v>
      </c>
      <c r="AW1752" s="4">
        <v>10</v>
      </c>
      <c r="BQ1752" s="6"/>
      <c r="BR1752" s="6"/>
      <c r="BS1752" s="4">
        <v>100</v>
      </c>
      <c r="BT1752" s="6"/>
      <c r="BU1752" s="6"/>
      <c r="BV1752" s="6"/>
      <c r="BW1752" s="10" t="s">
        <v>909</v>
      </c>
      <c r="BX1752" s="6"/>
      <c r="BY1752" s="6"/>
    </row>
    <row r="1753" spans="1:77" hidden="1" x14ac:dyDescent="0.3">
      <c r="A1753" s="49" t="s">
        <v>1489</v>
      </c>
      <c r="B1753" s="9">
        <v>42973</v>
      </c>
      <c r="C1753" s="1" t="s">
        <v>123</v>
      </c>
      <c r="D1753" s="10" t="s">
        <v>115</v>
      </c>
      <c r="E1753" s="10" t="s">
        <v>116</v>
      </c>
      <c r="F1753" s="83">
        <v>126</v>
      </c>
      <c r="G1753" s="83">
        <v>2</v>
      </c>
      <c r="H1753" s="12" t="str">
        <f t="shared" si="55"/>
        <v>126-2</v>
      </c>
      <c r="I1753" s="12" t="str">
        <f t="shared" si="54"/>
        <v>126-2 2</v>
      </c>
      <c r="J1753" s="49" t="s">
        <v>1489</v>
      </c>
      <c r="K1753" s="2">
        <v>0</v>
      </c>
      <c r="L1753" s="83">
        <v>91</v>
      </c>
      <c r="M1753" s="117" t="b">
        <v>1</v>
      </c>
      <c r="N1753" s="14">
        <v>299.22000000000003</v>
      </c>
      <c r="O1753" s="14">
        <v>300.13000000000005</v>
      </c>
      <c r="P1753" s="11" t="s">
        <v>112</v>
      </c>
      <c r="Q1753" s="11" t="s">
        <v>55</v>
      </c>
      <c r="R1753" s="142" t="s">
        <v>1525</v>
      </c>
      <c r="S1753" s="143">
        <v>2</v>
      </c>
      <c r="T1753" s="11" t="s">
        <v>18</v>
      </c>
      <c r="U1753" s="11"/>
      <c r="V1753" s="17" t="s">
        <v>880</v>
      </c>
      <c r="W1753" s="6" t="s">
        <v>49</v>
      </c>
      <c r="X1753" s="6" t="s">
        <v>92</v>
      </c>
      <c r="Y1753" s="6" t="s">
        <v>302</v>
      </c>
      <c r="Z1753" s="18">
        <v>2</v>
      </c>
      <c r="AA1753" s="6" t="s">
        <v>40</v>
      </c>
      <c r="AH1753" s="39">
        <v>80</v>
      </c>
      <c r="AL1753" s="39">
        <v>10</v>
      </c>
      <c r="AW1753" s="4">
        <v>10</v>
      </c>
      <c r="BQ1753" s="6"/>
      <c r="BR1753" s="6"/>
      <c r="BS1753" s="4">
        <v>100</v>
      </c>
      <c r="BT1753" s="6"/>
      <c r="BU1753" s="6"/>
      <c r="BV1753" s="6"/>
      <c r="BW1753" s="10" t="s">
        <v>1085</v>
      </c>
      <c r="BX1753" s="6"/>
      <c r="BY1753" s="6"/>
    </row>
    <row r="1754" spans="1:77" hidden="1" x14ac:dyDescent="0.3">
      <c r="A1754" s="49" t="s">
        <v>1489</v>
      </c>
      <c r="B1754" s="9">
        <v>42973</v>
      </c>
      <c r="C1754" s="1" t="s">
        <v>123</v>
      </c>
      <c r="D1754" s="10" t="s">
        <v>115</v>
      </c>
      <c r="E1754" s="10" t="s">
        <v>116</v>
      </c>
      <c r="F1754" s="83">
        <v>126</v>
      </c>
      <c r="G1754" s="83">
        <v>2</v>
      </c>
      <c r="H1754" s="12" t="str">
        <f t="shared" si="55"/>
        <v>126-2</v>
      </c>
      <c r="I1754" s="12" t="str">
        <f t="shared" si="54"/>
        <v>126-2 3</v>
      </c>
      <c r="J1754" s="49" t="s">
        <v>1489</v>
      </c>
      <c r="K1754" s="2">
        <v>0</v>
      </c>
      <c r="L1754" s="83">
        <v>91</v>
      </c>
      <c r="M1754" s="117" t="b">
        <v>1</v>
      </c>
      <c r="N1754" s="14">
        <v>299.22000000000003</v>
      </c>
      <c r="O1754" s="14">
        <v>300.13000000000005</v>
      </c>
      <c r="P1754" s="11" t="s">
        <v>112</v>
      </c>
      <c r="Q1754" s="11" t="s">
        <v>32</v>
      </c>
      <c r="R1754" s="142" t="s">
        <v>1526</v>
      </c>
      <c r="S1754" s="143">
        <v>3</v>
      </c>
      <c r="T1754" s="11" t="s">
        <v>8</v>
      </c>
      <c r="U1754" s="11"/>
      <c r="V1754" s="17" t="s">
        <v>796</v>
      </c>
      <c r="W1754" s="6" t="s">
        <v>49</v>
      </c>
      <c r="X1754" s="6" t="s">
        <v>90</v>
      </c>
      <c r="Y1754" s="6" t="s">
        <v>10</v>
      </c>
      <c r="Z1754" s="18">
        <v>2</v>
      </c>
      <c r="AA1754" s="6" t="s">
        <v>40</v>
      </c>
      <c r="AI1754" s="4">
        <v>10</v>
      </c>
      <c r="AR1754" s="4">
        <v>90</v>
      </c>
      <c r="BQ1754" s="6"/>
      <c r="BR1754" s="6"/>
      <c r="BS1754" s="4">
        <v>100</v>
      </c>
      <c r="BT1754" s="6"/>
      <c r="BU1754" s="6"/>
      <c r="BV1754" s="6"/>
      <c r="BW1754" s="10" t="s">
        <v>1048</v>
      </c>
      <c r="BX1754" s="6"/>
      <c r="BY1754" s="6"/>
    </row>
    <row r="1755" spans="1:77" hidden="1" x14ac:dyDescent="0.3">
      <c r="A1755" s="49" t="s">
        <v>1489</v>
      </c>
      <c r="B1755" s="9">
        <v>42973</v>
      </c>
      <c r="C1755" s="1" t="s">
        <v>123</v>
      </c>
      <c r="D1755" s="10" t="s">
        <v>115</v>
      </c>
      <c r="E1755" s="10" t="s">
        <v>116</v>
      </c>
      <c r="F1755" s="83">
        <v>126</v>
      </c>
      <c r="G1755" s="83">
        <v>2</v>
      </c>
      <c r="H1755" s="12" t="str">
        <f t="shared" si="55"/>
        <v>126-2</v>
      </c>
      <c r="I1755" s="12" t="str">
        <f t="shared" si="54"/>
        <v>126-2 3</v>
      </c>
      <c r="J1755" s="49" t="s">
        <v>1489</v>
      </c>
      <c r="K1755" s="2">
        <v>0</v>
      </c>
      <c r="L1755" s="83">
        <v>69</v>
      </c>
      <c r="M1755" s="117" t="b">
        <v>1</v>
      </c>
      <c r="N1755" s="14">
        <v>299.22000000000003</v>
      </c>
      <c r="O1755" s="14">
        <v>299.91000000000003</v>
      </c>
      <c r="P1755" s="11" t="s">
        <v>112</v>
      </c>
      <c r="Q1755" s="11" t="s">
        <v>72</v>
      </c>
      <c r="R1755" s="142" t="s">
        <v>1526</v>
      </c>
      <c r="S1755" s="143">
        <v>3</v>
      </c>
      <c r="T1755" s="11" t="s">
        <v>18</v>
      </c>
      <c r="U1755" s="11"/>
      <c r="V1755" s="17" t="s">
        <v>795</v>
      </c>
      <c r="W1755" s="6" t="s">
        <v>49</v>
      </c>
      <c r="X1755" s="6" t="s">
        <v>17</v>
      </c>
      <c r="Y1755" s="6" t="s">
        <v>11</v>
      </c>
      <c r="Z1755" s="18">
        <v>3</v>
      </c>
      <c r="AA1755" s="6" t="s">
        <v>40</v>
      </c>
      <c r="AI1755" s="4">
        <v>10</v>
      </c>
      <c r="AL1755" s="39">
        <v>70</v>
      </c>
      <c r="AW1755" s="4">
        <v>20</v>
      </c>
      <c r="BQ1755" s="6"/>
      <c r="BR1755" s="6"/>
      <c r="BS1755" s="4">
        <v>100</v>
      </c>
      <c r="BT1755" s="6"/>
      <c r="BU1755" s="6"/>
      <c r="BV1755" s="6"/>
      <c r="BW1755" s="10" t="s">
        <v>1071</v>
      </c>
      <c r="BX1755" s="6"/>
      <c r="BY1755" s="6"/>
    </row>
    <row r="1756" spans="1:77" hidden="1" x14ac:dyDescent="0.3">
      <c r="A1756" s="49" t="s">
        <v>1489</v>
      </c>
      <c r="B1756" s="9">
        <v>42973</v>
      </c>
      <c r="C1756" s="1" t="s">
        <v>123</v>
      </c>
      <c r="D1756" s="10" t="s">
        <v>115</v>
      </c>
      <c r="E1756" s="10" t="s">
        <v>116</v>
      </c>
      <c r="F1756" s="83">
        <v>126</v>
      </c>
      <c r="G1756" s="83">
        <v>2</v>
      </c>
      <c r="H1756" s="12" t="str">
        <f t="shared" si="55"/>
        <v>126-2</v>
      </c>
      <c r="I1756" s="12" t="str">
        <f t="shared" si="54"/>
        <v>126-2 O</v>
      </c>
      <c r="J1756" s="49" t="s">
        <v>1489</v>
      </c>
      <c r="K1756" s="2">
        <v>0</v>
      </c>
      <c r="L1756" s="83">
        <v>91</v>
      </c>
      <c r="M1756" s="117" t="b">
        <v>1</v>
      </c>
      <c r="N1756" s="14">
        <v>299.22000000000003</v>
      </c>
      <c r="O1756" s="14">
        <v>300.13000000000005</v>
      </c>
      <c r="P1756" s="11"/>
      <c r="Q1756" s="11" t="s">
        <v>105</v>
      </c>
      <c r="R1756" s="135" t="s">
        <v>105</v>
      </c>
      <c r="S1756" s="139" t="s">
        <v>1492</v>
      </c>
      <c r="T1756" s="11"/>
      <c r="U1756" s="11"/>
      <c r="V1756" s="6"/>
      <c r="W1756" s="6"/>
      <c r="X1756" s="6"/>
      <c r="Y1756" s="6"/>
      <c r="Z1756" s="18" t="e">
        <v>#N/A</v>
      </c>
      <c r="AA1756" s="6"/>
      <c r="AB1756" s="147"/>
      <c r="AC1756" s="147"/>
      <c r="AD1756" s="147"/>
      <c r="AE1756" s="147"/>
      <c r="AF1756" s="30"/>
      <c r="AG1756" s="30"/>
      <c r="AH1756" s="147"/>
      <c r="AI1756" s="30"/>
      <c r="AJ1756" s="30"/>
      <c r="AK1756" s="30"/>
      <c r="AL1756" s="147"/>
      <c r="AM1756" s="147"/>
      <c r="AN1756" s="30"/>
      <c r="AO1756" s="30"/>
      <c r="AP1756" s="30"/>
      <c r="AQ1756" s="147"/>
      <c r="AR1756" s="30"/>
      <c r="AS1756" s="30"/>
      <c r="AT1756" s="30"/>
      <c r="AU1756" s="30"/>
      <c r="AV1756" s="147"/>
      <c r="AW1756" s="30"/>
      <c r="AX1756" s="30"/>
      <c r="AY1756" s="30"/>
      <c r="AZ1756" s="147"/>
      <c r="BA1756" s="30"/>
      <c r="BB1756" s="30"/>
      <c r="BC1756" s="30"/>
      <c r="BD1756" s="147"/>
      <c r="BE1756" s="147"/>
      <c r="BF1756" s="147"/>
      <c r="BG1756" s="30"/>
      <c r="BH1756" s="30"/>
      <c r="BI1756" s="30"/>
      <c r="BJ1756" s="30"/>
      <c r="BK1756" s="147"/>
      <c r="BL1756" s="147"/>
      <c r="BM1756" s="147"/>
      <c r="BN1756" s="147"/>
      <c r="BO1756" s="147"/>
      <c r="BP1756" s="30"/>
      <c r="BQ1756" s="6"/>
      <c r="BR1756" s="6"/>
      <c r="BS1756" s="4">
        <v>0</v>
      </c>
      <c r="BT1756" s="6"/>
      <c r="BU1756" s="6"/>
      <c r="BV1756" s="6"/>
      <c r="BW1756" s="6"/>
      <c r="BX1756" s="10" t="s">
        <v>1093</v>
      </c>
      <c r="BY1756" s="6"/>
    </row>
    <row r="1757" spans="1:77" s="41" customFormat="1" x14ac:dyDescent="0.3">
      <c r="A1757" s="51"/>
      <c r="F1757" s="42"/>
      <c r="G1757" s="42"/>
      <c r="H1757" s="43"/>
      <c r="I1757" s="43"/>
      <c r="J1757" s="51"/>
      <c r="K1757" s="42"/>
      <c r="L1757" s="42"/>
      <c r="M1757" s="118"/>
      <c r="N1757" s="44"/>
      <c r="O1757" s="44"/>
      <c r="P1757" s="45"/>
      <c r="Q1757" s="46"/>
      <c r="R1757" s="133"/>
      <c r="S1757" s="134"/>
      <c r="T1757" s="46"/>
      <c r="U1757" s="46"/>
      <c r="V1757" s="47"/>
      <c r="W1757" s="47"/>
      <c r="X1757" s="47"/>
      <c r="Y1757" s="47"/>
      <c r="Z1757" s="48"/>
      <c r="AA1757" s="47"/>
      <c r="AB1757" s="39"/>
      <c r="AC1757" s="39"/>
      <c r="AD1757" s="39"/>
      <c r="AE1757" s="39"/>
      <c r="AH1757" s="39"/>
      <c r="AL1757" s="39"/>
      <c r="AM1757" s="39"/>
      <c r="AQ1757" s="39"/>
      <c r="AV1757" s="39"/>
      <c r="AZ1757" s="39"/>
      <c r="BD1757" s="39"/>
      <c r="BE1757" s="39"/>
      <c r="BF1757" s="39"/>
      <c r="BK1757" s="39"/>
      <c r="BL1757" s="39"/>
      <c r="BM1757" s="39"/>
      <c r="BN1757" s="39"/>
      <c r="BO1757" s="39"/>
      <c r="BV1757" s="47"/>
    </row>
    <row r="1758" spans="1:77" x14ac:dyDescent="0.3">
      <c r="M1758" s="117"/>
      <c r="N1758" s="14"/>
      <c r="O1758" s="14"/>
      <c r="P1758" s="32"/>
      <c r="Q1758" s="16"/>
      <c r="R1758" s="133"/>
      <c r="S1758" s="134"/>
      <c r="T1758" s="16"/>
      <c r="U1758" s="16"/>
      <c r="V1758" s="5"/>
      <c r="W1758" s="5"/>
      <c r="X1758" s="5"/>
      <c r="Y1758" s="5"/>
      <c r="Z1758" s="18"/>
      <c r="AA1758" s="5"/>
      <c r="BV1758" s="5"/>
    </row>
    <row r="1759" spans="1:77" x14ac:dyDescent="0.3">
      <c r="M1759" s="117"/>
      <c r="N1759" s="14"/>
      <c r="O1759" s="14"/>
      <c r="P1759" s="32"/>
      <c r="Q1759" s="16"/>
      <c r="R1759" s="133"/>
      <c r="S1759" s="134"/>
      <c r="T1759" s="16"/>
      <c r="U1759" s="16"/>
      <c r="V1759" s="5"/>
      <c r="W1759" s="5"/>
      <c r="X1759" s="5"/>
      <c r="Y1759" s="5"/>
      <c r="Z1759" s="18"/>
      <c r="AA1759" s="5"/>
      <c r="BV1759" s="5"/>
    </row>
    <row r="1760" spans="1:77" x14ac:dyDescent="0.3">
      <c r="M1760" s="117"/>
      <c r="N1760" s="14"/>
      <c r="O1760" s="14"/>
      <c r="P1760" s="32"/>
      <c r="Q1760" s="16"/>
      <c r="R1760" s="133"/>
      <c r="S1760" s="134"/>
      <c r="T1760" s="16"/>
      <c r="U1760" s="16"/>
      <c r="V1760" s="5"/>
      <c r="W1760" s="5"/>
      <c r="X1760" s="5"/>
      <c r="Y1760" s="5"/>
      <c r="Z1760" s="18"/>
      <c r="AA1760" s="5"/>
      <c r="BV1760" s="5"/>
    </row>
    <row r="1761" spans="1:74" x14ac:dyDescent="0.3">
      <c r="M1761" s="117"/>
      <c r="N1761" s="14"/>
      <c r="O1761" s="14"/>
      <c r="P1761" s="32"/>
      <c r="Q1761" s="16"/>
      <c r="R1761" s="133"/>
      <c r="S1761" s="134"/>
      <c r="T1761" s="16"/>
      <c r="U1761" s="16"/>
      <c r="V1761" s="5"/>
      <c r="W1761" s="5"/>
      <c r="X1761" s="5"/>
      <c r="Y1761" s="5"/>
      <c r="Z1761" s="18"/>
      <c r="AA1761" s="5"/>
      <c r="BV1761" s="5"/>
    </row>
    <row r="1762" spans="1:74" x14ac:dyDescent="0.3">
      <c r="M1762" s="117"/>
      <c r="N1762" s="14"/>
      <c r="O1762" s="14"/>
      <c r="P1762" s="32"/>
      <c r="Q1762" s="16"/>
      <c r="R1762" s="133"/>
      <c r="S1762" s="134"/>
      <c r="T1762" s="16"/>
      <c r="U1762" s="16"/>
      <c r="V1762" s="5"/>
      <c r="W1762" s="5"/>
      <c r="X1762" s="5"/>
      <c r="Y1762" s="5"/>
      <c r="Z1762" s="18"/>
      <c r="AA1762" s="5"/>
      <c r="BV1762" s="5"/>
    </row>
    <row r="1763" spans="1:74" x14ac:dyDescent="0.3">
      <c r="M1763" s="117"/>
      <c r="N1763" s="14"/>
      <c r="O1763" s="14"/>
      <c r="P1763" s="32"/>
      <c r="Q1763" s="16"/>
      <c r="R1763" s="133"/>
      <c r="S1763" s="134"/>
      <c r="T1763" s="16"/>
      <c r="U1763" s="16"/>
      <c r="V1763" s="5"/>
      <c r="W1763" s="5"/>
      <c r="X1763" s="5"/>
      <c r="Y1763" s="5"/>
      <c r="Z1763" s="18"/>
      <c r="AA1763" s="5"/>
      <c r="BV1763" s="5"/>
    </row>
    <row r="1764" spans="1:74" x14ac:dyDescent="0.3">
      <c r="M1764" s="117"/>
      <c r="N1764" s="14"/>
      <c r="O1764" s="14"/>
      <c r="P1764" s="32"/>
      <c r="Q1764" s="16"/>
      <c r="R1764" s="133"/>
      <c r="S1764" s="134"/>
      <c r="T1764" s="16"/>
      <c r="U1764" s="16"/>
      <c r="V1764" s="5"/>
      <c r="W1764" s="5"/>
      <c r="X1764" s="5"/>
      <c r="Y1764" s="5"/>
      <c r="Z1764" s="18"/>
      <c r="AA1764" s="5"/>
      <c r="BV1764" s="5"/>
    </row>
    <row r="1765" spans="1:74" x14ac:dyDescent="0.3">
      <c r="M1765" s="117"/>
      <c r="N1765" s="14"/>
      <c r="O1765" s="14"/>
      <c r="P1765" s="32"/>
      <c r="Q1765" s="16"/>
      <c r="R1765" s="133"/>
      <c r="S1765" s="134"/>
      <c r="T1765" s="16"/>
      <c r="U1765" s="16"/>
      <c r="V1765" s="5"/>
      <c r="W1765" s="5"/>
      <c r="X1765" s="5"/>
      <c r="Y1765" s="5"/>
      <c r="Z1765" s="18"/>
      <c r="AA1765" s="5"/>
      <c r="BV1765" s="5"/>
    </row>
    <row r="1766" spans="1:74" x14ac:dyDescent="0.3">
      <c r="M1766" s="117"/>
      <c r="N1766" s="14"/>
      <c r="O1766" s="14"/>
      <c r="P1766" s="32"/>
      <c r="Q1766" s="16"/>
      <c r="R1766" s="133"/>
      <c r="S1766" s="134"/>
      <c r="T1766" s="16"/>
      <c r="U1766" s="16"/>
      <c r="V1766" s="5"/>
      <c r="W1766" s="5"/>
      <c r="X1766" s="5"/>
      <c r="Y1766" s="5"/>
      <c r="Z1766" s="18"/>
      <c r="AA1766" s="5"/>
      <c r="BV1766" s="5"/>
    </row>
    <row r="1767" spans="1:74" x14ac:dyDescent="0.3">
      <c r="M1767" s="117"/>
      <c r="N1767" s="14"/>
      <c r="O1767" s="14"/>
      <c r="P1767" s="32"/>
      <c r="Q1767" s="16"/>
      <c r="R1767" s="133"/>
      <c r="S1767" s="134"/>
      <c r="T1767" s="16"/>
      <c r="U1767" s="16"/>
      <c r="V1767" s="5"/>
      <c r="W1767" s="5"/>
      <c r="X1767" s="5"/>
      <c r="Y1767" s="5"/>
      <c r="Z1767" s="18"/>
      <c r="AA1767" s="5"/>
      <c r="BV1767" s="5"/>
    </row>
    <row r="1768" spans="1:74" x14ac:dyDescent="0.3">
      <c r="M1768" s="117"/>
      <c r="N1768" s="14"/>
      <c r="O1768" s="14"/>
      <c r="P1768" s="32"/>
      <c r="Q1768" s="16"/>
      <c r="R1768" s="133"/>
      <c r="S1768" s="134"/>
      <c r="T1768" s="16"/>
      <c r="U1768" s="16"/>
      <c r="V1768" s="5"/>
      <c r="W1768" s="5"/>
      <c r="X1768" s="5"/>
      <c r="Y1768" s="5"/>
      <c r="Z1768" s="18"/>
      <c r="AA1768" s="5"/>
      <c r="BV1768" s="5"/>
    </row>
    <row r="1769" spans="1:74" x14ac:dyDescent="0.3">
      <c r="M1769" s="117"/>
      <c r="N1769" s="14"/>
      <c r="O1769" s="14"/>
      <c r="P1769" s="32"/>
      <c r="Q1769" s="16"/>
      <c r="R1769" s="133"/>
      <c r="S1769" s="134"/>
      <c r="T1769" s="16"/>
      <c r="U1769" s="16"/>
      <c r="V1769" s="5"/>
      <c r="W1769" s="5"/>
      <c r="X1769" s="5"/>
      <c r="Y1769" s="5"/>
      <c r="Z1769" s="18"/>
      <c r="AA1769" s="5"/>
      <c r="BV1769" s="5"/>
    </row>
    <row r="1770" spans="1:74" x14ac:dyDescent="0.3">
      <c r="M1770" s="117"/>
      <c r="N1770" s="14"/>
      <c r="O1770" s="14"/>
      <c r="P1770" s="32"/>
      <c r="Q1770" s="16"/>
      <c r="R1770" s="133"/>
      <c r="S1770" s="134"/>
      <c r="T1770" s="16"/>
      <c r="U1770" s="16"/>
      <c r="V1770" s="5"/>
      <c r="W1770" s="5"/>
      <c r="X1770" s="5"/>
      <c r="Y1770" s="5"/>
      <c r="Z1770" s="18"/>
      <c r="AA1770" s="5"/>
      <c r="BV1770" s="5"/>
    </row>
    <row r="1771" spans="1:74" x14ac:dyDescent="0.3">
      <c r="M1771" s="117"/>
      <c r="N1771" s="14"/>
      <c r="O1771" s="14"/>
      <c r="P1771" s="32"/>
      <c r="Q1771" s="16"/>
      <c r="R1771" s="133"/>
      <c r="S1771" s="134"/>
      <c r="T1771" s="16"/>
      <c r="U1771" s="16"/>
      <c r="V1771" s="5"/>
      <c r="W1771" s="5"/>
      <c r="X1771" s="5"/>
      <c r="Y1771" s="5"/>
      <c r="Z1771" s="18"/>
      <c r="AA1771" s="5"/>
      <c r="BV1771" s="5"/>
    </row>
    <row r="1772" spans="1:74" x14ac:dyDescent="0.3">
      <c r="A1772" s="4"/>
      <c r="F1772" s="4"/>
      <c r="G1772" s="4"/>
      <c r="H1772" s="116"/>
      <c r="I1772" s="116"/>
      <c r="J1772" s="4"/>
      <c r="K1772" s="4"/>
      <c r="L1772" s="4"/>
      <c r="M1772" s="117"/>
      <c r="N1772" s="14"/>
      <c r="O1772" s="14"/>
      <c r="P1772" s="32"/>
      <c r="Q1772" s="16"/>
      <c r="R1772" s="133"/>
      <c r="S1772" s="134"/>
      <c r="T1772" s="16"/>
      <c r="U1772" s="16"/>
      <c r="V1772" s="5"/>
      <c r="W1772" s="5"/>
      <c r="X1772" s="5"/>
      <c r="Y1772" s="5"/>
      <c r="Z1772" s="18"/>
      <c r="AA1772" s="5"/>
      <c r="BV1772" s="5"/>
    </row>
    <row r="1773" spans="1:74" x14ac:dyDescent="0.3">
      <c r="A1773" s="4"/>
      <c r="F1773" s="4"/>
      <c r="G1773" s="4"/>
      <c r="H1773" s="116"/>
      <c r="I1773" s="116"/>
      <c r="J1773" s="4"/>
      <c r="K1773" s="4"/>
      <c r="L1773" s="4"/>
      <c r="M1773" s="117"/>
      <c r="N1773" s="14"/>
      <c r="O1773" s="14"/>
      <c r="P1773" s="32"/>
      <c r="Q1773" s="16"/>
      <c r="R1773" s="133"/>
      <c r="S1773" s="134"/>
      <c r="T1773" s="16"/>
      <c r="U1773" s="16"/>
      <c r="V1773" s="5"/>
      <c r="W1773" s="5"/>
      <c r="X1773" s="5"/>
      <c r="Y1773" s="5"/>
      <c r="Z1773" s="18"/>
      <c r="AA1773" s="5"/>
      <c r="BV1773" s="5"/>
    </row>
    <row r="1774" spans="1:74" x14ac:dyDescent="0.3">
      <c r="A1774" s="4"/>
      <c r="F1774" s="4"/>
      <c r="G1774" s="4"/>
      <c r="H1774" s="116"/>
      <c r="I1774" s="116"/>
      <c r="J1774" s="4"/>
      <c r="K1774" s="4"/>
      <c r="L1774" s="4"/>
      <c r="M1774" s="117"/>
      <c r="N1774" s="14"/>
      <c r="O1774" s="14"/>
      <c r="P1774" s="32"/>
      <c r="Q1774" s="16"/>
      <c r="R1774" s="133"/>
      <c r="S1774" s="134"/>
      <c r="T1774" s="16"/>
      <c r="U1774" s="16"/>
      <c r="V1774" s="5"/>
      <c r="W1774" s="5"/>
      <c r="X1774" s="5"/>
      <c r="Y1774" s="5"/>
      <c r="Z1774" s="18"/>
      <c r="AA1774" s="5"/>
      <c r="BV1774" s="5"/>
    </row>
    <row r="1775" spans="1:74" x14ac:dyDescent="0.3">
      <c r="A1775" s="4"/>
      <c r="F1775" s="4"/>
      <c r="G1775" s="4"/>
      <c r="H1775" s="116"/>
      <c r="I1775" s="116"/>
      <c r="J1775" s="4"/>
      <c r="K1775" s="4"/>
      <c r="L1775" s="4"/>
      <c r="M1775" s="117"/>
      <c r="N1775" s="14"/>
      <c r="O1775" s="14"/>
      <c r="P1775" s="32"/>
      <c r="Q1775" s="16"/>
      <c r="R1775" s="133"/>
      <c r="S1775" s="134"/>
      <c r="T1775" s="16"/>
      <c r="U1775" s="16"/>
      <c r="V1775" s="5"/>
      <c r="W1775" s="5"/>
      <c r="X1775" s="5"/>
      <c r="Y1775" s="5"/>
      <c r="Z1775" s="18"/>
      <c r="AA1775" s="5"/>
      <c r="BV1775" s="5"/>
    </row>
    <row r="1776" spans="1:74" x14ac:dyDescent="0.3">
      <c r="A1776" s="4"/>
      <c r="F1776" s="4"/>
      <c r="G1776" s="4"/>
      <c r="H1776" s="116"/>
      <c r="I1776" s="116"/>
      <c r="J1776" s="4"/>
      <c r="K1776" s="4"/>
      <c r="L1776" s="4"/>
      <c r="M1776" s="117"/>
      <c r="N1776" s="14"/>
      <c r="O1776" s="14"/>
      <c r="P1776" s="32"/>
      <c r="Q1776" s="16"/>
      <c r="R1776" s="133"/>
      <c r="S1776" s="134"/>
      <c r="T1776" s="16"/>
      <c r="U1776" s="16"/>
      <c r="V1776" s="5"/>
      <c r="W1776" s="5"/>
      <c r="X1776" s="5"/>
      <c r="Y1776" s="5"/>
      <c r="Z1776" s="18"/>
      <c r="AA1776" s="5"/>
      <c r="BV1776" s="5"/>
    </row>
    <row r="1777" spans="1:74" x14ac:dyDescent="0.3">
      <c r="A1777" s="4"/>
      <c r="F1777" s="4"/>
      <c r="G1777" s="4"/>
      <c r="H1777" s="116"/>
      <c r="I1777" s="116"/>
      <c r="J1777" s="4"/>
      <c r="K1777" s="4"/>
      <c r="L1777" s="4"/>
      <c r="M1777" s="117"/>
      <c r="N1777" s="14"/>
      <c r="O1777" s="14"/>
      <c r="P1777" s="32"/>
      <c r="Q1777" s="16"/>
      <c r="R1777" s="133"/>
      <c r="S1777" s="134"/>
      <c r="T1777" s="16"/>
      <c r="U1777" s="16"/>
      <c r="V1777" s="5"/>
      <c r="W1777" s="5"/>
      <c r="X1777" s="5"/>
      <c r="Y1777" s="5"/>
      <c r="Z1777" s="18"/>
      <c r="AA1777" s="5"/>
      <c r="BV1777" s="5"/>
    </row>
    <row r="1778" spans="1:74" x14ac:dyDescent="0.3">
      <c r="A1778" s="4"/>
      <c r="F1778" s="4"/>
      <c r="G1778" s="4"/>
      <c r="H1778" s="116"/>
      <c r="I1778" s="116"/>
      <c r="J1778" s="4"/>
      <c r="K1778" s="4"/>
      <c r="L1778" s="4"/>
      <c r="M1778" s="117"/>
      <c r="N1778" s="14"/>
      <c r="O1778" s="14"/>
      <c r="P1778" s="32"/>
      <c r="Q1778" s="16"/>
      <c r="R1778" s="133"/>
      <c r="S1778" s="134"/>
      <c r="T1778" s="16"/>
      <c r="U1778" s="16"/>
      <c r="V1778" s="5"/>
      <c r="W1778" s="5"/>
      <c r="X1778" s="5"/>
      <c r="Y1778" s="5"/>
      <c r="Z1778" s="18"/>
      <c r="AA1778" s="5"/>
      <c r="BV1778" s="5"/>
    </row>
    <row r="1779" spans="1:74" x14ac:dyDescent="0.3">
      <c r="A1779" s="4"/>
      <c r="F1779" s="4"/>
      <c r="G1779" s="4"/>
      <c r="H1779" s="116"/>
      <c r="I1779" s="116"/>
      <c r="J1779" s="4"/>
      <c r="K1779" s="4"/>
      <c r="L1779" s="4"/>
      <c r="M1779" s="117"/>
      <c r="N1779" s="14"/>
      <c r="O1779" s="14"/>
      <c r="P1779" s="32"/>
      <c r="Q1779" s="16"/>
      <c r="R1779" s="133"/>
      <c r="S1779" s="134"/>
      <c r="T1779" s="16"/>
      <c r="U1779" s="16"/>
      <c r="V1779" s="5"/>
      <c r="W1779" s="5"/>
      <c r="X1779" s="5"/>
      <c r="Y1779" s="5"/>
      <c r="Z1779" s="18"/>
      <c r="AA1779" s="5"/>
      <c r="BV1779" s="5"/>
    </row>
    <row r="1780" spans="1:74" x14ac:dyDescent="0.3">
      <c r="A1780" s="4"/>
      <c r="F1780" s="4"/>
      <c r="G1780" s="4"/>
      <c r="H1780" s="116"/>
      <c r="I1780" s="116"/>
      <c r="J1780" s="4"/>
      <c r="K1780" s="4"/>
      <c r="L1780" s="4"/>
      <c r="M1780" s="117"/>
      <c r="N1780" s="14"/>
      <c r="O1780" s="14"/>
      <c r="P1780" s="32"/>
      <c r="Q1780" s="16"/>
      <c r="R1780" s="133"/>
      <c r="S1780" s="134"/>
      <c r="T1780" s="16"/>
      <c r="U1780" s="16"/>
      <c r="V1780" s="5"/>
      <c r="W1780" s="5"/>
      <c r="X1780" s="5"/>
      <c r="Y1780" s="5"/>
      <c r="Z1780" s="18"/>
      <c r="AA1780" s="5"/>
      <c r="BV1780" s="5"/>
    </row>
    <row r="1781" spans="1:74" x14ac:dyDescent="0.3">
      <c r="A1781" s="4"/>
      <c r="F1781" s="4"/>
      <c r="G1781" s="4"/>
      <c r="H1781" s="116"/>
      <c r="I1781" s="116"/>
      <c r="J1781" s="4"/>
      <c r="K1781" s="4"/>
      <c r="L1781" s="4"/>
      <c r="M1781" s="117"/>
      <c r="N1781" s="14"/>
      <c r="O1781" s="14"/>
      <c r="P1781" s="32"/>
      <c r="Q1781" s="16"/>
      <c r="R1781" s="133"/>
      <c r="S1781" s="134"/>
      <c r="T1781" s="16"/>
      <c r="U1781" s="16"/>
      <c r="V1781" s="5"/>
      <c r="W1781" s="5"/>
      <c r="X1781" s="5"/>
      <c r="Y1781" s="5"/>
      <c r="Z1781" s="18"/>
      <c r="AA1781" s="5"/>
      <c r="BV1781" s="5"/>
    </row>
    <row r="1782" spans="1:74" x14ac:dyDescent="0.3">
      <c r="A1782" s="4"/>
      <c r="F1782" s="4"/>
      <c r="G1782" s="4"/>
      <c r="H1782" s="116"/>
      <c r="I1782" s="116"/>
      <c r="J1782" s="4"/>
      <c r="K1782" s="4"/>
      <c r="L1782" s="4"/>
      <c r="M1782" s="117"/>
      <c r="N1782" s="14"/>
      <c r="O1782" s="14"/>
      <c r="P1782" s="32"/>
      <c r="Q1782" s="16"/>
      <c r="R1782" s="133"/>
      <c r="S1782" s="134"/>
      <c r="T1782" s="16"/>
      <c r="U1782" s="16"/>
      <c r="V1782" s="5"/>
      <c r="W1782" s="5"/>
      <c r="X1782" s="5"/>
      <c r="Y1782" s="5"/>
      <c r="Z1782" s="18"/>
      <c r="AA1782" s="5"/>
      <c r="BV1782" s="5"/>
    </row>
    <row r="1783" spans="1:74" x14ac:dyDescent="0.3">
      <c r="A1783" s="4"/>
      <c r="F1783" s="4"/>
      <c r="G1783" s="4"/>
      <c r="H1783" s="116"/>
      <c r="I1783" s="116"/>
      <c r="J1783" s="4"/>
      <c r="K1783" s="4"/>
      <c r="L1783" s="4"/>
      <c r="M1783" s="117"/>
      <c r="N1783" s="14"/>
      <c r="O1783" s="14"/>
      <c r="P1783" s="32"/>
      <c r="Q1783" s="16"/>
      <c r="R1783" s="133"/>
      <c r="S1783" s="134"/>
      <c r="T1783" s="16"/>
      <c r="U1783" s="16"/>
      <c r="V1783" s="5"/>
      <c r="W1783" s="5"/>
      <c r="X1783" s="5"/>
      <c r="Y1783" s="5"/>
      <c r="Z1783" s="18"/>
      <c r="AA1783" s="5"/>
      <c r="BV1783" s="5"/>
    </row>
    <row r="1784" spans="1:74" x14ac:dyDescent="0.3">
      <c r="A1784" s="4"/>
      <c r="F1784" s="4"/>
      <c r="G1784" s="4"/>
      <c r="H1784" s="116"/>
      <c r="I1784" s="116"/>
      <c r="J1784" s="4"/>
      <c r="K1784" s="4"/>
      <c r="L1784" s="4"/>
      <c r="M1784" s="117"/>
      <c r="N1784" s="14"/>
      <c r="O1784" s="14"/>
      <c r="P1784" s="32"/>
      <c r="Q1784" s="16"/>
      <c r="R1784" s="133"/>
      <c r="S1784" s="134"/>
      <c r="T1784" s="16"/>
      <c r="U1784" s="16"/>
      <c r="V1784" s="5"/>
      <c r="W1784" s="5"/>
      <c r="X1784" s="5"/>
      <c r="Y1784" s="5"/>
      <c r="Z1784" s="18"/>
      <c r="AA1784" s="5"/>
      <c r="BV1784" s="5"/>
    </row>
    <row r="1785" spans="1:74" x14ac:dyDescent="0.3">
      <c r="A1785" s="4"/>
      <c r="F1785" s="4"/>
      <c r="G1785" s="4"/>
      <c r="H1785" s="116"/>
      <c r="I1785" s="116"/>
      <c r="J1785" s="4"/>
      <c r="K1785" s="4"/>
      <c r="L1785" s="4"/>
      <c r="M1785" s="117"/>
      <c r="N1785" s="14"/>
      <c r="O1785" s="14"/>
      <c r="P1785" s="32"/>
      <c r="Q1785" s="16"/>
      <c r="R1785" s="133"/>
      <c r="S1785" s="134"/>
      <c r="T1785" s="16"/>
      <c r="U1785" s="16"/>
      <c r="V1785" s="5"/>
      <c r="W1785" s="5"/>
      <c r="X1785" s="5"/>
      <c r="Y1785" s="5"/>
      <c r="Z1785" s="18"/>
      <c r="AA1785" s="5"/>
      <c r="BV1785" s="5"/>
    </row>
    <row r="1786" spans="1:74" x14ac:dyDescent="0.3">
      <c r="A1786" s="4"/>
      <c r="F1786" s="4"/>
      <c r="G1786" s="4"/>
      <c r="H1786" s="116"/>
      <c r="I1786" s="116"/>
      <c r="J1786" s="4"/>
      <c r="K1786" s="4"/>
      <c r="L1786" s="4"/>
      <c r="M1786" s="117"/>
      <c r="N1786" s="14"/>
      <c r="O1786" s="14"/>
      <c r="P1786" s="32"/>
      <c r="Q1786" s="16"/>
      <c r="R1786" s="133"/>
      <c r="S1786" s="134"/>
      <c r="T1786" s="16"/>
      <c r="U1786" s="16"/>
      <c r="V1786" s="5"/>
      <c r="W1786" s="5"/>
      <c r="X1786" s="5"/>
      <c r="Y1786" s="5"/>
      <c r="Z1786" s="18"/>
      <c r="AA1786" s="5"/>
      <c r="BV1786" s="5"/>
    </row>
    <row r="1787" spans="1:74" x14ac:dyDescent="0.3">
      <c r="A1787" s="4"/>
      <c r="F1787" s="4"/>
      <c r="G1787" s="4"/>
      <c r="H1787" s="116"/>
      <c r="I1787" s="116"/>
      <c r="J1787" s="4"/>
      <c r="K1787" s="4"/>
      <c r="L1787" s="4"/>
      <c r="M1787" s="117"/>
      <c r="N1787" s="14"/>
      <c r="O1787" s="14"/>
      <c r="P1787" s="32"/>
      <c r="Q1787" s="16"/>
      <c r="R1787" s="133"/>
      <c r="S1787" s="134"/>
      <c r="T1787" s="16"/>
      <c r="U1787" s="16"/>
      <c r="V1787" s="5"/>
      <c r="W1787" s="5"/>
      <c r="X1787" s="5"/>
      <c r="Y1787" s="5"/>
      <c r="Z1787" s="18"/>
      <c r="AA1787" s="5"/>
      <c r="BV1787" s="5"/>
    </row>
    <row r="1788" spans="1:74" x14ac:dyDescent="0.3">
      <c r="A1788" s="4"/>
      <c r="F1788" s="4"/>
      <c r="G1788" s="4"/>
      <c r="H1788" s="116"/>
      <c r="I1788" s="116"/>
      <c r="J1788" s="4"/>
      <c r="K1788" s="4"/>
      <c r="L1788" s="4"/>
      <c r="M1788" s="117"/>
      <c r="N1788" s="14"/>
      <c r="O1788" s="14"/>
      <c r="P1788" s="32"/>
      <c r="Q1788" s="16"/>
      <c r="R1788" s="133"/>
      <c r="S1788" s="134"/>
      <c r="T1788" s="16"/>
      <c r="U1788" s="16"/>
      <c r="V1788" s="5"/>
      <c r="W1788" s="5"/>
      <c r="X1788" s="5"/>
      <c r="Y1788" s="5"/>
      <c r="Z1788" s="18"/>
      <c r="AA1788" s="5"/>
      <c r="BV1788" s="5"/>
    </row>
    <row r="1789" spans="1:74" x14ac:dyDescent="0.3">
      <c r="A1789" s="4"/>
      <c r="F1789" s="4"/>
      <c r="G1789" s="4"/>
      <c r="H1789" s="116"/>
      <c r="I1789" s="116"/>
      <c r="J1789" s="4"/>
      <c r="K1789" s="4"/>
      <c r="L1789" s="4"/>
      <c r="M1789" s="117"/>
      <c r="N1789" s="14"/>
      <c r="O1789" s="14"/>
      <c r="P1789" s="32"/>
      <c r="Q1789" s="16"/>
      <c r="R1789" s="133"/>
      <c r="S1789" s="134"/>
      <c r="T1789" s="16"/>
      <c r="U1789" s="16"/>
      <c r="V1789" s="5"/>
      <c r="W1789" s="5"/>
      <c r="X1789" s="5"/>
      <c r="Y1789" s="5"/>
      <c r="Z1789" s="18"/>
      <c r="AA1789" s="5"/>
      <c r="BV1789" s="5"/>
    </row>
    <row r="1790" spans="1:74" x14ac:dyDescent="0.3">
      <c r="A1790" s="4"/>
      <c r="F1790" s="4"/>
      <c r="G1790" s="4"/>
      <c r="H1790" s="116"/>
      <c r="I1790" s="116"/>
      <c r="J1790" s="4"/>
      <c r="K1790" s="4"/>
      <c r="L1790" s="4"/>
      <c r="M1790" s="117"/>
      <c r="N1790" s="14"/>
      <c r="O1790" s="14"/>
      <c r="P1790" s="32"/>
      <c r="Q1790" s="16"/>
      <c r="R1790" s="133"/>
      <c r="S1790" s="134"/>
      <c r="T1790" s="16"/>
      <c r="U1790" s="16"/>
      <c r="V1790" s="5"/>
      <c r="W1790" s="5"/>
      <c r="X1790" s="5"/>
      <c r="Y1790" s="5"/>
      <c r="Z1790" s="18"/>
      <c r="AA1790" s="5"/>
      <c r="BV1790" s="5"/>
    </row>
    <row r="1791" spans="1:74" x14ac:dyDescent="0.3">
      <c r="A1791" s="4"/>
      <c r="F1791" s="4"/>
      <c r="G1791" s="4"/>
      <c r="H1791" s="116"/>
      <c r="I1791" s="116"/>
      <c r="J1791" s="4"/>
      <c r="K1791" s="4"/>
      <c r="L1791" s="4"/>
      <c r="M1791" s="117"/>
      <c r="N1791" s="14"/>
      <c r="O1791" s="14"/>
      <c r="P1791" s="32"/>
      <c r="Q1791" s="16"/>
      <c r="R1791" s="133"/>
      <c r="S1791" s="134"/>
      <c r="T1791" s="16"/>
      <c r="U1791" s="16"/>
      <c r="V1791" s="5"/>
      <c r="W1791" s="5"/>
      <c r="X1791" s="5"/>
      <c r="Y1791" s="5"/>
      <c r="Z1791" s="18"/>
      <c r="AA1791" s="5"/>
      <c r="BV1791" s="5"/>
    </row>
    <row r="1792" spans="1:74" x14ac:dyDescent="0.3">
      <c r="A1792" s="4"/>
      <c r="F1792" s="4"/>
      <c r="G1792" s="4"/>
      <c r="H1792" s="116"/>
      <c r="I1792" s="116"/>
      <c r="J1792" s="4"/>
      <c r="K1792" s="4"/>
      <c r="L1792" s="4"/>
      <c r="M1792" s="117"/>
      <c r="N1792" s="14"/>
      <c r="O1792" s="14"/>
      <c r="P1792" s="32"/>
      <c r="Q1792" s="16"/>
      <c r="R1792" s="133"/>
      <c r="S1792" s="134"/>
      <c r="T1792" s="16"/>
      <c r="U1792" s="16"/>
      <c r="V1792" s="5"/>
      <c r="W1792" s="5"/>
      <c r="X1792" s="5"/>
      <c r="Y1792" s="5"/>
      <c r="Z1792" s="18"/>
      <c r="AA1792" s="5"/>
      <c r="BV1792" s="5"/>
    </row>
    <row r="1793" spans="1:74" x14ac:dyDescent="0.3">
      <c r="A1793" s="4"/>
      <c r="F1793" s="4"/>
      <c r="G1793" s="4"/>
      <c r="H1793" s="116"/>
      <c r="I1793" s="116"/>
      <c r="J1793" s="4"/>
      <c r="K1793" s="4"/>
      <c r="L1793" s="4"/>
      <c r="M1793" s="117"/>
      <c r="N1793" s="14"/>
      <c r="O1793" s="14"/>
      <c r="P1793" s="32"/>
      <c r="Q1793" s="16"/>
      <c r="R1793" s="133"/>
      <c r="S1793" s="134"/>
      <c r="T1793" s="16"/>
      <c r="U1793" s="16"/>
      <c r="V1793" s="5"/>
      <c r="W1793" s="5"/>
      <c r="X1793" s="5"/>
      <c r="Y1793" s="5"/>
      <c r="Z1793" s="18"/>
      <c r="AA1793" s="5"/>
      <c r="BV1793" s="5"/>
    </row>
    <row r="1794" spans="1:74" x14ac:dyDescent="0.3">
      <c r="A1794" s="4"/>
      <c r="F1794" s="4"/>
      <c r="G1794" s="4"/>
      <c r="H1794" s="116"/>
      <c r="I1794" s="116"/>
      <c r="J1794" s="4"/>
      <c r="K1794" s="4"/>
      <c r="L1794" s="4"/>
      <c r="M1794" s="117"/>
      <c r="N1794" s="14"/>
      <c r="O1794" s="14"/>
      <c r="P1794" s="32"/>
      <c r="Q1794" s="16"/>
      <c r="R1794" s="133"/>
      <c r="S1794" s="134"/>
      <c r="T1794" s="16"/>
      <c r="U1794" s="16"/>
      <c r="V1794" s="5"/>
      <c r="W1794" s="5"/>
      <c r="X1794" s="5"/>
      <c r="Y1794" s="5"/>
      <c r="Z1794" s="18"/>
      <c r="AA1794" s="5"/>
      <c r="BV1794" s="5"/>
    </row>
    <row r="1795" spans="1:74" x14ac:dyDescent="0.3">
      <c r="A1795" s="4"/>
      <c r="F1795" s="4"/>
      <c r="G1795" s="4"/>
      <c r="H1795" s="116"/>
      <c r="I1795" s="116"/>
      <c r="J1795" s="4"/>
      <c r="K1795" s="4"/>
      <c r="L1795" s="4"/>
      <c r="M1795" s="117"/>
      <c r="N1795" s="14"/>
      <c r="O1795" s="14"/>
      <c r="P1795" s="32"/>
      <c r="Q1795" s="16"/>
      <c r="R1795" s="133"/>
      <c r="S1795" s="134"/>
      <c r="T1795" s="16"/>
      <c r="U1795" s="16"/>
      <c r="V1795" s="5"/>
      <c r="W1795" s="5"/>
      <c r="X1795" s="5"/>
      <c r="Y1795" s="5"/>
      <c r="Z1795" s="18"/>
      <c r="AA1795" s="5"/>
      <c r="BV1795" s="5"/>
    </row>
    <row r="1796" spans="1:74" x14ac:dyDescent="0.3">
      <c r="A1796" s="4"/>
      <c r="F1796" s="4"/>
      <c r="G1796" s="4"/>
      <c r="H1796" s="116"/>
      <c r="I1796" s="116"/>
      <c r="J1796" s="4"/>
      <c r="K1796" s="4"/>
      <c r="L1796" s="4"/>
      <c r="M1796" s="117"/>
      <c r="N1796" s="14"/>
      <c r="O1796" s="14"/>
      <c r="P1796" s="32"/>
      <c r="Q1796" s="16"/>
      <c r="R1796" s="133"/>
      <c r="S1796" s="134"/>
      <c r="T1796" s="16"/>
      <c r="U1796" s="16"/>
      <c r="V1796" s="5"/>
      <c r="W1796" s="5"/>
      <c r="X1796" s="5"/>
      <c r="Y1796" s="5"/>
      <c r="Z1796" s="18"/>
      <c r="AA1796" s="5"/>
      <c r="BV1796" s="5"/>
    </row>
    <row r="1797" spans="1:74" x14ac:dyDescent="0.3">
      <c r="A1797" s="4"/>
      <c r="F1797" s="4"/>
      <c r="G1797" s="4"/>
      <c r="H1797" s="116"/>
      <c r="I1797" s="116"/>
      <c r="J1797" s="4"/>
      <c r="K1797" s="4"/>
      <c r="L1797" s="4"/>
      <c r="M1797" s="117"/>
      <c r="N1797" s="14"/>
      <c r="O1797" s="14"/>
      <c r="P1797" s="32"/>
      <c r="Q1797" s="16"/>
      <c r="R1797" s="133"/>
      <c r="S1797" s="134"/>
      <c r="T1797" s="16"/>
      <c r="U1797" s="16"/>
      <c r="V1797" s="5"/>
      <c r="W1797" s="5"/>
      <c r="X1797" s="5"/>
      <c r="Y1797" s="5"/>
      <c r="Z1797" s="18"/>
      <c r="AA1797" s="5"/>
      <c r="BV1797" s="5"/>
    </row>
    <row r="1798" spans="1:74" x14ac:dyDescent="0.3">
      <c r="A1798" s="4"/>
      <c r="F1798" s="4"/>
      <c r="G1798" s="4"/>
      <c r="H1798" s="116"/>
      <c r="I1798" s="116"/>
      <c r="J1798" s="4"/>
      <c r="K1798" s="4"/>
      <c r="L1798" s="4"/>
      <c r="M1798" s="117"/>
      <c r="N1798" s="14"/>
      <c r="O1798" s="14"/>
      <c r="P1798" s="32"/>
      <c r="Q1798" s="16"/>
      <c r="R1798" s="133"/>
      <c r="S1798" s="134"/>
      <c r="T1798" s="16"/>
      <c r="U1798" s="16"/>
      <c r="V1798" s="5"/>
      <c r="W1798" s="5"/>
      <c r="X1798" s="5"/>
      <c r="Y1798" s="5"/>
      <c r="Z1798" s="18"/>
      <c r="AA1798" s="5"/>
      <c r="BV1798" s="5"/>
    </row>
    <row r="1799" spans="1:74" x14ac:dyDescent="0.3">
      <c r="A1799" s="4"/>
      <c r="F1799" s="4"/>
      <c r="G1799" s="4"/>
      <c r="H1799" s="116"/>
      <c r="I1799" s="116"/>
      <c r="J1799" s="4"/>
      <c r="K1799" s="4"/>
      <c r="L1799" s="4"/>
      <c r="M1799" s="117"/>
      <c r="N1799" s="14"/>
      <c r="O1799" s="14"/>
      <c r="P1799" s="32"/>
      <c r="Q1799" s="16"/>
      <c r="R1799" s="133"/>
      <c r="S1799" s="134"/>
      <c r="T1799" s="16"/>
      <c r="U1799" s="16"/>
      <c r="V1799" s="5"/>
      <c r="W1799" s="5"/>
      <c r="X1799" s="5"/>
      <c r="Y1799" s="5"/>
      <c r="Z1799" s="18"/>
      <c r="AA1799" s="5"/>
      <c r="BV1799" s="5"/>
    </row>
    <row r="1800" spans="1:74" x14ac:dyDescent="0.3">
      <c r="A1800" s="4"/>
      <c r="F1800" s="4"/>
      <c r="G1800" s="4"/>
      <c r="H1800" s="116"/>
      <c r="I1800" s="116"/>
      <c r="J1800" s="4"/>
      <c r="K1800" s="4"/>
      <c r="L1800" s="4"/>
      <c r="M1800" s="117"/>
      <c r="N1800" s="14"/>
      <c r="O1800" s="14"/>
      <c r="P1800" s="32"/>
      <c r="Q1800" s="16"/>
      <c r="R1800" s="133"/>
      <c r="S1800" s="134"/>
      <c r="T1800" s="16"/>
      <c r="U1800" s="16"/>
      <c r="V1800" s="5"/>
      <c r="W1800" s="5"/>
      <c r="X1800" s="5"/>
      <c r="Y1800" s="5"/>
      <c r="Z1800" s="18"/>
      <c r="AA1800" s="5"/>
      <c r="BV1800" s="5"/>
    </row>
    <row r="1801" spans="1:74" x14ac:dyDescent="0.3">
      <c r="A1801" s="4"/>
      <c r="F1801" s="4"/>
      <c r="G1801" s="4"/>
      <c r="H1801" s="116"/>
      <c r="I1801" s="116"/>
      <c r="J1801" s="4"/>
      <c r="K1801" s="4"/>
      <c r="L1801" s="4"/>
      <c r="M1801" s="117"/>
      <c r="N1801" s="14"/>
      <c r="O1801" s="14"/>
      <c r="P1801" s="32"/>
      <c r="Q1801" s="16"/>
      <c r="R1801" s="133"/>
      <c r="S1801" s="134"/>
      <c r="T1801" s="16"/>
      <c r="U1801" s="16"/>
      <c r="V1801" s="5"/>
      <c r="W1801" s="5"/>
      <c r="X1801" s="5"/>
      <c r="Y1801" s="5"/>
      <c r="Z1801" s="18"/>
      <c r="AA1801" s="5"/>
      <c r="BV1801" s="5"/>
    </row>
    <row r="1802" spans="1:74" x14ac:dyDescent="0.3">
      <c r="A1802" s="4"/>
      <c r="F1802" s="4"/>
      <c r="G1802" s="4"/>
      <c r="H1802" s="116"/>
      <c r="I1802" s="116"/>
      <c r="J1802" s="4"/>
      <c r="K1802" s="4"/>
      <c r="L1802" s="4"/>
      <c r="M1802" s="117"/>
      <c r="N1802" s="14"/>
      <c r="O1802" s="14"/>
      <c r="P1802" s="32"/>
      <c r="Q1802" s="16"/>
      <c r="R1802" s="133"/>
      <c r="S1802" s="134"/>
      <c r="T1802" s="16"/>
      <c r="U1802" s="16"/>
      <c r="V1802" s="5"/>
      <c r="W1802" s="5"/>
      <c r="X1802" s="5"/>
      <c r="Y1802" s="5"/>
      <c r="Z1802" s="18"/>
      <c r="AA1802" s="5"/>
      <c r="BV1802" s="5"/>
    </row>
    <row r="1803" spans="1:74" x14ac:dyDescent="0.3">
      <c r="A1803" s="4"/>
      <c r="F1803" s="4"/>
      <c r="G1803" s="4"/>
      <c r="H1803" s="116"/>
      <c r="I1803" s="116"/>
      <c r="J1803" s="4"/>
      <c r="K1803" s="4"/>
      <c r="L1803" s="4"/>
      <c r="M1803" s="117"/>
      <c r="N1803" s="14"/>
      <c r="O1803" s="14"/>
      <c r="P1803" s="32"/>
      <c r="Q1803" s="16"/>
      <c r="R1803" s="133"/>
      <c r="S1803" s="134"/>
      <c r="T1803" s="16"/>
      <c r="U1803" s="16"/>
      <c r="V1803" s="5"/>
      <c r="W1803" s="5"/>
      <c r="X1803" s="5"/>
      <c r="Y1803" s="5"/>
      <c r="Z1803" s="18"/>
      <c r="AA1803" s="5"/>
      <c r="BV1803" s="5"/>
    </row>
    <row r="1804" spans="1:74" x14ac:dyDescent="0.3">
      <c r="A1804" s="4"/>
      <c r="F1804" s="4"/>
      <c r="G1804" s="4"/>
      <c r="H1804" s="116"/>
      <c r="I1804" s="116"/>
      <c r="J1804" s="4"/>
      <c r="K1804" s="4"/>
      <c r="L1804" s="4"/>
      <c r="M1804" s="117"/>
      <c r="N1804" s="14"/>
      <c r="O1804" s="14"/>
      <c r="P1804" s="32"/>
      <c r="Q1804" s="16"/>
      <c r="R1804" s="133"/>
      <c r="S1804" s="134"/>
      <c r="T1804" s="16"/>
      <c r="U1804" s="16"/>
      <c r="V1804" s="5"/>
      <c r="W1804" s="5"/>
      <c r="X1804" s="5"/>
      <c r="Y1804" s="5"/>
      <c r="Z1804" s="18"/>
      <c r="AA1804" s="5"/>
      <c r="BV1804" s="5"/>
    </row>
    <row r="1805" spans="1:74" x14ac:dyDescent="0.3">
      <c r="A1805" s="4"/>
      <c r="F1805" s="4"/>
      <c r="G1805" s="4"/>
      <c r="H1805" s="116"/>
      <c r="I1805" s="116"/>
      <c r="J1805" s="4"/>
      <c r="K1805" s="4"/>
      <c r="L1805" s="4"/>
      <c r="M1805" s="117"/>
      <c r="N1805" s="14"/>
      <c r="O1805" s="14"/>
      <c r="P1805" s="32"/>
      <c r="Q1805" s="16"/>
      <c r="R1805" s="133"/>
      <c r="S1805" s="134"/>
      <c r="T1805" s="16"/>
      <c r="U1805" s="16"/>
      <c r="V1805" s="5"/>
      <c r="W1805" s="5"/>
      <c r="X1805" s="5"/>
      <c r="Y1805" s="5"/>
      <c r="Z1805" s="18"/>
      <c r="AA1805" s="5"/>
      <c r="BV1805" s="5"/>
    </row>
    <row r="1806" spans="1:74" x14ac:dyDescent="0.3">
      <c r="A1806" s="4"/>
      <c r="F1806" s="4"/>
      <c r="G1806" s="4"/>
      <c r="H1806" s="116"/>
      <c r="I1806" s="116"/>
      <c r="J1806" s="4"/>
      <c r="K1806" s="4"/>
      <c r="L1806" s="4"/>
      <c r="M1806" s="117"/>
      <c r="N1806" s="14"/>
      <c r="O1806" s="14"/>
      <c r="P1806" s="32"/>
      <c r="Q1806" s="16"/>
      <c r="R1806" s="133"/>
      <c r="S1806" s="134"/>
      <c r="T1806" s="16"/>
      <c r="U1806" s="16"/>
      <c r="V1806" s="5"/>
      <c r="W1806" s="5"/>
      <c r="X1806" s="5"/>
      <c r="Y1806" s="5"/>
      <c r="Z1806" s="18"/>
      <c r="AA1806" s="5"/>
      <c r="BV1806" s="5"/>
    </row>
    <row r="1807" spans="1:74" x14ac:dyDescent="0.3">
      <c r="A1807" s="4"/>
      <c r="F1807" s="4"/>
      <c r="G1807" s="4"/>
      <c r="H1807" s="116"/>
      <c r="I1807" s="116"/>
      <c r="J1807" s="4"/>
      <c r="K1807" s="4"/>
      <c r="L1807" s="4"/>
      <c r="M1807" s="117"/>
      <c r="N1807" s="14"/>
      <c r="O1807" s="14"/>
      <c r="P1807" s="32"/>
      <c r="Q1807" s="16"/>
      <c r="R1807" s="133"/>
      <c r="S1807" s="134"/>
      <c r="T1807" s="16"/>
      <c r="U1807" s="16"/>
      <c r="V1807" s="5"/>
      <c r="W1807" s="5"/>
      <c r="X1807" s="5"/>
      <c r="Y1807" s="5"/>
      <c r="Z1807" s="18"/>
      <c r="AA1807" s="5"/>
      <c r="BV1807" s="5"/>
    </row>
    <row r="1808" spans="1:74" x14ac:dyDescent="0.3">
      <c r="A1808" s="4"/>
      <c r="F1808" s="4"/>
      <c r="G1808" s="4"/>
      <c r="H1808" s="116"/>
      <c r="I1808" s="116"/>
      <c r="J1808" s="4"/>
      <c r="K1808" s="4"/>
      <c r="L1808" s="4"/>
      <c r="M1808" s="117"/>
      <c r="N1808" s="14"/>
      <c r="O1808" s="14"/>
      <c r="P1808" s="32"/>
      <c r="Q1808" s="16"/>
      <c r="R1808" s="133"/>
      <c r="S1808" s="134"/>
      <c r="T1808" s="16"/>
      <c r="U1808" s="16"/>
      <c r="V1808" s="5"/>
      <c r="W1808" s="5"/>
      <c r="X1808" s="5"/>
      <c r="Y1808" s="5"/>
      <c r="Z1808" s="18"/>
      <c r="AA1808" s="5"/>
      <c r="BV1808" s="5"/>
    </row>
    <row r="1809" spans="1:74" x14ac:dyDescent="0.3">
      <c r="A1809" s="4"/>
      <c r="F1809" s="4"/>
      <c r="G1809" s="4"/>
      <c r="H1809" s="116"/>
      <c r="I1809" s="116"/>
      <c r="J1809" s="4"/>
      <c r="K1809" s="4"/>
      <c r="L1809" s="4"/>
      <c r="M1809" s="117"/>
      <c r="N1809" s="14"/>
      <c r="O1809" s="14"/>
      <c r="P1809" s="32"/>
      <c r="Q1809" s="16"/>
      <c r="R1809" s="133"/>
      <c r="S1809" s="134"/>
      <c r="T1809" s="16"/>
      <c r="U1809" s="16"/>
      <c r="V1809" s="5"/>
      <c r="W1809" s="5"/>
      <c r="X1809" s="5"/>
      <c r="Y1809" s="5"/>
      <c r="Z1809" s="18"/>
      <c r="AA1809" s="5"/>
      <c r="BV1809" s="5"/>
    </row>
    <row r="1810" spans="1:74" x14ac:dyDescent="0.3">
      <c r="A1810" s="4"/>
      <c r="F1810" s="4"/>
      <c r="G1810" s="4"/>
      <c r="H1810" s="116"/>
      <c r="I1810" s="116"/>
      <c r="J1810" s="4"/>
      <c r="K1810" s="4"/>
      <c r="L1810" s="4"/>
      <c r="M1810" s="117"/>
      <c r="N1810" s="14"/>
      <c r="O1810" s="14"/>
      <c r="P1810" s="32"/>
      <c r="Q1810" s="16"/>
      <c r="R1810" s="133"/>
      <c r="S1810" s="134"/>
      <c r="T1810" s="16"/>
      <c r="U1810" s="16"/>
      <c r="V1810" s="5"/>
      <c r="W1810" s="5"/>
      <c r="X1810" s="5"/>
      <c r="Y1810" s="5"/>
      <c r="Z1810" s="18"/>
      <c r="AA1810" s="5"/>
      <c r="BV1810" s="5"/>
    </row>
    <row r="1811" spans="1:74" x14ac:dyDescent="0.3">
      <c r="A1811" s="4"/>
      <c r="F1811" s="4"/>
      <c r="G1811" s="4"/>
      <c r="H1811" s="116"/>
      <c r="I1811" s="116"/>
      <c r="J1811" s="4"/>
      <c r="K1811" s="4"/>
      <c r="L1811" s="4"/>
      <c r="M1811" s="117"/>
      <c r="N1811" s="14"/>
      <c r="O1811" s="14"/>
      <c r="P1811" s="32"/>
      <c r="Q1811" s="16"/>
      <c r="R1811" s="133"/>
      <c r="S1811" s="134"/>
      <c r="T1811" s="16"/>
      <c r="U1811" s="16"/>
      <c r="V1811" s="5"/>
      <c r="W1811" s="5"/>
      <c r="X1811" s="5"/>
      <c r="Y1811" s="5"/>
      <c r="Z1811" s="18"/>
      <c r="AA1811" s="5"/>
      <c r="BV1811" s="5"/>
    </row>
    <row r="1812" spans="1:74" x14ac:dyDescent="0.3">
      <c r="A1812" s="4"/>
      <c r="F1812" s="4"/>
      <c r="G1812" s="4"/>
      <c r="H1812" s="116"/>
      <c r="I1812" s="116"/>
      <c r="J1812" s="4"/>
      <c r="K1812" s="4"/>
      <c r="L1812" s="4"/>
      <c r="M1812" s="117"/>
      <c r="N1812" s="14"/>
      <c r="O1812" s="14"/>
      <c r="P1812" s="32"/>
      <c r="Q1812" s="16"/>
      <c r="R1812" s="133"/>
      <c r="S1812" s="134"/>
      <c r="T1812" s="16"/>
      <c r="U1812" s="16"/>
      <c r="V1812" s="5"/>
      <c r="W1812" s="5"/>
      <c r="X1812" s="5"/>
      <c r="Y1812" s="5"/>
      <c r="Z1812" s="18"/>
      <c r="AA1812" s="5"/>
      <c r="BV1812" s="5"/>
    </row>
    <row r="1813" spans="1:74" x14ac:dyDescent="0.3">
      <c r="A1813" s="4"/>
      <c r="F1813" s="4"/>
      <c r="G1813" s="4"/>
      <c r="H1813" s="116"/>
      <c r="I1813" s="116"/>
      <c r="J1813" s="4"/>
      <c r="K1813" s="4"/>
      <c r="L1813" s="4"/>
      <c r="M1813" s="117"/>
      <c r="N1813" s="14"/>
      <c r="O1813" s="14"/>
      <c r="P1813" s="32"/>
      <c r="Q1813" s="16"/>
      <c r="R1813" s="133"/>
      <c r="S1813" s="134"/>
      <c r="T1813" s="16"/>
      <c r="U1813" s="16"/>
      <c r="V1813" s="5"/>
      <c r="W1813" s="5"/>
      <c r="X1813" s="5"/>
      <c r="Y1813" s="5"/>
      <c r="Z1813" s="18"/>
      <c r="AA1813" s="5"/>
      <c r="BV1813" s="5"/>
    </row>
    <row r="1814" spans="1:74" x14ac:dyDescent="0.3">
      <c r="A1814" s="4"/>
      <c r="F1814" s="4"/>
      <c r="G1814" s="4"/>
      <c r="H1814" s="116"/>
      <c r="I1814" s="116"/>
      <c r="J1814" s="4"/>
      <c r="K1814" s="4"/>
      <c r="L1814" s="4"/>
      <c r="M1814" s="117"/>
      <c r="N1814" s="14"/>
      <c r="O1814" s="14"/>
      <c r="P1814" s="32"/>
      <c r="Q1814" s="16"/>
      <c r="R1814" s="133"/>
      <c r="S1814" s="134"/>
      <c r="T1814" s="16"/>
      <c r="U1814" s="16"/>
      <c r="V1814" s="5"/>
      <c r="W1814" s="5"/>
      <c r="X1814" s="5"/>
      <c r="Y1814" s="5"/>
      <c r="Z1814" s="18"/>
      <c r="AA1814" s="5"/>
      <c r="BV1814" s="5"/>
    </row>
    <row r="1815" spans="1:74" x14ac:dyDescent="0.3">
      <c r="A1815" s="4"/>
      <c r="F1815" s="4"/>
      <c r="G1815" s="4"/>
      <c r="H1815" s="116"/>
      <c r="I1815" s="116"/>
      <c r="J1815" s="4"/>
      <c r="K1815" s="4"/>
      <c r="L1815" s="4"/>
      <c r="M1815" s="117"/>
      <c r="N1815" s="14"/>
      <c r="O1815" s="14"/>
      <c r="P1815" s="32"/>
      <c r="Q1815" s="16"/>
      <c r="R1815" s="133"/>
      <c r="S1815" s="134"/>
      <c r="T1815" s="16"/>
      <c r="U1815" s="16"/>
      <c r="V1815" s="5"/>
      <c r="W1815" s="5"/>
      <c r="X1815" s="5"/>
      <c r="Y1815" s="5"/>
      <c r="Z1815" s="18"/>
      <c r="AA1815" s="5"/>
      <c r="BV1815" s="5"/>
    </row>
    <row r="1816" spans="1:74" x14ac:dyDescent="0.3">
      <c r="A1816" s="4"/>
      <c r="F1816" s="4"/>
      <c r="G1816" s="4"/>
      <c r="H1816" s="116"/>
      <c r="I1816" s="116"/>
      <c r="J1816" s="4"/>
      <c r="K1816" s="4"/>
      <c r="L1816" s="4"/>
      <c r="M1816" s="117"/>
      <c r="N1816" s="14"/>
      <c r="O1816" s="14"/>
      <c r="P1816" s="32"/>
      <c r="Q1816" s="16"/>
      <c r="R1816" s="133"/>
      <c r="S1816" s="134"/>
      <c r="T1816" s="16"/>
      <c r="U1816" s="16"/>
      <c r="V1816" s="5"/>
      <c r="W1816" s="5"/>
      <c r="X1816" s="5"/>
      <c r="Y1816" s="5"/>
      <c r="Z1816" s="18"/>
      <c r="AA1816" s="5"/>
      <c r="BV1816" s="5"/>
    </row>
    <row r="1817" spans="1:74" x14ac:dyDescent="0.3">
      <c r="A1817" s="4"/>
      <c r="F1817" s="4"/>
      <c r="G1817" s="4"/>
      <c r="H1817" s="116"/>
      <c r="I1817" s="116"/>
      <c r="J1817" s="4"/>
      <c r="K1817" s="4"/>
      <c r="L1817" s="4"/>
      <c r="M1817" s="117"/>
      <c r="N1817" s="14"/>
      <c r="O1817" s="14"/>
      <c r="P1817" s="32"/>
      <c r="Q1817" s="16"/>
      <c r="R1817" s="133"/>
      <c r="S1817" s="134"/>
      <c r="T1817" s="16"/>
      <c r="U1817" s="16"/>
      <c r="V1817" s="5"/>
      <c r="W1817" s="5"/>
      <c r="X1817" s="5"/>
      <c r="Y1817" s="5"/>
      <c r="Z1817" s="18"/>
      <c r="AA1817" s="5"/>
      <c r="BV1817" s="5"/>
    </row>
    <row r="1818" spans="1:74" x14ac:dyDescent="0.3">
      <c r="A1818" s="4"/>
      <c r="F1818" s="4"/>
      <c r="G1818" s="4"/>
      <c r="H1818" s="116"/>
      <c r="I1818" s="116"/>
      <c r="J1818" s="4"/>
      <c r="K1818" s="4"/>
      <c r="L1818" s="4"/>
      <c r="M1818" s="117"/>
      <c r="N1818" s="14"/>
      <c r="O1818" s="14"/>
      <c r="P1818" s="32"/>
      <c r="Q1818" s="16"/>
      <c r="R1818" s="133"/>
      <c r="S1818" s="134"/>
      <c r="T1818" s="16"/>
      <c r="U1818" s="16"/>
      <c r="V1818" s="5"/>
      <c r="W1818" s="5"/>
      <c r="X1818" s="5"/>
      <c r="Y1818" s="5"/>
      <c r="Z1818" s="18"/>
      <c r="AA1818" s="5"/>
      <c r="BV1818" s="5"/>
    </row>
    <row r="1819" spans="1:74" x14ac:dyDescent="0.3">
      <c r="A1819" s="4"/>
      <c r="F1819" s="4"/>
      <c r="G1819" s="4"/>
      <c r="H1819" s="116"/>
      <c r="I1819" s="116"/>
      <c r="J1819" s="4"/>
      <c r="K1819" s="4"/>
      <c r="L1819" s="4"/>
      <c r="M1819" s="117"/>
      <c r="N1819" s="14"/>
      <c r="O1819" s="14"/>
      <c r="P1819" s="32"/>
      <c r="Q1819" s="16"/>
      <c r="R1819" s="133"/>
      <c r="S1819" s="134"/>
      <c r="T1819" s="16"/>
      <c r="U1819" s="16"/>
      <c r="V1819" s="5"/>
      <c r="W1819" s="5"/>
      <c r="X1819" s="5"/>
      <c r="Y1819" s="5"/>
      <c r="Z1819" s="18"/>
      <c r="AA1819" s="5"/>
      <c r="BV1819" s="5"/>
    </row>
    <row r="1820" spans="1:74" x14ac:dyDescent="0.3">
      <c r="A1820" s="4"/>
      <c r="F1820" s="4"/>
      <c r="G1820" s="4"/>
      <c r="H1820" s="116"/>
      <c r="I1820" s="116"/>
      <c r="J1820" s="4"/>
      <c r="K1820" s="4"/>
      <c r="L1820" s="4"/>
      <c r="M1820" s="117"/>
      <c r="N1820" s="14"/>
      <c r="O1820" s="14"/>
      <c r="P1820" s="32"/>
      <c r="Q1820" s="16"/>
      <c r="R1820" s="133"/>
      <c r="S1820" s="134"/>
      <c r="T1820" s="16"/>
      <c r="U1820" s="16"/>
      <c r="V1820" s="5"/>
      <c r="W1820" s="5"/>
      <c r="X1820" s="5"/>
      <c r="Y1820" s="5"/>
      <c r="Z1820" s="18"/>
      <c r="AA1820" s="5"/>
      <c r="BV1820" s="5"/>
    </row>
    <row r="1821" spans="1:74" x14ac:dyDescent="0.3">
      <c r="A1821" s="4"/>
      <c r="F1821" s="4"/>
      <c r="G1821" s="4"/>
      <c r="H1821" s="116"/>
      <c r="I1821" s="116"/>
      <c r="J1821" s="4"/>
      <c r="K1821" s="4"/>
      <c r="L1821" s="4"/>
      <c r="M1821" s="117"/>
      <c r="N1821" s="14"/>
      <c r="O1821" s="14"/>
      <c r="P1821" s="32"/>
      <c r="Q1821" s="16"/>
      <c r="R1821" s="133"/>
      <c r="S1821" s="134"/>
      <c r="T1821" s="16"/>
      <c r="U1821" s="16"/>
      <c r="V1821" s="5"/>
      <c r="W1821" s="5"/>
      <c r="X1821" s="5"/>
      <c r="Y1821" s="5"/>
      <c r="Z1821" s="18"/>
      <c r="AA1821" s="5"/>
      <c r="BV1821" s="5"/>
    </row>
    <row r="1822" spans="1:74" x14ac:dyDescent="0.3">
      <c r="A1822" s="4"/>
      <c r="F1822" s="4"/>
      <c r="G1822" s="4"/>
      <c r="H1822" s="116"/>
      <c r="I1822" s="116"/>
      <c r="J1822" s="4"/>
      <c r="K1822" s="4"/>
      <c r="L1822" s="4"/>
      <c r="M1822" s="117"/>
      <c r="N1822" s="14"/>
      <c r="O1822" s="14"/>
      <c r="P1822" s="32"/>
      <c r="Q1822" s="16"/>
      <c r="R1822" s="133"/>
      <c r="S1822" s="134"/>
      <c r="T1822" s="16"/>
      <c r="U1822" s="16"/>
      <c r="V1822" s="5"/>
      <c r="W1822" s="5"/>
      <c r="X1822" s="5"/>
      <c r="Y1822" s="5"/>
      <c r="Z1822" s="18"/>
      <c r="AA1822" s="5"/>
      <c r="BV1822" s="5"/>
    </row>
    <row r="1823" spans="1:74" x14ac:dyDescent="0.3">
      <c r="A1823" s="4"/>
      <c r="F1823" s="4"/>
      <c r="G1823" s="4"/>
      <c r="H1823" s="116"/>
      <c r="I1823" s="116"/>
      <c r="J1823" s="4"/>
      <c r="K1823" s="4"/>
      <c r="L1823" s="4"/>
      <c r="M1823" s="117"/>
      <c r="N1823" s="14"/>
      <c r="O1823" s="14"/>
      <c r="P1823" s="32"/>
      <c r="Q1823" s="16"/>
      <c r="R1823" s="133"/>
      <c r="S1823" s="134"/>
      <c r="T1823" s="16"/>
      <c r="U1823" s="16"/>
      <c r="V1823" s="5"/>
      <c r="W1823" s="5"/>
      <c r="X1823" s="5"/>
      <c r="Y1823" s="5"/>
      <c r="Z1823" s="18"/>
      <c r="AA1823" s="5"/>
      <c r="BV1823" s="5"/>
    </row>
    <row r="1824" spans="1:74" x14ac:dyDescent="0.3">
      <c r="A1824" s="4"/>
      <c r="F1824" s="4"/>
      <c r="G1824" s="4"/>
      <c r="H1824" s="116"/>
      <c r="I1824" s="116"/>
      <c r="J1824" s="4"/>
      <c r="K1824" s="4"/>
      <c r="L1824" s="4"/>
      <c r="M1824" s="117"/>
      <c r="N1824" s="14"/>
      <c r="O1824" s="14"/>
      <c r="P1824" s="32"/>
      <c r="Q1824" s="16"/>
      <c r="R1824" s="133"/>
      <c r="S1824" s="134"/>
      <c r="T1824" s="16"/>
      <c r="U1824" s="16"/>
      <c r="V1824" s="5"/>
      <c r="W1824" s="5"/>
      <c r="X1824" s="5"/>
      <c r="Y1824" s="5"/>
      <c r="Z1824" s="18"/>
      <c r="AA1824" s="5"/>
      <c r="BV1824" s="5"/>
    </row>
    <row r="1825" spans="1:74" x14ac:dyDescent="0.3">
      <c r="A1825" s="4"/>
      <c r="F1825" s="4"/>
      <c r="G1825" s="4"/>
      <c r="H1825" s="116"/>
      <c r="I1825" s="116"/>
      <c r="J1825" s="4"/>
      <c r="K1825" s="4"/>
      <c r="L1825" s="4"/>
      <c r="M1825" s="117"/>
      <c r="N1825" s="14"/>
      <c r="O1825" s="14"/>
      <c r="P1825" s="32"/>
      <c r="Q1825" s="16"/>
      <c r="R1825" s="133"/>
      <c r="S1825" s="134"/>
      <c r="T1825" s="16"/>
      <c r="U1825" s="16"/>
      <c r="V1825" s="5"/>
      <c r="W1825" s="5"/>
      <c r="X1825" s="5"/>
      <c r="Y1825" s="5"/>
      <c r="Z1825" s="18"/>
      <c r="AA1825" s="5"/>
      <c r="BV1825" s="5"/>
    </row>
    <row r="1826" spans="1:74" x14ac:dyDescent="0.3">
      <c r="A1826" s="4"/>
      <c r="F1826" s="4"/>
      <c r="G1826" s="4"/>
      <c r="H1826" s="116"/>
      <c r="I1826" s="116"/>
      <c r="J1826" s="4"/>
      <c r="K1826" s="4"/>
      <c r="L1826" s="4"/>
      <c r="M1826" s="117"/>
      <c r="N1826" s="14"/>
      <c r="O1826" s="14"/>
      <c r="P1826" s="32"/>
      <c r="Q1826" s="16"/>
      <c r="R1826" s="133"/>
      <c r="S1826" s="134"/>
      <c r="T1826" s="16"/>
      <c r="U1826" s="16"/>
      <c r="V1826" s="5"/>
      <c r="W1826" s="5"/>
      <c r="X1826" s="5"/>
      <c r="Y1826" s="5"/>
      <c r="Z1826" s="18"/>
      <c r="AA1826" s="5"/>
      <c r="BV1826" s="5"/>
    </row>
    <row r="1827" spans="1:74" x14ac:dyDescent="0.3">
      <c r="A1827" s="4"/>
      <c r="F1827" s="4"/>
      <c r="G1827" s="4"/>
      <c r="H1827" s="116"/>
      <c r="I1827" s="116"/>
      <c r="J1827" s="4"/>
      <c r="K1827" s="4"/>
      <c r="L1827" s="4"/>
      <c r="M1827" s="117"/>
      <c r="N1827" s="14"/>
      <c r="O1827" s="14"/>
      <c r="P1827" s="32"/>
      <c r="Q1827" s="16"/>
      <c r="R1827" s="133"/>
      <c r="S1827" s="134"/>
      <c r="T1827" s="16"/>
      <c r="U1827" s="16"/>
      <c r="V1827" s="5"/>
      <c r="W1827" s="5"/>
      <c r="X1827" s="5"/>
      <c r="Y1827" s="5"/>
      <c r="Z1827" s="18"/>
      <c r="AA1827" s="5"/>
      <c r="BV1827" s="5"/>
    </row>
    <row r="1828" spans="1:74" x14ac:dyDescent="0.3">
      <c r="A1828" s="4"/>
      <c r="F1828" s="4"/>
      <c r="G1828" s="4"/>
      <c r="H1828" s="116"/>
      <c r="I1828" s="116"/>
      <c r="J1828" s="4"/>
      <c r="K1828" s="4"/>
      <c r="L1828" s="4"/>
      <c r="M1828" s="117"/>
      <c r="N1828" s="14"/>
      <c r="O1828" s="14"/>
      <c r="P1828" s="32"/>
      <c r="Q1828" s="16"/>
      <c r="R1828" s="133"/>
      <c r="S1828" s="134"/>
      <c r="T1828" s="16"/>
      <c r="U1828" s="16"/>
      <c r="V1828" s="5"/>
      <c r="W1828" s="5"/>
      <c r="X1828" s="5"/>
      <c r="Y1828" s="5"/>
      <c r="Z1828" s="18"/>
      <c r="AA1828" s="5"/>
      <c r="BV1828" s="5"/>
    </row>
    <row r="1829" spans="1:74" x14ac:dyDescent="0.3">
      <c r="A1829" s="4"/>
      <c r="F1829" s="4"/>
      <c r="G1829" s="4"/>
      <c r="H1829" s="116"/>
      <c r="I1829" s="116"/>
      <c r="J1829" s="4"/>
      <c r="K1829" s="4"/>
      <c r="L1829" s="4"/>
      <c r="M1829" s="117"/>
      <c r="N1829" s="14"/>
      <c r="O1829" s="14"/>
      <c r="P1829" s="32"/>
      <c r="Q1829" s="16"/>
      <c r="R1829" s="133"/>
      <c r="S1829" s="134"/>
      <c r="T1829" s="16"/>
      <c r="U1829" s="16"/>
      <c r="V1829" s="5"/>
      <c r="W1829" s="5"/>
      <c r="X1829" s="5"/>
      <c r="Y1829" s="5"/>
      <c r="Z1829" s="18"/>
      <c r="AA1829" s="5"/>
      <c r="BV1829" s="5"/>
    </row>
    <row r="1830" spans="1:74" x14ac:dyDescent="0.3">
      <c r="A1830" s="4"/>
      <c r="F1830" s="4"/>
      <c r="G1830" s="4"/>
      <c r="H1830" s="116"/>
      <c r="I1830" s="116"/>
      <c r="J1830" s="4"/>
      <c r="K1830" s="4"/>
      <c r="L1830" s="4"/>
      <c r="M1830" s="117"/>
      <c r="N1830" s="14"/>
      <c r="O1830" s="14"/>
      <c r="P1830" s="32"/>
      <c r="Q1830" s="16"/>
      <c r="R1830" s="133"/>
      <c r="S1830" s="134"/>
      <c r="T1830" s="16"/>
      <c r="U1830" s="16"/>
      <c r="V1830" s="5"/>
      <c r="W1830" s="5"/>
      <c r="X1830" s="5"/>
      <c r="Y1830" s="5"/>
      <c r="Z1830" s="18"/>
      <c r="AA1830" s="5"/>
      <c r="BV1830" s="5"/>
    </row>
    <row r="1831" spans="1:74" x14ac:dyDescent="0.3">
      <c r="A1831" s="4"/>
      <c r="F1831" s="4"/>
      <c r="G1831" s="4"/>
      <c r="H1831" s="116"/>
      <c r="I1831" s="116"/>
      <c r="J1831" s="4"/>
      <c r="K1831" s="4"/>
      <c r="L1831" s="4"/>
      <c r="M1831" s="117"/>
      <c r="N1831" s="14"/>
      <c r="O1831" s="14"/>
      <c r="P1831" s="32"/>
      <c r="Q1831" s="16"/>
      <c r="R1831" s="133"/>
      <c r="S1831" s="134"/>
      <c r="T1831" s="16"/>
      <c r="U1831" s="16"/>
      <c r="V1831" s="5"/>
      <c r="W1831" s="5"/>
      <c r="X1831" s="5"/>
      <c r="Y1831" s="5"/>
      <c r="Z1831" s="18"/>
      <c r="AA1831" s="5"/>
      <c r="BV1831" s="5"/>
    </row>
    <row r="1832" spans="1:74" x14ac:dyDescent="0.3">
      <c r="A1832" s="4"/>
      <c r="F1832" s="4"/>
      <c r="G1832" s="4"/>
      <c r="H1832" s="116"/>
      <c r="I1832" s="116"/>
      <c r="J1832" s="4"/>
      <c r="K1832" s="4"/>
      <c r="L1832" s="4"/>
      <c r="M1832" s="117"/>
      <c r="N1832" s="14"/>
      <c r="O1832" s="14"/>
      <c r="P1832" s="32"/>
      <c r="Q1832" s="16"/>
      <c r="R1832" s="133"/>
      <c r="S1832" s="134"/>
      <c r="T1832" s="16"/>
      <c r="U1832" s="16"/>
      <c r="V1832" s="5"/>
      <c r="W1832" s="5"/>
      <c r="X1832" s="5"/>
      <c r="Y1832" s="5"/>
      <c r="Z1832" s="18"/>
      <c r="AA1832" s="5"/>
      <c r="BV1832" s="5"/>
    </row>
    <row r="1833" spans="1:74" x14ac:dyDescent="0.3">
      <c r="A1833" s="4"/>
      <c r="F1833" s="4"/>
      <c r="G1833" s="4"/>
      <c r="H1833" s="116"/>
      <c r="I1833" s="116"/>
      <c r="J1833" s="4"/>
      <c r="K1833" s="4"/>
      <c r="L1833" s="4"/>
      <c r="M1833" s="117"/>
      <c r="N1833" s="14"/>
      <c r="O1833" s="14"/>
      <c r="P1833" s="32"/>
      <c r="Q1833" s="16"/>
      <c r="R1833" s="133"/>
      <c r="S1833" s="134"/>
      <c r="T1833" s="16"/>
      <c r="U1833" s="16"/>
      <c r="V1833" s="5"/>
      <c r="W1833" s="5"/>
      <c r="X1833" s="5"/>
      <c r="Y1833" s="5"/>
      <c r="Z1833" s="18"/>
      <c r="AA1833" s="5"/>
      <c r="BV1833" s="5"/>
    </row>
    <row r="1834" spans="1:74" x14ac:dyDescent="0.3">
      <c r="A1834" s="4"/>
      <c r="F1834" s="4"/>
      <c r="G1834" s="4"/>
      <c r="H1834" s="116"/>
      <c r="I1834" s="116"/>
      <c r="J1834" s="4"/>
      <c r="K1834" s="4"/>
      <c r="L1834" s="4"/>
      <c r="M1834" s="117"/>
      <c r="N1834" s="14"/>
      <c r="O1834" s="14"/>
      <c r="P1834" s="32"/>
      <c r="Q1834" s="16"/>
      <c r="R1834" s="133"/>
      <c r="S1834" s="134"/>
      <c r="T1834" s="16"/>
      <c r="U1834" s="16"/>
      <c r="V1834" s="5"/>
      <c r="W1834" s="5"/>
      <c r="X1834" s="5"/>
      <c r="Y1834" s="5"/>
      <c r="Z1834" s="18"/>
      <c r="AA1834" s="5"/>
      <c r="BV1834" s="5"/>
    </row>
    <row r="1835" spans="1:74" x14ac:dyDescent="0.3">
      <c r="A1835" s="4"/>
      <c r="F1835" s="4"/>
      <c r="G1835" s="4"/>
      <c r="H1835" s="116"/>
      <c r="I1835" s="116"/>
      <c r="J1835" s="4"/>
      <c r="K1835" s="4"/>
      <c r="L1835" s="4"/>
      <c r="M1835" s="117"/>
      <c r="N1835" s="14"/>
      <c r="O1835" s="14"/>
      <c r="P1835" s="32"/>
      <c r="Q1835" s="16"/>
      <c r="R1835" s="133"/>
      <c r="S1835" s="134"/>
      <c r="T1835" s="16"/>
      <c r="U1835" s="16"/>
      <c r="V1835" s="5"/>
      <c r="W1835" s="5"/>
      <c r="X1835" s="5"/>
      <c r="Y1835" s="5"/>
      <c r="Z1835" s="18"/>
      <c r="AA1835" s="5"/>
      <c r="BV1835" s="5"/>
    </row>
    <row r="1836" spans="1:74" x14ac:dyDescent="0.3">
      <c r="A1836" s="4"/>
      <c r="F1836" s="4"/>
      <c r="G1836" s="4"/>
      <c r="H1836" s="116"/>
      <c r="I1836" s="116"/>
      <c r="J1836" s="4"/>
      <c r="K1836" s="4"/>
      <c r="L1836" s="4"/>
      <c r="M1836" s="117"/>
      <c r="N1836" s="14"/>
      <c r="O1836" s="14"/>
      <c r="P1836" s="32"/>
      <c r="Q1836" s="16"/>
      <c r="R1836" s="133"/>
      <c r="S1836" s="134"/>
      <c r="T1836" s="16"/>
      <c r="U1836" s="16"/>
      <c r="V1836" s="5"/>
      <c r="W1836" s="5"/>
      <c r="X1836" s="5"/>
      <c r="Y1836" s="5"/>
      <c r="Z1836" s="18"/>
      <c r="AA1836" s="5"/>
      <c r="BV1836" s="5"/>
    </row>
    <row r="1837" spans="1:74" x14ac:dyDescent="0.3">
      <c r="A1837" s="4"/>
      <c r="F1837" s="4"/>
      <c r="G1837" s="4"/>
      <c r="H1837" s="116"/>
      <c r="I1837" s="116"/>
      <c r="J1837" s="4"/>
      <c r="K1837" s="4"/>
      <c r="L1837" s="4"/>
      <c r="M1837" s="117"/>
      <c r="N1837" s="14"/>
      <c r="O1837" s="14"/>
      <c r="P1837" s="32"/>
      <c r="Q1837" s="16"/>
      <c r="R1837" s="133"/>
      <c r="S1837" s="134"/>
      <c r="T1837" s="16"/>
      <c r="U1837" s="16"/>
      <c r="V1837" s="5"/>
      <c r="W1837" s="5"/>
      <c r="X1837" s="5"/>
      <c r="Y1837" s="5"/>
      <c r="Z1837" s="18"/>
      <c r="AA1837" s="5"/>
      <c r="BV1837" s="5"/>
    </row>
    <row r="1838" spans="1:74" x14ac:dyDescent="0.3">
      <c r="A1838" s="4"/>
      <c r="F1838" s="4"/>
      <c r="G1838" s="4"/>
      <c r="H1838" s="116"/>
      <c r="I1838" s="116"/>
      <c r="J1838" s="4"/>
      <c r="K1838" s="4"/>
      <c r="L1838" s="4"/>
      <c r="M1838" s="117"/>
      <c r="N1838" s="14"/>
      <c r="O1838" s="14"/>
      <c r="P1838" s="32"/>
      <c r="Q1838" s="16"/>
      <c r="R1838" s="133"/>
      <c r="S1838" s="134"/>
      <c r="T1838" s="16"/>
      <c r="U1838" s="16"/>
      <c r="V1838" s="5"/>
      <c r="W1838" s="5"/>
      <c r="X1838" s="5"/>
      <c r="Y1838" s="5"/>
      <c r="Z1838" s="18"/>
      <c r="AA1838" s="5"/>
      <c r="BV1838" s="5"/>
    </row>
    <row r="1839" spans="1:74" x14ac:dyDescent="0.3">
      <c r="A1839" s="4"/>
      <c r="F1839" s="4"/>
      <c r="G1839" s="4"/>
      <c r="H1839" s="116"/>
      <c r="I1839" s="116"/>
      <c r="J1839" s="4"/>
      <c r="K1839" s="4"/>
      <c r="L1839" s="4"/>
      <c r="M1839" s="117"/>
      <c r="N1839" s="14"/>
      <c r="O1839" s="14"/>
      <c r="P1839" s="32"/>
      <c r="Q1839" s="16"/>
      <c r="R1839" s="133"/>
      <c r="S1839" s="134"/>
      <c r="T1839" s="16"/>
      <c r="U1839" s="16"/>
      <c r="V1839" s="5"/>
      <c r="W1839" s="5"/>
      <c r="X1839" s="5"/>
      <c r="Y1839" s="5"/>
      <c r="Z1839" s="18"/>
      <c r="AA1839" s="5"/>
      <c r="BV1839" s="5"/>
    </row>
    <row r="1840" spans="1:74" x14ac:dyDescent="0.3">
      <c r="A1840" s="4"/>
      <c r="F1840" s="4"/>
      <c r="G1840" s="4"/>
      <c r="H1840" s="116"/>
      <c r="I1840" s="116"/>
      <c r="J1840" s="4"/>
      <c r="K1840" s="4"/>
      <c r="L1840" s="4"/>
      <c r="M1840" s="117"/>
      <c r="N1840" s="14"/>
      <c r="O1840" s="14"/>
      <c r="P1840" s="32"/>
      <c r="Q1840" s="16"/>
      <c r="R1840" s="133"/>
      <c r="S1840" s="134"/>
      <c r="T1840" s="16"/>
      <c r="U1840" s="16"/>
      <c r="V1840" s="5"/>
      <c r="W1840" s="5"/>
      <c r="X1840" s="5"/>
      <c r="Y1840" s="5"/>
      <c r="Z1840" s="18"/>
      <c r="AA1840" s="5"/>
      <c r="BV1840" s="5"/>
    </row>
    <row r="1841" spans="1:74" x14ac:dyDescent="0.3">
      <c r="A1841" s="4"/>
      <c r="F1841" s="4"/>
      <c r="G1841" s="4"/>
      <c r="H1841" s="116"/>
      <c r="I1841" s="116"/>
      <c r="J1841" s="4"/>
      <c r="K1841" s="4"/>
      <c r="L1841" s="4"/>
      <c r="M1841" s="117"/>
      <c r="N1841" s="14"/>
      <c r="O1841" s="14"/>
      <c r="P1841" s="32"/>
      <c r="Q1841" s="16"/>
      <c r="R1841" s="133"/>
      <c r="S1841" s="134"/>
      <c r="T1841" s="16"/>
      <c r="U1841" s="16"/>
      <c r="V1841" s="5"/>
      <c r="W1841" s="5"/>
      <c r="X1841" s="5"/>
      <c r="Y1841" s="5"/>
      <c r="Z1841" s="18"/>
      <c r="AA1841" s="5"/>
      <c r="BV1841" s="5"/>
    </row>
    <row r="1842" spans="1:74" x14ac:dyDescent="0.3">
      <c r="A1842" s="4"/>
      <c r="F1842" s="4"/>
      <c r="G1842" s="4"/>
      <c r="H1842" s="116"/>
      <c r="I1842" s="116"/>
      <c r="J1842" s="4"/>
      <c r="K1842" s="4"/>
      <c r="L1842" s="4"/>
      <c r="M1842" s="117"/>
      <c r="N1842" s="14"/>
      <c r="O1842" s="14"/>
      <c r="P1842" s="32"/>
      <c r="Q1842" s="16"/>
      <c r="R1842" s="133"/>
      <c r="S1842" s="134"/>
      <c r="T1842" s="16"/>
      <c r="U1842" s="16"/>
      <c r="V1842" s="5"/>
      <c r="W1842" s="5"/>
      <c r="X1842" s="5"/>
      <c r="Y1842" s="5"/>
      <c r="Z1842" s="18"/>
      <c r="AA1842" s="5"/>
      <c r="BV1842" s="5"/>
    </row>
    <row r="1843" spans="1:74" x14ac:dyDescent="0.3">
      <c r="A1843" s="4"/>
      <c r="F1843" s="4"/>
      <c r="G1843" s="4"/>
      <c r="H1843" s="116"/>
      <c r="I1843" s="116"/>
      <c r="J1843" s="4"/>
      <c r="K1843" s="4"/>
      <c r="L1843" s="4"/>
      <c r="M1843" s="117"/>
      <c r="N1843" s="14"/>
      <c r="O1843" s="14"/>
      <c r="P1843" s="32"/>
      <c r="Q1843" s="16"/>
      <c r="R1843" s="133"/>
      <c r="S1843" s="134"/>
      <c r="T1843" s="16"/>
      <c r="U1843" s="16"/>
      <c r="V1843" s="5"/>
      <c r="W1843" s="5"/>
      <c r="X1843" s="5"/>
      <c r="Y1843" s="5"/>
      <c r="Z1843" s="18"/>
      <c r="AA1843" s="5"/>
      <c r="BV1843" s="5"/>
    </row>
    <row r="1844" spans="1:74" x14ac:dyDescent="0.3">
      <c r="A1844" s="4"/>
      <c r="F1844" s="4"/>
      <c r="G1844" s="4"/>
      <c r="H1844" s="116"/>
      <c r="I1844" s="116"/>
      <c r="J1844" s="4"/>
      <c r="K1844" s="4"/>
      <c r="L1844" s="4"/>
      <c r="M1844" s="117"/>
      <c r="N1844" s="14"/>
      <c r="O1844" s="14"/>
      <c r="P1844" s="32"/>
      <c r="Q1844" s="16"/>
      <c r="R1844" s="133"/>
      <c r="S1844" s="134"/>
      <c r="T1844" s="16"/>
      <c r="U1844" s="16"/>
      <c r="V1844" s="5"/>
      <c r="W1844" s="5"/>
      <c r="X1844" s="5"/>
      <c r="Y1844" s="5"/>
      <c r="Z1844" s="18"/>
      <c r="AA1844" s="5"/>
      <c r="BV1844" s="5"/>
    </row>
    <row r="1845" spans="1:74" x14ac:dyDescent="0.3">
      <c r="A1845" s="4"/>
      <c r="F1845" s="4"/>
      <c r="G1845" s="4"/>
      <c r="H1845" s="116"/>
      <c r="I1845" s="116"/>
      <c r="J1845" s="4"/>
      <c r="K1845" s="4"/>
      <c r="L1845" s="4"/>
      <c r="M1845" s="117"/>
      <c r="N1845" s="14"/>
      <c r="O1845" s="14"/>
      <c r="P1845" s="32"/>
      <c r="Q1845" s="16"/>
      <c r="R1845" s="133"/>
      <c r="S1845" s="134"/>
      <c r="T1845" s="16"/>
      <c r="U1845" s="16"/>
      <c r="V1845" s="5"/>
      <c r="W1845" s="5"/>
      <c r="X1845" s="5"/>
      <c r="Y1845" s="5"/>
      <c r="Z1845" s="18"/>
      <c r="AA1845" s="5"/>
      <c r="BV1845" s="5"/>
    </row>
    <row r="1846" spans="1:74" x14ac:dyDescent="0.3">
      <c r="A1846" s="4"/>
      <c r="F1846" s="4"/>
      <c r="G1846" s="4"/>
      <c r="H1846" s="116"/>
      <c r="I1846" s="116"/>
      <c r="J1846" s="4"/>
      <c r="K1846" s="4"/>
      <c r="L1846" s="4"/>
      <c r="M1846" s="117"/>
      <c r="N1846" s="14"/>
      <c r="O1846" s="14"/>
      <c r="P1846" s="32"/>
      <c r="Q1846" s="16"/>
      <c r="R1846" s="133"/>
      <c r="S1846" s="134"/>
      <c r="T1846" s="16"/>
      <c r="U1846" s="16"/>
      <c r="V1846" s="5"/>
      <c r="W1846" s="5"/>
      <c r="X1846" s="5"/>
      <c r="Y1846" s="5"/>
      <c r="Z1846" s="18"/>
      <c r="AA1846" s="5"/>
      <c r="BV1846" s="5"/>
    </row>
    <row r="1847" spans="1:74" x14ac:dyDescent="0.3">
      <c r="A1847" s="4"/>
      <c r="F1847" s="4"/>
      <c r="G1847" s="4"/>
      <c r="H1847" s="116"/>
      <c r="I1847" s="116"/>
      <c r="J1847" s="4"/>
      <c r="K1847" s="4"/>
      <c r="L1847" s="4"/>
      <c r="M1847" s="117"/>
      <c r="N1847" s="14"/>
      <c r="O1847" s="14"/>
      <c r="P1847" s="32"/>
      <c r="Q1847" s="16"/>
      <c r="R1847" s="133"/>
      <c r="S1847" s="134"/>
      <c r="T1847" s="16"/>
      <c r="U1847" s="16"/>
      <c r="V1847" s="5"/>
      <c r="W1847" s="5"/>
      <c r="X1847" s="5"/>
      <c r="Y1847" s="5"/>
      <c r="Z1847" s="18"/>
      <c r="AA1847" s="5"/>
      <c r="BV1847" s="5"/>
    </row>
    <row r="1848" spans="1:74" x14ac:dyDescent="0.3">
      <c r="A1848" s="4"/>
      <c r="F1848" s="4"/>
      <c r="G1848" s="4"/>
      <c r="H1848" s="116"/>
      <c r="I1848" s="116"/>
      <c r="J1848" s="4"/>
      <c r="K1848" s="4"/>
      <c r="L1848" s="4"/>
      <c r="M1848" s="117"/>
      <c r="N1848" s="14"/>
      <c r="O1848" s="14"/>
      <c r="P1848" s="32"/>
      <c r="Q1848" s="16"/>
      <c r="R1848" s="133"/>
      <c r="S1848" s="134"/>
      <c r="T1848" s="16"/>
      <c r="U1848" s="16"/>
      <c r="V1848" s="5"/>
      <c r="W1848" s="5"/>
      <c r="X1848" s="5"/>
      <c r="Y1848" s="5"/>
      <c r="Z1848" s="18"/>
      <c r="AA1848" s="5"/>
      <c r="BV1848" s="5"/>
    </row>
    <row r="1849" spans="1:74" x14ac:dyDescent="0.3">
      <c r="A1849" s="4"/>
      <c r="F1849" s="4"/>
      <c r="G1849" s="4"/>
      <c r="H1849" s="116"/>
      <c r="I1849" s="116"/>
      <c r="J1849" s="4"/>
      <c r="K1849" s="4"/>
      <c r="L1849" s="4"/>
      <c r="M1849" s="117"/>
      <c r="N1849" s="14"/>
      <c r="O1849" s="14"/>
      <c r="P1849" s="32"/>
      <c r="Q1849" s="16"/>
      <c r="R1849" s="133"/>
      <c r="S1849" s="134"/>
      <c r="T1849" s="16"/>
      <c r="U1849" s="16"/>
      <c r="V1849" s="5"/>
      <c r="W1849" s="5"/>
      <c r="X1849" s="5"/>
      <c r="Y1849" s="5"/>
      <c r="Z1849" s="18"/>
      <c r="AA1849" s="5"/>
      <c r="BV1849" s="5"/>
    </row>
    <row r="1850" spans="1:74" x14ac:dyDescent="0.3">
      <c r="A1850" s="4"/>
      <c r="F1850" s="4"/>
      <c r="G1850" s="4"/>
      <c r="H1850" s="116"/>
      <c r="I1850" s="116"/>
      <c r="J1850" s="4"/>
      <c r="K1850" s="4"/>
      <c r="L1850" s="4"/>
      <c r="M1850" s="117"/>
      <c r="N1850" s="14"/>
      <c r="O1850" s="14"/>
      <c r="P1850" s="32"/>
      <c r="Q1850" s="16"/>
      <c r="R1850" s="133"/>
      <c r="S1850" s="134"/>
      <c r="T1850" s="16"/>
      <c r="U1850" s="16"/>
      <c r="V1850" s="5"/>
      <c r="W1850" s="5"/>
      <c r="X1850" s="5"/>
      <c r="Y1850" s="5"/>
      <c r="Z1850" s="18"/>
      <c r="AA1850" s="5"/>
      <c r="BV1850" s="5"/>
    </row>
    <row r="1851" spans="1:74" x14ac:dyDescent="0.3">
      <c r="A1851" s="4"/>
      <c r="F1851" s="4"/>
      <c r="G1851" s="4"/>
      <c r="H1851" s="116"/>
      <c r="I1851" s="116"/>
      <c r="J1851" s="4"/>
      <c r="K1851" s="4"/>
      <c r="L1851" s="4"/>
      <c r="M1851" s="117"/>
      <c r="N1851" s="14"/>
      <c r="O1851" s="14"/>
      <c r="P1851" s="32"/>
      <c r="Q1851" s="16"/>
      <c r="R1851" s="133"/>
      <c r="S1851" s="134"/>
      <c r="T1851" s="16"/>
      <c r="U1851" s="16"/>
      <c r="V1851" s="5"/>
      <c r="W1851" s="5"/>
      <c r="X1851" s="5"/>
      <c r="Y1851" s="5"/>
      <c r="Z1851" s="18"/>
      <c r="AA1851" s="5"/>
      <c r="BV1851" s="5"/>
    </row>
    <row r="1852" spans="1:74" x14ac:dyDescent="0.3">
      <c r="A1852" s="4"/>
      <c r="F1852" s="4"/>
      <c r="G1852" s="4"/>
      <c r="H1852" s="116"/>
      <c r="I1852" s="116"/>
      <c r="J1852" s="4"/>
      <c r="K1852" s="4"/>
      <c r="L1852" s="4"/>
      <c r="M1852" s="117"/>
      <c r="N1852" s="14"/>
      <c r="O1852" s="14"/>
      <c r="P1852" s="32"/>
      <c r="Q1852" s="16"/>
      <c r="R1852" s="133"/>
      <c r="S1852" s="134"/>
      <c r="T1852" s="16"/>
      <c r="U1852" s="16"/>
      <c r="V1852" s="5"/>
      <c r="W1852" s="5"/>
      <c r="X1852" s="5"/>
      <c r="Y1852" s="5"/>
      <c r="Z1852" s="18"/>
      <c r="AA1852" s="5"/>
      <c r="BV1852" s="5"/>
    </row>
    <row r="1853" spans="1:74" x14ac:dyDescent="0.3">
      <c r="A1853" s="4"/>
      <c r="F1853" s="4"/>
      <c r="G1853" s="4"/>
      <c r="H1853" s="116"/>
      <c r="I1853" s="116"/>
      <c r="J1853" s="4"/>
      <c r="K1853" s="4"/>
      <c r="L1853" s="4"/>
      <c r="M1853" s="117"/>
      <c r="N1853" s="14"/>
      <c r="O1853" s="14"/>
      <c r="P1853" s="32"/>
      <c r="Q1853" s="16"/>
      <c r="R1853" s="133"/>
      <c r="S1853" s="134"/>
      <c r="T1853" s="16"/>
      <c r="U1853" s="16"/>
      <c r="V1853" s="5"/>
      <c r="W1853" s="5"/>
      <c r="X1853" s="5"/>
      <c r="Y1853" s="5"/>
      <c r="Z1853" s="18"/>
      <c r="AA1853" s="5"/>
      <c r="BV1853" s="5"/>
    </row>
    <row r="1854" spans="1:74" x14ac:dyDescent="0.3">
      <c r="A1854" s="4"/>
      <c r="F1854" s="4"/>
      <c r="G1854" s="4"/>
      <c r="H1854" s="116"/>
      <c r="I1854" s="116"/>
      <c r="J1854" s="4"/>
      <c r="K1854" s="4"/>
      <c r="L1854" s="4"/>
      <c r="M1854" s="117"/>
      <c r="N1854" s="14"/>
      <c r="O1854" s="14"/>
      <c r="P1854" s="32"/>
      <c r="Q1854" s="16"/>
      <c r="R1854" s="133"/>
      <c r="S1854" s="134"/>
      <c r="T1854" s="16"/>
      <c r="U1854" s="16"/>
      <c r="V1854" s="5"/>
      <c r="W1854" s="5"/>
      <c r="X1854" s="5"/>
      <c r="Y1854" s="5"/>
      <c r="Z1854" s="18"/>
      <c r="AA1854" s="5"/>
      <c r="BV1854" s="5"/>
    </row>
    <row r="1855" spans="1:74" x14ac:dyDescent="0.3">
      <c r="A1855" s="4"/>
      <c r="F1855" s="4"/>
      <c r="G1855" s="4"/>
      <c r="H1855" s="116"/>
      <c r="I1855" s="116"/>
      <c r="J1855" s="4"/>
      <c r="K1855" s="4"/>
      <c r="L1855" s="4"/>
      <c r="M1855" s="117"/>
      <c r="N1855" s="14"/>
      <c r="O1855" s="14"/>
      <c r="P1855" s="32"/>
      <c r="Q1855" s="16"/>
      <c r="R1855" s="133"/>
      <c r="S1855" s="134"/>
      <c r="T1855" s="16"/>
      <c r="U1855" s="16"/>
      <c r="V1855" s="5"/>
      <c r="W1855" s="5"/>
      <c r="X1855" s="5"/>
      <c r="Y1855" s="5"/>
      <c r="Z1855" s="18"/>
      <c r="AA1855" s="5"/>
      <c r="BV1855" s="5"/>
    </row>
    <row r="1856" spans="1:74" x14ac:dyDescent="0.3">
      <c r="A1856" s="4"/>
      <c r="F1856" s="4"/>
      <c r="G1856" s="4"/>
      <c r="H1856" s="116"/>
      <c r="I1856" s="116"/>
      <c r="J1856" s="4"/>
      <c r="K1856" s="4"/>
      <c r="L1856" s="4"/>
      <c r="M1856" s="117"/>
      <c r="N1856" s="14"/>
      <c r="O1856" s="14"/>
      <c r="P1856" s="32"/>
      <c r="Q1856" s="16"/>
      <c r="R1856" s="133"/>
      <c r="S1856" s="134"/>
      <c r="T1856" s="16"/>
      <c r="U1856" s="16"/>
      <c r="V1856" s="5"/>
      <c r="W1856" s="5"/>
      <c r="X1856" s="5"/>
      <c r="Y1856" s="5"/>
      <c r="Z1856" s="18"/>
      <c r="AA1856" s="5"/>
      <c r="BV1856" s="5"/>
    </row>
    <row r="1857" spans="1:74" x14ac:dyDescent="0.3">
      <c r="A1857" s="4"/>
      <c r="F1857" s="4"/>
      <c r="G1857" s="4"/>
      <c r="H1857" s="116"/>
      <c r="I1857" s="116"/>
      <c r="J1857" s="4"/>
      <c r="K1857" s="4"/>
      <c r="L1857" s="4"/>
      <c r="M1857" s="117"/>
      <c r="N1857" s="14"/>
      <c r="O1857" s="14"/>
      <c r="P1857" s="32"/>
      <c r="Q1857" s="16"/>
      <c r="R1857" s="133"/>
      <c r="S1857" s="134"/>
      <c r="T1857" s="16"/>
      <c r="U1857" s="16"/>
      <c r="V1857" s="5"/>
      <c r="W1857" s="5"/>
      <c r="X1857" s="5"/>
      <c r="Y1857" s="5"/>
      <c r="Z1857" s="18"/>
      <c r="AA1857" s="5"/>
      <c r="BV1857" s="5"/>
    </row>
    <row r="1858" spans="1:74" x14ac:dyDescent="0.3">
      <c r="A1858" s="4"/>
      <c r="F1858" s="4"/>
      <c r="G1858" s="4"/>
      <c r="H1858" s="116"/>
      <c r="I1858" s="116"/>
      <c r="J1858" s="4"/>
      <c r="K1858" s="4"/>
      <c r="L1858" s="4"/>
      <c r="M1858" s="117"/>
      <c r="N1858" s="14"/>
      <c r="O1858" s="14"/>
      <c r="P1858" s="32"/>
      <c r="Q1858" s="16"/>
      <c r="R1858" s="133"/>
      <c r="S1858" s="134"/>
      <c r="T1858" s="16"/>
      <c r="U1858" s="16"/>
      <c r="V1858" s="5"/>
      <c r="W1858" s="5"/>
      <c r="X1858" s="5"/>
      <c r="Y1858" s="5"/>
      <c r="Z1858" s="18"/>
      <c r="AA1858" s="5"/>
      <c r="BV1858" s="5"/>
    </row>
    <row r="1859" spans="1:74" x14ac:dyDescent="0.3">
      <c r="A1859" s="4"/>
      <c r="F1859" s="4"/>
      <c r="G1859" s="4"/>
      <c r="H1859" s="116"/>
      <c r="I1859" s="116"/>
      <c r="J1859" s="4"/>
      <c r="K1859" s="4"/>
      <c r="L1859" s="4"/>
      <c r="M1859" s="117"/>
      <c r="N1859" s="14"/>
      <c r="O1859" s="14"/>
      <c r="P1859" s="32"/>
      <c r="Q1859" s="16"/>
      <c r="R1859" s="133"/>
      <c r="S1859" s="134"/>
      <c r="T1859" s="16"/>
      <c r="U1859" s="16"/>
      <c r="V1859" s="5"/>
      <c r="W1859" s="5"/>
      <c r="X1859" s="5"/>
      <c r="Y1859" s="5"/>
      <c r="Z1859" s="18"/>
      <c r="AA1859" s="5"/>
      <c r="BV1859" s="5"/>
    </row>
    <row r="1860" spans="1:74" x14ac:dyDescent="0.3">
      <c r="A1860" s="4"/>
      <c r="F1860" s="4"/>
      <c r="G1860" s="4"/>
      <c r="H1860" s="116"/>
      <c r="I1860" s="116"/>
      <c r="J1860" s="4"/>
      <c r="K1860" s="4"/>
      <c r="L1860" s="4"/>
      <c r="M1860" s="117"/>
      <c r="N1860" s="14"/>
      <c r="O1860" s="14"/>
      <c r="P1860" s="32"/>
      <c r="Q1860" s="16"/>
      <c r="R1860" s="133"/>
      <c r="S1860" s="134"/>
      <c r="T1860" s="16"/>
      <c r="U1860" s="16"/>
      <c r="V1860" s="5"/>
      <c r="W1860" s="5"/>
      <c r="X1860" s="5"/>
      <c r="Y1860" s="5"/>
      <c r="Z1860" s="18"/>
      <c r="AA1860" s="5"/>
      <c r="BV1860" s="5"/>
    </row>
    <row r="1861" spans="1:74" x14ac:dyDescent="0.3">
      <c r="A1861" s="4"/>
      <c r="F1861" s="4"/>
      <c r="G1861" s="4"/>
      <c r="H1861" s="116"/>
      <c r="I1861" s="116"/>
      <c r="J1861" s="4"/>
      <c r="K1861" s="4"/>
      <c r="L1861" s="4"/>
      <c r="M1861" s="117"/>
      <c r="N1861" s="14"/>
      <c r="O1861" s="14"/>
      <c r="P1861" s="32"/>
      <c r="Q1861" s="16"/>
      <c r="R1861" s="133"/>
      <c r="S1861" s="134"/>
      <c r="T1861" s="16"/>
      <c r="U1861" s="16"/>
      <c r="V1861" s="5"/>
      <c r="W1861" s="5"/>
      <c r="X1861" s="5"/>
      <c r="Y1861" s="5"/>
      <c r="Z1861" s="18"/>
      <c r="AA1861" s="5"/>
      <c r="BV1861" s="5"/>
    </row>
    <row r="1862" spans="1:74" x14ac:dyDescent="0.3">
      <c r="A1862" s="4"/>
      <c r="F1862" s="4"/>
      <c r="G1862" s="4"/>
      <c r="H1862" s="116"/>
      <c r="I1862" s="116"/>
      <c r="J1862" s="4"/>
      <c r="K1862" s="4"/>
      <c r="L1862" s="4"/>
      <c r="M1862" s="117"/>
      <c r="N1862" s="14"/>
      <c r="O1862" s="14"/>
      <c r="P1862" s="32"/>
      <c r="Q1862" s="16"/>
      <c r="R1862" s="133"/>
      <c r="S1862" s="134"/>
      <c r="T1862" s="16"/>
      <c r="U1862" s="16"/>
      <c r="V1862" s="5"/>
      <c r="W1862" s="5"/>
      <c r="X1862" s="5"/>
      <c r="Y1862" s="5"/>
      <c r="Z1862" s="18"/>
      <c r="AA1862" s="5"/>
      <c r="BV1862" s="5"/>
    </row>
    <row r="1863" spans="1:74" x14ac:dyDescent="0.3">
      <c r="A1863" s="4"/>
      <c r="F1863" s="4"/>
      <c r="G1863" s="4"/>
      <c r="H1863" s="116"/>
      <c r="I1863" s="116"/>
      <c r="J1863" s="4"/>
      <c r="K1863" s="4"/>
      <c r="L1863" s="4"/>
      <c r="M1863" s="117"/>
      <c r="N1863" s="14"/>
      <c r="O1863" s="14"/>
      <c r="P1863" s="32"/>
      <c r="Q1863" s="16"/>
      <c r="R1863" s="133"/>
      <c r="S1863" s="134"/>
      <c r="T1863" s="16"/>
      <c r="U1863" s="16"/>
      <c r="V1863" s="5"/>
      <c r="W1863" s="5"/>
      <c r="X1863" s="5"/>
      <c r="Y1863" s="5"/>
      <c r="Z1863" s="18"/>
      <c r="AA1863" s="5"/>
      <c r="BV1863" s="5"/>
    </row>
    <row r="1864" spans="1:74" x14ac:dyDescent="0.3">
      <c r="A1864" s="4"/>
      <c r="F1864" s="4"/>
      <c r="G1864" s="4"/>
      <c r="H1864" s="116"/>
      <c r="I1864" s="116"/>
      <c r="J1864" s="4"/>
      <c r="K1864" s="4"/>
      <c r="L1864" s="4"/>
      <c r="M1864" s="117"/>
      <c r="N1864" s="14"/>
      <c r="O1864" s="14"/>
      <c r="P1864" s="32"/>
      <c r="Q1864" s="16"/>
      <c r="R1864" s="133"/>
      <c r="S1864" s="134"/>
      <c r="T1864" s="16"/>
      <c r="U1864" s="16"/>
      <c r="V1864" s="5"/>
      <c r="W1864" s="5"/>
      <c r="X1864" s="5"/>
      <c r="Y1864" s="5"/>
      <c r="Z1864" s="18"/>
      <c r="AA1864" s="5"/>
      <c r="BV1864" s="5"/>
    </row>
    <row r="1865" spans="1:74" x14ac:dyDescent="0.3">
      <c r="A1865" s="4"/>
      <c r="F1865" s="4"/>
      <c r="G1865" s="4"/>
      <c r="H1865" s="116"/>
      <c r="I1865" s="116"/>
      <c r="J1865" s="4"/>
      <c r="K1865" s="4"/>
      <c r="L1865" s="4"/>
      <c r="M1865" s="117"/>
      <c r="N1865" s="14"/>
      <c r="O1865" s="14"/>
      <c r="P1865" s="32"/>
      <c r="Q1865" s="16"/>
      <c r="R1865" s="133"/>
      <c r="S1865" s="134"/>
      <c r="T1865" s="16"/>
      <c r="U1865" s="16"/>
      <c r="V1865" s="5"/>
      <c r="W1865" s="5"/>
      <c r="X1865" s="5"/>
      <c r="Y1865" s="5"/>
      <c r="Z1865" s="18"/>
      <c r="AA1865" s="5"/>
      <c r="BV1865" s="5"/>
    </row>
    <row r="1866" spans="1:74" x14ac:dyDescent="0.3">
      <c r="A1866" s="4"/>
      <c r="F1866" s="4"/>
      <c r="G1866" s="4"/>
      <c r="H1866" s="116"/>
      <c r="I1866" s="116"/>
      <c r="J1866" s="4"/>
      <c r="K1866" s="4"/>
      <c r="L1866" s="4"/>
      <c r="M1866" s="117"/>
      <c r="N1866" s="14"/>
      <c r="O1866" s="14"/>
      <c r="P1866" s="32"/>
      <c r="Q1866" s="16"/>
      <c r="R1866" s="133"/>
      <c r="S1866" s="134"/>
      <c r="T1866" s="16"/>
      <c r="U1866" s="16"/>
      <c r="V1866" s="5"/>
      <c r="W1866" s="5"/>
      <c r="X1866" s="5"/>
      <c r="Y1866" s="5"/>
      <c r="Z1866" s="18"/>
      <c r="AA1866" s="5"/>
      <c r="BV1866" s="5"/>
    </row>
    <row r="1867" spans="1:74" x14ac:dyDescent="0.3">
      <c r="A1867" s="4"/>
      <c r="F1867" s="4"/>
      <c r="G1867" s="4"/>
      <c r="H1867" s="116"/>
      <c r="I1867" s="116"/>
      <c r="J1867" s="4"/>
      <c r="K1867" s="4"/>
      <c r="L1867" s="4"/>
      <c r="M1867" s="117"/>
      <c r="N1867" s="14"/>
      <c r="O1867" s="14"/>
      <c r="P1867" s="32"/>
      <c r="Q1867" s="16"/>
      <c r="R1867" s="133"/>
      <c r="S1867" s="134"/>
      <c r="T1867" s="16"/>
      <c r="U1867" s="16"/>
      <c r="V1867" s="5"/>
      <c r="W1867" s="5"/>
      <c r="X1867" s="5"/>
      <c r="Y1867" s="5"/>
      <c r="Z1867" s="18"/>
      <c r="AA1867" s="5"/>
      <c r="BV1867" s="5"/>
    </row>
    <row r="1868" spans="1:74" x14ac:dyDescent="0.3">
      <c r="A1868" s="4"/>
      <c r="F1868" s="4"/>
      <c r="G1868" s="4"/>
      <c r="H1868" s="116"/>
      <c r="I1868" s="116"/>
      <c r="J1868" s="4"/>
      <c r="K1868" s="4"/>
      <c r="L1868" s="4"/>
      <c r="M1868" s="117"/>
      <c r="N1868" s="14"/>
      <c r="O1868" s="14"/>
      <c r="P1868" s="32"/>
      <c r="Q1868" s="16"/>
      <c r="R1868" s="133"/>
      <c r="S1868" s="134"/>
      <c r="T1868" s="16"/>
      <c r="U1868" s="16"/>
      <c r="V1868" s="5"/>
      <c r="W1868" s="5"/>
      <c r="X1868" s="5"/>
      <c r="Y1868" s="5"/>
      <c r="Z1868" s="18"/>
      <c r="AA1868" s="5"/>
      <c r="BV1868" s="5"/>
    </row>
    <row r="1869" spans="1:74" x14ac:dyDescent="0.3">
      <c r="A1869" s="4"/>
      <c r="F1869" s="4"/>
      <c r="G1869" s="4"/>
      <c r="H1869" s="116"/>
      <c r="I1869" s="116"/>
      <c r="J1869" s="4"/>
      <c r="K1869" s="4"/>
      <c r="L1869" s="4"/>
      <c r="M1869" s="117"/>
      <c r="N1869" s="14"/>
      <c r="O1869" s="14"/>
      <c r="P1869" s="32"/>
      <c r="Q1869" s="16"/>
      <c r="R1869" s="133"/>
      <c r="S1869" s="134"/>
      <c r="T1869" s="16"/>
      <c r="U1869" s="16"/>
      <c r="V1869" s="5"/>
      <c r="W1869" s="5"/>
      <c r="X1869" s="5"/>
      <c r="Y1869" s="5"/>
      <c r="Z1869" s="18"/>
      <c r="AA1869" s="5"/>
      <c r="BV1869" s="5"/>
    </row>
    <row r="1870" spans="1:74" x14ac:dyDescent="0.3">
      <c r="A1870" s="4"/>
      <c r="F1870" s="4"/>
      <c r="G1870" s="4"/>
      <c r="H1870" s="116"/>
      <c r="I1870" s="116"/>
      <c r="J1870" s="4"/>
      <c r="K1870" s="4"/>
      <c r="L1870" s="4"/>
      <c r="M1870" s="117"/>
      <c r="N1870" s="14"/>
      <c r="O1870" s="14"/>
      <c r="P1870" s="32"/>
      <c r="Q1870" s="16"/>
      <c r="R1870" s="133"/>
      <c r="S1870" s="134"/>
      <c r="T1870" s="16"/>
      <c r="U1870" s="16"/>
      <c r="V1870" s="5"/>
      <c r="W1870" s="5"/>
      <c r="X1870" s="5"/>
      <c r="Y1870" s="5"/>
      <c r="Z1870" s="18"/>
      <c r="AA1870" s="5"/>
      <c r="BV1870" s="5"/>
    </row>
    <row r="1871" spans="1:74" x14ac:dyDescent="0.3">
      <c r="A1871" s="4"/>
      <c r="F1871" s="4"/>
      <c r="G1871" s="4"/>
      <c r="H1871" s="116"/>
      <c r="I1871" s="116"/>
      <c r="J1871" s="4"/>
      <c r="K1871" s="4"/>
      <c r="L1871" s="4"/>
      <c r="M1871" s="117"/>
      <c r="N1871" s="14"/>
      <c r="O1871" s="14"/>
      <c r="P1871" s="32"/>
      <c r="Q1871" s="16"/>
      <c r="R1871" s="133"/>
      <c r="S1871" s="134"/>
      <c r="T1871" s="16"/>
      <c r="U1871" s="16"/>
      <c r="V1871" s="5"/>
      <c r="W1871" s="5"/>
      <c r="X1871" s="5"/>
      <c r="Y1871" s="5"/>
      <c r="Z1871" s="18"/>
      <c r="AA1871" s="5"/>
      <c r="BV1871" s="5"/>
    </row>
    <row r="1872" spans="1:74" x14ac:dyDescent="0.3">
      <c r="A1872" s="4"/>
      <c r="F1872" s="4"/>
      <c r="G1872" s="4"/>
      <c r="H1872" s="116"/>
      <c r="I1872" s="116"/>
      <c r="J1872" s="4"/>
      <c r="K1872" s="4"/>
      <c r="L1872" s="4"/>
      <c r="M1872" s="117"/>
      <c r="N1872" s="14"/>
      <c r="O1872" s="14"/>
      <c r="P1872" s="32"/>
      <c r="Q1872" s="16"/>
      <c r="R1872" s="133"/>
      <c r="S1872" s="134"/>
      <c r="T1872" s="16"/>
      <c r="U1872" s="16"/>
      <c r="V1872" s="5"/>
      <c r="W1872" s="5"/>
      <c r="X1872" s="5"/>
      <c r="Y1872" s="5"/>
      <c r="Z1872" s="18"/>
      <c r="AA1872" s="5"/>
      <c r="BV1872" s="5"/>
    </row>
    <row r="1873" spans="1:74" x14ac:dyDescent="0.3">
      <c r="A1873" s="4"/>
      <c r="F1873" s="4"/>
      <c r="G1873" s="4"/>
      <c r="H1873" s="116"/>
      <c r="I1873" s="116"/>
      <c r="J1873" s="4"/>
      <c r="K1873" s="4"/>
      <c r="L1873" s="4"/>
      <c r="M1873" s="117"/>
      <c r="N1873" s="14"/>
      <c r="O1873" s="14"/>
      <c r="P1873" s="32"/>
      <c r="Q1873" s="16"/>
      <c r="R1873" s="133"/>
      <c r="S1873" s="134"/>
      <c r="T1873" s="16"/>
      <c r="U1873" s="16"/>
      <c r="V1873" s="5"/>
      <c r="W1873" s="5"/>
      <c r="X1873" s="5"/>
      <c r="Y1873" s="5"/>
      <c r="Z1873" s="18"/>
      <c r="AA1873" s="5"/>
      <c r="BV1873" s="5"/>
    </row>
    <row r="1874" spans="1:74" x14ac:dyDescent="0.3">
      <c r="A1874" s="4"/>
      <c r="F1874" s="4"/>
      <c r="G1874" s="4"/>
      <c r="H1874" s="116"/>
      <c r="I1874" s="116"/>
      <c r="J1874" s="4"/>
      <c r="K1874" s="4"/>
      <c r="L1874" s="4"/>
      <c r="M1874" s="117"/>
      <c r="N1874" s="14"/>
      <c r="O1874" s="14"/>
      <c r="P1874" s="32"/>
      <c r="Q1874" s="16"/>
      <c r="R1874" s="133"/>
      <c r="S1874" s="134"/>
      <c r="T1874" s="16"/>
      <c r="U1874" s="16"/>
      <c r="V1874" s="5"/>
      <c r="W1874" s="5"/>
      <c r="X1874" s="5"/>
      <c r="Y1874" s="5"/>
      <c r="Z1874" s="18"/>
      <c r="AA1874" s="5"/>
      <c r="BV1874" s="5"/>
    </row>
    <row r="1875" spans="1:74" x14ac:dyDescent="0.3">
      <c r="A1875" s="4"/>
      <c r="F1875" s="4"/>
      <c r="G1875" s="4"/>
      <c r="H1875" s="116"/>
      <c r="I1875" s="116"/>
      <c r="J1875" s="4"/>
      <c r="K1875" s="4"/>
      <c r="L1875" s="4"/>
      <c r="M1875" s="117"/>
      <c r="N1875" s="14"/>
      <c r="O1875" s="14"/>
      <c r="P1875" s="32"/>
      <c r="Q1875" s="16"/>
      <c r="R1875" s="133"/>
      <c r="S1875" s="134"/>
      <c r="T1875" s="16"/>
      <c r="U1875" s="16"/>
      <c r="V1875" s="5"/>
      <c r="W1875" s="5"/>
      <c r="X1875" s="5"/>
      <c r="Y1875" s="5"/>
      <c r="Z1875" s="18"/>
      <c r="AA1875" s="5"/>
      <c r="BV1875" s="5"/>
    </row>
    <row r="1876" spans="1:74" x14ac:dyDescent="0.3">
      <c r="A1876" s="4"/>
      <c r="F1876" s="4"/>
      <c r="G1876" s="4"/>
      <c r="H1876" s="116"/>
      <c r="I1876" s="116"/>
      <c r="J1876" s="4"/>
      <c r="K1876" s="4"/>
      <c r="L1876" s="4"/>
      <c r="M1876" s="117"/>
      <c r="N1876" s="14"/>
      <c r="O1876" s="14"/>
      <c r="P1876" s="32"/>
      <c r="Q1876" s="16"/>
      <c r="R1876" s="133"/>
      <c r="S1876" s="134"/>
      <c r="T1876" s="16"/>
      <c r="U1876" s="16"/>
      <c r="V1876" s="5"/>
      <c r="W1876" s="5"/>
      <c r="X1876" s="5"/>
      <c r="Y1876" s="5"/>
      <c r="Z1876" s="18"/>
      <c r="AA1876" s="5"/>
      <c r="BV1876" s="5"/>
    </row>
    <row r="1877" spans="1:74" x14ac:dyDescent="0.3">
      <c r="A1877" s="4"/>
      <c r="F1877" s="4"/>
      <c r="G1877" s="4"/>
      <c r="H1877" s="116"/>
      <c r="I1877" s="116"/>
      <c r="J1877" s="4"/>
      <c r="K1877" s="4"/>
      <c r="L1877" s="4"/>
      <c r="M1877" s="117"/>
      <c r="N1877" s="14"/>
      <c r="O1877" s="14"/>
      <c r="P1877" s="32"/>
      <c r="Q1877" s="16"/>
      <c r="R1877" s="133"/>
      <c r="S1877" s="134"/>
      <c r="T1877" s="16"/>
      <c r="U1877" s="16"/>
      <c r="V1877" s="5"/>
      <c r="W1877" s="5"/>
      <c r="X1877" s="5"/>
      <c r="Y1877" s="5"/>
      <c r="Z1877" s="18"/>
      <c r="AA1877" s="5"/>
      <c r="BV1877" s="5"/>
    </row>
    <row r="1878" spans="1:74" x14ac:dyDescent="0.3">
      <c r="A1878" s="4"/>
      <c r="F1878" s="4"/>
      <c r="G1878" s="4"/>
      <c r="H1878" s="116"/>
      <c r="I1878" s="116"/>
      <c r="J1878" s="4"/>
      <c r="K1878" s="4"/>
      <c r="L1878" s="4"/>
      <c r="M1878" s="117"/>
      <c r="N1878" s="14"/>
      <c r="O1878" s="14"/>
      <c r="P1878" s="32"/>
      <c r="Q1878" s="16"/>
      <c r="R1878" s="133"/>
      <c r="S1878" s="134"/>
      <c r="T1878" s="16"/>
      <c r="U1878" s="16"/>
      <c r="V1878" s="5"/>
      <c r="W1878" s="5"/>
      <c r="X1878" s="5"/>
      <c r="Y1878" s="5"/>
      <c r="Z1878" s="18"/>
      <c r="AA1878" s="5"/>
      <c r="BV1878" s="5"/>
    </row>
    <row r="1879" spans="1:74" x14ac:dyDescent="0.3">
      <c r="A1879" s="4"/>
      <c r="F1879" s="4"/>
      <c r="G1879" s="4"/>
      <c r="H1879" s="116"/>
      <c r="I1879" s="116"/>
      <c r="J1879" s="4"/>
      <c r="K1879" s="4"/>
      <c r="L1879" s="4"/>
      <c r="M1879" s="117"/>
      <c r="N1879" s="14"/>
      <c r="O1879" s="14"/>
      <c r="P1879" s="32"/>
      <c r="Q1879" s="16"/>
      <c r="R1879" s="133"/>
      <c r="S1879" s="134"/>
      <c r="T1879" s="16"/>
      <c r="U1879" s="16"/>
      <c r="V1879" s="5"/>
      <c r="W1879" s="5"/>
      <c r="X1879" s="5"/>
      <c r="Y1879" s="5"/>
      <c r="Z1879" s="18"/>
      <c r="AA1879" s="5"/>
      <c r="BV1879" s="5"/>
    </row>
    <row r="1880" spans="1:74" x14ac:dyDescent="0.3">
      <c r="A1880" s="4"/>
      <c r="F1880" s="4"/>
      <c r="G1880" s="4"/>
      <c r="H1880" s="116"/>
      <c r="I1880" s="116"/>
      <c r="J1880" s="4"/>
      <c r="K1880" s="4"/>
      <c r="L1880" s="4"/>
      <c r="M1880" s="117"/>
      <c r="N1880" s="14"/>
      <c r="O1880" s="14"/>
      <c r="P1880" s="32"/>
      <c r="Q1880" s="16"/>
      <c r="R1880" s="133"/>
      <c r="S1880" s="134"/>
      <c r="T1880" s="16"/>
      <c r="U1880" s="16"/>
      <c r="V1880" s="5"/>
      <c r="W1880" s="5"/>
      <c r="X1880" s="5"/>
      <c r="Y1880" s="5"/>
      <c r="Z1880" s="18"/>
      <c r="AA1880" s="5"/>
      <c r="BV1880" s="5"/>
    </row>
    <row r="1881" spans="1:74" x14ac:dyDescent="0.3">
      <c r="A1881" s="4"/>
      <c r="F1881" s="4"/>
      <c r="G1881" s="4"/>
      <c r="H1881" s="116"/>
      <c r="I1881" s="116"/>
      <c r="J1881" s="4"/>
      <c r="K1881" s="4"/>
      <c r="L1881" s="4"/>
      <c r="M1881" s="117"/>
      <c r="N1881" s="14"/>
      <c r="O1881" s="14"/>
      <c r="P1881" s="32"/>
      <c r="Q1881" s="16"/>
      <c r="R1881" s="133"/>
      <c r="S1881" s="134"/>
      <c r="T1881" s="16"/>
      <c r="U1881" s="16"/>
      <c r="V1881" s="5"/>
      <c r="W1881" s="5"/>
      <c r="X1881" s="5"/>
      <c r="Y1881" s="5"/>
      <c r="Z1881" s="18"/>
      <c r="AA1881" s="5"/>
      <c r="BV1881" s="5"/>
    </row>
    <row r="1882" spans="1:74" x14ac:dyDescent="0.3">
      <c r="A1882" s="4"/>
      <c r="F1882" s="4"/>
      <c r="G1882" s="4"/>
      <c r="H1882" s="116"/>
      <c r="I1882" s="116"/>
      <c r="J1882" s="4"/>
      <c r="K1882" s="4"/>
      <c r="L1882" s="4"/>
      <c r="M1882" s="117"/>
      <c r="N1882" s="14"/>
      <c r="O1882" s="14"/>
      <c r="P1882" s="32"/>
      <c r="Q1882" s="16"/>
      <c r="R1882" s="133"/>
      <c r="S1882" s="134"/>
      <c r="T1882" s="16"/>
      <c r="U1882" s="16"/>
      <c r="V1882" s="5"/>
      <c r="W1882" s="5"/>
      <c r="X1882" s="5"/>
      <c r="Y1882" s="5"/>
      <c r="Z1882" s="18"/>
      <c r="AA1882" s="5"/>
      <c r="BV1882" s="5"/>
    </row>
    <row r="1883" spans="1:74" x14ac:dyDescent="0.3">
      <c r="A1883" s="4"/>
      <c r="F1883" s="4"/>
      <c r="G1883" s="4"/>
      <c r="H1883" s="116"/>
      <c r="I1883" s="116"/>
      <c r="J1883" s="4"/>
      <c r="K1883" s="4"/>
      <c r="L1883" s="4"/>
      <c r="M1883" s="117"/>
      <c r="N1883" s="14"/>
      <c r="O1883" s="14"/>
      <c r="P1883" s="32"/>
      <c r="Q1883" s="16"/>
      <c r="R1883" s="133"/>
      <c r="S1883" s="134"/>
      <c r="T1883" s="16"/>
      <c r="U1883" s="16"/>
      <c r="V1883" s="5"/>
      <c r="W1883" s="5"/>
      <c r="X1883" s="5"/>
      <c r="Y1883" s="5"/>
      <c r="Z1883" s="18"/>
      <c r="AA1883" s="5"/>
      <c r="BV1883" s="5"/>
    </row>
    <row r="1884" spans="1:74" x14ac:dyDescent="0.3">
      <c r="A1884" s="4"/>
      <c r="F1884" s="4"/>
      <c r="G1884" s="4"/>
      <c r="H1884" s="116"/>
      <c r="I1884" s="116"/>
      <c r="J1884" s="4"/>
      <c r="K1884" s="4"/>
      <c r="L1884" s="4"/>
      <c r="M1884" s="117"/>
      <c r="N1884" s="14"/>
      <c r="O1884" s="14"/>
      <c r="P1884" s="32"/>
      <c r="Q1884" s="16"/>
      <c r="R1884" s="133"/>
      <c r="S1884" s="134"/>
      <c r="T1884" s="16"/>
      <c r="U1884" s="16"/>
      <c r="V1884" s="5"/>
      <c r="W1884" s="5"/>
      <c r="X1884" s="5"/>
      <c r="Y1884" s="5"/>
      <c r="Z1884" s="18"/>
      <c r="AA1884" s="5"/>
      <c r="BV1884" s="5"/>
    </row>
    <row r="1885" spans="1:74" x14ac:dyDescent="0.3">
      <c r="A1885" s="4"/>
      <c r="F1885" s="4"/>
      <c r="G1885" s="4"/>
      <c r="H1885" s="116"/>
      <c r="I1885" s="116"/>
      <c r="J1885" s="4"/>
      <c r="K1885" s="4"/>
      <c r="L1885" s="4"/>
      <c r="M1885" s="117"/>
      <c r="N1885" s="14"/>
      <c r="O1885" s="14"/>
      <c r="P1885" s="32"/>
      <c r="Q1885" s="16"/>
      <c r="R1885" s="133"/>
      <c r="S1885" s="134"/>
      <c r="T1885" s="16"/>
      <c r="U1885" s="16"/>
      <c r="V1885" s="5"/>
      <c r="W1885" s="5"/>
      <c r="X1885" s="5"/>
      <c r="Y1885" s="5"/>
      <c r="Z1885" s="18"/>
      <c r="AA1885" s="5"/>
      <c r="BV1885" s="5"/>
    </row>
    <row r="1886" spans="1:74" x14ac:dyDescent="0.3">
      <c r="A1886" s="4"/>
      <c r="F1886" s="4"/>
      <c r="G1886" s="4"/>
      <c r="H1886" s="116"/>
      <c r="I1886" s="116"/>
      <c r="J1886" s="4"/>
      <c r="K1886" s="4"/>
      <c r="L1886" s="4"/>
      <c r="M1886" s="117"/>
      <c r="N1886" s="14"/>
      <c r="O1886" s="14"/>
      <c r="P1886" s="32"/>
      <c r="Q1886" s="16"/>
      <c r="R1886" s="133"/>
      <c r="S1886" s="134"/>
      <c r="T1886" s="16"/>
      <c r="U1886" s="16"/>
      <c r="V1886" s="5"/>
      <c r="W1886" s="5"/>
      <c r="X1886" s="5"/>
      <c r="Y1886" s="5"/>
      <c r="Z1886" s="18"/>
      <c r="AA1886" s="5"/>
      <c r="BV1886" s="5"/>
    </row>
    <row r="1887" spans="1:74" x14ac:dyDescent="0.3">
      <c r="A1887" s="4"/>
      <c r="F1887" s="4"/>
      <c r="G1887" s="4"/>
      <c r="H1887" s="116"/>
      <c r="I1887" s="116"/>
      <c r="J1887" s="4"/>
      <c r="K1887" s="4"/>
      <c r="L1887" s="4"/>
      <c r="M1887" s="117"/>
      <c r="N1887" s="14"/>
      <c r="O1887" s="14"/>
      <c r="P1887" s="32"/>
      <c r="Q1887" s="16"/>
      <c r="R1887" s="133"/>
      <c r="S1887" s="134"/>
      <c r="T1887" s="16"/>
      <c r="U1887" s="16"/>
      <c r="V1887" s="5"/>
      <c r="W1887" s="5"/>
      <c r="X1887" s="5"/>
      <c r="Y1887" s="5"/>
      <c r="Z1887" s="18"/>
      <c r="AA1887" s="5"/>
      <c r="BV1887" s="5"/>
    </row>
    <row r="1888" spans="1:74" x14ac:dyDescent="0.3">
      <c r="A1888" s="4"/>
      <c r="F1888" s="4"/>
      <c r="G1888" s="4"/>
      <c r="H1888" s="116"/>
      <c r="I1888" s="116"/>
      <c r="J1888" s="4"/>
      <c r="K1888" s="4"/>
      <c r="L1888" s="4"/>
      <c r="M1888" s="117"/>
      <c r="N1888" s="14"/>
      <c r="O1888" s="14"/>
      <c r="P1888" s="32"/>
      <c r="Q1888" s="16"/>
      <c r="R1888" s="133"/>
      <c r="S1888" s="134"/>
      <c r="T1888" s="16"/>
      <c r="U1888" s="16"/>
      <c r="V1888" s="5"/>
      <c r="W1888" s="5"/>
      <c r="X1888" s="5"/>
      <c r="Y1888" s="5"/>
      <c r="Z1888" s="18"/>
      <c r="AA1888" s="5"/>
      <c r="BV1888" s="5"/>
    </row>
    <row r="1889" spans="1:74" x14ac:dyDescent="0.3">
      <c r="A1889" s="4"/>
      <c r="F1889" s="4"/>
      <c r="G1889" s="4"/>
      <c r="H1889" s="116"/>
      <c r="I1889" s="116"/>
      <c r="J1889" s="4"/>
      <c r="K1889" s="4"/>
      <c r="L1889" s="4"/>
      <c r="M1889" s="117"/>
      <c r="N1889" s="14"/>
      <c r="O1889" s="14"/>
      <c r="P1889" s="32"/>
      <c r="Q1889" s="16"/>
      <c r="R1889" s="133"/>
      <c r="S1889" s="134"/>
      <c r="T1889" s="16"/>
      <c r="U1889" s="16"/>
      <c r="V1889" s="5"/>
      <c r="W1889" s="5"/>
      <c r="X1889" s="5"/>
      <c r="Y1889" s="5"/>
      <c r="Z1889" s="18"/>
      <c r="AA1889" s="5"/>
      <c r="BV1889" s="5"/>
    </row>
    <row r="1890" spans="1:74" x14ac:dyDescent="0.3">
      <c r="A1890" s="4"/>
      <c r="F1890" s="4"/>
      <c r="G1890" s="4"/>
      <c r="H1890" s="116"/>
      <c r="I1890" s="116"/>
      <c r="J1890" s="4"/>
      <c r="K1890" s="4"/>
      <c r="L1890" s="4"/>
      <c r="M1890" s="117"/>
      <c r="N1890" s="14"/>
      <c r="O1890" s="14"/>
      <c r="P1890" s="32"/>
      <c r="Q1890" s="16"/>
      <c r="R1890" s="133"/>
      <c r="S1890" s="134"/>
      <c r="T1890" s="16"/>
      <c r="U1890" s="16"/>
      <c r="V1890" s="5"/>
      <c r="W1890" s="5"/>
      <c r="X1890" s="5"/>
      <c r="Y1890" s="5"/>
      <c r="Z1890" s="18"/>
      <c r="AA1890" s="5"/>
      <c r="BV1890" s="5"/>
    </row>
    <row r="1891" spans="1:74" x14ac:dyDescent="0.3">
      <c r="A1891" s="4"/>
      <c r="F1891" s="4"/>
      <c r="G1891" s="4"/>
      <c r="H1891" s="116"/>
      <c r="I1891" s="116"/>
      <c r="J1891" s="4"/>
      <c r="K1891" s="4"/>
      <c r="L1891" s="4"/>
      <c r="M1891" s="117"/>
      <c r="N1891" s="14"/>
      <c r="O1891" s="14"/>
      <c r="P1891" s="32"/>
      <c r="Q1891" s="16"/>
      <c r="R1891" s="133"/>
      <c r="S1891" s="134"/>
      <c r="T1891" s="16"/>
      <c r="U1891" s="16"/>
      <c r="V1891" s="5"/>
      <c r="W1891" s="5"/>
      <c r="X1891" s="5"/>
      <c r="Y1891" s="5"/>
      <c r="Z1891" s="18"/>
      <c r="AA1891" s="5"/>
      <c r="BV1891" s="5"/>
    </row>
    <row r="1892" spans="1:74" x14ac:dyDescent="0.3">
      <c r="A1892" s="4"/>
      <c r="F1892" s="4"/>
      <c r="G1892" s="4"/>
      <c r="H1892" s="116"/>
      <c r="I1892" s="116"/>
      <c r="J1892" s="4"/>
      <c r="K1892" s="4"/>
      <c r="L1892" s="4"/>
      <c r="M1892" s="117"/>
      <c r="N1892" s="14"/>
      <c r="O1892" s="14"/>
      <c r="P1892" s="32"/>
      <c r="Q1892" s="16"/>
      <c r="R1892" s="133"/>
      <c r="S1892" s="134"/>
      <c r="T1892" s="16"/>
      <c r="U1892" s="16"/>
      <c r="V1892" s="5"/>
      <c r="W1892" s="5"/>
      <c r="X1892" s="5"/>
      <c r="Y1892" s="5"/>
      <c r="Z1892" s="18"/>
      <c r="AA1892" s="5"/>
      <c r="BV1892" s="5"/>
    </row>
    <row r="1893" spans="1:74" x14ac:dyDescent="0.3">
      <c r="A1893" s="4"/>
      <c r="F1893" s="4"/>
      <c r="G1893" s="4"/>
      <c r="H1893" s="116"/>
      <c r="I1893" s="116"/>
      <c r="J1893" s="4"/>
      <c r="K1893" s="4"/>
      <c r="L1893" s="4"/>
      <c r="M1893" s="117"/>
      <c r="N1893" s="14"/>
      <c r="O1893" s="14"/>
      <c r="P1893" s="32"/>
      <c r="Q1893" s="16"/>
      <c r="R1893" s="133"/>
      <c r="S1893" s="134"/>
      <c r="T1893" s="16"/>
      <c r="U1893" s="16"/>
      <c r="V1893" s="5"/>
      <c r="W1893" s="5"/>
      <c r="X1893" s="5"/>
      <c r="Y1893" s="5"/>
      <c r="Z1893" s="18"/>
      <c r="AA1893" s="5"/>
      <c r="BV1893" s="5"/>
    </row>
    <row r="1894" spans="1:74" x14ac:dyDescent="0.3">
      <c r="A1894" s="4"/>
      <c r="F1894" s="4"/>
      <c r="G1894" s="4"/>
      <c r="H1894" s="116"/>
      <c r="I1894" s="116"/>
      <c r="J1894" s="4"/>
      <c r="K1894" s="4"/>
      <c r="L1894" s="4"/>
      <c r="M1894" s="117"/>
      <c r="N1894" s="14"/>
      <c r="O1894" s="14"/>
      <c r="P1894" s="32"/>
      <c r="Q1894" s="16"/>
      <c r="R1894" s="133"/>
      <c r="S1894" s="134"/>
      <c r="T1894" s="16"/>
      <c r="U1894" s="16"/>
      <c r="V1894" s="5"/>
      <c r="W1894" s="5"/>
      <c r="X1894" s="5"/>
      <c r="Y1894" s="5"/>
      <c r="Z1894" s="18"/>
      <c r="AA1894" s="5"/>
      <c r="BV1894" s="5"/>
    </row>
    <row r="1895" spans="1:74" x14ac:dyDescent="0.3">
      <c r="A1895" s="4"/>
      <c r="F1895" s="4"/>
      <c r="G1895" s="4"/>
      <c r="H1895" s="116"/>
      <c r="I1895" s="116"/>
      <c r="J1895" s="4"/>
      <c r="K1895" s="4"/>
      <c r="L1895" s="4"/>
      <c r="M1895" s="117"/>
      <c r="N1895" s="14"/>
      <c r="O1895" s="14"/>
      <c r="P1895" s="32"/>
      <c r="Q1895" s="16"/>
      <c r="R1895" s="133"/>
      <c r="S1895" s="134"/>
      <c r="T1895" s="16"/>
      <c r="U1895" s="16"/>
      <c r="V1895" s="5"/>
      <c r="W1895" s="5"/>
      <c r="X1895" s="5"/>
      <c r="Y1895" s="5"/>
      <c r="Z1895" s="18"/>
      <c r="AA1895" s="5"/>
      <c r="BV1895" s="5"/>
    </row>
    <row r="1896" spans="1:74" x14ac:dyDescent="0.3">
      <c r="A1896" s="4"/>
      <c r="F1896" s="4"/>
      <c r="G1896" s="4"/>
      <c r="H1896" s="116"/>
      <c r="I1896" s="116"/>
      <c r="J1896" s="4"/>
      <c r="K1896" s="4"/>
      <c r="L1896" s="4"/>
      <c r="M1896" s="117"/>
      <c r="N1896" s="14"/>
      <c r="O1896" s="14"/>
      <c r="P1896" s="32"/>
      <c r="Q1896" s="16"/>
      <c r="R1896" s="133"/>
      <c r="S1896" s="134"/>
      <c r="T1896" s="16"/>
      <c r="U1896" s="16"/>
      <c r="V1896" s="5"/>
      <c r="W1896" s="5"/>
      <c r="X1896" s="5"/>
      <c r="Y1896" s="5"/>
      <c r="Z1896" s="18"/>
      <c r="AA1896" s="5"/>
      <c r="BV1896" s="5"/>
    </row>
    <row r="1897" spans="1:74" x14ac:dyDescent="0.3">
      <c r="A1897" s="4"/>
      <c r="F1897" s="4"/>
      <c r="G1897" s="4"/>
      <c r="H1897" s="116"/>
      <c r="I1897" s="116"/>
      <c r="J1897" s="4"/>
      <c r="K1897" s="4"/>
      <c r="L1897" s="4"/>
      <c r="M1897" s="117"/>
      <c r="N1897" s="14"/>
      <c r="O1897" s="14"/>
      <c r="P1897" s="32"/>
      <c r="Q1897" s="16"/>
      <c r="R1897" s="133"/>
      <c r="S1897" s="134"/>
      <c r="T1897" s="16"/>
      <c r="U1897" s="16"/>
      <c r="V1897" s="5"/>
      <c r="W1897" s="5"/>
      <c r="X1897" s="5"/>
      <c r="Y1897" s="5"/>
      <c r="Z1897" s="18"/>
      <c r="AA1897" s="5"/>
      <c r="BV1897" s="5"/>
    </row>
    <row r="1898" spans="1:74" x14ac:dyDescent="0.3">
      <c r="A1898" s="4"/>
      <c r="F1898" s="4"/>
      <c r="G1898" s="4"/>
      <c r="H1898" s="116"/>
      <c r="I1898" s="116"/>
      <c r="J1898" s="4"/>
      <c r="K1898" s="4"/>
      <c r="L1898" s="4"/>
      <c r="M1898" s="117"/>
      <c r="N1898" s="14"/>
      <c r="O1898" s="14"/>
      <c r="P1898" s="32"/>
      <c r="Q1898" s="16"/>
      <c r="R1898" s="133"/>
      <c r="S1898" s="134"/>
      <c r="T1898" s="16"/>
      <c r="U1898" s="16"/>
      <c r="V1898" s="5"/>
      <c r="W1898" s="5"/>
      <c r="X1898" s="5"/>
      <c r="Y1898" s="5"/>
      <c r="Z1898" s="18"/>
      <c r="AA1898" s="5"/>
      <c r="BV1898" s="5"/>
    </row>
    <row r="1899" spans="1:74" x14ac:dyDescent="0.3">
      <c r="A1899" s="4"/>
      <c r="F1899" s="4"/>
      <c r="G1899" s="4"/>
      <c r="H1899" s="116"/>
      <c r="I1899" s="116"/>
      <c r="J1899" s="4"/>
      <c r="K1899" s="4"/>
      <c r="L1899" s="4"/>
      <c r="M1899" s="117"/>
      <c r="N1899" s="14"/>
      <c r="O1899" s="14"/>
      <c r="P1899" s="32"/>
      <c r="Q1899" s="16"/>
      <c r="R1899" s="133"/>
      <c r="S1899" s="134"/>
      <c r="T1899" s="16"/>
      <c r="U1899" s="16"/>
      <c r="V1899" s="5"/>
      <c r="W1899" s="5"/>
      <c r="X1899" s="5"/>
      <c r="Y1899" s="5"/>
      <c r="Z1899" s="18"/>
      <c r="AA1899" s="5"/>
      <c r="BV1899" s="5"/>
    </row>
    <row r="1900" spans="1:74" x14ac:dyDescent="0.3">
      <c r="A1900" s="4"/>
      <c r="F1900" s="4"/>
      <c r="G1900" s="4"/>
      <c r="H1900" s="116"/>
      <c r="I1900" s="116"/>
      <c r="J1900" s="4"/>
      <c r="K1900" s="4"/>
      <c r="L1900" s="4"/>
      <c r="M1900" s="117"/>
      <c r="N1900" s="14"/>
      <c r="O1900" s="14"/>
      <c r="P1900" s="32"/>
      <c r="Q1900" s="16"/>
      <c r="R1900" s="133"/>
      <c r="S1900" s="134"/>
      <c r="T1900" s="16"/>
      <c r="U1900" s="16"/>
      <c r="V1900" s="5"/>
      <c r="W1900" s="5"/>
      <c r="X1900" s="5"/>
      <c r="Y1900" s="5"/>
      <c r="Z1900" s="18"/>
      <c r="AA1900" s="5"/>
      <c r="BV1900" s="5"/>
    </row>
    <row r="1901" spans="1:74" x14ac:dyDescent="0.3">
      <c r="A1901" s="4"/>
      <c r="F1901" s="4"/>
      <c r="G1901" s="4"/>
      <c r="H1901" s="116"/>
      <c r="I1901" s="116"/>
      <c r="J1901" s="4"/>
      <c r="K1901" s="4"/>
      <c r="L1901" s="4"/>
      <c r="M1901" s="117"/>
      <c r="N1901" s="14"/>
      <c r="O1901" s="14"/>
      <c r="P1901" s="32"/>
      <c r="Q1901" s="16"/>
      <c r="R1901" s="133"/>
      <c r="S1901" s="134"/>
      <c r="T1901" s="16"/>
      <c r="U1901" s="16"/>
      <c r="V1901" s="5"/>
      <c r="W1901" s="5"/>
      <c r="X1901" s="5"/>
      <c r="Y1901" s="5"/>
      <c r="Z1901" s="18"/>
      <c r="AA1901" s="5"/>
      <c r="BV1901" s="5"/>
    </row>
    <row r="1902" spans="1:74" x14ac:dyDescent="0.3">
      <c r="A1902" s="4"/>
      <c r="F1902" s="4"/>
      <c r="G1902" s="4"/>
      <c r="H1902" s="116"/>
      <c r="I1902" s="116"/>
      <c r="J1902" s="4"/>
      <c r="K1902" s="4"/>
      <c r="L1902" s="4"/>
      <c r="M1902" s="117"/>
      <c r="N1902" s="14"/>
      <c r="O1902" s="14"/>
      <c r="P1902" s="32"/>
      <c r="Q1902" s="16"/>
      <c r="R1902" s="133"/>
      <c r="S1902" s="134"/>
      <c r="T1902" s="16"/>
      <c r="U1902" s="16"/>
      <c r="V1902" s="5"/>
      <c r="W1902" s="5"/>
      <c r="X1902" s="5"/>
      <c r="Y1902" s="5"/>
      <c r="Z1902" s="18"/>
      <c r="AA1902" s="5"/>
      <c r="BV1902" s="5"/>
    </row>
    <row r="1903" spans="1:74" x14ac:dyDescent="0.3">
      <c r="A1903" s="4"/>
      <c r="F1903" s="4"/>
      <c r="G1903" s="4"/>
      <c r="H1903" s="116"/>
      <c r="I1903" s="116"/>
      <c r="J1903" s="4"/>
      <c r="K1903" s="4"/>
      <c r="L1903" s="4"/>
      <c r="M1903" s="117"/>
      <c r="N1903" s="14"/>
      <c r="O1903" s="14"/>
      <c r="P1903" s="32"/>
      <c r="Q1903" s="16"/>
      <c r="R1903" s="133"/>
      <c r="S1903" s="134"/>
      <c r="T1903" s="16"/>
      <c r="U1903" s="16"/>
      <c r="V1903" s="5"/>
      <c r="W1903" s="5"/>
      <c r="X1903" s="5"/>
      <c r="Y1903" s="5"/>
      <c r="Z1903" s="18"/>
      <c r="AA1903" s="5"/>
      <c r="BV1903" s="5"/>
    </row>
    <row r="1904" spans="1:74" x14ac:dyDescent="0.3">
      <c r="A1904" s="4"/>
      <c r="F1904" s="4"/>
      <c r="G1904" s="4"/>
      <c r="H1904" s="116"/>
      <c r="I1904" s="116"/>
      <c r="J1904" s="4"/>
      <c r="K1904" s="4"/>
      <c r="L1904" s="4"/>
      <c r="M1904" s="117"/>
      <c r="N1904" s="14"/>
      <c r="O1904" s="14"/>
      <c r="P1904" s="32"/>
      <c r="Q1904" s="16"/>
      <c r="R1904" s="133"/>
      <c r="S1904" s="134"/>
      <c r="T1904" s="16"/>
      <c r="U1904" s="16"/>
      <c r="V1904" s="5"/>
      <c r="W1904" s="5"/>
      <c r="X1904" s="5"/>
      <c r="Y1904" s="5"/>
      <c r="Z1904" s="18"/>
      <c r="AA1904" s="5"/>
      <c r="BV1904" s="5"/>
    </row>
    <row r="1905" spans="1:74" x14ac:dyDescent="0.3">
      <c r="A1905" s="4"/>
      <c r="F1905" s="4"/>
      <c r="G1905" s="4"/>
      <c r="H1905" s="116"/>
      <c r="I1905" s="116"/>
      <c r="J1905" s="4"/>
      <c r="K1905" s="4"/>
      <c r="L1905" s="4"/>
      <c r="M1905" s="117"/>
      <c r="N1905" s="14"/>
      <c r="O1905" s="14"/>
      <c r="P1905" s="32"/>
      <c r="Q1905" s="16"/>
      <c r="R1905" s="133"/>
      <c r="S1905" s="134"/>
      <c r="T1905" s="16"/>
      <c r="U1905" s="16"/>
      <c r="V1905" s="5"/>
      <c r="W1905" s="5"/>
      <c r="X1905" s="5"/>
      <c r="Y1905" s="5"/>
      <c r="Z1905" s="18"/>
      <c r="AA1905" s="5"/>
      <c r="BV1905" s="5"/>
    </row>
    <row r="1906" spans="1:74" x14ac:dyDescent="0.3">
      <c r="A1906" s="4"/>
      <c r="F1906" s="4"/>
      <c r="G1906" s="4"/>
      <c r="H1906" s="116"/>
      <c r="I1906" s="116"/>
      <c r="J1906" s="4"/>
      <c r="K1906" s="4"/>
      <c r="L1906" s="4"/>
      <c r="M1906" s="117"/>
      <c r="N1906" s="14"/>
      <c r="O1906" s="14"/>
      <c r="P1906" s="32"/>
      <c r="Q1906" s="16"/>
      <c r="R1906" s="133"/>
      <c r="S1906" s="134"/>
      <c r="T1906" s="16"/>
      <c r="U1906" s="16"/>
      <c r="V1906" s="5"/>
      <c r="W1906" s="5"/>
      <c r="X1906" s="5"/>
      <c r="Y1906" s="5"/>
      <c r="Z1906" s="18"/>
      <c r="AA1906" s="5"/>
      <c r="BV1906" s="5"/>
    </row>
    <row r="1907" spans="1:74" x14ac:dyDescent="0.3">
      <c r="A1907" s="4"/>
      <c r="F1907" s="4"/>
      <c r="G1907" s="4"/>
      <c r="H1907" s="116"/>
      <c r="I1907" s="116"/>
      <c r="J1907" s="4"/>
      <c r="K1907" s="4"/>
      <c r="L1907" s="4"/>
      <c r="M1907" s="117"/>
      <c r="N1907" s="14"/>
      <c r="O1907" s="14"/>
      <c r="P1907" s="32"/>
      <c r="Q1907" s="16"/>
      <c r="R1907" s="133"/>
      <c r="S1907" s="134"/>
      <c r="T1907" s="16"/>
      <c r="U1907" s="16"/>
      <c r="V1907" s="5"/>
      <c r="W1907" s="5"/>
      <c r="X1907" s="5"/>
      <c r="Y1907" s="5"/>
      <c r="Z1907" s="18"/>
      <c r="AA1907" s="5"/>
      <c r="BV1907" s="5"/>
    </row>
    <row r="1908" spans="1:74" x14ac:dyDescent="0.3">
      <c r="A1908" s="4"/>
      <c r="F1908" s="4"/>
      <c r="G1908" s="4"/>
      <c r="H1908" s="116"/>
      <c r="I1908" s="116"/>
      <c r="J1908" s="4"/>
      <c r="K1908" s="4"/>
      <c r="L1908" s="4"/>
      <c r="M1908" s="117"/>
      <c r="N1908" s="14"/>
      <c r="O1908" s="14"/>
      <c r="P1908" s="32"/>
      <c r="Q1908" s="16"/>
      <c r="R1908" s="133"/>
      <c r="S1908" s="134"/>
      <c r="T1908" s="16"/>
      <c r="U1908" s="16"/>
      <c r="V1908" s="5"/>
      <c r="W1908" s="5"/>
      <c r="X1908" s="5"/>
      <c r="Y1908" s="5"/>
      <c r="Z1908" s="18"/>
      <c r="AA1908" s="5"/>
      <c r="BV1908" s="5"/>
    </row>
    <row r="1909" spans="1:74" x14ac:dyDescent="0.3">
      <c r="A1909" s="4"/>
      <c r="F1909" s="4"/>
      <c r="G1909" s="4"/>
      <c r="H1909" s="116"/>
      <c r="I1909" s="116"/>
      <c r="J1909" s="4"/>
      <c r="K1909" s="4"/>
      <c r="L1909" s="4"/>
      <c r="M1909" s="117"/>
      <c r="N1909" s="14"/>
      <c r="O1909" s="14"/>
      <c r="P1909" s="32"/>
      <c r="Q1909" s="16"/>
      <c r="R1909" s="133"/>
      <c r="S1909" s="134"/>
      <c r="T1909" s="16"/>
      <c r="U1909" s="16"/>
      <c r="V1909" s="5"/>
      <c r="W1909" s="5"/>
      <c r="X1909" s="5"/>
      <c r="Y1909" s="5"/>
      <c r="Z1909" s="18"/>
      <c r="AA1909" s="5"/>
      <c r="BV1909" s="5"/>
    </row>
    <row r="1910" spans="1:74" x14ac:dyDescent="0.3">
      <c r="A1910" s="4"/>
      <c r="F1910" s="4"/>
      <c r="G1910" s="4"/>
      <c r="H1910" s="116"/>
      <c r="I1910" s="116"/>
      <c r="J1910" s="4"/>
      <c r="K1910" s="4"/>
      <c r="L1910" s="4"/>
      <c r="M1910" s="117"/>
      <c r="N1910" s="14"/>
      <c r="O1910" s="14"/>
      <c r="P1910" s="32"/>
      <c r="Q1910" s="16"/>
      <c r="R1910" s="133"/>
      <c r="S1910" s="134"/>
      <c r="T1910" s="16"/>
      <c r="U1910" s="16"/>
      <c r="V1910" s="5"/>
      <c r="W1910" s="5"/>
      <c r="X1910" s="5"/>
      <c r="Y1910" s="5"/>
      <c r="Z1910" s="18"/>
      <c r="AA1910" s="5"/>
      <c r="BV1910" s="5"/>
    </row>
    <row r="1911" spans="1:74" x14ac:dyDescent="0.3">
      <c r="A1911" s="4"/>
      <c r="F1911" s="4"/>
      <c r="G1911" s="4"/>
      <c r="H1911" s="116"/>
      <c r="I1911" s="116"/>
      <c r="J1911" s="4"/>
      <c r="K1911" s="4"/>
      <c r="L1911" s="4"/>
      <c r="M1911" s="117"/>
      <c r="N1911" s="14"/>
      <c r="O1911" s="14"/>
      <c r="P1911" s="32"/>
      <c r="Q1911" s="16"/>
      <c r="R1911" s="133"/>
      <c r="S1911" s="134"/>
      <c r="T1911" s="16"/>
      <c r="U1911" s="16"/>
      <c r="V1911" s="5"/>
      <c r="W1911" s="5"/>
      <c r="X1911" s="5"/>
      <c r="Y1911" s="5"/>
      <c r="Z1911" s="18"/>
      <c r="AA1911" s="5"/>
      <c r="BV1911" s="5"/>
    </row>
    <row r="1912" spans="1:74" x14ac:dyDescent="0.3">
      <c r="A1912" s="4"/>
      <c r="F1912" s="4"/>
      <c r="G1912" s="4"/>
      <c r="H1912" s="116"/>
      <c r="I1912" s="116"/>
      <c r="J1912" s="4"/>
      <c r="K1912" s="4"/>
      <c r="L1912" s="4"/>
      <c r="M1912" s="117"/>
      <c r="N1912" s="14"/>
      <c r="O1912" s="14"/>
      <c r="P1912" s="32"/>
      <c r="Q1912" s="16"/>
      <c r="R1912" s="133"/>
      <c r="S1912" s="134"/>
      <c r="T1912" s="16"/>
      <c r="U1912" s="16"/>
      <c r="V1912" s="5"/>
      <c r="W1912" s="5"/>
      <c r="X1912" s="5"/>
      <c r="Y1912" s="5"/>
      <c r="Z1912" s="18"/>
      <c r="AA1912" s="5"/>
      <c r="BV1912" s="5"/>
    </row>
    <row r="1913" spans="1:74" x14ac:dyDescent="0.3">
      <c r="A1913" s="4"/>
      <c r="F1913" s="4"/>
      <c r="G1913" s="4"/>
      <c r="H1913" s="116"/>
      <c r="I1913" s="116"/>
      <c r="J1913" s="4"/>
      <c r="K1913" s="4"/>
      <c r="L1913" s="4"/>
      <c r="M1913" s="117"/>
      <c r="N1913" s="14"/>
      <c r="O1913" s="14"/>
      <c r="P1913" s="32"/>
      <c r="Q1913" s="16"/>
      <c r="R1913" s="133"/>
      <c r="S1913" s="134"/>
      <c r="T1913" s="16"/>
      <c r="U1913" s="16"/>
      <c r="V1913" s="5"/>
      <c r="W1913" s="5"/>
      <c r="X1913" s="5"/>
      <c r="Y1913" s="5"/>
      <c r="Z1913" s="18"/>
      <c r="AA1913" s="5"/>
      <c r="BV1913" s="5"/>
    </row>
    <row r="1914" spans="1:74" x14ac:dyDescent="0.3">
      <c r="A1914" s="4"/>
      <c r="F1914" s="4"/>
      <c r="G1914" s="4"/>
      <c r="H1914" s="116"/>
      <c r="I1914" s="116"/>
      <c r="J1914" s="4"/>
      <c r="K1914" s="4"/>
      <c r="L1914" s="4"/>
      <c r="M1914" s="117"/>
      <c r="N1914" s="14"/>
      <c r="O1914" s="14"/>
      <c r="P1914" s="32"/>
      <c r="Q1914" s="16"/>
      <c r="R1914" s="133"/>
      <c r="S1914" s="134"/>
      <c r="T1914" s="16"/>
      <c r="U1914" s="16"/>
      <c r="V1914" s="5"/>
      <c r="W1914" s="5"/>
      <c r="X1914" s="5"/>
      <c r="Y1914" s="5"/>
      <c r="Z1914" s="18"/>
      <c r="AA1914" s="5"/>
      <c r="BV1914" s="5"/>
    </row>
    <row r="1915" spans="1:74" x14ac:dyDescent="0.3">
      <c r="A1915" s="4"/>
      <c r="F1915" s="4"/>
      <c r="G1915" s="4"/>
      <c r="H1915" s="116"/>
      <c r="I1915" s="116"/>
      <c r="J1915" s="4"/>
      <c r="K1915" s="4"/>
      <c r="L1915" s="4"/>
      <c r="M1915" s="117"/>
      <c r="N1915" s="14"/>
      <c r="O1915" s="14"/>
      <c r="P1915" s="32"/>
      <c r="Q1915" s="16"/>
      <c r="R1915" s="133"/>
      <c r="S1915" s="134"/>
      <c r="T1915" s="16"/>
      <c r="U1915" s="16"/>
      <c r="V1915" s="5"/>
      <c r="W1915" s="5"/>
      <c r="X1915" s="5"/>
      <c r="Y1915" s="5"/>
      <c r="Z1915" s="18"/>
      <c r="AA1915" s="5"/>
      <c r="BV1915" s="5"/>
    </row>
    <row r="1916" spans="1:74" x14ac:dyDescent="0.3">
      <c r="A1916" s="4"/>
      <c r="F1916" s="4"/>
      <c r="G1916" s="4"/>
      <c r="H1916" s="116"/>
      <c r="I1916" s="116"/>
      <c r="J1916" s="4"/>
      <c r="K1916" s="4"/>
      <c r="L1916" s="4"/>
      <c r="M1916" s="117"/>
      <c r="N1916" s="14"/>
      <c r="O1916" s="14"/>
      <c r="P1916" s="32"/>
      <c r="Q1916" s="16"/>
      <c r="R1916" s="133"/>
      <c r="S1916" s="134"/>
      <c r="T1916" s="16"/>
      <c r="U1916" s="16"/>
      <c r="V1916" s="5"/>
      <c r="W1916" s="5"/>
      <c r="X1916" s="5"/>
      <c r="Y1916" s="5"/>
      <c r="Z1916" s="18"/>
      <c r="AA1916" s="5"/>
      <c r="BV1916" s="5"/>
    </row>
    <row r="1917" spans="1:74" x14ac:dyDescent="0.3">
      <c r="A1917" s="4"/>
      <c r="F1917" s="4"/>
      <c r="G1917" s="4"/>
      <c r="H1917" s="116"/>
      <c r="I1917" s="116"/>
      <c r="J1917" s="4"/>
      <c r="K1917" s="4"/>
      <c r="L1917" s="4"/>
      <c r="M1917" s="117"/>
      <c r="N1917" s="14"/>
      <c r="O1917" s="14"/>
      <c r="P1917" s="32"/>
      <c r="Q1917" s="16"/>
      <c r="R1917" s="133"/>
      <c r="S1917" s="134"/>
      <c r="T1917" s="16"/>
      <c r="U1917" s="16"/>
      <c r="V1917" s="5"/>
      <c r="W1917" s="5"/>
      <c r="X1917" s="5"/>
      <c r="Y1917" s="5"/>
      <c r="Z1917" s="18"/>
      <c r="AA1917" s="5"/>
      <c r="BV1917" s="5"/>
    </row>
    <row r="1918" spans="1:74" x14ac:dyDescent="0.3">
      <c r="A1918" s="4"/>
      <c r="F1918" s="4"/>
      <c r="G1918" s="4"/>
      <c r="H1918" s="116"/>
      <c r="I1918" s="116"/>
      <c r="J1918" s="4"/>
      <c r="K1918" s="4"/>
      <c r="L1918" s="4"/>
      <c r="M1918" s="117"/>
      <c r="N1918" s="14"/>
      <c r="O1918" s="14"/>
      <c r="P1918" s="32"/>
      <c r="Q1918" s="16"/>
      <c r="R1918" s="133"/>
      <c r="S1918" s="134"/>
      <c r="T1918" s="16"/>
      <c r="U1918" s="16"/>
      <c r="V1918" s="5"/>
      <c r="W1918" s="5"/>
      <c r="X1918" s="5"/>
      <c r="Y1918" s="5"/>
      <c r="Z1918" s="18"/>
      <c r="AA1918" s="5"/>
      <c r="BV1918" s="5"/>
    </row>
    <row r="1919" spans="1:74" x14ac:dyDescent="0.3">
      <c r="A1919" s="4"/>
      <c r="F1919" s="4"/>
      <c r="G1919" s="4"/>
      <c r="H1919" s="116"/>
      <c r="I1919" s="116"/>
      <c r="J1919" s="4"/>
      <c r="K1919" s="4"/>
      <c r="L1919" s="4"/>
      <c r="M1919" s="117"/>
      <c r="N1919" s="14"/>
      <c r="O1919" s="14"/>
      <c r="P1919" s="32"/>
      <c r="Q1919" s="16"/>
      <c r="R1919" s="133"/>
      <c r="S1919" s="134"/>
      <c r="T1919" s="16"/>
      <c r="U1919" s="16"/>
      <c r="V1919" s="5"/>
      <c r="W1919" s="5"/>
      <c r="X1919" s="5"/>
      <c r="Y1919" s="5"/>
      <c r="Z1919" s="18"/>
      <c r="AA1919" s="5"/>
      <c r="BV1919" s="5"/>
    </row>
    <row r="1920" spans="1:74" x14ac:dyDescent="0.3">
      <c r="A1920" s="4"/>
      <c r="F1920" s="4"/>
      <c r="G1920" s="4"/>
      <c r="H1920" s="116"/>
      <c r="I1920" s="116"/>
      <c r="J1920" s="4"/>
      <c r="K1920" s="4"/>
      <c r="L1920" s="4"/>
      <c r="M1920" s="117"/>
      <c r="N1920" s="14"/>
      <c r="O1920" s="14"/>
      <c r="P1920" s="32"/>
      <c r="Q1920" s="16"/>
      <c r="R1920" s="133"/>
      <c r="S1920" s="134"/>
      <c r="T1920" s="16"/>
      <c r="U1920" s="16"/>
      <c r="V1920" s="5"/>
      <c r="W1920" s="5"/>
      <c r="X1920" s="5"/>
      <c r="Y1920" s="5"/>
      <c r="Z1920" s="18"/>
      <c r="AA1920" s="5"/>
      <c r="BV1920" s="5"/>
    </row>
    <row r="1921" spans="1:74" x14ac:dyDescent="0.3">
      <c r="A1921" s="4"/>
      <c r="F1921" s="4"/>
      <c r="G1921" s="4"/>
      <c r="H1921" s="116"/>
      <c r="I1921" s="116"/>
      <c r="J1921" s="4"/>
      <c r="K1921" s="4"/>
      <c r="L1921" s="4"/>
      <c r="M1921" s="117"/>
      <c r="N1921" s="14"/>
      <c r="O1921" s="14"/>
      <c r="P1921" s="32"/>
      <c r="Q1921" s="16"/>
      <c r="R1921" s="133"/>
      <c r="S1921" s="134"/>
      <c r="T1921" s="16"/>
      <c r="U1921" s="16"/>
      <c r="V1921" s="5"/>
      <c r="W1921" s="5"/>
      <c r="X1921" s="5"/>
      <c r="Y1921" s="5"/>
      <c r="Z1921" s="18"/>
      <c r="AA1921" s="5"/>
      <c r="BV1921" s="5"/>
    </row>
    <row r="1922" spans="1:74" x14ac:dyDescent="0.3">
      <c r="A1922" s="4"/>
      <c r="F1922" s="4"/>
      <c r="G1922" s="4"/>
      <c r="H1922" s="116"/>
      <c r="I1922" s="116"/>
      <c r="J1922" s="4"/>
      <c r="K1922" s="4"/>
      <c r="L1922" s="4"/>
      <c r="M1922" s="117"/>
      <c r="N1922" s="14"/>
      <c r="O1922" s="14"/>
      <c r="P1922" s="32"/>
      <c r="Q1922" s="16"/>
      <c r="R1922" s="133"/>
      <c r="S1922" s="134"/>
      <c r="T1922" s="16"/>
      <c r="U1922" s="16"/>
      <c r="V1922" s="5"/>
      <c r="W1922" s="5"/>
      <c r="X1922" s="5"/>
      <c r="Y1922" s="5"/>
      <c r="Z1922" s="18"/>
      <c r="AA1922" s="5"/>
      <c r="BV1922" s="5"/>
    </row>
    <row r="1923" spans="1:74" x14ac:dyDescent="0.3">
      <c r="A1923" s="4"/>
      <c r="F1923" s="4"/>
      <c r="G1923" s="4"/>
      <c r="H1923" s="116"/>
      <c r="I1923" s="116"/>
      <c r="J1923" s="4"/>
      <c r="K1923" s="4"/>
      <c r="L1923" s="4"/>
      <c r="M1923" s="117"/>
      <c r="N1923" s="14"/>
      <c r="O1923" s="14"/>
      <c r="P1923" s="32"/>
      <c r="Q1923" s="16"/>
      <c r="R1923" s="133"/>
      <c r="S1923" s="134"/>
      <c r="T1923" s="16"/>
      <c r="U1923" s="16"/>
      <c r="V1923" s="5"/>
      <c r="W1923" s="5"/>
      <c r="X1923" s="5"/>
      <c r="Y1923" s="5"/>
      <c r="Z1923" s="18"/>
      <c r="AA1923" s="5"/>
      <c r="BV1923" s="5"/>
    </row>
    <row r="1924" spans="1:74" x14ac:dyDescent="0.3">
      <c r="A1924" s="4"/>
      <c r="F1924" s="4"/>
      <c r="G1924" s="4"/>
      <c r="H1924" s="116"/>
      <c r="I1924" s="116"/>
      <c r="J1924" s="4"/>
      <c r="K1924" s="4"/>
      <c r="L1924" s="4"/>
      <c r="M1924" s="117"/>
      <c r="N1924" s="14"/>
      <c r="O1924" s="14"/>
      <c r="P1924" s="32"/>
      <c r="Q1924" s="16"/>
      <c r="R1924" s="133"/>
      <c r="S1924" s="134"/>
      <c r="T1924" s="16"/>
      <c r="U1924" s="16"/>
      <c r="V1924" s="5"/>
      <c r="W1924" s="5"/>
      <c r="X1924" s="5"/>
      <c r="Y1924" s="5"/>
      <c r="Z1924" s="18"/>
      <c r="AA1924" s="5"/>
      <c r="BV1924" s="5"/>
    </row>
    <row r="1925" spans="1:74" x14ac:dyDescent="0.3">
      <c r="A1925" s="4"/>
      <c r="F1925" s="4"/>
      <c r="G1925" s="4"/>
      <c r="H1925" s="116"/>
      <c r="I1925" s="116"/>
      <c r="J1925" s="4"/>
      <c r="K1925" s="4"/>
      <c r="L1925" s="4"/>
      <c r="M1925" s="117"/>
      <c r="N1925" s="14"/>
      <c r="O1925" s="14"/>
      <c r="P1925" s="32"/>
      <c r="Q1925" s="16"/>
      <c r="R1925" s="133"/>
      <c r="S1925" s="134"/>
      <c r="T1925" s="16"/>
      <c r="U1925" s="16"/>
      <c r="V1925" s="5"/>
      <c r="W1925" s="5"/>
      <c r="X1925" s="5"/>
      <c r="Y1925" s="5"/>
      <c r="Z1925" s="18"/>
      <c r="AA1925" s="5"/>
      <c r="BV1925" s="5"/>
    </row>
    <row r="1926" spans="1:74" x14ac:dyDescent="0.3">
      <c r="A1926" s="4"/>
      <c r="F1926" s="4"/>
      <c r="G1926" s="4"/>
      <c r="H1926" s="116"/>
      <c r="I1926" s="116"/>
      <c r="J1926" s="4"/>
      <c r="K1926" s="4"/>
      <c r="L1926" s="4"/>
      <c r="M1926" s="117"/>
      <c r="N1926" s="14"/>
      <c r="O1926" s="14"/>
      <c r="P1926" s="32"/>
      <c r="Q1926" s="16"/>
      <c r="R1926" s="133"/>
      <c r="S1926" s="134"/>
      <c r="T1926" s="16"/>
      <c r="U1926" s="16"/>
      <c r="V1926" s="5"/>
      <c r="W1926" s="5"/>
      <c r="X1926" s="5"/>
      <c r="Y1926" s="5"/>
      <c r="Z1926" s="18"/>
      <c r="AA1926" s="5"/>
      <c r="BV1926" s="5"/>
    </row>
    <row r="1927" spans="1:74" x14ac:dyDescent="0.3">
      <c r="A1927" s="4"/>
      <c r="F1927" s="4"/>
      <c r="G1927" s="4"/>
      <c r="H1927" s="116"/>
      <c r="I1927" s="116"/>
      <c r="J1927" s="4"/>
      <c r="K1927" s="4"/>
      <c r="L1927" s="4"/>
      <c r="M1927" s="117"/>
      <c r="N1927" s="14"/>
      <c r="O1927" s="14"/>
      <c r="P1927" s="32"/>
      <c r="Q1927" s="16"/>
      <c r="R1927" s="133"/>
      <c r="S1927" s="134"/>
      <c r="T1927" s="16"/>
      <c r="U1927" s="16"/>
      <c r="V1927" s="5"/>
      <c r="W1927" s="5"/>
      <c r="X1927" s="5"/>
      <c r="Y1927" s="5"/>
      <c r="Z1927" s="18"/>
      <c r="AA1927" s="5"/>
      <c r="BV1927" s="5"/>
    </row>
    <row r="1928" spans="1:74" x14ac:dyDescent="0.3">
      <c r="A1928" s="4"/>
      <c r="F1928" s="4"/>
      <c r="G1928" s="4"/>
      <c r="H1928" s="116"/>
      <c r="I1928" s="116"/>
      <c r="J1928" s="4"/>
      <c r="K1928" s="4"/>
      <c r="L1928" s="4"/>
      <c r="M1928" s="117"/>
      <c r="N1928" s="14"/>
      <c r="O1928" s="14"/>
      <c r="P1928" s="32"/>
      <c r="Q1928" s="16"/>
      <c r="R1928" s="133"/>
      <c r="S1928" s="134"/>
      <c r="T1928" s="16"/>
      <c r="U1928" s="16"/>
      <c r="V1928" s="5"/>
      <c r="W1928" s="5"/>
      <c r="X1928" s="5"/>
      <c r="Y1928" s="5"/>
      <c r="Z1928" s="18"/>
      <c r="AA1928" s="5"/>
      <c r="BV1928" s="5"/>
    </row>
    <row r="1929" spans="1:74" x14ac:dyDescent="0.3">
      <c r="A1929" s="4"/>
      <c r="F1929" s="4"/>
      <c r="G1929" s="4"/>
      <c r="H1929" s="116"/>
      <c r="I1929" s="116"/>
      <c r="J1929" s="4"/>
      <c r="K1929" s="4"/>
      <c r="L1929" s="4"/>
      <c r="M1929" s="117"/>
      <c r="N1929" s="14"/>
      <c r="O1929" s="14"/>
      <c r="P1929" s="32"/>
      <c r="Q1929" s="16"/>
      <c r="R1929" s="133"/>
      <c r="S1929" s="134"/>
      <c r="T1929" s="16"/>
      <c r="U1929" s="16"/>
      <c r="V1929" s="5"/>
      <c r="W1929" s="5"/>
      <c r="X1929" s="5"/>
      <c r="Y1929" s="5"/>
      <c r="Z1929" s="18"/>
      <c r="AA1929" s="5"/>
      <c r="BV1929" s="5"/>
    </row>
    <row r="1930" spans="1:74" x14ac:dyDescent="0.3">
      <c r="A1930" s="4"/>
      <c r="F1930" s="4"/>
      <c r="G1930" s="4"/>
      <c r="H1930" s="116"/>
      <c r="I1930" s="116"/>
      <c r="J1930" s="4"/>
      <c r="K1930" s="4"/>
      <c r="L1930" s="4"/>
      <c r="M1930" s="117"/>
      <c r="N1930" s="14"/>
      <c r="O1930" s="14"/>
      <c r="P1930" s="32"/>
      <c r="Q1930" s="16"/>
      <c r="R1930" s="133"/>
      <c r="S1930" s="134"/>
      <c r="T1930" s="16"/>
      <c r="U1930" s="16"/>
      <c r="V1930" s="5"/>
      <c r="W1930" s="5"/>
      <c r="X1930" s="5"/>
      <c r="Y1930" s="5"/>
      <c r="Z1930" s="18"/>
      <c r="AA1930" s="5"/>
      <c r="BV1930" s="5"/>
    </row>
    <row r="1931" spans="1:74" x14ac:dyDescent="0.3">
      <c r="A1931" s="4"/>
      <c r="F1931" s="4"/>
      <c r="G1931" s="4"/>
      <c r="H1931" s="116"/>
      <c r="I1931" s="116"/>
      <c r="J1931" s="4"/>
      <c r="K1931" s="4"/>
      <c r="L1931" s="4"/>
      <c r="M1931" s="117"/>
      <c r="N1931" s="14"/>
      <c r="O1931" s="14"/>
      <c r="P1931" s="32"/>
      <c r="Q1931" s="16"/>
      <c r="R1931" s="133"/>
      <c r="S1931" s="134"/>
      <c r="T1931" s="16"/>
      <c r="U1931" s="16"/>
      <c r="V1931" s="5"/>
      <c r="W1931" s="5"/>
      <c r="X1931" s="5"/>
      <c r="Y1931" s="5"/>
      <c r="Z1931" s="18"/>
      <c r="AA1931" s="5"/>
      <c r="BV1931" s="5"/>
    </row>
    <row r="1932" spans="1:74" x14ac:dyDescent="0.3">
      <c r="A1932" s="4"/>
      <c r="F1932" s="4"/>
      <c r="G1932" s="4"/>
      <c r="H1932" s="116"/>
      <c r="I1932" s="116"/>
      <c r="J1932" s="4"/>
      <c r="K1932" s="4"/>
      <c r="L1932" s="4"/>
      <c r="M1932" s="117"/>
      <c r="N1932" s="14"/>
      <c r="O1932" s="14"/>
      <c r="P1932" s="32"/>
      <c r="Q1932" s="16"/>
      <c r="R1932" s="133"/>
      <c r="S1932" s="134"/>
      <c r="T1932" s="16"/>
      <c r="U1932" s="16"/>
      <c r="V1932" s="5"/>
      <c r="W1932" s="5"/>
      <c r="X1932" s="5"/>
      <c r="Y1932" s="5"/>
      <c r="Z1932" s="18"/>
      <c r="AA1932" s="5"/>
      <c r="BV1932" s="5"/>
    </row>
    <row r="1933" spans="1:74" x14ac:dyDescent="0.3">
      <c r="A1933" s="4"/>
      <c r="F1933" s="4"/>
      <c r="G1933" s="4"/>
      <c r="H1933" s="116"/>
      <c r="I1933" s="116"/>
      <c r="J1933" s="4"/>
      <c r="K1933" s="4"/>
      <c r="L1933" s="4"/>
      <c r="M1933" s="117"/>
      <c r="N1933" s="14"/>
      <c r="O1933" s="14"/>
      <c r="P1933" s="32"/>
      <c r="Q1933" s="16"/>
      <c r="R1933" s="133"/>
      <c r="S1933" s="134"/>
      <c r="T1933" s="16"/>
      <c r="U1933" s="16"/>
      <c r="V1933" s="5"/>
      <c r="W1933" s="5"/>
      <c r="X1933" s="5"/>
      <c r="Y1933" s="5"/>
      <c r="Z1933" s="18"/>
      <c r="AA1933" s="5"/>
      <c r="BV1933" s="5"/>
    </row>
    <row r="1934" spans="1:74" x14ac:dyDescent="0.3">
      <c r="A1934" s="4"/>
      <c r="F1934" s="4"/>
      <c r="G1934" s="4"/>
      <c r="H1934" s="116"/>
      <c r="I1934" s="116"/>
      <c r="J1934" s="4"/>
      <c r="K1934" s="4"/>
      <c r="L1934" s="4"/>
      <c r="M1934" s="117"/>
      <c r="N1934" s="14"/>
      <c r="O1934" s="14"/>
      <c r="P1934" s="32"/>
      <c r="Q1934" s="16"/>
      <c r="R1934" s="133"/>
      <c r="S1934" s="134"/>
      <c r="T1934" s="16"/>
      <c r="U1934" s="16"/>
      <c r="V1934" s="5"/>
      <c r="W1934" s="5"/>
      <c r="X1934" s="5"/>
      <c r="Y1934" s="5"/>
      <c r="Z1934" s="18"/>
      <c r="AA1934" s="5"/>
      <c r="BV1934" s="5"/>
    </row>
    <row r="1935" spans="1:74" x14ac:dyDescent="0.3">
      <c r="A1935" s="4"/>
      <c r="F1935" s="4"/>
      <c r="G1935" s="4"/>
      <c r="H1935" s="116"/>
      <c r="I1935" s="116"/>
      <c r="J1935" s="4"/>
      <c r="K1935" s="4"/>
      <c r="L1935" s="4"/>
      <c r="M1935" s="117"/>
      <c r="N1935" s="14"/>
      <c r="O1935" s="14"/>
      <c r="P1935" s="32"/>
      <c r="Q1935" s="16"/>
      <c r="R1935" s="133"/>
      <c r="S1935" s="134"/>
      <c r="T1935" s="16"/>
      <c r="U1935" s="16"/>
      <c r="V1935" s="5"/>
      <c r="W1935" s="5"/>
      <c r="X1935" s="5"/>
      <c r="Y1935" s="5"/>
      <c r="Z1935" s="18"/>
      <c r="AA1935" s="5"/>
      <c r="BV1935" s="5"/>
    </row>
    <row r="1936" spans="1:74" x14ac:dyDescent="0.3">
      <c r="A1936" s="4"/>
      <c r="F1936" s="4"/>
      <c r="G1936" s="4"/>
      <c r="H1936" s="116"/>
      <c r="I1936" s="116"/>
      <c r="J1936" s="4"/>
      <c r="K1936" s="4"/>
      <c r="L1936" s="4"/>
      <c r="M1936" s="117"/>
      <c r="N1936" s="14"/>
      <c r="O1936" s="14"/>
      <c r="P1936" s="32"/>
      <c r="Q1936" s="16"/>
      <c r="R1936" s="133"/>
      <c r="S1936" s="134"/>
      <c r="T1936" s="16"/>
      <c r="U1936" s="16"/>
      <c r="V1936" s="5"/>
      <c r="W1936" s="5"/>
      <c r="X1936" s="5"/>
      <c r="Y1936" s="5"/>
      <c r="Z1936" s="18"/>
      <c r="AA1936" s="5"/>
      <c r="BV1936" s="5"/>
    </row>
    <row r="1937" spans="1:74" x14ac:dyDescent="0.3">
      <c r="A1937" s="4"/>
      <c r="F1937" s="4"/>
      <c r="G1937" s="4"/>
      <c r="H1937" s="116"/>
      <c r="I1937" s="116"/>
      <c r="J1937" s="4"/>
      <c r="K1937" s="4"/>
      <c r="L1937" s="4"/>
      <c r="M1937" s="117"/>
      <c r="N1937" s="14"/>
      <c r="O1937" s="14"/>
      <c r="P1937" s="32"/>
      <c r="Q1937" s="16"/>
      <c r="R1937" s="133"/>
      <c r="S1937" s="134"/>
      <c r="T1937" s="16"/>
      <c r="U1937" s="16"/>
      <c r="V1937" s="5"/>
      <c r="W1937" s="5"/>
      <c r="X1937" s="5"/>
      <c r="Y1937" s="5"/>
      <c r="Z1937" s="18"/>
      <c r="AA1937" s="5"/>
      <c r="BV1937" s="5"/>
    </row>
    <row r="1938" spans="1:74" x14ac:dyDescent="0.3">
      <c r="A1938" s="4"/>
      <c r="F1938" s="4"/>
      <c r="G1938" s="4"/>
      <c r="H1938" s="116"/>
      <c r="I1938" s="116"/>
      <c r="J1938" s="4"/>
      <c r="K1938" s="4"/>
      <c r="L1938" s="4"/>
      <c r="M1938" s="117"/>
      <c r="N1938" s="14"/>
      <c r="O1938" s="14"/>
      <c r="P1938" s="32"/>
      <c r="Q1938" s="16"/>
      <c r="R1938" s="133"/>
      <c r="S1938" s="134"/>
      <c r="T1938" s="16"/>
      <c r="U1938" s="16"/>
      <c r="V1938" s="5"/>
      <c r="W1938" s="5"/>
      <c r="X1938" s="5"/>
      <c r="Y1938" s="5"/>
      <c r="Z1938" s="18"/>
      <c r="AA1938" s="5"/>
      <c r="BV1938" s="5"/>
    </row>
    <row r="1939" spans="1:74" x14ac:dyDescent="0.3">
      <c r="A1939" s="4"/>
      <c r="F1939" s="4"/>
      <c r="G1939" s="4"/>
      <c r="H1939" s="116"/>
      <c r="I1939" s="116"/>
      <c r="J1939" s="4"/>
      <c r="K1939" s="4"/>
      <c r="L1939" s="4"/>
      <c r="M1939" s="117"/>
      <c r="N1939" s="14"/>
      <c r="O1939" s="14"/>
      <c r="P1939" s="32"/>
      <c r="Q1939" s="16"/>
      <c r="R1939" s="133"/>
      <c r="S1939" s="134"/>
      <c r="T1939" s="16"/>
      <c r="U1939" s="16"/>
      <c r="V1939" s="5"/>
      <c r="W1939" s="5"/>
      <c r="X1939" s="5"/>
      <c r="Y1939" s="5"/>
      <c r="Z1939" s="18"/>
      <c r="AA1939" s="5"/>
      <c r="BV1939" s="5"/>
    </row>
    <row r="1940" spans="1:74" x14ac:dyDescent="0.3">
      <c r="A1940" s="4"/>
      <c r="F1940" s="4"/>
      <c r="G1940" s="4"/>
      <c r="H1940" s="116"/>
      <c r="I1940" s="116"/>
      <c r="J1940" s="4"/>
      <c r="K1940" s="4"/>
      <c r="L1940" s="4"/>
      <c r="M1940" s="117"/>
      <c r="N1940" s="14"/>
      <c r="O1940" s="14"/>
      <c r="P1940" s="32"/>
      <c r="Q1940" s="16"/>
      <c r="R1940" s="133"/>
      <c r="S1940" s="134"/>
      <c r="T1940" s="16"/>
      <c r="U1940" s="16"/>
      <c r="V1940" s="5"/>
      <c r="W1940" s="5"/>
      <c r="X1940" s="5"/>
      <c r="Y1940" s="5"/>
      <c r="Z1940" s="18"/>
      <c r="AA1940" s="5"/>
      <c r="BV1940" s="5"/>
    </row>
    <row r="1941" spans="1:74" x14ac:dyDescent="0.3">
      <c r="A1941" s="4"/>
      <c r="F1941" s="4"/>
      <c r="G1941" s="4"/>
      <c r="H1941" s="116"/>
      <c r="I1941" s="116"/>
      <c r="J1941" s="4"/>
      <c r="K1941" s="4"/>
      <c r="L1941" s="4"/>
      <c r="M1941" s="117"/>
      <c r="N1941" s="14"/>
      <c r="O1941" s="14"/>
      <c r="P1941" s="32"/>
      <c r="Q1941" s="16"/>
      <c r="R1941" s="133"/>
      <c r="S1941" s="134"/>
      <c r="T1941" s="16"/>
      <c r="U1941" s="16"/>
      <c r="V1941" s="5"/>
      <c r="W1941" s="5"/>
      <c r="X1941" s="5"/>
      <c r="Y1941" s="5"/>
      <c r="Z1941" s="18"/>
      <c r="AA1941" s="5"/>
      <c r="BV1941" s="5"/>
    </row>
    <row r="1942" spans="1:74" x14ac:dyDescent="0.3">
      <c r="A1942" s="4"/>
      <c r="F1942" s="4"/>
      <c r="G1942" s="4"/>
      <c r="H1942" s="116"/>
      <c r="I1942" s="116"/>
      <c r="J1942" s="4"/>
      <c r="K1942" s="4"/>
      <c r="L1942" s="4"/>
      <c r="M1942" s="117"/>
      <c r="N1942" s="14"/>
      <c r="O1942" s="14"/>
      <c r="P1942" s="32"/>
      <c r="Q1942" s="16"/>
      <c r="R1942" s="133"/>
      <c r="S1942" s="134"/>
      <c r="T1942" s="16"/>
      <c r="U1942" s="16"/>
      <c r="V1942" s="5"/>
      <c r="W1942" s="5"/>
      <c r="X1942" s="5"/>
      <c r="Y1942" s="5"/>
      <c r="Z1942" s="18"/>
      <c r="AA1942" s="5"/>
      <c r="BV1942" s="5"/>
    </row>
    <row r="1943" spans="1:74" x14ac:dyDescent="0.3">
      <c r="A1943" s="4"/>
      <c r="F1943" s="4"/>
      <c r="G1943" s="4"/>
      <c r="H1943" s="116"/>
      <c r="I1943" s="116"/>
      <c r="J1943" s="4"/>
      <c r="K1943" s="4"/>
      <c r="L1943" s="4"/>
      <c r="M1943" s="117"/>
      <c r="N1943" s="14"/>
      <c r="O1943" s="14"/>
      <c r="P1943" s="32"/>
      <c r="Q1943" s="16"/>
      <c r="R1943" s="133"/>
      <c r="S1943" s="134"/>
      <c r="T1943" s="16"/>
      <c r="U1943" s="16"/>
      <c r="V1943" s="5"/>
      <c r="W1943" s="5"/>
      <c r="X1943" s="5"/>
      <c r="Y1943" s="5"/>
      <c r="Z1943" s="18"/>
      <c r="AA1943" s="5"/>
      <c r="BV1943" s="5"/>
    </row>
    <row r="1944" spans="1:74" x14ac:dyDescent="0.3">
      <c r="A1944" s="4"/>
      <c r="F1944" s="4"/>
      <c r="G1944" s="4"/>
      <c r="H1944" s="116"/>
      <c r="I1944" s="116"/>
      <c r="J1944" s="4"/>
      <c r="K1944" s="4"/>
      <c r="L1944" s="4"/>
      <c r="M1944" s="117"/>
      <c r="N1944" s="14"/>
      <c r="O1944" s="14"/>
      <c r="P1944" s="32"/>
      <c r="Q1944" s="16"/>
      <c r="R1944" s="133"/>
      <c r="S1944" s="134"/>
      <c r="T1944" s="16"/>
      <c r="U1944" s="16"/>
      <c r="V1944" s="5"/>
      <c r="W1944" s="5"/>
      <c r="X1944" s="5"/>
      <c r="Y1944" s="5"/>
      <c r="Z1944" s="18"/>
      <c r="AA1944" s="5"/>
      <c r="BV1944" s="5"/>
    </row>
    <row r="1945" spans="1:74" x14ac:dyDescent="0.3">
      <c r="A1945" s="4"/>
      <c r="F1945" s="4"/>
      <c r="G1945" s="4"/>
      <c r="H1945" s="116"/>
      <c r="I1945" s="116"/>
      <c r="J1945" s="4"/>
      <c r="K1945" s="4"/>
      <c r="L1945" s="4"/>
      <c r="M1945" s="117"/>
      <c r="N1945" s="14"/>
      <c r="O1945" s="14"/>
      <c r="P1945" s="32"/>
      <c r="Q1945" s="16"/>
      <c r="R1945" s="133"/>
      <c r="S1945" s="134"/>
      <c r="T1945" s="16"/>
      <c r="U1945" s="16"/>
      <c r="V1945" s="5"/>
      <c r="W1945" s="5"/>
      <c r="X1945" s="5"/>
      <c r="Y1945" s="5"/>
      <c r="Z1945" s="18"/>
      <c r="AA1945" s="5"/>
      <c r="BV1945" s="5"/>
    </row>
    <row r="1946" spans="1:74" x14ac:dyDescent="0.3">
      <c r="A1946" s="4"/>
      <c r="F1946" s="4"/>
      <c r="G1946" s="4"/>
      <c r="H1946" s="116"/>
      <c r="I1946" s="116"/>
      <c r="J1946" s="4"/>
      <c r="K1946" s="4"/>
      <c r="L1946" s="4"/>
      <c r="M1946" s="117"/>
      <c r="N1946" s="14"/>
      <c r="O1946" s="14"/>
      <c r="P1946" s="32"/>
      <c r="Q1946" s="16"/>
      <c r="R1946" s="133"/>
      <c r="S1946" s="134"/>
      <c r="T1946" s="16"/>
      <c r="U1946" s="16"/>
      <c r="V1946" s="5"/>
      <c r="W1946" s="5"/>
      <c r="X1946" s="5"/>
      <c r="Y1946" s="5"/>
      <c r="Z1946" s="18"/>
      <c r="AA1946" s="5"/>
      <c r="BV1946" s="5"/>
    </row>
    <row r="1947" spans="1:74" x14ac:dyDescent="0.3">
      <c r="A1947" s="4"/>
      <c r="F1947" s="4"/>
      <c r="G1947" s="4"/>
      <c r="H1947" s="116"/>
      <c r="I1947" s="116"/>
      <c r="J1947" s="4"/>
      <c r="K1947" s="4"/>
      <c r="L1947" s="4"/>
      <c r="M1947" s="117"/>
      <c r="N1947" s="14"/>
      <c r="O1947" s="14"/>
      <c r="P1947" s="32"/>
      <c r="Q1947" s="16"/>
      <c r="R1947" s="133"/>
      <c r="S1947" s="134"/>
      <c r="T1947" s="16"/>
      <c r="U1947" s="16"/>
      <c r="V1947" s="5"/>
      <c r="W1947" s="5"/>
      <c r="X1947" s="5"/>
      <c r="Y1947" s="5"/>
      <c r="Z1947" s="18"/>
      <c r="AA1947" s="5"/>
      <c r="BV1947" s="5"/>
    </row>
    <row r="1948" spans="1:74" x14ac:dyDescent="0.3">
      <c r="A1948" s="4"/>
      <c r="F1948" s="4"/>
      <c r="G1948" s="4"/>
      <c r="H1948" s="116"/>
      <c r="I1948" s="116"/>
      <c r="J1948" s="4"/>
      <c r="K1948" s="4"/>
      <c r="L1948" s="4"/>
      <c r="M1948" s="117"/>
      <c r="N1948" s="14"/>
      <c r="O1948" s="14"/>
      <c r="P1948" s="32"/>
      <c r="Q1948" s="16"/>
      <c r="R1948" s="133"/>
      <c r="S1948" s="134"/>
      <c r="T1948" s="16"/>
      <c r="U1948" s="16"/>
      <c r="V1948" s="5"/>
      <c r="W1948" s="5"/>
      <c r="X1948" s="5"/>
      <c r="Y1948" s="5"/>
      <c r="Z1948" s="18"/>
      <c r="AA1948" s="5"/>
      <c r="BV1948" s="5"/>
    </row>
    <row r="1949" spans="1:74" x14ac:dyDescent="0.3">
      <c r="A1949" s="4"/>
      <c r="F1949" s="4"/>
      <c r="G1949" s="4"/>
      <c r="H1949" s="116"/>
      <c r="I1949" s="116"/>
      <c r="J1949" s="4"/>
      <c r="K1949" s="4"/>
      <c r="L1949" s="4"/>
      <c r="M1949" s="117"/>
      <c r="N1949" s="14"/>
      <c r="O1949" s="14"/>
      <c r="P1949" s="32"/>
      <c r="Q1949" s="16"/>
      <c r="R1949" s="133"/>
      <c r="S1949" s="134"/>
      <c r="T1949" s="16"/>
      <c r="U1949" s="16"/>
      <c r="V1949" s="5"/>
      <c r="W1949" s="5"/>
      <c r="X1949" s="5"/>
      <c r="Y1949" s="5"/>
      <c r="Z1949" s="18"/>
      <c r="AA1949" s="5"/>
      <c r="BV1949" s="5"/>
    </row>
    <row r="1950" spans="1:74" x14ac:dyDescent="0.3">
      <c r="A1950" s="4"/>
      <c r="F1950" s="4"/>
      <c r="G1950" s="4"/>
      <c r="H1950" s="116"/>
      <c r="I1950" s="116"/>
      <c r="J1950" s="4"/>
      <c r="K1950" s="4"/>
      <c r="L1950" s="4"/>
      <c r="M1950" s="117"/>
      <c r="N1950" s="14"/>
      <c r="O1950" s="14"/>
      <c r="P1950" s="32"/>
      <c r="Q1950" s="16"/>
      <c r="R1950" s="133"/>
      <c r="S1950" s="134"/>
      <c r="T1950" s="16"/>
      <c r="U1950" s="16"/>
      <c r="V1950" s="5"/>
      <c r="W1950" s="5"/>
      <c r="X1950" s="5"/>
      <c r="Y1950" s="5"/>
      <c r="Z1950" s="18"/>
      <c r="AA1950" s="5"/>
      <c r="BV1950" s="5"/>
    </row>
    <row r="1951" spans="1:74" x14ac:dyDescent="0.3">
      <c r="A1951" s="4"/>
      <c r="F1951" s="4"/>
      <c r="G1951" s="4"/>
      <c r="H1951" s="116"/>
      <c r="I1951" s="116"/>
      <c r="J1951" s="4"/>
      <c r="K1951" s="4"/>
      <c r="L1951" s="4"/>
      <c r="M1951" s="117"/>
      <c r="N1951" s="14"/>
      <c r="O1951" s="14"/>
      <c r="P1951" s="32"/>
      <c r="Q1951" s="16"/>
      <c r="R1951" s="133"/>
      <c r="S1951" s="134"/>
      <c r="T1951" s="16"/>
      <c r="U1951" s="16"/>
      <c r="V1951" s="5"/>
      <c r="W1951" s="5"/>
      <c r="X1951" s="5"/>
      <c r="Y1951" s="5"/>
      <c r="Z1951" s="18"/>
      <c r="AA1951" s="5"/>
      <c r="BV1951" s="5"/>
    </row>
    <row r="1952" spans="1:74" x14ac:dyDescent="0.3">
      <c r="A1952" s="4"/>
      <c r="F1952" s="4"/>
      <c r="G1952" s="4"/>
      <c r="H1952" s="116"/>
      <c r="I1952" s="116"/>
      <c r="J1952" s="4"/>
      <c r="K1952" s="4"/>
      <c r="L1952" s="4"/>
      <c r="M1952" s="117"/>
      <c r="N1952" s="14"/>
      <c r="O1952" s="14"/>
      <c r="P1952" s="32"/>
      <c r="Q1952" s="16"/>
      <c r="R1952" s="133"/>
      <c r="S1952" s="134"/>
      <c r="T1952" s="16"/>
      <c r="U1952" s="16"/>
      <c r="V1952" s="5"/>
      <c r="W1952" s="5"/>
      <c r="X1952" s="5"/>
      <c r="Y1952" s="5"/>
      <c r="Z1952" s="18"/>
      <c r="AA1952" s="5"/>
      <c r="BV1952" s="5"/>
    </row>
    <row r="1953" spans="1:74" x14ac:dyDescent="0.3">
      <c r="A1953" s="4"/>
      <c r="F1953" s="4"/>
      <c r="G1953" s="4"/>
      <c r="H1953" s="116"/>
      <c r="I1953" s="116"/>
      <c r="J1953" s="4"/>
      <c r="K1953" s="4"/>
      <c r="L1953" s="4"/>
      <c r="M1953" s="117"/>
      <c r="N1953" s="14"/>
      <c r="O1953" s="14"/>
      <c r="P1953" s="32"/>
      <c r="Q1953" s="16"/>
      <c r="R1953" s="133"/>
      <c r="S1953" s="134"/>
      <c r="T1953" s="16"/>
      <c r="U1953" s="16"/>
      <c r="V1953" s="5"/>
      <c r="W1953" s="5"/>
      <c r="X1953" s="5"/>
      <c r="Y1953" s="5"/>
      <c r="Z1953" s="18"/>
      <c r="AA1953" s="5"/>
      <c r="BV1953" s="5"/>
    </row>
    <row r="1954" spans="1:74" x14ac:dyDescent="0.3">
      <c r="A1954" s="4"/>
      <c r="F1954" s="4"/>
      <c r="G1954" s="4"/>
      <c r="H1954" s="116"/>
      <c r="I1954" s="116"/>
      <c r="J1954" s="4"/>
      <c r="K1954" s="4"/>
      <c r="L1954" s="4"/>
      <c r="M1954" s="117"/>
      <c r="N1954" s="14"/>
      <c r="O1954" s="14"/>
      <c r="P1954" s="32"/>
      <c r="Q1954" s="16"/>
      <c r="R1954" s="133"/>
      <c r="S1954" s="134"/>
      <c r="T1954" s="16"/>
      <c r="U1954" s="16"/>
      <c r="V1954" s="5"/>
      <c r="W1954" s="5"/>
      <c r="X1954" s="5"/>
      <c r="Y1954" s="5"/>
      <c r="Z1954" s="18"/>
      <c r="AA1954" s="5"/>
      <c r="BV1954" s="5"/>
    </row>
    <row r="1955" spans="1:74" x14ac:dyDescent="0.3">
      <c r="A1955" s="4"/>
      <c r="F1955" s="4"/>
      <c r="G1955" s="4"/>
      <c r="H1955" s="116"/>
      <c r="I1955" s="116"/>
      <c r="J1955" s="4"/>
      <c r="K1955" s="4"/>
      <c r="L1955" s="4"/>
      <c r="M1955" s="117"/>
      <c r="N1955" s="14"/>
      <c r="O1955" s="14"/>
      <c r="P1955" s="32"/>
      <c r="Q1955" s="16"/>
      <c r="R1955" s="133"/>
      <c r="S1955" s="134"/>
      <c r="T1955" s="16"/>
      <c r="U1955" s="16"/>
      <c r="V1955" s="5"/>
      <c r="W1955" s="5"/>
      <c r="X1955" s="5"/>
      <c r="Y1955" s="5"/>
      <c r="Z1955" s="18"/>
      <c r="AA1955" s="5"/>
      <c r="BV1955" s="5"/>
    </row>
    <row r="1956" spans="1:74" x14ac:dyDescent="0.3">
      <c r="A1956" s="4"/>
      <c r="F1956" s="4"/>
      <c r="G1956" s="4"/>
      <c r="H1956" s="116"/>
      <c r="I1956" s="116"/>
      <c r="J1956" s="4"/>
      <c r="K1956" s="4"/>
      <c r="L1956" s="4"/>
      <c r="M1956" s="117"/>
      <c r="N1956" s="14"/>
      <c r="O1956" s="14"/>
      <c r="P1956" s="32"/>
      <c r="Q1956" s="16"/>
      <c r="R1956" s="133"/>
      <c r="S1956" s="134"/>
      <c r="T1956" s="16"/>
      <c r="U1956" s="16"/>
      <c r="V1956" s="5"/>
      <c r="W1956" s="5"/>
      <c r="X1956" s="5"/>
      <c r="Y1956" s="5"/>
      <c r="Z1956" s="18"/>
      <c r="AA1956" s="5"/>
      <c r="BV1956" s="5"/>
    </row>
    <row r="1957" spans="1:74" x14ac:dyDescent="0.3">
      <c r="A1957" s="4"/>
      <c r="F1957" s="4"/>
      <c r="G1957" s="4"/>
      <c r="H1957" s="116"/>
      <c r="I1957" s="116"/>
      <c r="J1957" s="4"/>
      <c r="K1957" s="4"/>
      <c r="L1957" s="4"/>
      <c r="M1957" s="117"/>
      <c r="N1957" s="14"/>
      <c r="O1957" s="14"/>
      <c r="P1957" s="32"/>
      <c r="Q1957" s="16"/>
      <c r="R1957" s="133"/>
      <c r="S1957" s="134"/>
      <c r="T1957" s="16"/>
      <c r="U1957" s="16"/>
      <c r="V1957" s="5"/>
      <c r="W1957" s="5"/>
      <c r="X1957" s="5"/>
      <c r="Y1957" s="5"/>
      <c r="Z1957" s="18"/>
      <c r="AA1957" s="5"/>
      <c r="BV1957" s="5"/>
    </row>
    <row r="1958" spans="1:74" x14ac:dyDescent="0.3">
      <c r="A1958" s="4"/>
      <c r="F1958" s="4"/>
      <c r="G1958" s="4"/>
      <c r="H1958" s="116"/>
      <c r="I1958" s="116"/>
      <c r="J1958" s="4"/>
      <c r="K1958" s="4"/>
      <c r="L1958" s="4"/>
      <c r="M1958" s="117"/>
      <c r="N1958" s="14"/>
      <c r="O1958" s="14"/>
      <c r="P1958" s="32"/>
      <c r="Q1958" s="16"/>
      <c r="R1958" s="133"/>
      <c r="S1958" s="134"/>
      <c r="T1958" s="16"/>
      <c r="U1958" s="16"/>
      <c r="V1958" s="5"/>
      <c r="W1958" s="5"/>
      <c r="X1958" s="5"/>
      <c r="Y1958" s="5"/>
      <c r="Z1958" s="18"/>
      <c r="AA1958" s="5"/>
      <c r="BV1958" s="5"/>
    </row>
    <row r="1959" spans="1:74" x14ac:dyDescent="0.3">
      <c r="A1959" s="4"/>
      <c r="F1959" s="4"/>
      <c r="G1959" s="4"/>
      <c r="H1959" s="116"/>
      <c r="I1959" s="116"/>
      <c r="J1959" s="4"/>
      <c r="K1959" s="4"/>
      <c r="L1959" s="4"/>
      <c r="M1959" s="117"/>
      <c r="N1959" s="14"/>
      <c r="O1959" s="14"/>
      <c r="P1959" s="32"/>
      <c r="Q1959" s="16"/>
      <c r="R1959" s="133"/>
      <c r="S1959" s="134"/>
      <c r="T1959" s="16"/>
      <c r="U1959" s="16"/>
      <c r="V1959" s="5"/>
      <c r="W1959" s="5"/>
      <c r="X1959" s="5"/>
      <c r="Y1959" s="5"/>
      <c r="Z1959" s="18"/>
      <c r="AA1959" s="5"/>
      <c r="BV1959" s="5"/>
    </row>
    <row r="1960" spans="1:74" x14ac:dyDescent="0.3">
      <c r="A1960" s="4"/>
      <c r="F1960" s="4"/>
      <c r="G1960" s="4"/>
      <c r="H1960" s="116"/>
      <c r="I1960" s="116"/>
      <c r="J1960" s="4"/>
      <c r="K1960" s="4"/>
      <c r="L1960" s="4"/>
      <c r="M1960" s="117"/>
      <c r="N1960" s="14"/>
      <c r="O1960" s="14"/>
      <c r="P1960" s="32"/>
      <c r="Q1960" s="16"/>
      <c r="R1960" s="133"/>
      <c r="S1960" s="134"/>
      <c r="T1960" s="16"/>
      <c r="U1960" s="16"/>
      <c r="V1960" s="5"/>
      <c r="W1960" s="5"/>
      <c r="X1960" s="5"/>
      <c r="Y1960" s="5"/>
      <c r="Z1960" s="18"/>
      <c r="AA1960" s="5"/>
      <c r="BV1960" s="5"/>
    </row>
    <row r="1961" spans="1:74" x14ac:dyDescent="0.3">
      <c r="A1961" s="4"/>
      <c r="F1961" s="4"/>
      <c r="G1961" s="4"/>
      <c r="H1961" s="116"/>
      <c r="I1961" s="116"/>
      <c r="J1961" s="4"/>
      <c r="K1961" s="4"/>
      <c r="L1961" s="4"/>
      <c r="M1961" s="117"/>
      <c r="N1961" s="14"/>
      <c r="O1961" s="14"/>
      <c r="P1961" s="32"/>
      <c r="Q1961" s="16"/>
      <c r="R1961" s="133"/>
      <c r="S1961" s="134"/>
      <c r="T1961" s="16"/>
      <c r="U1961" s="16"/>
      <c r="V1961" s="5"/>
      <c r="W1961" s="5"/>
      <c r="X1961" s="5"/>
      <c r="Y1961" s="5"/>
      <c r="Z1961" s="18"/>
      <c r="AA1961" s="5"/>
      <c r="BV1961" s="5"/>
    </row>
    <row r="1962" spans="1:74" x14ac:dyDescent="0.3">
      <c r="A1962" s="4"/>
      <c r="F1962" s="4"/>
      <c r="G1962" s="4"/>
      <c r="H1962" s="116"/>
      <c r="I1962" s="116"/>
      <c r="J1962" s="4"/>
      <c r="K1962" s="4"/>
      <c r="L1962" s="4"/>
      <c r="M1962" s="117"/>
      <c r="N1962" s="14"/>
      <c r="O1962" s="14"/>
      <c r="P1962" s="32"/>
      <c r="Q1962" s="16"/>
      <c r="R1962" s="133"/>
      <c r="S1962" s="134"/>
      <c r="T1962" s="16"/>
      <c r="U1962" s="16"/>
      <c r="V1962" s="5"/>
      <c r="W1962" s="5"/>
      <c r="X1962" s="5"/>
      <c r="Y1962" s="5"/>
      <c r="Z1962" s="18"/>
      <c r="AA1962" s="5"/>
      <c r="BV1962" s="5"/>
    </row>
    <row r="1963" spans="1:74" x14ac:dyDescent="0.3">
      <c r="A1963" s="4"/>
      <c r="F1963" s="4"/>
      <c r="G1963" s="4"/>
      <c r="H1963" s="116"/>
      <c r="I1963" s="116"/>
      <c r="J1963" s="4"/>
      <c r="K1963" s="4"/>
      <c r="L1963" s="4"/>
      <c r="M1963" s="117"/>
      <c r="N1963" s="14"/>
      <c r="O1963" s="14"/>
      <c r="P1963" s="32"/>
      <c r="Q1963" s="16"/>
      <c r="R1963" s="133"/>
      <c r="S1963" s="134"/>
      <c r="T1963" s="16"/>
      <c r="U1963" s="16"/>
      <c r="V1963" s="5"/>
      <c r="W1963" s="5"/>
      <c r="X1963" s="5"/>
      <c r="Y1963" s="5"/>
      <c r="Z1963" s="18"/>
      <c r="AA1963" s="5"/>
      <c r="BV1963" s="5"/>
    </row>
    <row r="1964" spans="1:74" x14ac:dyDescent="0.3">
      <c r="A1964" s="4"/>
      <c r="F1964" s="4"/>
      <c r="G1964" s="4"/>
      <c r="H1964" s="116"/>
      <c r="I1964" s="116"/>
      <c r="J1964" s="4"/>
      <c r="K1964" s="4"/>
      <c r="L1964" s="4"/>
      <c r="M1964" s="117"/>
      <c r="N1964" s="14"/>
      <c r="O1964" s="14"/>
      <c r="P1964" s="32"/>
      <c r="Q1964" s="16"/>
      <c r="R1964" s="133"/>
      <c r="S1964" s="134"/>
      <c r="T1964" s="16"/>
      <c r="U1964" s="16"/>
      <c r="V1964" s="5"/>
      <c r="W1964" s="5"/>
      <c r="X1964" s="5"/>
      <c r="Y1964" s="5"/>
      <c r="Z1964" s="18"/>
      <c r="AA1964" s="5"/>
      <c r="BV1964" s="5"/>
    </row>
    <row r="1965" spans="1:74" x14ac:dyDescent="0.3">
      <c r="A1965" s="4"/>
      <c r="F1965" s="4"/>
      <c r="G1965" s="4"/>
      <c r="H1965" s="116"/>
      <c r="I1965" s="116"/>
      <c r="J1965" s="4"/>
      <c r="K1965" s="4"/>
      <c r="L1965" s="4"/>
      <c r="M1965" s="117"/>
      <c r="N1965" s="14"/>
      <c r="O1965" s="14"/>
      <c r="P1965" s="32"/>
      <c r="Q1965" s="16"/>
      <c r="R1965" s="133"/>
      <c r="S1965" s="134"/>
      <c r="T1965" s="16"/>
      <c r="U1965" s="16"/>
      <c r="V1965" s="5"/>
      <c r="W1965" s="5"/>
      <c r="X1965" s="5"/>
      <c r="Y1965" s="5"/>
      <c r="Z1965" s="18"/>
      <c r="AA1965" s="5"/>
      <c r="BV1965" s="5"/>
    </row>
    <row r="1966" spans="1:74" x14ac:dyDescent="0.3">
      <c r="A1966" s="4"/>
      <c r="F1966" s="4"/>
      <c r="G1966" s="4"/>
      <c r="H1966" s="116"/>
      <c r="I1966" s="116"/>
      <c r="J1966" s="4"/>
      <c r="K1966" s="4"/>
      <c r="L1966" s="4"/>
      <c r="M1966" s="117"/>
      <c r="N1966" s="14"/>
      <c r="O1966" s="14"/>
      <c r="P1966" s="32"/>
      <c r="Q1966" s="16"/>
      <c r="R1966" s="133"/>
      <c r="S1966" s="134"/>
      <c r="T1966" s="16"/>
      <c r="U1966" s="16"/>
      <c r="V1966" s="5"/>
      <c r="W1966" s="5"/>
      <c r="X1966" s="5"/>
      <c r="Y1966" s="5"/>
      <c r="Z1966" s="18"/>
      <c r="AA1966" s="5"/>
      <c r="BV1966" s="5"/>
    </row>
    <row r="1967" spans="1:74" x14ac:dyDescent="0.3">
      <c r="A1967" s="4"/>
      <c r="F1967" s="4"/>
      <c r="G1967" s="4"/>
      <c r="H1967" s="116"/>
      <c r="I1967" s="116"/>
      <c r="J1967" s="4"/>
      <c r="K1967" s="4"/>
      <c r="L1967" s="4"/>
      <c r="M1967" s="117"/>
      <c r="N1967" s="14"/>
      <c r="O1967" s="14"/>
      <c r="P1967" s="32"/>
      <c r="Q1967" s="16"/>
      <c r="R1967" s="133"/>
      <c r="S1967" s="134"/>
      <c r="T1967" s="16"/>
      <c r="U1967" s="16"/>
      <c r="V1967" s="5"/>
      <c r="W1967" s="5"/>
      <c r="X1967" s="5"/>
      <c r="Y1967" s="5"/>
      <c r="Z1967" s="18"/>
      <c r="AA1967" s="5"/>
      <c r="BV1967" s="5"/>
    </row>
    <row r="1968" spans="1:74" x14ac:dyDescent="0.3">
      <c r="A1968" s="4"/>
      <c r="F1968" s="4"/>
      <c r="G1968" s="4"/>
      <c r="H1968" s="116"/>
      <c r="I1968" s="116"/>
      <c r="J1968" s="4"/>
      <c r="K1968" s="4"/>
      <c r="L1968" s="4"/>
      <c r="M1968" s="117"/>
      <c r="N1968" s="14"/>
      <c r="O1968" s="14"/>
      <c r="P1968" s="32"/>
      <c r="Q1968" s="16"/>
      <c r="R1968" s="133"/>
      <c r="S1968" s="134"/>
      <c r="T1968" s="16"/>
      <c r="U1968" s="16"/>
      <c r="V1968" s="5"/>
      <c r="W1968" s="5"/>
      <c r="X1968" s="5"/>
      <c r="Y1968" s="5"/>
      <c r="Z1968" s="18"/>
      <c r="AA1968" s="5"/>
      <c r="BV1968" s="5"/>
    </row>
    <row r="1969" spans="1:74" x14ac:dyDescent="0.3">
      <c r="A1969" s="4"/>
      <c r="F1969" s="4"/>
      <c r="G1969" s="4"/>
      <c r="H1969" s="116"/>
      <c r="I1969" s="116"/>
      <c r="J1969" s="4"/>
      <c r="K1969" s="4"/>
      <c r="L1969" s="4"/>
      <c r="M1969" s="117"/>
      <c r="N1969" s="14"/>
      <c r="O1969" s="14"/>
      <c r="P1969" s="32"/>
      <c r="Q1969" s="16"/>
      <c r="R1969" s="133"/>
      <c r="S1969" s="134"/>
      <c r="T1969" s="16"/>
      <c r="U1969" s="16"/>
      <c r="V1969" s="5"/>
      <c r="W1969" s="5"/>
      <c r="X1969" s="5"/>
      <c r="Y1969" s="5"/>
      <c r="Z1969" s="18"/>
      <c r="AA1969" s="5"/>
      <c r="BV1969" s="5"/>
    </row>
    <row r="1970" spans="1:74" x14ac:dyDescent="0.3">
      <c r="A1970" s="4"/>
      <c r="F1970" s="4"/>
      <c r="G1970" s="4"/>
      <c r="H1970" s="116"/>
      <c r="I1970" s="116"/>
      <c r="J1970" s="4"/>
      <c r="K1970" s="4"/>
      <c r="L1970" s="4"/>
      <c r="M1970" s="117"/>
      <c r="N1970" s="14"/>
      <c r="O1970" s="14"/>
      <c r="P1970" s="32"/>
      <c r="Q1970" s="16"/>
      <c r="R1970" s="133"/>
      <c r="S1970" s="134"/>
      <c r="T1970" s="16"/>
      <c r="U1970" s="16"/>
      <c r="V1970" s="5"/>
      <c r="W1970" s="5"/>
      <c r="X1970" s="5"/>
      <c r="Y1970" s="5"/>
      <c r="Z1970" s="18"/>
      <c r="AA1970" s="5"/>
      <c r="BV1970" s="5"/>
    </row>
    <row r="1971" spans="1:74" x14ac:dyDescent="0.3">
      <c r="A1971" s="4"/>
      <c r="F1971" s="4"/>
      <c r="G1971" s="4"/>
      <c r="H1971" s="116"/>
      <c r="I1971" s="116"/>
      <c r="J1971" s="4"/>
      <c r="K1971" s="4"/>
      <c r="L1971" s="4"/>
      <c r="M1971" s="117"/>
      <c r="N1971" s="14"/>
      <c r="O1971" s="14"/>
      <c r="P1971" s="32"/>
      <c r="Q1971" s="16"/>
      <c r="R1971" s="133"/>
      <c r="S1971" s="134"/>
      <c r="T1971" s="16"/>
      <c r="U1971" s="16"/>
      <c r="V1971" s="5"/>
      <c r="W1971" s="5"/>
      <c r="X1971" s="5"/>
      <c r="Y1971" s="5"/>
      <c r="Z1971" s="18"/>
      <c r="AA1971" s="5"/>
      <c r="BV1971" s="5"/>
    </row>
    <row r="1972" spans="1:74" x14ac:dyDescent="0.3">
      <c r="A1972" s="4"/>
      <c r="F1972" s="4"/>
      <c r="G1972" s="4"/>
      <c r="H1972" s="116"/>
      <c r="I1972" s="116"/>
      <c r="J1972" s="4"/>
      <c r="K1972" s="4"/>
      <c r="L1972" s="4"/>
      <c r="M1972" s="117"/>
      <c r="N1972" s="14"/>
      <c r="O1972" s="14"/>
      <c r="P1972" s="32"/>
      <c r="Q1972" s="16"/>
      <c r="R1972" s="133"/>
      <c r="S1972" s="134"/>
      <c r="T1972" s="16"/>
      <c r="U1972" s="16"/>
      <c r="V1972" s="5"/>
      <c r="W1972" s="5"/>
      <c r="X1972" s="5"/>
      <c r="Y1972" s="5"/>
      <c r="Z1972" s="18"/>
      <c r="AA1972" s="5"/>
      <c r="BV1972" s="5"/>
    </row>
    <row r="1973" spans="1:74" x14ac:dyDescent="0.3">
      <c r="A1973" s="4"/>
      <c r="F1973" s="4"/>
      <c r="G1973" s="4"/>
      <c r="H1973" s="116"/>
      <c r="I1973" s="116"/>
      <c r="J1973" s="4"/>
      <c r="K1973" s="4"/>
      <c r="L1973" s="4"/>
      <c r="M1973" s="117"/>
      <c r="N1973" s="14"/>
      <c r="O1973" s="14"/>
      <c r="P1973" s="32"/>
      <c r="Q1973" s="16"/>
      <c r="R1973" s="133"/>
      <c r="S1973" s="134"/>
      <c r="T1973" s="16"/>
      <c r="U1973" s="16"/>
      <c r="V1973" s="5"/>
      <c r="W1973" s="5"/>
      <c r="X1973" s="5"/>
      <c r="Y1973" s="5"/>
      <c r="Z1973" s="18"/>
      <c r="AA1973" s="5"/>
      <c r="BV1973" s="5"/>
    </row>
    <row r="1974" spans="1:74" x14ac:dyDescent="0.3">
      <c r="A1974" s="4"/>
      <c r="F1974" s="4"/>
      <c r="G1974" s="4"/>
      <c r="H1974" s="116"/>
      <c r="I1974" s="116"/>
      <c r="J1974" s="4"/>
      <c r="K1974" s="4"/>
      <c r="L1974" s="4"/>
      <c r="M1974" s="117"/>
      <c r="N1974" s="14"/>
      <c r="O1974" s="14"/>
      <c r="P1974" s="32"/>
      <c r="Q1974" s="16"/>
      <c r="R1974" s="133"/>
      <c r="S1974" s="134"/>
      <c r="T1974" s="16"/>
      <c r="U1974" s="16"/>
      <c r="V1974" s="5"/>
      <c r="W1974" s="5"/>
      <c r="X1974" s="5"/>
      <c r="Y1974" s="5"/>
      <c r="Z1974" s="18"/>
      <c r="AA1974" s="5"/>
      <c r="BV1974" s="5"/>
    </row>
    <row r="1975" spans="1:74" x14ac:dyDescent="0.3">
      <c r="A1975" s="4"/>
      <c r="F1975" s="4"/>
      <c r="G1975" s="4"/>
      <c r="H1975" s="116"/>
      <c r="I1975" s="116"/>
      <c r="J1975" s="4"/>
      <c r="K1975" s="4"/>
      <c r="L1975" s="4"/>
      <c r="M1975" s="117"/>
      <c r="N1975" s="14"/>
      <c r="O1975" s="14"/>
      <c r="P1975" s="32"/>
      <c r="Q1975" s="16"/>
      <c r="R1975" s="133"/>
      <c r="S1975" s="134"/>
      <c r="T1975" s="16"/>
      <c r="U1975" s="16"/>
      <c r="V1975" s="5"/>
      <c r="W1975" s="5"/>
      <c r="X1975" s="5"/>
      <c r="Y1975" s="5"/>
      <c r="Z1975" s="18"/>
      <c r="AA1975" s="5"/>
      <c r="BV1975" s="5"/>
    </row>
    <row r="1976" spans="1:74" x14ac:dyDescent="0.3">
      <c r="A1976" s="4"/>
      <c r="F1976" s="4"/>
      <c r="G1976" s="4"/>
      <c r="H1976" s="116"/>
      <c r="I1976" s="116"/>
      <c r="J1976" s="4"/>
      <c r="K1976" s="4"/>
      <c r="L1976" s="4"/>
      <c r="M1976" s="117"/>
      <c r="N1976" s="14"/>
      <c r="O1976" s="14"/>
      <c r="P1976" s="32"/>
      <c r="Q1976" s="16"/>
      <c r="R1976" s="133"/>
      <c r="S1976" s="134"/>
      <c r="T1976" s="16"/>
      <c r="U1976" s="16"/>
      <c r="V1976" s="5"/>
      <c r="W1976" s="5"/>
      <c r="X1976" s="5"/>
      <c r="Y1976" s="5"/>
      <c r="Z1976" s="18"/>
      <c r="AA1976" s="5"/>
      <c r="BV1976" s="5"/>
    </row>
    <row r="1977" spans="1:74" x14ac:dyDescent="0.3">
      <c r="A1977" s="4"/>
      <c r="F1977" s="4"/>
      <c r="G1977" s="4"/>
      <c r="H1977" s="116"/>
      <c r="I1977" s="116"/>
      <c r="J1977" s="4"/>
      <c r="K1977" s="4"/>
      <c r="L1977" s="4"/>
      <c r="M1977" s="117"/>
      <c r="N1977" s="14"/>
      <c r="O1977" s="14"/>
      <c r="P1977" s="32"/>
      <c r="Q1977" s="16"/>
      <c r="R1977" s="133"/>
      <c r="S1977" s="134"/>
      <c r="T1977" s="16"/>
      <c r="U1977" s="16"/>
      <c r="V1977" s="5"/>
      <c r="W1977" s="5"/>
      <c r="X1977" s="5"/>
      <c r="Y1977" s="5"/>
      <c r="Z1977" s="18"/>
      <c r="AA1977" s="5"/>
      <c r="BV1977" s="5"/>
    </row>
    <row r="1978" spans="1:74" x14ac:dyDescent="0.3">
      <c r="A1978" s="4"/>
      <c r="F1978" s="4"/>
      <c r="G1978" s="4"/>
      <c r="H1978" s="116"/>
      <c r="I1978" s="116"/>
      <c r="J1978" s="4"/>
      <c r="K1978" s="4"/>
      <c r="L1978" s="4"/>
      <c r="M1978" s="117"/>
      <c r="N1978" s="14"/>
      <c r="O1978" s="14"/>
      <c r="P1978" s="32"/>
      <c r="Q1978" s="16"/>
      <c r="R1978" s="133"/>
      <c r="S1978" s="134"/>
      <c r="T1978" s="16"/>
      <c r="U1978" s="16"/>
      <c r="V1978" s="5"/>
      <c r="W1978" s="5"/>
      <c r="X1978" s="5"/>
      <c r="Y1978" s="5"/>
      <c r="Z1978" s="18"/>
      <c r="AA1978" s="5"/>
      <c r="BV1978" s="5"/>
    </row>
    <row r="1979" spans="1:74" x14ac:dyDescent="0.3">
      <c r="A1979" s="4"/>
      <c r="F1979" s="4"/>
      <c r="G1979" s="4"/>
      <c r="H1979" s="116"/>
      <c r="I1979" s="116"/>
      <c r="J1979" s="4"/>
      <c r="K1979" s="4"/>
      <c r="L1979" s="4"/>
      <c r="M1979" s="117"/>
      <c r="N1979" s="14"/>
      <c r="O1979" s="14"/>
      <c r="P1979" s="32"/>
      <c r="Q1979" s="16"/>
      <c r="R1979" s="133"/>
      <c r="S1979" s="134"/>
      <c r="T1979" s="16"/>
      <c r="U1979" s="16"/>
      <c r="V1979" s="5"/>
      <c r="W1979" s="5"/>
      <c r="X1979" s="5"/>
      <c r="Y1979" s="5"/>
      <c r="Z1979" s="18"/>
      <c r="AA1979" s="5"/>
      <c r="BV1979" s="5"/>
    </row>
    <row r="1980" spans="1:74" x14ac:dyDescent="0.3">
      <c r="A1980" s="4"/>
      <c r="F1980" s="4"/>
      <c r="G1980" s="4"/>
      <c r="H1980" s="116"/>
      <c r="I1980" s="116"/>
      <c r="J1980" s="4"/>
      <c r="K1980" s="4"/>
      <c r="L1980" s="4"/>
      <c r="M1980" s="117"/>
      <c r="N1980" s="14"/>
      <c r="O1980" s="14"/>
      <c r="P1980" s="32"/>
      <c r="Q1980" s="16"/>
      <c r="R1980" s="133"/>
      <c r="S1980" s="134"/>
      <c r="T1980" s="16"/>
      <c r="U1980" s="16"/>
      <c r="V1980" s="5"/>
      <c r="W1980" s="5"/>
      <c r="X1980" s="5"/>
      <c r="Y1980" s="5"/>
      <c r="Z1980" s="18"/>
      <c r="AA1980" s="5"/>
      <c r="BV1980" s="5"/>
    </row>
    <row r="1981" spans="1:74" x14ac:dyDescent="0.3">
      <c r="A1981" s="4"/>
      <c r="F1981" s="4"/>
      <c r="G1981" s="4"/>
      <c r="H1981" s="116"/>
      <c r="I1981" s="116"/>
      <c r="J1981" s="4"/>
      <c r="K1981" s="4"/>
      <c r="L1981" s="4"/>
      <c r="M1981" s="117"/>
      <c r="N1981" s="14"/>
      <c r="O1981" s="14"/>
      <c r="P1981" s="32"/>
      <c r="Q1981" s="16"/>
      <c r="R1981" s="133"/>
      <c r="S1981" s="134"/>
      <c r="T1981" s="16"/>
      <c r="U1981" s="16"/>
      <c r="V1981" s="5"/>
      <c r="W1981" s="5"/>
      <c r="X1981" s="5"/>
      <c r="Y1981" s="5"/>
      <c r="Z1981" s="18"/>
      <c r="AA1981" s="5"/>
      <c r="BV1981" s="5"/>
    </row>
    <row r="1982" spans="1:74" x14ac:dyDescent="0.3">
      <c r="A1982" s="4"/>
      <c r="F1982" s="4"/>
      <c r="G1982" s="4"/>
      <c r="H1982" s="116"/>
      <c r="I1982" s="116"/>
      <c r="J1982" s="4"/>
      <c r="K1982" s="4"/>
      <c r="L1982" s="4"/>
      <c r="M1982" s="117"/>
      <c r="N1982" s="14"/>
      <c r="O1982" s="14"/>
      <c r="P1982" s="32"/>
      <c r="Q1982" s="16"/>
      <c r="R1982" s="133"/>
      <c r="S1982" s="134"/>
      <c r="T1982" s="16"/>
      <c r="U1982" s="16"/>
      <c r="V1982" s="5"/>
      <c r="W1982" s="5"/>
      <c r="X1982" s="5"/>
      <c r="Y1982" s="5"/>
      <c r="Z1982" s="18"/>
      <c r="AA1982" s="5"/>
      <c r="BV1982" s="5"/>
    </row>
    <row r="1983" spans="1:74" x14ac:dyDescent="0.3">
      <c r="A1983" s="4"/>
      <c r="F1983" s="4"/>
      <c r="G1983" s="4"/>
      <c r="H1983" s="116"/>
      <c r="I1983" s="116"/>
      <c r="J1983" s="4"/>
      <c r="K1983" s="4"/>
      <c r="L1983" s="4"/>
      <c r="M1983" s="117"/>
      <c r="N1983" s="14"/>
      <c r="O1983" s="14"/>
      <c r="P1983" s="32"/>
      <c r="Q1983" s="16"/>
      <c r="R1983" s="133"/>
      <c r="S1983" s="134"/>
      <c r="T1983" s="16"/>
      <c r="U1983" s="16"/>
      <c r="V1983" s="5"/>
      <c r="W1983" s="5"/>
      <c r="X1983" s="5"/>
      <c r="Y1983" s="5"/>
      <c r="Z1983" s="18"/>
      <c r="AA1983" s="5"/>
      <c r="BV1983" s="5"/>
    </row>
    <row r="1984" spans="1:74" x14ac:dyDescent="0.3">
      <c r="A1984" s="4"/>
      <c r="F1984" s="4"/>
      <c r="G1984" s="4"/>
      <c r="H1984" s="116"/>
      <c r="I1984" s="116"/>
      <c r="J1984" s="4"/>
      <c r="K1984" s="4"/>
      <c r="L1984" s="4"/>
      <c r="M1984" s="117"/>
      <c r="N1984" s="14"/>
      <c r="O1984" s="14"/>
      <c r="P1984" s="32"/>
      <c r="Q1984" s="16"/>
      <c r="R1984" s="133"/>
      <c r="S1984" s="134"/>
      <c r="T1984" s="16"/>
      <c r="U1984" s="16"/>
      <c r="V1984" s="5"/>
      <c r="W1984" s="5"/>
      <c r="X1984" s="5"/>
      <c r="Y1984" s="5"/>
      <c r="Z1984" s="18"/>
      <c r="AA1984" s="5"/>
      <c r="BV1984" s="5"/>
    </row>
    <row r="1985" spans="1:74" x14ac:dyDescent="0.3">
      <c r="A1985" s="4"/>
      <c r="F1985" s="4"/>
      <c r="G1985" s="4"/>
      <c r="H1985" s="116"/>
      <c r="I1985" s="116"/>
      <c r="J1985" s="4"/>
      <c r="K1985" s="4"/>
      <c r="L1985" s="4"/>
      <c r="M1985" s="117"/>
      <c r="N1985" s="14"/>
      <c r="O1985" s="14"/>
      <c r="P1985" s="32"/>
      <c r="Q1985" s="16"/>
      <c r="R1985" s="133"/>
      <c r="S1985" s="134"/>
      <c r="T1985" s="16"/>
      <c r="U1985" s="16"/>
      <c r="V1985" s="5"/>
      <c r="W1985" s="5"/>
      <c r="X1985" s="5"/>
      <c r="Y1985" s="5"/>
      <c r="Z1985" s="18"/>
      <c r="AA1985" s="5"/>
      <c r="BV1985" s="5"/>
    </row>
    <row r="1986" spans="1:74" x14ac:dyDescent="0.3">
      <c r="A1986" s="4"/>
      <c r="F1986" s="4"/>
      <c r="G1986" s="4"/>
      <c r="H1986" s="116"/>
      <c r="I1986" s="116"/>
      <c r="J1986" s="4"/>
      <c r="K1986" s="4"/>
      <c r="L1986" s="4"/>
      <c r="M1986" s="117"/>
      <c r="N1986" s="14"/>
      <c r="O1986" s="14"/>
      <c r="P1986" s="32"/>
      <c r="Q1986" s="16"/>
      <c r="R1986" s="133"/>
      <c r="S1986" s="134"/>
      <c r="T1986" s="16"/>
      <c r="U1986" s="16"/>
      <c r="V1986" s="5"/>
      <c r="W1986" s="5"/>
      <c r="X1986" s="5"/>
      <c r="Y1986" s="5"/>
      <c r="Z1986" s="18"/>
      <c r="AA1986" s="5"/>
      <c r="BV1986" s="5"/>
    </row>
    <row r="1987" spans="1:74" x14ac:dyDescent="0.3">
      <c r="A1987" s="4"/>
      <c r="F1987" s="4"/>
      <c r="G1987" s="4"/>
      <c r="H1987" s="116"/>
      <c r="I1987" s="116"/>
      <c r="J1987" s="4"/>
      <c r="K1987" s="4"/>
      <c r="L1987" s="4"/>
      <c r="M1987" s="117"/>
      <c r="N1987" s="14"/>
      <c r="O1987" s="14"/>
      <c r="P1987" s="32"/>
      <c r="Q1987" s="16"/>
      <c r="R1987" s="133"/>
      <c r="S1987" s="134"/>
      <c r="T1987" s="16"/>
      <c r="U1987" s="16"/>
      <c r="V1987" s="5"/>
      <c r="W1987" s="5"/>
      <c r="X1987" s="5"/>
      <c r="Y1987" s="5"/>
      <c r="Z1987" s="18"/>
      <c r="AA1987" s="5"/>
      <c r="BV1987" s="5"/>
    </row>
    <row r="1988" spans="1:74" x14ac:dyDescent="0.3">
      <c r="A1988" s="4"/>
      <c r="F1988" s="4"/>
      <c r="G1988" s="4"/>
      <c r="H1988" s="116"/>
      <c r="I1988" s="116"/>
      <c r="J1988" s="4"/>
      <c r="K1988" s="4"/>
      <c r="L1988" s="4"/>
      <c r="M1988" s="117"/>
      <c r="N1988" s="14"/>
      <c r="O1988" s="14"/>
      <c r="P1988" s="32"/>
      <c r="Q1988" s="16"/>
      <c r="R1988" s="133"/>
      <c r="S1988" s="134"/>
      <c r="T1988" s="16"/>
      <c r="U1988" s="16"/>
      <c r="V1988" s="5"/>
      <c r="W1988" s="5"/>
      <c r="X1988" s="5"/>
      <c r="Y1988" s="5"/>
      <c r="Z1988" s="18"/>
      <c r="AA1988" s="5"/>
      <c r="BV1988" s="5"/>
    </row>
    <row r="1989" spans="1:74" x14ac:dyDescent="0.3">
      <c r="A1989" s="4"/>
      <c r="F1989" s="4"/>
      <c r="G1989" s="4"/>
      <c r="H1989" s="116"/>
      <c r="I1989" s="116"/>
      <c r="J1989" s="4"/>
      <c r="K1989" s="4"/>
      <c r="L1989" s="4"/>
      <c r="M1989" s="117"/>
      <c r="N1989" s="14"/>
      <c r="O1989" s="14"/>
      <c r="P1989" s="32"/>
      <c r="Q1989" s="16"/>
      <c r="R1989" s="133"/>
      <c r="S1989" s="134"/>
      <c r="T1989" s="16"/>
      <c r="U1989" s="16"/>
      <c r="V1989" s="5"/>
      <c r="W1989" s="5"/>
      <c r="X1989" s="5"/>
      <c r="Y1989" s="5"/>
      <c r="Z1989" s="18"/>
      <c r="AA1989" s="5"/>
      <c r="BV1989" s="5"/>
    </row>
    <row r="1990" spans="1:74" x14ac:dyDescent="0.3">
      <c r="A1990" s="4"/>
      <c r="F1990" s="4"/>
      <c r="G1990" s="4"/>
      <c r="H1990" s="116"/>
      <c r="I1990" s="116"/>
      <c r="J1990" s="4"/>
      <c r="K1990" s="4"/>
      <c r="L1990" s="4"/>
      <c r="M1990" s="117"/>
      <c r="N1990" s="14"/>
      <c r="O1990" s="14"/>
      <c r="P1990" s="32"/>
      <c r="Q1990" s="16"/>
      <c r="R1990" s="133"/>
      <c r="S1990" s="134"/>
      <c r="T1990" s="16"/>
      <c r="U1990" s="16"/>
      <c r="V1990" s="5"/>
      <c r="W1990" s="5"/>
      <c r="X1990" s="5"/>
      <c r="Y1990" s="5"/>
      <c r="Z1990" s="18"/>
      <c r="AA1990" s="5"/>
      <c r="BV1990" s="5"/>
    </row>
    <row r="1991" spans="1:74" x14ac:dyDescent="0.3">
      <c r="A1991" s="4"/>
      <c r="F1991" s="4"/>
      <c r="G1991" s="4"/>
      <c r="H1991" s="116"/>
      <c r="I1991" s="116"/>
      <c r="J1991" s="4"/>
      <c r="K1991" s="4"/>
      <c r="L1991" s="4"/>
      <c r="M1991" s="117"/>
      <c r="N1991" s="14"/>
      <c r="O1991" s="14"/>
      <c r="P1991" s="32"/>
      <c r="Q1991" s="16"/>
      <c r="R1991" s="133"/>
      <c r="S1991" s="134"/>
      <c r="T1991" s="16"/>
      <c r="U1991" s="16"/>
      <c r="V1991" s="5"/>
      <c r="W1991" s="5"/>
      <c r="X1991" s="5"/>
      <c r="Y1991" s="5"/>
      <c r="Z1991" s="18"/>
      <c r="AA1991" s="5"/>
      <c r="BV1991" s="5"/>
    </row>
    <row r="1992" spans="1:74" x14ac:dyDescent="0.3">
      <c r="A1992" s="4"/>
      <c r="F1992" s="4"/>
      <c r="G1992" s="4"/>
      <c r="H1992" s="116"/>
      <c r="I1992" s="116"/>
      <c r="J1992" s="4"/>
      <c r="K1992" s="4"/>
      <c r="L1992" s="4"/>
      <c r="M1992" s="117"/>
      <c r="N1992" s="14"/>
      <c r="O1992" s="14"/>
      <c r="P1992" s="32"/>
      <c r="Q1992" s="16"/>
      <c r="R1992" s="133"/>
      <c r="S1992" s="134"/>
      <c r="T1992" s="16"/>
      <c r="U1992" s="16"/>
      <c r="V1992" s="5"/>
      <c r="W1992" s="5"/>
      <c r="X1992" s="5"/>
      <c r="Y1992" s="5"/>
      <c r="Z1992" s="18"/>
      <c r="AA1992" s="5"/>
      <c r="BV1992" s="5"/>
    </row>
    <row r="1993" spans="1:74" x14ac:dyDescent="0.3">
      <c r="A1993" s="4"/>
      <c r="F1993" s="4"/>
      <c r="G1993" s="4"/>
      <c r="H1993" s="116"/>
      <c r="I1993" s="116"/>
      <c r="J1993" s="4"/>
      <c r="K1993" s="4"/>
      <c r="L1993" s="4"/>
      <c r="M1993" s="117"/>
      <c r="N1993" s="14"/>
      <c r="O1993" s="14"/>
      <c r="P1993" s="32"/>
      <c r="Q1993" s="16"/>
      <c r="R1993" s="133"/>
      <c r="S1993" s="134"/>
      <c r="T1993" s="16"/>
      <c r="U1993" s="16"/>
      <c r="V1993" s="5"/>
      <c r="W1993" s="5"/>
      <c r="X1993" s="5"/>
      <c r="Y1993" s="5"/>
      <c r="Z1993" s="18"/>
      <c r="AA1993" s="5"/>
      <c r="BV1993" s="5"/>
    </row>
    <row r="1994" spans="1:74" x14ac:dyDescent="0.3">
      <c r="A1994" s="4"/>
      <c r="F1994" s="4"/>
      <c r="G1994" s="4"/>
      <c r="H1994" s="116"/>
      <c r="I1994" s="116"/>
      <c r="J1994" s="4"/>
      <c r="K1994" s="4"/>
      <c r="L1994" s="4"/>
      <c r="M1994" s="117"/>
      <c r="N1994" s="14"/>
      <c r="O1994" s="14"/>
      <c r="P1994" s="32"/>
      <c r="Q1994" s="16"/>
      <c r="R1994" s="133"/>
      <c r="S1994" s="134"/>
      <c r="T1994" s="16"/>
      <c r="U1994" s="16"/>
      <c r="V1994" s="5"/>
      <c r="W1994" s="5"/>
      <c r="X1994" s="5"/>
      <c r="Y1994" s="5"/>
      <c r="Z1994" s="18"/>
      <c r="AA1994" s="5"/>
      <c r="BV1994" s="5"/>
    </row>
    <row r="1995" spans="1:74" x14ac:dyDescent="0.3">
      <c r="A1995" s="4"/>
      <c r="F1995" s="4"/>
      <c r="G1995" s="4"/>
      <c r="H1995" s="116"/>
      <c r="I1995" s="116"/>
      <c r="J1995" s="4"/>
      <c r="K1995" s="4"/>
      <c r="L1995" s="4"/>
      <c r="M1995" s="117"/>
      <c r="N1995" s="14"/>
      <c r="O1995" s="14"/>
      <c r="P1995" s="32"/>
      <c r="Q1995" s="16"/>
      <c r="R1995" s="133"/>
      <c r="S1995" s="134"/>
      <c r="T1995" s="16"/>
      <c r="U1995" s="16"/>
      <c r="V1995" s="5"/>
      <c r="W1995" s="5"/>
      <c r="X1995" s="5"/>
      <c r="Y1995" s="5"/>
      <c r="Z1995" s="18"/>
      <c r="AA1995" s="5"/>
      <c r="BV1995" s="5"/>
    </row>
    <row r="1996" spans="1:74" x14ac:dyDescent="0.3">
      <c r="A1996" s="4"/>
      <c r="F1996" s="4"/>
      <c r="G1996" s="4"/>
      <c r="H1996" s="116"/>
      <c r="I1996" s="116"/>
      <c r="J1996" s="4"/>
      <c r="K1996" s="4"/>
      <c r="L1996" s="4"/>
      <c r="M1996" s="117"/>
      <c r="N1996" s="14"/>
      <c r="O1996" s="14"/>
      <c r="P1996" s="32"/>
      <c r="Q1996" s="16"/>
      <c r="R1996" s="133"/>
      <c r="S1996" s="134"/>
      <c r="T1996" s="16"/>
      <c r="U1996" s="16"/>
      <c r="V1996" s="5"/>
      <c r="W1996" s="5"/>
      <c r="X1996" s="5"/>
      <c r="Y1996" s="5"/>
      <c r="Z1996" s="18"/>
      <c r="AA1996" s="5"/>
      <c r="BV1996" s="5"/>
    </row>
    <row r="1997" spans="1:74" x14ac:dyDescent="0.3">
      <c r="A1997" s="4"/>
      <c r="F1997" s="4"/>
      <c r="G1997" s="4"/>
      <c r="H1997" s="116"/>
      <c r="I1997" s="116"/>
      <c r="J1997" s="4"/>
      <c r="K1997" s="4"/>
      <c r="L1997" s="4"/>
      <c r="M1997" s="117"/>
      <c r="N1997" s="14"/>
      <c r="O1997" s="14"/>
      <c r="P1997" s="32"/>
      <c r="Q1997" s="16"/>
      <c r="R1997" s="133"/>
      <c r="S1997" s="134"/>
      <c r="T1997" s="16"/>
      <c r="U1997" s="16"/>
      <c r="V1997" s="5"/>
      <c r="W1997" s="5"/>
      <c r="X1997" s="5"/>
      <c r="Y1997" s="5"/>
      <c r="Z1997" s="18"/>
      <c r="AA1997" s="5"/>
      <c r="BV1997" s="5"/>
    </row>
    <row r="1998" spans="1:74" x14ac:dyDescent="0.3">
      <c r="A1998" s="4"/>
      <c r="F1998" s="4"/>
      <c r="G1998" s="4"/>
      <c r="H1998" s="116"/>
      <c r="I1998" s="116"/>
      <c r="J1998" s="4"/>
      <c r="K1998" s="4"/>
      <c r="L1998" s="4"/>
      <c r="M1998" s="117"/>
      <c r="N1998" s="14"/>
      <c r="O1998" s="14"/>
      <c r="P1998" s="32"/>
      <c r="Q1998" s="16"/>
      <c r="R1998" s="133"/>
      <c r="S1998" s="134"/>
      <c r="T1998" s="16"/>
      <c r="U1998" s="16"/>
      <c r="V1998" s="5"/>
      <c r="W1998" s="5"/>
      <c r="X1998" s="5"/>
      <c r="Y1998" s="5"/>
      <c r="Z1998" s="18"/>
      <c r="AA1998" s="5"/>
      <c r="BV1998" s="5"/>
    </row>
    <row r="1999" spans="1:74" x14ac:dyDescent="0.3">
      <c r="A1999" s="4"/>
      <c r="F1999" s="4"/>
      <c r="G1999" s="4"/>
      <c r="H1999" s="116"/>
      <c r="I1999" s="116"/>
      <c r="J1999" s="4"/>
      <c r="K1999" s="4"/>
      <c r="L1999" s="4"/>
      <c r="M1999" s="117"/>
      <c r="N1999" s="14"/>
      <c r="O1999" s="14"/>
      <c r="P1999" s="32"/>
      <c r="Q1999" s="16"/>
      <c r="R1999" s="133"/>
      <c r="S1999" s="134"/>
      <c r="T1999" s="16"/>
      <c r="U1999" s="16"/>
      <c r="V1999" s="5"/>
      <c r="W1999" s="5"/>
      <c r="X1999" s="5"/>
      <c r="Y1999" s="5"/>
      <c r="Z1999" s="18"/>
      <c r="AA1999" s="5"/>
      <c r="BV1999" s="5"/>
    </row>
    <row r="2000" spans="1:74" x14ac:dyDescent="0.3">
      <c r="A2000" s="4"/>
      <c r="F2000" s="4"/>
      <c r="G2000" s="4"/>
      <c r="H2000" s="116"/>
      <c r="I2000" s="116"/>
      <c r="J2000" s="4"/>
      <c r="K2000" s="4"/>
      <c r="L2000" s="4"/>
      <c r="M2000" s="117"/>
      <c r="N2000" s="14"/>
      <c r="O2000" s="14"/>
      <c r="P2000" s="32"/>
      <c r="Q2000" s="16"/>
      <c r="R2000" s="133"/>
      <c r="S2000" s="134"/>
      <c r="T2000" s="16"/>
      <c r="U2000" s="16"/>
      <c r="V2000" s="5"/>
      <c r="W2000" s="5"/>
      <c r="X2000" s="5"/>
      <c r="Y2000" s="5"/>
      <c r="Z2000" s="18"/>
      <c r="AA2000" s="5"/>
      <c r="BV2000" s="5"/>
    </row>
    <row r="2001" spans="1:74" x14ac:dyDescent="0.3">
      <c r="A2001" s="4"/>
      <c r="F2001" s="4"/>
      <c r="G2001" s="4"/>
      <c r="H2001" s="116"/>
      <c r="I2001" s="116"/>
      <c r="J2001" s="4"/>
      <c r="K2001" s="4"/>
      <c r="L2001" s="4"/>
      <c r="M2001" s="117"/>
      <c r="N2001" s="14"/>
      <c r="O2001" s="14"/>
      <c r="P2001" s="32"/>
      <c r="Q2001" s="16"/>
      <c r="R2001" s="133"/>
      <c r="S2001" s="134"/>
      <c r="T2001" s="16"/>
      <c r="U2001" s="16"/>
      <c r="V2001" s="5"/>
      <c r="W2001" s="5"/>
      <c r="X2001" s="5"/>
      <c r="Y2001" s="5"/>
      <c r="Z2001" s="18"/>
      <c r="AA2001" s="5"/>
      <c r="BV2001" s="5"/>
    </row>
    <row r="2002" spans="1:74" x14ac:dyDescent="0.3">
      <c r="A2002" s="4"/>
      <c r="F2002" s="4"/>
      <c r="G2002" s="4"/>
      <c r="H2002" s="116"/>
      <c r="I2002" s="116"/>
      <c r="J2002" s="4"/>
      <c r="K2002" s="4"/>
      <c r="L2002" s="4"/>
      <c r="M2002" s="117"/>
      <c r="N2002" s="14"/>
      <c r="O2002" s="14"/>
      <c r="P2002" s="32"/>
      <c r="Q2002" s="16"/>
      <c r="R2002" s="133"/>
      <c r="S2002" s="134"/>
      <c r="T2002" s="16"/>
      <c r="U2002" s="16"/>
      <c r="V2002" s="5"/>
      <c r="W2002" s="5"/>
      <c r="X2002" s="5"/>
      <c r="Y2002" s="5"/>
      <c r="Z2002" s="18"/>
      <c r="AA2002" s="5"/>
      <c r="BV2002" s="5"/>
    </row>
    <row r="2003" spans="1:74" x14ac:dyDescent="0.3">
      <c r="A2003" s="4"/>
      <c r="F2003" s="4"/>
      <c r="G2003" s="4"/>
      <c r="H2003" s="116"/>
      <c r="I2003" s="116"/>
      <c r="J2003" s="4"/>
      <c r="K2003" s="4"/>
      <c r="L2003" s="4"/>
      <c r="M2003" s="117"/>
      <c r="N2003" s="14"/>
      <c r="O2003" s="14"/>
      <c r="P2003" s="32"/>
      <c r="Q2003" s="16"/>
      <c r="R2003" s="133"/>
      <c r="S2003" s="134"/>
      <c r="T2003" s="16"/>
      <c r="U2003" s="16"/>
      <c r="V2003" s="5"/>
      <c r="W2003" s="5"/>
      <c r="X2003" s="5"/>
      <c r="Y2003" s="5"/>
      <c r="Z2003" s="18"/>
      <c r="AA2003" s="5"/>
      <c r="BV2003" s="5"/>
    </row>
    <row r="2004" spans="1:74" x14ac:dyDescent="0.3">
      <c r="A2004" s="4"/>
      <c r="F2004" s="4"/>
      <c r="G2004" s="4"/>
      <c r="H2004" s="116"/>
      <c r="I2004" s="116"/>
      <c r="J2004" s="4"/>
      <c r="K2004" s="4"/>
      <c r="L2004" s="4"/>
      <c r="M2004" s="117"/>
      <c r="N2004" s="14"/>
      <c r="O2004" s="14"/>
      <c r="P2004" s="32"/>
      <c r="Q2004" s="16"/>
      <c r="R2004" s="133"/>
      <c r="S2004" s="134"/>
      <c r="T2004" s="16"/>
      <c r="U2004" s="16"/>
      <c r="V2004" s="5"/>
      <c r="W2004" s="5"/>
      <c r="X2004" s="5"/>
      <c r="Y2004" s="5"/>
      <c r="Z2004" s="18"/>
      <c r="AA2004" s="5"/>
      <c r="BV2004" s="5"/>
    </row>
    <row r="2005" spans="1:74" x14ac:dyDescent="0.3">
      <c r="A2005" s="4"/>
      <c r="F2005" s="4"/>
      <c r="G2005" s="4"/>
      <c r="H2005" s="116"/>
      <c r="I2005" s="116"/>
      <c r="J2005" s="4"/>
      <c r="K2005" s="4"/>
      <c r="L2005" s="4"/>
      <c r="M2005" s="117"/>
      <c r="N2005" s="14"/>
      <c r="O2005" s="14"/>
      <c r="P2005" s="32"/>
      <c r="Q2005" s="16"/>
      <c r="R2005" s="133"/>
      <c r="S2005" s="134"/>
      <c r="T2005" s="16"/>
      <c r="U2005" s="16"/>
      <c r="V2005" s="5"/>
      <c r="W2005" s="5"/>
      <c r="X2005" s="5"/>
      <c r="Y2005" s="5"/>
      <c r="Z2005" s="18"/>
      <c r="AA2005" s="5"/>
      <c r="BV2005" s="5"/>
    </row>
    <row r="2006" spans="1:74" x14ac:dyDescent="0.3">
      <c r="A2006" s="4"/>
      <c r="F2006" s="4"/>
      <c r="G2006" s="4"/>
      <c r="H2006" s="116"/>
      <c r="I2006" s="116"/>
      <c r="J2006" s="4"/>
      <c r="K2006" s="4"/>
      <c r="L2006" s="4"/>
      <c r="M2006" s="117"/>
      <c r="N2006" s="14"/>
      <c r="O2006" s="14"/>
      <c r="P2006" s="32"/>
      <c r="Q2006" s="16"/>
      <c r="R2006" s="133"/>
      <c r="S2006" s="134"/>
      <c r="T2006" s="16"/>
      <c r="U2006" s="16"/>
      <c r="V2006" s="5"/>
      <c r="W2006" s="5"/>
      <c r="X2006" s="5"/>
      <c r="Y2006" s="5"/>
      <c r="Z2006" s="18"/>
      <c r="AA2006" s="5"/>
      <c r="BV2006" s="5"/>
    </row>
    <row r="2007" spans="1:74" x14ac:dyDescent="0.3">
      <c r="A2007" s="4"/>
      <c r="F2007" s="4"/>
      <c r="G2007" s="4"/>
      <c r="H2007" s="116"/>
      <c r="I2007" s="116"/>
      <c r="J2007" s="4"/>
      <c r="K2007" s="4"/>
      <c r="L2007" s="4"/>
      <c r="M2007" s="117"/>
      <c r="N2007" s="14"/>
      <c r="O2007" s="14"/>
      <c r="P2007" s="32"/>
      <c r="Q2007" s="16"/>
      <c r="R2007" s="133"/>
      <c r="S2007" s="134"/>
      <c r="T2007" s="16"/>
      <c r="U2007" s="16"/>
      <c r="V2007" s="5"/>
      <c r="W2007" s="5"/>
      <c r="X2007" s="5"/>
      <c r="Y2007" s="5"/>
      <c r="Z2007" s="18"/>
      <c r="AA2007" s="5"/>
      <c r="BV2007" s="5"/>
    </row>
    <row r="2008" spans="1:74" x14ac:dyDescent="0.3">
      <c r="A2008" s="4"/>
      <c r="F2008" s="4"/>
      <c r="G2008" s="4"/>
      <c r="H2008" s="116"/>
      <c r="I2008" s="116"/>
      <c r="J2008" s="4"/>
      <c r="K2008" s="4"/>
      <c r="L2008" s="4"/>
      <c r="M2008" s="117"/>
      <c r="N2008" s="14"/>
      <c r="O2008" s="14"/>
      <c r="P2008" s="32"/>
      <c r="Q2008" s="16"/>
      <c r="R2008" s="133"/>
      <c r="S2008" s="134"/>
      <c r="T2008" s="16"/>
      <c r="U2008" s="16"/>
      <c r="V2008" s="5"/>
      <c r="W2008" s="5"/>
      <c r="X2008" s="5"/>
      <c r="Y2008" s="5"/>
      <c r="Z2008" s="18"/>
      <c r="AA2008" s="5"/>
      <c r="BV2008" s="5"/>
    </row>
    <row r="2009" spans="1:74" x14ac:dyDescent="0.3">
      <c r="A2009" s="4"/>
      <c r="F2009" s="4"/>
      <c r="G2009" s="4"/>
      <c r="H2009" s="116"/>
      <c r="I2009" s="116"/>
      <c r="J2009" s="4"/>
      <c r="K2009" s="4"/>
      <c r="L2009" s="4"/>
      <c r="M2009" s="117"/>
      <c r="N2009" s="14"/>
      <c r="O2009" s="14"/>
      <c r="P2009" s="32"/>
      <c r="Q2009" s="16"/>
      <c r="R2009" s="133"/>
      <c r="S2009" s="134"/>
      <c r="T2009" s="16"/>
      <c r="U2009" s="16"/>
      <c r="V2009" s="5"/>
      <c r="W2009" s="5"/>
      <c r="X2009" s="5"/>
      <c r="Y2009" s="5"/>
      <c r="Z2009" s="18"/>
      <c r="AA2009" s="5"/>
      <c r="BV2009" s="5"/>
    </row>
    <row r="2010" spans="1:74" x14ac:dyDescent="0.3">
      <c r="A2010" s="4"/>
      <c r="F2010" s="4"/>
      <c r="G2010" s="4"/>
      <c r="H2010" s="116"/>
      <c r="I2010" s="116"/>
      <c r="J2010" s="4"/>
      <c r="K2010" s="4"/>
      <c r="L2010" s="4"/>
      <c r="M2010" s="117"/>
      <c r="N2010" s="14"/>
      <c r="O2010" s="14"/>
      <c r="P2010" s="32"/>
      <c r="Q2010" s="16"/>
      <c r="R2010" s="133"/>
      <c r="S2010" s="134"/>
      <c r="T2010" s="16"/>
      <c r="U2010" s="16"/>
      <c r="V2010" s="5"/>
      <c r="W2010" s="5"/>
      <c r="X2010" s="5"/>
      <c r="Y2010" s="5"/>
      <c r="Z2010" s="18"/>
      <c r="AA2010" s="5"/>
      <c r="BV2010" s="5"/>
    </row>
    <row r="2011" spans="1:74" x14ac:dyDescent="0.3">
      <c r="A2011" s="4"/>
      <c r="F2011" s="4"/>
      <c r="G2011" s="4"/>
      <c r="H2011" s="116"/>
      <c r="I2011" s="116"/>
      <c r="J2011" s="4"/>
      <c r="K2011" s="4"/>
      <c r="L2011" s="4"/>
      <c r="M2011" s="117"/>
      <c r="N2011" s="14"/>
      <c r="O2011" s="14"/>
      <c r="P2011" s="32"/>
      <c r="Q2011" s="16"/>
      <c r="R2011" s="133"/>
      <c r="S2011" s="134"/>
      <c r="T2011" s="16"/>
      <c r="U2011" s="16"/>
      <c r="V2011" s="5"/>
      <c r="W2011" s="5"/>
      <c r="X2011" s="5"/>
      <c r="Y2011" s="5"/>
      <c r="Z2011" s="18"/>
      <c r="AA2011" s="5"/>
      <c r="BV2011" s="5"/>
    </row>
    <row r="2012" spans="1:74" x14ac:dyDescent="0.3">
      <c r="A2012" s="4"/>
      <c r="F2012" s="4"/>
      <c r="G2012" s="4"/>
      <c r="H2012" s="116"/>
      <c r="I2012" s="116"/>
      <c r="J2012" s="4"/>
      <c r="K2012" s="4"/>
      <c r="L2012" s="4"/>
      <c r="M2012" s="117"/>
      <c r="N2012" s="14"/>
      <c r="O2012" s="14"/>
      <c r="P2012" s="32"/>
      <c r="Q2012" s="16"/>
      <c r="R2012" s="133"/>
      <c r="S2012" s="134"/>
      <c r="T2012" s="16"/>
      <c r="U2012" s="16"/>
      <c r="V2012" s="5"/>
      <c r="W2012" s="5"/>
      <c r="X2012" s="5"/>
      <c r="Y2012" s="5"/>
      <c r="Z2012" s="18"/>
      <c r="AA2012" s="5"/>
      <c r="BV2012" s="5"/>
    </row>
    <row r="2013" spans="1:74" x14ac:dyDescent="0.3">
      <c r="A2013" s="4"/>
      <c r="F2013" s="4"/>
      <c r="G2013" s="4"/>
      <c r="H2013" s="116"/>
      <c r="I2013" s="116"/>
      <c r="J2013" s="4"/>
      <c r="K2013" s="4"/>
      <c r="L2013" s="4"/>
      <c r="M2013" s="117"/>
      <c r="N2013" s="14"/>
      <c r="O2013" s="14"/>
      <c r="P2013" s="32"/>
      <c r="Q2013" s="16"/>
      <c r="R2013" s="133"/>
      <c r="S2013" s="134"/>
      <c r="T2013" s="16"/>
      <c r="U2013" s="16"/>
      <c r="V2013" s="5"/>
      <c r="W2013" s="5"/>
      <c r="X2013" s="5"/>
      <c r="Y2013" s="5"/>
      <c r="Z2013" s="18"/>
      <c r="AA2013" s="5"/>
      <c r="BV2013" s="5"/>
    </row>
    <row r="2014" spans="1:74" x14ac:dyDescent="0.3">
      <c r="A2014" s="4"/>
      <c r="F2014" s="4"/>
      <c r="G2014" s="4"/>
      <c r="H2014" s="116"/>
      <c r="I2014" s="116"/>
      <c r="J2014" s="4"/>
      <c r="K2014" s="4"/>
      <c r="L2014" s="4"/>
      <c r="M2014" s="117"/>
      <c r="N2014" s="14"/>
      <c r="O2014" s="14"/>
      <c r="P2014" s="32"/>
      <c r="Q2014" s="16"/>
      <c r="R2014" s="133"/>
      <c r="S2014" s="134"/>
      <c r="T2014" s="16"/>
      <c r="U2014" s="16"/>
      <c r="V2014" s="5"/>
      <c r="W2014" s="5"/>
      <c r="X2014" s="5"/>
      <c r="Y2014" s="5"/>
      <c r="Z2014" s="18"/>
      <c r="AA2014" s="5"/>
      <c r="BV2014" s="5"/>
    </row>
    <row r="2015" spans="1:74" x14ac:dyDescent="0.3">
      <c r="A2015" s="4"/>
      <c r="F2015" s="4"/>
      <c r="G2015" s="4"/>
      <c r="H2015" s="116"/>
      <c r="I2015" s="116"/>
      <c r="J2015" s="4"/>
      <c r="K2015" s="4"/>
      <c r="L2015" s="4"/>
      <c r="M2015" s="117"/>
      <c r="N2015" s="14"/>
      <c r="O2015" s="14"/>
      <c r="P2015" s="32"/>
      <c r="Q2015" s="16"/>
      <c r="R2015" s="133"/>
      <c r="S2015" s="134"/>
      <c r="T2015" s="16"/>
      <c r="U2015" s="16"/>
      <c r="V2015" s="5"/>
      <c r="W2015" s="5"/>
      <c r="X2015" s="5"/>
      <c r="Y2015" s="5"/>
      <c r="Z2015" s="18"/>
      <c r="AA2015" s="5"/>
      <c r="BV2015" s="5"/>
    </row>
    <row r="2016" spans="1:74" x14ac:dyDescent="0.3">
      <c r="A2016" s="4"/>
      <c r="F2016" s="4"/>
      <c r="G2016" s="4"/>
      <c r="H2016" s="116"/>
      <c r="I2016" s="116"/>
      <c r="J2016" s="4"/>
      <c r="K2016" s="4"/>
      <c r="L2016" s="4"/>
      <c r="M2016" s="117"/>
      <c r="N2016" s="14"/>
      <c r="O2016" s="14"/>
      <c r="P2016" s="32"/>
      <c r="Q2016" s="16"/>
      <c r="R2016" s="133"/>
      <c r="S2016" s="134"/>
      <c r="T2016" s="16"/>
      <c r="U2016" s="16"/>
      <c r="V2016" s="5"/>
      <c r="W2016" s="5"/>
      <c r="X2016" s="5"/>
      <c r="Y2016" s="5"/>
      <c r="Z2016" s="18"/>
      <c r="AA2016" s="5"/>
      <c r="BV2016" s="5"/>
    </row>
    <row r="2017" spans="1:74" x14ac:dyDescent="0.3">
      <c r="A2017" s="4"/>
      <c r="F2017" s="4"/>
      <c r="G2017" s="4"/>
      <c r="H2017" s="116"/>
      <c r="I2017" s="116"/>
      <c r="J2017" s="4"/>
      <c r="K2017" s="4"/>
      <c r="L2017" s="4"/>
      <c r="M2017" s="117"/>
      <c r="N2017" s="14"/>
      <c r="O2017" s="14"/>
      <c r="P2017" s="32"/>
      <c r="Q2017" s="16"/>
      <c r="R2017" s="133"/>
      <c r="S2017" s="134"/>
      <c r="T2017" s="16"/>
      <c r="U2017" s="16"/>
      <c r="V2017" s="5"/>
      <c r="W2017" s="5"/>
      <c r="X2017" s="5"/>
      <c r="Y2017" s="5"/>
      <c r="Z2017" s="18"/>
      <c r="AA2017" s="5"/>
      <c r="BV2017" s="5"/>
    </row>
    <row r="2018" spans="1:74" x14ac:dyDescent="0.3">
      <c r="A2018" s="4"/>
      <c r="F2018" s="4"/>
      <c r="G2018" s="4"/>
      <c r="H2018" s="116"/>
      <c r="I2018" s="116"/>
      <c r="J2018" s="4"/>
      <c r="K2018" s="4"/>
      <c r="L2018" s="4"/>
      <c r="M2018" s="117"/>
      <c r="N2018" s="14"/>
      <c r="O2018" s="14"/>
      <c r="P2018" s="32"/>
      <c r="Q2018" s="16"/>
      <c r="R2018" s="133"/>
      <c r="S2018" s="134"/>
      <c r="T2018" s="16"/>
      <c r="U2018" s="16"/>
      <c r="V2018" s="5"/>
      <c r="W2018" s="5"/>
      <c r="X2018" s="5"/>
      <c r="Y2018" s="5"/>
      <c r="Z2018" s="18"/>
      <c r="AA2018" s="5"/>
      <c r="BV2018" s="5"/>
    </row>
    <row r="2019" spans="1:74" x14ac:dyDescent="0.3">
      <c r="A2019" s="4"/>
      <c r="F2019" s="4"/>
      <c r="G2019" s="4"/>
      <c r="H2019" s="116"/>
      <c r="I2019" s="116"/>
      <c r="J2019" s="4"/>
      <c r="K2019" s="4"/>
      <c r="L2019" s="4"/>
      <c r="M2019" s="117"/>
      <c r="N2019" s="14"/>
      <c r="O2019" s="14"/>
      <c r="P2019" s="32"/>
      <c r="Q2019" s="16"/>
      <c r="R2019" s="133"/>
      <c r="S2019" s="134"/>
      <c r="T2019" s="16"/>
      <c r="U2019" s="16"/>
      <c r="V2019" s="5"/>
      <c r="W2019" s="5"/>
      <c r="X2019" s="5"/>
      <c r="Y2019" s="5"/>
      <c r="Z2019" s="18"/>
      <c r="AA2019" s="5"/>
      <c r="BV2019" s="5"/>
    </row>
    <row r="2020" spans="1:74" x14ac:dyDescent="0.3">
      <c r="A2020" s="4"/>
      <c r="F2020" s="4"/>
      <c r="G2020" s="4"/>
      <c r="H2020" s="116"/>
      <c r="I2020" s="116"/>
      <c r="J2020" s="4"/>
      <c r="K2020" s="4"/>
      <c r="L2020" s="4"/>
      <c r="M2020" s="117"/>
      <c r="N2020" s="14"/>
      <c r="O2020" s="14"/>
      <c r="P2020" s="32"/>
      <c r="Q2020" s="16"/>
      <c r="R2020" s="133"/>
      <c r="S2020" s="134"/>
      <c r="T2020" s="16"/>
      <c r="U2020" s="16"/>
      <c r="V2020" s="5"/>
      <c r="W2020" s="5"/>
      <c r="X2020" s="5"/>
      <c r="Y2020" s="5"/>
      <c r="Z2020" s="18"/>
      <c r="AA2020" s="5"/>
      <c r="BV2020" s="5"/>
    </row>
    <row r="2021" spans="1:74" x14ac:dyDescent="0.3">
      <c r="A2021" s="4"/>
      <c r="F2021" s="4"/>
      <c r="G2021" s="4"/>
      <c r="H2021" s="116"/>
      <c r="I2021" s="116"/>
      <c r="J2021" s="4"/>
      <c r="K2021" s="4"/>
      <c r="L2021" s="4"/>
      <c r="M2021" s="117"/>
      <c r="N2021" s="14"/>
      <c r="O2021" s="14"/>
      <c r="P2021" s="32"/>
      <c r="Q2021" s="16"/>
      <c r="R2021" s="133"/>
      <c r="S2021" s="134"/>
      <c r="T2021" s="16"/>
      <c r="U2021" s="16"/>
      <c r="V2021" s="5"/>
      <c r="W2021" s="5"/>
      <c r="X2021" s="5"/>
      <c r="Y2021" s="5"/>
      <c r="Z2021" s="18"/>
      <c r="AA2021" s="5"/>
      <c r="BV2021" s="5"/>
    </row>
    <row r="2022" spans="1:74" x14ac:dyDescent="0.3">
      <c r="A2022" s="4"/>
      <c r="F2022" s="4"/>
      <c r="G2022" s="4"/>
      <c r="H2022" s="116"/>
      <c r="I2022" s="116"/>
      <c r="J2022" s="4"/>
      <c r="K2022" s="4"/>
      <c r="L2022" s="4"/>
      <c r="M2022" s="117"/>
      <c r="N2022" s="14"/>
      <c r="O2022" s="14"/>
      <c r="P2022" s="32"/>
      <c r="Q2022" s="16"/>
      <c r="R2022" s="133"/>
      <c r="S2022" s="134"/>
      <c r="T2022" s="16"/>
      <c r="U2022" s="16"/>
      <c r="V2022" s="5"/>
      <c r="W2022" s="5"/>
      <c r="X2022" s="5"/>
      <c r="Y2022" s="5"/>
      <c r="Z2022" s="18"/>
      <c r="AA2022" s="5"/>
      <c r="BV2022" s="5"/>
    </row>
    <row r="2023" spans="1:74" x14ac:dyDescent="0.3">
      <c r="A2023" s="4"/>
      <c r="F2023" s="4"/>
      <c r="G2023" s="4"/>
      <c r="H2023" s="116"/>
      <c r="I2023" s="116"/>
      <c r="J2023" s="4"/>
      <c r="K2023" s="4"/>
      <c r="L2023" s="4"/>
      <c r="M2023" s="117"/>
      <c r="N2023" s="14"/>
      <c r="O2023" s="14"/>
      <c r="P2023" s="32"/>
      <c r="Q2023" s="16"/>
      <c r="R2023" s="133"/>
      <c r="S2023" s="134"/>
      <c r="T2023" s="16"/>
      <c r="U2023" s="16"/>
      <c r="V2023" s="5"/>
      <c r="W2023" s="5"/>
      <c r="X2023" s="5"/>
      <c r="Y2023" s="5"/>
      <c r="Z2023" s="18"/>
      <c r="AA2023" s="5"/>
      <c r="BV2023" s="5"/>
    </row>
    <row r="2024" spans="1:74" x14ac:dyDescent="0.3">
      <c r="A2024" s="4"/>
      <c r="F2024" s="4"/>
      <c r="G2024" s="4"/>
      <c r="H2024" s="116"/>
      <c r="I2024" s="116"/>
      <c r="J2024" s="4"/>
      <c r="K2024" s="4"/>
      <c r="L2024" s="4"/>
      <c r="M2024" s="117"/>
      <c r="N2024" s="14"/>
      <c r="O2024" s="14"/>
      <c r="P2024" s="32"/>
      <c r="Q2024" s="16"/>
      <c r="R2024" s="133"/>
      <c r="S2024" s="134"/>
      <c r="T2024" s="16"/>
      <c r="U2024" s="16"/>
      <c r="V2024" s="5"/>
      <c r="W2024" s="5"/>
      <c r="X2024" s="5"/>
      <c r="Y2024" s="5"/>
      <c r="Z2024" s="18"/>
      <c r="AA2024" s="5"/>
      <c r="BV2024" s="5"/>
    </row>
    <row r="2025" spans="1:74" x14ac:dyDescent="0.3">
      <c r="A2025" s="4"/>
      <c r="F2025" s="4"/>
      <c r="G2025" s="4"/>
      <c r="H2025" s="116"/>
      <c r="I2025" s="116"/>
      <c r="J2025" s="4"/>
      <c r="K2025" s="4"/>
      <c r="L2025" s="4"/>
      <c r="M2025" s="117"/>
      <c r="N2025" s="14"/>
      <c r="O2025" s="14"/>
      <c r="P2025" s="32"/>
      <c r="Q2025" s="16"/>
      <c r="R2025" s="133"/>
      <c r="S2025" s="134"/>
      <c r="T2025" s="16"/>
      <c r="U2025" s="16"/>
      <c r="V2025" s="5"/>
      <c r="W2025" s="5"/>
      <c r="X2025" s="5"/>
      <c r="Y2025" s="5"/>
      <c r="Z2025" s="18"/>
      <c r="AA2025" s="5"/>
      <c r="BV2025" s="5"/>
    </row>
    <row r="2026" spans="1:74" x14ac:dyDescent="0.3">
      <c r="A2026" s="4"/>
      <c r="F2026" s="4"/>
      <c r="G2026" s="4"/>
      <c r="H2026" s="116"/>
      <c r="I2026" s="116"/>
      <c r="J2026" s="4"/>
      <c r="K2026" s="4"/>
      <c r="L2026" s="4"/>
      <c r="M2026" s="117"/>
      <c r="N2026" s="14"/>
      <c r="O2026" s="14"/>
      <c r="P2026" s="32"/>
      <c r="Q2026" s="16"/>
      <c r="R2026" s="133"/>
      <c r="S2026" s="134"/>
      <c r="T2026" s="16"/>
      <c r="U2026" s="16"/>
      <c r="V2026" s="5"/>
      <c r="W2026" s="5"/>
      <c r="X2026" s="5"/>
      <c r="Y2026" s="5"/>
      <c r="Z2026" s="18"/>
      <c r="AA2026" s="5"/>
      <c r="BV2026" s="5"/>
    </row>
    <row r="2027" spans="1:74" x14ac:dyDescent="0.3">
      <c r="A2027" s="4"/>
      <c r="F2027" s="4"/>
      <c r="G2027" s="4"/>
      <c r="H2027" s="116"/>
      <c r="I2027" s="116"/>
      <c r="J2027" s="4"/>
      <c r="K2027" s="4"/>
      <c r="L2027" s="4"/>
      <c r="M2027" s="117"/>
      <c r="N2027" s="14"/>
      <c r="O2027" s="14"/>
      <c r="P2027" s="32"/>
      <c r="Q2027" s="16"/>
      <c r="R2027" s="133"/>
      <c r="S2027" s="134"/>
      <c r="T2027" s="16"/>
      <c r="U2027" s="16"/>
      <c r="V2027" s="5"/>
      <c r="W2027" s="5"/>
      <c r="X2027" s="5"/>
      <c r="Y2027" s="5"/>
      <c r="Z2027" s="18"/>
      <c r="AA2027" s="5"/>
      <c r="BV2027" s="5"/>
    </row>
    <row r="2028" spans="1:74" x14ac:dyDescent="0.3">
      <c r="A2028" s="4"/>
      <c r="F2028" s="4"/>
      <c r="G2028" s="4"/>
      <c r="H2028" s="116"/>
      <c r="I2028" s="116"/>
      <c r="J2028" s="4"/>
      <c r="K2028" s="4"/>
      <c r="L2028" s="4"/>
      <c r="M2028" s="117"/>
      <c r="N2028" s="14"/>
      <c r="O2028" s="14"/>
      <c r="P2028" s="32"/>
      <c r="Q2028" s="16"/>
      <c r="R2028" s="133"/>
      <c r="S2028" s="134"/>
      <c r="T2028" s="16"/>
      <c r="U2028" s="16"/>
      <c r="V2028" s="5"/>
      <c r="W2028" s="5"/>
      <c r="X2028" s="5"/>
      <c r="Y2028" s="5"/>
      <c r="Z2028" s="18"/>
      <c r="AA2028" s="5"/>
      <c r="BV2028" s="5"/>
    </row>
    <row r="2029" spans="1:74" x14ac:dyDescent="0.3">
      <c r="A2029" s="4"/>
      <c r="F2029" s="4"/>
      <c r="G2029" s="4"/>
      <c r="H2029" s="116"/>
      <c r="I2029" s="116"/>
      <c r="J2029" s="4"/>
      <c r="K2029" s="4"/>
      <c r="L2029" s="4"/>
      <c r="M2029" s="117"/>
      <c r="N2029" s="14"/>
      <c r="O2029" s="14"/>
      <c r="P2029" s="32"/>
      <c r="Q2029" s="16"/>
      <c r="R2029" s="133"/>
      <c r="S2029" s="134"/>
      <c r="T2029" s="16"/>
      <c r="U2029" s="16"/>
      <c r="V2029" s="5"/>
      <c r="W2029" s="5"/>
      <c r="X2029" s="5"/>
      <c r="Y2029" s="5"/>
      <c r="Z2029" s="18"/>
      <c r="AA2029" s="5"/>
      <c r="BV2029" s="5"/>
    </row>
    <row r="2030" spans="1:74" x14ac:dyDescent="0.3">
      <c r="A2030" s="4"/>
      <c r="F2030" s="4"/>
      <c r="G2030" s="4"/>
      <c r="H2030" s="116"/>
      <c r="I2030" s="116"/>
      <c r="J2030" s="4"/>
      <c r="K2030" s="4"/>
      <c r="L2030" s="4"/>
      <c r="M2030" s="117"/>
      <c r="N2030" s="14"/>
      <c r="O2030" s="14"/>
      <c r="P2030" s="32"/>
      <c r="Q2030" s="16"/>
      <c r="R2030" s="133"/>
      <c r="S2030" s="134"/>
      <c r="T2030" s="16"/>
      <c r="U2030" s="16"/>
      <c r="V2030" s="5"/>
      <c r="W2030" s="5"/>
      <c r="X2030" s="5"/>
      <c r="Y2030" s="5"/>
      <c r="Z2030" s="18"/>
      <c r="AA2030" s="5"/>
      <c r="BV2030" s="5"/>
    </row>
    <row r="2031" spans="1:74" x14ac:dyDescent="0.3">
      <c r="A2031" s="4"/>
      <c r="F2031" s="4"/>
      <c r="G2031" s="4"/>
      <c r="H2031" s="116"/>
      <c r="I2031" s="116"/>
      <c r="J2031" s="4"/>
      <c r="K2031" s="4"/>
      <c r="L2031" s="4"/>
      <c r="M2031" s="117"/>
      <c r="N2031" s="14"/>
      <c r="O2031" s="14"/>
      <c r="P2031" s="32"/>
      <c r="Q2031" s="16"/>
      <c r="R2031" s="133"/>
      <c r="S2031" s="134"/>
      <c r="T2031" s="16"/>
      <c r="U2031" s="16"/>
      <c r="V2031" s="5"/>
      <c r="W2031" s="5"/>
      <c r="X2031" s="5"/>
      <c r="Y2031" s="5"/>
      <c r="Z2031" s="18"/>
      <c r="AA2031" s="5"/>
      <c r="BV2031" s="5"/>
    </row>
    <row r="2032" spans="1:74" x14ac:dyDescent="0.3">
      <c r="A2032" s="4"/>
      <c r="F2032" s="4"/>
      <c r="G2032" s="4"/>
      <c r="H2032" s="116"/>
      <c r="I2032" s="116"/>
      <c r="J2032" s="4"/>
      <c r="K2032" s="4"/>
      <c r="L2032" s="4"/>
      <c r="M2032" s="117"/>
      <c r="N2032" s="14"/>
      <c r="O2032" s="14"/>
      <c r="P2032" s="32"/>
      <c r="Q2032" s="16"/>
      <c r="R2032" s="133"/>
      <c r="S2032" s="134"/>
      <c r="T2032" s="16"/>
      <c r="U2032" s="16"/>
      <c r="V2032" s="5"/>
      <c r="W2032" s="5"/>
      <c r="X2032" s="5"/>
      <c r="Y2032" s="5"/>
      <c r="Z2032" s="18"/>
      <c r="AA2032" s="5"/>
      <c r="BV2032" s="5"/>
    </row>
    <row r="2033" spans="1:74" x14ac:dyDescent="0.3">
      <c r="A2033" s="4"/>
      <c r="F2033" s="4"/>
      <c r="G2033" s="4"/>
      <c r="H2033" s="116"/>
      <c r="I2033" s="116"/>
      <c r="J2033" s="4"/>
      <c r="K2033" s="4"/>
      <c r="L2033" s="4"/>
      <c r="M2033" s="117"/>
      <c r="N2033" s="14"/>
      <c r="O2033" s="14"/>
      <c r="P2033" s="32"/>
      <c r="Q2033" s="16"/>
      <c r="R2033" s="133"/>
      <c r="S2033" s="134"/>
      <c r="T2033" s="16"/>
      <c r="U2033" s="16"/>
      <c r="V2033" s="5"/>
      <c r="W2033" s="5"/>
      <c r="X2033" s="5"/>
      <c r="Y2033" s="5"/>
      <c r="Z2033" s="18"/>
      <c r="AA2033" s="5"/>
      <c r="BV2033" s="5"/>
    </row>
    <row r="2034" spans="1:74" x14ac:dyDescent="0.3">
      <c r="A2034" s="4"/>
      <c r="F2034" s="4"/>
      <c r="G2034" s="4"/>
      <c r="H2034" s="116"/>
      <c r="I2034" s="116"/>
      <c r="J2034" s="4"/>
      <c r="K2034" s="4"/>
      <c r="L2034" s="4"/>
      <c r="M2034" s="117"/>
      <c r="N2034" s="14"/>
      <c r="O2034" s="14"/>
      <c r="P2034" s="32"/>
      <c r="Q2034" s="16"/>
      <c r="R2034" s="133"/>
      <c r="S2034" s="134"/>
      <c r="T2034" s="16"/>
      <c r="U2034" s="16"/>
      <c r="V2034" s="5"/>
      <c r="W2034" s="5"/>
      <c r="X2034" s="5"/>
      <c r="Y2034" s="5"/>
      <c r="Z2034" s="18"/>
      <c r="AA2034" s="5"/>
      <c r="BV2034" s="5"/>
    </row>
    <row r="2035" spans="1:74" x14ac:dyDescent="0.3">
      <c r="A2035" s="4"/>
      <c r="F2035" s="4"/>
      <c r="G2035" s="4"/>
      <c r="H2035" s="116"/>
      <c r="I2035" s="116"/>
      <c r="J2035" s="4"/>
      <c r="K2035" s="4"/>
      <c r="L2035" s="4"/>
      <c r="M2035" s="117"/>
      <c r="N2035" s="14"/>
      <c r="O2035" s="14"/>
      <c r="P2035" s="32"/>
      <c r="Q2035" s="16"/>
      <c r="R2035" s="133"/>
      <c r="S2035" s="134"/>
      <c r="T2035" s="16"/>
      <c r="U2035" s="16"/>
      <c r="V2035" s="5"/>
      <c r="W2035" s="5"/>
      <c r="X2035" s="5"/>
      <c r="Y2035" s="5"/>
      <c r="Z2035" s="18"/>
      <c r="AA2035" s="5"/>
      <c r="BV2035" s="5"/>
    </row>
    <row r="2036" spans="1:74" x14ac:dyDescent="0.3">
      <c r="A2036" s="4"/>
      <c r="F2036" s="4"/>
      <c r="G2036" s="4"/>
      <c r="H2036" s="116"/>
      <c r="I2036" s="116"/>
      <c r="J2036" s="4"/>
      <c r="K2036" s="4"/>
      <c r="L2036" s="4"/>
      <c r="M2036" s="117"/>
      <c r="N2036" s="14"/>
      <c r="O2036" s="14"/>
      <c r="P2036" s="32"/>
      <c r="Q2036" s="16"/>
      <c r="R2036" s="133"/>
      <c r="S2036" s="134"/>
      <c r="T2036" s="16"/>
      <c r="U2036" s="16"/>
      <c r="V2036" s="5"/>
      <c r="W2036" s="5"/>
      <c r="X2036" s="5"/>
      <c r="Y2036" s="5"/>
      <c r="Z2036" s="18"/>
      <c r="AA2036" s="5"/>
      <c r="BV2036" s="5"/>
    </row>
    <row r="2037" spans="1:74" x14ac:dyDescent="0.3">
      <c r="A2037" s="4"/>
      <c r="F2037" s="4"/>
      <c r="G2037" s="4"/>
      <c r="H2037" s="116"/>
      <c r="I2037" s="116"/>
      <c r="J2037" s="4"/>
      <c r="K2037" s="4"/>
      <c r="L2037" s="4"/>
      <c r="M2037" s="117"/>
      <c r="N2037" s="14"/>
      <c r="O2037" s="14"/>
      <c r="P2037" s="32"/>
      <c r="Q2037" s="16"/>
      <c r="R2037" s="133"/>
      <c r="S2037" s="134"/>
      <c r="T2037" s="16"/>
      <c r="U2037" s="16"/>
      <c r="V2037" s="5"/>
      <c r="W2037" s="5"/>
      <c r="X2037" s="5"/>
      <c r="Y2037" s="5"/>
      <c r="Z2037" s="18"/>
      <c r="AA2037" s="5"/>
      <c r="BV2037" s="5"/>
    </row>
    <row r="2038" spans="1:74" x14ac:dyDescent="0.3">
      <c r="A2038" s="4"/>
      <c r="F2038" s="4"/>
      <c r="G2038" s="4"/>
      <c r="H2038" s="116"/>
      <c r="I2038" s="116"/>
      <c r="J2038" s="4"/>
      <c r="K2038" s="4"/>
      <c r="L2038" s="4"/>
      <c r="M2038" s="117"/>
      <c r="N2038" s="14"/>
      <c r="O2038" s="14"/>
      <c r="P2038" s="32"/>
      <c r="Q2038" s="16"/>
      <c r="R2038" s="133"/>
      <c r="S2038" s="134"/>
      <c r="T2038" s="16"/>
      <c r="U2038" s="16"/>
      <c r="V2038" s="5"/>
      <c r="W2038" s="5"/>
      <c r="X2038" s="5"/>
      <c r="Y2038" s="5"/>
      <c r="Z2038" s="18"/>
      <c r="AA2038" s="5"/>
      <c r="BV2038" s="5"/>
    </row>
    <row r="2039" spans="1:74" x14ac:dyDescent="0.3">
      <c r="A2039" s="4"/>
      <c r="F2039" s="4"/>
      <c r="G2039" s="4"/>
      <c r="H2039" s="116"/>
      <c r="I2039" s="116"/>
      <c r="J2039" s="4"/>
      <c r="K2039" s="4"/>
      <c r="L2039" s="4"/>
      <c r="M2039" s="117"/>
      <c r="N2039" s="14"/>
      <c r="O2039" s="14"/>
      <c r="P2039" s="32"/>
      <c r="Q2039" s="16"/>
      <c r="R2039" s="133"/>
      <c r="S2039" s="134"/>
      <c r="T2039" s="16"/>
      <c r="U2039" s="16"/>
      <c r="V2039" s="5"/>
      <c r="W2039" s="5"/>
      <c r="X2039" s="5"/>
      <c r="Y2039" s="5"/>
      <c r="Z2039" s="18"/>
      <c r="AA2039" s="5"/>
      <c r="BV2039" s="5"/>
    </row>
    <row r="2040" spans="1:74" x14ac:dyDescent="0.3">
      <c r="A2040" s="4"/>
      <c r="F2040" s="4"/>
      <c r="G2040" s="4"/>
      <c r="H2040" s="116"/>
      <c r="I2040" s="116"/>
      <c r="J2040" s="4"/>
      <c r="K2040" s="4"/>
      <c r="L2040" s="4"/>
      <c r="M2040" s="117"/>
      <c r="N2040" s="14"/>
      <c r="O2040" s="14"/>
      <c r="P2040" s="32"/>
      <c r="Q2040" s="16"/>
      <c r="R2040" s="133"/>
      <c r="S2040" s="134"/>
      <c r="T2040" s="16"/>
      <c r="U2040" s="16"/>
      <c r="V2040" s="5"/>
      <c r="W2040" s="5"/>
      <c r="X2040" s="5"/>
      <c r="Y2040" s="5"/>
      <c r="Z2040" s="18"/>
      <c r="AA2040" s="5"/>
      <c r="BV2040" s="5"/>
    </row>
    <row r="2041" spans="1:74" x14ac:dyDescent="0.3">
      <c r="A2041" s="4"/>
      <c r="F2041" s="4"/>
      <c r="G2041" s="4"/>
      <c r="H2041" s="116"/>
      <c r="I2041" s="116"/>
      <c r="J2041" s="4"/>
      <c r="K2041" s="4"/>
      <c r="L2041" s="4"/>
      <c r="M2041" s="117"/>
      <c r="N2041" s="14"/>
      <c r="O2041" s="14"/>
      <c r="P2041" s="32"/>
      <c r="Q2041" s="16"/>
      <c r="R2041" s="133"/>
      <c r="S2041" s="134"/>
      <c r="T2041" s="16"/>
      <c r="U2041" s="16"/>
      <c r="V2041" s="5"/>
      <c r="W2041" s="5"/>
      <c r="X2041" s="5"/>
      <c r="Y2041" s="5"/>
      <c r="Z2041" s="18"/>
      <c r="AA2041" s="5"/>
      <c r="BV2041" s="5"/>
    </row>
    <row r="2042" spans="1:74" x14ac:dyDescent="0.3">
      <c r="A2042" s="4"/>
      <c r="F2042" s="4"/>
      <c r="G2042" s="4"/>
      <c r="H2042" s="116"/>
      <c r="I2042" s="116"/>
      <c r="J2042" s="4"/>
      <c r="K2042" s="4"/>
      <c r="L2042" s="4"/>
      <c r="M2042" s="117"/>
      <c r="N2042" s="14"/>
      <c r="O2042" s="14"/>
      <c r="P2042" s="32"/>
      <c r="Q2042" s="16"/>
      <c r="R2042" s="133"/>
      <c r="S2042" s="134"/>
      <c r="T2042" s="16"/>
      <c r="U2042" s="16"/>
      <c r="V2042" s="5"/>
      <c r="W2042" s="5"/>
      <c r="X2042" s="5"/>
      <c r="Y2042" s="5"/>
      <c r="Z2042" s="18"/>
      <c r="AA2042" s="5"/>
      <c r="BV2042" s="5"/>
    </row>
    <row r="2043" spans="1:74" x14ac:dyDescent="0.3">
      <c r="A2043" s="4"/>
      <c r="F2043" s="4"/>
      <c r="G2043" s="4"/>
      <c r="H2043" s="116"/>
      <c r="I2043" s="116"/>
      <c r="J2043" s="4"/>
      <c r="K2043" s="4"/>
      <c r="L2043" s="4"/>
      <c r="M2043" s="117"/>
      <c r="N2043" s="14"/>
      <c r="O2043" s="14"/>
      <c r="P2043" s="32"/>
      <c r="Q2043" s="16"/>
      <c r="R2043" s="133"/>
      <c r="S2043" s="134"/>
      <c r="T2043" s="16"/>
      <c r="U2043" s="16"/>
      <c r="V2043" s="5"/>
      <c r="W2043" s="5"/>
      <c r="X2043" s="5"/>
      <c r="Y2043" s="5"/>
      <c r="Z2043" s="18"/>
      <c r="AA2043" s="5"/>
      <c r="BV2043" s="5"/>
    </row>
    <row r="2044" spans="1:74" x14ac:dyDescent="0.3">
      <c r="A2044" s="4"/>
      <c r="F2044" s="4"/>
      <c r="G2044" s="4"/>
      <c r="H2044" s="116"/>
      <c r="I2044" s="116"/>
      <c r="J2044" s="4"/>
      <c r="K2044" s="4"/>
      <c r="L2044" s="4"/>
      <c r="M2044" s="117"/>
      <c r="N2044" s="14"/>
      <c r="O2044" s="14"/>
      <c r="P2044" s="32"/>
      <c r="Q2044" s="16"/>
      <c r="R2044" s="133"/>
      <c r="S2044" s="134"/>
      <c r="T2044" s="16"/>
      <c r="U2044" s="16"/>
      <c r="V2044" s="5"/>
      <c r="W2044" s="5"/>
      <c r="X2044" s="5"/>
      <c r="Y2044" s="5"/>
      <c r="Z2044" s="18"/>
      <c r="AA2044" s="5"/>
      <c r="BV2044" s="5"/>
    </row>
    <row r="2045" spans="1:74" x14ac:dyDescent="0.3">
      <c r="A2045" s="4"/>
      <c r="F2045" s="4"/>
      <c r="G2045" s="4"/>
      <c r="H2045" s="116"/>
      <c r="I2045" s="116"/>
      <c r="J2045" s="4"/>
      <c r="K2045" s="4"/>
      <c r="L2045" s="4"/>
      <c r="M2045" s="117"/>
      <c r="N2045" s="14"/>
      <c r="O2045" s="14"/>
      <c r="P2045" s="32"/>
      <c r="Q2045" s="16"/>
      <c r="R2045" s="133"/>
      <c r="S2045" s="134"/>
      <c r="T2045" s="16"/>
      <c r="U2045" s="16"/>
      <c r="V2045" s="5"/>
      <c r="W2045" s="5"/>
      <c r="X2045" s="5"/>
      <c r="Y2045" s="5"/>
      <c r="Z2045" s="18"/>
      <c r="AA2045" s="5"/>
      <c r="BV2045" s="5"/>
    </row>
    <row r="2046" spans="1:74" x14ac:dyDescent="0.3">
      <c r="A2046" s="4"/>
      <c r="F2046" s="4"/>
      <c r="G2046" s="4"/>
      <c r="H2046" s="116"/>
      <c r="I2046" s="116"/>
      <c r="J2046" s="4"/>
      <c r="K2046" s="4"/>
      <c r="L2046" s="4"/>
      <c r="M2046" s="117"/>
      <c r="N2046" s="14"/>
      <c r="O2046" s="14"/>
      <c r="P2046" s="32"/>
      <c r="Q2046" s="16"/>
      <c r="R2046" s="133"/>
      <c r="S2046" s="134"/>
      <c r="T2046" s="16"/>
      <c r="U2046" s="16"/>
      <c r="V2046" s="5"/>
      <c r="W2046" s="5"/>
      <c r="X2046" s="5"/>
      <c r="Y2046" s="5"/>
      <c r="Z2046" s="18"/>
      <c r="AA2046" s="5"/>
      <c r="BV2046" s="5"/>
    </row>
    <row r="2047" spans="1:74" x14ac:dyDescent="0.3">
      <c r="A2047" s="4"/>
      <c r="F2047" s="4"/>
      <c r="G2047" s="4"/>
      <c r="H2047" s="116"/>
      <c r="I2047" s="116"/>
      <c r="J2047" s="4"/>
      <c r="K2047" s="4"/>
      <c r="L2047" s="4"/>
      <c r="M2047" s="117"/>
      <c r="N2047" s="14"/>
      <c r="O2047" s="14"/>
      <c r="P2047" s="32"/>
      <c r="Q2047" s="16"/>
      <c r="R2047" s="133"/>
      <c r="S2047" s="134"/>
      <c r="T2047" s="16"/>
      <c r="U2047" s="16"/>
      <c r="V2047" s="5"/>
      <c r="W2047" s="5"/>
      <c r="X2047" s="5"/>
      <c r="Y2047" s="5"/>
      <c r="Z2047" s="18"/>
      <c r="AA2047" s="5"/>
      <c r="BV2047" s="5"/>
    </row>
    <row r="2048" spans="1:74" x14ac:dyDescent="0.3">
      <c r="A2048" s="4"/>
      <c r="F2048" s="4"/>
      <c r="G2048" s="4"/>
      <c r="H2048" s="116"/>
      <c r="I2048" s="116"/>
      <c r="J2048" s="4"/>
      <c r="K2048" s="4"/>
      <c r="L2048" s="4"/>
      <c r="M2048" s="117"/>
      <c r="N2048" s="14"/>
      <c r="O2048" s="14"/>
      <c r="P2048" s="32"/>
      <c r="Q2048" s="16"/>
      <c r="R2048" s="133"/>
      <c r="S2048" s="134"/>
      <c r="T2048" s="16"/>
      <c r="U2048" s="16"/>
      <c r="V2048" s="5"/>
      <c r="W2048" s="5"/>
      <c r="X2048" s="5"/>
      <c r="Y2048" s="5"/>
      <c r="Z2048" s="18"/>
      <c r="AA2048" s="5"/>
      <c r="BV2048" s="5"/>
    </row>
    <row r="2049" spans="1:74" x14ac:dyDescent="0.3">
      <c r="A2049" s="4"/>
      <c r="F2049" s="4"/>
      <c r="G2049" s="4"/>
      <c r="H2049" s="116"/>
      <c r="I2049" s="116"/>
      <c r="J2049" s="4"/>
      <c r="K2049" s="4"/>
      <c r="L2049" s="4"/>
      <c r="M2049" s="117"/>
      <c r="N2049" s="14"/>
      <c r="O2049" s="14"/>
      <c r="P2049" s="32"/>
      <c r="Q2049" s="16"/>
      <c r="R2049" s="133"/>
      <c r="S2049" s="134"/>
      <c r="T2049" s="16"/>
      <c r="U2049" s="16"/>
      <c r="V2049" s="5"/>
      <c r="W2049" s="5"/>
      <c r="X2049" s="5"/>
      <c r="Y2049" s="5"/>
      <c r="Z2049" s="18"/>
      <c r="AA2049" s="5"/>
      <c r="BV2049" s="5"/>
    </row>
    <row r="2050" spans="1:74" x14ac:dyDescent="0.3">
      <c r="A2050" s="4"/>
      <c r="F2050" s="4"/>
      <c r="G2050" s="4"/>
      <c r="H2050" s="116"/>
      <c r="I2050" s="116"/>
      <c r="J2050" s="4"/>
      <c r="K2050" s="4"/>
      <c r="L2050" s="4"/>
      <c r="M2050" s="117"/>
      <c r="N2050" s="14"/>
      <c r="O2050" s="14"/>
      <c r="P2050" s="32"/>
      <c r="Q2050" s="16"/>
      <c r="R2050" s="133"/>
      <c r="S2050" s="134"/>
      <c r="T2050" s="16"/>
      <c r="U2050" s="16"/>
      <c r="V2050" s="5"/>
      <c r="W2050" s="5"/>
      <c r="X2050" s="5"/>
      <c r="Y2050" s="5"/>
      <c r="Z2050" s="18"/>
      <c r="AA2050" s="5"/>
      <c r="BV2050" s="5"/>
    </row>
    <row r="2051" spans="1:74" x14ac:dyDescent="0.3">
      <c r="A2051" s="4"/>
      <c r="F2051" s="4"/>
      <c r="G2051" s="4"/>
      <c r="H2051" s="116"/>
      <c r="I2051" s="116"/>
      <c r="J2051" s="4"/>
      <c r="K2051" s="4"/>
      <c r="L2051" s="4"/>
      <c r="M2051" s="117"/>
      <c r="N2051" s="14"/>
      <c r="O2051" s="14"/>
      <c r="P2051" s="32"/>
      <c r="Q2051" s="16"/>
      <c r="R2051" s="133"/>
      <c r="S2051" s="134"/>
      <c r="T2051" s="16"/>
      <c r="U2051" s="16"/>
      <c r="V2051" s="5"/>
      <c r="W2051" s="5"/>
      <c r="X2051" s="5"/>
      <c r="Y2051" s="5"/>
      <c r="Z2051" s="18"/>
      <c r="AA2051" s="5"/>
      <c r="BV2051" s="5"/>
    </row>
    <row r="2052" spans="1:74" x14ac:dyDescent="0.3">
      <c r="A2052" s="4"/>
      <c r="F2052" s="4"/>
      <c r="G2052" s="4"/>
      <c r="H2052" s="116"/>
      <c r="I2052" s="116"/>
      <c r="J2052" s="4"/>
      <c r="K2052" s="4"/>
      <c r="L2052" s="4"/>
      <c r="M2052" s="117"/>
      <c r="N2052" s="14"/>
      <c r="O2052" s="14"/>
      <c r="P2052" s="32"/>
      <c r="Q2052" s="16"/>
      <c r="R2052" s="133"/>
      <c r="S2052" s="134"/>
      <c r="T2052" s="16"/>
      <c r="U2052" s="16"/>
      <c r="V2052" s="5"/>
      <c r="W2052" s="5"/>
      <c r="X2052" s="5"/>
      <c r="Y2052" s="5"/>
      <c r="Z2052" s="18"/>
      <c r="AA2052" s="5"/>
      <c r="BV2052" s="5"/>
    </row>
    <row r="2053" spans="1:74" x14ac:dyDescent="0.3">
      <c r="A2053" s="4"/>
      <c r="F2053" s="4"/>
      <c r="G2053" s="4"/>
      <c r="H2053" s="116"/>
      <c r="I2053" s="116"/>
      <c r="J2053" s="4"/>
      <c r="K2053" s="4"/>
      <c r="L2053" s="4"/>
      <c r="M2053" s="117"/>
      <c r="N2053" s="14"/>
      <c r="O2053" s="14"/>
      <c r="P2053" s="32"/>
      <c r="Q2053" s="16"/>
      <c r="R2053" s="133"/>
      <c r="S2053" s="134"/>
      <c r="T2053" s="16"/>
      <c r="U2053" s="16"/>
      <c r="V2053" s="5"/>
      <c r="W2053" s="5"/>
      <c r="X2053" s="5"/>
      <c r="Y2053" s="5"/>
      <c r="Z2053" s="18"/>
      <c r="AA2053" s="5"/>
      <c r="BV2053" s="5"/>
    </row>
    <row r="2054" spans="1:74" x14ac:dyDescent="0.3">
      <c r="A2054" s="4"/>
      <c r="F2054" s="4"/>
      <c r="G2054" s="4"/>
      <c r="H2054" s="116"/>
      <c r="I2054" s="116"/>
      <c r="J2054" s="4"/>
      <c r="K2054" s="4"/>
      <c r="L2054" s="4"/>
      <c r="M2054" s="117"/>
      <c r="N2054" s="14"/>
      <c r="O2054" s="14"/>
      <c r="P2054" s="32"/>
      <c r="Q2054" s="16"/>
      <c r="R2054" s="133"/>
      <c r="S2054" s="134"/>
      <c r="T2054" s="16"/>
      <c r="U2054" s="16"/>
      <c r="V2054" s="5"/>
      <c r="W2054" s="5"/>
      <c r="X2054" s="5"/>
      <c r="Y2054" s="5"/>
      <c r="Z2054" s="18"/>
      <c r="AA2054" s="5"/>
      <c r="BV2054" s="5"/>
    </row>
    <row r="2055" spans="1:74" x14ac:dyDescent="0.3">
      <c r="A2055" s="4"/>
      <c r="F2055" s="4"/>
      <c r="G2055" s="4"/>
      <c r="H2055" s="116"/>
      <c r="I2055" s="116"/>
      <c r="J2055" s="4"/>
      <c r="K2055" s="4"/>
      <c r="L2055" s="4"/>
      <c r="M2055" s="117"/>
      <c r="N2055" s="14"/>
      <c r="O2055" s="14"/>
      <c r="P2055" s="32"/>
      <c r="Q2055" s="16"/>
      <c r="R2055" s="133"/>
      <c r="S2055" s="134"/>
      <c r="T2055" s="16"/>
      <c r="U2055" s="16"/>
      <c r="V2055" s="5"/>
      <c r="W2055" s="5"/>
      <c r="X2055" s="5"/>
      <c r="Y2055" s="5"/>
      <c r="Z2055" s="18"/>
      <c r="AA2055" s="5"/>
      <c r="BV2055" s="5"/>
    </row>
    <row r="2056" spans="1:74" x14ac:dyDescent="0.3">
      <c r="A2056" s="4"/>
      <c r="F2056" s="4"/>
      <c r="G2056" s="4"/>
      <c r="H2056" s="116"/>
      <c r="I2056" s="116"/>
      <c r="J2056" s="4"/>
      <c r="K2056" s="4"/>
      <c r="L2056" s="4"/>
      <c r="M2056" s="117"/>
      <c r="N2056" s="14"/>
      <c r="O2056" s="14"/>
      <c r="P2056" s="32"/>
      <c r="Q2056" s="16"/>
      <c r="R2056" s="133"/>
      <c r="S2056" s="134"/>
      <c r="T2056" s="16"/>
      <c r="U2056" s="16"/>
      <c r="V2056" s="5"/>
      <c r="W2056" s="5"/>
      <c r="X2056" s="5"/>
      <c r="Y2056" s="5"/>
      <c r="Z2056" s="18"/>
      <c r="AA2056" s="5"/>
      <c r="BV2056" s="5"/>
    </row>
    <row r="2057" spans="1:74" x14ac:dyDescent="0.3">
      <c r="A2057" s="4"/>
      <c r="F2057" s="4"/>
      <c r="G2057" s="4"/>
      <c r="H2057" s="116"/>
      <c r="I2057" s="116"/>
      <c r="J2057" s="4"/>
      <c r="K2057" s="4"/>
      <c r="L2057" s="4"/>
      <c r="M2057" s="117"/>
      <c r="N2057" s="14"/>
      <c r="O2057" s="14"/>
      <c r="P2057" s="32"/>
      <c r="Q2057" s="16"/>
      <c r="R2057" s="133"/>
      <c r="S2057" s="134"/>
      <c r="T2057" s="16"/>
      <c r="U2057" s="16"/>
      <c r="V2057" s="5"/>
      <c r="W2057" s="5"/>
      <c r="X2057" s="5"/>
      <c r="Y2057" s="5"/>
      <c r="Z2057" s="18"/>
      <c r="AA2057" s="5"/>
      <c r="BV2057" s="5"/>
    </row>
    <row r="2058" spans="1:74" x14ac:dyDescent="0.3">
      <c r="A2058" s="4"/>
      <c r="F2058" s="4"/>
      <c r="G2058" s="4"/>
      <c r="H2058" s="116"/>
      <c r="I2058" s="116"/>
      <c r="J2058" s="4"/>
      <c r="K2058" s="4"/>
      <c r="L2058" s="4"/>
      <c r="M2058" s="117"/>
      <c r="N2058" s="14"/>
      <c r="O2058" s="14"/>
      <c r="P2058" s="32"/>
      <c r="Q2058" s="16"/>
      <c r="R2058" s="133"/>
      <c r="S2058" s="134"/>
      <c r="T2058" s="16"/>
      <c r="U2058" s="16"/>
      <c r="V2058" s="5"/>
      <c r="W2058" s="5"/>
      <c r="X2058" s="5"/>
      <c r="Y2058" s="5"/>
      <c r="Z2058" s="18"/>
      <c r="AA2058" s="5"/>
      <c r="BV2058" s="5"/>
    </row>
    <row r="2059" spans="1:74" x14ac:dyDescent="0.3">
      <c r="A2059" s="4"/>
      <c r="F2059" s="4"/>
      <c r="G2059" s="4"/>
      <c r="H2059" s="116"/>
      <c r="I2059" s="116"/>
      <c r="J2059" s="4"/>
      <c r="K2059" s="4"/>
      <c r="L2059" s="4"/>
      <c r="M2059" s="117"/>
      <c r="N2059" s="14"/>
      <c r="O2059" s="14"/>
      <c r="P2059" s="32"/>
      <c r="Q2059" s="16"/>
      <c r="R2059" s="133"/>
      <c r="S2059" s="134"/>
      <c r="T2059" s="16"/>
      <c r="U2059" s="16"/>
      <c r="V2059" s="5"/>
      <c r="W2059" s="5"/>
      <c r="X2059" s="5"/>
      <c r="Y2059" s="5"/>
      <c r="Z2059" s="18"/>
      <c r="AA2059" s="5"/>
      <c r="BV2059" s="5"/>
    </row>
    <row r="2060" spans="1:74" x14ac:dyDescent="0.3">
      <c r="A2060" s="4"/>
      <c r="F2060" s="4"/>
      <c r="G2060" s="4"/>
      <c r="H2060" s="116"/>
      <c r="I2060" s="116"/>
      <c r="J2060" s="4"/>
      <c r="K2060" s="4"/>
      <c r="L2060" s="4"/>
      <c r="M2060" s="117"/>
      <c r="N2060" s="14"/>
      <c r="O2060" s="14"/>
      <c r="P2060" s="32"/>
      <c r="Q2060" s="16"/>
      <c r="R2060" s="133"/>
      <c r="S2060" s="134"/>
      <c r="T2060" s="16"/>
      <c r="U2060" s="16"/>
      <c r="V2060" s="5"/>
      <c r="W2060" s="5"/>
      <c r="X2060" s="5"/>
      <c r="Y2060" s="5"/>
      <c r="Z2060" s="18"/>
      <c r="AA2060" s="5"/>
      <c r="BV2060" s="5"/>
    </row>
    <row r="2061" spans="1:74" x14ac:dyDescent="0.3">
      <c r="A2061" s="4"/>
      <c r="F2061" s="4"/>
      <c r="G2061" s="4"/>
      <c r="H2061" s="116"/>
      <c r="I2061" s="116"/>
      <c r="J2061" s="4"/>
      <c r="K2061" s="4"/>
      <c r="L2061" s="4"/>
      <c r="M2061" s="117"/>
      <c r="N2061" s="14"/>
      <c r="O2061" s="14"/>
      <c r="P2061" s="32"/>
      <c r="Q2061" s="16"/>
      <c r="R2061" s="133"/>
      <c r="S2061" s="134"/>
      <c r="T2061" s="16"/>
      <c r="U2061" s="16"/>
      <c r="V2061" s="5"/>
      <c r="W2061" s="5"/>
      <c r="X2061" s="5"/>
      <c r="Y2061" s="5"/>
      <c r="Z2061" s="18"/>
      <c r="AA2061" s="5"/>
      <c r="BV2061" s="5"/>
    </row>
    <row r="2062" spans="1:74" x14ac:dyDescent="0.3">
      <c r="A2062" s="4"/>
      <c r="F2062" s="4"/>
      <c r="G2062" s="4"/>
      <c r="H2062" s="116"/>
      <c r="I2062" s="116"/>
      <c r="J2062" s="4"/>
      <c r="K2062" s="4"/>
      <c r="L2062" s="4"/>
      <c r="M2062" s="117"/>
      <c r="N2062" s="14"/>
      <c r="O2062" s="14"/>
      <c r="P2062" s="32"/>
      <c r="Q2062" s="16"/>
      <c r="R2062" s="133"/>
      <c r="S2062" s="134"/>
      <c r="T2062" s="16"/>
      <c r="U2062" s="16"/>
      <c r="V2062" s="5"/>
      <c r="W2062" s="5"/>
      <c r="X2062" s="5"/>
      <c r="Y2062" s="5"/>
      <c r="Z2062" s="18"/>
      <c r="AA2062" s="5"/>
      <c r="BV2062" s="5"/>
    </row>
    <row r="2063" spans="1:74" x14ac:dyDescent="0.3">
      <c r="A2063" s="4"/>
      <c r="F2063" s="4"/>
      <c r="G2063" s="4"/>
      <c r="H2063" s="116"/>
      <c r="I2063" s="116"/>
      <c r="J2063" s="4"/>
      <c r="K2063" s="4"/>
      <c r="L2063" s="4"/>
      <c r="M2063" s="117"/>
      <c r="N2063" s="14"/>
      <c r="O2063" s="14"/>
      <c r="P2063" s="32"/>
      <c r="Q2063" s="16"/>
      <c r="R2063" s="133"/>
      <c r="S2063" s="134"/>
      <c r="T2063" s="16"/>
      <c r="U2063" s="16"/>
      <c r="V2063" s="5"/>
      <c r="W2063" s="5"/>
      <c r="X2063" s="5"/>
      <c r="Y2063" s="5"/>
      <c r="Z2063" s="18"/>
      <c r="AA2063" s="5"/>
      <c r="BV2063" s="5"/>
    </row>
    <row r="2064" spans="1:74" x14ac:dyDescent="0.3">
      <c r="A2064" s="4"/>
      <c r="F2064" s="4"/>
      <c r="G2064" s="4"/>
      <c r="H2064" s="116"/>
      <c r="I2064" s="116"/>
      <c r="J2064" s="4"/>
      <c r="K2064" s="4"/>
      <c r="L2064" s="4"/>
      <c r="M2064" s="117"/>
      <c r="N2064" s="14"/>
      <c r="O2064" s="14"/>
      <c r="P2064" s="32"/>
      <c r="Q2064" s="16"/>
      <c r="R2064" s="133"/>
      <c r="S2064" s="134"/>
      <c r="T2064" s="16"/>
      <c r="U2064" s="16"/>
      <c r="V2064" s="5"/>
      <c r="W2064" s="5"/>
      <c r="X2064" s="5"/>
      <c r="Y2064" s="5"/>
      <c r="Z2064" s="18"/>
      <c r="AA2064" s="5"/>
      <c r="BV2064" s="5"/>
    </row>
    <row r="2065" spans="1:74" x14ac:dyDescent="0.3">
      <c r="A2065" s="4"/>
      <c r="F2065" s="4"/>
      <c r="G2065" s="4"/>
      <c r="H2065" s="116"/>
      <c r="I2065" s="116"/>
      <c r="J2065" s="4"/>
      <c r="K2065" s="4"/>
      <c r="L2065" s="4"/>
      <c r="M2065" s="117"/>
      <c r="N2065" s="14"/>
      <c r="O2065" s="14"/>
      <c r="P2065" s="32"/>
      <c r="Q2065" s="16"/>
      <c r="R2065" s="133"/>
      <c r="S2065" s="134"/>
      <c r="T2065" s="16"/>
      <c r="U2065" s="16"/>
      <c r="V2065" s="5"/>
      <c r="W2065" s="5"/>
      <c r="X2065" s="5"/>
      <c r="Y2065" s="5"/>
      <c r="Z2065" s="18"/>
      <c r="AA2065" s="5"/>
      <c r="BV2065" s="5"/>
    </row>
    <row r="2066" spans="1:74" x14ac:dyDescent="0.3">
      <c r="A2066" s="4"/>
      <c r="F2066" s="4"/>
      <c r="G2066" s="4"/>
      <c r="H2066" s="116"/>
      <c r="I2066" s="116"/>
      <c r="J2066" s="4"/>
      <c r="K2066" s="4"/>
      <c r="L2066" s="4"/>
      <c r="M2066" s="117"/>
      <c r="N2066" s="14"/>
      <c r="O2066" s="14"/>
      <c r="P2066" s="32"/>
      <c r="Q2066" s="16"/>
      <c r="R2066" s="133"/>
      <c r="S2066" s="134"/>
      <c r="T2066" s="16"/>
      <c r="U2066" s="16"/>
      <c r="V2066" s="5"/>
      <c r="W2066" s="5"/>
      <c r="X2066" s="5"/>
      <c r="Y2066" s="5"/>
      <c r="Z2066" s="18"/>
      <c r="AA2066" s="5"/>
      <c r="BV2066" s="5"/>
    </row>
    <row r="2067" spans="1:74" x14ac:dyDescent="0.3">
      <c r="A2067" s="4"/>
      <c r="F2067" s="4"/>
      <c r="G2067" s="4"/>
      <c r="H2067" s="116"/>
      <c r="I2067" s="116"/>
      <c r="J2067" s="4"/>
      <c r="K2067" s="4"/>
      <c r="L2067" s="4"/>
      <c r="M2067" s="117"/>
      <c r="N2067" s="14"/>
      <c r="O2067" s="14"/>
      <c r="P2067" s="32"/>
      <c r="Q2067" s="16"/>
      <c r="R2067" s="133"/>
      <c r="S2067" s="134"/>
      <c r="T2067" s="16"/>
      <c r="U2067" s="16"/>
      <c r="V2067" s="5"/>
      <c r="W2067" s="5"/>
      <c r="X2067" s="5"/>
      <c r="Y2067" s="5"/>
      <c r="Z2067" s="18"/>
      <c r="AA2067" s="5"/>
      <c r="BV2067" s="5"/>
    </row>
    <row r="2068" spans="1:74" x14ac:dyDescent="0.3">
      <c r="A2068" s="4"/>
      <c r="F2068" s="4"/>
      <c r="G2068" s="4"/>
      <c r="H2068" s="116"/>
      <c r="I2068" s="116"/>
      <c r="J2068" s="4"/>
      <c r="K2068" s="4"/>
      <c r="L2068" s="4"/>
      <c r="M2068" s="117"/>
      <c r="N2068" s="14"/>
      <c r="O2068" s="14"/>
      <c r="P2068" s="32"/>
      <c r="Q2068" s="16"/>
      <c r="R2068" s="133"/>
      <c r="S2068" s="134"/>
      <c r="T2068" s="16"/>
      <c r="U2068" s="16"/>
      <c r="V2068" s="5"/>
      <c r="W2068" s="5"/>
      <c r="X2068" s="5"/>
      <c r="Y2068" s="5"/>
      <c r="Z2068" s="18"/>
      <c r="AA2068" s="5"/>
      <c r="BV2068" s="5"/>
    </row>
    <row r="2069" spans="1:74" x14ac:dyDescent="0.3">
      <c r="A2069" s="4"/>
      <c r="F2069" s="4"/>
      <c r="G2069" s="4"/>
      <c r="H2069" s="116"/>
      <c r="I2069" s="116"/>
      <c r="J2069" s="4"/>
      <c r="K2069" s="4"/>
      <c r="L2069" s="4"/>
      <c r="M2069" s="117"/>
      <c r="N2069" s="14"/>
      <c r="O2069" s="14"/>
      <c r="P2069" s="32"/>
      <c r="Q2069" s="16"/>
      <c r="R2069" s="133"/>
      <c r="S2069" s="134"/>
      <c r="T2069" s="16"/>
      <c r="U2069" s="16"/>
      <c r="V2069" s="5"/>
      <c r="W2069" s="5"/>
      <c r="X2069" s="5"/>
      <c r="Y2069" s="5"/>
      <c r="Z2069" s="18"/>
      <c r="AA2069" s="5"/>
      <c r="BV2069" s="5"/>
    </row>
    <row r="2070" spans="1:74" x14ac:dyDescent="0.3">
      <c r="A2070" s="4"/>
      <c r="F2070" s="4"/>
      <c r="G2070" s="4"/>
      <c r="H2070" s="116"/>
      <c r="I2070" s="116"/>
      <c r="J2070" s="4"/>
      <c r="K2070" s="4"/>
      <c r="L2070" s="4"/>
      <c r="M2070" s="117"/>
      <c r="N2070" s="14"/>
      <c r="O2070" s="14"/>
      <c r="P2070" s="32"/>
      <c r="Q2070" s="16"/>
      <c r="R2070" s="133"/>
      <c r="S2070" s="134"/>
      <c r="T2070" s="16"/>
      <c r="U2070" s="16"/>
      <c r="V2070" s="5"/>
      <c r="W2070" s="5"/>
      <c r="X2070" s="5"/>
      <c r="Y2070" s="5"/>
      <c r="Z2070" s="18"/>
      <c r="AA2070" s="5"/>
      <c r="BV2070" s="5"/>
    </row>
    <row r="2071" spans="1:74" x14ac:dyDescent="0.3">
      <c r="A2071" s="4"/>
      <c r="F2071" s="4"/>
      <c r="G2071" s="4"/>
      <c r="H2071" s="116"/>
      <c r="I2071" s="116"/>
      <c r="J2071" s="4"/>
      <c r="K2071" s="4"/>
      <c r="L2071" s="4"/>
      <c r="M2071" s="117"/>
      <c r="N2071" s="14"/>
      <c r="O2071" s="14"/>
      <c r="P2071" s="32"/>
      <c r="Q2071" s="16"/>
      <c r="R2071" s="133"/>
      <c r="S2071" s="134"/>
      <c r="T2071" s="16"/>
      <c r="U2071" s="16"/>
      <c r="V2071" s="5"/>
      <c r="W2071" s="5"/>
      <c r="X2071" s="5"/>
      <c r="Y2071" s="5"/>
      <c r="Z2071" s="18"/>
      <c r="AA2071" s="5"/>
      <c r="BV2071" s="5"/>
    </row>
    <row r="2072" spans="1:74" x14ac:dyDescent="0.3">
      <c r="A2072" s="4"/>
      <c r="F2072" s="4"/>
      <c r="G2072" s="4"/>
      <c r="H2072" s="116"/>
      <c r="I2072" s="116"/>
      <c r="J2072" s="4"/>
      <c r="K2072" s="4"/>
      <c r="L2072" s="4"/>
      <c r="M2072" s="117"/>
      <c r="N2072" s="14"/>
      <c r="O2072" s="14"/>
      <c r="P2072" s="32"/>
      <c r="Q2072" s="16"/>
      <c r="R2072" s="133"/>
      <c r="S2072" s="134"/>
      <c r="T2072" s="16"/>
      <c r="U2072" s="16"/>
      <c r="V2072" s="5"/>
      <c r="W2072" s="5"/>
      <c r="X2072" s="5"/>
      <c r="Y2072" s="5"/>
      <c r="Z2072" s="18"/>
      <c r="AA2072" s="5"/>
      <c r="BV2072" s="5"/>
    </row>
    <row r="2073" spans="1:74" x14ac:dyDescent="0.3">
      <c r="A2073" s="4"/>
      <c r="F2073" s="4"/>
      <c r="G2073" s="4"/>
      <c r="H2073" s="116"/>
      <c r="I2073" s="116"/>
      <c r="J2073" s="4"/>
      <c r="K2073" s="4"/>
      <c r="L2073" s="4"/>
      <c r="M2073" s="117"/>
      <c r="N2073" s="14"/>
      <c r="O2073" s="14"/>
      <c r="P2073" s="32"/>
      <c r="Q2073" s="16"/>
      <c r="R2073" s="133"/>
      <c r="S2073" s="134"/>
      <c r="T2073" s="16"/>
      <c r="U2073" s="16"/>
      <c r="V2073" s="5"/>
      <c r="W2073" s="5"/>
      <c r="X2073" s="5"/>
      <c r="Y2073" s="5"/>
      <c r="Z2073" s="18"/>
      <c r="AA2073" s="5"/>
      <c r="BV2073" s="5"/>
    </row>
    <row r="2074" spans="1:74" x14ac:dyDescent="0.3">
      <c r="A2074" s="4"/>
      <c r="F2074" s="4"/>
      <c r="G2074" s="4"/>
      <c r="H2074" s="116"/>
      <c r="I2074" s="116"/>
      <c r="J2074" s="4"/>
      <c r="K2074" s="4"/>
      <c r="L2074" s="4"/>
      <c r="M2074" s="117"/>
      <c r="N2074" s="14"/>
      <c r="O2074" s="14"/>
      <c r="P2074" s="32"/>
      <c r="Q2074" s="16"/>
      <c r="R2074" s="133"/>
      <c r="S2074" s="134"/>
      <c r="T2074" s="16"/>
      <c r="U2074" s="16"/>
      <c r="V2074" s="5"/>
      <c r="W2074" s="5"/>
      <c r="X2074" s="5"/>
      <c r="Y2074" s="5"/>
      <c r="Z2074" s="18"/>
      <c r="AA2074" s="5"/>
      <c r="BV2074" s="5"/>
    </row>
    <row r="2075" spans="1:74" x14ac:dyDescent="0.3">
      <c r="A2075" s="4"/>
      <c r="F2075" s="4"/>
      <c r="G2075" s="4"/>
      <c r="H2075" s="116"/>
      <c r="I2075" s="116"/>
      <c r="J2075" s="4"/>
      <c r="K2075" s="4"/>
      <c r="L2075" s="4"/>
      <c r="M2075" s="117"/>
      <c r="N2075" s="14"/>
      <c r="O2075" s="14"/>
      <c r="P2075" s="32"/>
      <c r="Q2075" s="16"/>
      <c r="R2075" s="133"/>
      <c r="S2075" s="134"/>
      <c r="T2075" s="16"/>
      <c r="U2075" s="16"/>
      <c r="V2075" s="5"/>
      <c r="W2075" s="5"/>
      <c r="X2075" s="5"/>
      <c r="Y2075" s="5"/>
      <c r="Z2075" s="18"/>
      <c r="AA2075" s="5"/>
      <c r="BV2075" s="5"/>
    </row>
    <row r="2076" spans="1:74" x14ac:dyDescent="0.3">
      <c r="A2076" s="4"/>
      <c r="F2076" s="4"/>
      <c r="G2076" s="4"/>
      <c r="H2076" s="116"/>
      <c r="I2076" s="116"/>
      <c r="J2076" s="4"/>
      <c r="K2076" s="4"/>
      <c r="L2076" s="4"/>
      <c r="M2076" s="117"/>
      <c r="N2076" s="14"/>
      <c r="O2076" s="14"/>
      <c r="P2076" s="32"/>
      <c r="Q2076" s="16"/>
      <c r="R2076" s="133"/>
      <c r="S2076" s="134"/>
      <c r="T2076" s="16"/>
      <c r="U2076" s="16"/>
      <c r="V2076" s="5"/>
      <c r="W2076" s="5"/>
      <c r="X2076" s="5"/>
      <c r="Y2076" s="5"/>
      <c r="Z2076" s="18"/>
      <c r="AA2076" s="5"/>
      <c r="BV2076" s="5"/>
    </row>
    <row r="2077" spans="1:74" x14ac:dyDescent="0.3">
      <c r="A2077" s="4"/>
      <c r="F2077" s="4"/>
      <c r="G2077" s="4"/>
      <c r="H2077" s="116"/>
      <c r="I2077" s="116"/>
      <c r="J2077" s="4"/>
      <c r="K2077" s="4"/>
      <c r="L2077" s="4"/>
      <c r="M2077" s="117"/>
      <c r="N2077" s="14"/>
      <c r="O2077" s="14"/>
      <c r="P2077" s="32"/>
      <c r="Q2077" s="16"/>
      <c r="R2077" s="133"/>
      <c r="S2077" s="134"/>
      <c r="T2077" s="16"/>
      <c r="U2077" s="16"/>
      <c r="V2077" s="5"/>
      <c r="W2077" s="5"/>
      <c r="X2077" s="5"/>
      <c r="Y2077" s="5"/>
      <c r="Z2077" s="18"/>
      <c r="AA2077" s="5"/>
      <c r="BV2077" s="5"/>
    </row>
    <row r="2078" spans="1:74" x14ac:dyDescent="0.3">
      <c r="A2078" s="4"/>
      <c r="F2078" s="4"/>
      <c r="G2078" s="4"/>
      <c r="H2078" s="116"/>
      <c r="I2078" s="116"/>
      <c r="J2078" s="4"/>
      <c r="K2078" s="4"/>
      <c r="L2078" s="4"/>
      <c r="M2078" s="117"/>
      <c r="N2078" s="14"/>
      <c r="O2078" s="14"/>
      <c r="P2078" s="32"/>
      <c r="Q2078" s="16"/>
      <c r="R2078" s="133"/>
      <c r="S2078" s="134"/>
      <c r="T2078" s="16"/>
      <c r="U2078" s="16"/>
      <c r="V2078" s="5"/>
      <c r="W2078" s="5"/>
      <c r="X2078" s="5"/>
      <c r="Y2078" s="5"/>
      <c r="Z2078" s="18"/>
      <c r="AA2078" s="5"/>
      <c r="BV2078" s="5"/>
    </row>
    <row r="2079" spans="1:74" x14ac:dyDescent="0.3">
      <c r="A2079" s="4"/>
      <c r="F2079" s="4"/>
      <c r="G2079" s="4"/>
      <c r="H2079" s="116"/>
      <c r="I2079" s="116"/>
      <c r="J2079" s="4"/>
      <c r="K2079" s="4"/>
      <c r="L2079" s="4"/>
      <c r="M2079" s="117"/>
      <c r="N2079" s="14"/>
      <c r="O2079" s="14"/>
      <c r="P2079" s="32"/>
      <c r="Q2079" s="16"/>
      <c r="R2079" s="133"/>
      <c r="S2079" s="134"/>
      <c r="T2079" s="16"/>
      <c r="U2079" s="16"/>
      <c r="V2079" s="5"/>
      <c r="W2079" s="5"/>
      <c r="X2079" s="5"/>
      <c r="Y2079" s="5"/>
      <c r="Z2079" s="18"/>
      <c r="AA2079" s="5"/>
      <c r="BV2079" s="5"/>
    </row>
    <row r="2080" spans="1:74" x14ac:dyDescent="0.3">
      <c r="A2080" s="4"/>
      <c r="F2080" s="4"/>
      <c r="G2080" s="4"/>
      <c r="H2080" s="116"/>
      <c r="I2080" s="116"/>
      <c r="J2080" s="4"/>
      <c r="K2080" s="4"/>
      <c r="L2080" s="4"/>
      <c r="M2080" s="117"/>
      <c r="N2080" s="14"/>
      <c r="O2080" s="14"/>
      <c r="P2080" s="32"/>
      <c r="Q2080" s="16"/>
      <c r="R2080" s="133"/>
      <c r="S2080" s="134"/>
      <c r="T2080" s="16"/>
      <c r="U2080" s="16"/>
      <c r="V2080" s="5"/>
      <c r="W2080" s="5"/>
      <c r="X2080" s="5"/>
      <c r="Y2080" s="5"/>
      <c r="Z2080" s="18"/>
      <c r="AA2080" s="5"/>
      <c r="BV2080" s="5"/>
    </row>
    <row r="2081" spans="1:74" x14ac:dyDescent="0.3">
      <c r="A2081" s="4"/>
      <c r="F2081" s="4"/>
      <c r="G2081" s="4"/>
      <c r="H2081" s="116"/>
      <c r="I2081" s="116"/>
      <c r="J2081" s="4"/>
      <c r="K2081" s="4"/>
      <c r="L2081" s="4"/>
      <c r="M2081" s="117"/>
      <c r="N2081" s="14"/>
      <c r="O2081" s="14"/>
      <c r="P2081" s="32"/>
      <c r="Q2081" s="16"/>
      <c r="R2081" s="133"/>
      <c r="S2081" s="134"/>
      <c r="T2081" s="16"/>
      <c r="U2081" s="16"/>
      <c r="V2081" s="5"/>
      <c r="W2081" s="5"/>
      <c r="X2081" s="5"/>
      <c r="Y2081" s="5"/>
      <c r="Z2081" s="18"/>
      <c r="AA2081" s="5"/>
      <c r="BV2081" s="5"/>
    </row>
    <row r="2082" spans="1:74" x14ac:dyDescent="0.3">
      <c r="A2082" s="4"/>
      <c r="F2082" s="4"/>
      <c r="G2082" s="4"/>
      <c r="H2082" s="116"/>
      <c r="I2082" s="116"/>
      <c r="J2082" s="4"/>
      <c r="K2082" s="4"/>
      <c r="L2082" s="4"/>
      <c r="M2082" s="117"/>
      <c r="N2082" s="14"/>
      <c r="O2082" s="14"/>
      <c r="P2082" s="32"/>
      <c r="Q2082" s="16"/>
      <c r="R2082" s="133"/>
      <c r="S2082" s="134"/>
      <c r="T2082" s="16"/>
      <c r="U2082" s="16"/>
      <c r="V2082" s="5"/>
      <c r="W2082" s="5"/>
      <c r="X2082" s="5"/>
      <c r="Y2082" s="5"/>
      <c r="Z2082" s="18"/>
      <c r="AA2082" s="5"/>
      <c r="BV2082" s="5"/>
    </row>
    <row r="2083" spans="1:74" x14ac:dyDescent="0.3">
      <c r="A2083" s="4"/>
      <c r="F2083" s="4"/>
      <c r="G2083" s="4"/>
      <c r="H2083" s="116"/>
      <c r="I2083" s="116"/>
      <c r="J2083" s="4"/>
      <c r="K2083" s="4"/>
      <c r="L2083" s="4"/>
      <c r="M2083" s="117"/>
      <c r="N2083" s="14"/>
      <c r="O2083" s="14"/>
      <c r="P2083" s="32"/>
      <c r="Q2083" s="16"/>
      <c r="R2083" s="133"/>
      <c r="S2083" s="134"/>
      <c r="T2083" s="16"/>
      <c r="U2083" s="16"/>
      <c r="V2083" s="5"/>
      <c r="W2083" s="5"/>
      <c r="X2083" s="5"/>
      <c r="Y2083" s="5"/>
      <c r="Z2083" s="18"/>
      <c r="AA2083" s="5"/>
      <c r="BV2083" s="5"/>
    </row>
    <row r="2084" spans="1:74" x14ac:dyDescent="0.3">
      <c r="A2084" s="4"/>
      <c r="F2084" s="4"/>
      <c r="G2084" s="4"/>
      <c r="H2084" s="116"/>
      <c r="I2084" s="116"/>
      <c r="J2084" s="4"/>
      <c r="K2084" s="4"/>
      <c r="L2084" s="4"/>
      <c r="M2084" s="117"/>
      <c r="N2084" s="14"/>
      <c r="O2084" s="14"/>
      <c r="P2084" s="32"/>
      <c r="Q2084" s="16"/>
      <c r="R2084" s="133"/>
      <c r="S2084" s="134"/>
      <c r="T2084" s="16"/>
      <c r="U2084" s="16"/>
      <c r="V2084" s="5"/>
      <c r="W2084" s="5"/>
      <c r="X2084" s="5"/>
      <c r="Y2084" s="5"/>
      <c r="Z2084" s="18"/>
      <c r="AA2084" s="5"/>
      <c r="BV2084" s="5"/>
    </row>
    <row r="2085" spans="1:74" x14ac:dyDescent="0.3">
      <c r="A2085" s="4"/>
      <c r="F2085" s="4"/>
      <c r="G2085" s="4"/>
      <c r="H2085" s="116"/>
      <c r="I2085" s="116"/>
      <c r="J2085" s="4"/>
      <c r="K2085" s="4"/>
      <c r="L2085" s="4"/>
      <c r="M2085" s="117"/>
      <c r="N2085" s="14"/>
      <c r="O2085" s="14"/>
      <c r="P2085" s="32"/>
      <c r="Q2085" s="16"/>
      <c r="R2085" s="133"/>
      <c r="S2085" s="134"/>
      <c r="T2085" s="16"/>
      <c r="U2085" s="16"/>
      <c r="V2085" s="5"/>
      <c r="W2085" s="5"/>
      <c r="X2085" s="5"/>
      <c r="Y2085" s="5"/>
      <c r="Z2085" s="18"/>
      <c r="AA2085" s="5"/>
      <c r="BV2085" s="5"/>
    </row>
    <row r="2086" spans="1:74" x14ac:dyDescent="0.3">
      <c r="A2086" s="4"/>
      <c r="F2086" s="4"/>
      <c r="G2086" s="4"/>
      <c r="H2086" s="116"/>
      <c r="I2086" s="116"/>
      <c r="J2086" s="4"/>
      <c r="K2086" s="4"/>
      <c r="L2086" s="4"/>
      <c r="M2086" s="117"/>
      <c r="N2086" s="14"/>
      <c r="O2086" s="14"/>
      <c r="P2086" s="32"/>
      <c r="Q2086" s="16"/>
      <c r="R2086" s="133"/>
      <c r="S2086" s="134"/>
      <c r="T2086" s="16"/>
      <c r="U2086" s="16"/>
      <c r="V2086" s="5"/>
      <c r="W2086" s="5"/>
      <c r="X2086" s="5"/>
      <c r="Y2086" s="5"/>
      <c r="Z2086" s="18"/>
      <c r="AA2086" s="5"/>
      <c r="BV2086" s="5"/>
    </row>
    <row r="2087" spans="1:74" x14ac:dyDescent="0.3">
      <c r="A2087" s="4"/>
      <c r="F2087" s="4"/>
      <c r="G2087" s="4"/>
      <c r="H2087" s="116"/>
      <c r="I2087" s="116"/>
      <c r="J2087" s="4"/>
      <c r="K2087" s="4"/>
      <c r="L2087" s="4"/>
      <c r="M2087" s="117"/>
      <c r="N2087" s="14"/>
      <c r="O2087" s="14"/>
      <c r="P2087" s="32"/>
      <c r="Q2087" s="16"/>
      <c r="R2087" s="133"/>
      <c r="S2087" s="134"/>
      <c r="T2087" s="16"/>
      <c r="U2087" s="16"/>
      <c r="V2087" s="5"/>
      <c r="W2087" s="5"/>
      <c r="X2087" s="5"/>
      <c r="Y2087" s="5"/>
      <c r="Z2087" s="18"/>
      <c r="AA2087" s="5"/>
      <c r="BV2087" s="5"/>
    </row>
    <row r="2088" spans="1:74" x14ac:dyDescent="0.3">
      <c r="A2088" s="4"/>
      <c r="F2088" s="4"/>
      <c r="G2088" s="4"/>
      <c r="H2088" s="116"/>
      <c r="I2088" s="116"/>
      <c r="J2088" s="4"/>
      <c r="K2088" s="4"/>
      <c r="L2088" s="4"/>
      <c r="M2088" s="117"/>
      <c r="N2088" s="14"/>
      <c r="O2088" s="14"/>
      <c r="P2088" s="32"/>
      <c r="Q2088" s="16"/>
      <c r="R2088" s="133"/>
      <c r="S2088" s="134"/>
      <c r="T2088" s="16"/>
      <c r="U2088" s="16"/>
      <c r="V2088" s="5"/>
      <c r="W2088" s="5"/>
      <c r="X2088" s="5"/>
      <c r="Y2088" s="5"/>
      <c r="Z2088" s="18"/>
      <c r="AA2088" s="5"/>
      <c r="BV2088" s="5"/>
    </row>
    <row r="2089" spans="1:74" x14ac:dyDescent="0.3">
      <c r="A2089" s="4"/>
      <c r="F2089" s="4"/>
      <c r="G2089" s="4"/>
      <c r="H2089" s="116"/>
      <c r="I2089" s="116"/>
      <c r="J2089" s="4"/>
      <c r="K2089" s="4"/>
      <c r="L2089" s="4"/>
      <c r="M2089" s="117"/>
      <c r="N2089" s="14"/>
      <c r="O2089" s="14"/>
      <c r="P2089" s="32"/>
      <c r="Q2089" s="16"/>
      <c r="R2089" s="133"/>
      <c r="S2089" s="134"/>
      <c r="T2089" s="16"/>
      <c r="U2089" s="16"/>
      <c r="V2089" s="5"/>
      <c r="W2089" s="5"/>
      <c r="X2089" s="5"/>
      <c r="Y2089" s="5"/>
      <c r="Z2089" s="18"/>
      <c r="AA2089" s="5"/>
      <c r="BV2089" s="5"/>
    </row>
    <row r="2090" spans="1:74" x14ac:dyDescent="0.3">
      <c r="A2090" s="4"/>
      <c r="F2090" s="4"/>
      <c r="G2090" s="4"/>
      <c r="H2090" s="116"/>
      <c r="I2090" s="116"/>
      <c r="J2090" s="4"/>
      <c r="K2090" s="4"/>
      <c r="L2090" s="4"/>
      <c r="M2090" s="117"/>
      <c r="N2090" s="14"/>
      <c r="O2090" s="14"/>
      <c r="P2090" s="32"/>
      <c r="Q2090" s="16"/>
      <c r="R2090" s="133"/>
      <c r="S2090" s="134"/>
      <c r="T2090" s="16"/>
      <c r="U2090" s="16"/>
      <c r="V2090" s="5"/>
      <c r="W2090" s="5"/>
      <c r="X2090" s="5"/>
      <c r="Y2090" s="5"/>
      <c r="Z2090" s="18"/>
      <c r="AA2090" s="5"/>
      <c r="BV2090" s="5"/>
    </row>
    <row r="2091" spans="1:74" x14ac:dyDescent="0.3">
      <c r="A2091" s="4"/>
      <c r="F2091" s="4"/>
      <c r="G2091" s="4"/>
      <c r="H2091" s="116"/>
      <c r="I2091" s="116"/>
      <c r="J2091" s="4"/>
      <c r="K2091" s="4"/>
      <c r="L2091" s="4"/>
      <c r="M2091" s="117"/>
      <c r="N2091" s="14"/>
      <c r="O2091" s="14"/>
      <c r="P2091" s="32"/>
      <c r="Q2091" s="16"/>
      <c r="R2091" s="133"/>
      <c r="S2091" s="134"/>
      <c r="T2091" s="16"/>
      <c r="U2091" s="16"/>
      <c r="V2091" s="5"/>
      <c r="W2091" s="5"/>
      <c r="X2091" s="5"/>
      <c r="Y2091" s="5"/>
      <c r="Z2091" s="18"/>
      <c r="AA2091" s="5"/>
      <c r="BV2091" s="5"/>
    </row>
    <row r="2092" spans="1:74" x14ac:dyDescent="0.3">
      <c r="A2092" s="4"/>
      <c r="F2092" s="4"/>
      <c r="G2092" s="4"/>
      <c r="H2092" s="116"/>
      <c r="I2092" s="116"/>
      <c r="J2092" s="4"/>
      <c r="K2092" s="4"/>
      <c r="L2092" s="4"/>
      <c r="M2092" s="117"/>
      <c r="N2092" s="14"/>
      <c r="O2092" s="14"/>
      <c r="P2092" s="32"/>
      <c r="Q2092" s="16"/>
      <c r="R2092" s="133"/>
      <c r="S2092" s="134"/>
      <c r="T2092" s="16"/>
      <c r="U2092" s="16"/>
      <c r="V2092" s="5"/>
      <c r="W2092" s="5"/>
      <c r="X2092" s="5"/>
      <c r="Y2092" s="5"/>
      <c r="Z2092" s="18"/>
      <c r="AA2092" s="5"/>
      <c r="BV2092" s="5"/>
    </row>
    <row r="2093" spans="1:74" x14ac:dyDescent="0.3">
      <c r="A2093" s="4"/>
      <c r="F2093" s="4"/>
      <c r="G2093" s="4"/>
      <c r="H2093" s="116"/>
      <c r="I2093" s="116"/>
      <c r="J2093" s="4"/>
      <c r="K2093" s="4"/>
      <c r="L2093" s="4"/>
      <c r="M2093" s="117"/>
      <c r="N2093" s="14"/>
      <c r="O2093" s="14"/>
      <c r="P2093" s="32"/>
      <c r="Q2093" s="16"/>
      <c r="R2093" s="133"/>
      <c r="S2093" s="134"/>
      <c r="T2093" s="16"/>
      <c r="U2093" s="16"/>
      <c r="V2093" s="5"/>
      <c r="W2093" s="5"/>
      <c r="X2093" s="5"/>
      <c r="Y2093" s="5"/>
      <c r="Z2093" s="18"/>
      <c r="AA2093" s="5"/>
      <c r="BV2093" s="5"/>
    </row>
    <row r="2094" spans="1:74" x14ac:dyDescent="0.3">
      <c r="A2094" s="4"/>
      <c r="F2094" s="4"/>
      <c r="G2094" s="4"/>
      <c r="H2094" s="116"/>
      <c r="I2094" s="116"/>
      <c r="J2094" s="4"/>
      <c r="K2094" s="4"/>
      <c r="L2094" s="4"/>
      <c r="M2094" s="117"/>
      <c r="N2094" s="14"/>
      <c r="O2094" s="14"/>
      <c r="P2094" s="32"/>
      <c r="Q2094" s="16"/>
      <c r="R2094" s="133"/>
      <c r="S2094" s="134"/>
      <c r="T2094" s="16"/>
      <c r="U2094" s="16"/>
      <c r="V2094" s="5"/>
      <c r="W2094" s="5"/>
      <c r="X2094" s="5"/>
      <c r="Y2094" s="5"/>
      <c r="Z2094" s="18"/>
      <c r="AA2094" s="5"/>
      <c r="BV2094" s="5"/>
    </row>
    <row r="2095" spans="1:74" x14ac:dyDescent="0.3">
      <c r="A2095" s="4"/>
      <c r="F2095" s="4"/>
      <c r="G2095" s="4"/>
      <c r="H2095" s="116"/>
      <c r="I2095" s="116"/>
      <c r="J2095" s="4"/>
      <c r="K2095" s="4"/>
      <c r="L2095" s="4"/>
      <c r="M2095" s="117"/>
      <c r="N2095" s="14"/>
      <c r="O2095" s="14"/>
      <c r="P2095" s="32"/>
      <c r="Q2095" s="16"/>
      <c r="R2095" s="133"/>
      <c r="S2095" s="134"/>
      <c r="T2095" s="16"/>
      <c r="U2095" s="16"/>
      <c r="V2095" s="5"/>
      <c r="W2095" s="5"/>
      <c r="X2095" s="5"/>
      <c r="Y2095" s="5"/>
      <c r="Z2095" s="18"/>
      <c r="AA2095" s="5"/>
      <c r="BV2095" s="5"/>
    </row>
    <row r="2096" spans="1:74" x14ac:dyDescent="0.3">
      <c r="A2096" s="4"/>
      <c r="F2096" s="4"/>
      <c r="G2096" s="4"/>
      <c r="H2096" s="116"/>
      <c r="I2096" s="116"/>
      <c r="J2096" s="4"/>
      <c r="K2096" s="4"/>
      <c r="L2096" s="4"/>
      <c r="M2096" s="117"/>
      <c r="N2096" s="14"/>
      <c r="O2096" s="14"/>
      <c r="P2096" s="32"/>
      <c r="Q2096" s="16"/>
      <c r="R2096" s="133"/>
      <c r="S2096" s="134"/>
      <c r="T2096" s="16"/>
      <c r="U2096" s="16"/>
      <c r="V2096" s="5"/>
      <c r="W2096" s="5"/>
      <c r="X2096" s="5"/>
      <c r="Y2096" s="5"/>
      <c r="Z2096" s="18"/>
      <c r="AA2096" s="5"/>
      <c r="BV2096" s="5"/>
    </row>
    <row r="2097" spans="1:74" x14ac:dyDescent="0.3">
      <c r="A2097" s="4"/>
      <c r="F2097" s="4"/>
      <c r="G2097" s="4"/>
      <c r="H2097" s="116"/>
      <c r="I2097" s="116"/>
      <c r="J2097" s="4"/>
      <c r="K2097" s="4"/>
      <c r="L2097" s="4"/>
      <c r="M2097" s="117"/>
      <c r="N2097" s="14"/>
      <c r="O2097" s="14"/>
      <c r="P2097" s="32"/>
      <c r="Q2097" s="16"/>
      <c r="R2097" s="133"/>
      <c r="S2097" s="134"/>
      <c r="T2097" s="16"/>
      <c r="U2097" s="16"/>
      <c r="V2097" s="5"/>
      <c r="W2097" s="5"/>
      <c r="X2097" s="5"/>
      <c r="Y2097" s="5"/>
      <c r="Z2097" s="18"/>
      <c r="AA2097" s="5"/>
      <c r="BV2097" s="5"/>
    </row>
    <row r="2098" spans="1:74" x14ac:dyDescent="0.3">
      <c r="A2098" s="4"/>
      <c r="F2098" s="4"/>
      <c r="G2098" s="4"/>
      <c r="H2098" s="116"/>
      <c r="I2098" s="116"/>
      <c r="J2098" s="4"/>
      <c r="K2098" s="4"/>
      <c r="L2098" s="4"/>
      <c r="M2098" s="117"/>
      <c r="N2098" s="14"/>
      <c r="O2098" s="14"/>
      <c r="P2098" s="32"/>
      <c r="Q2098" s="16"/>
      <c r="R2098" s="133"/>
      <c r="S2098" s="134"/>
      <c r="T2098" s="16"/>
      <c r="U2098" s="16"/>
      <c r="V2098" s="5"/>
      <c r="W2098" s="5"/>
      <c r="X2098" s="5"/>
      <c r="Y2098" s="5"/>
      <c r="Z2098" s="18"/>
      <c r="AA2098" s="5"/>
      <c r="BV2098" s="5"/>
    </row>
    <row r="2099" spans="1:74" x14ac:dyDescent="0.3">
      <c r="A2099" s="4"/>
      <c r="F2099" s="4"/>
      <c r="G2099" s="4"/>
      <c r="H2099" s="116"/>
      <c r="I2099" s="116"/>
      <c r="J2099" s="4"/>
      <c r="K2099" s="4"/>
      <c r="L2099" s="4"/>
      <c r="M2099" s="117"/>
      <c r="N2099" s="14"/>
      <c r="O2099" s="14"/>
      <c r="P2099" s="32"/>
      <c r="Q2099" s="16"/>
      <c r="R2099" s="133"/>
      <c r="S2099" s="134"/>
      <c r="T2099" s="16"/>
      <c r="U2099" s="16"/>
      <c r="V2099" s="5"/>
      <c r="W2099" s="5"/>
      <c r="X2099" s="5"/>
      <c r="Y2099" s="5"/>
      <c r="Z2099" s="18"/>
      <c r="AA2099" s="5"/>
      <c r="BV2099" s="5"/>
    </row>
    <row r="2100" spans="1:74" x14ac:dyDescent="0.3">
      <c r="A2100" s="4"/>
      <c r="F2100" s="4"/>
      <c r="G2100" s="4"/>
      <c r="H2100" s="116"/>
      <c r="I2100" s="116"/>
      <c r="J2100" s="4"/>
      <c r="K2100" s="4"/>
      <c r="L2100" s="4"/>
      <c r="M2100" s="117"/>
      <c r="N2100" s="14"/>
      <c r="O2100" s="14"/>
      <c r="P2100" s="32"/>
      <c r="Q2100" s="16"/>
      <c r="R2100" s="133"/>
      <c r="S2100" s="134"/>
      <c r="T2100" s="16"/>
      <c r="U2100" s="16"/>
      <c r="V2100" s="5"/>
      <c r="W2100" s="5"/>
      <c r="X2100" s="5"/>
      <c r="Y2100" s="5"/>
      <c r="Z2100" s="18"/>
      <c r="AA2100" s="5"/>
      <c r="BV2100" s="5"/>
    </row>
    <row r="2101" spans="1:74" x14ac:dyDescent="0.3">
      <c r="A2101" s="4"/>
      <c r="F2101" s="4"/>
      <c r="G2101" s="4"/>
      <c r="H2101" s="116"/>
      <c r="I2101" s="116"/>
      <c r="J2101" s="4"/>
      <c r="K2101" s="4"/>
      <c r="L2101" s="4"/>
      <c r="M2101" s="117"/>
      <c r="N2101" s="14"/>
      <c r="O2101" s="14"/>
      <c r="P2101" s="32"/>
      <c r="Q2101" s="16"/>
      <c r="R2101" s="133"/>
      <c r="S2101" s="134"/>
      <c r="T2101" s="16"/>
      <c r="U2101" s="16"/>
      <c r="V2101" s="5"/>
      <c r="W2101" s="5"/>
      <c r="X2101" s="5"/>
      <c r="Y2101" s="5"/>
      <c r="Z2101" s="18"/>
      <c r="AA2101" s="5"/>
      <c r="BV2101" s="5"/>
    </row>
    <row r="2102" spans="1:74" x14ac:dyDescent="0.3">
      <c r="A2102" s="4"/>
      <c r="F2102" s="4"/>
      <c r="G2102" s="4"/>
      <c r="H2102" s="116"/>
      <c r="I2102" s="116"/>
      <c r="J2102" s="4"/>
      <c r="K2102" s="4"/>
      <c r="L2102" s="4"/>
      <c r="M2102" s="117"/>
      <c r="N2102" s="14"/>
      <c r="O2102" s="14"/>
      <c r="P2102" s="32"/>
      <c r="Q2102" s="16"/>
      <c r="R2102" s="133"/>
      <c r="S2102" s="134"/>
      <c r="T2102" s="16"/>
      <c r="U2102" s="16"/>
      <c r="V2102" s="5"/>
      <c r="W2102" s="5"/>
      <c r="X2102" s="5"/>
      <c r="Y2102" s="5"/>
      <c r="Z2102" s="18"/>
      <c r="AA2102" s="5"/>
      <c r="BV2102" s="5"/>
    </row>
    <row r="2103" spans="1:74" x14ac:dyDescent="0.3">
      <c r="A2103" s="4"/>
      <c r="F2103" s="4"/>
      <c r="G2103" s="4"/>
      <c r="H2103" s="116"/>
      <c r="I2103" s="116"/>
      <c r="J2103" s="4"/>
      <c r="K2103" s="4"/>
      <c r="L2103" s="4"/>
      <c r="M2103" s="117"/>
      <c r="N2103" s="14"/>
      <c r="O2103" s="14"/>
      <c r="P2103" s="32"/>
      <c r="Q2103" s="16"/>
      <c r="R2103" s="133"/>
      <c r="S2103" s="134"/>
      <c r="T2103" s="16"/>
      <c r="U2103" s="16"/>
      <c r="V2103" s="5"/>
      <c r="W2103" s="5"/>
      <c r="X2103" s="5"/>
      <c r="Y2103" s="5"/>
      <c r="Z2103" s="18"/>
      <c r="AA2103" s="5"/>
      <c r="BV2103" s="5"/>
    </row>
    <row r="2104" spans="1:74" x14ac:dyDescent="0.3">
      <c r="A2104" s="4"/>
      <c r="F2104" s="4"/>
      <c r="G2104" s="4"/>
      <c r="H2104" s="116"/>
      <c r="I2104" s="116"/>
      <c r="J2104" s="4"/>
      <c r="K2104" s="4"/>
      <c r="L2104" s="4"/>
      <c r="M2104" s="117"/>
      <c r="N2104" s="14"/>
      <c r="O2104" s="14"/>
      <c r="P2104" s="32"/>
      <c r="Q2104" s="16"/>
      <c r="R2104" s="133"/>
      <c r="S2104" s="134"/>
      <c r="T2104" s="16"/>
      <c r="U2104" s="16"/>
      <c r="V2104" s="5"/>
      <c r="W2104" s="5"/>
      <c r="X2104" s="5"/>
      <c r="Y2104" s="5"/>
      <c r="Z2104" s="18"/>
      <c r="AA2104" s="5"/>
      <c r="BV2104" s="5"/>
    </row>
    <row r="2105" spans="1:74" x14ac:dyDescent="0.3">
      <c r="A2105" s="4"/>
      <c r="F2105" s="4"/>
      <c r="G2105" s="4"/>
      <c r="H2105" s="116"/>
      <c r="I2105" s="116"/>
      <c r="J2105" s="4"/>
      <c r="K2105" s="4"/>
      <c r="L2105" s="4"/>
      <c r="M2105" s="117"/>
      <c r="N2105" s="14"/>
      <c r="O2105" s="14"/>
      <c r="P2105" s="32"/>
      <c r="Q2105" s="16"/>
      <c r="R2105" s="133"/>
      <c r="S2105" s="134"/>
      <c r="T2105" s="16"/>
      <c r="U2105" s="16"/>
      <c r="V2105" s="5"/>
      <c r="W2105" s="5"/>
      <c r="X2105" s="5"/>
      <c r="Y2105" s="5"/>
      <c r="Z2105" s="18"/>
      <c r="AA2105" s="5"/>
      <c r="BV2105" s="5"/>
    </row>
    <row r="2106" spans="1:74" x14ac:dyDescent="0.3">
      <c r="A2106" s="4"/>
      <c r="F2106" s="4"/>
      <c r="G2106" s="4"/>
      <c r="H2106" s="116"/>
      <c r="I2106" s="116"/>
      <c r="J2106" s="4"/>
      <c r="K2106" s="4"/>
      <c r="L2106" s="4"/>
      <c r="M2106" s="117"/>
      <c r="N2106" s="14"/>
      <c r="O2106" s="14"/>
      <c r="P2106" s="32"/>
      <c r="Q2106" s="16"/>
      <c r="R2106" s="133"/>
      <c r="S2106" s="134"/>
      <c r="T2106" s="16"/>
      <c r="U2106" s="16"/>
      <c r="V2106" s="5"/>
      <c r="W2106" s="5"/>
      <c r="X2106" s="5"/>
      <c r="Y2106" s="5"/>
      <c r="Z2106" s="18"/>
      <c r="AA2106" s="5"/>
      <c r="BV2106" s="5"/>
    </row>
    <row r="2107" spans="1:74" x14ac:dyDescent="0.3">
      <c r="A2107" s="4"/>
      <c r="F2107" s="4"/>
      <c r="G2107" s="4"/>
      <c r="H2107" s="116"/>
      <c r="I2107" s="116"/>
      <c r="J2107" s="4"/>
      <c r="K2107" s="4"/>
      <c r="L2107" s="4"/>
      <c r="M2107" s="117"/>
      <c r="N2107" s="14"/>
      <c r="O2107" s="14"/>
      <c r="P2107" s="32"/>
      <c r="Q2107" s="16"/>
      <c r="R2107" s="133"/>
      <c r="S2107" s="134"/>
      <c r="T2107" s="16"/>
      <c r="U2107" s="16"/>
      <c r="V2107" s="5"/>
      <c r="W2107" s="5"/>
      <c r="X2107" s="5"/>
      <c r="Y2107" s="5"/>
      <c r="Z2107" s="18"/>
      <c r="AA2107" s="5"/>
      <c r="BV2107" s="5"/>
    </row>
    <row r="2108" spans="1:74" x14ac:dyDescent="0.3">
      <c r="A2108" s="4"/>
      <c r="F2108" s="4"/>
      <c r="G2108" s="4"/>
      <c r="H2108" s="116"/>
      <c r="I2108" s="116"/>
      <c r="J2108" s="4"/>
      <c r="K2108" s="4"/>
      <c r="L2108" s="4"/>
      <c r="M2108" s="117"/>
      <c r="N2108" s="14"/>
      <c r="O2108" s="14"/>
      <c r="P2108" s="32"/>
      <c r="Q2108" s="16"/>
      <c r="R2108" s="133"/>
      <c r="S2108" s="134"/>
      <c r="T2108" s="16"/>
      <c r="U2108" s="16"/>
      <c r="V2108" s="5"/>
      <c r="W2108" s="5"/>
      <c r="X2108" s="5"/>
      <c r="Y2108" s="5"/>
      <c r="Z2108" s="18"/>
      <c r="AA2108" s="5"/>
      <c r="BV2108" s="5"/>
    </row>
    <row r="2109" spans="1:74" x14ac:dyDescent="0.3">
      <c r="A2109" s="4"/>
      <c r="F2109" s="4"/>
      <c r="G2109" s="4"/>
      <c r="H2109" s="116"/>
      <c r="I2109" s="116"/>
      <c r="J2109" s="4"/>
      <c r="K2109" s="4"/>
      <c r="L2109" s="4"/>
      <c r="M2109" s="117"/>
      <c r="N2109" s="14"/>
      <c r="O2109" s="14"/>
      <c r="P2109" s="32"/>
      <c r="Q2109" s="16"/>
      <c r="R2109" s="133"/>
      <c r="S2109" s="134"/>
      <c r="T2109" s="16"/>
      <c r="U2109" s="16"/>
      <c r="V2109" s="5"/>
      <c r="W2109" s="5"/>
      <c r="X2109" s="5"/>
      <c r="Y2109" s="5"/>
      <c r="Z2109" s="18"/>
      <c r="AA2109" s="5"/>
      <c r="BV2109" s="5"/>
    </row>
    <row r="2110" spans="1:74" x14ac:dyDescent="0.3">
      <c r="A2110" s="4"/>
      <c r="F2110" s="4"/>
      <c r="G2110" s="4"/>
      <c r="H2110" s="116"/>
      <c r="I2110" s="116"/>
      <c r="J2110" s="4"/>
      <c r="K2110" s="4"/>
      <c r="L2110" s="4"/>
      <c r="M2110" s="117"/>
      <c r="N2110" s="14"/>
      <c r="O2110" s="14"/>
      <c r="P2110" s="32"/>
      <c r="Q2110" s="16"/>
      <c r="R2110" s="133"/>
      <c r="S2110" s="134"/>
      <c r="T2110" s="16"/>
      <c r="U2110" s="16"/>
      <c r="V2110" s="5"/>
      <c r="W2110" s="5"/>
      <c r="X2110" s="5"/>
      <c r="Y2110" s="5"/>
      <c r="Z2110" s="18"/>
      <c r="AA2110" s="5"/>
      <c r="BV2110" s="5"/>
    </row>
    <row r="2111" spans="1:74" x14ac:dyDescent="0.3">
      <c r="A2111" s="4"/>
      <c r="F2111" s="4"/>
      <c r="G2111" s="4"/>
      <c r="H2111" s="116"/>
      <c r="I2111" s="116"/>
      <c r="J2111" s="4"/>
      <c r="K2111" s="4"/>
      <c r="L2111" s="4"/>
      <c r="M2111" s="117"/>
      <c r="N2111" s="14"/>
      <c r="O2111" s="14"/>
      <c r="P2111" s="32"/>
      <c r="Q2111" s="16"/>
      <c r="R2111" s="133"/>
      <c r="S2111" s="134"/>
      <c r="T2111" s="16"/>
      <c r="U2111" s="16"/>
      <c r="V2111" s="5"/>
      <c r="W2111" s="5"/>
      <c r="X2111" s="5"/>
      <c r="Y2111" s="5"/>
      <c r="Z2111" s="18"/>
      <c r="AA2111" s="5"/>
      <c r="BV2111" s="5"/>
    </row>
    <row r="2112" spans="1:74" x14ac:dyDescent="0.3">
      <c r="A2112" s="4"/>
      <c r="F2112" s="4"/>
      <c r="G2112" s="4"/>
      <c r="H2112" s="116"/>
      <c r="I2112" s="116"/>
      <c r="J2112" s="4"/>
      <c r="K2112" s="4"/>
      <c r="L2112" s="4"/>
      <c r="M2112" s="117"/>
      <c r="N2112" s="14"/>
      <c r="O2112" s="14"/>
      <c r="P2112" s="32"/>
      <c r="Q2112" s="16"/>
      <c r="R2112" s="133"/>
      <c r="S2112" s="134"/>
      <c r="T2112" s="16"/>
      <c r="U2112" s="16"/>
      <c r="V2112" s="5"/>
      <c r="W2112" s="5"/>
      <c r="X2112" s="5"/>
      <c r="Y2112" s="5"/>
      <c r="Z2112" s="18"/>
      <c r="AA2112" s="5"/>
      <c r="BV2112" s="5"/>
    </row>
    <row r="2113" spans="1:74" x14ac:dyDescent="0.3">
      <c r="A2113" s="4"/>
      <c r="F2113" s="4"/>
      <c r="G2113" s="4"/>
      <c r="H2113" s="116"/>
      <c r="I2113" s="116"/>
      <c r="J2113" s="4"/>
      <c r="K2113" s="4"/>
      <c r="L2113" s="4"/>
      <c r="M2113" s="117"/>
      <c r="N2113" s="14"/>
      <c r="O2113" s="14"/>
      <c r="P2113" s="32"/>
      <c r="Q2113" s="16"/>
      <c r="R2113" s="133"/>
      <c r="S2113" s="134"/>
      <c r="T2113" s="16"/>
      <c r="U2113" s="16"/>
      <c r="V2113" s="5"/>
      <c r="W2113" s="5"/>
      <c r="X2113" s="5"/>
      <c r="Y2113" s="5"/>
      <c r="Z2113" s="18"/>
      <c r="AA2113" s="5"/>
      <c r="BV2113" s="5"/>
    </row>
    <row r="2114" spans="1:74" x14ac:dyDescent="0.3">
      <c r="A2114" s="4"/>
      <c r="F2114" s="4"/>
      <c r="G2114" s="4"/>
      <c r="H2114" s="116"/>
      <c r="I2114" s="116"/>
      <c r="J2114" s="4"/>
      <c r="K2114" s="4"/>
      <c r="L2114" s="4"/>
      <c r="M2114" s="117"/>
      <c r="N2114" s="14"/>
      <c r="O2114" s="14"/>
      <c r="P2114" s="32"/>
      <c r="Q2114" s="16"/>
      <c r="R2114" s="133"/>
      <c r="S2114" s="134"/>
      <c r="T2114" s="16"/>
      <c r="U2114" s="16"/>
      <c r="V2114" s="5"/>
      <c r="W2114" s="5"/>
      <c r="X2114" s="5"/>
      <c r="Y2114" s="5"/>
      <c r="Z2114" s="18"/>
      <c r="AA2114" s="5"/>
      <c r="BV2114" s="5"/>
    </row>
    <row r="2115" spans="1:74" x14ac:dyDescent="0.3">
      <c r="A2115" s="4"/>
      <c r="F2115" s="4"/>
      <c r="G2115" s="4"/>
      <c r="H2115" s="116"/>
      <c r="I2115" s="116"/>
      <c r="J2115" s="4"/>
      <c r="K2115" s="4"/>
      <c r="L2115" s="4"/>
      <c r="M2115" s="117"/>
      <c r="N2115" s="14"/>
      <c r="O2115" s="14"/>
      <c r="P2115" s="32"/>
      <c r="Q2115" s="16"/>
      <c r="R2115" s="133"/>
      <c r="S2115" s="134"/>
      <c r="T2115" s="16"/>
      <c r="U2115" s="16"/>
      <c r="V2115" s="5"/>
      <c r="W2115" s="5"/>
      <c r="X2115" s="5"/>
      <c r="Y2115" s="5"/>
      <c r="Z2115" s="18"/>
      <c r="AA2115" s="5"/>
      <c r="BV2115" s="5"/>
    </row>
    <row r="2116" spans="1:74" x14ac:dyDescent="0.3">
      <c r="A2116" s="4"/>
      <c r="F2116" s="4"/>
      <c r="G2116" s="4"/>
      <c r="H2116" s="116"/>
      <c r="I2116" s="116"/>
      <c r="J2116" s="4"/>
      <c r="K2116" s="4"/>
      <c r="L2116" s="4"/>
      <c r="M2116" s="117"/>
      <c r="N2116" s="14"/>
      <c r="O2116" s="14"/>
      <c r="P2116" s="32"/>
      <c r="Q2116" s="16"/>
      <c r="R2116" s="133"/>
      <c r="S2116" s="134"/>
      <c r="T2116" s="16"/>
      <c r="U2116" s="16"/>
      <c r="V2116" s="5"/>
      <c r="W2116" s="5"/>
      <c r="X2116" s="5"/>
      <c r="Y2116" s="5"/>
      <c r="Z2116" s="18"/>
      <c r="AA2116" s="5"/>
      <c r="BV2116" s="5"/>
    </row>
    <row r="2117" spans="1:74" x14ac:dyDescent="0.3">
      <c r="A2117" s="4"/>
      <c r="F2117" s="4"/>
      <c r="G2117" s="4"/>
      <c r="H2117" s="116"/>
      <c r="I2117" s="116"/>
      <c r="J2117" s="4"/>
      <c r="K2117" s="4"/>
      <c r="L2117" s="4"/>
      <c r="M2117" s="117"/>
      <c r="N2117" s="14"/>
      <c r="O2117" s="14"/>
      <c r="P2117" s="32"/>
      <c r="Q2117" s="16"/>
      <c r="R2117" s="133"/>
      <c r="S2117" s="134"/>
      <c r="T2117" s="16"/>
      <c r="U2117" s="16"/>
      <c r="V2117" s="5"/>
      <c r="W2117" s="5"/>
      <c r="X2117" s="5"/>
      <c r="Y2117" s="5"/>
      <c r="Z2117" s="18"/>
      <c r="AA2117" s="5"/>
      <c r="BV2117" s="5"/>
    </row>
    <row r="2118" spans="1:74" x14ac:dyDescent="0.3">
      <c r="A2118" s="4"/>
      <c r="F2118" s="4"/>
      <c r="G2118" s="4"/>
      <c r="H2118" s="116"/>
      <c r="I2118" s="116"/>
      <c r="J2118" s="4"/>
      <c r="K2118" s="4"/>
      <c r="L2118" s="4"/>
      <c r="M2118" s="117"/>
      <c r="N2118" s="14"/>
      <c r="O2118" s="14"/>
      <c r="P2118" s="32"/>
      <c r="Q2118" s="16"/>
      <c r="R2118" s="133"/>
      <c r="S2118" s="134"/>
      <c r="T2118" s="16"/>
      <c r="U2118" s="16"/>
      <c r="V2118" s="5"/>
      <c r="W2118" s="5"/>
      <c r="X2118" s="5"/>
      <c r="Y2118" s="5"/>
      <c r="Z2118" s="18"/>
      <c r="AA2118" s="5"/>
      <c r="BV2118" s="5"/>
    </row>
    <row r="2119" spans="1:74" x14ac:dyDescent="0.3">
      <c r="A2119" s="4"/>
      <c r="F2119" s="4"/>
      <c r="G2119" s="4"/>
      <c r="H2119" s="116"/>
      <c r="I2119" s="116"/>
      <c r="J2119" s="4"/>
      <c r="K2119" s="4"/>
      <c r="L2119" s="4"/>
      <c r="M2119" s="117"/>
      <c r="N2119" s="14"/>
      <c r="O2119" s="14"/>
      <c r="P2119" s="32"/>
      <c r="Q2119" s="16"/>
      <c r="R2119" s="133"/>
      <c r="S2119" s="134"/>
      <c r="T2119" s="16"/>
      <c r="U2119" s="16"/>
      <c r="V2119" s="5"/>
      <c r="W2119" s="5"/>
      <c r="X2119" s="5"/>
      <c r="Y2119" s="5"/>
      <c r="Z2119" s="18"/>
      <c r="AA2119" s="5"/>
      <c r="BV2119" s="5"/>
    </row>
    <row r="2120" spans="1:74" x14ac:dyDescent="0.3">
      <c r="A2120" s="4"/>
      <c r="F2120" s="4"/>
      <c r="G2120" s="4"/>
      <c r="H2120" s="116"/>
      <c r="I2120" s="116"/>
      <c r="J2120" s="4"/>
      <c r="K2120" s="4"/>
      <c r="L2120" s="4"/>
      <c r="M2120" s="117"/>
      <c r="N2120" s="14"/>
      <c r="O2120" s="14"/>
      <c r="P2120" s="32"/>
      <c r="Q2120" s="16"/>
      <c r="R2120" s="133"/>
      <c r="S2120" s="134"/>
      <c r="T2120" s="16"/>
      <c r="U2120" s="16"/>
      <c r="V2120" s="5"/>
      <c r="W2120" s="5"/>
      <c r="X2120" s="5"/>
      <c r="Y2120" s="5"/>
      <c r="Z2120" s="18"/>
      <c r="AA2120" s="5"/>
      <c r="BV2120" s="5"/>
    </row>
    <row r="2121" spans="1:74" x14ac:dyDescent="0.3">
      <c r="A2121" s="4"/>
      <c r="F2121" s="4"/>
      <c r="G2121" s="4"/>
      <c r="H2121" s="116"/>
      <c r="I2121" s="116"/>
      <c r="J2121" s="4"/>
      <c r="K2121" s="4"/>
      <c r="L2121" s="4"/>
      <c r="M2121" s="117"/>
      <c r="N2121" s="14"/>
      <c r="O2121" s="14"/>
      <c r="P2121" s="32"/>
      <c r="Q2121" s="16"/>
      <c r="R2121" s="133"/>
      <c r="S2121" s="134"/>
      <c r="T2121" s="16"/>
      <c r="U2121" s="16"/>
      <c r="V2121" s="5"/>
      <c r="W2121" s="5"/>
      <c r="X2121" s="5"/>
      <c r="Y2121" s="5"/>
      <c r="Z2121" s="18"/>
      <c r="AA2121" s="5"/>
      <c r="BV2121" s="5"/>
    </row>
    <row r="2122" spans="1:74" x14ac:dyDescent="0.3">
      <c r="A2122" s="4"/>
      <c r="F2122" s="4"/>
      <c r="G2122" s="4"/>
      <c r="H2122" s="116"/>
      <c r="I2122" s="116"/>
      <c r="J2122" s="4"/>
      <c r="K2122" s="4"/>
      <c r="L2122" s="4"/>
      <c r="M2122" s="117"/>
      <c r="N2122" s="14"/>
      <c r="O2122" s="14"/>
      <c r="P2122" s="32"/>
      <c r="Q2122" s="16"/>
      <c r="R2122" s="133"/>
      <c r="S2122" s="134"/>
      <c r="T2122" s="16"/>
      <c r="U2122" s="16"/>
      <c r="V2122" s="5"/>
      <c r="W2122" s="5"/>
      <c r="X2122" s="5"/>
      <c r="Y2122" s="5"/>
      <c r="Z2122" s="18"/>
      <c r="AA2122" s="5"/>
      <c r="BV2122" s="5"/>
    </row>
    <row r="2123" spans="1:74" x14ac:dyDescent="0.3">
      <c r="A2123" s="4"/>
      <c r="F2123" s="4"/>
      <c r="G2123" s="4"/>
      <c r="H2123" s="116"/>
      <c r="I2123" s="116"/>
      <c r="J2123" s="4"/>
      <c r="K2123" s="4"/>
      <c r="L2123" s="4"/>
      <c r="M2123" s="117"/>
      <c r="N2123" s="14"/>
      <c r="O2123" s="14"/>
      <c r="P2123" s="32"/>
      <c r="Q2123" s="16"/>
      <c r="R2123" s="133"/>
      <c r="S2123" s="134"/>
      <c r="T2123" s="16"/>
      <c r="U2123" s="16"/>
      <c r="V2123" s="5"/>
      <c r="W2123" s="5"/>
      <c r="X2123" s="5"/>
      <c r="Y2123" s="5"/>
      <c r="Z2123" s="18"/>
      <c r="AA2123" s="5"/>
      <c r="BV2123" s="5"/>
    </row>
    <row r="2124" spans="1:74" x14ac:dyDescent="0.3">
      <c r="A2124" s="4"/>
      <c r="F2124" s="4"/>
      <c r="G2124" s="4"/>
      <c r="H2124" s="116"/>
      <c r="I2124" s="116"/>
      <c r="J2124" s="4"/>
      <c r="K2124" s="4"/>
      <c r="L2124" s="4"/>
      <c r="M2124" s="117"/>
      <c r="N2124" s="14"/>
      <c r="O2124" s="14"/>
      <c r="P2124" s="32"/>
      <c r="Q2124" s="16"/>
      <c r="R2124" s="133"/>
      <c r="S2124" s="134"/>
      <c r="T2124" s="16"/>
      <c r="U2124" s="16"/>
      <c r="V2124" s="5"/>
      <c r="W2124" s="5"/>
      <c r="X2124" s="5"/>
      <c r="Y2124" s="5"/>
      <c r="Z2124" s="18"/>
      <c r="AA2124" s="5"/>
      <c r="BV2124" s="5"/>
    </row>
    <row r="2125" spans="1:74" x14ac:dyDescent="0.3">
      <c r="A2125" s="4"/>
      <c r="F2125" s="4"/>
      <c r="G2125" s="4"/>
      <c r="H2125" s="116"/>
      <c r="I2125" s="116"/>
      <c r="J2125" s="4"/>
      <c r="K2125" s="4"/>
      <c r="L2125" s="4"/>
      <c r="M2125" s="117"/>
      <c r="N2125" s="14"/>
      <c r="O2125" s="14"/>
      <c r="P2125" s="32"/>
      <c r="Q2125" s="16"/>
      <c r="R2125" s="133"/>
      <c r="S2125" s="134"/>
      <c r="T2125" s="16"/>
      <c r="U2125" s="16"/>
      <c r="V2125" s="5"/>
      <c r="W2125" s="5"/>
      <c r="X2125" s="5"/>
      <c r="Y2125" s="5"/>
      <c r="Z2125" s="18"/>
      <c r="AA2125" s="5"/>
      <c r="BV2125" s="5"/>
    </row>
    <row r="2126" spans="1:74" x14ac:dyDescent="0.3">
      <c r="A2126" s="4"/>
      <c r="F2126" s="4"/>
      <c r="G2126" s="4"/>
      <c r="H2126" s="116"/>
      <c r="I2126" s="116"/>
      <c r="J2126" s="4"/>
      <c r="K2126" s="4"/>
      <c r="L2126" s="4"/>
      <c r="M2126" s="117"/>
      <c r="N2126" s="14"/>
      <c r="O2126" s="14"/>
      <c r="P2126" s="32"/>
      <c r="Q2126" s="16"/>
      <c r="R2126" s="133"/>
      <c r="S2126" s="134"/>
      <c r="T2126" s="16"/>
      <c r="U2126" s="16"/>
      <c r="V2126" s="5"/>
      <c r="W2126" s="5"/>
      <c r="X2126" s="5"/>
      <c r="Y2126" s="5"/>
      <c r="Z2126" s="18"/>
      <c r="AA2126" s="5"/>
      <c r="BV2126" s="5"/>
    </row>
    <row r="2127" spans="1:74" x14ac:dyDescent="0.3">
      <c r="A2127" s="4"/>
      <c r="F2127" s="4"/>
      <c r="G2127" s="4"/>
      <c r="H2127" s="116"/>
      <c r="I2127" s="116"/>
      <c r="J2127" s="4"/>
      <c r="K2127" s="4"/>
      <c r="L2127" s="4"/>
      <c r="M2127" s="117"/>
      <c r="N2127" s="14"/>
      <c r="O2127" s="14"/>
      <c r="P2127" s="32"/>
      <c r="Q2127" s="16"/>
      <c r="R2127" s="133"/>
      <c r="S2127" s="134"/>
      <c r="T2127" s="16"/>
      <c r="U2127" s="16"/>
      <c r="V2127" s="5"/>
      <c r="W2127" s="5"/>
      <c r="X2127" s="5"/>
      <c r="Y2127" s="5"/>
      <c r="Z2127" s="18"/>
      <c r="AA2127" s="5"/>
      <c r="BV2127" s="5"/>
    </row>
    <row r="2128" spans="1:74" x14ac:dyDescent="0.3">
      <c r="A2128" s="4"/>
      <c r="F2128" s="4"/>
      <c r="G2128" s="4"/>
      <c r="H2128" s="116"/>
      <c r="I2128" s="116"/>
      <c r="J2128" s="4"/>
      <c r="K2128" s="4"/>
      <c r="L2128" s="4"/>
      <c r="M2128" s="117"/>
      <c r="N2128" s="14"/>
      <c r="O2128" s="14"/>
      <c r="P2128" s="32"/>
      <c r="Q2128" s="16"/>
      <c r="R2128" s="133"/>
      <c r="S2128" s="134"/>
      <c r="T2128" s="16"/>
      <c r="U2128" s="16"/>
      <c r="V2128" s="5"/>
      <c r="W2128" s="5"/>
      <c r="X2128" s="5"/>
      <c r="Y2128" s="5"/>
      <c r="Z2128" s="18"/>
      <c r="AA2128" s="5"/>
      <c r="BV2128" s="5"/>
    </row>
    <row r="2129" spans="1:74" x14ac:dyDescent="0.3">
      <c r="A2129" s="4"/>
      <c r="F2129" s="4"/>
      <c r="G2129" s="4"/>
      <c r="H2129" s="116"/>
      <c r="I2129" s="116"/>
      <c r="J2129" s="4"/>
      <c r="K2129" s="4"/>
      <c r="L2129" s="4"/>
      <c r="M2129" s="117"/>
      <c r="N2129" s="14"/>
      <c r="O2129" s="14"/>
      <c r="P2129" s="32"/>
      <c r="Q2129" s="16"/>
      <c r="R2129" s="133"/>
      <c r="S2129" s="134"/>
      <c r="T2129" s="16"/>
      <c r="U2129" s="16"/>
      <c r="V2129" s="5"/>
      <c r="W2129" s="5"/>
      <c r="X2129" s="5"/>
      <c r="Y2129" s="5"/>
      <c r="Z2129" s="18"/>
      <c r="AA2129" s="5"/>
      <c r="BV2129" s="5"/>
    </row>
    <row r="2130" spans="1:74" x14ac:dyDescent="0.3">
      <c r="A2130" s="4"/>
      <c r="F2130" s="4"/>
      <c r="G2130" s="4"/>
      <c r="H2130" s="116"/>
      <c r="I2130" s="116"/>
      <c r="J2130" s="4"/>
      <c r="K2130" s="4"/>
      <c r="L2130" s="4"/>
      <c r="M2130" s="117"/>
      <c r="N2130" s="14"/>
      <c r="O2130" s="14"/>
      <c r="P2130" s="32"/>
      <c r="Q2130" s="16"/>
      <c r="R2130" s="133"/>
      <c r="S2130" s="134"/>
      <c r="T2130" s="16"/>
      <c r="U2130" s="16"/>
      <c r="V2130" s="5"/>
      <c r="W2130" s="5"/>
      <c r="X2130" s="5"/>
      <c r="Y2130" s="5"/>
      <c r="Z2130" s="18"/>
      <c r="AA2130" s="5"/>
      <c r="BV2130" s="5"/>
    </row>
    <row r="2131" spans="1:74" x14ac:dyDescent="0.3">
      <c r="A2131" s="4"/>
      <c r="F2131" s="4"/>
      <c r="G2131" s="4"/>
      <c r="H2131" s="116"/>
      <c r="I2131" s="116"/>
      <c r="J2131" s="4"/>
      <c r="K2131" s="4"/>
      <c r="L2131" s="4"/>
      <c r="M2131" s="117"/>
      <c r="N2131" s="14"/>
      <c r="O2131" s="14"/>
      <c r="P2131" s="32"/>
      <c r="Q2131" s="16"/>
      <c r="R2131" s="133"/>
      <c r="S2131" s="134"/>
      <c r="T2131" s="16"/>
      <c r="U2131" s="16"/>
      <c r="V2131" s="5"/>
      <c r="W2131" s="5"/>
      <c r="X2131" s="5"/>
      <c r="Y2131" s="5"/>
      <c r="Z2131" s="18"/>
      <c r="AA2131" s="5"/>
      <c r="BV2131" s="5"/>
    </row>
    <row r="2132" spans="1:74" x14ac:dyDescent="0.3">
      <c r="A2132" s="4"/>
      <c r="F2132" s="4"/>
      <c r="G2132" s="4"/>
      <c r="H2132" s="116"/>
      <c r="I2132" s="116"/>
      <c r="J2132" s="4"/>
      <c r="K2132" s="4"/>
      <c r="L2132" s="4"/>
      <c r="M2132" s="117"/>
      <c r="N2132" s="14"/>
      <c r="O2132" s="14"/>
      <c r="P2132" s="32"/>
      <c r="Q2132" s="16"/>
      <c r="R2132" s="133"/>
      <c r="S2132" s="134"/>
      <c r="T2132" s="16"/>
      <c r="U2132" s="16"/>
      <c r="V2132" s="5"/>
      <c r="W2132" s="5"/>
      <c r="X2132" s="5"/>
      <c r="Y2132" s="5"/>
      <c r="Z2132" s="18"/>
      <c r="AA2132" s="5"/>
      <c r="BV2132" s="5"/>
    </row>
    <row r="2133" spans="1:74" x14ac:dyDescent="0.3">
      <c r="A2133" s="4"/>
      <c r="F2133" s="4"/>
      <c r="G2133" s="4"/>
      <c r="H2133" s="116"/>
      <c r="I2133" s="116"/>
      <c r="J2133" s="4"/>
      <c r="K2133" s="4"/>
      <c r="L2133" s="4"/>
      <c r="M2133" s="117"/>
      <c r="N2133" s="14"/>
      <c r="O2133" s="14"/>
      <c r="P2133" s="32"/>
      <c r="Q2133" s="16"/>
      <c r="R2133" s="133"/>
      <c r="S2133" s="134"/>
      <c r="T2133" s="16"/>
      <c r="U2133" s="16"/>
      <c r="V2133" s="5"/>
      <c r="W2133" s="5"/>
      <c r="X2133" s="5"/>
      <c r="Y2133" s="5"/>
      <c r="Z2133" s="18"/>
      <c r="AA2133" s="5"/>
      <c r="BV2133" s="5"/>
    </row>
    <row r="2134" spans="1:74" x14ac:dyDescent="0.3">
      <c r="A2134" s="4"/>
      <c r="F2134" s="4"/>
      <c r="G2134" s="4"/>
      <c r="H2134" s="116"/>
      <c r="I2134" s="116"/>
      <c r="J2134" s="4"/>
      <c r="K2134" s="4"/>
      <c r="L2134" s="4"/>
      <c r="M2134" s="117"/>
      <c r="N2134" s="14"/>
      <c r="O2134" s="14"/>
      <c r="P2134" s="32"/>
      <c r="Q2134" s="16"/>
      <c r="R2134" s="133"/>
      <c r="S2134" s="134"/>
      <c r="T2134" s="16"/>
      <c r="U2134" s="16"/>
      <c r="V2134" s="5"/>
      <c r="W2134" s="5"/>
      <c r="X2134" s="5"/>
      <c r="Y2134" s="5"/>
      <c r="Z2134" s="18"/>
      <c r="AA2134" s="5"/>
      <c r="BV2134" s="5"/>
    </row>
    <row r="2135" spans="1:74" x14ac:dyDescent="0.3">
      <c r="A2135" s="4"/>
      <c r="F2135" s="4"/>
      <c r="G2135" s="4"/>
      <c r="H2135" s="116"/>
      <c r="I2135" s="116"/>
      <c r="J2135" s="4"/>
      <c r="K2135" s="4"/>
      <c r="L2135" s="4"/>
      <c r="M2135" s="117"/>
      <c r="N2135" s="14"/>
      <c r="O2135" s="14"/>
      <c r="P2135" s="32"/>
      <c r="Q2135" s="16"/>
      <c r="R2135" s="133"/>
      <c r="S2135" s="134"/>
      <c r="T2135" s="16"/>
      <c r="U2135" s="16"/>
      <c r="V2135" s="5"/>
      <c r="W2135" s="5"/>
      <c r="X2135" s="5"/>
      <c r="Y2135" s="5"/>
      <c r="Z2135" s="18"/>
      <c r="AA2135" s="5"/>
      <c r="BV2135" s="5"/>
    </row>
    <row r="2136" spans="1:74" x14ac:dyDescent="0.3">
      <c r="A2136" s="4"/>
      <c r="F2136" s="4"/>
      <c r="G2136" s="4"/>
      <c r="H2136" s="116"/>
      <c r="I2136" s="116"/>
      <c r="J2136" s="4"/>
      <c r="K2136" s="4"/>
      <c r="L2136" s="4"/>
      <c r="M2136" s="117"/>
      <c r="N2136" s="14"/>
      <c r="O2136" s="14"/>
      <c r="P2136" s="32"/>
      <c r="Q2136" s="16"/>
      <c r="R2136" s="133"/>
      <c r="S2136" s="134"/>
      <c r="T2136" s="16"/>
      <c r="U2136" s="16"/>
      <c r="V2136" s="5"/>
      <c r="W2136" s="5"/>
      <c r="X2136" s="5"/>
      <c r="Y2136" s="5"/>
      <c r="Z2136" s="18"/>
      <c r="AA2136" s="5"/>
      <c r="BV2136" s="5"/>
    </row>
    <row r="2137" spans="1:74" x14ac:dyDescent="0.3">
      <c r="A2137" s="4"/>
      <c r="F2137" s="4"/>
      <c r="G2137" s="4"/>
      <c r="H2137" s="116"/>
      <c r="I2137" s="116"/>
      <c r="J2137" s="4"/>
      <c r="K2137" s="4"/>
      <c r="L2137" s="4"/>
      <c r="M2137" s="117"/>
      <c r="N2137" s="14"/>
      <c r="O2137" s="14"/>
      <c r="P2137" s="32"/>
      <c r="Q2137" s="16"/>
      <c r="R2137" s="133"/>
      <c r="S2137" s="134"/>
      <c r="T2137" s="16"/>
      <c r="U2137" s="16"/>
      <c r="V2137" s="5"/>
      <c r="W2137" s="5"/>
      <c r="X2137" s="5"/>
      <c r="Y2137" s="5"/>
      <c r="Z2137" s="18"/>
      <c r="AA2137" s="5"/>
      <c r="BV2137" s="5"/>
    </row>
    <row r="2138" spans="1:74" x14ac:dyDescent="0.3">
      <c r="A2138" s="4"/>
      <c r="F2138" s="4"/>
      <c r="G2138" s="4"/>
      <c r="H2138" s="116"/>
      <c r="I2138" s="116"/>
      <c r="J2138" s="4"/>
      <c r="K2138" s="4"/>
      <c r="L2138" s="4"/>
      <c r="M2138" s="117"/>
      <c r="N2138" s="14"/>
      <c r="O2138" s="14"/>
      <c r="P2138" s="32"/>
      <c r="Q2138" s="16"/>
      <c r="R2138" s="133"/>
      <c r="S2138" s="134"/>
      <c r="T2138" s="16"/>
      <c r="U2138" s="16"/>
      <c r="V2138" s="5"/>
      <c r="W2138" s="5"/>
      <c r="X2138" s="5"/>
      <c r="Y2138" s="5"/>
      <c r="Z2138" s="18"/>
      <c r="AA2138" s="5"/>
      <c r="BV2138" s="5"/>
    </row>
    <row r="2139" spans="1:74" x14ac:dyDescent="0.3">
      <c r="A2139" s="4"/>
      <c r="F2139" s="4"/>
      <c r="G2139" s="4"/>
      <c r="H2139" s="116"/>
      <c r="I2139" s="116"/>
      <c r="J2139" s="4"/>
      <c r="K2139" s="4"/>
      <c r="L2139" s="4"/>
      <c r="M2139" s="117"/>
      <c r="N2139" s="14"/>
      <c r="O2139" s="14"/>
      <c r="P2139" s="32"/>
      <c r="Q2139" s="16"/>
      <c r="R2139" s="133"/>
      <c r="S2139" s="134"/>
      <c r="T2139" s="16"/>
      <c r="U2139" s="16"/>
      <c r="V2139" s="5"/>
      <c r="W2139" s="5"/>
      <c r="X2139" s="5"/>
      <c r="Y2139" s="5"/>
      <c r="Z2139" s="18"/>
      <c r="AA2139" s="5"/>
      <c r="BV2139" s="5"/>
    </row>
    <row r="2140" spans="1:74" x14ac:dyDescent="0.3">
      <c r="A2140" s="4"/>
      <c r="F2140" s="4"/>
      <c r="G2140" s="4"/>
      <c r="H2140" s="116"/>
      <c r="I2140" s="116"/>
      <c r="J2140" s="4"/>
      <c r="K2140" s="4"/>
      <c r="L2140" s="4"/>
      <c r="M2140" s="117"/>
      <c r="N2140" s="14"/>
      <c r="O2140" s="14"/>
      <c r="P2140" s="32"/>
      <c r="Q2140" s="16"/>
      <c r="R2140" s="133"/>
      <c r="S2140" s="134"/>
      <c r="T2140" s="16"/>
      <c r="U2140" s="16"/>
      <c r="V2140" s="5"/>
      <c r="W2140" s="5"/>
      <c r="X2140" s="5"/>
      <c r="Y2140" s="5"/>
      <c r="Z2140" s="18"/>
      <c r="AA2140" s="5"/>
      <c r="BV2140" s="5"/>
    </row>
    <row r="2141" spans="1:74" x14ac:dyDescent="0.3">
      <c r="A2141" s="4"/>
      <c r="F2141" s="4"/>
      <c r="G2141" s="4"/>
      <c r="H2141" s="116"/>
      <c r="I2141" s="116"/>
      <c r="J2141" s="4"/>
      <c r="K2141" s="4"/>
      <c r="L2141" s="4"/>
      <c r="M2141" s="117"/>
      <c r="N2141" s="14"/>
      <c r="O2141" s="14"/>
      <c r="P2141" s="32"/>
      <c r="Q2141" s="16"/>
      <c r="R2141" s="133"/>
      <c r="S2141" s="134"/>
      <c r="T2141" s="16"/>
      <c r="U2141" s="16"/>
      <c r="V2141" s="5"/>
      <c r="W2141" s="5"/>
      <c r="X2141" s="5"/>
      <c r="Y2141" s="5"/>
      <c r="Z2141" s="18"/>
      <c r="AA2141" s="5"/>
      <c r="BV2141" s="5"/>
    </row>
    <row r="2142" spans="1:74" x14ac:dyDescent="0.3">
      <c r="A2142" s="4"/>
      <c r="F2142" s="4"/>
      <c r="G2142" s="4"/>
      <c r="H2142" s="116"/>
      <c r="I2142" s="116"/>
      <c r="J2142" s="4"/>
      <c r="K2142" s="4"/>
      <c r="L2142" s="4"/>
      <c r="M2142" s="117"/>
      <c r="N2142" s="14"/>
      <c r="O2142" s="14"/>
      <c r="P2142" s="32"/>
      <c r="Q2142" s="16"/>
      <c r="R2142" s="133"/>
      <c r="S2142" s="134"/>
      <c r="T2142" s="16"/>
      <c r="U2142" s="16"/>
      <c r="V2142" s="5"/>
      <c r="W2142" s="5"/>
      <c r="X2142" s="5"/>
      <c r="Y2142" s="5"/>
      <c r="Z2142" s="18"/>
      <c r="AA2142" s="5"/>
      <c r="BV2142" s="5"/>
    </row>
    <row r="2143" spans="1:74" x14ac:dyDescent="0.3">
      <c r="A2143" s="4"/>
      <c r="F2143" s="4"/>
      <c r="G2143" s="4"/>
      <c r="H2143" s="116"/>
      <c r="I2143" s="116"/>
      <c r="J2143" s="4"/>
      <c r="K2143" s="4"/>
      <c r="L2143" s="4"/>
      <c r="M2143" s="117"/>
      <c r="N2143" s="14"/>
      <c r="O2143" s="14"/>
      <c r="P2143" s="32"/>
      <c r="Q2143" s="16"/>
      <c r="R2143" s="133"/>
      <c r="S2143" s="134"/>
      <c r="T2143" s="16"/>
      <c r="U2143" s="16"/>
      <c r="V2143" s="5"/>
      <c r="W2143" s="5"/>
      <c r="X2143" s="5"/>
      <c r="Y2143" s="5"/>
      <c r="Z2143" s="18"/>
      <c r="AA2143" s="5"/>
      <c r="BV2143" s="5"/>
    </row>
    <row r="2144" spans="1:74" x14ac:dyDescent="0.3">
      <c r="A2144" s="4"/>
      <c r="F2144" s="4"/>
      <c r="G2144" s="4"/>
      <c r="H2144" s="116"/>
      <c r="I2144" s="116"/>
      <c r="J2144" s="4"/>
      <c r="K2144" s="4"/>
      <c r="L2144" s="4"/>
      <c r="M2144" s="117"/>
      <c r="N2144" s="14"/>
      <c r="O2144" s="14"/>
      <c r="P2144" s="32"/>
      <c r="Q2144" s="16"/>
      <c r="R2144" s="133"/>
      <c r="S2144" s="134"/>
      <c r="T2144" s="16"/>
      <c r="U2144" s="16"/>
      <c r="V2144" s="5"/>
      <c r="W2144" s="5"/>
      <c r="X2144" s="5"/>
      <c r="Y2144" s="5"/>
      <c r="Z2144" s="18"/>
      <c r="AA2144" s="5"/>
      <c r="BV2144" s="5"/>
    </row>
    <row r="2145" spans="1:74" x14ac:dyDescent="0.3">
      <c r="A2145" s="4"/>
      <c r="F2145" s="4"/>
      <c r="G2145" s="4"/>
      <c r="H2145" s="116"/>
      <c r="I2145" s="116"/>
      <c r="J2145" s="4"/>
      <c r="K2145" s="4"/>
      <c r="L2145" s="4"/>
      <c r="M2145" s="117"/>
      <c r="N2145" s="14"/>
      <c r="O2145" s="14"/>
      <c r="P2145" s="32"/>
      <c r="Q2145" s="16"/>
      <c r="R2145" s="133"/>
      <c r="S2145" s="134"/>
      <c r="T2145" s="16"/>
      <c r="U2145" s="16"/>
      <c r="V2145" s="5"/>
      <c r="W2145" s="5"/>
      <c r="X2145" s="5"/>
      <c r="Y2145" s="5"/>
      <c r="Z2145" s="18"/>
      <c r="AA2145" s="5"/>
      <c r="BV2145" s="5"/>
    </row>
    <row r="2146" spans="1:74" x14ac:dyDescent="0.3">
      <c r="A2146" s="4"/>
      <c r="F2146" s="4"/>
      <c r="G2146" s="4"/>
      <c r="H2146" s="116"/>
      <c r="I2146" s="116"/>
      <c r="J2146" s="4"/>
      <c r="K2146" s="4"/>
      <c r="L2146" s="4"/>
      <c r="M2146" s="117"/>
      <c r="N2146" s="14"/>
      <c r="O2146" s="14"/>
      <c r="P2146" s="32"/>
      <c r="Q2146" s="16"/>
      <c r="R2146" s="133"/>
      <c r="S2146" s="134"/>
      <c r="T2146" s="16"/>
      <c r="U2146" s="16"/>
      <c r="V2146" s="5"/>
      <c r="W2146" s="5"/>
      <c r="X2146" s="5"/>
      <c r="Y2146" s="5"/>
      <c r="Z2146" s="18"/>
      <c r="AA2146" s="5"/>
      <c r="BV2146" s="5"/>
    </row>
    <row r="2147" spans="1:74" x14ac:dyDescent="0.3">
      <c r="A2147" s="4"/>
      <c r="F2147" s="4"/>
      <c r="G2147" s="4"/>
      <c r="H2147" s="116"/>
      <c r="I2147" s="116"/>
      <c r="J2147" s="4"/>
      <c r="K2147" s="4"/>
      <c r="L2147" s="4"/>
      <c r="M2147" s="117"/>
      <c r="N2147" s="14"/>
      <c r="O2147" s="14"/>
      <c r="P2147" s="32"/>
      <c r="Q2147" s="16"/>
      <c r="R2147" s="133"/>
      <c r="S2147" s="134"/>
      <c r="T2147" s="16"/>
      <c r="U2147" s="16"/>
      <c r="V2147" s="5"/>
      <c r="W2147" s="5"/>
      <c r="X2147" s="5"/>
      <c r="Y2147" s="5"/>
      <c r="Z2147" s="18"/>
      <c r="AA2147" s="5"/>
      <c r="BV2147" s="5"/>
    </row>
    <row r="2148" spans="1:74" x14ac:dyDescent="0.3">
      <c r="A2148" s="4"/>
      <c r="F2148" s="4"/>
      <c r="G2148" s="4"/>
      <c r="H2148" s="116"/>
      <c r="I2148" s="116"/>
      <c r="J2148" s="4"/>
      <c r="K2148" s="4"/>
      <c r="L2148" s="4"/>
      <c r="M2148" s="117"/>
      <c r="N2148" s="14"/>
      <c r="O2148" s="14"/>
      <c r="P2148" s="32"/>
      <c r="Q2148" s="16"/>
      <c r="R2148" s="133"/>
      <c r="S2148" s="134"/>
      <c r="T2148" s="16"/>
      <c r="U2148" s="16"/>
      <c r="V2148" s="5"/>
      <c r="W2148" s="5"/>
      <c r="X2148" s="5"/>
      <c r="Y2148" s="5"/>
      <c r="Z2148" s="18"/>
      <c r="AA2148" s="5"/>
      <c r="BV2148" s="5"/>
    </row>
    <row r="2149" spans="1:74" x14ac:dyDescent="0.3">
      <c r="A2149" s="4"/>
      <c r="F2149" s="4"/>
      <c r="G2149" s="4"/>
      <c r="H2149" s="116"/>
      <c r="I2149" s="116"/>
      <c r="J2149" s="4"/>
      <c r="K2149" s="4"/>
      <c r="L2149" s="4"/>
      <c r="M2149" s="117"/>
      <c r="N2149" s="14"/>
      <c r="O2149" s="14"/>
      <c r="P2149" s="32"/>
      <c r="Q2149" s="16"/>
      <c r="R2149" s="133"/>
      <c r="S2149" s="134"/>
      <c r="T2149" s="16"/>
      <c r="U2149" s="16"/>
      <c r="V2149" s="5"/>
      <c r="W2149" s="5"/>
      <c r="X2149" s="5"/>
      <c r="Y2149" s="5"/>
      <c r="Z2149" s="18"/>
      <c r="AA2149" s="5"/>
      <c r="BV2149" s="5"/>
    </row>
    <row r="2150" spans="1:74" x14ac:dyDescent="0.3">
      <c r="A2150" s="4"/>
      <c r="F2150" s="4"/>
      <c r="G2150" s="4"/>
      <c r="H2150" s="116"/>
      <c r="I2150" s="116"/>
      <c r="J2150" s="4"/>
      <c r="K2150" s="4"/>
      <c r="L2150" s="4"/>
      <c r="M2150" s="117"/>
      <c r="N2150" s="14"/>
      <c r="O2150" s="14"/>
      <c r="P2150" s="32"/>
      <c r="Q2150" s="16"/>
      <c r="R2150" s="133"/>
      <c r="S2150" s="134"/>
      <c r="T2150" s="16"/>
      <c r="U2150" s="16"/>
      <c r="V2150" s="5"/>
      <c r="W2150" s="5"/>
      <c r="X2150" s="5"/>
      <c r="Y2150" s="5"/>
      <c r="Z2150" s="18"/>
      <c r="AA2150" s="5"/>
      <c r="BV2150" s="5"/>
    </row>
    <row r="2151" spans="1:74" x14ac:dyDescent="0.3">
      <c r="A2151" s="4"/>
      <c r="F2151" s="4"/>
      <c r="G2151" s="4"/>
      <c r="H2151" s="116"/>
      <c r="I2151" s="116"/>
      <c r="J2151" s="4"/>
      <c r="K2151" s="4"/>
      <c r="L2151" s="4"/>
      <c r="M2151" s="117"/>
      <c r="N2151" s="14"/>
      <c r="O2151" s="14"/>
      <c r="P2151" s="32"/>
      <c r="Q2151" s="16"/>
      <c r="R2151" s="133"/>
      <c r="S2151" s="134"/>
      <c r="T2151" s="16"/>
      <c r="U2151" s="16"/>
      <c r="V2151" s="5"/>
      <c r="W2151" s="5"/>
      <c r="X2151" s="5"/>
      <c r="Y2151" s="5"/>
      <c r="Z2151" s="18"/>
      <c r="AA2151" s="5"/>
      <c r="BV2151" s="5"/>
    </row>
    <row r="2152" spans="1:74" x14ac:dyDescent="0.3">
      <c r="A2152" s="4"/>
      <c r="F2152" s="4"/>
      <c r="G2152" s="4"/>
      <c r="H2152" s="116"/>
      <c r="I2152" s="116"/>
      <c r="J2152" s="4"/>
      <c r="K2152" s="4"/>
      <c r="L2152" s="4"/>
      <c r="M2152" s="117"/>
      <c r="N2152" s="14"/>
      <c r="O2152" s="14"/>
      <c r="P2152" s="32"/>
      <c r="Q2152" s="16"/>
      <c r="R2152" s="133"/>
      <c r="S2152" s="134"/>
      <c r="T2152" s="16"/>
      <c r="U2152" s="16"/>
      <c r="V2152" s="5"/>
      <c r="W2152" s="5"/>
      <c r="X2152" s="5"/>
      <c r="Y2152" s="5"/>
      <c r="Z2152" s="18"/>
      <c r="AA2152" s="5"/>
      <c r="BV2152" s="5"/>
    </row>
    <row r="2153" spans="1:74" x14ac:dyDescent="0.3">
      <c r="A2153" s="4"/>
      <c r="F2153" s="4"/>
      <c r="G2153" s="4"/>
      <c r="H2153" s="116"/>
      <c r="I2153" s="116"/>
      <c r="J2153" s="4"/>
      <c r="K2153" s="4"/>
      <c r="L2153" s="4"/>
      <c r="M2153" s="117"/>
      <c r="N2153" s="14"/>
      <c r="O2153" s="14"/>
      <c r="P2153" s="32"/>
      <c r="Q2153" s="16"/>
      <c r="R2153" s="133"/>
      <c r="S2153" s="134"/>
      <c r="T2153" s="16"/>
      <c r="U2153" s="16"/>
      <c r="V2153" s="5"/>
      <c r="W2153" s="5"/>
      <c r="X2153" s="5"/>
      <c r="Y2153" s="5"/>
      <c r="Z2153" s="18"/>
      <c r="AA2153" s="5"/>
      <c r="BV2153" s="5"/>
    </row>
    <row r="2154" spans="1:74" x14ac:dyDescent="0.3">
      <c r="A2154" s="4"/>
      <c r="F2154" s="4"/>
      <c r="G2154" s="4"/>
      <c r="H2154" s="116"/>
      <c r="I2154" s="116"/>
      <c r="J2154" s="4"/>
      <c r="K2154" s="4"/>
      <c r="L2154" s="4"/>
      <c r="M2154" s="117"/>
      <c r="N2154" s="14"/>
      <c r="O2154" s="14"/>
      <c r="P2154" s="32"/>
      <c r="Q2154" s="16"/>
      <c r="R2154" s="133"/>
      <c r="S2154" s="134"/>
      <c r="T2154" s="16"/>
      <c r="U2154" s="16"/>
      <c r="V2154" s="5"/>
      <c r="W2154" s="5"/>
      <c r="X2154" s="5"/>
      <c r="Y2154" s="5"/>
      <c r="Z2154" s="18"/>
      <c r="AA2154" s="5"/>
      <c r="BV2154" s="5"/>
    </row>
    <row r="2155" spans="1:74" x14ac:dyDescent="0.3">
      <c r="A2155" s="4"/>
      <c r="F2155" s="4"/>
      <c r="G2155" s="4"/>
      <c r="H2155" s="116"/>
      <c r="I2155" s="116"/>
      <c r="J2155" s="4"/>
      <c r="K2155" s="4"/>
      <c r="L2155" s="4"/>
      <c r="M2155" s="117"/>
      <c r="N2155" s="14"/>
      <c r="O2155" s="14"/>
      <c r="P2155" s="32"/>
      <c r="Q2155" s="16"/>
      <c r="R2155" s="133"/>
      <c r="S2155" s="134"/>
      <c r="T2155" s="16"/>
      <c r="U2155" s="16"/>
      <c r="V2155" s="5"/>
      <c r="W2155" s="5"/>
      <c r="X2155" s="5"/>
      <c r="Y2155" s="5"/>
      <c r="Z2155" s="18"/>
      <c r="AA2155" s="5"/>
      <c r="BV2155" s="5"/>
    </row>
    <row r="2156" spans="1:74" x14ac:dyDescent="0.3">
      <c r="A2156" s="4"/>
      <c r="F2156" s="4"/>
      <c r="G2156" s="4"/>
      <c r="H2156" s="116"/>
      <c r="I2156" s="116"/>
      <c r="J2156" s="4"/>
      <c r="K2156" s="4"/>
      <c r="L2156" s="4"/>
      <c r="M2156" s="117"/>
      <c r="N2156" s="14"/>
      <c r="O2156" s="14"/>
      <c r="P2156" s="32"/>
      <c r="Q2156" s="16"/>
      <c r="R2156" s="133"/>
      <c r="S2156" s="134"/>
      <c r="T2156" s="16"/>
      <c r="U2156" s="16"/>
      <c r="V2156" s="5"/>
      <c r="W2156" s="5"/>
      <c r="X2156" s="5"/>
      <c r="Y2156" s="5"/>
      <c r="Z2156" s="18"/>
      <c r="AA2156" s="5"/>
      <c r="BV2156" s="5"/>
    </row>
    <row r="2157" spans="1:74" x14ac:dyDescent="0.3">
      <c r="A2157" s="4"/>
      <c r="F2157" s="4"/>
      <c r="G2157" s="4"/>
      <c r="H2157" s="116"/>
      <c r="I2157" s="116"/>
      <c r="J2157" s="4"/>
      <c r="K2157" s="4"/>
      <c r="L2157" s="4"/>
      <c r="M2157" s="117"/>
      <c r="N2157" s="14"/>
      <c r="O2157" s="14"/>
      <c r="P2157" s="32"/>
      <c r="Q2157" s="16"/>
      <c r="R2157" s="133"/>
      <c r="S2157" s="134"/>
      <c r="T2157" s="16"/>
      <c r="U2157" s="16"/>
      <c r="V2157" s="5"/>
      <c r="W2157" s="5"/>
      <c r="X2157" s="5"/>
      <c r="Y2157" s="5"/>
      <c r="Z2157" s="18"/>
      <c r="AA2157" s="5"/>
      <c r="BV2157" s="5"/>
    </row>
    <row r="2158" spans="1:74" x14ac:dyDescent="0.3">
      <c r="A2158" s="4"/>
      <c r="F2158" s="4"/>
      <c r="G2158" s="4"/>
      <c r="H2158" s="116"/>
      <c r="I2158" s="116"/>
      <c r="J2158" s="4"/>
      <c r="K2158" s="4"/>
      <c r="L2158" s="4"/>
      <c r="M2158" s="117"/>
      <c r="N2158" s="14"/>
      <c r="O2158" s="14"/>
      <c r="P2158" s="32"/>
      <c r="Q2158" s="16"/>
      <c r="R2158" s="133"/>
      <c r="S2158" s="134"/>
      <c r="T2158" s="16"/>
      <c r="U2158" s="16"/>
      <c r="V2158" s="5"/>
      <c r="W2158" s="5"/>
      <c r="X2158" s="5"/>
      <c r="Y2158" s="5"/>
      <c r="Z2158" s="18"/>
      <c r="AA2158" s="5"/>
      <c r="BV2158" s="5"/>
    </row>
    <row r="2159" spans="1:74" x14ac:dyDescent="0.3">
      <c r="A2159" s="4"/>
      <c r="F2159" s="4"/>
      <c r="G2159" s="4"/>
      <c r="H2159" s="116"/>
      <c r="I2159" s="116"/>
      <c r="J2159" s="4"/>
      <c r="K2159" s="4"/>
      <c r="L2159" s="4"/>
      <c r="M2159" s="117"/>
      <c r="N2159" s="14"/>
      <c r="O2159" s="14"/>
      <c r="P2159" s="32"/>
      <c r="Q2159" s="16"/>
      <c r="R2159" s="133"/>
      <c r="S2159" s="134"/>
      <c r="T2159" s="16"/>
      <c r="U2159" s="16"/>
      <c r="V2159" s="5"/>
      <c r="W2159" s="5"/>
      <c r="X2159" s="5"/>
      <c r="Y2159" s="5"/>
      <c r="Z2159" s="18"/>
      <c r="AA2159" s="5"/>
      <c r="BV2159" s="5"/>
    </row>
    <row r="2160" spans="1:74" x14ac:dyDescent="0.3">
      <c r="A2160" s="4"/>
      <c r="F2160" s="4"/>
      <c r="G2160" s="4"/>
      <c r="H2160" s="116"/>
      <c r="I2160" s="116"/>
      <c r="J2160" s="4"/>
      <c r="K2160" s="4"/>
      <c r="L2160" s="4"/>
      <c r="M2160" s="117"/>
      <c r="N2160" s="14"/>
      <c r="O2160" s="14"/>
      <c r="P2160" s="32"/>
      <c r="Q2160" s="16"/>
      <c r="R2160" s="133"/>
      <c r="S2160" s="134"/>
      <c r="T2160" s="16"/>
      <c r="U2160" s="16"/>
      <c r="V2160" s="5"/>
      <c r="W2160" s="5"/>
      <c r="X2160" s="5"/>
      <c r="Y2160" s="5"/>
      <c r="Z2160" s="18"/>
      <c r="AA2160" s="5"/>
      <c r="BV2160" s="5"/>
    </row>
    <row r="2161" spans="1:74" x14ac:dyDescent="0.3">
      <c r="A2161" s="4"/>
      <c r="F2161" s="4"/>
      <c r="G2161" s="4"/>
      <c r="H2161" s="116"/>
      <c r="I2161" s="116"/>
      <c r="J2161" s="4"/>
      <c r="K2161" s="4"/>
      <c r="L2161" s="4"/>
      <c r="M2161" s="117"/>
      <c r="N2161" s="14"/>
      <c r="O2161" s="14"/>
      <c r="P2161" s="32"/>
      <c r="Q2161" s="16"/>
      <c r="R2161" s="133"/>
      <c r="S2161" s="134"/>
      <c r="T2161" s="16"/>
      <c r="U2161" s="16"/>
      <c r="V2161" s="5"/>
      <c r="W2161" s="5"/>
      <c r="X2161" s="5"/>
      <c r="Y2161" s="5"/>
      <c r="Z2161" s="18"/>
      <c r="AA2161" s="5"/>
      <c r="BV2161" s="5"/>
    </row>
    <row r="2162" spans="1:74" x14ac:dyDescent="0.3">
      <c r="A2162" s="4"/>
      <c r="F2162" s="4"/>
      <c r="G2162" s="4"/>
      <c r="H2162" s="116"/>
      <c r="I2162" s="116"/>
      <c r="J2162" s="4"/>
      <c r="K2162" s="4"/>
      <c r="L2162" s="4"/>
      <c r="M2162" s="117"/>
      <c r="N2162" s="14"/>
      <c r="O2162" s="14"/>
      <c r="P2162" s="32"/>
      <c r="Q2162" s="16"/>
      <c r="R2162" s="133"/>
      <c r="S2162" s="134"/>
      <c r="T2162" s="16"/>
      <c r="U2162" s="16"/>
      <c r="V2162" s="5"/>
      <c r="W2162" s="5"/>
      <c r="X2162" s="5"/>
      <c r="Y2162" s="5"/>
      <c r="Z2162" s="18"/>
      <c r="AA2162" s="5"/>
      <c r="BV2162" s="5"/>
    </row>
    <row r="2163" spans="1:74" x14ac:dyDescent="0.3">
      <c r="A2163" s="4"/>
      <c r="F2163" s="4"/>
      <c r="G2163" s="4"/>
      <c r="H2163" s="116"/>
      <c r="I2163" s="116"/>
      <c r="J2163" s="4"/>
      <c r="K2163" s="4"/>
      <c r="L2163" s="4"/>
      <c r="M2163" s="117"/>
      <c r="N2163" s="14"/>
      <c r="O2163" s="14"/>
      <c r="P2163" s="32"/>
      <c r="Q2163" s="16"/>
      <c r="R2163" s="133"/>
      <c r="S2163" s="134"/>
      <c r="T2163" s="16"/>
      <c r="U2163" s="16"/>
      <c r="V2163" s="5"/>
      <c r="W2163" s="5"/>
      <c r="X2163" s="5"/>
      <c r="Y2163" s="5"/>
      <c r="Z2163" s="18"/>
      <c r="AA2163" s="5"/>
      <c r="BV2163" s="5"/>
    </row>
    <row r="2164" spans="1:74" x14ac:dyDescent="0.3">
      <c r="A2164" s="4"/>
      <c r="F2164" s="4"/>
      <c r="G2164" s="4"/>
      <c r="H2164" s="116"/>
      <c r="I2164" s="116"/>
      <c r="J2164" s="4"/>
      <c r="K2164" s="4"/>
      <c r="L2164" s="4"/>
      <c r="M2164" s="117"/>
      <c r="N2164" s="14"/>
      <c r="O2164" s="14"/>
      <c r="P2164" s="32"/>
      <c r="Q2164" s="16"/>
      <c r="R2164" s="133"/>
      <c r="S2164" s="134"/>
      <c r="T2164" s="16"/>
      <c r="U2164" s="16"/>
      <c r="V2164" s="5"/>
      <c r="W2164" s="5"/>
      <c r="X2164" s="5"/>
      <c r="Y2164" s="5"/>
      <c r="Z2164" s="18"/>
      <c r="AA2164" s="5"/>
      <c r="BV2164" s="5"/>
    </row>
    <row r="2165" spans="1:74" x14ac:dyDescent="0.3">
      <c r="A2165" s="4"/>
      <c r="F2165" s="4"/>
      <c r="G2165" s="4"/>
      <c r="H2165" s="116"/>
      <c r="I2165" s="116"/>
      <c r="J2165" s="4"/>
      <c r="K2165" s="4"/>
      <c r="L2165" s="4"/>
      <c r="M2165" s="117"/>
      <c r="N2165" s="14"/>
      <c r="O2165" s="14"/>
      <c r="P2165" s="32"/>
      <c r="Q2165" s="16"/>
      <c r="R2165" s="133"/>
      <c r="S2165" s="134"/>
      <c r="T2165" s="16"/>
      <c r="U2165" s="16"/>
      <c r="V2165" s="5"/>
      <c r="W2165" s="5"/>
      <c r="X2165" s="5"/>
      <c r="Y2165" s="5"/>
      <c r="Z2165" s="18"/>
      <c r="AA2165" s="5"/>
      <c r="BV2165" s="5"/>
    </row>
    <row r="2166" spans="1:74" x14ac:dyDescent="0.3">
      <c r="A2166" s="4"/>
      <c r="F2166" s="4"/>
      <c r="G2166" s="4"/>
      <c r="H2166" s="116"/>
      <c r="I2166" s="116"/>
      <c r="J2166" s="4"/>
      <c r="K2166" s="4"/>
      <c r="L2166" s="4"/>
      <c r="M2166" s="117"/>
      <c r="N2166" s="14"/>
      <c r="O2166" s="14"/>
      <c r="P2166" s="32"/>
      <c r="Q2166" s="16"/>
      <c r="R2166" s="133"/>
      <c r="S2166" s="134"/>
      <c r="T2166" s="16"/>
      <c r="U2166" s="16"/>
      <c r="V2166" s="5"/>
      <c r="W2166" s="5"/>
      <c r="X2166" s="5"/>
      <c r="Y2166" s="5"/>
      <c r="Z2166" s="18"/>
      <c r="AA2166" s="5"/>
      <c r="BV2166" s="5"/>
    </row>
    <row r="2167" spans="1:74" x14ac:dyDescent="0.3">
      <c r="A2167" s="4"/>
      <c r="F2167" s="4"/>
      <c r="G2167" s="4"/>
      <c r="H2167" s="116"/>
      <c r="I2167" s="116"/>
      <c r="J2167" s="4"/>
      <c r="K2167" s="4"/>
      <c r="L2167" s="4"/>
      <c r="M2167" s="117"/>
      <c r="N2167" s="14"/>
      <c r="O2167" s="14"/>
      <c r="P2167" s="32"/>
      <c r="Q2167" s="16"/>
      <c r="R2167" s="133"/>
      <c r="S2167" s="134"/>
      <c r="T2167" s="16"/>
      <c r="U2167" s="16"/>
      <c r="V2167" s="5"/>
      <c r="W2167" s="5"/>
      <c r="X2167" s="5"/>
      <c r="Y2167" s="5"/>
      <c r="Z2167" s="18"/>
      <c r="AA2167" s="5"/>
      <c r="BV2167" s="5"/>
    </row>
    <row r="2168" spans="1:74" x14ac:dyDescent="0.3">
      <c r="A2168" s="4"/>
      <c r="F2168" s="4"/>
      <c r="G2168" s="4"/>
      <c r="H2168" s="116"/>
      <c r="I2168" s="116"/>
      <c r="J2168" s="4"/>
      <c r="K2168" s="4"/>
      <c r="L2168" s="4"/>
      <c r="M2168" s="117"/>
      <c r="N2168" s="14"/>
      <c r="O2168" s="14"/>
      <c r="P2168" s="32"/>
      <c r="Q2168" s="16"/>
      <c r="R2168" s="133"/>
      <c r="S2168" s="134"/>
      <c r="T2168" s="16"/>
      <c r="U2168" s="16"/>
      <c r="V2168" s="5"/>
      <c r="W2168" s="5"/>
      <c r="X2168" s="5"/>
      <c r="Y2168" s="5"/>
      <c r="Z2168" s="18"/>
      <c r="AA2168" s="5"/>
      <c r="BV2168" s="5"/>
    </row>
    <row r="2169" spans="1:74" x14ac:dyDescent="0.3">
      <c r="A2169" s="4"/>
      <c r="F2169" s="4"/>
      <c r="G2169" s="4"/>
      <c r="H2169" s="116"/>
      <c r="I2169" s="116"/>
      <c r="J2169" s="4"/>
      <c r="K2169" s="4"/>
      <c r="L2169" s="4"/>
      <c r="M2169" s="117"/>
      <c r="N2169" s="14"/>
      <c r="O2169" s="14"/>
      <c r="P2169" s="32"/>
      <c r="Q2169" s="16"/>
      <c r="R2169" s="133"/>
      <c r="S2169" s="134"/>
      <c r="T2169" s="16"/>
      <c r="U2169" s="16"/>
      <c r="V2169" s="5"/>
      <c r="W2169" s="5"/>
      <c r="X2169" s="5"/>
      <c r="Y2169" s="5"/>
      <c r="Z2169" s="18"/>
      <c r="AA2169" s="5"/>
      <c r="BV2169" s="5"/>
    </row>
    <row r="2170" spans="1:74" x14ac:dyDescent="0.3">
      <c r="A2170" s="4"/>
      <c r="F2170" s="4"/>
      <c r="G2170" s="4"/>
      <c r="H2170" s="116"/>
      <c r="I2170" s="116"/>
      <c r="J2170" s="4"/>
      <c r="K2170" s="4"/>
      <c r="L2170" s="4"/>
      <c r="M2170" s="117"/>
      <c r="N2170" s="14"/>
      <c r="O2170" s="14"/>
      <c r="P2170" s="32"/>
      <c r="Q2170" s="16"/>
      <c r="R2170" s="133"/>
      <c r="S2170" s="134"/>
      <c r="T2170" s="16"/>
      <c r="U2170" s="16"/>
      <c r="V2170" s="5"/>
      <c r="W2170" s="5"/>
      <c r="X2170" s="5"/>
      <c r="Y2170" s="5"/>
      <c r="Z2170" s="18"/>
      <c r="AA2170" s="5"/>
      <c r="BV2170" s="5"/>
    </row>
    <row r="2171" spans="1:74" x14ac:dyDescent="0.3">
      <c r="A2171" s="4"/>
      <c r="F2171" s="4"/>
      <c r="G2171" s="4"/>
      <c r="H2171" s="116"/>
      <c r="I2171" s="116"/>
      <c r="J2171" s="4"/>
      <c r="K2171" s="4"/>
      <c r="L2171" s="4"/>
      <c r="M2171" s="117"/>
      <c r="N2171" s="14"/>
      <c r="O2171" s="14"/>
      <c r="P2171" s="32"/>
      <c r="Q2171" s="16"/>
      <c r="R2171" s="133"/>
      <c r="S2171" s="134"/>
      <c r="T2171" s="16"/>
      <c r="U2171" s="16"/>
      <c r="V2171" s="5"/>
      <c r="W2171" s="5"/>
      <c r="X2171" s="5"/>
      <c r="Y2171" s="5"/>
      <c r="Z2171" s="18"/>
      <c r="AA2171" s="5"/>
      <c r="BV2171" s="5"/>
    </row>
    <row r="2172" spans="1:74" x14ac:dyDescent="0.3">
      <c r="A2172" s="4"/>
      <c r="F2172" s="4"/>
      <c r="G2172" s="4"/>
      <c r="H2172" s="116"/>
      <c r="I2172" s="116"/>
      <c r="J2172" s="4"/>
      <c r="K2172" s="4"/>
      <c r="L2172" s="4"/>
      <c r="M2172" s="117"/>
      <c r="N2172" s="14"/>
      <c r="O2172" s="14"/>
      <c r="P2172" s="32"/>
      <c r="Q2172" s="16"/>
      <c r="R2172" s="133"/>
      <c r="S2172" s="134"/>
      <c r="T2172" s="16"/>
      <c r="U2172" s="16"/>
      <c r="V2172" s="5"/>
      <c r="W2172" s="5"/>
      <c r="X2172" s="5"/>
      <c r="Y2172" s="5"/>
      <c r="Z2172" s="18"/>
      <c r="AA2172" s="5"/>
      <c r="BV2172" s="5"/>
    </row>
    <row r="2173" spans="1:74" x14ac:dyDescent="0.3">
      <c r="A2173" s="4"/>
      <c r="F2173" s="4"/>
      <c r="G2173" s="4"/>
      <c r="H2173" s="116"/>
      <c r="I2173" s="116"/>
      <c r="J2173" s="4"/>
      <c r="K2173" s="4"/>
      <c r="L2173" s="4"/>
      <c r="M2173" s="117"/>
      <c r="N2173" s="14"/>
      <c r="O2173" s="14"/>
      <c r="P2173" s="32"/>
      <c r="Q2173" s="16"/>
      <c r="R2173" s="133"/>
      <c r="S2173" s="134"/>
      <c r="T2173" s="16"/>
      <c r="U2173" s="16"/>
      <c r="V2173" s="5"/>
      <c r="W2173" s="5"/>
      <c r="X2173" s="5"/>
      <c r="Y2173" s="5"/>
      <c r="Z2173" s="18"/>
      <c r="AA2173" s="5"/>
      <c r="BV2173" s="5"/>
    </row>
    <row r="2174" spans="1:74" x14ac:dyDescent="0.3">
      <c r="A2174" s="4"/>
      <c r="F2174" s="4"/>
      <c r="G2174" s="4"/>
      <c r="H2174" s="116"/>
      <c r="I2174" s="116"/>
      <c r="J2174" s="4"/>
      <c r="K2174" s="4"/>
      <c r="L2174" s="4"/>
      <c r="M2174" s="117"/>
      <c r="N2174" s="14"/>
      <c r="O2174" s="14"/>
      <c r="P2174" s="32"/>
      <c r="Q2174" s="16"/>
      <c r="R2174" s="133"/>
      <c r="S2174" s="134"/>
      <c r="T2174" s="16"/>
      <c r="U2174" s="16"/>
      <c r="V2174" s="5"/>
      <c r="W2174" s="5"/>
      <c r="X2174" s="5"/>
      <c r="Y2174" s="5"/>
      <c r="Z2174" s="18"/>
      <c r="AA2174" s="5"/>
      <c r="BV2174" s="5"/>
    </row>
    <row r="2175" spans="1:74" x14ac:dyDescent="0.3">
      <c r="A2175" s="4"/>
      <c r="F2175" s="4"/>
      <c r="G2175" s="4"/>
      <c r="H2175" s="116"/>
      <c r="I2175" s="116"/>
      <c r="J2175" s="4"/>
      <c r="K2175" s="4"/>
      <c r="L2175" s="4"/>
      <c r="M2175" s="117"/>
      <c r="N2175" s="14"/>
      <c r="O2175" s="14"/>
      <c r="P2175" s="32"/>
      <c r="Q2175" s="16"/>
      <c r="R2175" s="133"/>
      <c r="S2175" s="134"/>
      <c r="T2175" s="16"/>
      <c r="U2175" s="16"/>
      <c r="V2175" s="5"/>
      <c r="W2175" s="5"/>
      <c r="X2175" s="5"/>
      <c r="Y2175" s="5"/>
      <c r="Z2175" s="18"/>
      <c r="AA2175" s="5"/>
      <c r="BV2175" s="5"/>
    </row>
    <row r="2176" spans="1:74" x14ac:dyDescent="0.3">
      <c r="A2176" s="4"/>
      <c r="F2176" s="4"/>
      <c r="G2176" s="4"/>
      <c r="H2176" s="116"/>
      <c r="I2176" s="116"/>
      <c r="J2176" s="4"/>
      <c r="K2176" s="4"/>
      <c r="L2176" s="4"/>
      <c r="M2176" s="117"/>
      <c r="N2176" s="14"/>
      <c r="O2176" s="14"/>
      <c r="P2176" s="32"/>
      <c r="Q2176" s="16"/>
      <c r="R2176" s="133"/>
      <c r="S2176" s="134"/>
      <c r="T2176" s="16"/>
      <c r="U2176" s="16"/>
      <c r="V2176" s="5"/>
      <c r="W2176" s="5"/>
      <c r="X2176" s="5"/>
      <c r="Y2176" s="5"/>
      <c r="Z2176" s="18"/>
      <c r="AA2176" s="5"/>
      <c r="BV2176" s="5"/>
    </row>
    <row r="2177" spans="1:74" x14ac:dyDescent="0.3">
      <c r="A2177" s="4"/>
      <c r="F2177" s="4"/>
      <c r="G2177" s="4"/>
      <c r="H2177" s="116"/>
      <c r="I2177" s="116"/>
      <c r="J2177" s="4"/>
      <c r="K2177" s="4"/>
      <c r="L2177" s="4"/>
      <c r="M2177" s="117"/>
      <c r="N2177" s="14"/>
      <c r="O2177" s="14"/>
      <c r="P2177" s="32"/>
      <c r="Q2177" s="16"/>
      <c r="R2177" s="133"/>
      <c r="S2177" s="134"/>
      <c r="T2177" s="16"/>
      <c r="U2177" s="16"/>
      <c r="V2177" s="5"/>
      <c r="W2177" s="5"/>
      <c r="X2177" s="5"/>
      <c r="Y2177" s="5"/>
      <c r="Z2177" s="18"/>
      <c r="AA2177" s="5"/>
      <c r="BV2177" s="5"/>
    </row>
    <row r="2178" spans="1:74" x14ac:dyDescent="0.3">
      <c r="A2178" s="4"/>
      <c r="F2178" s="4"/>
      <c r="G2178" s="4"/>
      <c r="H2178" s="116"/>
      <c r="I2178" s="116"/>
      <c r="J2178" s="4"/>
      <c r="K2178" s="4"/>
      <c r="L2178" s="4"/>
      <c r="M2178" s="117"/>
      <c r="N2178" s="14"/>
      <c r="O2178" s="14"/>
      <c r="P2178" s="32"/>
      <c r="Q2178" s="16"/>
      <c r="R2178" s="133"/>
      <c r="S2178" s="134"/>
      <c r="T2178" s="16"/>
      <c r="U2178" s="16"/>
      <c r="V2178" s="5"/>
      <c r="W2178" s="5"/>
      <c r="X2178" s="5"/>
      <c r="Y2178" s="5"/>
      <c r="Z2178" s="18"/>
      <c r="AA2178" s="5"/>
      <c r="BV2178" s="5"/>
    </row>
    <row r="2179" spans="1:74" x14ac:dyDescent="0.3">
      <c r="A2179" s="4"/>
      <c r="F2179" s="4"/>
      <c r="G2179" s="4"/>
      <c r="H2179" s="116"/>
      <c r="I2179" s="116"/>
      <c r="J2179" s="4"/>
      <c r="K2179" s="4"/>
      <c r="L2179" s="4"/>
      <c r="M2179" s="117"/>
      <c r="N2179" s="14"/>
      <c r="O2179" s="14"/>
      <c r="P2179" s="32"/>
      <c r="Q2179" s="16"/>
      <c r="R2179" s="133"/>
      <c r="S2179" s="134"/>
      <c r="T2179" s="16"/>
      <c r="U2179" s="16"/>
      <c r="V2179" s="5"/>
      <c r="W2179" s="5"/>
      <c r="X2179" s="5"/>
      <c r="Y2179" s="5"/>
      <c r="Z2179" s="18"/>
      <c r="AA2179" s="5"/>
      <c r="BV2179" s="5"/>
    </row>
    <row r="2180" spans="1:74" x14ac:dyDescent="0.3">
      <c r="A2180" s="4"/>
      <c r="F2180" s="4"/>
      <c r="G2180" s="4"/>
      <c r="H2180" s="116"/>
      <c r="I2180" s="116"/>
      <c r="J2180" s="4"/>
      <c r="K2180" s="4"/>
      <c r="L2180" s="4"/>
      <c r="M2180" s="117"/>
      <c r="N2180" s="14"/>
      <c r="O2180" s="14"/>
      <c r="P2180" s="32"/>
      <c r="Q2180" s="16"/>
      <c r="R2180" s="133"/>
      <c r="S2180" s="134"/>
      <c r="T2180" s="16"/>
      <c r="U2180" s="16"/>
      <c r="V2180" s="5"/>
      <c r="W2180" s="5"/>
      <c r="X2180" s="5"/>
      <c r="Y2180" s="5"/>
      <c r="Z2180" s="18"/>
      <c r="AA2180" s="5"/>
      <c r="BV2180" s="5"/>
    </row>
    <row r="2181" spans="1:74" x14ac:dyDescent="0.3">
      <c r="A2181" s="4"/>
      <c r="F2181" s="4"/>
      <c r="G2181" s="4"/>
      <c r="H2181" s="116"/>
      <c r="I2181" s="116"/>
      <c r="J2181" s="4"/>
      <c r="K2181" s="4"/>
      <c r="L2181" s="4"/>
      <c r="M2181" s="117"/>
      <c r="N2181" s="14"/>
      <c r="O2181" s="14"/>
      <c r="P2181" s="32"/>
      <c r="Q2181" s="16"/>
      <c r="R2181" s="133"/>
      <c r="S2181" s="134"/>
      <c r="T2181" s="16"/>
      <c r="U2181" s="16"/>
      <c r="V2181" s="5"/>
      <c r="W2181" s="5"/>
      <c r="X2181" s="5"/>
      <c r="Y2181" s="5"/>
      <c r="Z2181" s="18"/>
      <c r="AA2181" s="5"/>
      <c r="BV2181" s="5"/>
    </row>
    <row r="2182" spans="1:74" x14ac:dyDescent="0.3">
      <c r="A2182" s="4"/>
      <c r="F2182" s="4"/>
      <c r="G2182" s="4"/>
      <c r="H2182" s="116"/>
      <c r="I2182" s="116"/>
      <c r="J2182" s="4"/>
      <c r="K2182" s="4"/>
      <c r="L2182" s="4"/>
      <c r="M2182" s="117"/>
      <c r="N2182" s="14"/>
      <c r="O2182" s="14"/>
      <c r="P2182" s="32"/>
      <c r="Q2182" s="16"/>
      <c r="R2182" s="133"/>
      <c r="S2182" s="134"/>
      <c r="T2182" s="16"/>
      <c r="U2182" s="16"/>
      <c r="V2182" s="5"/>
      <c r="W2182" s="5"/>
      <c r="X2182" s="5"/>
      <c r="Y2182" s="5"/>
      <c r="Z2182" s="18"/>
      <c r="AA2182" s="5"/>
      <c r="BV2182" s="5"/>
    </row>
    <row r="2183" spans="1:74" x14ac:dyDescent="0.3">
      <c r="A2183" s="4"/>
      <c r="F2183" s="4"/>
      <c r="G2183" s="4"/>
      <c r="H2183" s="116"/>
      <c r="I2183" s="116"/>
      <c r="J2183" s="4"/>
      <c r="K2183" s="4"/>
      <c r="L2183" s="4"/>
      <c r="M2183" s="117"/>
      <c r="N2183" s="14"/>
      <c r="O2183" s="14"/>
      <c r="P2183" s="32"/>
      <c r="Q2183" s="16"/>
      <c r="R2183" s="133"/>
      <c r="S2183" s="134"/>
      <c r="T2183" s="16"/>
      <c r="U2183" s="16"/>
      <c r="V2183" s="5"/>
      <c r="W2183" s="5"/>
      <c r="X2183" s="5"/>
      <c r="Y2183" s="5"/>
      <c r="Z2183" s="18"/>
      <c r="AA2183" s="5"/>
      <c r="BV2183" s="5"/>
    </row>
    <row r="2184" spans="1:74" x14ac:dyDescent="0.3">
      <c r="A2184" s="4"/>
      <c r="F2184" s="4"/>
      <c r="G2184" s="4"/>
      <c r="H2184" s="116"/>
      <c r="I2184" s="116"/>
      <c r="J2184" s="4"/>
      <c r="K2184" s="4"/>
      <c r="L2184" s="4"/>
      <c r="M2184" s="117"/>
      <c r="N2184" s="14"/>
      <c r="O2184" s="14"/>
      <c r="P2184" s="32"/>
      <c r="Q2184" s="16"/>
      <c r="R2184" s="133"/>
      <c r="S2184" s="134"/>
      <c r="T2184" s="16"/>
      <c r="U2184" s="16"/>
      <c r="V2184" s="5"/>
      <c r="W2184" s="5"/>
      <c r="X2184" s="5"/>
      <c r="Y2184" s="5"/>
      <c r="Z2184" s="18"/>
      <c r="AA2184" s="5"/>
      <c r="BV2184" s="5"/>
    </row>
    <row r="2185" spans="1:74" x14ac:dyDescent="0.3">
      <c r="A2185" s="4"/>
      <c r="F2185" s="4"/>
      <c r="G2185" s="4"/>
      <c r="H2185" s="116"/>
      <c r="I2185" s="116"/>
      <c r="J2185" s="4"/>
      <c r="K2185" s="4"/>
      <c r="L2185" s="4"/>
      <c r="M2185" s="117"/>
      <c r="N2185" s="14"/>
      <c r="O2185" s="14"/>
      <c r="P2185" s="32"/>
      <c r="Q2185" s="16"/>
      <c r="R2185" s="133"/>
      <c r="S2185" s="134"/>
      <c r="T2185" s="16"/>
      <c r="U2185" s="16"/>
      <c r="V2185" s="5"/>
      <c r="W2185" s="5"/>
      <c r="X2185" s="5"/>
      <c r="Y2185" s="5"/>
      <c r="Z2185" s="18"/>
      <c r="AA2185" s="5"/>
      <c r="BV2185" s="5"/>
    </row>
    <row r="2186" spans="1:74" x14ac:dyDescent="0.3">
      <c r="A2186" s="4"/>
      <c r="F2186" s="4"/>
      <c r="G2186" s="4"/>
      <c r="H2186" s="116"/>
      <c r="I2186" s="116"/>
      <c r="J2186" s="4"/>
      <c r="K2186" s="4"/>
      <c r="L2186" s="4"/>
      <c r="M2186" s="117"/>
      <c r="N2186" s="14"/>
      <c r="O2186" s="14"/>
      <c r="P2186" s="32"/>
      <c r="Q2186" s="16"/>
      <c r="R2186" s="133"/>
      <c r="S2186" s="134"/>
      <c r="T2186" s="16"/>
      <c r="U2186" s="16"/>
      <c r="V2186" s="5"/>
      <c r="W2186" s="5"/>
      <c r="X2186" s="5"/>
      <c r="Y2186" s="5"/>
      <c r="Z2186" s="18"/>
      <c r="AA2186" s="5"/>
      <c r="BV2186" s="5"/>
    </row>
    <row r="2187" spans="1:74" x14ac:dyDescent="0.3">
      <c r="A2187" s="4"/>
      <c r="F2187" s="4"/>
      <c r="G2187" s="4"/>
      <c r="H2187" s="116"/>
      <c r="I2187" s="116"/>
      <c r="J2187" s="4"/>
      <c r="K2187" s="4"/>
      <c r="L2187" s="4"/>
      <c r="M2187" s="117"/>
      <c r="N2187" s="14"/>
      <c r="O2187" s="14"/>
      <c r="P2187" s="32"/>
      <c r="Q2187" s="16"/>
      <c r="R2187" s="133"/>
      <c r="S2187" s="134"/>
      <c r="T2187" s="16"/>
      <c r="U2187" s="16"/>
      <c r="V2187" s="5"/>
      <c r="W2187" s="5"/>
      <c r="X2187" s="5"/>
      <c r="Y2187" s="5"/>
      <c r="Z2187" s="18"/>
      <c r="AA2187" s="5"/>
      <c r="BV2187" s="5"/>
    </row>
    <row r="2188" spans="1:74" x14ac:dyDescent="0.3">
      <c r="A2188" s="4"/>
      <c r="F2188" s="4"/>
      <c r="G2188" s="4"/>
      <c r="H2188" s="116"/>
      <c r="I2188" s="116"/>
      <c r="J2188" s="4"/>
      <c r="K2188" s="4"/>
      <c r="L2188" s="4"/>
      <c r="M2188" s="117"/>
      <c r="N2188" s="14"/>
      <c r="O2188" s="14"/>
      <c r="P2188" s="32"/>
      <c r="Q2188" s="16"/>
      <c r="R2188" s="133"/>
      <c r="S2188" s="134"/>
      <c r="T2188" s="16"/>
      <c r="U2188" s="16"/>
      <c r="V2188" s="5"/>
      <c r="W2188" s="5"/>
      <c r="X2188" s="5"/>
      <c r="Y2188" s="5"/>
      <c r="Z2188" s="18"/>
      <c r="AA2188" s="5"/>
      <c r="BV2188" s="5"/>
    </row>
    <row r="2189" spans="1:74" x14ac:dyDescent="0.3">
      <c r="A2189" s="4"/>
      <c r="F2189" s="4"/>
      <c r="G2189" s="4"/>
      <c r="H2189" s="116"/>
      <c r="I2189" s="116"/>
      <c r="J2189" s="4"/>
      <c r="K2189" s="4"/>
      <c r="L2189" s="4"/>
      <c r="M2189" s="117"/>
      <c r="N2189" s="14"/>
      <c r="O2189" s="14"/>
      <c r="P2189" s="32"/>
      <c r="Q2189" s="16"/>
      <c r="R2189" s="133"/>
      <c r="S2189" s="134"/>
      <c r="T2189" s="16"/>
      <c r="U2189" s="16"/>
      <c r="V2189" s="5"/>
      <c r="W2189" s="5"/>
      <c r="X2189" s="5"/>
      <c r="Y2189" s="5"/>
      <c r="Z2189" s="18"/>
      <c r="AA2189" s="5"/>
      <c r="BV2189" s="5"/>
    </row>
    <row r="2190" spans="1:74" x14ac:dyDescent="0.3">
      <c r="A2190" s="4"/>
      <c r="F2190" s="4"/>
      <c r="G2190" s="4"/>
      <c r="H2190" s="116"/>
      <c r="I2190" s="116"/>
      <c r="J2190" s="4"/>
      <c r="K2190" s="4"/>
      <c r="L2190" s="4"/>
      <c r="M2190" s="117"/>
      <c r="N2190" s="14"/>
      <c r="O2190" s="14"/>
      <c r="P2190" s="32"/>
      <c r="Q2190" s="16"/>
      <c r="R2190" s="133"/>
      <c r="S2190" s="134"/>
      <c r="T2190" s="16"/>
      <c r="U2190" s="16"/>
      <c r="V2190" s="5"/>
      <c r="W2190" s="5"/>
      <c r="X2190" s="5"/>
      <c r="Y2190" s="5"/>
      <c r="Z2190" s="18"/>
      <c r="AA2190" s="5"/>
      <c r="BV2190" s="5"/>
    </row>
    <row r="2191" spans="1:74" x14ac:dyDescent="0.3">
      <c r="A2191" s="4"/>
      <c r="F2191" s="4"/>
      <c r="G2191" s="4"/>
      <c r="H2191" s="116"/>
      <c r="I2191" s="116"/>
      <c r="J2191" s="4"/>
      <c r="K2191" s="4"/>
      <c r="L2191" s="4"/>
      <c r="M2191" s="117"/>
      <c r="N2191" s="14"/>
      <c r="O2191" s="14"/>
      <c r="P2191" s="32"/>
      <c r="Q2191" s="16"/>
      <c r="R2191" s="133"/>
      <c r="S2191" s="134"/>
      <c r="T2191" s="16"/>
      <c r="U2191" s="16"/>
      <c r="V2191" s="5"/>
      <c r="W2191" s="5"/>
      <c r="X2191" s="5"/>
      <c r="Y2191" s="5"/>
      <c r="Z2191" s="18"/>
      <c r="AA2191" s="5"/>
      <c r="BV2191" s="5"/>
    </row>
    <row r="2192" spans="1:74" x14ac:dyDescent="0.3">
      <c r="A2192" s="4"/>
      <c r="F2192" s="4"/>
      <c r="G2192" s="4"/>
      <c r="H2192" s="116"/>
      <c r="I2192" s="116"/>
      <c r="J2192" s="4"/>
      <c r="K2192" s="4"/>
      <c r="L2192" s="4"/>
      <c r="M2192" s="117"/>
      <c r="N2192" s="14"/>
      <c r="O2192" s="14"/>
      <c r="P2192" s="32"/>
      <c r="Q2192" s="16"/>
      <c r="R2192" s="133"/>
      <c r="S2192" s="134"/>
      <c r="T2192" s="16"/>
      <c r="U2192" s="16"/>
      <c r="V2192" s="5"/>
      <c r="W2192" s="5"/>
      <c r="X2192" s="5"/>
      <c r="Y2192" s="5"/>
      <c r="Z2192" s="18"/>
      <c r="AA2192" s="5"/>
      <c r="BV2192" s="5"/>
    </row>
    <row r="2193" spans="1:74" x14ac:dyDescent="0.3">
      <c r="A2193" s="4"/>
      <c r="F2193" s="4"/>
      <c r="G2193" s="4"/>
      <c r="H2193" s="116"/>
      <c r="I2193" s="116"/>
      <c r="J2193" s="4"/>
      <c r="K2193" s="4"/>
      <c r="L2193" s="4"/>
      <c r="M2193" s="117"/>
      <c r="N2193" s="14"/>
      <c r="O2193" s="14"/>
      <c r="P2193" s="32"/>
      <c r="Q2193" s="16"/>
      <c r="R2193" s="133"/>
      <c r="S2193" s="134"/>
      <c r="T2193" s="16"/>
      <c r="U2193" s="16"/>
      <c r="V2193" s="5"/>
      <c r="W2193" s="5"/>
      <c r="X2193" s="5"/>
      <c r="Y2193" s="5"/>
      <c r="Z2193" s="18"/>
      <c r="AA2193" s="5"/>
      <c r="BV2193" s="5"/>
    </row>
    <row r="2194" spans="1:74" x14ac:dyDescent="0.3">
      <c r="A2194" s="4"/>
      <c r="F2194" s="4"/>
      <c r="G2194" s="4"/>
      <c r="H2194" s="116"/>
      <c r="I2194" s="116"/>
      <c r="J2194" s="4"/>
      <c r="K2194" s="4"/>
      <c r="L2194" s="4"/>
      <c r="M2194" s="117"/>
      <c r="N2194" s="14"/>
      <c r="O2194" s="14"/>
      <c r="P2194" s="32"/>
      <c r="Q2194" s="16"/>
      <c r="R2194" s="133"/>
      <c r="S2194" s="134"/>
      <c r="T2194" s="16"/>
      <c r="U2194" s="16"/>
      <c r="V2194" s="5"/>
      <c r="W2194" s="5"/>
      <c r="X2194" s="5"/>
      <c r="Y2194" s="5"/>
      <c r="Z2194" s="18"/>
      <c r="AA2194" s="5"/>
      <c r="BV2194" s="5"/>
    </row>
    <row r="2195" spans="1:74" x14ac:dyDescent="0.3">
      <c r="A2195" s="4"/>
      <c r="F2195" s="4"/>
      <c r="G2195" s="4"/>
      <c r="H2195" s="116"/>
      <c r="I2195" s="116"/>
      <c r="J2195" s="4"/>
      <c r="K2195" s="4"/>
      <c r="L2195" s="4"/>
      <c r="M2195" s="117"/>
      <c r="N2195" s="14"/>
      <c r="O2195" s="14"/>
      <c r="P2195" s="32"/>
      <c r="Q2195" s="16"/>
      <c r="R2195" s="133"/>
      <c r="S2195" s="134"/>
      <c r="T2195" s="16"/>
      <c r="U2195" s="16"/>
      <c r="V2195" s="5"/>
      <c r="W2195" s="5"/>
      <c r="X2195" s="5"/>
      <c r="Y2195" s="5"/>
      <c r="Z2195" s="18"/>
      <c r="AA2195" s="5"/>
      <c r="BV2195" s="5"/>
    </row>
    <row r="2196" spans="1:74" x14ac:dyDescent="0.3">
      <c r="A2196" s="4"/>
      <c r="F2196" s="4"/>
      <c r="G2196" s="4"/>
      <c r="H2196" s="116"/>
      <c r="I2196" s="116"/>
      <c r="J2196" s="4"/>
      <c r="K2196" s="4"/>
      <c r="L2196" s="4"/>
      <c r="M2196" s="117"/>
      <c r="N2196" s="14"/>
      <c r="O2196" s="14"/>
      <c r="P2196" s="32"/>
      <c r="Q2196" s="16"/>
      <c r="R2196" s="133"/>
      <c r="S2196" s="134"/>
      <c r="T2196" s="16"/>
      <c r="U2196" s="16"/>
      <c r="V2196" s="5"/>
      <c r="W2196" s="5"/>
      <c r="X2196" s="5"/>
      <c r="Y2196" s="5"/>
      <c r="Z2196" s="18"/>
      <c r="AA2196" s="5"/>
      <c r="BV2196" s="5"/>
    </row>
    <row r="2197" spans="1:74" x14ac:dyDescent="0.3">
      <c r="A2197" s="4"/>
      <c r="F2197" s="4"/>
      <c r="G2197" s="4"/>
      <c r="H2197" s="116"/>
      <c r="I2197" s="116"/>
      <c r="J2197" s="4"/>
      <c r="K2197" s="4"/>
      <c r="L2197" s="4"/>
      <c r="M2197" s="117"/>
      <c r="N2197" s="14"/>
      <c r="O2197" s="14"/>
      <c r="P2197" s="32"/>
      <c r="Q2197" s="16"/>
      <c r="R2197" s="133"/>
      <c r="S2197" s="134"/>
      <c r="T2197" s="16"/>
      <c r="U2197" s="16"/>
      <c r="V2197" s="5"/>
      <c r="W2197" s="5"/>
      <c r="X2197" s="5"/>
      <c r="Y2197" s="5"/>
      <c r="Z2197" s="18"/>
      <c r="AA2197" s="5"/>
      <c r="BV2197" s="5"/>
    </row>
    <row r="2198" spans="1:74" x14ac:dyDescent="0.3">
      <c r="A2198" s="4"/>
      <c r="F2198" s="4"/>
      <c r="G2198" s="4"/>
      <c r="H2198" s="116"/>
      <c r="I2198" s="116"/>
      <c r="J2198" s="4"/>
      <c r="K2198" s="4"/>
      <c r="L2198" s="4"/>
      <c r="M2198" s="117"/>
      <c r="N2198" s="14"/>
      <c r="O2198" s="14"/>
      <c r="P2198" s="32"/>
      <c r="Q2198" s="16"/>
      <c r="R2198" s="133"/>
      <c r="S2198" s="134"/>
      <c r="T2198" s="16"/>
      <c r="U2198" s="16"/>
      <c r="V2198" s="5"/>
      <c r="W2198" s="5"/>
      <c r="X2198" s="5"/>
      <c r="Y2198" s="5"/>
      <c r="Z2198" s="18"/>
      <c r="AA2198" s="5"/>
      <c r="BV2198" s="5"/>
    </row>
    <row r="2199" spans="1:74" x14ac:dyDescent="0.3">
      <c r="A2199" s="4"/>
      <c r="F2199" s="4"/>
      <c r="G2199" s="4"/>
      <c r="H2199" s="116"/>
      <c r="I2199" s="116"/>
      <c r="J2199" s="4"/>
      <c r="K2199" s="4"/>
      <c r="L2199" s="4"/>
      <c r="M2199" s="117"/>
      <c r="N2199" s="14"/>
      <c r="O2199" s="14"/>
      <c r="P2199" s="32"/>
      <c r="Q2199" s="16"/>
      <c r="R2199" s="133"/>
      <c r="S2199" s="134"/>
      <c r="T2199" s="16"/>
      <c r="U2199" s="16"/>
      <c r="V2199" s="5"/>
      <c r="W2199" s="5"/>
      <c r="X2199" s="5"/>
      <c r="Y2199" s="5"/>
      <c r="Z2199" s="18"/>
      <c r="AA2199" s="5"/>
      <c r="BV2199" s="5"/>
    </row>
    <row r="2200" spans="1:74" x14ac:dyDescent="0.3">
      <c r="A2200" s="4"/>
      <c r="F2200" s="4"/>
      <c r="G2200" s="4"/>
      <c r="H2200" s="116"/>
      <c r="I2200" s="116"/>
      <c r="J2200" s="4"/>
      <c r="K2200" s="4"/>
      <c r="L2200" s="4"/>
      <c r="M2200" s="117"/>
      <c r="N2200" s="14"/>
      <c r="O2200" s="14"/>
      <c r="P2200" s="32"/>
      <c r="Q2200" s="16"/>
      <c r="R2200" s="133"/>
      <c r="S2200" s="134"/>
      <c r="T2200" s="16"/>
      <c r="U2200" s="16"/>
      <c r="V2200" s="5"/>
      <c r="W2200" s="5"/>
      <c r="X2200" s="5"/>
      <c r="Y2200" s="5"/>
      <c r="Z2200" s="18"/>
      <c r="AA2200" s="5"/>
      <c r="BV2200" s="5"/>
    </row>
    <row r="2201" spans="1:74" x14ac:dyDescent="0.3">
      <c r="A2201" s="4"/>
      <c r="F2201" s="4"/>
      <c r="G2201" s="4"/>
      <c r="H2201" s="116"/>
      <c r="I2201" s="116"/>
      <c r="J2201" s="4"/>
      <c r="K2201" s="4"/>
      <c r="L2201" s="4"/>
      <c r="M2201" s="117"/>
      <c r="N2201" s="14"/>
      <c r="O2201" s="14"/>
      <c r="P2201" s="32"/>
      <c r="Q2201" s="16"/>
      <c r="R2201" s="133"/>
      <c r="S2201" s="134"/>
      <c r="T2201" s="16"/>
      <c r="U2201" s="16"/>
      <c r="V2201" s="5"/>
      <c r="W2201" s="5"/>
      <c r="X2201" s="5"/>
      <c r="Y2201" s="5"/>
      <c r="Z2201" s="18"/>
      <c r="AA2201" s="5"/>
      <c r="BV2201" s="5"/>
    </row>
    <row r="2202" spans="1:74" x14ac:dyDescent="0.3">
      <c r="A2202" s="4"/>
      <c r="F2202" s="4"/>
      <c r="G2202" s="4"/>
      <c r="H2202" s="116"/>
      <c r="I2202" s="116"/>
      <c r="J2202" s="4"/>
      <c r="K2202" s="4"/>
      <c r="L2202" s="4"/>
      <c r="M2202" s="117"/>
      <c r="N2202" s="14"/>
      <c r="O2202" s="14"/>
      <c r="P2202" s="32"/>
      <c r="Q2202" s="16"/>
      <c r="R2202" s="133"/>
      <c r="S2202" s="134"/>
      <c r="T2202" s="16"/>
      <c r="U2202" s="16"/>
      <c r="V2202" s="5"/>
      <c r="W2202" s="5"/>
      <c r="X2202" s="5"/>
      <c r="Y2202" s="5"/>
      <c r="Z2202" s="18"/>
      <c r="AA2202" s="5"/>
      <c r="BV2202" s="5"/>
    </row>
    <row r="2203" spans="1:74" x14ac:dyDescent="0.3">
      <c r="A2203" s="4"/>
      <c r="F2203" s="4"/>
      <c r="G2203" s="4"/>
      <c r="H2203" s="116"/>
      <c r="I2203" s="116"/>
      <c r="J2203" s="4"/>
      <c r="K2203" s="4"/>
      <c r="L2203" s="4"/>
      <c r="M2203" s="117"/>
      <c r="N2203" s="14"/>
      <c r="O2203" s="14"/>
      <c r="P2203" s="32"/>
      <c r="Q2203" s="16"/>
      <c r="R2203" s="133"/>
      <c r="S2203" s="134"/>
      <c r="T2203" s="16"/>
      <c r="U2203" s="16"/>
      <c r="V2203" s="5"/>
      <c r="W2203" s="5"/>
      <c r="X2203" s="5"/>
      <c r="Y2203" s="5"/>
      <c r="Z2203" s="18"/>
      <c r="AA2203" s="5"/>
      <c r="BV2203" s="5"/>
    </row>
    <row r="2204" spans="1:74" x14ac:dyDescent="0.3">
      <c r="A2204" s="4"/>
      <c r="F2204" s="4"/>
      <c r="G2204" s="4"/>
      <c r="H2204" s="116"/>
      <c r="I2204" s="116"/>
      <c r="J2204" s="4"/>
      <c r="K2204" s="4"/>
      <c r="L2204" s="4"/>
      <c r="M2204" s="117"/>
      <c r="N2204" s="14"/>
      <c r="O2204" s="14"/>
      <c r="P2204" s="32"/>
      <c r="Q2204" s="16"/>
      <c r="R2204" s="133"/>
      <c r="S2204" s="134"/>
      <c r="T2204" s="16"/>
      <c r="U2204" s="16"/>
      <c r="V2204" s="5"/>
      <c r="W2204" s="5"/>
      <c r="X2204" s="5"/>
      <c r="Y2204" s="5"/>
      <c r="Z2204" s="18"/>
      <c r="AA2204" s="5"/>
      <c r="BV2204" s="5"/>
    </row>
    <row r="2205" spans="1:74" x14ac:dyDescent="0.3">
      <c r="A2205" s="4"/>
      <c r="F2205" s="4"/>
      <c r="G2205" s="4"/>
      <c r="H2205" s="116"/>
      <c r="I2205" s="116"/>
      <c r="J2205" s="4"/>
      <c r="K2205" s="4"/>
      <c r="L2205" s="4"/>
      <c r="M2205" s="117"/>
      <c r="N2205" s="14"/>
      <c r="O2205" s="14"/>
      <c r="P2205" s="32"/>
      <c r="Q2205" s="16"/>
      <c r="R2205" s="133"/>
      <c r="S2205" s="134"/>
      <c r="T2205" s="16"/>
      <c r="U2205" s="16"/>
      <c r="V2205" s="5"/>
      <c r="W2205" s="5"/>
      <c r="X2205" s="5"/>
      <c r="Y2205" s="5"/>
      <c r="Z2205" s="18"/>
      <c r="AA2205" s="5"/>
      <c r="BV2205" s="5"/>
    </row>
    <row r="2206" spans="1:74" x14ac:dyDescent="0.3">
      <c r="A2206" s="4"/>
      <c r="F2206" s="4"/>
      <c r="G2206" s="4"/>
      <c r="H2206" s="116"/>
      <c r="I2206" s="116"/>
      <c r="J2206" s="4"/>
      <c r="K2206" s="4"/>
      <c r="L2206" s="4"/>
      <c r="M2206" s="117"/>
      <c r="N2206" s="14"/>
      <c r="O2206" s="14"/>
      <c r="P2206" s="32"/>
      <c r="Q2206" s="16"/>
      <c r="R2206" s="133"/>
      <c r="S2206" s="134"/>
      <c r="T2206" s="16"/>
      <c r="U2206" s="16"/>
      <c r="V2206" s="5"/>
      <c r="W2206" s="5"/>
      <c r="X2206" s="5"/>
      <c r="Y2206" s="5"/>
      <c r="Z2206" s="18"/>
      <c r="AA2206" s="5"/>
      <c r="BV2206" s="5"/>
    </row>
    <row r="2207" spans="1:74" x14ac:dyDescent="0.3">
      <c r="A2207" s="4"/>
      <c r="F2207" s="4"/>
      <c r="G2207" s="4"/>
      <c r="H2207" s="116"/>
      <c r="I2207" s="116"/>
      <c r="J2207" s="4"/>
      <c r="K2207" s="4"/>
      <c r="L2207" s="4"/>
      <c r="M2207" s="117"/>
      <c r="N2207" s="14"/>
      <c r="O2207" s="14"/>
      <c r="P2207" s="32"/>
      <c r="Q2207" s="16"/>
      <c r="R2207" s="133"/>
      <c r="S2207" s="134"/>
      <c r="T2207" s="16"/>
      <c r="U2207" s="16"/>
      <c r="V2207" s="5"/>
      <c r="W2207" s="5"/>
      <c r="X2207" s="5"/>
      <c r="Y2207" s="5"/>
      <c r="Z2207" s="18"/>
      <c r="AA2207" s="5"/>
      <c r="BV2207" s="5"/>
    </row>
    <row r="2208" spans="1:74" x14ac:dyDescent="0.3">
      <c r="A2208" s="4"/>
      <c r="F2208" s="4"/>
      <c r="G2208" s="4"/>
      <c r="H2208" s="116"/>
      <c r="I2208" s="116"/>
      <c r="J2208" s="4"/>
      <c r="K2208" s="4"/>
      <c r="L2208" s="4"/>
      <c r="M2208" s="117"/>
      <c r="N2208" s="14"/>
      <c r="O2208" s="14"/>
      <c r="P2208" s="32"/>
      <c r="Q2208" s="16"/>
      <c r="R2208" s="133"/>
      <c r="S2208" s="134"/>
      <c r="T2208" s="16"/>
      <c r="U2208" s="16"/>
      <c r="V2208" s="5"/>
      <c r="W2208" s="5"/>
      <c r="X2208" s="5"/>
      <c r="Y2208" s="5"/>
      <c r="Z2208" s="18"/>
      <c r="AA2208" s="5"/>
      <c r="BV2208" s="5"/>
    </row>
    <row r="2209" spans="1:74" x14ac:dyDescent="0.3">
      <c r="A2209" s="4"/>
      <c r="F2209" s="4"/>
      <c r="G2209" s="4"/>
      <c r="H2209" s="116"/>
      <c r="I2209" s="116"/>
      <c r="J2209" s="4"/>
      <c r="K2209" s="4"/>
      <c r="L2209" s="4"/>
      <c r="M2209" s="117"/>
      <c r="N2209" s="14"/>
      <c r="O2209" s="14"/>
      <c r="P2209" s="32"/>
      <c r="Q2209" s="16"/>
      <c r="R2209" s="133"/>
      <c r="S2209" s="134"/>
      <c r="T2209" s="16"/>
      <c r="U2209" s="16"/>
      <c r="V2209" s="5"/>
      <c r="W2209" s="5"/>
      <c r="X2209" s="5"/>
      <c r="Y2209" s="5"/>
      <c r="Z2209" s="18"/>
      <c r="AA2209" s="5"/>
      <c r="BV2209" s="5"/>
    </row>
    <row r="2210" spans="1:74" x14ac:dyDescent="0.3">
      <c r="A2210" s="4"/>
      <c r="F2210" s="4"/>
      <c r="G2210" s="4"/>
      <c r="H2210" s="116"/>
      <c r="I2210" s="116"/>
      <c r="J2210" s="4"/>
      <c r="K2210" s="4"/>
      <c r="L2210" s="4"/>
      <c r="M2210" s="117"/>
      <c r="N2210" s="14"/>
      <c r="O2210" s="14"/>
      <c r="P2210" s="32"/>
      <c r="Q2210" s="16"/>
      <c r="R2210" s="133"/>
      <c r="S2210" s="134"/>
      <c r="T2210" s="16"/>
      <c r="U2210" s="16"/>
      <c r="V2210" s="5"/>
      <c r="W2210" s="5"/>
      <c r="X2210" s="5"/>
      <c r="Y2210" s="5"/>
      <c r="Z2210" s="18"/>
      <c r="AA2210" s="5"/>
      <c r="BV2210" s="5"/>
    </row>
    <row r="2211" spans="1:74" x14ac:dyDescent="0.3">
      <c r="A2211" s="4"/>
      <c r="F2211" s="4"/>
      <c r="G2211" s="4"/>
      <c r="H2211" s="116"/>
      <c r="I2211" s="116"/>
      <c r="J2211" s="4"/>
      <c r="K2211" s="4"/>
      <c r="L2211" s="4"/>
      <c r="M2211" s="117"/>
      <c r="N2211" s="14"/>
      <c r="O2211" s="14"/>
      <c r="P2211" s="32"/>
      <c r="Q2211" s="16"/>
      <c r="R2211" s="133"/>
      <c r="S2211" s="134"/>
      <c r="T2211" s="16"/>
      <c r="U2211" s="16"/>
      <c r="V2211" s="5"/>
      <c r="W2211" s="5"/>
      <c r="X2211" s="5"/>
      <c r="Y2211" s="5"/>
      <c r="Z2211" s="18"/>
      <c r="AA2211" s="5"/>
      <c r="BV2211" s="5"/>
    </row>
    <row r="2212" spans="1:74" x14ac:dyDescent="0.3">
      <c r="A2212" s="4"/>
      <c r="F2212" s="4"/>
      <c r="G2212" s="4"/>
      <c r="H2212" s="116"/>
      <c r="I2212" s="116"/>
      <c r="J2212" s="4"/>
      <c r="K2212" s="4"/>
      <c r="L2212" s="4"/>
      <c r="M2212" s="117"/>
      <c r="N2212" s="14"/>
      <c r="O2212" s="14"/>
      <c r="P2212" s="32"/>
      <c r="Q2212" s="16"/>
      <c r="R2212" s="133"/>
      <c r="S2212" s="134"/>
      <c r="T2212" s="16"/>
      <c r="U2212" s="16"/>
      <c r="V2212" s="5"/>
      <c r="W2212" s="5"/>
      <c r="X2212" s="5"/>
      <c r="Y2212" s="5"/>
      <c r="Z2212" s="18"/>
      <c r="AA2212" s="5"/>
      <c r="BV2212" s="5"/>
    </row>
    <row r="2213" spans="1:74" x14ac:dyDescent="0.3">
      <c r="A2213" s="4"/>
      <c r="F2213" s="4"/>
      <c r="G2213" s="4"/>
      <c r="H2213" s="116"/>
      <c r="I2213" s="116"/>
      <c r="J2213" s="4"/>
      <c r="K2213" s="4"/>
      <c r="L2213" s="4"/>
      <c r="M2213" s="117"/>
      <c r="N2213" s="14"/>
      <c r="O2213" s="14"/>
      <c r="P2213" s="32"/>
      <c r="Q2213" s="16"/>
      <c r="R2213" s="133"/>
      <c r="S2213" s="134"/>
      <c r="T2213" s="16"/>
      <c r="U2213" s="16"/>
      <c r="V2213" s="5"/>
      <c r="W2213" s="5"/>
      <c r="X2213" s="5"/>
      <c r="Y2213" s="5"/>
      <c r="Z2213" s="18"/>
      <c r="AA2213" s="5"/>
      <c r="BV2213" s="5"/>
    </row>
    <row r="2214" spans="1:74" x14ac:dyDescent="0.3">
      <c r="A2214" s="4"/>
      <c r="F2214" s="4"/>
      <c r="G2214" s="4"/>
      <c r="H2214" s="116"/>
      <c r="I2214" s="116"/>
      <c r="J2214" s="4"/>
      <c r="K2214" s="4"/>
      <c r="L2214" s="4"/>
      <c r="M2214" s="117"/>
      <c r="N2214" s="14"/>
      <c r="O2214" s="14"/>
      <c r="P2214" s="32"/>
      <c r="Q2214" s="16"/>
      <c r="R2214" s="133"/>
      <c r="S2214" s="134"/>
      <c r="T2214" s="16"/>
      <c r="U2214" s="16"/>
      <c r="V2214" s="5"/>
      <c r="W2214" s="5"/>
      <c r="X2214" s="5"/>
      <c r="Y2214" s="5"/>
      <c r="Z2214" s="18"/>
      <c r="AA2214" s="5"/>
      <c r="BV2214" s="5"/>
    </row>
    <row r="2215" spans="1:74" x14ac:dyDescent="0.3">
      <c r="A2215" s="4"/>
      <c r="F2215" s="4"/>
      <c r="G2215" s="4"/>
      <c r="H2215" s="116"/>
      <c r="I2215" s="116"/>
      <c r="J2215" s="4"/>
      <c r="K2215" s="4"/>
      <c r="L2215" s="4"/>
      <c r="M2215" s="117"/>
      <c r="N2215" s="14"/>
      <c r="O2215" s="14"/>
      <c r="P2215" s="32"/>
      <c r="Q2215" s="16"/>
      <c r="R2215" s="133"/>
      <c r="S2215" s="134"/>
      <c r="T2215" s="16"/>
      <c r="U2215" s="16"/>
      <c r="V2215" s="5"/>
      <c r="W2215" s="5"/>
      <c r="X2215" s="5"/>
      <c r="Y2215" s="5"/>
      <c r="Z2215" s="18"/>
      <c r="AA2215" s="5"/>
      <c r="BV2215" s="5"/>
    </row>
    <row r="2216" spans="1:74" x14ac:dyDescent="0.3">
      <c r="A2216" s="4"/>
      <c r="F2216" s="4"/>
      <c r="G2216" s="4"/>
      <c r="H2216" s="116"/>
      <c r="I2216" s="116"/>
      <c r="J2216" s="4"/>
      <c r="K2216" s="4"/>
      <c r="L2216" s="4"/>
      <c r="M2216" s="117"/>
      <c r="N2216" s="14"/>
      <c r="O2216" s="14"/>
      <c r="P2216" s="32"/>
      <c r="Q2216" s="16"/>
      <c r="R2216" s="133"/>
      <c r="S2216" s="134"/>
      <c r="T2216" s="16"/>
      <c r="U2216" s="16"/>
      <c r="V2216" s="5"/>
      <c r="W2216" s="5"/>
      <c r="X2216" s="5"/>
      <c r="Y2216" s="5"/>
      <c r="Z2216" s="18"/>
      <c r="AA2216" s="5"/>
      <c r="BV2216" s="5"/>
    </row>
    <row r="2217" spans="1:74" x14ac:dyDescent="0.3">
      <c r="A2217" s="4"/>
      <c r="F2217" s="4"/>
      <c r="G2217" s="4"/>
      <c r="H2217" s="116"/>
      <c r="I2217" s="116"/>
      <c r="J2217" s="4"/>
      <c r="K2217" s="4"/>
      <c r="L2217" s="4"/>
      <c r="M2217" s="117"/>
      <c r="N2217" s="14"/>
      <c r="O2217" s="14"/>
      <c r="P2217" s="32"/>
      <c r="Q2217" s="16"/>
      <c r="R2217" s="133"/>
      <c r="S2217" s="134"/>
      <c r="T2217" s="16"/>
      <c r="U2217" s="16"/>
      <c r="V2217" s="5"/>
      <c r="W2217" s="5"/>
      <c r="X2217" s="5"/>
      <c r="Y2217" s="5"/>
      <c r="Z2217" s="18"/>
      <c r="AA2217" s="5"/>
      <c r="BV2217" s="5"/>
    </row>
    <row r="2218" spans="1:74" x14ac:dyDescent="0.3">
      <c r="A2218" s="4"/>
      <c r="F2218" s="4"/>
      <c r="G2218" s="4"/>
      <c r="H2218" s="116"/>
      <c r="I2218" s="116"/>
      <c r="J2218" s="4"/>
      <c r="K2218" s="4"/>
      <c r="L2218" s="4"/>
      <c r="M2218" s="117"/>
      <c r="N2218" s="14"/>
      <c r="O2218" s="14"/>
      <c r="P2218" s="32"/>
      <c r="Q2218" s="16"/>
      <c r="R2218" s="133"/>
      <c r="S2218" s="134"/>
      <c r="T2218" s="16"/>
      <c r="U2218" s="16"/>
      <c r="V2218" s="5"/>
      <c r="W2218" s="5"/>
      <c r="X2218" s="5"/>
      <c r="Y2218" s="5"/>
      <c r="Z2218" s="18"/>
      <c r="AA2218" s="5"/>
      <c r="BV2218" s="5"/>
    </row>
    <row r="2219" spans="1:74" x14ac:dyDescent="0.3">
      <c r="A2219" s="4"/>
      <c r="F2219" s="4"/>
      <c r="G2219" s="4"/>
      <c r="H2219" s="116"/>
      <c r="I2219" s="116"/>
      <c r="J2219" s="4"/>
      <c r="K2219" s="4"/>
      <c r="L2219" s="4"/>
      <c r="M2219" s="117"/>
      <c r="N2219" s="14"/>
      <c r="O2219" s="14"/>
      <c r="P2219" s="32"/>
      <c r="Q2219" s="16"/>
      <c r="R2219" s="133"/>
      <c r="S2219" s="134"/>
      <c r="T2219" s="16"/>
      <c r="U2219" s="16"/>
      <c r="V2219" s="5"/>
      <c r="W2219" s="5"/>
      <c r="X2219" s="5"/>
      <c r="Y2219" s="5"/>
      <c r="Z2219" s="18"/>
      <c r="AA2219" s="5"/>
      <c r="BV2219" s="5"/>
    </row>
    <row r="2220" spans="1:74" x14ac:dyDescent="0.3">
      <c r="A2220" s="4"/>
      <c r="F2220" s="4"/>
      <c r="G2220" s="4"/>
      <c r="H2220" s="116"/>
      <c r="I2220" s="116"/>
      <c r="J2220" s="4"/>
      <c r="K2220" s="4"/>
      <c r="L2220" s="4"/>
      <c r="M2220" s="117"/>
      <c r="N2220" s="14"/>
      <c r="O2220" s="14"/>
      <c r="P2220" s="32"/>
      <c r="Q2220" s="16"/>
      <c r="R2220" s="133"/>
      <c r="S2220" s="134"/>
      <c r="T2220" s="16"/>
      <c r="U2220" s="16"/>
      <c r="V2220" s="5"/>
      <c r="W2220" s="5"/>
      <c r="X2220" s="5"/>
      <c r="Y2220" s="5"/>
      <c r="Z2220" s="18"/>
      <c r="AA2220" s="5"/>
      <c r="BV2220" s="5"/>
    </row>
    <row r="2221" spans="1:74" x14ac:dyDescent="0.3">
      <c r="A2221" s="4"/>
      <c r="F2221" s="4"/>
      <c r="G2221" s="4"/>
      <c r="H2221" s="116"/>
      <c r="I2221" s="116"/>
      <c r="J2221" s="4"/>
      <c r="K2221" s="4"/>
      <c r="L2221" s="4"/>
      <c r="M2221" s="117"/>
      <c r="N2221" s="14"/>
      <c r="O2221" s="14"/>
      <c r="P2221" s="32"/>
      <c r="Q2221" s="16"/>
      <c r="R2221" s="133"/>
      <c r="S2221" s="134"/>
      <c r="T2221" s="16"/>
      <c r="U2221" s="16"/>
      <c r="V2221" s="5"/>
      <c r="W2221" s="5"/>
      <c r="X2221" s="5"/>
      <c r="Y2221" s="5"/>
      <c r="Z2221" s="18"/>
      <c r="AA2221" s="5"/>
      <c r="BV2221" s="5"/>
    </row>
    <row r="2222" spans="1:74" x14ac:dyDescent="0.3">
      <c r="A2222" s="4"/>
      <c r="F2222" s="4"/>
      <c r="G2222" s="4"/>
      <c r="H2222" s="116"/>
      <c r="I2222" s="116"/>
      <c r="J2222" s="4"/>
      <c r="K2222" s="4"/>
      <c r="L2222" s="4"/>
      <c r="M2222" s="117"/>
      <c r="N2222" s="14"/>
      <c r="O2222" s="14"/>
      <c r="P2222" s="32"/>
      <c r="Q2222" s="16"/>
      <c r="R2222" s="133"/>
      <c r="S2222" s="134"/>
      <c r="T2222" s="16"/>
      <c r="U2222" s="16"/>
      <c r="V2222" s="5"/>
      <c r="W2222" s="5"/>
      <c r="X2222" s="5"/>
      <c r="Y2222" s="5"/>
      <c r="Z2222" s="18"/>
      <c r="AA2222" s="5"/>
      <c r="BV2222" s="5"/>
    </row>
    <row r="2223" spans="1:74" x14ac:dyDescent="0.3">
      <c r="A2223" s="4"/>
      <c r="F2223" s="4"/>
      <c r="G2223" s="4"/>
      <c r="H2223" s="116"/>
      <c r="I2223" s="116"/>
      <c r="J2223" s="4"/>
      <c r="K2223" s="4"/>
      <c r="L2223" s="4"/>
      <c r="M2223" s="117"/>
      <c r="N2223" s="14"/>
      <c r="O2223" s="14"/>
      <c r="P2223" s="32"/>
      <c r="Q2223" s="16"/>
      <c r="R2223" s="133"/>
      <c r="S2223" s="134"/>
      <c r="T2223" s="16"/>
      <c r="U2223" s="16"/>
      <c r="V2223" s="5"/>
      <c r="W2223" s="5"/>
      <c r="X2223" s="5"/>
      <c r="Y2223" s="5"/>
      <c r="Z2223" s="18"/>
      <c r="AA2223" s="5"/>
      <c r="BV2223" s="5"/>
    </row>
    <row r="2224" spans="1:74" x14ac:dyDescent="0.3">
      <c r="A2224" s="4"/>
      <c r="F2224" s="4"/>
      <c r="G2224" s="4"/>
      <c r="H2224" s="116"/>
      <c r="I2224" s="116"/>
      <c r="J2224" s="4"/>
      <c r="K2224" s="4"/>
      <c r="L2224" s="4"/>
      <c r="M2224" s="117"/>
      <c r="N2224" s="14"/>
      <c r="O2224" s="14"/>
      <c r="P2224" s="32"/>
      <c r="Q2224" s="16"/>
      <c r="R2224" s="133"/>
      <c r="S2224" s="134"/>
      <c r="T2224" s="16"/>
      <c r="U2224" s="16"/>
      <c r="V2224" s="5"/>
      <c r="W2224" s="5"/>
      <c r="X2224" s="5"/>
      <c r="Y2224" s="5"/>
      <c r="Z2224" s="18"/>
      <c r="AA2224" s="5"/>
      <c r="BV2224" s="5"/>
    </row>
    <row r="2225" spans="1:74" x14ac:dyDescent="0.3">
      <c r="A2225" s="4"/>
      <c r="F2225" s="4"/>
      <c r="G2225" s="4"/>
      <c r="H2225" s="116"/>
      <c r="I2225" s="116"/>
      <c r="J2225" s="4"/>
      <c r="K2225" s="4"/>
      <c r="L2225" s="4"/>
      <c r="M2225" s="117"/>
      <c r="N2225" s="14"/>
      <c r="O2225" s="14"/>
      <c r="P2225" s="32"/>
      <c r="Q2225" s="16"/>
      <c r="R2225" s="133"/>
      <c r="S2225" s="134"/>
      <c r="T2225" s="16"/>
      <c r="U2225" s="16"/>
      <c r="V2225" s="5"/>
      <c r="W2225" s="5"/>
      <c r="X2225" s="5"/>
      <c r="Y2225" s="5"/>
      <c r="Z2225" s="18"/>
      <c r="AA2225" s="5"/>
      <c r="BV2225" s="5"/>
    </row>
    <row r="2226" spans="1:74" x14ac:dyDescent="0.3">
      <c r="A2226" s="4"/>
      <c r="F2226" s="4"/>
      <c r="G2226" s="4"/>
      <c r="H2226" s="116"/>
      <c r="I2226" s="116"/>
      <c r="J2226" s="4"/>
      <c r="K2226" s="4"/>
      <c r="L2226" s="4"/>
      <c r="M2226" s="117"/>
      <c r="N2226" s="14"/>
      <c r="O2226" s="14"/>
      <c r="P2226" s="32"/>
      <c r="Q2226" s="16"/>
      <c r="R2226" s="133"/>
      <c r="S2226" s="134"/>
      <c r="T2226" s="16"/>
      <c r="U2226" s="16"/>
      <c r="V2226" s="5"/>
      <c r="W2226" s="5"/>
      <c r="X2226" s="5"/>
      <c r="Y2226" s="5"/>
      <c r="Z2226" s="18"/>
      <c r="AA2226" s="5"/>
      <c r="BV2226" s="5"/>
    </row>
    <row r="2227" spans="1:74" x14ac:dyDescent="0.3">
      <c r="A2227" s="4"/>
      <c r="F2227" s="4"/>
      <c r="G2227" s="4"/>
      <c r="H2227" s="116"/>
      <c r="I2227" s="116"/>
      <c r="J2227" s="4"/>
      <c r="K2227" s="4"/>
      <c r="L2227" s="4"/>
      <c r="M2227" s="117"/>
      <c r="N2227" s="14"/>
      <c r="O2227" s="14"/>
      <c r="P2227" s="32"/>
      <c r="Q2227" s="16"/>
      <c r="R2227" s="133"/>
      <c r="S2227" s="134"/>
      <c r="T2227" s="16"/>
      <c r="U2227" s="16"/>
      <c r="V2227" s="5"/>
      <c r="W2227" s="5"/>
      <c r="X2227" s="5"/>
      <c r="Y2227" s="5"/>
      <c r="Z2227" s="18"/>
      <c r="AA2227" s="5"/>
      <c r="BV2227" s="5"/>
    </row>
    <row r="2228" spans="1:74" x14ac:dyDescent="0.3">
      <c r="A2228" s="4"/>
      <c r="F2228" s="4"/>
      <c r="G2228" s="4"/>
      <c r="H2228" s="116"/>
      <c r="I2228" s="116"/>
      <c r="J2228" s="4"/>
      <c r="K2228" s="4"/>
      <c r="L2228" s="4"/>
      <c r="M2228" s="117"/>
      <c r="N2228" s="14"/>
      <c r="O2228" s="14"/>
      <c r="P2228" s="32"/>
      <c r="Q2228" s="16"/>
      <c r="R2228" s="133"/>
      <c r="S2228" s="134"/>
      <c r="T2228" s="16"/>
      <c r="U2228" s="16"/>
      <c r="V2228" s="5"/>
      <c r="W2228" s="5"/>
      <c r="X2228" s="5"/>
      <c r="Y2228" s="5"/>
      <c r="Z2228" s="18"/>
      <c r="AA2228" s="5"/>
      <c r="BV2228" s="5"/>
    </row>
    <row r="2229" spans="1:74" x14ac:dyDescent="0.3">
      <c r="A2229" s="4"/>
      <c r="F2229" s="4"/>
      <c r="G2229" s="4"/>
      <c r="H2229" s="116"/>
      <c r="I2229" s="116"/>
      <c r="J2229" s="4"/>
      <c r="K2229" s="4"/>
      <c r="L2229" s="4"/>
      <c r="M2229" s="117"/>
      <c r="N2229" s="14"/>
      <c r="O2229" s="14"/>
      <c r="P2229" s="32"/>
      <c r="Q2229" s="16"/>
      <c r="R2229" s="133"/>
      <c r="S2229" s="134"/>
      <c r="T2229" s="16"/>
      <c r="U2229" s="16"/>
      <c r="V2229" s="5"/>
      <c r="W2229" s="5"/>
      <c r="X2229" s="5"/>
      <c r="Y2229" s="5"/>
      <c r="Z2229" s="18"/>
      <c r="AA2229" s="5"/>
      <c r="BV2229" s="5"/>
    </row>
    <row r="2230" spans="1:74" x14ac:dyDescent="0.3">
      <c r="A2230" s="4"/>
      <c r="F2230" s="4"/>
      <c r="G2230" s="4"/>
      <c r="H2230" s="116"/>
      <c r="I2230" s="116"/>
      <c r="J2230" s="4"/>
      <c r="K2230" s="4"/>
      <c r="L2230" s="4"/>
      <c r="M2230" s="117"/>
      <c r="N2230" s="14"/>
      <c r="O2230" s="14"/>
      <c r="P2230" s="32"/>
      <c r="Q2230" s="16"/>
      <c r="R2230" s="133"/>
      <c r="S2230" s="134"/>
      <c r="T2230" s="16"/>
      <c r="U2230" s="16"/>
      <c r="V2230" s="5"/>
      <c r="W2230" s="5"/>
      <c r="X2230" s="5"/>
      <c r="Y2230" s="5"/>
      <c r="Z2230" s="18"/>
      <c r="AA2230" s="5"/>
      <c r="BV2230" s="5"/>
    </row>
    <row r="2231" spans="1:74" x14ac:dyDescent="0.3">
      <c r="A2231" s="4"/>
      <c r="F2231" s="4"/>
      <c r="G2231" s="4"/>
      <c r="H2231" s="116"/>
      <c r="I2231" s="116"/>
      <c r="J2231" s="4"/>
      <c r="K2231" s="4"/>
      <c r="L2231" s="4"/>
      <c r="M2231" s="117"/>
      <c r="N2231" s="14"/>
      <c r="O2231" s="14"/>
      <c r="P2231" s="32"/>
      <c r="Q2231" s="16"/>
      <c r="R2231" s="133"/>
      <c r="S2231" s="134"/>
      <c r="T2231" s="16"/>
      <c r="U2231" s="16"/>
      <c r="V2231" s="5"/>
      <c r="W2231" s="5"/>
      <c r="X2231" s="5"/>
      <c r="Y2231" s="5"/>
      <c r="Z2231" s="18"/>
      <c r="AA2231" s="5"/>
      <c r="BV2231" s="5"/>
    </row>
    <row r="2232" spans="1:74" x14ac:dyDescent="0.3">
      <c r="A2232" s="4"/>
      <c r="F2232" s="4"/>
      <c r="G2232" s="4"/>
      <c r="H2232" s="116"/>
      <c r="I2232" s="116"/>
      <c r="J2232" s="4"/>
      <c r="K2232" s="4"/>
      <c r="L2232" s="4"/>
      <c r="M2232" s="117"/>
      <c r="N2232" s="14"/>
      <c r="O2232" s="14"/>
      <c r="P2232" s="32"/>
      <c r="Q2232" s="16"/>
      <c r="R2232" s="133"/>
      <c r="S2232" s="134"/>
      <c r="T2232" s="16"/>
      <c r="U2232" s="16"/>
      <c r="V2232" s="5"/>
      <c r="W2232" s="5"/>
      <c r="X2232" s="5"/>
      <c r="Y2232" s="5"/>
      <c r="Z2232" s="18"/>
      <c r="AA2232" s="5"/>
      <c r="BV2232" s="5"/>
    </row>
    <row r="2233" spans="1:74" x14ac:dyDescent="0.3">
      <c r="A2233" s="4"/>
      <c r="F2233" s="4"/>
      <c r="G2233" s="4"/>
      <c r="H2233" s="116"/>
      <c r="I2233" s="116"/>
      <c r="J2233" s="4"/>
      <c r="K2233" s="4"/>
      <c r="L2233" s="4"/>
      <c r="M2233" s="117"/>
      <c r="N2233" s="14"/>
      <c r="O2233" s="14"/>
      <c r="P2233" s="32"/>
      <c r="Q2233" s="16"/>
      <c r="R2233" s="133"/>
      <c r="S2233" s="134"/>
      <c r="T2233" s="16"/>
      <c r="U2233" s="16"/>
      <c r="V2233" s="5"/>
      <c r="W2233" s="5"/>
      <c r="X2233" s="5"/>
      <c r="Y2233" s="5"/>
      <c r="Z2233" s="18"/>
      <c r="AA2233" s="5"/>
      <c r="BV2233" s="5"/>
    </row>
    <row r="2234" spans="1:74" x14ac:dyDescent="0.3">
      <c r="A2234" s="4"/>
      <c r="F2234" s="4"/>
      <c r="G2234" s="4"/>
      <c r="H2234" s="116"/>
      <c r="I2234" s="116"/>
      <c r="J2234" s="4"/>
      <c r="K2234" s="4"/>
      <c r="L2234" s="4"/>
      <c r="M2234" s="117"/>
      <c r="N2234" s="14"/>
      <c r="O2234" s="14"/>
      <c r="P2234" s="32"/>
      <c r="Q2234" s="16"/>
      <c r="R2234" s="133"/>
      <c r="S2234" s="134"/>
      <c r="T2234" s="16"/>
      <c r="U2234" s="16"/>
      <c r="V2234" s="5"/>
      <c r="W2234" s="5"/>
      <c r="X2234" s="5"/>
      <c r="Y2234" s="5"/>
      <c r="Z2234" s="18"/>
      <c r="AA2234" s="5"/>
      <c r="BV2234" s="5"/>
    </row>
    <row r="2235" spans="1:74" x14ac:dyDescent="0.3">
      <c r="A2235" s="4"/>
      <c r="F2235" s="4"/>
      <c r="G2235" s="4"/>
      <c r="H2235" s="116"/>
      <c r="I2235" s="116"/>
      <c r="J2235" s="4"/>
      <c r="K2235" s="4"/>
      <c r="L2235" s="4"/>
      <c r="M2235" s="117"/>
      <c r="N2235" s="14"/>
      <c r="O2235" s="14"/>
      <c r="P2235" s="32"/>
      <c r="Q2235" s="16"/>
      <c r="R2235" s="133"/>
      <c r="S2235" s="134"/>
      <c r="T2235" s="16"/>
      <c r="U2235" s="16"/>
      <c r="V2235" s="5"/>
      <c r="W2235" s="5"/>
      <c r="X2235" s="5"/>
      <c r="Y2235" s="5"/>
      <c r="Z2235" s="18"/>
      <c r="AA2235" s="5"/>
      <c r="BV2235" s="5"/>
    </row>
    <row r="2236" spans="1:74" x14ac:dyDescent="0.3">
      <c r="A2236" s="4"/>
      <c r="F2236" s="4"/>
      <c r="G2236" s="4"/>
      <c r="H2236" s="116"/>
      <c r="I2236" s="116"/>
      <c r="J2236" s="4"/>
      <c r="K2236" s="4"/>
      <c r="L2236" s="4"/>
      <c r="M2236" s="117"/>
      <c r="N2236" s="14"/>
      <c r="O2236" s="14"/>
      <c r="P2236" s="32"/>
      <c r="Q2236" s="16"/>
      <c r="R2236" s="133"/>
      <c r="S2236" s="134"/>
      <c r="T2236" s="16"/>
      <c r="U2236" s="16"/>
      <c r="V2236" s="5"/>
      <c r="W2236" s="5"/>
      <c r="X2236" s="5"/>
      <c r="Y2236" s="5"/>
      <c r="Z2236" s="18"/>
      <c r="AA2236" s="5"/>
      <c r="BV2236" s="5"/>
    </row>
    <row r="2237" spans="1:74" x14ac:dyDescent="0.3">
      <c r="A2237" s="4"/>
      <c r="F2237" s="4"/>
      <c r="G2237" s="4"/>
      <c r="H2237" s="116"/>
      <c r="I2237" s="116"/>
      <c r="J2237" s="4"/>
      <c r="K2237" s="4"/>
      <c r="L2237" s="4"/>
      <c r="M2237" s="117"/>
      <c r="N2237" s="14"/>
      <c r="O2237" s="14"/>
      <c r="P2237" s="32"/>
      <c r="Q2237" s="16"/>
      <c r="R2237" s="133"/>
      <c r="S2237" s="134"/>
      <c r="T2237" s="16"/>
      <c r="U2237" s="16"/>
      <c r="V2237" s="5"/>
      <c r="W2237" s="5"/>
      <c r="X2237" s="5"/>
      <c r="Y2237" s="5"/>
      <c r="Z2237" s="18"/>
      <c r="AA2237" s="5"/>
      <c r="BV2237" s="5"/>
    </row>
    <row r="2238" spans="1:74" x14ac:dyDescent="0.3">
      <c r="A2238" s="4"/>
      <c r="F2238" s="4"/>
      <c r="G2238" s="4"/>
      <c r="H2238" s="116"/>
      <c r="I2238" s="116"/>
      <c r="J2238" s="4"/>
      <c r="K2238" s="4"/>
      <c r="L2238" s="4"/>
      <c r="M2238" s="117"/>
      <c r="N2238" s="14"/>
      <c r="O2238" s="14"/>
      <c r="P2238" s="32"/>
      <c r="Q2238" s="16"/>
      <c r="R2238" s="133"/>
      <c r="S2238" s="134"/>
      <c r="T2238" s="16"/>
      <c r="U2238" s="16"/>
      <c r="V2238" s="5"/>
      <c r="W2238" s="5"/>
      <c r="X2238" s="5"/>
      <c r="Y2238" s="5"/>
      <c r="Z2238" s="18"/>
      <c r="AA2238" s="5"/>
      <c r="BV2238" s="5"/>
    </row>
    <row r="2239" spans="1:74" x14ac:dyDescent="0.3">
      <c r="A2239" s="4"/>
      <c r="F2239" s="4"/>
      <c r="G2239" s="4"/>
      <c r="H2239" s="116"/>
      <c r="I2239" s="116"/>
      <c r="J2239" s="4"/>
      <c r="K2239" s="4"/>
      <c r="L2239" s="4"/>
      <c r="M2239" s="117"/>
      <c r="N2239" s="14"/>
      <c r="O2239" s="14"/>
      <c r="P2239" s="32"/>
      <c r="Q2239" s="16"/>
      <c r="R2239" s="133"/>
      <c r="S2239" s="134"/>
      <c r="T2239" s="16"/>
      <c r="U2239" s="16"/>
      <c r="V2239" s="5"/>
      <c r="W2239" s="5"/>
      <c r="X2239" s="5"/>
      <c r="Y2239" s="5"/>
      <c r="Z2239" s="18"/>
      <c r="AA2239" s="5"/>
      <c r="BV2239" s="5"/>
    </row>
    <row r="2240" spans="1:74" x14ac:dyDescent="0.3">
      <c r="A2240" s="4"/>
      <c r="F2240" s="4"/>
      <c r="G2240" s="4"/>
      <c r="H2240" s="116"/>
      <c r="I2240" s="116"/>
      <c r="J2240" s="4"/>
      <c r="K2240" s="4"/>
      <c r="L2240" s="4"/>
      <c r="M2240" s="117"/>
      <c r="N2240" s="14"/>
      <c r="O2240" s="14"/>
      <c r="P2240" s="32"/>
      <c r="Q2240" s="16"/>
      <c r="R2240" s="133"/>
      <c r="S2240" s="134"/>
      <c r="T2240" s="16"/>
      <c r="U2240" s="16"/>
      <c r="V2240" s="5"/>
      <c r="W2240" s="5"/>
      <c r="X2240" s="5"/>
      <c r="Y2240" s="5"/>
      <c r="Z2240" s="18"/>
      <c r="AA2240" s="5"/>
      <c r="BV2240" s="5"/>
    </row>
    <row r="2241" spans="1:74" x14ac:dyDescent="0.3">
      <c r="A2241" s="4"/>
      <c r="F2241" s="4"/>
      <c r="G2241" s="4"/>
      <c r="H2241" s="116"/>
      <c r="I2241" s="116"/>
      <c r="J2241" s="4"/>
      <c r="K2241" s="4"/>
      <c r="L2241" s="4"/>
      <c r="M2241" s="117"/>
      <c r="N2241" s="14"/>
      <c r="O2241" s="14"/>
      <c r="P2241" s="32"/>
      <c r="Q2241" s="16"/>
      <c r="R2241" s="133"/>
      <c r="S2241" s="134"/>
      <c r="T2241" s="16"/>
      <c r="U2241" s="16"/>
      <c r="V2241" s="5"/>
      <c r="W2241" s="5"/>
      <c r="X2241" s="5"/>
      <c r="Y2241" s="5"/>
      <c r="Z2241" s="18"/>
      <c r="AA2241" s="5"/>
      <c r="BV2241" s="5"/>
    </row>
    <row r="2242" spans="1:74" x14ac:dyDescent="0.3">
      <c r="A2242" s="4"/>
      <c r="F2242" s="4"/>
      <c r="G2242" s="4"/>
      <c r="H2242" s="116"/>
      <c r="I2242" s="116"/>
      <c r="J2242" s="4"/>
      <c r="K2242" s="4"/>
      <c r="L2242" s="4"/>
      <c r="M2242" s="117"/>
      <c r="N2242" s="14"/>
      <c r="O2242" s="14"/>
      <c r="P2242" s="32"/>
      <c r="Q2242" s="16"/>
      <c r="R2242" s="133"/>
      <c r="S2242" s="134"/>
      <c r="T2242" s="16"/>
      <c r="U2242" s="16"/>
      <c r="V2242" s="5"/>
      <c r="W2242" s="5"/>
      <c r="X2242" s="5"/>
      <c r="Y2242" s="5"/>
      <c r="Z2242" s="18"/>
      <c r="AA2242" s="5"/>
      <c r="BV2242" s="5"/>
    </row>
    <row r="2243" spans="1:74" x14ac:dyDescent="0.3">
      <c r="A2243" s="4"/>
      <c r="F2243" s="4"/>
      <c r="G2243" s="4"/>
      <c r="H2243" s="116"/>
      <c r="I2243" s="116"/>
      <c r="J2243" s="4"/>
      <c r="K2243" s="4"/>
      <c r="L2243" s="4"/>
      <c r="M2243" s="117"/>
      <c r="N2243" s="14"/>
      <c r="O2243" s="14"/>
      <c r="P2243" s="32"/>
      <c r="Q2243" s="16"/>
      <c r="R2243" s="133"/>
      <c r="S2243" s="134"/>
      <c r="T2243" s="16"/>
      <c r="U2243" s="16"/>
      <c r="V2243" s="5"/>
      <c r="W2243" s="5"/>
      <c r="X2243" s="5"/>
      <c r="Y2243" s="5"/>
      <c r="Z2243" s="18"/>
      <c r="AA2243" s="5"/>
      <c r="BV2243" s="5"/>
    </row>
    <row r="2244" spans="1:74" x14ac:dyDescent="0.3">
      <c r="A2244" s="4"/>
      <c r="F2244" s="4"/>
      <c r="G2244" s="4"/>
      <c r="H2244" s="116"/>
      <c r="I2244" s="116"/>
      <c r="J2244" s="4"/>
      <c r="K2244" s="4"/>
      <c r="L2244" s="4"/>
      <c r="M2244" s="117"/>
      <c r="N2244" s="14"/>
      <c r="O2244" s="14"/>
      <c r="P2244" s="32"/>
      <c r="Q2244" s="16"/>
      <c r="R2244" s="133"/>
      <c r="S2244" s="134"/>
      <c r="T2244" s="16"/>
      <c r="U2244" s="16"/>
      <c r="V2244" s="5"/>
      <c r="W2244" s="5"/>
      <c r="X2244" s="5"/>
      <c r="Y2244" s="5"/>
      <c r="Z2244" s="18"/>
      <c r="AA2244" s="5"/>
      <c r="BV2244" s="5"/>
    </row>
    <row r="2245" spans="1:74" x14ac:dyDescent="0.3">
      <c r="A2245" s="4"/>
      <c r="F2245" s="4"/>
      <c r="G2245" s="4"/>
      <c r="H2245" s="116"/>
      <c r="I2245" s="116"/>
      <c r="J2245" s="4"/>
      <c r="K2245" s="4"/>
      <c r="L2245" s="4"/>
      <c r="M2245" s="117"/>
      <c r="N2245" s="14"/>
      <c r="O2245" s="14"/>
      <c r="P2245" s="32"/>
      <c r="Q2245" s="16"/>
      <c r="R2245" s="133"/>
      <c r="S2245" s="134"/>
      <c r="T2245" s="16"/>
      <c r="U2245" s="16"/>
      <c r="V2245" s="5"/>
      <c r="W2245" s="5"/>
      <c r="X2245" s="5"/>
      <c r="Y2245" s="5"/>
      <c r="Z2245" s="18"/>
      <c r="AA2245" s="5"/>
      <c r="BV2245" s="5"/>
    </row>
    <row r="2246" spans="1:74" x14ac:dyDescent="0.3">
      <c r="A2246" s="4"/>
      <c r="F2246" s="4"/>
      <c r="G2246" s="4"/>
      <c r="H2246" s="116"/>
      <c r="I2246" s="116"/>
      <c r="J2246" s="4"/>
      <c r="K2246" s="4"/>
      <c r="L2246" s="4"/>
      <c r="M2246" s="117"/>
      <c r="N2246" s="14"/>
      <c r="O2246" s="14"/>
      <c r="P2246" s="32"/>
      <c r="Q2246" s="16"/>
      <c r="R2246" s="133"/>
      <c r="S2246" s="134"/>
      <c r="T2246" s="16"/>
      <c r="U2246" s="16"/>
      <c r="V2246" s="5"/>
      <c r="W2246" s="5"/>
      <c r="X2246" s="5"/>
      <c r="Y2246" s="5"/>
      <c r="Z2246" s="18"/>
      <c r="AA2246" s="5"/>
      <c r="BV2246" s="5"/>
    </row>
    <row r="2247" spans="1:74" x14ac:dyDescent="0.3">
      <c r="A2247" s="4"/>
      <c r="F2247" s="4"/>
      <c r="G2247" s="4"/>
      <c r="H2247" s="116"/>
      <c r="I2247" s="116"/>
      <c r="J2247" s="4"/>
      <c r="K2247" s="4"/>
      <c r="L2247" s="4"/>
      <c r="M2247" s="117"/>
      <c r="N2247" s="14"/>
      <c r="O2247" s="14"/>
      <c r="P2247" s="32"/>
      <c r="Q2247" s="16"/>
      <c r="R2247" s="133"/>
      <c r="S2247" s="134"/>
      <c r="T2247" s="16"/>
      <c r="U2247" s="16"/>
      <c r="V2247" s="5"/>
      <c r="W2247" s="5"/>
      <c r="X2247" s="5"/>
      <c r="Y2247" s="5"/>
      <c r="Z2247" s="18"/>
      <c r="AA2247" s="5"/>
      <c r="BV2247" s="5"/>
    </row>
    <row r="2248" spans="1:74" x14ac:dyDescent="0.3">
      <c r="A2248" s="4"/>
      <c r="F2248" s="4"/>
      <c r="G2248" s="4"/>
      <c r="H2248" s="116"/>
      <c r="I2248" s="116"/>
      <c r="J2248" s="4"/>
      <c r="K2248" s="4"/>
      <c r="L2248" s="4"/>
      <c r="M2248" s="117"/>
      <c r="N2248" s="14"/>
      <c r="O2248" s="14"/>
      <c r="P2248" s="32"/>
      <c r="Q2248" s="16"/>
      <c r="R2248" s="133"/>
      <c r="S2248" s="134"/>
      <c r="T2248" s="16"/>
      <c r="U2248" s="16"/>
      <c r="V2248" s="5"/>
      <c r="W2248" s="5"/>
      <c r="X2248" s="5"/>
      <c r="Y2248" s="5"/>
      <c r="Z2248" s="18"/>
      <c r="AA2248" s="5"/>
      <c r="BV2248" s="5"/>
    </row>
    <row r="2249" spans="1:74" x14ac:dyDescent="0.3">
      <c r="A2249" s="4"/>
      <c r="F2249" s="4"/>
      <c r="G2249" s="4"/>
      <c r="H2249" s="116"/>
      <c r="I2249" s="116"/>
      <c r="J2249" s="4"/>
      <c r="K2249" s="4"/>
      <c r="L2249" s="4"/>
      <c r="M2249" s="117"/>
      <c r="N2249" s="14"/>
      <c r="O2249" s="14"/>
      <c r="P2249" s="32"/>
      <c r="Q2249" s="16"/>
      <c r="R2249" s="133"/>
      <c r="S2249" s="134"/>
      <c r="T2249" s="16"/>
      <c r="U2249" s="16"/>
      <c r="V2249" s="5"/>
      <c r="W2249" s="5"/>
      <c r="X2249" s="5"/>
      <c r="Y2249" s="5"/>
      <c r="Z2249" s="18"/>
      <c r="AA2249" s="5"/>
      <c r="BV2249" s="5"/>
    </row>
    <row r="2250" spans="1:74" x14ac:dyDescent="0.3">
      <c r="A2250" s="4"/>
      <c r="F2250" s="4"/>
      <c r="G2250" s="4"/>
      <c r="H2250" s="116"/>
      <c r="I2250" s="116"/>
      <c r="J2250" s="4"/>
      <c r="K2250" s="4"/>
      <c r="L2250" s="4"/>
      <c r="M2250" s="117"/>
      <c r="N2250" s="14"/>
      <c r="O2250" s="14"/>
      <c r="P2250" s="32"/>
      <c r="Q2250" s="16"/>
      <c r="R2250" s="133"/>
      <c r="S2250" s="134"/>
      <c r="T2250" s="16"/>
      <c r="U2250" s="16"/>
      <c r="V2250" s="5"/>
      <c r="W2250" s="5"/>
      <c r="X2250" s="5"/>
      <c r="Y2250" s="5"/>
      <c r="Z2250" s="18"/>
      <c r="AA2250" s="5"/>
      <c r="BV2250" s="5"/>
    </row>
    <row r="2251" spans="1:74" x14ac:dyDescent="0.3">
      <c r="A2251" s="4"/>
      <c r="F2251" s="4"/>
      <c r="G2251" s="4"/>
      <c r="H2251" s="116"/>
      <c r="I2251" s="116"/>
      <c r="J2251" s="4"/>
      <c r="K2251" s="4"/>
      <c r="L2251" s="4"/>
      <c r="M2251" s="117"/>
      <c r="N2251" s="14"/>
      <c r="O2251" s="14"/>
      <c r="P2251" s="32"/>
      <c r="Q2251" s="16"/>
      <c r="R2251" s="133"/>
      <c r="S2251" s="134"/>
      <c r="T2251" s="16"/>
      <c r="U2251" s="16"/>
      <c r="V2251" s="5"/>
      <c r="W2251" s="5"/>
      <c r="X2251" s="5"/>
      <c r="Y2251" s="5"/>
      <c r="Z2251" s="18"/>
      <c r="AA2251" s="5"/>
      <c r="BV2251" s="5"/>
    </row>
    <row r="2252" spans="1:74" x14ac:dyDescent="0.3">
      <c r="A2252" s="4"/>
      <c r="F2252" s="4"/>
      <c r="G2252" s="4"/>
      <c r="H2252" s="116"/>
      <c r="I2252" s="116"/>
      <c r="J2252" s="4"/>
      <c r="K2252" s="4"/>
      <c r="L2252" s="4"/>
      <c r="M2252" s="117"/>
      <c r="N2252" s="14"/>
      <c r="O2252" s="14"/>
      <c r="P2252" s="32"/>
      <c r="Q2252" s="16"/>
      <c r="R2252" s="133"/>
      <c r="S2252" s="134"/>
      <c r="T2252" s="16"/>
      <c r="U2252" s="16"/>
      <c r="V2252" s="5"/>
      <c r="W2252" s="5"/>
      <c r="X2252" s="5"/>
      <c r="Y2252" s="5"/>
      <c r="Z2252" s="18"/>
      <c r="AA2252" s="5"/>
      <c r="BV2252" s="5"/>
    </row>
    <row r="2253" spans="1:74" x14ac:dyDescent="0.3">
      <c r="A2253" s="4"/>
      <c r="F2253" s="4"/>
      <c r="G2253" s="4"/>
      <c r="H2253" s="116"/>
      <c r="I2253" s="116"/>
      <c r="J2253" s="4"/>
      <c r="K2253" s="4"/>
      <c r="L2253" s="4"/>
      <c r="M2253" s="117"/>
      <c r="N2253" s="14"/>
      <c r="O2253" s="14"/>
      <c r="P2253" s="32"/>
      <c r="Q2253" s="16"/>
      <c r="R2253" s="133"/>
      <c r="S2253" s="134"/>
      <c r="T2253" s="16"/>
      <c r="U2253" s="16"/>
      <c r="V2253" s="5"/>
      <c r="W2253" s="5"/>
      <c r="X2253" s="5"/>
      <c r="Y2253" s="5"/>
      <c r="Z2253" s="18"/>
      <c r="AA2253" s="5"/>
      <c r="BV2253" s="5"/>
    </row>
    <row r="2254" spans="1:74" x14ac:dyDescent="0.3">
      <c r="A2254" s="4"/>
      <c r="F2254" s="4"/>
      <c r="G2254" s="4"/>
      <c r="H2254" s="116"/>
      <c r="I2254" s="116"/>
      <c r="J2254" s="4"/>
      <c r="K2254" s="4"/>
      <c r="L2254" s="4"/>
      <c r="M2254" s="117"/>
      <c r="N2254" s="14"/>
      <c r="O2254" s="14"/>
      <c r="P2254" s="32"/>
      <c r="Q2254" s="16"/>
      <c r="R2254" s="133"/>
      <c r="S2254" s="134"/>
      <c r="T2254" s="16"/>
      <c r="U2254" s="16"/>
      <c r="V2254" s="5"/>
      <c r="W2254" s="5"/>
      <c r="X2254" s="5"/>
      <c r="Y2254" s="5"/>
      <c r="Z2254" s="18"/>
      <c r="AA2254" s="5"/>
      <c r="BV2254" s="5"/>
    </row>
    <row r="2255" spans="1:74" x14ac:dyDescent="0.3">
      <c r="A2255" s="4"/>
      <c r="F2255" s="4"/>
      <c r="G2255" s="4"/>
      <c r="H2255" s="116"/>
      <c r="I2255" s="116"/>
      <c r="J2255" s="4"/>
      <c r="K2255" s="4"/>
      <c r="L2255" s="4"/>
      <c r="M2255" s="117"/>
      <c r="N2255" s="14"/>
      <c r="O2255" s="14"/>
      <c r="P2255" s="32"/>
      <c r="Q2255" s="16"/>
      <c r="R2255" s="133"/>
      <c r="S2255" s="134"/>
      <c r="T2255" s="16"/>
      <c r="U2255" s="16"/>
      <c r="V2255" s="5"/>
      <c r="W2255" s="5"/>
      <c r="X2255" s="5"/>
      <c r="Y2255" s="5"/>
      <c r="Z2255" s="18"/>
      <c r="AA2255" s="5"/>
      <c r="BV2255" s="5"/>
    </row>
    <row r="2256" spans="1:74" x14ac:dyDescent="0.3">
      <c r="A2256" s="4"/>
      <c r="F2256" s="4"/>
      <c r="G2256" s="4"/>
      <c r="H2256" s="116"/>
      <c r="I2256" s="116"/>
      <c r="J2256" s="4"/>
      <c r="K2256" s="4"/>
      <c r="L2256" s="4"/>
      <c r="M2256" s="117"/>
      <c r="N2256" s="14"/>
      <c r="O2256" s="14"/>
      <c r="P2256" s="32"/>
      <c r="Q2256" s="16"/>
      <c r="R2256" s="133"/>
      <c r="S2256" s="134"/>
      <c r="T2256" s="16"/>
      <c r="U2256" s="16"/>
      <c r="V2256" s="5"/>
      <c r="W2256" s="5"/>
      <c r="X2256" s="5"/>
      <c r="Y2256" s="5"/>
      <c r="Z2256" s="18"/>
      <c r="AA2256" s="5"/>
      <c r="BV2256" s="5"/>
    </row>
    <row r="2257" spans="1:74" x14ac:dyDescent="0.3">
      <c r="A2257" s="4"/>
      <c r="F2257" s="4"/>
      <c r="G2257" s="4"/>
      <c r="H2257" s="116"/>
      <c r="I2257" s="116"/>
      <c r="J2257" s="4"/>
      <c r="K2257" s="4"/>
      <c r="L2257" s="4"/>
      <c r="M2257" s="117"/>
      <c r="N2257" s="14"/>
      <c r="O2257" s="14"/>
      <c r="P2257" s="32"/>
      <c r="Q2257" s="16"/>
      <c r="R2257" s="133"/>
      <c r="S2257" s="134"/>
      <c r="T2257" s="16"/>
      <c r="U2257" s="16"/>
      <c r="V2257" s="5"/>
      <c r="W2257" s="5"/>
      <c r="X2257" s="5"/>
      <c r="Y2257" s="5"/>
      <c r="Z2257" s="18"/>
      <c r="AA2257" s="5"/>
      <c r="BV2257" s="5"/>
    </row>
    <row r="2258" spans="1:74" x14ac:dyDescent="0.3">
      <c r="A2258" s="4"/>
      <c r="F2258" s="4"/>
      <c r="G2258" s="4"/>
      <c r="H2258" s="116"/>
      <c r="I2258" s="116"/>
      <c r="J2258" s="4"/>
      <c r="K2258" s="4"/>
      <c r="L2258" s="4"/>
      <c r="M2258" s="117"/>
      <c r="N2258" s="14"/>
      <c r="O2258" s="14"/>
      <c r="P2258" s="32"/>
      <c r="Q2258" s="16"/>
      <c r="R2258" s="133"/>
      <c r="S2258" s="134"/>
      <c r="T2258" s="16"/>
      <c r="U2258" s="16"/>
      <c r="V2258" s="5"/>
      <c r="W2258" s="5"/>
      <c r="X2258" s="5"/>
      <c r="Y2258" s="5"/>
      <c r="Z2258" s="18"/>
      <c r="AA2258" s="5"/>
      <c r="BV2258" s="5"/>
    </row>
    <row r="2259" spans="1:74" x14ac:dyDescent="0.3">
      <c r="A2259" s="4"/>
      <c r="F2259" s="4"/>
      <c r="G2259" s="4"/>
      <c r="H2259" s="116"/>
      <c r="I2259" s="116"/>
      <c r="J2259" s="4"/>
      <c r="K2259" s="4"/>
      <c r="L2259" s="4"/>
      <c r="M2259" s="117"/>
      <c r="N2259" s="14"/>
      <c r="O2259" s="14"/>
      <c r="P2259" s="32"/>
      <c r="Q2259" s="16"/>
      <c r="R2259" s="133"/>
      <c r="S2259" s="134"/>
      <c r="T2259" s="16"/>
      <c r="U2259" s="16"/>
      <c r="V2259" s="5"/>
      <c r="W2259" s="5"/>
      <c r="X2259" s="5"/>
      <c r="Y2259" s="5"/>
      <c r="Z2259" s="18"/>
      <c r="AA2259" s="5"/>
      <c r="BV2259" s="5"/>
    </row>
    <row r="2260" spans="1:74" x14ac:dyDescent="0.3">
      <c r="A2260" s="4"/>
      <c r="F2260" s="4"/>
      <c r="G2260" s="4"/>
      <c r="H2260" s="116"/>
      <c r="I2260" s="116"/>
      <c r="J2260" s="4"/>
      <c r="K2260" s="4"/>
      <c r="L2260" s="4"/>
      <c r="M2260" s="117"/>
      <c r="N2260" s="14"/>
      <c r="O2260" s="14"/>
      <c r="P2260" s="32"/>
      <c r="Q2260" s="16"/>
      <c r="R2260" s="133"/>
      <c r="S2260" s="134"/>
      <c r="T2260" s="16"/>
      <c r="U2260" s="16"/>
      <c r="V2260" s="5"/>
      <c r="W2260" s="5"/>
      <c r="X2260" s="5"/>
      <c r="Y2260" s="5"/>
      <c r="Z2260" s="18"/>
      <c r="AA2260" s="5"/>
      <c r="BV2260" s="5"/>
    </row>
    <row r="2261" spans="1:74" x14ac:dyDescent="0.3">
      <c r="A2261" s="4"/>
      <c r="F2261" s="4"/>
      <c r="G2261" s="4"/>
      <c r="H2261" s="116"/>
      <c r="I2261" s="116"/>
      <c r="J2261" s="4"/>
      <c r="K2261" s="4"/>
      <c r="L2261" s="4"/>
      <c r="M2261" s="117"/>
      <c r="N2261" s="14"/>
      <c r="O2261" s="14"/>
      <c r="P2261" s="32"/>
      <c r="Q2261" s="16"/>
      <c r="R2261" s="133"/>
      <c r="S2261" s="134"/>
      <c r="T2261" s="16"/>
      <c r="U2261" s="16"/>
      <c r="V2261" s="5"/>
      <c r="W2261" s="5"/>
      <c r="X2261" s="5"/>
      <c r="Y2261" s="5"/>
      <c r="Z2261" s="18"/>
      <c r="AA2261" s="5"/>
      <c r="BV2261" s="5"/>
    </row>
    <row r="2262" spans="1:74" x14ac:dyDescent="0.3">
      <c r="A2262" s="4"/>
      <c r="F2262" s="4"/>
      <c r="G2262" s="4"/>
      <c r="H2262" s="116"/>
      <c r="I2262" s="116"/>
      <c r="J2262" s="4"/>
      <c r="K2262" s="4"/>
      <c r="L2262" s="4"/>
      <c r="M2262" s="117"/>
      <c r="N2262" s="14"/>
      <c r="O2262" s="14"/>
      <c r="P2262" s="32"/>
      <c r="Q2262" s="16"/>
      <c r="R2262" s="133"/>
      <c r="S2262" s="134"/>
      <c r="T2262" s="16"/>
      <c r="U2262" s="16"/>
      <c r="V2262" s="5"/>
      <c r="W2262" s="5"/>
      <c r="X2262" s="5"/>
      <c r="Y2262" s="5"/>
      <c r="Z2262" s="18"/>
      <c r="AA2262" s="5"/>
      <c r="BV2262" s="5"/>
    </row>
    <row r="2263" spans="1:74" x14ac:dyDescent="0.3">
      <c r="A2263" s="4"/>
      <c r="F2263" s="4"/>
      <c r="G2263" s="4"/>
      <c r="H2263" s="116"/>
      <c r="I2263" s="116"/>
      <c r="J2263" s="4"/>
      <c r="K2263" s="4"/>
      <c r="L2263" s="4"/>
      <c r="M2263" s="117"/>
      <c r="N2263" s="14"/>
      <c r="O2263" s="14"/>
      <c r="P2263" s="32"/>
      <c r="Q2263" s="16"/>
      <c r="R2263" s="133"/>
      <c r="S2263" s="134"/>
      <c r="T2263" s="16"/>
      <c r="U2263" s="16"/>
      <c r="V2263" s="5"/>
      <c r="W2263" s="5"/>
      <c r="X2263" s="5"/>
      <c r="Y2263" s="5"/>
      <c r="Z2263" s="18"/>
      <c r="AA2263" s="5"/>
      <c r="BV2263" s="5"/>
    </row>
    <row r="2264" spans="1:74" x14ac:dyDescent="0.3">
      <c r="A2264" s="4"/>
      <c r="F2264" s="4"/>
      <c r="G2264" s="4"/>
      <c r="H2264" s="116"/>
      <c r="I2264" s="116"/>
      <c r="J2264" s="4"/>
      <c r="K2264" s="4"/>
      <c r="L2264" s="4"/>
      <c r="M2264" s="117"/>
      <c r="N2264" s="14"/>
      <c r="O2264" s="14"/>
      <c r="P2264" s="32"/>
      <c r="Q2264" s="16"/>
      <c r="R2264" s="133"/>
      <c r="S2264" s="134"/>
      <c r="T2264" s="16"/>
      <c r="U2264" s="16"/>
      <c r="V2264" s="5"/>
      <c r="W2264" s="5"/>
      <c r="X2264" s="5"/>
      <c r="Y2264" s="5"/>
      <c r="Z2264" s="18"/>
      <c r="AA2264" s="5"/>
      <c r="BV2264" s="5"/>
    </row>
    <row r="2265" spans="1:74" x14ac:dyDescent="0.3">
      <c r="A2265" s="4"/>
      <c r="F2265" s="4"/>
      <c r="G2265" s="4"/>
      <c r="H2265" s="116"/>
      <c r="I2265" s="116"/>
      <c r="J2265" s="4"/>
      <c r="K2265" s="4"/>
      <c r="L2265" s="4"/>
      <c r="M2265" s="117"/>
      <c r="N2265" s="14"/>
      <c r="O2265" s="14"/>
      <c r="P2265" s="32"/>
      <c r="Q2265" s="16"/>
      <c r="R2265" s="133"/>
      <c r="S2265" s="134"/>
      <c r="T2265" s="16"/>
      <c r="U2265" s="16"/>
      <c r="V2265" s="5"/>
      <c r="W2265" s="5"/>
      <c r="X2265" s="5"/>
      <c r="Y2265" s="5"/>
      <c r="Z2265" s="18"/>
      <c r="AA2265" s="5"/>
      <c r="BV2265" s="5"/>
    </row>
    <row r="2266" spans="1:74" x14ac:dyDescent="0.3">
      <c r="A2266" s="4"/>
      <c r="F2266" s="4"/>
      <c r="G2266" s="4"/>
      <c r="H2266" s="116"/>
      <c r="I2266" s="116"/>
      <c r="J2266" s="4"/>
      <c r="K2266" s="4"/>
      <c r="L2266" s="4"/>
      <c r="M2266" s="117"/>
      <c r="N2266" s="14"/>
      <c r="O2266" s="14"/>
      <c r="P2266" s="32"/>
      <c r="Q2266" s="16"/>
      <c r="R2266" s="133"/>
      <c r="S2266" s="134"/>
      <c r="T2266" s="16"/>
      <c r="U2266" s="16"/>
      <c r="V2266" s="5"/>
      <c r="W2266" s="5"/>
      <c r="X2266" s="5"/>
      <c r="Y2266" s="5"/>
      <c r="Z2266" s="18"/>
      <c r="AA2266" s="5"/>
      <c r="BV2266" s="5"/>
    </row>
    <row r="2267" spans="1:74" x14ac:dyDescent="0.3">
      <c r="A2267" s="4"/>
      <c r="F2267" s="4"/>
      <c r="G2267" s="4"/>
      <c r="H2267" s="116"/>
      <c r="I2267" s="116"/>
      <c r="J2267" s="4"/>
      <c r="K2267" s="4"/>
      <c r="L2267" s="4"/>
      <c r="M2267" s="117"/>
      <c r="N2267" s="14"/>
      <c r="O2267" s="14"/>
      <c r="P2267" s="32"/>
      <c r="Q2267" s="16"/>
      <c r="R2267" s="133"/>
      <c r="S2267" s="134"/>
      <c r="T2267" s="16"/>
      <c r="U2267" s="16"/>
      <c r="V2267" s="5"/>
      <c r="W2267" s="5"/>
      <c r="X2267" s="5"/>
      <c r="Y2267" s="5"/>
      <c r="Z2267" s="18"/>
      <c r="AA2267" s="5"/>
      <c r="BV2267" s="5"/>
    </row>
    <row r="2268" spans="1:74" x14ac:dyDescent="0.3">
      <c r="A2268" s="4"/>
      <c r="F2268" s="4"/>
      <c r="G2268" s="4"/>
      <c r="H2268" s="116"/>
      <c r="I2268" s="116"/>
      <c r="J2268" s="4"/>
      <c r="K2268" s="4"/>
      <c r="L2268" s="4"/>
      <c r="M2268" s="117"/>
      <c r="N2268" s="14"/>
      <c r="O2268" s="14"/>
      <c r="P2268" s="32"/>
      <c r="Q2268" s="16"/>
      <c r="R2268" s="133"/>
      <c r="S2268" s="134"/>
      <c r="T2268" s="16"/>
      <c r="U2268" s="16"/>
      <c r="V2268" s="5"/>
      <c r="W2268" s="5"/>
      <c r="X2268" s="5"/>
      <c r="Y2268" s="5"/>
      <c r="Z2268" s="18"/>
      <c r="AA2268" s="5"/>
      <c r="BV2268" s="5"/>
    </row>
    <row r="2269" spans="1:74" x14ac:dyDescent="0.3">
      <c r="A2269" s="4"/>
      <c r="F2269" s="4"/>
      <c r="G2269" s="4"/>
      <c r="H2269" s="116"/>
      <c r="I2269" s="116"/>
      <c r="J2269" s="4"/>
      <c r="K2269" s="4"/>
      <c r="L2269" s="4"/>
      <c r="M2269" s="117"/>
      <c r="N2269" s="14"/>
      <c r="O2269" s="14"/>
      <c r="P2269" s="32"/>
      <c r="Q2269" s="16"/>
      <c r="R2269" s="133"/>
      <c r="S2269" s="134"/>
      <c r="T2269" s="16"/>
      <c r="U2269" s="16"/>
      <c r="V2269" s="5"/>
      <c r="W2269" s="5"/>
      <c r="X2269" s="5"/>
      <c r="Y2269" s="5"/>
      <c r="Z2269" s="18"/>
      <c r="AA2269" s="5"/>
      <c r="BV2269" s="5"/>
    </row>
    <row r="2270" spans="1:74" x14ac:dyDescent="0.3">
      <c r="A2270" s="4"/>
      <c r="F2270" s="4"/>
      <c r="G2270" s="4"/>
      <c r="H2270" s="116"/>
      <c r="I2270" s="116"/>
      <c r="J2270" s="4"/>
      <c r="K2270" s="4"/>
      <c r="L2270" s="4"/>
      <c r="M2270" s="117"/>
      <c r="N2270" s="14"/>
      <c r="O2270" s="14"/>
      <c r="P2270" s="32"/>
      <c r="Q2270" s="16"/>
      <c r="R2270" s="133"/>
      <c r="S2270" s="134"/>
      <c r="T2270" s="16"/>
      <c r="U2270" s="16"/>
      <c r="V2270" s="5"/>
      <c r="W2270" s="5"/>
      <c r="X2270" s="5"/>
      <c r="Y2270" s="5"/>
      <c r="Z2270" s="18"/>
      <c r="AA2270" s="5"/>
      <c r="BV2270" s="5"/>
    </row>
    <row r="2271" spans="1:74" x14ac:dyDescent="0.3">
      <c r="A2271" s="4"/>
      <c r="F2271" s="4"/>
      <c r="G2271" s="4"/>
      <c r="H2271" s="116"/>
      <c r="I2271" s="116"/>
      <c r="J2271" s="4"/>
      <c r="K2271" s="4"/>
      <c r="L2271" s="4"/>
      <c r="M2271" s="117"/>
      <c r="N2271" s="14"/>
      <c r="O2271" s="14"/>
      <c r="P2271" s="32"/>
      <c r="Q2271" s="16"/>
      <c r="R2271" s="133"/>
      <c r="S2271" s="134"/>
      <c r="T2271" s="16"/>
      <c r="U2271" s="16"/>
      <c r="V2271" s="5"/>
      <c r="W2271" s="5"/>
      <c r="X2271" s="5"/>
      <c r="Y2271" s="5"/>
      <c r="Z2271" s="18"/>
      <c r="AA2271" s="5"/>
      <c r="BV2271" s="5"/>
    </row>
    <row r="2272" spans="1:74" x14ac:dyDescent="0.3">
      <c r="A2272" s="4"/>
      <c r="F2272" s="4"/>
      <c r="G2272" s="4"/>
      <c r="H2272" s="116"/>
      <c r="I2272" s="116"/>
      <c r="J2272" s="4"/>
      <c r="K2272" s="4"/>
      <c r="L2272" s="4"/>
      <c r="M2272" s="117"/>
      <c r="N2272" s="14"/>
      <c r="O2272" s="14"/>
      <c r="P2272" s="32"/>
      <c r="Q2272" s="16"/>
      <c r="R2272" s="133"/>
      <c r="S2272" s="134"/>
      <c r="T2272" s="16"/>
      <c r="U2272" s="16"/>
      <c r="V2272" s="5"/>
      <c r="W2272" s="5"/>
      <c r="X2272" s="5"/>
      <c r="Y2272" s="5"/>
      <c r="Z2272" s="18"/>
      <c r="AA2272" s="5"/>
      <c r="BV2272" s="5"/>
    </row>
    <row r="2273" spans="1:74" x14ac:dyDescent="0.3">
      <c r="A2273" s="4"/>
      <c r="F2273" s="4"/>
      <c r="G2273" s="4"/>
      <c r="H2273" s="116"/>
      <c r="I2273" s="116"/>
      <c r="J2273" s="4"/>
      <c r="K2273" s="4"/>
      <c r="L2273" s="4"/>
      <c r="M2273" s="117"/>
      <c r="N2273" s="14"/>
      <c r="O2273" s="14"/>
      <c r="P2273" s="32"/>
      <c r="Q2273" s="16"/>
      <c r="R2273" s="133"/>
      <c r="S2273" s="134"/>
      <c r="T2273" s="16"/>
      <c r="U2273" s="16"/>
      <c r="V2273" s="5"/>
      <c r="W2273" s="5"/>
      <c r="X2273" s="5"/>
      <c r="Y2273" s="5"/>
      <c r="Z2273" s="18"/>
      <c r="AA2273" s="5"/>
      <c r="BV2273" s="5"/>
    </row>
    <row r="2274" spans="1:74" x14ac:dyDescent="0.3">
      <c r="A2274" s="4"/>
      <c r="F2274" s="4"/>
      <c r="G2274" s="4"/>
      <c r="H2274" s="116"/>
      <c r="I2274" s="116"/>
      <c r="J2274" s="4"/>
      <c r="K2274" s="4"/>
      <c r="L2274" s="4"/>
      <c r="M2274" s="117"/>
      <c r="N2274" s="14"/>
      <c r="O2274" s="14"/>
      <c r="P2274" s="32"/>
      <c r="Q2274" s="16"/>
      <c r="R2274" s="133"/>
      <c r="S2274" s="134"/>
      <c r="T2274" s="16"/>
      <c r="U2274" s="16"/>
      <c r="V2274" s="5"/>
      <c r="W2274" s="5"/>
      <c r="X2274" s="5"/>
      <c r="Y2274" s="5"/>
      <c r="Z2274" s="18"/>
      <c r="AA2274" s="5"/>
      <c r="BV2274" s="5"/>
    </row>
    <row r="2275" spans="1:74" x14ac:dyDescent="0.3">
      <c r="A2275" s="4"/>
      <c r="F2275" s="4"/>
      <c r="G2275" s="4"/>
      <c r="H2275" s="116"/>
      <c r="I2275" s="116"/>
      <c r="J2275" s="4"/>
      <c r="K2275" s="4"/>
      <c r="L2275" s="4"/>
      <c r="M2275" s="117"/>
      <c r="N2275" s="14"/>
      <c r="O2275" s="14"/>
      <c r="P2275" s="32"/>
      <c r="Q2275" s="16"/>
      <c r="R2275" s="133"/>
      <c r="S2275" s="134"/>
      <c r="T2275" s="16"/>
      <c r="U2275" s="16"/>
      <c r="V2275" s="5"/>
      <c r="W2275" s="5"/>
      <c r="X2275" s="5"/>
      <c r="Y2275" s="5"/>
      <c r="Z2275" s="18"/>
      <c r="AA2275" s="5"/>
      <c r="BV2275" s="5"/>
    </row>
    <row r="2276" spans="1:74" x14ac:dyDescent="0.3">
      <c r="A2276" s="4"/>
      <c r="F2276" s="4"/>
      <c r="G2276" s="4"/>
      <c r="H2276" s="116"/>
      <c r="I2276" s="116"/>
      <c r="J2276" s="4"/>
      <c r="K2276" s="4"/>
      <c r="L2276" s="4"/>
      <c r="M2276" s="117"/>
      <c r="N2276" s="14"/>
      <c r="O2276" s="14"/>
      <c r="P2276" s="32"/>
      <c r="Q2276" s="16"/>
      <c r="R2276" s="133"/>
      <c r="S2276" s="134"/>
      <c r="T2276" s="16"/>
      <c r="U2276" s="16"/>
      <c r="V2276" s="5"/>
      <c r="W2276" s="5"/>
      <c r="X2276" s="5"/>
      <c r="Y2276" s="5"/>
      <c r="Z2276" s="18"/>
      <c r="AA2276" s="5"/>
      <c r="BV2276" s="5"/>
    </row>
    <row r="2277" spans="1:74" x14ac:dyDescent="0.3">
      <c r="A2277" s="4"/>
      <c r="F2277" s="4"/>
      <c r="G2277" s="4"/>
      <c r="H2277" s="116"/>
      <c r="I2277" s="116"/>
      <c r="J2277" s="4"/>
      <c r="K2277" s="4"/>
      <c r="L2277" s="4"/>
      <c r="M2277" s="117"/>
      <c r="N2277" s="14"/>
      <c r="O2277" s="14"/>
      <c r="P2277" s="32"/>
      <c r="Q2277" s="16"/>
      <c r="R2277" s="133"/>
      <c r="S2277" s="134"/>
      <c r="T2277" s="16"/>
      <c r="U2277" s="16"/>
      <c r="V2277" s="5"/>
      <c r="W2277" s="5"/>
      <c r="X2277" s="5"/>
      <c r="Y2277" s="5"/>
      <c r="Z2277" s="18"/>
      <c r="AA2277" s="5"/>
      <c r="BV2277" s="5"/>
    </row>
    <row r="2278" spans="1:74" x14ac:dyDescent="0.3">
      <c r="A2278" s="4"/>
      <c r="F2278" s="4"/>
      <c r="G2278" s="4"/>
      <c r="H2278" s="116"/>
      <c r="I2278" s="116"/>
      <c r="J2278" s="4"/>
      <c r="K2278" s="4"/>
      <c r="L2278" s="4"/>
      <c r="M2278" s="117"/>
      <c r="N2278" s="14"/>
      <c r="O2278" s="14"/>
      <c r="P2278" s="32"/>
      <c r="Q2278" s="16"/>
      <c r="R2278" s="133"/>
      <c r="S2278" s="134"/>
      <c r="T2278" s="16"/>
      <c r="U2278" s="16"/>
      <c r="V2278" s="5"/>
      <c r="W2278" s="5"/>
      <c r="X2278" s="5"/>
      <c r="Y2278" s="5"/>
      <c r="Z2278" s="18"/>
      <c r="AA2278" s="5"/>
      <c r="BV2278" s="5"/>
    </row>
    <row r="2279" spans="1:74" x14ac:dyDescent="0.3">
      <c r="A2279" s="4"/>
      <c r="F2279" s="4"/>
      <c r="G2279" s="4"/>
      <c r="H2279" s="116"/>
      <c r="I2279" s="116"/>
      <c r="J2279" s="4"/>
      <c r="K2279" s="4"/>
      <c r="L2279" s="4"/>
      <c r="M2279" s="117"/>
      <c r="N2279" s="14"/>
      <c r="O2279" s="14"/>
      <c r="P2279" s="32"/>
      <c r="Q2279" s="16"/>
      <c r="R2279" s="133"/>
      <c r="S2279" s="134"/>
      <c r="T2279" s="16"/>
      <c r="U2279" s="16"/>
      <c r="V2279" s="5"/>
      <c r="W2279" s="5"/>
      <c r="X2279" s="5"/>
      <c r="Y2279" s="5"/>
      <c r="Z2279" s="18"/>
      <c r="AA2279" s="5"/>
      <c r="BV2279" s="5"/>
    </row>
    <row r="2280" spans="1:74" x14ac:dyDescent="0.3">
      <c r="A2280" s="4"/>
      <c r="F2280" s="4"/>
      <c r="G2280" s="4"/>
      <c r="H2280" s="116"/>
      <c r="I2280" s="116"/>
      <c r="J2280" s="4"/>
      <c r="K2280" s="4"/>
      <c r="L2280" s="4"/>
      <c r="M2280" s="117"/>
      <c r="N2280" s="14"/>
      <c r="O2280" s="14"/>
      <c r="P2280" s="32"/>
      <c r="Q2280" s="16"/>
      <c r="R2280" s="133"/>
      <c r="S2280" s="134"/>
      <c r="T2280" s="16"/>
      <c r="U2280" s="16"/>
      <c r="V2280" s="5"/>
      <c r="W2280" s="5"/>
      <c r="X2280" s="5"/>
      <c r="Y2280" s="5"/>
      <c r="Z2280" s="18"/>
      <c r="AA2280" s="5"/>
      <c r="BV2280" s="5"/>
    </row>
    <row r="2281" spans="1:74" x14ac:dyDescent="0.3">
      <c r="A2281" s="4"/>
      <c r="F2281" s="4"/>
      <c r="G2281" s="4"/>
      <c r="H2281" s="116"/>
      <c r="I2281" s="116"/>
      <c r="J2281" s="4"/>
      <c r="K2281" s="4"/>
      <c r="L2281" s="4"/>
      <c r="M2281" s="117"/>
      <c r="N2281" s="14"/>
      <c r="O2281" s="14"/>
      <c r="P2281" s="32"/>
      <c r="Q2281" s="16"/>
      <c r="R2281" s="133"/>
      <c r="S2281" s="134"/>
      <c r="T2281" s="16"/>
      <c r="U2281" s="16"/>
      <c r="V2281" s="5"/>
      <c r="W2281" s="5"/>
      <c r="X2281" s="5"/>
      <c r="Y2281" s="5"/>
      <c r="Z2281" s="18"/>
      <c r="AA2281" s="5"/>
      <c r="BV2281" s="5"/>
    </row>
    <row r="2282" spans="1:74" x14ac:dyDescent="0.3">
      <c r="A2282" s="4"/>
      <c r="F2282" s="4"/>
      <c r="G2282" s="4"/>
      <c r="H2282" s="116"/>
      <c r="I2282" s="116"/>
      <c r="J2282" s="4"/>
      <c r="K2282" s="4"/>
      <c r="L2282" s="4"/>
      <c r="M2282" s="117"/>
      <c r="N2282" s="14"/>
      <c r="O2282" s="14"/>
      <c r="P2282" s="32"/>
      <c r="Q2282" s="16"/>
      <c r="R2282" s="133"/>
      <c r="S2282" s="134"/>
      <c r="T2282" s="16"/>
      <c r="U2282" s="16"/>
      <c r="V2282" s="5"/>
      <c r="W2282" s="5"/>
      <c r="X2282" s="5"/>
      <c r="Y2282" s="5"/>
      <c r="Z2282" s="18"/>
      <c r="AA2282" s="5"/>
      <c r="BV2282" s="5"/>
    </row>
    <row r="2283" spans="1:74" x14ac:dyDescent="0.3">
      <c r="A2283" s="4"/>
      <c r="F2283" s="4"/>
      <c r="G2283" s="4"/>
      <c r="H2283" s="116"/>
      <c r="I2283" s="116"/>
      <c r="J2283" s="4"/>
      <c r="K2283" s="4"/>
      <c r="L2283" s="4"/>
      <c r="M2283" s="117"/>
      <c r="N2283" s="14"/>
      <c r="O2283" s="14"/>
      <c r="P2283" s="32"/>
      <c r="Q2283" s="16"/>
      <c r="R2283" s="133"/>
      <c r="S2283" s="134"/>
      <c r="T2283" s="16"/>
      <c r="U2283" s="16"/>
      <c r="V2283" s="5"/>
      <c r="W2283" s="5"/>
      <c r="X2283" s="5"/>
      <c r="Y2283" s="5"/>
      <c r="Z2283" s="18"/>
      <c r="AA2283" s="5"/>
      <c r="BV2283" s="5"/>
    </row>
    <row r="2284" spans="1:74" x14ac:dyDescent="0.3">
      <c r="A2284" s="4"/>
      <c r="F2284" s="4"/>
      <c r="G2284" s="4"/>
      <c r="H2284" s="116"/>
      <c r="I2284" s="116"/>
      <c r="J2284" s="4"/>
      <c r="K2284" s="4"/>
      <c r="L2284" s="4"/>
      <c r="M2284" s="117"/>
      <c r="N2284" s="14"/>
      <c r="O2284" s="14"/>
      <c r="P2284" s="32"/>
      <c r="Q2284" s="16"/>
      <c r="R2284" s="133"/>
      <c r="S2284" s="134"/>
      <c r="T2284" s="16"/>
      <c r="U2284" s="16"/>
      <c r="V2284" s="5"/>
      <c r="W2284" s="5"/>
      <c r="X2284" s="5"/>
      <c r="Y2284" s="5"/>
      <c r="Z2284" s="18"/>
      <c r="AA2284" s="5"/>
      <c r="BV2284" s="5"/>
    </row>
    <row r="2285" spans="1:74" x14ac:dyDescent="0.3">
      <c r="A2285" s="4"/>
      <c r="F2285" s="4"/>
      <c r="G2285" s="4"/>
      <c r="H2285" s="116"/>
      <c r="I2285" s="116"/>
      <c r="J2285" s="4"/>
      <c r="K2285" s="4"/>
      <c r="L2285" s="4"/>
      <c r="M2285" s="117"/>
      <c r="N2285" s="14"/>
      <c r="O2285" s="14"/>
      <c r="P2285" s="32"/>
      <c r="Q2285" s="16"/>
      <c r="R2285" s="133"/>
      <c r="S2285" s="134"/>
      <c r="T2285" s="16"/>
      <c r="U2285" s="16"/>
      <c r="V2285" s="5"/>
      <c r="W2285" s="5"/>
      <c r="X2285" s="5"/>
      <c r="Y2285" s="5"/>
      <c r="Z2285" s="18"/>
      <c r="AA2285" s="5"/>
      <c r="BV2285" s="5"/>
    </row>
    <row r="2286" spans="1:74" x14ac:dyDescent="0.3">
      <c r="A2286" s="4"/>
      <c r="F2286" s="4"/>
      <c r="G2286" s="4"/>
      <c r="H2286" s="116"/>
      <c r="I2286" s="116"/>
      <c r="J2286" s="4"/>
      <c r="K2286" s="4"/>
      <c r="L2286" s="4"/>
      <c r="M2286" s="117"/>
      <c r="N2286" s="14"/>
      <c r="O2286" s="14"/>
      <c r="P2286" s="32"/>
      <c r="Q2286" s="16"/>
      <c r="R2286" s="133"/>
      <c r="S2286" s="134"/>
      <c r="T2286" s="16"/>
      <c r="U2286" s="16"/>
      <c r="V2286" s="5"/>
      <c r="W2286" s="5"/>
      <c r="X2286" s="5"/>
      <c r="Y2286" s="5"/>
      <c r="Z2286" s="18"/>
      <c r="AA2286" s="5"/>
      <c r="BV2286" s="5"/>
    </row>
    <row r="2287" spans="1:74" x14ac:dyDescent="0.3">
      <c r="A2287" s="4"/>
      <c r="F2287" s="4"/>
      <c r="G2287" s="4"/>
      <c r="H2287" s="116"/>
      <c r="I2287" s="116"/>
      <c r="J2287" s="4"/>
      <c r="K2287" s="4"/>
      <c r="L2287" s="4"/>
      <c r="M2287" s="117"/>
      <c r="N2287" s="14"/>
      <c r="O2287" s="14"/>
      <c r="P2287" s="32"/>
      <c r="Q2287" s="16"/>
      <c r="R2287" s="133"/>
      <c r="S2287" s="134"/>
      <c r="T2287" s="16"/>
      <c r="U2287" s="16"/>
      <c r="V2287" s="5"/>
      <c r="W2287" s="5"/>
      <c r="X2287" s="5"/>
      <c r="Y2287" s="5"/>
      <c r="Z2287" s="18"/>
      <c r="AA2287" s="5"/>
      <c r="BV2287" s="5"/>
    </row>
    <row r="2288" spans="1:74" x14ac:dyDescent="0.3">
      <c r="A2288" s="4"/>
      <c r="F2288" s="4"/>
      <c r="G2288" s="4"/>
      <c r="H2288" s="116"/>
      <c r="I2288" s="116"/>
      <c r="J2288" s="4"/>
      <c r="K2288" s="4"/>
      <c r="L2288" s="4"/>
      <c r="M2288" s="117"/>
      <c r="N2288" s="14"/>
      <c r="O2288" s="14"/>
      <c r="P2288" s="32"/>
      <c r="Q2288" s="16"/>
      <c r="R2288" s="133"/>
      <c r="S2288" s="134"/>
      <c r="T2288" s="16"/>
      <c r="U2288" s="16"/>
      <c r="V2288" s="5"/>
      <c r="W2288" s="5"/>
      <c r="X2288" s="5"/>
      <c r="Y2288" s="5"/>
      <c r="Z2288" s="18"/>
      <c r="AA2288" s="5"/>
      <c r="BV2288" s="5"/>
    </row>
    <row r="2289" spans="1:74" x14ac:dyDescent="0.3">
      <c r="A2289" s="4"/>
      <c r="F2289" s="4"/>
      <c r="G2289" s="4"/>
      <c r="H2289" s="116"/>
      <c r="I2289" s="116"/>
      <c r="J2289" s="4"/>
      <c r="K2289" s="4"/>
      <c r="L2289" s="4"/>
      <c r="M2289" s="117"/>
      <c r="N2289" s="14"/>
      <c r="O2289" s="14"/>
      <c r="P2289" s="32"/>
      <c r="Q2289" s="16"/>
      <c r="R2289" s="133"/>
      <c r="S2289" s="134"/>
      <c r="T2289" s="16"/>
      <c r="U2289" s="16"/>
      <c r="V2289" s="5"/>
      <c r="W2289" s="5"/>
      <c r="X2289" s="5"/>
      <c r="Y2289" s="5"/>
      <c r="Z2289" s="18"/>
      <c r="AA2289" s="5"/>
      <c r="BV2289" s="5"/>
    </row>
    <row r="2290" spans="1:74" x14ac:dyDescent="0.3">
      <c r="A2290" s="4"/>
      <c r="F2290" s="4"/>
      <c r="G2290" s="4"/>
      <c r="H2290" s="116"/>
      <c r="I2290" s="116"/>
      <c r="J2290" s="4"/>
      <c r="K2290" s="4"/>
      <c r="L2290" s="4"/>
      <c r="M2290" s="117"/>
      <c r="N2290" s="14"/>
      <c r="O2290" s="14"/>
      <c r="P2290" s="32"/>
      <c r="Q2290" s="16"/>
      <c r="R2290" s="133"/>
      <c r="S2290" s="134"/>
      <c r="T2290" s="16"/>
      <c r="U2290" s="16"/>
      <c r="V2290" s="5"/>
      <c r="W2290" s="5"/>
      <c r="X2290" s="5"/>
      <c r="Y2290" s="5"/>
      <c r="Z2290" s="18"/>
      <c r="AA2290" s="5"/>
      <c r="BV2290" s="5"/>
    </row>
    <row r="2291" spans="1:74" x14ac:dyDescent="0.3">
      <c r="A2291" s="4"/>
      <c r="F2291" s="4"/>
      <c r="G2291" s="4"/>
      <c r="H2291" s="116"/>
      <c r="I2291" s="116"/>
      <c r="J2291" s="4"/>
      <c r="K2291" s="4"/>
      <c r="L2291" s="4"/>
      <c r="M2291" s="117"/>
      <c r="N2291" s="14"/>
      <c r="O2291" s="14"/>
      <c r="P2291" s="32"/>
      <c r="Q2291" s="16"/>
      <c r="R2291" s="133"/>
      <c r="S2291" s="134"/>
      <c r="T2291" s="16"/>
      <c r="U2291" s="16"/>
      <c r="V2291" s="5"/>
      <c r="W2291" s="5"/>
      <c r="X2291" s="5"/>
      <c r="Y2291" s="5"/>
      <c r="Z2291" s="18"/>
      <c r="AA2291" s="5"/>
      <c r="BV2291" s="5"/>
    </row>
    <row r="2292" spans="1:74" x14ac:dyDescent="0.3">
      <c r="A2292" s="4"/>
      <c r="F2292" s="4"/>
      <c r="G2292" s="4"/>
      <c r="H2292" s="116"/>
      <c r="I2292" s="116"/>
      <c r="J2292" s="4"/>
      <c r="K2292" s="4"/>
      <c r="L2292" s="4"/>
      <c r="M2292" s="117"/>
      <c r="N2292" s="14"/>
      <c r="O2292" s="14"/>
      <c r="P2292" s="32"/>
      <c r="Q2292" s="16"/>
      <c r="R2292" s="133"/>
      <c r="S2292" s="134"/>
      <c r="T2292" s="16"/>
      <c r="U2292" s="16"/>
      <c r="V2292" s="5"/>
      <c r="W2292" s="5"/>
      <c r="X2292" s="5"/>
      <c r="Y2292" s="5"/>
      <c r="Z2292" s="18"/>
      <c r="AA2292" s="5"/>
      <c r="BV2292" s="5"/>
    </row>
    <row r="2293" spans="1:74" x14ac:dyDescent="0.3">
      <c r="A2293" s="4"/>
      <c r="F2293" s="4"/>
      <c r="G2293" s="4"/>
      <c r="H2293" s="116"/>
      <c r="I2293" s="116"/>
      <c r="J2293" s="4"/>
      <c r="K2293" s="4"/>
      <c r="L2293" s="4"/>
      <c r="M2293" s="117"/>
      <c r="N2293" s="14"/>
      <c r="O2293" s="14"/>
      <c r="P2293" s="32"/>
      <c r="Q2293" s="16"/>
      <c r="R2293" s="133"/>
      <c r="S2293" s="134"/>
      <c r="T2293" s="16"/>
      <c r="U2293" s="16"/>
      <c r="V2293" s="5"/>
      <c r="W2293" s="5"/>
      <c r="X2293" s="5"/>
      <c r="Y2293" s="5"/>
      <c r="Z2293" s="18"/>
      <c r="AA2293" s="5"/>
      <c r="BV2293" s="5"/>
    </row>
    <row r="2294" spans="1:74" x14ac:dyDescent="0.3">
      <c r="A2294" s="4"/>
      <c r="F2294" s="4"/>
      <c r="G2294" s="4"/>
      <c r="H2294" s="116"/>
      <c r="I2294" s="116"/>
      <c r="J2294" s="4"/>
      <c r="K2294" s="4"/>
      <c r="L2294" s="4"/>
      <c r="M2294" s="117"/>
      <c r="N2294" s="14"/>
      <c r="O2294" s="14"/>
      <c r="P2294" s="32"/>
      <c r="Q2294" s="16"/>
      <c r="R2294" s="133"/>
      <c r="S2294" s="134"/>
      <c r="T2294" s="16"/>
      <c r="U2294" s="16"/>
      <c r="V2294" s="5"/>
      <c r="W2294" s="5"/>
      <c r="X2294" s="5"/>
      <c r="Y2294" s="5"/>
      <c r="Z2294" s="18"/>
      <c r="AA2294" s="5"/>
      <c r="BV2294" s="5"/>
    </row>
    <row r="2295" spans="1:74" x14ac:dyDescent="0.3">
      <c r="A2295" s="4"/>
      <c r="F2295" s="4"/>
      <c r="G2295" s="4"/>
      <c r="H2295" s="116"/>
      <c r="I2295" s="116"/>
      <c r="J2295" s="4"/>
      <c r="K2295" s="4"/>
      <c r="L2295" s="4"/>
      <c r="M2295" s="117"/>
      <c r="N2295" s="14"/>
      <c r="O2295" s="14"/>
      <c r="P2295" s="32"/>
      <c r="Q2295" s="16"/>
      <c r="R2295" s="133"/>
      <c r="S2295" s="134"/>
      <c r="T2295" s="16"/>
      <c r="U2295" s="16"/>
      <c r="V2295" s="5"/>
      <c r="W2295" s="5"/>
      <c r="X2295" s="5"/>
      <c r="Y2295" s="5"/>
      <c r="Z2295" s="18"/>
      <c r="AA2295" s="5"/>
      <c r="BV2295" s="5"/>
    </row>
    <row r="2296" spans="1:74" x14ac:dyDescent="0.3">
      <c r="A2296" s="4"/>
      <c r="F2296" s="4"/>
      <c r="G2296" s="4"/>
      <c r="H2296" s="116"/>
      <c r="I2296" s="116"/>
      <c r="J2296" s="4"/>
      <c r="K2296" s="4"/>
      <c r="L2296" s="4"/>
      <c r="M2296" s="117"/>
      <c r="N2296" s="14"/>
      <c r="O2296" s="14"/>
      <c r="P2296" s="32"/>
      <c r="Q2296" s="16"/>
      <c r="R2296" s="133"/>
      <c r="S2296" s="134"/>
      <c r="T2296" s="16"/>
      <c r="U2296" s="16"/>
      <c r="V2296" s="5"/>
      <c r="W2296" s="5"/>
      <c r="X2296" s="5"/>
      <c r="Y2296" s="5"/>
      <c r="Z2296" s="18"/>
      <c r="AA2296" s="5"/>
      <c r="BV2296" s="5"/>
    </row>
    <row r="2297" spans="1:74" x14ac:dyDescent="0.3">
      <c r="A2297" s="4"/>
      <c r="F2297" s="4"/>
      <c r="G2297" s="4"/>
      <c r="H2297" s="116"/>
      <c r="I2297" s="116"/>
      <c r="J2297" s="4"/>
      <c r="K2297" s="4"/>
      <c r="L2297" s="4"/>
      <c r="M2297" s="117"/>
      <c r="N2297" s="14"/>
      <c r="O2297" s="14"/>
      <c r="P2297" s="32"/>
      <c r="Q2297" s="16"/>
      <c r="R2297" s="133"/>
      <c r="S2297" s="134"/>
      <c r="T2297" s="16"/>
      <c r="U2297" s="16"/>
      <c r="V2297" s="5"/>
      <c r="W2297" s="5"/>
      <c r="X2297" s="5"/>
      <c r="Y2297" s="5"/>
      <c r="Z2297" s="18"/>
      <c r="AA2297" s="5"/>
      <c r="BV2297" s="5"/>
    </row>
    <row r="2298" spans="1:74" x14ac:dyDescent="0.3">
      <c r="A2298" s="4"/>
      <c r="F2298" s="4"/>
      <c r="G2298" s="4"/>
      <c r="H2298" s="116"/>
      <c r="I2298" s="116"/>
      <c r="J2298" s="4"/>
      <c r="K2298" s="4"/>
      <c r="L2298" s="4"/>
      <c r="M2298" s="117"/>
      <c r="N2298" s="14"/>
      <c r="O2298" s="14"/>
      <c r="P2298" s="32"/>
      <c r="Q2298" s="16"/>
      <c r="R2298" s="133"/>
      <c r="S2298" s="134"/>
      <c r="T2298" s="16"/>
      <c r="U2298" s="16"/>
      <c r="V2298" s="5"/>
      <c r="W2298" s="5"/>
      <c r="X2298" s="5"/>
      <c r="Y2298" s="5"/>
      <c r="Z2298" s="18"/>
      <c r="AA2298" s="5"/>
      <c r="BV2298" s="5"/>
    </row>
    <row r="2299" spans="1:74" x14ac:dyDescent="0.3">
      <c r="A2299" s="4"/>
      <c r="F2299" s="4"/>
      <c r="G2299" s="4"/>
      <c r="H2299" s="116"/>
      <c r="I2299" s="116"/>
      <c r="J2299" s="4"/>
      <c r="K2299" s="4"/>
      <c r="L2299" s="4"/>
      <c r="M2299" s="117"/>
      <c r="N2299" s="14"/>
      <c r="O2299" s="14"/>
      <c r="P2299" s="32"/>
      <c r="Q2299" s="16"/>
      <c r="R2299" s="133"/>
      <c r="S2299" s="134"/>
      <c r="T2299" s="16"/>
      <c r="U2299" s="16"/>
      <c r="V2299" s="5"/>
      <c r="W2299" s="5"/>
      <c r="X2299" s="5"/>
      <c r="Y2299" s="5"/>
      <c r="Z2299" s="18"/>
      <c r="AA2299" s="5"/>
      <c r="BV2299" s="5"/>
    </row>
    <row r="2300" spans="1:74" x14ac:dyDescent="0.3">
      <c r="A2300" s="4"/>
      <c r="F2300" s="4"/>
      <c r="G2300" s="4"/>
      <c r="H2300" s="116"/>
      <c r="I2300" s="116"/>
      <c r="J2300" s="4"/>
      <c r="K2300" s="4"/>
      <c r="L2300" s="4"/>
      <c r="M2300" s="117"/>
      <c r="N2300" s="14"/>
      <c r="O2300" s="14"/>
      <c r="P2300" s="32"/>
      <c r="Q2300" s="16"/>
      <c r="R2300" s="133"/>
      <c r="S2300" s="134"/>
      <c r="T2300" s="16"/>
      <c r="U2300" s="16"/>
      <c r="V2300" s="5"/>
      <c r="W2300" s="5"/>
      <c r="X2300" s="5"/>
      <c r="Y2300" s="5"/>
      <c r="Z2300" s="18"/>
      <c r="AA2300" s="5"/>
      <c r="BV2300" s="5"/>
    </row>
    <row r="2301" spans="1:74" x14ac:dyDescent="0.3">
      <c r="A2301" s="4"/>
      <c r="F2301" s="4"/>
      <c r="G2301" s="4"/>
      <c r="H2301" s="116"/>
      <c r="I2301" s="116"/>
      <c r="J2301" s="4"/>
      <c r="K2301" s="4"/>
      <c r="L2301" s="4"/>
      <c r="M2301" s="117"/>
      <c r="N2301" s="14"/>
      <c r="O2301" s="14"/>
      <c r="P2301" s="32"/>
      <c r="Q2301" s="16"/>
      <c r="R2301" s="133"/>
      <c r="S2301" s="134"/>
      <c r="T2301" s="16"/>
      <c r="U2301" s="16"/>
      <c r="V2301" s="5"/>
      <c r="W2301" s="5"/>
      <c r="X2301" s="5"/>
      <c r="Y2301" s="5"/>
      <c r="Z2301" s="18"/>
      <c r="AA2301" s="5"/>
      <c r="BV2301" s="5"/>
    </row>
    <row r="2302" spans="1:74" x14ac:dyDescent="0.3">
      <c r="A2302" s="4"/>
      <c r="F2302" s="4"/>
      <c r="G2302" s="4"/>
      <c r="H2302" s="116"/>
      <c r="I2302" s="116"/>
      <c r="J2302" s="4"/>
      <c r="K2302" s="4"/>
      <c r="L2302" s="4"/>
      <c r="M2302" s="117"/>
      <c r="N2302" s="14"/>
      <c r="O2302" s="14"/>
      <c r="P2302" s="32"/>
      <c r="Q2302" s="16"/>
      <c r="R2302" s="133"/>
      <c r="S2302" s="134"/>
      <c r="T2302" s="16"/>
      <c r="U2302" s="16"/>
      <c r="V2302" s="5"/>
      <c r="W2302" s="5"/>
      <c r="X2302" s="5"/>
      <c r="Y2302" s="5"/>
      <c r="Z2302" s="18"/>
      <c r="AA2302" s="5"/>
      <c r="BV2302" s="5"/>
    </row>
    <row r="2303" spans="1:74" x14ac:dyDescent="0.3">
      <c r="A2303" s="4"/>
      <c r="F2303" s="4"/>
      <c r="G2303" s="4"/>
      <c r="H2303" s="116"/>
      <c r="I2303" s="116"/>
      <c r="J2303" s="4"/>
      <c r="K2303" s="4"/>
      <c r="L2303" s="4"/>
      <c r="M2303" s="117"/>
      <c r="N2303" s="14"/>
      <c r="O2303" s="14"/>
      <c r="P2303" s="32"/>
      <c r="Q2303" s="16"/>
      <c r="R2303" s="133"/>
      <c r="S2303" s="134"/>
      <c r="T2303" s="16"/>
      <c r="U2303" s="16"/>
      <c r="V2303" s="5"/>
      <c r="W2303" s="5"/>
      <c r="X2303" s="5"/>
      <c r="Y2303" s="5"/>
      <c r="Z2303" s="18"/>
      <c r="AA2303" s="5"/>
      <c r="BV2303" s="5"/>
    </row>
    <row r="2304" spans="1:74" x14ac:dyDescent="0.3">
      <c r="A2304" s="4"/>
      <c r="F2304" s="4"/>
      <c r="G2304" s="4"/>
      <c r="H2304" s="116"/>
      <c r="I2304" s="116"/>
      <c r="J2304" s="4"/>
      <c r="K2304" s="4"/>
      <c r="L2304" s="4"/>
      <c r="M2304" s="117"/>
      <c r="N2304" s="14"/>
      <c r="O2304" s="14"/>
      <c r="P2304" s="32"/>
      <c r="Q2304" s="16"/>
      <c r="R2304" s="133"/>
      <c r="S2304" s="134"/>
      <c r="T2304" s="16"/>
      <c r="U2304" s="16"/>
      <c r="V2304" s="5"/>
      <c r="W2304" s="5"/>
      <c r="X2304" s="5"/>
      <c r="Y2304" s="5"/>
      <c r="Z2304" s="18"/>
      <c r="AA2304" s="5"/>
      <c r="BV2304" s="5"/>
    </row>
    <row r="2305" spans="1:74" x14ac:dyDescent="0.3">
      <c r="A2305" s="4"/>
      <c r="F2305" s="4"/>
      <c r="G2305" s="4"/>
      <c r="H2305" s="116"/>
      <c r="I2305" s="116"/>
      <c r="J2305" s="4"/>
      <c r="K2305" s="4"/>
      <c r="L2305" s="4"/>
      <c r="M2305" s="117"/>
      <c r="N2305" s="14"/>
      <c r="O2305" s="14"/>
      <c r="P2305" s="32"/>
      <c r="Q2305" s="16"/>
      <c r="R2305" s="133"/>
      <c r="S2305" s="134"/>
      <c r="T2305" s="16"/>
      <c r="U2305" s="16"/>
      <c r="V2305" s="5"/>
      <c r="W2305" s="5"/>
      <c r="X2305" s="5"/>
      <c r="Y2305" s="5"/>
      <c r="Z2305" s="18"/>
      <c r="AA2305" s="5"/>
      <c r="BV2305" s="5"/>
    </row>
    <row r="2306" spans="1:74" x14ac:dyDescent="0.3">
      <c r="A2306" s="4"/>
      <c r="F2306" s="4"/>
      <c r="G2306" s="4"/>
      <c r="H2306" s="116"/>
      <c r="I2306" s="116"/>
      <c r="J2306" s="4"/>
      <c r="K2306" s="4"/>
      <c r="L2306" s="4"/>
      <c r="M2306" s="117"/>
      <c r="N2306" s="14"/>
      <c r="O2306" s="14"/>
      <c r="P2306" s="32"/>
      <c r="Q2306" s="16"/>
      <c r="R2306" s="133"/>
      <c r="S2306" s="134"/>
      <c r="T2306" s="16"/>
      <c r="U2306" s="16"/>
      <c r="V2306" s="5"/>
      <c r="W2306" s="5"/>
      <c r="X2306" s="5"/>
      <c r="Y2306" s="5"/>
      <c r="Z2306" s="18"/>
      <c r="AA2306" s="5"/>
      <c r="BV2306" s="5"/>
    </row>
    <row r="2307" spans="1:74" x14ac:dyDescent="0.3">
      <c r="A2307" s="4"/>
      <c r="F2307" s="4"/>
      <c r="G2307" s="4"/>
      <c r="H2307" s="116"/>
      <c r="I2307" s="116"/>
      <c r="J2307" s="4"/>
      <c r="K2307" s="4"/>
      <c r="L2307" s="4"/>
      <c r="M2307" s="117"/>
      <c r="N2307" s="14"/>
      <c r="O2307" s="14"/>
      <c r="P2307" s="32"/>
      <c r="Q2307" s="16"/>
      <c r="R2307" s="133"/>
      <c r="S2307" s="134"/>
      <c r="T2307" s="16"/>
      <c r="U2307" s="16"/>
      <c r="V2307" s="5"/>
      <c r="W2307" s="5"/>
      <c r="X2307" s="5"/>
      <c r="Y2307" s="5"/>
      <c r="Z2307" s="18"/>
      <c r="AA2307" s="5"/>
      <c r="BV2307" s="5"/>
    </row>
    <row r="2308" spans="1:74" x14ac:dyDescent="0.3">
      <c r="A2308" s="4"/>
      <c r="F2308" s="4"/>
      <c r="G2308" s="4"/>
      <c r="H2308" s="116"/>
      <c r="I2308" s="116"/>
      <c r="J2308" s="4"/>
      <c r="K2308" s="4"/>
      <c r="L2308" s="4"/>
      <c r="M2308" s="117"/>
      <c r="N2308" s="14"/>
      <c r="O2308" s="14"/>
      <c r="P2308" s="32"/>
      <c r="Q2308" s="16"/>
      <c r="R2308" s="133"/>
      <c r="S2308" s="134"/>
      <c r="T2308" s="16"/>
      <c r="U2308" s="16"/>
      <c r="V2308" s="5"/>
      <c r="W2308" s="5"/>
      <c r="X2308" s="5"/>
      <c r="Y2308" s="5"/>
      <c r="Z2308" s="18"/>
      <c r="AA2308" s="5"/>
      <c r="BV2308" s="5"/>
    </row>
    <row r="2309" spans="1:74" x14ac:dyDescent="0.3">
      <c r="A2309" s="4"/>
      <c r="F2309" s="4"/>
      <c r="G2309" s="4"/>
      <c r="H2309" s="116"/>
      <c r="I2309" s="116"/>
      <c r="J2309" s="4"/>
      <c r="K2309" s="4"/>
      <c r="L2309" s="4"/>
      <c r="M2309" s="117"/>
      <c r="N2309" s="14"/>
      <c r="O2309" s="14"/>
      <c r="P2309" s="32"/>
      <c r="Q2309" s="16"/>
      <c r="R2309" s="133"/>
      <c r="S2309" s="134"/>
      <c r="T2309" s="16"/>
      <c r="U2309" s="16"/>
      <c r="V2309" s="5"/>
      <c r="W2309" s="5"/>
      <c r="X2309" s="5"/>
      <c r="Y2309" s="5"/>
      <c r="Z2309" s="18"/>
      <c r="AA2309" s="5"/>
      <c r="BV2309" s="5"/>
    </row>
    <row r="2310" spans="1:74" x14ac:dyDescent="0.3">
      <c r="A2310" s="4"/>
      <c r="F2310" s="4"/>
      <c r="G2310" s="4"/>
      <c r="H2310" s="116"/>
      <c r="I2310" s="116"/>
      <c r="J2310" s="4"/>
      <c r="K2310" s="4"/>
      <c r="L2310" s="4"/>
      <c r="M2310" s="117"/>
      <c r="N2310" s="14"/>
      <c r="O2310" s="14"/>
      <c r="P2310" s="32"/>
      <c r="Q2310" s="16"/>
      <c r="R2310" s="133"/>
      <c r="S2310" s="134"/>
      <c r="T2310" s="16"/>
      <c r="U2310" s="16"/>
      <c r="V2310" s="5"/>
      <c r="W2310" s="5"/>
      <c r="X2310" s="5"/>
      <c r="Y2310" s="5"/>
      <c r="Z2310" s="18"/>
      <c r="AA2310" s="5"/>
      <c r="BV2310" s="5"/>
    </row>
    <row r="2311" spans="1:74" x14ac:dyDescent="0.3">
      <c r="A2311" s="4"/>
      <c r="F2311" s="4"/>
      <c r="G2311" s="4"/>
      <c r="H2311" s="116"/>
      <c r="I2311" s="116"/>
      <c r="J2311" s="4"/>
      <c r="K2311" s="4"/>
      <c r="L2311" s="4"/>
      <c r="M2311" s="117"/>
      <c r="N2311" s="14"/>
      <c r="O2311" s="14"/>
      <c r="P2311" s="32"/>
      <c r="Q2311" s="16"/>
      <c r="R2311" s="133"/>
      <c r="S2311" s="134"/>
      <c r="T2311" s="16"/>
      <c r="U2311" s="16"/>
      <c r="V2311" s="5"/>
      <c r="W2311" s="5"/>
      <c r="X2311" s="5"/>
      <c r="Y2311" s="5"/>
      <c r="Z2311" s="18"/>
      <c r="AA2311" s="5"/>
      <c r="BV2311" s="5"/>
    </row>
    <row r="2312" spans="1:74" x14ac:dyDescent="0.3">
      <c r="A2312" s="4"/>
      <c r="F2312" s="4"/>
      <c r="G2312" s="4"/>
      <c r="H2312" s="116"/>
      <c r="I2312" s="116"/>
      <c r="J2312" s="4"/>
      <c r="K2312" s="4"/>
      <c r="L2312" s="4"/>
      <c r="M2312" s="117"/>
      <c r="N2312" s="14"/>
      <c r="O2312" s="14"/>
      <c r="P2312" s="32"/>
      <c r="Q2312" s="16"/>
      <c r="R2312" s="133"/>
      <c r="S2312" s="134"/>
      <c r="T2312" s="16"/>
      <c r="U2312" s="16"/>
      <c r="V2312" s="5"/>
      <c r="W2312" s="5"/>
      <c r="X2312" s="5"/>
      <c r="Y2312" s="5"/>
      <c r="Z2312" s="18"/>
      <c r="AA2312" s="5"/>
      <c r="BV2312" s="5"/>
    </row>
    <row r="2313" spans="1:74" x14ac:dyDescent="0.3">
      <c r="A2313" s="4"/>
      <c r="F2313" s="4"/>
      <c r="G2313" s="4"/>
      <c r="H2313" s="116"/>
      <c r="I2313" s="116"/>
      <c r="J2313" s="4"/>
      <c r="K2313" s="4"/>
      <c r="L2313" s="4"/>
      <c r="M2313" s="117"/>
      <c r="N2313" s="14"/>
      <c r="O2313" s="14"/>
      <c r="P2313" s="32"/>
      <c r="Q2313" s="16"/>
      <c r="R2313" s="133"/>
      <c r="S2313" s="134"/>
      <c r="T2313" s="16"/>
      <c r="U2313" s="16"/>
      <c r="V2313" s="5"/>
      <c r="W2313" s="5"/>
      <c r="X2313" s="5"/>
      <c r="Y2313" s="5"/>
      <c r="Z2313" s="18"/>
      <c r="AA2313" s="5"/>
      <c r="BV2313" s="5"/>
    </row>
    <row r="2314" spans="1:74" x14ac:dyDescent="0.3">
      <c r="A2314" s="4"/>
      <c r="F2314" s="4"/>
      <c r="G2314" s="4"/>
      <c r="H2314" s="116"/>
      <c r="I2314" s="116"/>
      <c r="J2314" s="4"/>
      <c r="K2314" s="4"/>
      <c r="L2314" s="4"/>
      <c r="M2314" s="117"/>
      <c r="N2314" s="14"/>
      <c r="O2314" s="14"/>
      <c r="P2314" s="32"/>
      <c r="Q2314" s="16"/>
      <c r="R2314" s="133"/>
      <c r="S2314" s="134"/>
      <c r="T2314" s="16"/>
      <c r="U2314" s="16"/>
      <c r="V2314" s="5"/>
      <c r="W2314" s="5"/>
      <c r="X2314" s="5"/>
      <c r="Y2314" s="5"/>
      <c r="Z2314" s="18"/>
      <c r="AA2314" s="5"/>
      <c r="BV2314" s="5"/>
    </row>
    <row r="2315" spans="1:74" x14ac:dyDescent="0.3">
      <c r="A2315" s="4"/>
      <c r="F2315" s="4"/>
      <c r="G2315" s="4"/>
      <c r="H2315" s="116"/>
      <c r="I2315" s="116"/>
      <c r="J2315" s="4"/>
      <c r="K2315" s="4"/>
      <c r="L2315" s="4"/>
      <c r="M2315" s="117"/>
      <c r="N2315" s="14"/>
      <c r="O2315" s="14"/>
      <c r="P2315" s="32"/>
      <c r="Q2315" s="16"/>
      <c r="R2315" s="133"/>
      <c r="S2315" s="134"/>
      <c r="T2315" s="16"/>
      <c r="U2315" s="16"/>
      <c r="V2315" s="5"/>
      <c r="W2315" s="5"/>
      <c r="X2315" s="5"/>
      <c r="Y2315" s="5"/>
      <c r="Z2315" s="18"/>
      <c r="AA2315" s="5"/>
      <c r="BV2315" s="5"/>
    </row>
    <row r="2316" spans="1:74" x14ac:dyDescent="0.3">
      <c r="A2316" s="4"/>
      <c r="F2316" s="4"/>
      <c r="G2316" s="4"/>
      <c r="H2316" s="116"/>
      <c r="I2316" s="116"/>
      <c r="J2316" s="4"/>
      <c r="K2316" s="4"/>
      <c r="L2316" s="4"/>
      <c r="M2316" s="117"/>
      <c r="N2316" s="14"/>
      <c r="O2316" s="14"/>
      <c r="P2316" s="32"/>
      <c r="Q2316" s="16"/>
      <c r="R2316" s="133"/>
      <c r="S2316" s="134"/>
      <c r="T2316" s="16"/>
      <c r="U2316" s="16"/>
      <c r="V2316" s="5"/>
      <c r="W2316" s="5"/>
      <c r="X2316" s="5"/>
      <c r="Y2316" s="5"/>
      <c r="Z2316" s="18"/>
      <c r="AA2316" s="5"/>
      <c r="BV2316" s="5"/>
    </row>
    <row r="2317" spans="1:74" x14ac:dyDescent="0.3">
      <c r="A2317" s="4"/>
      <c r="F2317" s="4"/>
      <c r="G2317" s="4"/>
      <c r="H2317" s="116"/>
      <c r="I2317" s="116"/>
      <c r="J2317" s="4"/>
      <c r="K2317" s="4"/>
      <c r="L2317" s="4"/>
      <c r="M2317" s="117"/>
      <c r="N2317" s="14"/>
      <c r="O2317" s="14"/>
      <c r="P2317" s="32"/>
      <c r="Q2317" s="16"/>
      <c r="R2317" s="133"/>
      <c r="S2317" s="134"/>
      <c r="T2317" s="16"/>
      <c r="U2317" s="16"/>
      <c r="V2317" s="5"/>
      <c r="W2317" s="5"/>
      <c r="X2317" s="5"/>
      <c r="Y2317" s="5"/>
      <c r="Z2317" s="18"/>
      <c r="AA2317" s="5"/>
      <c r="BV2317" s="5"/>
    </row>
    <row r="2318" spans="1:74" x14ac:dyDescent="0.3">
      <c r="A2318" s="4"/>
      <c r="F2318" s="4"/>
      <c r="G2318" s="4"/>
      <c r="H2318" s="116"/>
      <c r="I2318" s="116"/>
      <c r="J2318" s="4"/>
      <c r="K2318" s="4"/>
      <c r="L2318" s="4"/>
      <c r="M2318" s="117"/>
      <c r="N2318" s="14"/>
      <c r="O2318" s="14"/>
      <c r="P2318" s="32"/>
      <c r="Q2318" s="16"/>
      <c r="R2318" s="133"/>
      <c r="S2318" s="134"/>
      <c r="T2318" s="16"/>
      <c r="U2318" s="16"/>
      <c r="V2318" s="5"/>
      <c r="W2318" s="5"/>
      <c r="X2318" s="5"/>
      <c r="Y2318" s="5"/>
      <c r="Z2318" s="18"/>
      <c r="AA2318" s="5"/>
      <c r="BV2318" s="5"/>
    </row>
    <row r="2319" spans="1:74" x14ac:dyDescent="0.3">
      <c r="A2319" s="4"/>
      <c r="F2319" s="4"/>
      <c r="G2319" s="4"/>
      <c r="H2319" s="116"/>
      <c r="I2319" s="116"/>
      <c r="J2319" s="4"/>
      <c r="K2319" s="4"/>
      <c r="L2319" s="4"/>
      <c r="M2319" s="117"/>
      <c r="N2319" s="14"/>
      <c r="O2319" s="14"/>
      <c r="P2319" s="32"/>
      <c r="Q2319" s="16"/>
      <c r="R2319" s="133"/>
      <c r="S2319" s="134"/>
      <c r="T2319" s="16"/>
      <c r="U2319" s="16"/>
      <c r="V2319" s="5"/>
      <c r="W2319" s="5"/>
      <c r="X2319" s="5"/>
      <c r="Y2319" s="5"/>
      <c r="Z2319" s="18"/>
      <c r="AA2319" s="5"/>
      <c r="BV2319" s="5"/>
    </row>
    <row r="2320" spans="1:74" x14ac:dyDescent="0.3">
      <c r="A2320" s="4"/>
      <c r="F2320" s="4"/>
      <c r="G2320" s="4"/>
      <c r="H2320" s="116"/>
      <c r="I2320" s="116"/>
      <c r="J2320" s="4"/>
      <c r="K2320" s="4"/>
      <c r="L2320" s="4"/>
      <c r="M2320" s="117"/>
      <c r="N2320" s="14"/>
      <c r="O2320" s="14"/>
      <c r="P2320" s="32"/>
      <c r="Q2320" s="16"/>
      <c r="R2320" s="133"/>
      <c r="S2320" s="134"/>
      <c r="T2320" s="16"/>
      <c r="U2320" s="16"/>
      <c r="V2320" s="5"/>
      <c r="W2320" s="5"/>
      <c r="X2320" s="5"/>
      <c r="Y2320" s="5"/>
      <c r="Z2320" s="18"/>
      <c r="AA2320" s="5"/>
      <c r="BV2320" s="5"/>
    </row>
    <row r="2321" spans="1:74" x14ac:dyDescent="0.3">
      <c r="A2321" s="4"/>
      <c r="F2321" s="4"/>
      <c r="G2321" s="4"/>
      <c r="H2321" s="116"/>
      <c r="I2321" s="116"/>
      <c r="J2321" s="4"/>
      <c r="K2321" s="4"/>
      <c r="L2321" s="4"/>
      <c r="M2321" s="117"/>
      <c r="N2321" s="14"/>
      <c r="O2321" s="14"/>
      <c r="P2321" s="32"/>
      <c r="Q2321" s="16"/>
      <c r="R2321" s="133"/>
      <c r="S2321" s="134"/>
      <c r="T2321" s="16"/>
      <c r="U2321" s="16"/>
      <c r="V2321" s="5"/>
      <c r="W2321" s="5"/>
      <c r="X2321" s="5"/>
      <c r="Y2321" s="5"/>
      <c r="Z2321" s="18"/>
      <c r="AA2321" s="5"/>
      <c r="BV2321" s="5"/>
    </row>
    <row r="2322" spans="1:74" x14ac:dyDescent="0.3">
      <c r="A2322" s="4"/>
      <c r="F2322" s="4"/>
      <c r="G2322" s="4"/>
      <c r="H2322" s="116"/>
      <c r="I2322" s="116"/>
      <c r="J2322" s="4"/>
      <c r="K2322" s="4"/>
      <c r="L2322" s="4"/>
      <c r="M2322" s="117"/>
      <c r="N2322" s="14"/>
      <c r="O2322" s="14"/>
      <c r="P2322" s="32"/>
      <c r="Q2322" s="16"/>
      <c r="R2322" s="133"/>
      <c r="S2322" s="134"/>
      <c r="T2322" s="16"/>
      <c r="U2322" s="16"/>
      <c r="V2322" s="5"/>
      <c r="W2322" s="5"/>
      <c r="X2322" s="5"/>
      <c r="Y2322" s="5"/>
      <c r="Z2322" s="18"/>
      <c r="AA2322" s="5"/>
      <c r="BV2322" s="5"/>
    </row>
    <row r="2323" spans="1:74" x14ac:dyDescent="0.3">
      <c r="A2323" s="4"/>
      <c r="F2323" s="4"/>
      <c r="G2323" s="4"/>
      <c r="H2323" s="116"/>
      <c r="I2323" s="116"/>
      <c r="J2323" s="4"/>
      <c r="K2323" s="4"/>
      <c r="L2323" s="4"/>
      <c r="M2323" s="117"/>
      <c r="N2323" s="14"/>
      <c r="O2323" s="14"/>
      <c r="P2323" s="32"/>
      <c r="Q2323" s="16"/>
      <c r="R2323" s="133"/>
      <c r="S2323" s="134"/>
      <c r="T2323" s="16"/>
      <c r="U2323" s="16"/>
      <c r="V2323" s="5"/>
      <c r="W2323" s="5"/>
      <c r="X2323" s="5"/>
      <c r="Y2323" s="5"/>
      <c r="Z2323" s="18"/>
      <c r="AA2323" s="5"/>
      <c r="BV2323" s="5"/>
    </row>
    <row r="2324" spans="1:74" x14ac:dyDescent="0.3">
      <c r="A2324" s="4"/>
      <c r="F2324" s="4"/>
      <c r="G2324" s="4"/>
      <c r="H2324" s="116"/>
      <c r="I2324" s="116"/>
      <c r="J2324" s="4"/>
      <c r="K2324" s="4"/>
      <c r="L2324" s="4"/>
      <c r="M2324" s="117"/>
      <c r="N2324" s="14"/>
      <c r="O2324" s="14"/>
      <c r="P2324" s="32"/>
      <c r="Q2324" s="16"/>
      <c r="R2324" s="133"/>
      <c r="S2324" s="134"/>
      <c r="T2324" s="16"/>
      <c r="U2324" s="16"/>
      <c r="V2324" s="5"/>
      <c r="W2324" s="5"/>
      <c r="X2324" s="5"/>
      <c r="Y2324" s="5"/>
      <c r="Z2324" s="18"/>
      <c r="AA2324" s="5"/>
      <c r="BV2324" s="5"/>
    </row>
    <row r="2325" spans="1:74" x14ac:dyDescent="0.3">
      <c r="A2325" s="4"/>
      <c r="F2325" s="4"/>
      <c r="G2325" s="4"/>
      <c r="H2325" s="116"/>
      <c r="I2325" s="116"/>
      <c r="J2325" s="4"/>
      <c r="K2325" s="4"/>
      <c r="L2325" s="4"/>
      <c r="M2325" s="117"/>
      <c r="N2325" s="14"/>
      <c r="O2325" s="14"/>
      <c r="P2325" s="32"/>
      <c r="Q2325" s="16"/>
      <c r="R2325" s="133"/>
      <c r="S2325" s="134"/>
      <c r="T2325" s="16"/>
      <c r="U2325" s="16"/>
      <c r="V2325" s="5"/>
      <c r="W2325" s="5"/>
      <c r="X2325" s="5"/>
      <c r="Y2325" s="5"/>
      <c r="Z2325" s="18"/>
      <c r="AA2325" s="5"/>
      <c r="BV2325" s="5"/>
    </row>
    <row r="2326" spans="1:74" x14ac:dyDescent="0.3">
      <c r="A2326" s="4"/>
      <c r="F2326" s="4"/>
      <c r="G2326" s="4"/>
      <c r="H2326" s="116"/>
      <c r="I2326" s="116"/>
      <c r="J2326" s="4"/>
      <c r="K2326" s="4"/>
      <c r="L2326" s="4"/>
      <c r="M2326" s="117"/>
      <c r="N2326" s="14"/>
      <c r="O2326" s="14"/>
      <c r="P2326" s="32"/>
      <c r="Q2326" s="16"/>
      <c r="R2326" s="133"/>
      <c r="S2326" s="134"/>
      <c r="T2326" s="16"/>
      <c r="U2326" s="16"/>
      <c r="V2326" s="5"/>
      <c r="W2326" s="5"/>
      <c r="X2326" s="5"/>
      <c r="Y2326" s="5"/>
      <c r="Z2326" s="18"/>
      <c r="AA2326" s="5"/>
      <c r="BV2326" s="5"/>
    </row>
    <row r="2327" spans="1:74" x14ac:dyDescent="0.3">
      <c r="A2327" s="4"/>
      <c r="F2327" s="4"/>
      <c r="G2327" s="4"/>
      <c r="H2327" s="116"/>
      <c r="I2327" s="116"/>
      <c r="J2327" s="4"/>
      <c r="K2327" s="4"/>
      <c r="L2327" s="4"/>
      <c r="M2327" s="117"/>
      <c r="N2327" s="14"/>
      <c r="O2327" s="14"/>
      <c r="P2327" s="32"/>
      <c r="Q2327" s="16"/>
      <c r="R2327" s="133"/>
      <c r="S2327" s="134"/>
      <c r="T2327" s="16"/>
      <c r="U2327" s="16"/>
      <c r="V2327" s="5"/>
      <c r="W2327" s="5"/>
      <c r="X2327" s="5"/>
      <c r="Y2327" s="5"/>
      <c r="Z2327" s="18"/>
      <c r="AA2327" s="5"/>
      <c r="BV2327" s="5"/>
    </row>
    <row r="2328" spans="1:74" x14ac:dyDescent="0.3">
      <c r="A2328" s="4"/>
      <c r="F2328" s="4"/>
      <c r="G2328" s="4"/>
      <c r="H2328" s="116"/>
      <c r="I2328" s="116"/>
      <c r="J2328" s="4"/>
      <c r="K2328" s="4"/>
      <c r="L2328" s="4"/>
      <c r="M2328" s="117"/>
      <c r="N2328" s="14"/>
      <c r="O2328" s="14"/>
      <c r="P2328" s="32"/>
      <c r="Q2328" s="16"/>
      <c r="R2328" s="133"/>
      <c r="S2328" s="134"/>
      <c r="T2328" s="16"/>
      <c r="U2328" s="16"/>
      <c r="V2328" s="5"/>
      <c r="W2328" s="5"/>
      <c r="X2328" s="5"/>
      <c r="Y2328" s="5"/>
      <c r="Z2328" s="18"/>
      <c r="AA2328" s="5"/>
      <c r="BV2328" s="5"/>
    </row>
    <row r="2329" spans="1:74" x14ac:dyDescent="0.3">
      <c r="A2329" s="4"/>
      <c r="F2329" s="4"/>
      <c r="G2329" s="4"/>
      <c r="H2329" s="116"/>
      <c r="I2329" s="116"/>
      <c r="J2329" s="4"/>
      <c r="K2329" s="4"/>
      <c r="L2329" s="4"/>
      <c r="M2329" s="117"/>
      <c r="N2329" s="14"/>
      <c r="O2329" s="14"/>
      <c r="P2329" s="32"/>
      <c r="Q2329" s="16"/>
      <c r="R2329" s="133"/>
      <c r="S2329" s="134"/>
      <c r="T2329" s="16"/>
      <c r="U2329" s="16"/>
      <c r="V2329" s="5"/>
      <c r="W2329" s="5"/>
      <c r="X2329" s="5"/>
      <c r="Y2329" s="5"/>
      <c r="Z2329" s="18"/>
      <c r="AA2329" s="5"/>
      <c r="BV2329" s="5"/>
    </row>
    <row r="2330" spans="1:74" x14ac:dyDescent="0.3">
      <c r="A2330" s="4"/>
      <c r="F2330" s="4"/>
      <c r="G2330" s="4"/>
      <c r="H2330" s="116"/>
      <c r="I2330" s="116"/>
      <c r="J2330" s="4"/>
      <c r="K2330" s="4"/>
      <c r="L2330" s="4"/>
      <c r="M2330" s="117"/>
      <c r="N2330" s="14"/>
      <c r="O2330" s="14"/>
      <c r="P2330" s="32"/>
      <c r="Q2330" s="16"/>
      <c r="R2330" s="133"/>
      <c r="S2330" s="134"/>
      <c r="T2330" s="16"/>
      <c r="U2330" s="16"/>
      <c r="V2330" s="5"/>
      <c r="W2330" s="5"/>
      <c r="X2330" s="5"/>
      <c r="Y2330" s="5"/>
      <c r="Z2330" s="18"/>
      <c r="AA2330" s="5"/>
      <c r="BV2330" s="5"/>
    </row>
    <row r="2331" spans="1:74" x14ac:dyDescent="0.3">
      <c r="A2331" s="4"/>
      <c r="F2331" s="4"/>
      <c r="G2331" s="4"/>
      <c r="H2331" s="116"/>
      <c r="I2331" s="116"/>
      <c r="J2331" s="4"/>
      <c r="K2331" s="4"/>
      <c r="L2331" s="4"/>
      <c r="M2331" s="117"/>
      <c r="N2331" s="14"/>
      <c r="O2331" s="14"/>
      <c r="P2331" s="32"/>
      <c r="Q2331" s="16"/>
      <c r="R2331" s="133"/>
      <c r="S2331" s="134"/>
      <c r="T2331" s="16"/>
      <c r="U2331" s="16"/>
      <c r="V2331" s="5"/>
      <c r="W2331" s="5"/>
      <c r="X2331" s="5"/>
      <c r="Y2331" s="5"/>
      <c r="Z2331" s="18"/>
      <c r="AA2331" s="5"/>
      <c r="BV2331" s="5"/>
    </row>
    <row r="2332" spans="1:74" x14ac:dyDescent="0.3">
      <c r="A2332" s="4"/>
      <c r="F2332" s="4"/>
      <c r="G2332" s="4"/>
      <c r="H2332" s="116"/>
      <c r="I2332" s="116"/>
      <c r="J2332" s="4"/>
      <c r="K2332" s="4"/>
      <c r="L2332" s="4"/>
      <c r="M2332" s="117"/>
      <c r="N2332" s="14"/>
      <c r="O2332" s="14"/>
      <c r="P2332" s="32"/>
      <c r="Q2332" s="16"/>
      <c r="R2332" s="133"/>
      <c r="S2332" s="134"/>
      <c r="T2332" s="16"/>
      <c r="U2332" s="16"/>
      <c r="V2332" s="5"/>
      <c r="W2332" s="5"/>
      <c r="X2332" s="5"/>
      <c r="Y2332" s="5"/>
      <c r="Z2332" s="18"/>
      <c r="AA2332" s="5"/>
      <c r="BV2332" s="5"/>
    </row>
    <row r="2333" spans="1:74" x14ac:dyDescent="0.3">
      <c r="A2333" s="4"/>
      <c r="F2333" s="4"/>
      <c r="G2333" s="4"/>
      <c r="H2333" s="116"/>
      <c r="I2333" s="116"/>
      <c r="J2333" s="4"/>
      <c r="K2333" s="4"/>
      <c r="L2333" s="4"/>
      <c r="M2333" s="117"/>
      <c r="N2333" s="14"/>
      <c r="O2333" s="14"/>
      <c r="P2333" s="32"/>
      <c r="Q2333" s="16"/>
      <c r="R2333" s="133"/>
      <c r="S2333" s="134"/>
      <c r="T2333" s="16"/>
      <c r="U2333" s="16"/>
      <c r="V2333" s="5"/>
      <c r="W2333" s="5"/>
      <c r="X2333" s="5"/>
      <c r="Y2333" s="5"/>
      <c r="Z2333" s="18"/>
      <c r="AA2333" s="5"/>
      <c r="BV2333" s="5"/>
    </row>
    <row r="2334" spans="1:74" x14ac:dyDescent="0.3">
      <c r="A2334" s="4"/>
      <c r="F2334" s="4"/>
      <c r="G2334" s="4"/>
      <c r="H2334" s="116"/>
      <c r="I2334" s="116"/>
      <c r="J2334" s="4"/>
      <c r="K2334" s="4"/>
      <c r="L2334" s="4"/>
      <c r="M2334" s="117"/>
      <c r="N2334" s="14"/>
      <c r="O2334" s="14"/>
      <c r="P2334" s="32"/>
      <c r="Q2334" s="16"/>
      <c r="R2334" s="133"/>
      <c r="S2334" s="134"/>
      <c r="T2334" s="16"/>
      <c r="U2334" s="16"/>
      <c r="V2334" s="5"/>
      <c r="W2334" s="5"/>
      <c r="X2334" s="5"/>
      <c r="Y2334" s="5"/>
      <c r="Z2334" s="18"/>
      <c r="AA2334" s="5"/>
      <c r="BV2334" s="5"/>
    </row>
    <row r="2335" spans="1:74" x14ac:dyDescent="0.3">
      <c r="A2335" s="4"/>
      <c r="F2335" s="4"/>
      <c r="G2335" s="4"/>
      <c r="H2335" s="116"/>
      <c r="I2335" s="116"/>
      <c r="J2335" s="4"/>
      <c r="K2335" s="4"/>
      <c r="L2335" s="4"/>
      <c r="M2335" s="117"/>
      <c r="N2335" s="14"/>
      <c r="O2335" s="14"/>
      <c r="P2335" s="32"/>
      <c r="Q2335" s="16"/>
      <c r="R2335" s="133"/>
      <c r="S2335" s="134"/>
      <c r="T2335" s="16"/>
      <c r="U2335" s="16"/>
      <c r="V2335" s="5"/>
      <c r="W2335" s="5"/>
      <c r="X2335" s="5"/>
      <c r="Y2335" s="5"/>
      <c r="Z2335" s="18"/>
      <c r="AA2335" s="5"/>
      <c r="BV2335" s="5"/>
    </row>
    <row r="2336" spans="1:74" x14ac:dyDescent="0.3">
      <c r="A2336" s="4"/>
      <c r="F2336" s="4"/>
      <c r="G2336" s="4"/>
      <c r="H2336" s="116"/>
      <c r="I2336" s="116"/>
      <c r="J2336" s="4"/>
      <c r="K2336" s="4"/>
      <c r="L2336" s="4"/>
      <c r="M2336" s="117"/>
      <c r="N2336" s="14"/>
      <c r="O2336" s="14"/>
      <c r="P2336" s="32"/>
      <c r="Q2336" s="16"/>
      <c r="R2336" s="133"/>
      <c r="S2336" s="134"/>
      <c r="T2336" s="16"/>
      <c r="U2336" s="16"/>
      <c r="V2336" s="5"/>
      <c r="W2336" s="5"/>
      <c r="X2336" s="5"/>
      <c r="Y2336" s="5"/>
      <c r="Z2336" s="18"/>
      <c r="AA2336" s="5"/>
      <c r="BV2336" s="5"/>
    </row>
    <row r="2337" spans="1:74" x14ac:dyDescent="0.3">
      <c r="A2337" s="4"/>
      <c r="F2337" s="4"/>
      <c r="G2337" s="4"/>
      <c r="H2337" s="116"/>
      <c r="I2337" s="116"/>
      <c r="J2337" s="4"/>
      <c r="K2337" s="4"/>
      <c r="L2337" s="4"/>
      <c r="M2337" s="117"/>
      <c r="N2337" s="14"/>
      <c r="O2337" s="14"/>
      <c r="P2337" s="32"/>
      <c r="Q2337" s="16"/>
      <c r="R2337" s="133"/>
      <c r="S2337" s="134"/>
      <c r="T2337" s="16"/>
      <c r="U2337" s="16"/>
      <c r="V2337" s="5"/>
      <c r="W2337" s="5"/>
      <c r="X2337" s="5"/>
      <c r="Y2337" s="5"/>
      <c r="Z2337" s="18"/>
      <c r="AA2337" s="5"/>
      <c r="BV2337" s="5"/>
    </row>
    <row r="2338" spans="1:74" x14ac:dyDescent="0.3">
      <c r="A2338" s="4"/>
      <c r="F2338" s="4"/>
      <c r="G2338" s="4"/>
      <c r="H2338" s="116"/>
      <c r="I2338" s="116"/>
      <c r="J2338" s="4"/>
      <c r="K2338" s="4"/>
      <c r="L2338" s="4"/>
      <c r="M2338" s="117"/>
      <c r="N2338" s="14"/>
      <c r="O2338" s="14"/>
      <c r="P2338" s="32"/>
      <c r="Q2338" s="16"/>
      <c r="R2338" s="133"/>
      <c r="S2338" s="134"/>
      <c r="T2338" s="16"/>
      <c r="U2338" s="16"/>
      <c r="V2338" s="5"/>
      <c r="W2338" s="5"/>
      <c r="X2338" s="5"/>
      <c r="Y2338" s="5"/>
      <c r="Z2338" s="18"/>
      <c r="AA2338" s="5"/>
      <c r="BV2338" s="5"/>
    </row>
    <row r="2339" spans="1:74" x14ac:dyDescent="0.3">
      <c r="A2339" s="4"/>
      <c r="F2339" s="4"/>
      <c r="G2339" s="4"/>
      <c r="H2339" s="116"/>
      <c r="I2339" s="116"/>
      <c r="J2339" s="4"/>
      <c r="K2339" s="4"/>
      <c r="L2339" s="4"/>
      <c r="M2339" s="117"/>
      <c r="N2339" s="14"/>
      <c r="O2339" s="14"/>
      <c r="P2339" s="32"/>
      <c r="Q2339" s="16"/>
      <c r="R2339" s="133"/>
      <c r="S2339" s="134"/>
      <c r="T2339" s="16"/>
      <c r="U2339" s="16"/>
      <c r="V2339" s="5"/>
      <c r="W2339" s="5"/>
      <c r="X2339" s="5"/>
      <c r="Y2339" s="5"/>
      <c r="Z2339" s="18"/>
      <c r="AA2339" s="5"/>
      <c r="BV2339" s="5"/>
    </row>
    <row r="2340" spans="1:74" x14ac:dyDescent="0.3">
      <c r="A2340" s="4"/>
      <c r="F2340" s="4"/>
      <c r="G2340" s="4"/>
      <c r="H2340" s="116"/>
      <c r="I2340" s="116"/>
      <c r="J2340" s="4"/>
      <c r="K2340" s="4"/>
      <c r="L2340" s="4"/>
      <c r="M2340" s="117"/>
      <c r="N2340" s="14"/>
      <c r="O2340" s="14"/>
      <c r="P2340" s="32"/>
      <c r="Q2340" s="16"/>
      <c r="R2340" s="133"/>
      <c r="S2340" s="134"/>
      <c r="T2340" s="16"/>
      <c r="U2340" s="16"/>
      <c r="V2340" s="5"/>
      <c r="W2340" s="5"/>
      <c r="X2340" s="5"/>
      <c r="Y2340" s="5"/>
      <c r="Z2340" s="18"/>
      <c r="AA2340" s="5"/>
      <c r="BV2340" s="5"/>
    </row>
    <row r="2341" spans="1:74" x14ac:dyDescent="0.3">
      <c r="A2341" s="4"/>
      <c r="F2341" s="4"/>
      <c r="G2341" s="4"/>
      <c r="H2341" s="116"/>
      <c r="I2341" s="116"/>
      <c r="J2341" s="4"/>
      <c r="K2341" s="4"/>
      <c r="L2341" s="4"/>
      <c r="M2341" s="117"/>
      <c r="N2341" s="14"/>
      <c r="O2341" s="14"/>
      <c r="P2341" s="32"/>
      <c r="Q2341" s="16"/>
      <c r="R2341" s="133"/>
      <c r="S2341" s="134"/>
      <c r="T2341" s="16"/>
      <c r="U2341" s="16"/>
      <c r="V2341" s="5"/>
      <c r="W2341" s="5"/>
      <c r="X2341" s="5"/>
      <c r="Y2341" s="5"/>
      <c r="Z2341" s="18"/>
      <c r="AA2341" s="5"/>
      <c r="BV2341" s="5"/>
    </row>
    <row r="2342" spans="1:74" x14ac:dyDescent="0.3">
      <c r="A2342" s="4"/>
      <c r="F2342" s="4"/>
      <c r="G2342" s="4"/>
      <c r="H2342" s="116"/>
      <c r="I2342" s="116"/>
      <c r="J2342" s="4"/>
      <c r="K2342" s="4"/>
      <c r="L2342" s="4"/>
      <c r="M2342" s="117"/>
      <c r="N2342" s="14"/>
      <c r="O2342" s="14"/>
      <c r="P2342" s="32"/>
      <c r="Q2342" s="16"/>
      <c r="R2342" s="133"/>
      <c r="S2342" s="134"/>
      <c r="T2342" s="16"/>
      <c r="U2342" s="16"/>
      <c r="V2342" s="5"/>
      <c r="W2342" s="5"/>
      <c r="X2342" s="5"/>
      <c r="Y2342" s="5"/>
      <c r="Z2342" s="18"/>
      <c r="AA2342" s="5"/>
      <c r="BV2342" s="5"/>
    </row>
    <row r="2343" spans="1:74" x14ac:dyDescent="0.3">
      <c r="A2343" s="4"/>
      <c r="F2343" s="4"/>
      <c r="G2343" s="4"/>
      <c r="H2343" s="116"/>
      <c r="I2343" s="116"/>
      <c r="J2343" s="4"/>
      <c r="K2343" s="4"/>
      <c r="L2343" s="4"/>
      <c r="M2343" s="117"/>
      <c r="N2343" s="14"/>
      <c r="O2343" s="14"/>
      <c r="P2343" s="32"/>
      <c r="Q2343" s="16"/>
      <c r="R2343" s="133"/>
      <c r="S2343" s="134"/>
      <c r="T2343" s="16"/>
      <c r="U2343" s="16"/>
      <c r="V2343" s="5"/>
      <c r="W2343" s="5"/>
      <c r="X2343" s="5"/>
      <c r="Y2343" s="5"/>
      <c r="Z2343" s="18"/>
      <c r="AA2343" s="5"/>
      <c r="BV2343" s="5"/>
    </row>
    <row r="2344" spans="1:74" x14ac:dyDescent="0.3">
      <c r="A2344" s="4"/>
      <c r="F2344" s="4"/>
      <c r="G2344" s="4"/>
      <c r="H2344" s="116"/>
      <c r="I2344" s="116"/>
      <c r="J2344" s="4"/>
      <c r="K2344" s="4"/>
      <c r="L2344" s="4"/>
      <c r="M2344" s="117"/>
      <c r="N2344" s="14"/>
      <c r="O2344" s="14"/>
      <c r="P2344" s="32"/>
      <c r="Q2344" s="16"/>
      <c r="R2344" s="133"/>
      <c r="S2344" s="134"/>
      <c r="T2344" s="16"/>
      <c r="U2344" s="16"/>
      <c r="V2344" s="5"/>
      <c r="W2344" s="5"/>
      <c r="X2344" s="5"/>
      <c r="Y2344" s="5"/>
      <c r="Z2344" s="18"/>
      <c r="AA2344" s="5"/>
      <c r="BV2344" s="5"/>
    </row>
    <row r="2345" spans="1:74" x14ac:dyDescent="0.3">
      <c r="A2345" s="4"/>
      <c r="F2345" s="4"/>
      <c r="G2345" s="4"/>
      <c r="H2345" s="116"/>
      <c r="I2345" s="116"/>
      <c r="J2345" s="4"/>
      <c r="K2345" s="4"/>
      <c r="L2345" s="4"/>
      <c r="M2345" s="117"/>
      <c r="N2345" s="14"/>
      <c r="O2345" s="14"/>
      <c r="P2345" s="32"/>
      <c r="Q2345" s="16"/>
      <c r="R2345" s="133"/>
      <c r="S2345" s="134"/>
      <c r="T2345" s="16"/>
      <c r="U2345" s="16"/>
      <c r="V2345" s="5"/>
      <c r="W2345" s="5"/>
      <c r="X2345" s="5"/>
      <c r="Y2345" s="5"/>
      <c r="Z2345" s="18"/>
      <c r="AA2345" s="5"/>
      <c r="BV2345" s="5"/>
    </row>
    <row r="2346" spans="1:74" x14ac:dyDescent="0.3">
      <c r="A2346" s="4"/>
      <c r="F2346" s="4"/>
      <c r="G2346" s="4"/>
      <c r="H2346" s="116"/>
      <c r="I2346" s="116"/>
      <c r="J2346" s="4"/>
      <c r="K2346" s="4"/>
      <c r="L2346" s="4"/>
      <c r="M2346" s="117"/>
      <c r="N2346" s="14"/>
      <c r="O2346" s="14"/>
      <c r="P2346" s="32"/>
      <c r="Q2346" s="16"/>
      <c r="R2346" s="133"/>
      <c r="S2346" s="134"/>
      <c r="T2346" s="16"/>
      <c r="U2346" s="16"/>
      <c r="V2346" s="5"/>
      <c r="W2346" s="5"/>
      <c r="X2346" s="5"/>
      <c r="Y2346" s="5"/>
      <c r="Z2346" s="18"/>
      <c r="AA2346" s="5"/>
      <c r="BV2346" s="5"/>
    </row>
    <row r="2347" spans="1:74" x14ac:dyDescent="0.3">
      <c r="A2347" s="4"/>
      <c r="F2347" s="4"/>
      <c r="G2347" s="4"/>
      <c r="H2347" s="116"/>
      <c r="I2347" s="116"/>
      <c r="J2347" s="4"/>
      <c r="K2347" s="4"/>
      <c r="L2347" s="4"/>
      <c r="M2347" s="117"/>
      <c r="N2347" s="14"/>
      <c r="O2347" s="14"/>
      <c r="P2347" s="32"/>
      <c r="Q2347" s="16"/>
      <c r="R2347" s="133"/>
      <c r="S2347" s="134"/>
      <c r="T2347" s="16"/>
      <c r="U2347" s="16"/>
      <c r="V2347" s="5"/>
      <c r="W2347" s="5"/>
      <c r="X2347" s="5"/>
      <c r="Y2347" s="5"/>
      <c r="Z2347" s="18"/>
      <c r="AA2347" s="5"/>
      <c r="BV2347" s="5"/>
    </row>
    <row r="2348" spans="1:74" x14ac:dyDescent="0.3">
      <c r="A2348" s="4"/>
      <c r="F2348" s="4"/>
      <c r="G2348" s="4"/>
      <c r="H2348" s="116"/>
      <c r="I2348" s="116"/>
      <c r="J2348" s="4"/>
      <c r="K2348" s="4"/>
      <c r="L2348" s="4"/>
      <c r="M2348" s="117"/>
      <c r="N2348" s="14"/>
      <c r="O2348" s="14"/>
      <c r="P2348" s="32"/>
      <c r="Q2348" s="16"/>
      <c r="R2348" s="133"/>
      <c r="S2348" s="134"/>
      <c r="T2348" s="16"/>
      <c r="U2348" s="16"/>
      <c r="V2348" s="5"/>
      <c r="W2348" s="5"/>
      <c r="X2348" s="5"/>
      <c r="Y2348" s="5"/>
      <c r="Z2348" s="18"/>
      <c r="AA2348" s="5"/>
      <c r="BV2348" s="5"/>
    </row>
    <row r="2349" spans="1:74" x14ac:dyDescent="0.3">
      <c r="A2349" s="4"/>
      <c r="F2349" s="4"/>
      <c r="G2349" s="4"/>
      <c r="H2349" s="116"/>
      <c r="I2349" s="116"/>
      <c r="J2349" s="4"/>
      <c r="K2349" s="4"/>
      <c r="L2349" s="4"/>
      <c r="M2349" s="117"/>
      <c r="N2349" s="14"/>
      <c r="O2349" s="14"/>
      <c r="P2349" s="32"/>
      <c r="Q2349" s="16"/>
      <c r="R2349" s="133"/>
      <c r="S2349" s="134"/>
      <c r="T2349" s="16"/>
      <c r="U2349" s="16"/>
      <c r="V2349" s="5"/>
      <c r="W2349" s="5"/>
      <c r="X2349" s="5"/>
      <c r="Y2349" s="5"/>
      <c r="Z2349" s="18"/>
      <c r="AA2349" s="5"/>
      <c r="BV2349" s="5"/>
    </row>
    <row r="2350" spans="1:74" x14ac:dyDescent="0.3">
      <c r="A2350" s="4"/>
      <c r="F2350" s="4"/>
      <c r="G2350" s="4"/>
      <c r="H2350" s="116"/>
      <c r="I2350" s="116"/>
      <c r="J2350" s="4"/>
      <c r="K2350" s="4"/>
      <c r="L2350" s="4"/>
      <c r="M2350" s="117"/>
      <c r="N2350" s="14"/>
      <c r="O2350" s="14"/>
      <c r="P2350" s="32"/>
      <c r="Q2350" s="16"/>
      <c r="R2350" s="133"/>
      <c r="S2350" s="134"/>
      <c r="T2350" s="16"/>
      <c r="U2350" s="16"/>
      <c r="V2350" s="5"/>
      <c r="W2350" s="5"/>
      <c r="X2350" s="5"/>
      <c r="Y2350" s="5"/>
      <c r="Z2350" s="18"/>
      <c r="AA2350" s="5"/>
      <c r="BV2350" s="5"/>
    </row>
    <row r="2351" spans="1:74" x14ac:dyDescent="0.3">
      <c r="A2351" s="4"/>
      <c r="F2351" s="4"/>
      <c r="G2351" s="4"/>
      <c r="H2351" s="116"/>
      <c r="I2351" s="116"/>
      <c r="J2351" s="4"/>
      <c r="K2351" s="4"/>
      <c r="L2351" s="4"/>
      <c r="M2351" s="117"/>
      <c r="N2351" s="14"/>
      <c r="O2351" s="14"/>
      <c r="P2351" s="32"/>
      <c r="Q2351" s="16"/>
      <c r="R2351" s="133"/>
      <c r="S2351" s="134"/>
      <c r="T2351" s="16"/>
      <c r="U2351" s="16"/>
      <c r="V2351" s="5"/>
      <c r="W2351" s="5"/>
      <c r="X2351" s="5"/>
      <c r="Y2351" s="5"/>
      <c r="Z2351" s="18"/>
      <c r="AA2351" s="5"/>
      <c r="BV2351" s="5"/>
    </row>
    <row r="2352" spans="1:74" x14ac:dyDescent="0.3">
      <c r="A2352" s="4"/>
      <c r="F2352" s="4"/>
      <c r="G2352" s="4"/>
      <c r="H2352" s="116"/>
      <c r="I2352" s="116"/>
      <c r="J2352" s="4"/>
      <c r="K2352" s="4"/>
      <c r="L2352" s="4"/>
      <c r="M2352" s="117"/>
      <c r="N2352" s="14"/>
      <c r="O2352" s="14"/>
      <c r="P2352" s="32"/>
      <c r="Q2352" s="16"/>
      <c r="R2352" s="133"/>
      <c r="S2352" s="134"/>
      <c r="T2352" s="16"/>
      <c r="U2352" s="16"/>
      <c r="V2352" s="5"/>
      <c r="W2352" s="5"/>
      <c r="X2352" s="5"/>
      <c r="Y2352" s="5"/>
      <c r="Z2352" s="18"/>
      <c r="AA2352" s="5"/>
      <c r="BV2352" s="5"/>
    </row>
    <row r="2353" spans="1:74" x14ac:dyDescent="0.3">
      <c r="A2353" s="4"/>
      <c r="F2353" s="4"/>
      <c r="G2353" s="4"/>
      <c r="H2353" s="116"/>
      <c r="I2353" s="116"/>
      <c r="J2353" s="4"/>
      <c r="K2353" s="4"/>
      <c r="L2353" s="4"/>
      <c r="M2353" s="117"/>
      <c r="N2353" s="14"/>
      <c r="O2353" s="14"/>
      <c r="P2353" s="32"/>
      <c r="Q2353" s="16"/>
      <c r="R2353" s="133"/>
      <c r="S2353" s="134"/>
      <c r="T2353" s="16"/>
      <c r="U2353" s="16"/>
      <c r="V2353" s="5"/>
      <c r="W2353" s="5"/>
      <c r="X2353" s="5"/>
      <c r="Y2353" s="5"/>
      <c r="Z2353" s="18"/>
      <c r="AA2353" s="5"/>
      <c r="BV2353" s="5"/>
    </row>
    <row r="2354" spans="1:74" x14ac:dyDescent="0.3">
      <c r="A2354" s="4"/>
      <c r="F2354" s="4"/>
      <c r="G2354" s="4"/>
      <c r="H2354" s="116"/>
      <c r="I2354" s="116"/>
      <c r="J2354" s="4"/>
      <c r="K2354" s="4"/>
      <c r="L2354" s="4"/>
      <c r="M2354" s="117"/>
      <c r="N2354" s="14"/>
      <c r="O2354" s="14"/>
      <c r="P2354" s="32"/>
      <c r="Q2354" s="16"/>
      <c r="R2354" s="133"/>
      <c r="S2354" s="134"/>
      <c r="T2354" s="16"/>
      <c r="U2354" s="16"/>
      <c r="V2354" s="5"/>
      <c r="W2354" s="5"/>
      <c r="X2354" s="5"/>
      <c r="Y2354" s="5"/>
      <c r="Z2354" s="18"/>
      <c r="AA2354" s="5"/>
      <c r="BV2354" s="5"/>
    </row>
    <row r="2355" spans="1:74" x14ac:dyDescent="0.3">
      <c r="A2355" s="4"/>
      <c r="F2355" s="4"/>
      <c r="G2355" s="4"/>
      <c r="H2355" s="116"/>
      <c r="I2355" s="116"/>
      <c r="J2355" s="4"/>
      <c r="K2355" s="4"/>
      <c r="L2355" s="4"/>
      <c r="M2355" s="117"/>
      <c r="N2355" s="14"/>
      <c r="O2355" s="14"/>
      <c r="P2355" s="32"/>
      <c r="Q2355" s="16"/>
      <c r="R2355" s="133"/>
      <c r="S2355" s="134"/>
      <c r="T2355" s="16"/>
      <c r="U2355" s="16"/>
      <c r="V2355" s="5"/>
      <c r="W2355" s="5"/>
      <c r="X2355" s="5"/>
      <c r="Y2355" s="5"/>
      <c r="Z2355" s="18"/>
      <c r="AA2355" s="5"/>
      <c r="BV2355" s="5"/>
    </row>
    <row r="2356" spans="1:74" x14ac:dyDescent="0.3">
      <c r="A2356" s="4"/>
      <c r="F2356" s="4"/>
      <c r="G2356" s="4"/>
      <c r="H2356" s="116"/>
      <c r="I2356" s="116"/>
      <c r="J2356" s="4"/>
      <c r="K2356" s="4"/>
      <c r="L2356" s="4"/>
      <c r="M2356" s="117"/>
      <c r="N2356" s="14"/>
      <c r="O2356" s="14"/>
      <c r="P2356" s="32"/>
      <c r="Q2356" s="16"/>
      <c r="R2356" s="133"/>
      <c r="S2356" s="134"/>
      <c r="T2356" s="16"/>
      <c r="U2356" s="16"/>
      <c r="V2356" s="5"/>
      <c r="W2356" s="5"/>
      <c r="X2356" s="5"/>
      <c r="Y2356" s="5"/>
      <c r="Z2356" s="18"/>
      <c r="AA2356" s="5"/>
      <c r="BV2356" s="5"/>
    </row>
    <row r="2357" spans="1:74" x14ac:dyDescent="0.3">
      <c r="A2357" s="4"/>
      <c r="F2357" s="4"/>
      <c r="G2357" s="4"/>
      <c r="H2357" s="116"/>
      <c r="I2357" s="116"/>
      <c r="J2357" s="4"/>
      <c r="K2357" s="4"/>
      <c r="L2357" s="4"/>
      <c r="M2357" s="117"/>
      <c r="N2357" s="14"/>
      <c r="O2357" s="14"/>
      <c r="P2357" s="32"/>
      <c r="Q2357" s="16"/>
      <c r="R2357" s="133"/>
      <c r="S2357" s="134"/>
      <c r="T2357" s="16"/>
      <c r="U2357" s="16"/>
      <c r="V2357" s="5"/>
      <c r="W2357" s="5"/>
      <c r="X2357" s="5"/>
      <c r="Y2357" s="5"/>
      <c r="Z2357" s="18"/>
      <c r="AA2357" s="5"/>
      <c r="BV2357" s="5"/>
    </row>
    <row r="2358" spans="1:74" x14ac:dyDescent="0.3">
      <c r="A2358" s="4"/>
      <c r="F2358" s="4"/>
      <c r="G2358" s="4"/>
      <c r="H2358" s="116"/>
      <c r="I2358" s="116"/>
      <c r="J2358" s="4"/>
      <c r="K2358" s="4"/>
      <c r="L2358" s="4"/>
      <c r="M2358" s="117"/>
      <c r="N2358" s="14"/>
      <c r="O2358" s="14"/>
      <c r="P2358" s="32"/>
      <c r="Q2358" s="16"/>
      <c r="R2358" s="133"/>
      <c r="S2358" s="134"/>
      <c r="T2358" s="16"/>
      <c r="U2358" s="16"/>
      <c r="V2358" s="5"/>
      <c r="W2358" s="5"/>
      <c r="X2358" s="5"/>
      <c r="Y2358" s="5"/>
      <c r="Z2358" s="18"/>
      <c r="AA2358" s="5"/>
      <c r="BV2358" s="5"/>
    </row>
    <row r="2359" spans="1:74" x14ac:dyDescent="0.3">
      <c r="A2359" s="4"/>
      <c r="F2359" s="4"/>
      <c r="G2359" s="4"/>
      <c r="H2359" s="116"/>
      <c r="I2359" s="116"/>
      <c r="J2359" s="4"/>
      <c r="K2359" s="4"/>
      <c r="L2359" s="4"/>
      <c r="M2359" s="117"/>
      <c r="N2359" s="14"/>
      <c r="O2359" s="14"/>
      <c r="P2359" s="32"/>
      <c r="Q2359" s="16"/>
      <c r="R2359" s="133"/>
      <c r="S2359" s="134"/>
      <c r="T2359" s="16"/>
      <c r="U2359" s="16"/>
      <c r="V2359" s="5"/>
      <c r="W2359" s="5"/>
      <c r="X2359" s="5"/>
      <c r="Y2359" s="5"/>
      <c r="Z2359" s="18"/>
      <c r="AA2359" s="5"/>
      <c r="BV2359" s="5"/>
    </row>
    <row r="2360" spans="1:74" x14ac:dyDescent="0.3">
      <c r="A2360" s="4"/>
      <c r="F2360" s="4"/>
      <c r="G2360" s="4"/>
      <c r="H2360" s="116"/>
      <c r="I2360" s="116"/>
      <c r="J2360" s="4"/>
      <c r="K2360" s="4"/>
      <c r="L2360" s="4"/>
      <c r="M2360" s="117"/>
      <c r="N2360" s="14"/>
      <c r="O2360" s="14"/>
      <c r="P2360" s="32"/>
      <c r="Q2360" s="16"/>
      <c r="R2360" s="133"/>
      <c r="S2360" s="134"/>
      <c r="T2360" s="16"/>
      <c r="U2360" s="16"/>
      <c r="V2360" s="5"/>
      <c r="W2360" s="5"/>
      <c r="X2360" s="5"/>
      <c r="Y2360" s="5"/>
      <c r="Z2360" s="18"/>
      <c r="AA2360" s="5"/>
      <c r="BV2360" s="5"/>
    </row>
    <row r="2361" spans="1:74" x14ac:dyDescent="0.3">
      <c r="A2361" s="4"/>
      <c r="F2361" s="4"/>
      <c r="G2361" s="4"/>
      <c r="H2361" s="116"/>
      <c r="I2361" s="116"/>
      <c r="J2361" s="4"/>
      <c r="K2361" s="4"/>
      <c r="L2361" s="4"/>
      <c r="M2361" s="117"/>
      <c r="N2361" s="14"/>
      <c r="O2361" s="14"/>
      <c r="P2361" s="32"/>
      <c r="Q2361" s="16"/>
      <c r="R2361" s="133"/>
      <c r="S2361" s="134"/>
      <c r="T2361" s="16"/>
      <c r="U2361" s="16"/>
      <c r="V2361" s="5"/>
      <c r="W2361" s="5"/>
      <c r="X2361" s="5"/>
      <c r="Y2361" s="5"/>
      <c r="Z2361" s="18"/>
      <c r="AA2361" s="5"/>
      <c r="BV2361" s="5"/>
    </row>
    <row r="2362" spans="1:74" x14ac:dyDescent="0.3">
      <c r="A2362" s="4"/>
      <c r="F2362" s="4"/>
      <c r="G2362" s="4"/>
      <c r="H2362" s="116"/>
      <c r="I2362" s="116"/>
      <c r="J2362" s="4"/>
      <c r="K2362" s="4"/>
      <c r="L2362" s="4"/>
      <c r="M2362" s="117"/>
      <c r="N2362" s="14"/>
      <c r="O2362" s="14"/>
      <c r="P2362" s="32"/>
      <c r="Q2362" s="16"/>
      <c r="R2362" s="133"/>
      <c r="S2362" s="134"/>
      <c r="T2362" s="16"/>
      <c r="U2362" s="16"/>
      <c r="V2362" s="5"/>
      <c r="W2362" s="5"/>
      <c r="X2362" s="5"/>
      <c r="Y2362" s="5"/>
      <c r="Z2362" s="18"/>
      <c r="AA2362" s="5"/>
      <c r="BV2362" s="5"/>
    </row>
    <row r="2363" spans="1:74" x14ac:dyDescent="0.3">
      <c r="A2363" s="4"/>
      <c r="F2363" s="4"/>
      <c r="G2363" s="4"/>
      <c r="H2363" s="116"/>
      <c r="I2363" s="116"/>
      <c r="J2363" s="4"/>
      <c r="K2363" s="4"/>
      <c r="L2363" s="4"/>
      <c r="M2363" s="117"/>
      <c r="N2363" s="14"/>
      <c r="O2363" s="14"/>
      <c r="P2363" s="32"/>
      <c r="Q2363" s="16"/>
      <c r="R2363" s="133"/>
      <c r="S2363" s="134"/>
      <c r="T2363" s="16"/>
      <c r="U2363" s="16"/>
      <c r="V2363" s="5"/>
      <c r="W2363" s="5"/>
      <c r="X2363" s="5"/>
      <c r="Y2363" s="5"/>
      <c r="Z2363" s="18"/>
      <c r="AA2363" s="5"/>
      <c r="BV2363" s="5"/>
    </row>
    <row r="2364" spans="1:74" x14ac:dyDescent="0.3">
      <c r="A2364" s="4"/>
      <c r="F2364" s="4"/>
      <c r="G2364" s="4"/>
      <c r="H2364" s="116"/>
      <c r="I2364" s="116"/>
      <c r="J2364" s="4"/>
      <c r="K2364" s="4"/>
      <c r="L2364" s="4"/>
      <c r="M2364" s="117"/>
      <c r="N2364" s="14"/>
      <c r="O2364" s="14"/>
      <c r="P2364" s="32"/>
      <c r="Q2364" s="16"/>
      <c r="R2364" s="133"/>
      <c r="S2364" s="134"/>
      <c r="T2364" s="16"/>
      <c r="U2364" s="16"/>
      <c r="V2364" s="5"/>
      <c r="W2364" s="5"/>
      <c r="X2364" s="5"/>
      <c r="Y2364" s="5"/>
      <c r="Z2364" s="18"/>
      <c r="AA2364" s="5"/>
      <c r="BV2364" s="5"/>
    </row>
    <row r="2365" spans="1:74" x14ac:dyDescent="0.3">
      <c r="A2365" s="4"/>
      <c r="F2365" s="4"/>
      <c r="G2365" s="4"/>
      <c r="H2365" s="116"/>
      <c r="I2365" s="116"/>
      <c r="J2365" s="4"/>
      <c r="K2365" s="4"/>
      <c r="L2365" s="4"/>
      <c r="M2365" s="117"/>
      <c r="N2365" s="14"/>
      <c r="O2365" s="14"/>
      <c r="P2365" s="32"/>
      <c r="Q2365" s="16"/>
      <c r="R2365" s="133"/>
      <c r="S2365" s="134"/>
      <c r="T2365" s="16"/>
      <c r="U2365" s="16"/>
      <c r="V2365" s="5"/>
      <c r="W2365" s="5"/>
      <c r="X2365" s="5"/>
      <c r="Y2365" s="5"/>
      <c r="Z2365" s="18"/>
      <c r="AA2365" s="5"/>
      <c r="BV2365" s="5"/>
    </row>
    <row r="2366" spans="1:74" x14ac:dyDescent="0.3">
      <c r="A2366" s="4"/>
      <c r="F2366" s="4"/>
      <c r="G2366" s="4"/>
      <c r="H2366" s="116"/>
      <c r="I2366" s="116"/>
      <c r="J2366" s="4"/>
      <c r="K2366" s="4"/>
      <c r="L2366" s="4"/>
      <c r="M2366" s="117"/>
      <c r="N2366" s="14"/>
      <c r="O2366" s="14"/>
      <c r="P2366" s="32"/>
      <c r="Q2366" s="16"/>
      <c r="R2366" s="133"/>
      <c r="S2366" s="134"/>
      <c r="T2366" s="16"/>
      <c r="U2366" s="16"/>
      <c r="V2366" s="5"/>
      <c r="W2366" s="5"/>
      <c r="X2366" s="5"/>
      <c r="Y2366" s="5"/>
      <c r="Z2366" s="18"/>
      <c r="AA2366" s="5"/>
      <c r="BV2366" s="5"/>
    </row>
    <row r="2367" spans="1:74" x14ac:dyDescent="0.3">
      <c r="A2367" s="4"/>
      <c r="F2367" s="4"/>
      <c r="G2367" s="4"/>
      <c r="H2367" s="116"/>
      <c r="I2367" s="116"/>
      <c r="J2367" s="4"/>
      <c r="K2367" s="4"/>
      <c r="L2367" s="4"/>
      <c r="M2367" s="117"/>
      <c r="N2367" s="14"/>
      <c r="O2367" s="14"/>
      <c r="P2367" s="32"/>
      <c r="Q2367" s="16"/>
      <c r="R2367" s="133"/>
      <c r="S2367" s="134"/>
      <c r="T2367" s="16"/>
      <c r="U2367" s="16"/>
      <c r="V2367" s="5"/>
      <c r="W2367" s="5"/>
      <c r="X2367" s="5"/>
      <c r="Y2367" s="5"/>
      <c r="Z2367" s="18"/>
      <c r="AA2367" s="5"/>
      <c r="BV2367" s="5"/>
    </row>
    <row r="2368" spans="1:74" x14ac:dyDescent="0.3">
      <c r="A2368" s="4"/>
      <c r="F2368" s="4"/>
      <c r="G2368" s="4"/>
      <c r="H2368" s="116"/>
      <c r="I2368" s="116"/>
      <c r="J2368" s="4"/>
      <c r="K2368" s="4"/>
      <c r="L2368" s="4"/>
      <c r="M2368" s="117"/>
      <c r="N2368" s="14"/>
      <c r="O2368" s="14"/>
      <c r="P2368" s="32"/>
      <c r="Q2368" s="16"/>
      <c r="R2368" s="133"/>
      <c r="S2368" s="134"/>
      <c r="T2368" s="16"/>
      <c r="U2368" s="16"/>
      <c r="V2368" s="5"/>
      <c r="W2368" s="5"/>
      <c r="X2368" s="5"/>
      <c r="Y2368" s="5"/>
      <c r="Z2368" s="18"/>
      <c r="AA2368" s="5"/>
      <c r="BV2368" s="5"/>
    </row>
    <row r="2369" spans="1:74" x14ac:dyDescent="0.3">
      <c r="A2369" s="4"/>
      <c r="F2369" s="4"/>
      <c r="G2369" s="4"/>
      <c r="H2369" s="116"/>
      <c r="I2369" s="116"/>
      <c r="J2369" s="4"/>
      <c r="K2369" s="4"/>
      <c r="L2369" s="4"/>
      <c r="M2369" s="117"/>
      <c r="N2369" s="14"/>
      <c r="O2369" s="14"/>
      <c r="P2369" s="32"/>
      <c r="Q2369" s="16"/>
      <c r="R2369" s="133"/>
      <c r="S2369" s="134"/>
      <c r="T2369" s="16"/>
      <c r="U2369" s="16"/>
      <c r="V2369" s="5"/>
      <c r="W2369" s="5"/>
      <c r="X2369" s="5"/>
      <c r="Y2369" s="5"/>
      <c r="Z2369" s="18"/>
      <c r="AA2369" s="5"/>
      <c r="BV2369" s="5"/>
    </row>
    <row r="2370" spans="1:74" x14ac:dyDescent="0.3">
      <c r="A2370" s="4"/>
      <c r="F2370" s="4"/>
      <c r="G2370" s="4"/>
      <c r="H2370" s="116"/>
      <c r="I2370" s="116"/>
      <c r="J2370" s="4"/>
      <c r="K2370" s="4"/>
      <c r="L2370" s="4"/>
      <c r="M2370" s="117"/>
      <c r="N2370" s="14"/>
      <c r="O2370" s="14"/>
      <c r="P2370" s="32"/>
      <c r="Q2370" s="16"/>
      <c r="R2370" s="133"/>
      <c r="S2370" s="134"/>
      <c r="T2370" s="16"/>
      <c r="U2370" s="16"/>
      <c r="V2370" s="5"/>
      <c r="W2370" s="5"/>
      <c r="X2370" s="5"/>
      <c r="Y2370" s="5"/>
      <c r="Z2370" s="18"/>
      <c r="AA2370" s="5"/>
      <c r="BV2370" s="5"/>
    </row>
    <row r="2371" spans="1:74" x14ac:dyDescent="0.3">
      <c r="A2371" s="4"/>
      <c r="F2371" s="4"/>
      <c r="G2371" s="4"/>
      <c r="H2371" s="116"/>
      <c r="I2371" s="116"/>
      <c r="J2371" s="4"/>
      <c r="K2371" s="4"/>
      <c r="L2371" s="4"/>
      <c r="M2371" s="117"/>
      <c r="N2371" s="14"/>
      <c r="O2371" s="14"/>
      <c r="P2371" s="32"/>
      <c r="Q2371" s="16"/>
      <c r="R2371" s="133"/>
      <c r="S2371" s="134"/>
      <c r="T2371" s="16"/>
      <c r="U2371" s="16"/>
      <c r="V2371" s="5"/>
      <c r="W2371" s="5"/>
      <c r="X2371" s="5"/>
      <c r="Y2371" s="5"/>
      <c r="Z2371" s="18"/>
      <c r="AA2371" s="5"/>
      <c r="BV2371" s="5"/>
    </row>
    <row r="2372" spans="1:74" x14ac:dyDescent="0.3">
      <c r="A2372" s="4"/>
      <c r="F2372" s="4"/>
      <c r="G2372" s="4"/>
      <c r="H2372" s="116"/>
      <c r="I2372" s="116"/>
      <c r="J2372" s="4"/>
      <c r="K2372" s="4"/>
      <c r="L2372" s="4"/>
      <c r="M2372" s="117"/>
      <c r="N2372" s="14"/>
      <c r="O2372" s="14"/>
      <c r="P2372" s="32"/>
      <c r="Q2372" s="16"/>
      <c r="R2372" s="133"/>
      <c r="S2372" s="134"/>
      <c r="T2372" s="16"/>
      <c r="U2372" s="16"/>
      <c r="V2372" s="5"/>
      <c r="W2372" s="5"/>
      <c r="X2372" s="5"/>
      <c r="Y2372" s="5"/>
      <c r="Z2372" s="18"/>
      <c r="AA2372" s="5"/>
      <c r="BV2372" s="5"/>
    </row>
    <row r="2373" spans="1:74" x14ac:dyDescent="0.3">
      <c r="A2373" s="4"/>
      <c r="F2373" s="4"/>
      <c r="G2373" s="4"/>
      <c r="H2373" s="116"/>
      <c r="I2373" s="116"/>
      <c r="J2373" s="4"/>
      <c r="K2373" s="4"/>
      <c r="L2373" s="4"/>
      <c r="M2373" s="117"/>
      <c r="N2373" s="14"/>
      <c r="O2373" s="14"/>
      <c r="P2373" s="32"/>
      <c r="Q2373" s="16"/>
      <c r="R2373" s="133"/>
      <c r="S2373" s="134"/>
      <c r="T2373" s="16"/>
      <c r="U2373" s="16"/>
      <c r="V2373" s="5"/>
      <c r="W2373" s="5"/>
      <c r="X2373" s="5"/>
      <c r="Y2373" s="5"/>
      <c r="Z2373" s="18"/>
      <c r="AA2373" s="5"/>
      <c r="BV2373" s="5"/>
    </row>
    <row r="2374" spans="1:74" x14ac:dyDescent="0.3">
      <c r="A2374" s="4"/>
      <c r="F2374" s="4"/>
      <c r="G2374" s="4"/>
      <c r="H2374" s="116"/>
      <c r="I2374" s="116"/>
      <c r="J2374" s="4"/>
      <c r="K2374" s="4"/>
      <c r="L2374" s="4"/>
      <c r="M2374" s="117"/>
      <c r="N2374" s="14"/>
      <c r="O2374" s="14"/>
      <c r="P2374" s="32"/>
      <c r="Q2374" s="16"/>
      <c r="R2374" s="133"/>
      <c r="S2374" s="134"/>
      <c r="T2374" s="16"/>
      <c r="U2374" s="16"/>
      <c r="V2374" s="5"/>
      <c r="W2374" s="5"/>
      <c r="X2374" s="5"/>
      <c r="Y2374" s="5"/>
      <c r="Z2374" s="18"/>
      <c r="AA2374" s="5"/>
      <c r="BV2374" s="5"/>
    </row>
    <row r="2375" spans="1:74" x14ac:dyDescent="0.3">
      <c r="A2375" s="4"/>
      <c r="F2375" s="4"/>
      <c r="G2375" s="4"/>
      <c r="H2375" s="116"/>
      <c r="I2375" s="116"/>
      <c r="J2375" s="4"/>
      <c r="K2375" s="4"/>
      <c r="L2375" s="4"/>
      <c r="M2375" s="117"/>
      <c r="N2375" s="14"/>
      <c r="O2375" s="14"/>
      <c r="P2375" s="32"/>
      <c r="Q2375" s="16"/>
      <c r="R2375" s="133"/>
      <c r="S2375" s="134"/>
      <c r="T2375" s="16"/>
      <c r="U2375" s="16"/>
      <c r="V2375" s="5"/>
      <c r="W2375" s="5"/>
      <c r="X2375" s="5"/>
      <c r="Y2375" s="5"/>
      <c r="Z2375" s="18"/>
      <c r="AA2375" s="5"/>
      <c r="BV2375" s="5"/>
    </row>
    <row r="2376" spans="1:74" x14ac:dyDescent="0.3">
      <c r="A2376" s="4"/>
      <c r="F2376" s="4"/>
      <c r="G2376" s="4"/>
      <c r="H2376" s="116"/>
      <c r="I2376" s="116"/>
      <c r="J2376" s="4"/>
      <c r="K2376" s="4"/>
      <c r="L2376" s="4"/>
      <c r="M2376" s="117"/>
      <c r="N2376" s="14"/>
      <c r="O2376" s="14"/>
      <c r="P2376" s="32"/>
      <c r="Q2376" s="16"/>
      <c r="R2376" s="133"/>
      <c r="S2376" s="134"/>
      <c r="T2376" s="16"/>
      <c r="U2376" s="16"/>
      <c r="V2376" s="5"/>
      <c r="W2376" s="5"/>
      <c r="X2376" s="5"/>
      <c r="Y2376" s="5"/>
      <c r="Z2376" s="18"/>
      <c r="AA2376" s="5"/>
      <c r="BV2376" s="5"/>
    </row>
    <row r="2377" spans="1:74" x14ac:dyDescent="0.3">
      <c r="A2377" s="4"/>
      <c r="F2377" s="4"/>
      <c r="G2377" s="4"/>
      <c r="H2377" s="116"/>
      <c r="I2377" s="116"/>
      <c r="J2377" s="4"/>
      <c r="K2377" s="4"/>
      <c r="L2377" s="4"/>
      <c r="M2377" s="117"/>
      <c r="N2377" s="14"/>
      <c r="O2377" s="14"/>
      <c r="P2377" s="32"/>
      <c r="Q2377" s="16"/>
      <c r="R2377" s="133"/>
      <c r="S2377" s="134"/>
      <c r="T2377" s="16"/>
      <c r="U2377" s="16"/>
      <c r="V2377" s="5"/>
      <c r="W2377" s="5"/>
      <c r="X2377" s="5"/>
      <c r="Y2377" s="5"/>
      <c r="Z2377" s="18"/>
      <c r="AA2377" s="5"/>
      <c r="BV2377" s="5"/>
    </row>
    <row r="2378" spans="1:74" x14ac:dyDescent="0.3">
      <c r="A2378" s="4"/>
      <c r="F2378" s="4"/>
      <c r="G2378" s="4"/>
      <c r="H2378" s="116"/>
      <c r="I2378" s="116"/>
      <c r="J2378" s="4"/>
      <c r="K2378" s="4"/>
      <c r="L2378" s="4"/>
      <c r="M2378" s="117"/>
      <c r="N2378" s="14"/>
      <c r="O2378" s="14"/>
      <c r="P2378" s="32"/>
      <c r="Q2378" s="16"/>
      <c r="R2378" s="133"/>
      <c r="S2378" s="134"/>
      <c r="T2378" s="16"/>
      <c r="U2378" s="16"/>
      <c r="V2378" s="5"/>
      <c r="W2378" s="5"/>
      <c r="X2378" s="5"/>
      <c r="Y2378" s="5"/>
      <c r="Z2378" s="18"/>
      <c r="AA2378" s="5"/>
      <c r="BV2378" s="5"/>
    </row>
    <row r="2379" spans="1:74" x14ac:dyDescent="0.3">
      <c r="A2379" s="4"/>
      <c r="F2379" s="4"/>
      <c r="G2379" s="4"/>
      <c r="H2379" s="116"/>
      <c r="I2379" s="116"/>
      <c r="J2379" s="4"/>
      <c r="K2379" s="4"/>
      <c r="L2379" s="4"/>
      <c r="M2379" s="117"/>
      <c r="N2379" s="14"/>
      <c r="O2379" s="14"/>
      <c r="P2379" s="32"/>
      <c r="Q2379" s="16"/>
      <c r="R2379" s="133"/>
      <c r="S2379" s="134"/>
      <c r="T2379" s="16"/>
      <c r="U2379" s="16"/>
      <c r="V2379" s="5"/>
      <c r="W2379" s="5"/>
      <c r="X2379" s="5"/>
      <c r="Y2379" s="5"/>
      <c r="Z2379" s="18"/>
      <c r="AA2379" s="5"/>
      <c r="BV2379" s="5"/>
    </row>
    <row r="2380" spans="1:74" x14ac:dyDescent="0.3">
      <c r="A2380" s="4"/>
      <c r="F2380" s="4"/>
      <c r="G2380" s="4"/>
      <c r="H2380" s="116"/>
      <c r="I2380" s="116"/>
      <c r="J2380" s="4"/>
      <c r="K2380" s="4"/>
      <c r="L2380" s="4"/>
      <c r="M2380" s="117"/>
      <c r="N2380" s="14"/>
      <c r="O2380" s="14"/>
      <c r="P2380" s="32"/>
      <c r="Q2380" s="16"/>
      <c r="R2380" s="133"/>
      <c r="S2380" s="134"/>
      <c r="T2380" s="16"/>
      <c r="U2380" s="16"/>
      <c r="V2380" s="5"/>
      <c r="W2380" s="5"/>
      <c r="X2380" s="5"/>
      <c r="Y2380" s="5"/>
      <c r="Z2380" s="18"/>
      <c r="AA2380" s="5"/>
      <c r="BV2380" s="5"/>
    </row>
    <row r="2381" spans="1:74" x14ac:dyDescent="0.3">
      <c r="A2381" s="4"/>
      <c r="F2381" s="4"/>
      <c r="G2381" s="4"/>
      <c r="H2381" s="116"/>
      <c r="I2381" s="116"/>
      <c r="J2381" s="4"/>
      <c r="K2381" s="4"/>
      <c r="L2381" s="4"/>
      <c r="M2381" s="117"/>
      <c r="N2381" s="14"/>
      <c r="O2381" s="14"/>
      <c r="P2381" s="32"/>
      <c r="Q2381" s="16"/>
      <c r="R2381" s="133"/>
      <c r="S2381" s="134"/>
      <c r="T2381" s="16"/>
      <c r="U2381" s="16"/>
      <c r="V2381" s="5"/>
      <c r="W2381" s="5"/>
      <c r="X2381" s="5"/>
      <c r="Y2381" s="5"/>
      <c r="Z2381" s="18"/>
      <c r="AA2381" s="5"/>
      <c r="BV2381" s="5"/>
    </row>
    <row r="2382" spans="1:74" x14ac:dyDescent="0.3">
      <c r="A2382" s="4"/>
      <c r="F2382" s="4"/>
      <c r="G2382" s="4"/>
      <c r="H2382" s="116"/>
      <c r="I2382" s="116"/>
      <c r="J2382" s="4"/>
      <c r="K2382" s="4"/>
      <c r="L2382" s="4"/>
      <c r="M2382" s="117"/>
      <c r="N2382" s="14"/>
      <c r="O2382" s="14"/>
      <c r="P2382" s="32"/>
      <c r="Q2382" s="16"/>
      <c r="R2382" s="133"/>
      <c r="S2382" s="134"/>
      <c r="T2382" s="16"/>
      <c r="U2382" s="16"/>
      <c r="V2382" s="5"/>
      <c r="W2382" s="5"/>
      <c r="X2382" s="5"/>
      <c r="Y2382" s="5"/>
      <c r="Z2382" s="18"/>
      <c r="AA2382" s="5"/>
      <c r="BV2382" s="5"/>
    </row>
    <row r="2383" spans="1:74" x14ac:dyDescent="0.3">
      <c r="A2383" s="4"/>
      <c r="F2383" s="4"/>
      <c r="G2383" s="4"/>
      <c r="H2383" s="116"/>
      <c r="I2383" s="116"/>
      <c r="J2383" s="4"/>
      <c r="K2383" s="4"/>
      <c r="L2383" s="4"/>
      <c r="M2383" s="117"/>
      <c r="N2383" s="14"/>
      <c r="O2383" s="14"/>
      <c r="P2383" s="32"/>
      <c r="Q2383" s="16"/>
      <c r="R2383" s="133"/>
      <c r="S2383" s="134"/>
      <c r="T2383" s="16"/>
      <c r="U2383" s="16"/>
      <c r="V2383" s="5"/>
      <c r="W2383" s="5"/>
      <c r="X2383" s="5"/>
      <c r="Y2383" s="5"/>
      <c r="Z2383" s="18"/>
      <c r="AA2383" s="5"/>
      <c r="BV2383" s="5"/>
    </row>
    <row r="2384" spans="1:74" x14ac:dyDescent="0.3">
      <c r="A2384" s="4"/>
      <c r="F2384" s="4"/>
      <c r="G2384" s="4"/>
      <c r="H2384" s="116"/>
      <c r="I2384" s="116"/>
      <c r="J2384" s="4"/>
      <c r="K2384" s="4"/>
      <c r="L2384" s="4"/>
      <c r="M2384" s="117"/>
      <c r="N2384" s="14"/>
      <c r="O2384" s="14"/>
      <c r="P2384" s="32"/>
      <c r="Q2384" s="16"/>
      <c r="R2384" s="133"/>
      <c r="S2384" s="134"/>
      <c r="T2384" s="16"/>
      <c r="U2384" s="16"/>
      <c r="V2384" s="5"/>
      <c r="W2384" s="5"/>
      <c r="X2384" s="5"/>
      <c r="Y2384" s="5"/>
      <c r="Z2384" s="18"/>
      <c r="AA2384" s="5"/>
      <c r="BV2384" s="5"/>
    </row>
    <row r="2385" spans="1:74" x14ac:dyDescent="0.3">
      <c r="A2385" s="4"/>
      <c r="F2385" s="4"/>
      <c r="G2385" s="4"/>
      <c r="H2385" s="116"/>
      <c r="I2385" s="116"/>
      <c r="J2385" s="4"/>
      <c r="K2385" s="4"/>
      <c r="L2385" s="4"/>
      <c r="M2385" s="117"/>
      <c r="N2385" s="14"/>
      <c r="O2385" s="14"/>
      <c r="P2385" s="32"/>
      <c r="Q2385" s="16"/>
      <c r="R2385" s="133"/>
      <c r="S2385" s="134"/>
      <c r="T2385" s="16"/>
      <c r="U2385" s="16"/>
      <c r="V2385" s="5"/>
      <c r="W2385" s="5"/>
      <c r="X2385" s="5"/>
      <c r="Y2385" s="5"/>
      <c r="Z2385" s="18"/>
      <c r="AA2385" s="5"/>
      <c r="BV2385" s="5"/>
    </row>
    <row r="2386" spans="1:74" x14ac:dyDescent="0.3">
      <c r="A2386" s="4"/>
      <c r="F2386" s="4"/>
      <c r="G2386" s="4"/>
      <c r="H2386" s="116"/>
      <c r="I2386" s="116"/>
      <c r="J2386" s="4"/>
      <c r="K2386" s="4"/>
      <c r="L2386" s="4"/>
      <c r="M2386" s="117"/>
      <c r="N2386" s="14"/>
      <c r="O2386" s="14"/>
      <c r="P2386" s="32"/>
      <c r="Q2386" s="16"/>
      <c r="R2386" s="133"/>
      <c r="S2386" s="134"/>
      <c r="T2386" s="16"/>
      <c r="U2386" s="16"/>
      <c r="V2386" s="5"/>
      <c r="W2386" s="5"/>
      <c r="X2386" s="5"/>
      <c r="Y2386" s="5"/>
      <c r="Z2386" s="18"/>
      <c r="AA2386" s="5"/>
      <c r="BV2386" s="5"/>
    </row>
    <row r="2387" spans="1:74" x14ac:dyDescent="0.3">
      <c r="A2387" s="4"/>
      <c r="F2387" s="4"/>
      <c r="G2387" s="4"/>
      <c r="H2387" s="116"/>
      <c r="I2387" s="116"/>
      <c r="J2387" s="4"/>
      <c r="K2387" s="4"/>
      <c r="L2387" s="4"/>
      <c r="M2387" s="117"/>
      <c r="N2387" s="14"/>
      <c r="O2387" s="14"/>
      <c r="P2387" s="32"/>
      <c r="Q2387" s="16"/>
      <c r="R2387" s="133"/>
      <c r="S2387" s="134"/>
      <c r="T2387" s="16"/>
      <c r="U2387" s="16"/>
      <c r="V2387" s="5"/>
      <c r="W2387" s="5"/>
      <c r="X2387" s="5"/>
      <c r="Y2387" s="5"/>
      <c r="Z2387" s="18"/>
      <c r="AA2387" s="5"/>
      <c r="BV2387" s="5"/>
    </row>
    <row r="2388" spans="1:74" x14ac:dyDescent="0.3">
      <c r="A2388" s="4"/>
      <c r="F2388" s="4"/>
      <c r="G2388" s="4"/>
      <c r="H2388" s="116"/>
      <c r="I2388" s="116"/>
      <c r="J2388" s="4"/>
      <c r="K2388" s="4"/>
      <c r="L2388" s="4"/>
      <c r="M2388" s="117"/>
      <c r="N2388" s="14"/>
      <c r="O2388" s="14"/>
      <c r="P2388" s="32"/>
      <c r="Q2388" s="16"/>
      <c r="R2388" s="133"/>
      <c r="S2388" s="134"/>
      <c r="T2388" s="16"/>
      <c r="U2388" s="16"/>
      <c r="V2388" s="5"/>
      <c r="W2388" s="5"/>
      <c r="X2388" s="5"/>
      <c r="Y2388" s="5"/>
      <c r="Z2388" s="18"/>
      <c r="AA2388" s="5"/>
      <c r="BV2388" s="5"/>
    </row>
    <row r="2389" spans="1:74" x14ac:dyDescent="0.3">
      <c r="A2389" s="4"/>
      <c r="F2389" s="4"/>
      <c r="G2389" s="4"/>
      <c r="H2389" s="116"/>
      <c r="I2389" s="116"/>
      <c r="J2389" s="4"/>
      <c r="K2389" s="4"/>
      <c r="L2389" s="4"/>
      <c r="M2389" s="117"/>
      <c r="N2389" s="14"/>
      <c r="O2389" s="14"/>
      <c r="P2389" s="32"/>
      <c r="Q2389" s="16"/>
      <c r="R2389" s="133"/>
      <c r="S2389" s="134"/>
      <c r="T2389" s="16"/>
      <c r="U2389" s="16"/>
      <c r="V2389" s="5"/>
      <c r="W2389" s="5"/>
      <c r="X2389" s="5"/>
      <c r="Y2389" s="5"/>
      <c r="Z2389" s="18"/>
      <c r="AA2389" s="5"/>
      <c r="BV2389" s="5"/>
    </row>
    <row r="2390" spans="1:74" x14ac:dyDescent="0.3">
      <c r="A2390" s="4"/>
      <c r="F2390" s="4"/>
      <c r="G2390" s="4"/>
      <c r="H2390" s="116"/>
      <c r="I2390" s="116"/>
      <c r="J2390" s="4"/>
      <c r="K2390" s="4"/>
      <c r="L2390" s="4"/>
      <c r="M2390" s="117"/>
      <c r="N2390" s="14"/>
      <c r="O2390" s="14"/>
      <c r="P2390" s="32"/>
      <c r="Q2390" s="16"/>
      <c r="R2390" s="133"/>
      <c r="S2390" s="134"/>
      <c r="T2390" s="16"/>
      <c r="U2390" s="16"/>
      <c r="V2390" s="5"/>
      <c r="W2390" s="5"/>
      <c r="X2390" s="5"/>
      <c r="Y2390" s="5"/>
      <c r="Z2390" s="18"/>
      <c r="AA2390" s="5"/>
      <c r="BV2390" s="5"/>
    </row>
    <row r="2391" spans="1:74" x14ac:dyDescent="0.3">
      <c r="A2391" s="4"/>
      <c r="F2391" s="4"/>
      <c r="G2391" s="4"/>
      <c r="H2391" s="116"/>
      <c r="I2391" s="116"/>
      <c r="J2391" s="4"/>
      <c r="K2391" s="4"/>
      <c r="L2391" s="4"/>
      <c r="M2391" s="117"/>
      <c r="N2391" s="14"/>
      <c r="O2391" s="14"/>
      <c r="P2391" s="32"/>
      <c r="Q2391" s="16"/>
      <c r="R2391" s="133"/>
      <c r="S2391" s="134"/>
      <c r="T2391" s="16"/>
      <c r="U2391" s="16"/>
      <c r="V2391" s="5"/>
      <c r="W2391" s="5"/>
      <c r="X2391" s="5"/>
      <c r="Y2391" s="5"/>
      <c r="Z2391" s="18"/>
      <c r="AA2391" s="5"/>
      <c r="BV2391" s="5"/>
    </row>
    <row r="2392" spans="1:74" x14ac:dyDescent="0.3">
      <c r="A2392" s="4"/>
      <c r="F2392" s="4"/>
      <c r="G2392" s="4"/>
      <c r="H2392" s="116"/>
      <c r="I2392" s="116"/>
      <c r="J2392" s="4"/>
      <c r="K2392" s="4"/>
      <c r="L2392" s="4"/>
      <c r="M2392" s="117"/>
      <c r="N2392" s="14"/>
      <c r="O2392" s="14"/>
      <c r="P2392" s="32"/>
      <c r="Q2392" s="16"/>
      <c r="R2392" s="133"/>
      <c r="S2392" s="134"/>
      <c r="T2392" s="16"/>
      <c r="U2392" s="16"/>
      <c r="V2392" s="5"/>
      <c r="W2392" s="5"/>
      <c r="X2392" s="5"/>
      <c r="Y2392" s="5"/>
      <c r="Z2392" s="18"/>
      <c r="AA2392" s="5"/>
      <c r="BV2392" s="5"/>
    </row>
    <row r="2393" spans="1:74" x14ac:dyDescent="0.3">
      <c r="A2393" s="4"/>
      <c r="F2393" s="4"/>
      <c r="G2393" s="4"/>
      <c r="H2393" s="116"/>
      <c r="I2393" s="116"/>
      <c r="J2393" s="4"/>
      <c r="K2393" s="4"/>
      <c r="L2393" s="4"/>
      <c r="M2393" s="117"/>
      <c r="N2393" s="14"/>
      <c r="O2393" s="14"/>
      <c r="P2393" s="32"/>
      <c r="Q2393" s="16"/>
      <c r="R2393" s="133"/>
      <c r="S2393" s="134"/>
      <c r="T2393" s="16"/>
      <c r="U2393" s="16"/>
      <c r="V2393" s="5"/>
      <c r="W2393" s="5"/>
      <c r="X2393" s="5"/>
      <c r="Y2393" s="5"/>
      <c r="Z2393" s="18"/>
      <c r="AA2393" s="5"/>
      <c r="BV2393" s="5"/>
    </row>
    <row r="2394" spans="1:74" x14ac:dyDescent="0.3">
      <c r="A2394" s="4"/>
      <c r="F2394" s="4"/>
      <c r="G2394" s="4"/>
      <c r="H2394" s="116"/>
      <c r="I2394" s="116"/>
      <c r="J2394" s="4"/>
      <c r="K2394" s="4"/>
      <c r="L2394" s="4"/>
      <c r="M2394" s="117"/>
      <c r="N2394" s="14"/>
      <c r="O2394" s="14"/>
      <c r="P2394" s="32"/>
      <c r="Q2394" s="16"/>
      <c r="R2394" s="133"/>
      <c r="S2394" s="134"/>
      <c r="T2394" s="16"/>
      <c r="U2394" s="16"/>
      <c r="V2394" s="5"/>
      <c r="W2394" s="5"/>
      <c r="X2394" s="5"/>
      <c r="Y2394" s="5"/>
      <c r="Z2394" s="18"/>
      <c r="AA2394" s="5"/>
      <c r="BV2394" s="5"/>
    </row>
    <row r="2395" spans="1:74" x14ac:dyDescent="0.3">
      <c r="A2395" s="4"/>
      <c r="F2395" s="4"/>
      <c r="G2395" s="4"/>
      <c r="H2395" s="116"/>
      <c r="I2395" s="116"/>
      <c r="J2395" s="4"/>
      <c r="K2395" s="4"/>
      <c r="L2395" s="4"/>
      <c r="M2395" s="117"/>
      <c r="N2395" s="14"/>
      <c r="O2395" s="14"/>
      <c r="P2395" s="32"/>
      <c r="Q2395" s="16"/>
      <c r="R2395" s="133"/>
      <c r="S2395" s="134"/>
      <c r="T2395" s="16"/>
      <c r="U2395" s="16"/>
      <c r="V2395" s="5"/>
      <c r="W2395" s="5"/>
      <c r="X2395" s="5"/>
      <c r="Y2395" s="5"/>
      <c r="Z2395" s="18"/>
      <c r="AA2395" s="5"/>
      <c r="BV2395" s="5"/>
    </row>
    <row r="2396" spans="1:74" x14ac:dyDescent="0.3">
      <c r="A2396" s="4"/>
      <c r="F2396" s="4"/>
      <c r="G2396" s="4"/>
      <c r="H2396" s="116"/>
      <c r="I2396" s="116"/>
      <c r="J2396" s="4"/>
      <c r="K2396" s="4"/>
      <c r="L2396" s="4"/>
      <c r="M2396" s="117"/>
      <c r="N2396" s="14"/>
      <c r="O2396" s="14"/>
      <c r="P2396" s="32"/>
      <c r="Q2396" s="16"/>
      <c r="R2396" s="133"/>
      <c r="S2396" s="134"/>
      <c r="T2396" s="16"/>
      <c r="U2396" s="16"/>
      <c r="V2396" s="5"/>
      <c r="W2396" s="5"/>
      <c r="X2396" s="5"/>
      <c r="Y2396" s="5"/>
      <c r="Z2396" s="18"/>
      <c r="AA2396" s="5"/>
      <c r="BV2396" s="5"/>
    </row>
    <row r="2397" spans="1:74" x14ac:dyDescent="0.3">
      <c r="A2397" s="4"/>
      <c r="F2397" s="4"/>
      <c r="G2397" s="4"/>
      <c r="H2397" s="116"/>
      <c r="I2397" s="116"/>
      <c r="J2397" s="4"/>
      <c r="K2397" s="4"/>
      <c r="L2397" s="4"/>
      <c r="M2397" s="117"/>
      <c r="N2397" s="14"/>
      <c r="O2397" s="14"/>
      <c r="P2397" s="32"/>
      <c r="Q2397" s="16"/>
      <c r="R2397" s="133"/>
      <c r="S2397" s="134"/>
      <c r="T2397" s="16"/>
      <c r="U2397" s="16"/>
      <c r="V2397" s="5"/>
      <c r="W2397" s="5"/>
      <c r="X2397" s="5"/>
      <c r="Y2397" s="5"/>
      <c r="Z2397" s="18"/>
      <c r="AA2397" s="5"/>
      <c r="BV2397" s="5"/>
    </row>
    <row r="2398" spans="1:74" x14ac:dyDescent="0.3">
      <c r="A2398" s="4"/>
      <c r="F2398" s="4"/>
      <c r="G2398" s="4"/>
      <c r="H2398" s="116"/>
      <c r="I2398" s="116"/>
      <c r="J2398" s="4"/>
      <c r="K2398" s="4"/>
      <c r="L2398" s="4"/>
      <c r="M2398" s="117"/>
      <c r="N2398" s="14"/>
      <c r="O2398" s="14"/>
      <c r="P2398" s="32"/>
      <c r="Q2398" s="16"/>
      <c r="R2398" s="133"/>
      <c r="S2398" s="134"/>
      <c r="T2398" s="16"/>
      <c r="U2398" s="16"/>
      <c r="V2398" s="5"/>
      <c r="W2398" s="5"/>
      <c r="X2398" s="5"/>
      <c r="Y2398" s="5"/>
      <c r="Z2398" s="18"/>
      <c r="AA2398" s="5"/>
      <c r="BV2398" s="5"/>
    </row>
    <row r="2399" spans="1:74" x14ac:dyDescent="0.3">
      <c r="A2399" s="4"/>
      <c r="F2399" s="4"/>
      <c r="G2399" s="4"/>
      <c r="H2399" s="116"/>
      <c r="I2399" s="116"/>
      <c r="J2399" s="4"/>
      <c r="K2399" s="4"/>
      <c r="L2399" s="4"/>
      <c r="M2399" s="117"/>
      <c r="N2399" s="14"/>
      <c r="O2399" s="14"/>
      <c r="P2399" s="32"/>
      <c r="Q2399" s="16"/>
      <c r="R2399" s="133"/>
      <c r="S2399" s="134"/>
      <c r="T2399" s="16"/>
      <c r="U2399" s="16"/>
      <c r="V2399" s="5"/>
      <c r="W2399" s="5"/>
      <c r="X2399" s="5"/>
      <c r="Y2399" s="5"/>
      <c r="Z2399" s="18"/>
      <c r="AA2399" s="5"/>
      <c r="BV2399" s="5"/>
    </row>
    <row r="2400" spans="1:74" x14ac:dyDescent="0.3">
      <c r="A2400" s="4"/>
      <c r="F2400" s="4"/>
      <c r="G2400" s="4"/>
      <c r="H2400" s="116"/>
      <c r="I2400" s="116"/>
      <c r="J2400" s="4"/>
      <c r="K2400" s="4"/>
      <c r="L2400" s="4"/>
      <c r="M2400" s="117"/>
      <c r="N2400" s="14"/>
      <c r="O2400" s="14"/>
      <c r="P2400" s="32"/>
      <c r="Q2400" s="16"/>
      <c r="R2400" s="133"/>
      <c r="S2400" s="134"/>
      <c r="T2400" s="16"/>
      <c r="U2400" s="16"/>
      <c r="V2400" s="5"/>
      <c r="W2400" s="5"/>
      <c r="X2400" s="5"/>
      <c r="Y2400" s="5"/>
      <c r="Z2400" s="18"/>
      <c r="AA2400" s="5"/>
      <c r="BV2400" s="5"/>
    </row>
    <row r="2401" spans="1:74" x14ac:dyDescent="0.3">
      <c r="A2401" s="4"/>
      <c r="F2401" s="4"/>
      <c r="G2401" s="4"/>
      <c r="H2401" s="116"/>
      <c r="I2401" s="116"/>
      <c r="J2401" s="4"/>
      <c r="K2401" s="4"/>
      <c r="L2401" s="4"/>
      <c r="M2401" s="117"/>
      <c r="N2401" s="14"/>
      <c r="O2401" s="14"/>
      <c r="P2401" s="32"/>
      <c r="Q2401" s="16"/>
      <c r="R2401" s="133"/>
      <c r="S2401" s="134"/>
      <c r="T2401" s="16"/>
      <c r="U2401" s="16"/>
      <c r="V2401" s="5"/>
      <c r="W2401" s="5"/>
      <c r="X2401" s="5"/>
      <c r="Y2401" s="5"/>
      <c r="Z2401" s="18"/>
      <c r="AA2401" s="5"/>
      <c r="BV2401" s="5"/>
    </row>
    <row r="2402" spans="1:74" x14ac:dyDescent="0.3">
      <c r="A2402" s="4"/>
      <c r="F2402" s="4"/>
      <c r="G2402" s="4"/>
      <c r="H2402" s="116"/>
      <c r="I2402" s="116"/>
      <c r="J2402" s="4"/>
      <c r="K2402" s="4"/>
      <c r="L2402" s="4"/>
      <c r="M2402" s="117"/>
      <c r="N2402" s="14"/>
      <c r="O2402" s="14"/>
      <c r="P2402" s="32"/>
      <c r="Q2402" s="16"/>
      <c r="R2402" s="133"/>
      <c r="S2402" s="134"/>
      <c r="T2402" s="16"/>
      <c r="U2402" s="16"/>
      <c r="V2402" s="5"/>
      <c r="W2402" s="5"/>
      <c r="X2402" s="5"/>
      <c r="Y2402" s="5"/>
      <c r="Z2402" s="18"/>
      <c r="AA2402" s="5"/>
      <c r="BV2402" s="5"/>
    </row>
    <row r="2403" spans="1:74" x14ac:dyDescent="0.3">
      <c r="A2403" s="4"/>
      <c r="F2403" s="4"/>
      <c r="G2403" s="4"/>
      <c r="H2403" s="116"/>
      <c r="I2403" s="116"/>
      <c r="J2403" s="4"/>
      <c r="K2403" s="4"/>
      <c r="L2403" s="4"/>
      <c r="M2403" s="117"/>
      <c r="N2403" s="14"/>
      <c r="O2403" s="14"/>
      <c r="P2403" s="32"/>
      <c r="Q2403" s="16"/>
      <c r="R2403" s="133"/>
      <c r="S2403" s="134"/>
      <c r="T2403" s="16"/>
      <c r="U2403" s="16"/>
      <c r="V2403" s="5"/>
      <c r="W2403" s="5"/>
      <c r="X2403" s="5"/>
      <c r="Y2403" s="5"/>
      <c r="Z2403" s="18"/>
      <c r="AA2403" s="5"/>
      <c r="BV2403" s="5"/>
    </row>
    <row r="2404" spans="1:74" x14ac:dyDescent="0.3">
      <c r="A2404" s="4"/>
      <c r="F2404" s="4"/>
      <c r="G2404" s="4"/>
      <c r="H2404" s="116"/>
      <c r="I2404" s="116"/>
      <c r="J2404" s="4"/>
      <c r="K2404" s="4"/>
      <c r="L2404" s="4"/>
      <c r="M2404" s="117"/>
      <c r="N2404" s="14"/>
      <c r="O2404" s="14"/>
      <c r="P2404" s="32"/>
      <c r="Q2404" s="16"/>
      <c r="R2404" s="133"/>
      <c r="S2404" s="134"/>
      <c r="T2404" s="16"/>
      <c r="U2404" s="16"/>
      <c r="V2404" s="5"/>
      <c r="W2404" s="5"/>
      <c r="X2404" s="5"/>
      <c r="Y2404" s="5"/>
      <c r="Z2404" s="18"/>
      <c r="AA2404" s="5"/>
      <c r="BV2404" s="5"/>
    </row>
  </sheetData>
  <autoFilter ref="A2:BZ1756" xr:uid="{00000000-0009-0000-0000-000002000000}">
    <filterColumn colId="16">
      <filters>
        <filter val="mag-qtz"/>
      </filters>
    </filterColumn>
  </autoFilter>
  <mergeCells count="1">
    <mergeCell ref="AB1:BO1"/>
  </mergeCells>
  <conditionalFormatting sqref="BS3:BS417 BS419:BS420 BS422:BS424 BS426:BS428 BS430:BS432 BS434:BS436 BS438:BS439 BS441:BS442 BS444:BS446 BS448:BS667 BS962:BS1020 BS677:BS956">
    <cfRule type="cellIs" dxfId="66" priority="67" operator="lessThan">
      <formula>100</formula>
    </cfRule>
  </conditionalFormatting>
  <conditionalFormatting sqref="BT152">
    <cfRule type="cellIs" dxfId="65" priority="66" operator="lessThan">
      <formula>100</formula>
    </cfRule>
  </conditionalFormatting>
  <conditionalFormatting sqref="BT156">
    <cfRule type="cellIs" dxfId="64" priority="65" operator="lessThan">
      <formula>100</formula>
    </cfRule>
  </conditionalFormatting>
  <conditionalFormatting sqref="BT161">
    <cfRule type="cellIs" dxfId="63" priority="64" operator="lessThan">
      <formula>100</formula>
    </cfRule>
  </conditionalFormatting>
  <conditionalFormatting sqref="BT163">
    <cfRule type="cellIs" dxfId="62" priority="63" operator="lessThan">
      <formula>100</formula>
    </cfRule>
  </conditionalFormatting>
  <conditionalFormatting sqref="BT165">
    <cfRule type="cellIs" dxfId="61" priority="62" operator="lessThan">
      <formula>100</formula>
    </cfRule>
  </conditionalFormatting>
  <conditionalFormatting sqref="BT167">
    <cfRule type="cellIs" dxfId="60" priority="61" operator="lessThan">
      <formula>100</formula>
    </cfRule>
  </conditionalFormatting>
  <conditionalFormatting sqref="BT169">
    <cfRule type="cellIs" dxfId="59" priority="60" operator="lessThan">
      <formula>100</formula>
    </cfRule>
  </conditionalFormatting>
  <conditionalFormatting sqref="BT173">
    <cfRule type="cellIs" dxfId="58" priority="59" operator="lessThan">
      <formula>100</formula>
    </cfRule>
  </conditionalFormatting>
  <conditionalFormatting sqref="BT186">
    <cfRule type="cellIs" dxfId="57" priority="56" operator="lessThan">
      <formula>100</formula>
    </cfRule>
  </conditionalFormatting>
  <conditionalFormatting sqref="BT177">
    <cfRule type="cellIs" dxfId="56" priority="58" operator="lessThan">
      <formula>100</formula>
    </cfRule>
  </conditionalFormatting>
  <conditionalFormatting sqref="BT182">
    <cfRule type="cellIs" dxfId="55" priority="57" operator="lessThan">
      <formula>100</formula>
    </cfRule>
  </conditionalFormatting>
  <conditionalFormatting sqref="BT189">
    <cfRule type="cellIs" dxfId="54" priority="55" operator="lessThan">
      <formula>100</formula>
    </cfRule>
  </conditionalFormatting>
  <conditionalFormatting sqref="BT191">
    <cfRule type="cellIs" dxfId="53" priority="54" operator="lessThan">
      <formula>100</formula>
    </cfRule>
  </conditionalFormatting>
  <conditionalFormatting sqref="BT193">
    <cfRule type="cellIs" dxfId="52" priority="53" operator="lessThan">
      <formula>100</formula>
    </cfRule>
  </conditionalFormatting>
  <conditionalFormatting sqref="BT196">
    <cfRule type="cellIs" dxfId="51" priority="52" operator="lessThan">
      <formula>100</formula>
    </cfRule>
  </conditionalFormatting>
  <conditionalFormatting sqref="BT200">
    <cfRule type="cellIs" dxfId="50" priority="51" operator="lessThan">
      <formula>100</formula>
    </cfRule>
  </conditionalFormatting>
  <conditionalFormatting sqref="BT202">
    <cfRule type="cellIs" dxfId="49" priority="50" operator="lessThan">
      <formula>100</formula>
    </cfRule>
  </conditionalFormatting>
  <conditionalFormatting sqref="BT204">
    <cfRule type="cellIs" dxfId="48" priority="49" operator="lessThan">
      <formula>100</formula>
    </cfRule>
  </conditionalFormatting>
  <conditionalFormatting sqref="BT207">
    <cfRule type="cellIs" dxfId="47" priority="48" operator="lessThan">
      <formula>100</formula>
    </cfRule>
  </conditionalFormatting>
  <conditionalFormatting sqref="BT210">
    <cfRule type="cellIs" dxfId="46" priority="47" operator="lessThan">
      <formula>100</formula>
    </cfRule>
  </conditionalFormatting>
  <conditionalFormatting sqref="BT213">
    <cfRule type="cellIs" dxfId="45" priority="46" operator="lessThan">
      <formula>100</formula>
    </cfRule>
  </conditionalFormatting>
  <conditionalFormatting sqref="BT216">
    <cfRule type="cellIs" dxfId="44" priority="45" operator="lessThan">
      <formula>100</formula>
    </cfRule>
  </conditionalFormatting>
  <conditionalFormatting sqref="BT220">
    <cfRule type="cellIs" dxfId="43" priority="44" operator="lessThan">
      <formula>100</formula>
    </cfRule>
  </conditionalFormatting>
  <conditionalFormatting sqref="BT223">
    <cfRule type="cellIs" dxfId="42" priority="43" operator="lessThan">
      <formula>100</formula>
    </cfRule>
  </conditionalFormatting>
  <conditionalFormatting sqref="BT227">
    <cfRule type="cellIs" dxfId="41" priority="42" operator="lessThan">
      <formula>100</formula>
    </cfRule>
  </conditionalFormatting>
  <conditionalFormatting sqref="BT231">
    <cfRule type="cellIs" dxfId="40" priority="41" operator="lessThan">
      <formula>100</formula>
    </cfRule>
  </conditionalFormatting>
  <conditionalFormatting sqref="BT234">
    <cfRule type="cellIs" dxfId="39" priority="40" operator="lessThan">
      <formula>100</formula>
    </cfRule>
  </conditionalFormatting>
  <conditionalFormatting sqref="BT237">
    <cfRule type="cellIs" dxfId="38" priority="39" operator="lessThan">
      <formula>100</formula>
    </cfRule>
  </conditionalFormatting>
  <conditionalFormatting sqref="BT240">
    <cfRule type="cellIs" dxfId="37" priority="38" operator="lessThan">
      <formula>100</formula>
    </cfRule>
  </conditionalFormatting>
  <conditionalFormatting sqref="BT243">
    <cfRule type="cellIs" dxfId="36" priority="37" operator="lessThan">
      <formula>100</formula>
    </cfRule>
  </conditionalFormatting>
  <conditionalFormatting sqref="BT246">
    <cfRule type="cellIs" dxfId="35" priority="36" operator="lessThan">
      <formula>100</formula>
    </cfRule>
  </conditionalFormatting>
  <conditionalFormatting sqref="BT249">
    <cfRule type="cellIs" dxfId="34" priority="35" operator="lessThan">
      <formula>100</formula>
    </cfRule>
  </conditionalFormatting>
  <conditionalFormatting sqref="BT252">
    <cfRule type="cellIs" dxfId="33" priority="34" operator="lessThan">
      <formula>100</formula>
    </cfRule>
  </conditionalFormatting>
  <conditionalFormatting sqref="BT255">
    <cfRule type="cellIs" dxfId="32" priority="33" operator="lessThan">
      <formula>100</formula>
    </cfRule>
  </conditionalFormatting>
  <conditionalFormatting sqref="BT259">
    <cfRule type="cellIs" dxfId="31" priority="32" operator="lessThan">
      <formula>100</formula>
    </cfRule>
  </conditionalFormatting>
  <conditionalFormatting sqref="BT262">
    <cfRule type="cellIs" dxfId="30" priority="31" operator="lessThan">
      <formula>100</formula>
    </cfRule>
  </conditionalFormatting>
  <conditionalFormatting sqref="BT266">
    <cfRule type="cellIs" dxfId="29" priority="30" operator="lessThan">
      <formula>100</formula>
    </cfRule>
  </conditionalFormatting>
  <conditionalFormatting sqref="BT268">
    <cfRule type="cellIs" dxfId="28" priority="29" operator="lessThan">
      <formula>100</formula>
    </cfRule>
  </conditionalFormatting>
  <conditionalFormatting sqref="BT269">
    <cfRule type="cellIs" dxfId="27" priority="28" operator="lessThan">
      <formula>100</formula>
    </cfRule>
  </conditionalFormatting>
  <conditionalFormatting sqref="BT273">
    <cfRule type="cellIs" dxfId="26" priority="27" operator="lessThan">
      <formula>100</formula>
    </cfRule>
  </conditionalFormatting>
  <conditionalFormatting sqref="BT276">
    <cfRule type="cellIs" dxfId="25" priority="26" operator="lessThan">
      <formula>100</formula>
    </cfRule>
  </conditionalFormatting>
  <conditionalFormatting sqref="BT279">
    <cfRule type="cellIs" dxfId="24" priority="25" operator="lessThan">
      <formula>100</formula>
    </cfRule>
  </conditionalFormatting>
  <conditionalFormatting sqref="BT281">
    <cfRule type="cellIs" dxfId="23" priority="24" operator="lessThan">
      <formula>100</formula>
    </cfRule>
  </conditionalFormatting>
  <conditionalFormatting sqref="BT283">
    <cfRule type="cellIs" dxfId="22" priority="23" operator="lessThan">
      <formula>100</formula>
    </cfRule>
  </conditionalFormatting>
  <conditionalFormatting sqref="BT286">
    <cfRule type="cellIs" dxfId="21" priority="22" operator="lessThan">
      <formula>100</formula>
    </cfRule>
  </conditionalFormatting>
  <conditionalFormatting sqref="BT289">
    <cfRule type="cellIs" dxfId="20" priority="21" operator="lessThan">
      <formula>100</formula>
    </cfRule>
  </conditionalFormatting>
  <conditionalFormatting sqref="BT293">
    <cfRule type="cellIs" dxfId="19" priority="20" operator="lessThan">
      <formula>100</formula>
    </cfRule>
  </conditionalFormatting>
  <conditionalFormatting sqref="BT296">
    <cfRule type="cellIs" dxfId="18" priority="19" operator="lessThan">
      <formula>100</formula>
    </cfRule>
  </conditionalFormatting>
  <conditionalFormatting sqref="BT300">
    <cfRule type="cellIs" dxfId="17" priority="18" operator="lessThan">
      <formula>100</formula>
    </cfRule>
  </conditionalFormatting>
  <conditionalFormatting sqref="BT302">
    <cfRule type="cellIs" dxfId="16" priority="17" operator="lessThan">
      <formula>100</formula>
    </cfRule>
  </conditionalFormatting>
  <conditionalFormatting sqref="BT306">
    <cfRule type="cellIs" dxfId="15" priority="16" operator="lessThan">
      <formula>100</formula>
    </cfRule>
  </conditionalFormatting>
  <conditionalFormatting sqref="BS1021:BS1525 BS1530:BS2404">
    <cfRule type="cellIs" dxfId="14" priority="15" operator="lessThan">
      <formula>100</formula>
    </cfRule>
  </conditionalFormatting>
  <conditionalFormatting sqref="BS418">
    <cfRule type="cellIs" dxfId="13" priority="14" operator="lessThan">
      <formula>100</formula>
    </cfRule>
  </conditionalFormatting>
  <conditionalFormatting sqref="BS421">
    <cfRule type="cellIs" dxfId="12" priority="13" operator="lessThan">
      <formula>100</formula>
    </cfRule>
  </conditionalFormatting>
  <conditionalFormatting sqref="BS425">
    <cfRule type="cellIs" dxfId="11" priority="12" operator="lessThan">
      <formula>100</formula>
    </cfRule>
  </conditionalFormatting>
  <conditionalFormatting sqref="BS429">
    <cfRule type="cellIs" dxfId="10" priority="11" operator="lessThan">
      <formula>100</formula>
    </cfRule>
  </conditionalFormatting>
  <conditionalFormatting sqref="BS433">
    <cfRule type="cellIs" dxfId="9" priority="10" operator="lessThan">
      <formula>100</formula>
    </cfRule>
  </conditionalFormatting>
  <conditionalFormatting sqref="BS437">
    <cfRule type="cellIs" dxfId="8" priority="9" operator="lessThan">
      <formula>100</formula>
    </cfRule>
  </conditionalFormatting>
  <conditionalFormatting sqref="BS440">
    <cfRule type="cellIs" dxfId="7" priority="8" operator="lessThan">
      <formula>100</formula>
    </cfRule>
  </conditionalFormatting>
  <conditionalFormatting sqref="BS443">
    <cfRule type="cellIs" dxfId="6" priority="7" operator="lessThan">
      <formula>100</formula>
    </cfRule>
  </conditionalFormatting>
  <conditionalFormatting sqref="BS447">
    <cfRule type="cellIs" dxfId="5" priority="6" operator="lessThan">
      <formula>100</formula>
    </cfRule>
  </conditionalFormatting>
  <conditionalFormatting sqref="BS1526:BS1529">
    <cfRule type="cellIs" dxfId="4" priority="5" operator="lessThan">
      <formula>100</formula>
    </cfRule>
  </conditionalFormatting>
  <conditionalFormatting sqref="BS957:BS959">
    <cfRule type="cellIs" dxfId="3" priority="4" operator="lessThan">
      <formula>100</formula>
    </cfRule>
  </conditionalFormatting>
  <conditionalFormatting sqref="BS960:BS961">
    <cfRule type="cellIs" dxfId="2" priority="3" operator="lessThan">
      <formula>100</formula>
    </cfRule>
  </conditionalFormatting>
  <conditionalFormatting sqref="BS668">
    <cfRule type="cellIs" dxfId="1" priority="2" operator="lessThan">
      <formula>100</formula>
    </cfRule>
  </conditionalFormatting>
  <conditionalFormatting sqref="BS669:BS676">
    <cfRule type="cellIs" dxfId="0" priority="1" operator="lessThan">
      <formula>100</formula>
    </cfRule>
  </conditionalFormatting>
  <dataValidations count="7">
    <dataValidation type="list" allowBlank="1" showInputMessage="1" showErrorMessage="1" sqref="P3:P495 P661:P663 P516:P517 P519:P522 P524:P526 P528:P530 P537:P542 P532:P535 P544:P546 P553:P555 P548:P551 P557:P559 P561:P564 P566:P570 P578:P581 P572:P576 P583:P585 P587:P589 P591:P593 P595:P597 P599:P602 P604:P606 P608:P612 P614:P618 P620:P622 P624:P625 P627:P628 P630:P632 P634:P635 P637:P638 P640:P641 P643:P646 P648:P650 P652:P654 P656:P659 P665:P2404" xr:uid="{00000000-0002-0000-0200-000000000000}">
      <formula1>vein_type</formula1>
    </dataValidation>
    <dataValidation type="list" allowBlank="1" showInputMessage="1" showErrorMessage="1" sqref="AA3:AA403 AB405:AP405 AA405:AA495 AA665:AA667 AA516:AA517 AA519:AA522 AA524:AA526 AA528:AA530 AA537:AA542 AA532:AA535 AA544:AA546 AA553:AA555 AA548:AA551 AA557:AA559 AA561:AA564 AA566:AA570 AA578:AA581 AA572:AA576 AA583:AA585 AA587:AA589 AA591:AA593 AA595:AA597 AA599:AA602 AA604:AA606 AA608:AA612 AA614:AA618 AA620:AA622 AA624:AA625 AA627:AA628 AA630:AA632 AA634:AA635 AA637:AA638 AA640:AA641 AA643:AA646 AA648:AA650 AA652:AA654 AA656:AA659 AA661:AA663 AA677:AA2404" xr:uid="{00000000-0002-0000-0200-000001000000}">
      <formula1>grain_size_variability</formula1>
    </dataValidation>
    <dataValidation type="list" allowBlank="1" showInputMessage="1" showErrorMessage="1" sqref="Y3:Y495 Y661:Y663 Y516:Y517 Y519:Y522 Y524:Y526 Y528:Y530 Y537:Y542 Y532:Y535 Y544:Y546 Y553:Y555 Y548:Y551 Y557:Y559 Y561:Y564 Y566:Y570 Y578:Y581 Y572:Y576 Y583:Y585 Y587:Y589 Y591:Y593 Y595:Y597 Y599:Y602 Y604:Y606 Y608:Y612 Y614:Y618 Y620:Y622 Y624:Y625 Y627:Y628 Y630:Y632 Y634:Y635 Y637:Y638 Y640:Y641 Y643:Y646 Y648:Y650 Y652:Y654 Y656:Y659 Y1042:Y2404 Y1039 Y665:Y668 Y677:Y1037 W669:W676" xr:uid="{00000000-0002-0000-0200-000002000000}">
      <formula1>grain_size</formula1>
    </dataValidation>
    <dataValidation type="list" allowBlank="1" showInputMessage="1" showErrorMessage="1" sqref="X1747:X1750 X661:X663 X516:X517 X519:X522 X524:X526 X528:X530 X537:X542 X532:X535 X544:X546 X553:X555 X548:X551 X557:X559 X561:X564 X566:X570 X578:X581 X572:X576 X583:X585 X587:X589 X591:X593 X595:X597 X599:X602 X604:X606 X608:X612 X614:X618 X620:X622 X624:X625 X627:X628 X630:X632 X634:X635 X637:X638 X640:X641 X643:X646 X648:X650 X652:X654 X656:X659 X1526:X1528 X1198:X1200 X1032 X1035 X1039 X1043:X1045 X1047:X1050 X1052:X1055 X1057:X1059 X1061:X1064 X1066:X1069 X1071:X1074 X1076:X1079 X1081:X1084 X1086:X1089 X1091:X1094 X1096:X1097 X1099:X1102 X1104:X1107 X1109:X1133 X1136:X1137 X1139:X1140 X1143:X1145 X1148:X1150 X1152:X1154 X1156:X1158 X1160:X1162 X1165:X1167 X1170:X1172 X1175:X1181 X1184:X1186 X1189:X1191 X1193:X1195 X1203:X1205 X1389:X1390 X1238:X1240 X1243:X1244 X1247:X1248 X1251:X1253 X1256:X1258 X1261:X1262 X1265:X1267 X1270:X1271 X1274:X1275 X1278:X1280 X1283:X1285 X1233:X1235 X1208:X1210 X1213:X1214 X1218:X1219 X1223:X1224 X1228:X1230 X1288:X1291 X1294:X1296 X1299:X1301 X1304:X1306 X1308:X1310 X1313:X1314 X1317:X1319 X1322:X1324 X1332:X1334 X1337:X1339 X1327:X1329 X1342:X1344 X1347:X1349 X1352:X1354 X1357:X1358 X1361:X1362 X1365:X1367 X1370:X1372 X1375:X1377 X1380:X1382 X1385:X1386 X1393:X1394 X1519:X1520 X1421:X1425 X1428:X1431 X1434:X1437 X1440:X1441 X1443:X1447 X1449:X1451 X1402:X1405 X1460:X1463 X1454:X1458 X1414:X1418 X1408:X1411 X1470:X1474 X1476:X1479 X1481:X1483 X1485:X1488 X1490:X1492 X1494:X1496 X1498:X1500 X1507:X1508 X1515:X1516 X1523:X1524 X1511:X1512 X1531:X1533 X1536:X1538 X1541:X1542 X1545:X1546 X1549:X1553 X1556:X1558 X1561:X1562 X1565:X1568 X1570:X1582 X1584:X1588 X1397:X1398 X1465:X1468 X1502:X1505 X1590:X1593 X1752:X2404 X1595:X1598 X1600:X1603 X1605:X1608 X1610:X1613 X1615:X1621 X1623:X1639 X1641:X1653 X1655:X1659 X1661 X1663:X1666 X1668:X1672 X1674:X1691 X1693:X1698 X1700:X1702 X1704:X1707 X1709:X1719 X1721:X1724 X1726:X1734 X1736:X1739 X1741:X1745 X3:X495 X665:X668 X677:X1028 V669:V676" xr:uid="{00000000-0002-0000-0200-000003000000}">
      <formula1>contact_geometry</formula1>
    </dataValidation>
    <dataValidation type="list" allowBlank="1" showInputMessage="1" showErrorMessage="1" sqref="W3:W495 W661:W663 W516:W517 W519:W522 W524:W526 W528:W530 W537:W542 W532:W535 W544:W546 W553:W555 W548:W551 W557:W559 W561:W564 W566:W570 W578:W581 W572:W576 W583:W585 W587:W589 W591:W593 W595:W597 W599:W602 W604:W606 W608:W612 W614:W618 W620:W622 W624:W625 W627:W628 W630:W632 W634:W635 W637:W638 W640:W641 W643:W646 W648:W650 W652:W654 W656:W659 W1042:W2404 W1039 W1032 W1035 W665:W668 W677:W1028 U669:U676" xr:uid="{00000000-0002-0000-0200-000004000000}">
      <formula1>contact_type</formula1>
    </dataValidation>
    <dataValidation type="list" allowBlank="1" showInputMessage="1" showErrorMessage="1" sqref="T3:U495 T661:U663 T516:U517 T519:U522 T524:U526 T528:U530 T537:U542 T532:U535 T544:U546 T553:U555 T548:U551 T557:U559 T561:U564 T566:U570 T578:U581 T572:U576 T583:U585 T587:U589 T591:U593 T595:U597 T599:U602 T604:U606 T608:U612 T614:U618 T620:U622 T624:U625 T627:U628 T630:U632 T634:U635 T637:U638 T640:U641 T643:U646 T648:U650 T652:U654 T656:U659 T1206:U2404 U1042:U1205 T1032:U1032 T1035:U1035 T1039:U1039 T1045 T1050 T1055 T1059 T1064 T1069 T1074 T1079 T1084 T1089 T1094 T1097 T1102 T1107 T1110:T1205 T665:U668 T677:U1028" xr:uid="{00000000-0002-0000-0200-000005000000}">
      <formula1>vein_texture_characteristics</formula1>
    </dataValidation>
    <dataValidation type="list" allowBlank="1" showInputMessage="1" showErrorMessage="1" sqref="Q1689:Q1704 Q516:Q517 Q519:Q522 Q524:Q526 Q528:Q530 Q537:Q542 Q532:Q535 Q544:Q546 Q553:Q555 Q548:Q551 Q557:Q559 Q561:Q564 Q566:Q570 Q572:Q576 Q578:Q581 Q583:Q585 Q587:Q589 Q591:Q593 Q595:Q597 Q599:Q602 Q604:Q606 Q608:Q612 Q614:Q618 Q620:Q622 Q624:Q625 Q627:Q628 Q630:Q632 Q634:Q635 Q1706:Q1709 Q1711:Q1715 Q1717:Q1721 Q1527:Q1530 Q1723:Q1754 Q1198:Q1201 Q1032 Q1035 Q1039 Q1113:Q1115 Q1124:Q1126 Q1117:Q1122 Q1042:Q1111 Q1128:Q1130 Q1132:Q1133 Q1135:Q1137 Q1139:Q1141 Q1143:Q1146 Q1148:Q1154 Q1156:Q1158 Q1160:Q1163 Q1165:Q1168 Q1170:Q1173 Q1184:Q1187 Q1175:Q1182 Q1189:Q1196 Q1203:Q1206 Q1389:Q1391 Q1233:Q1236 Q1238:Q1241 Q1243:Q1245 Q1247:Q1249 Q1251:Q1254 Q1256:Q1259 Q1261:Q1263 Q1265:Q1268 Q1270:Q1272 Q1274:Q1276 Q1278:Q1281 Q1283:Q1286 Q1208:Q1211 Q1213:Q1216 Q1218:Q1221 Q1223:Q1226 Q1228:Q1231 Q1288:Q1292 Q1294:Q1297 Q1299:Q1302 Q1304:Q1311 Q1313:Q1315 Q1317:Q1320 Q1322:Q1325 Q1332:Q1335 Q1337:Q1340 Q1327:Q1330 Q1342:Q1345 Q1347:Q1350 Q1352:Q1355 Q1357:Q1359 Q1361:Q1363 Q1365:Q1368 Q1370:Q1373 Q1375:Q1378 Q1380:Q1383 Q1385:Q1387 Q1393:Q1395 Q3:Q495 Q1414:Q1419 Q1421:Q1426 Q1428:Q1432 Q1434:Q1438 Q1440:Q1442 Q1444:Q1448 Q1450:Q1453 Q1402:Q1406 Q1461:Q1464 Q1455:Q1459 Q1408:Q1412 Q1471:Q1475 Q1477:Q1480 Q1482:Q1484 Q1486:Q1489 Q1495:Q1497 Q1499:Q1501 Q1508:Q1510 Q1516:Q1518 Q1520:Q1522 Q1512:Q1514 Q1532:Q1535 Q1537:Q1540 Q1542:Q1544 Q1546:Q1548 Q1550:Q1555 Q1557:Q1560 Q1562:Q1564 Q1566:Q1569 Q1575:Q1577 Q1571:Q1573 Q1579:Q1583 Q1585:Q1589 Q1397:Q1400 Q1466:Q1469 Q1491:Q1493 Q1503:Q1506 Q1591:Q1594 Q1756:Q2404 Q1596:Q1599 Q1601:Q1604 Q1606:Q1609 Q1611:Q1614 Q1616:Q1618 Q1620:Q1622 Q1624:Q1626 Q1628:Q1630 Q1632:Q1635 Q1637:Q1640 Q1642:Q1644 Q1646:Q1649 Q1651:Q1654 Q1656:Q1663 Q1665:Q1668 Q1670:Q1674 Q1676:Q1678 Q1680:Q1682 Q1684:Q1687 Q1524:Q1525 Q637:Q1028" xr:uid="{00000000-0002-0000-0200-000006000000}">
      <formula1>overall_vein_lithology</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Y565"/>
  <sheetViews>
    <sheetView topLeftCell="B1" zoomScale="137" workbookViewId="0">
      <selection activeCell="P205" sqref="P205:P208"/>
    </sheetView>
  </sheetViews>
  <sheetFormatPr defaultColWidth="10.88671875" defaultRowHeight="14.4" x14ac:dyDescent="0.3"/>
  <cols>
    <col min="1" max="1" width="15" customWidth="1"/>
    <col min="7" max="8" width="10.77734375" style="122"/>
    <col min="9" max="9" width="13.33203125" style="55" customWidth="1"/>
    <col min="11" max="12" width="9" style="122" customWidth="1"/>
    <col min="14" max="15" width="9.33203125" customWidth="1"/>
    <col min="17" max="18" width="9" customWidth="1"/>
    <col min="20" max="20" width="8.33203125" customWidth="1"/>
    <col min="23" max="23" width="8.33203125" customWidth="1"/>
    <col min="24" max="24" width="8.77734375" customWidth="1"/>
    <col min="25" max="25" width="54.44140625" style="114" customWidth="1"/>
  </cols>
  <sheetData>
    <row r="1" spans="1:25" s="91" customFormat="1" ht="51" customHeight="1" x14ac:dyDescent="0.3">
      <c r="A1" s="88" t="s">
        <v>1548</v>
      </c>
      <c r="B1" s="89" t="s">
        <v>1554</v>
      </c>
      <c r="C1" s="89" t="s">
        <v>1555</v>
      </c>
      <c r="D1" s="89" t="s">
        <v>9</v>
      </c>
      <c r="E1" s="89" t="s">
        <v>4</v>
      </c>
      <c r="F1" s="89" t="s">
        <v>5</v>
      </c>
      <c r="G1" s="121" t="s">
        <v>6</v>
      </c>
      <c r="H1" s="121" t="s">
        <v>7</v>
      </c>
      <c r="I1" s="115" t="s">
        <v>1579</v>
      </c>
      <c r="J1" s="90" t="s">
        <v>1549</v>
      </c>
      <c r="K1" s="125" t="s">
        <v>1556</v>
      </c>
      <c r="L1" s="125" t="s">
        <v>1557</v>
      </c>
      <c r="M1" s="90" t="s">
        <v>1550</v>
      </c>
      <c r="N1" s="90" t="s">
        <v>1557</v>
      </c>
      <c r="O1" s="90" t="s">
        <v>1558</v>
      </c>
      <c r="P1" s="90" t="s">
        <v>1551</v>
      </c>
      <c r="Q1" s="90" t="s">
        <v>1559</v>
      </c>
      <c r="R1" s="90" t="s">
        <v>1560</v>
      </c>
      <c r="S1" s="90" t="s">
        <v>1552</v>
      </c>
      <c r="T1" s="90" t="s">
        <v>1561</v>
      </c>
      <c r="U1" s="90" t="s">
        <v>1562</v>
      </c>
      <c r="V1" s="90" t="s">
        <v>1553</v>
      </c>
      <c r="W1" s="90" t="s">
        <v>1563</v>
      </c>
      <c r="X1" s="90" t="s">
        <v>1564</v>
      </c>
      <c r="Y1" s="112" t="s">
        <v>95</v>
      </c>
    </row>
    <row r="2" spans="1:25" hidden="1" x14ac:dyDescent="0.3">
      <c r="B2">
        <v>1</v>
      </c>
      <c r="C2">
        <v>1</v>
      </c>
      <c r="D2" t="str">
        <f>B2&amp;"-"&amp;C2</f>
        <v>1-1</v>
      </c>
      <c r="E2">
        <v>0</v>
      </c>
      <c r="F2">
        <v>58</v>
      </c>
      <c r="G2" s="126">
        <v>0</v>
      </c>
      <c r="H2" s="122">
        <v>0.57999999999999996</v>
      </c>
      <c r="I2" s="55" t="s">
        <v>1580</v>
      </c>
      <c r="J2" t="str">
        <f>IFERROR(VLOOKUP(CONCATENATE($D2," 1"),'VEINS SIMPLIFIED'!$I:$S,'VEINS SIMPLIFIED'!$R$1,0),"")</f>
        <v/>
      </c>
      <c r="K2" s="122" t="str">
        <f>IFERROR(VLOOKUP(CONCATENATE($D2," 1"),'VEINS SIMPLIFIED'!$I:$S,'VEINS SIMPLIFIED'!$N$1,0),"")</f>
        <v/>
      </c>
      <c r="L2" s="122" t="str">
        <f>IFERROR(VLOOKUP(CONCATENATE($D2," 1"),'VEINS SIMPLIFIED'!$I:$S,'VEINS SIMPLIFIED'!$O$1,0),"")</f>
        <v/>
      </c>
      <c r="M2" t="str">
        <f>IFERROR(VLOOKUP(CONCATENATE($D2," 2"),'VEINS SIMPLIFIED'!$I:$S,'VEINS SIMPLIFIED'!$R$1,0),"")</f>
        <v/>
      </c>
      <c r="N2" t="str">
        <f>IFERROR(VLOOKUP(CONCATENATE($D2," 2"),'VEINS SIMPLIFIED'!$I:$S,'VEINS SIMPLIFIED'!$N$1,0),"")</f>
        <v/>
      </c>
      <c r="O2" t="str">
        <f>IFERROR(VLOOKUP(CONCATENATE($D2," 2"),'VEINS SIMPLIFIED'!$I:$S,'VEINS SIMPLIFIED'!$O$1,0),"")</f>
        <v/>
      </c>
      <c r="P2" t="str">
        <f>IFERROR(VLOOKUP(CONCATENATE($D2," 3"),'VEINS SIMPLIFIED'!$I:$S,'VEINS SIMPLIFIED'!$R$1,0),"")</f>
        <v/>
      </c>
      <c r="Q2" t="str">
        <f>IFERROR(VLOOKUP(CONCATENATE($D2," 3"),'VEINS SIMPLIFIED'!$I:$S,'VEINS SIMPLIFIED'!$N$1,0),"")</f>
        <v/>
      </c>
      <c r="R2" t="str">
        <f>IFERROR(VLOOKUP(CONCATENATE($D2," 3"),'VEINS SIMPLIFIED'!$I:$S,'VEINS SIMPLIFIED'!$O$1,0),"")</f>
        <v/>
      </c>
      <c r="S2" t="str">
        <f>IFERROR(VLOOKUP(CONCATENATE($D2," 4"),'VEINS SIMPLIFIED'!$I:$S,'VEINS SIMPLIFIED'!$R$1,0),"")</f>
        <v/>
      </c>
      <c r="T2" t="str">
        <f>IFERROR(VLOOKUP(CONCATENATE($D2," 4"),'VEINS SIMPLIFIED'!$I:$S,'VEINS SIMPLIFIED'!$N$1,0),"")</f>
        <v/>
      </c>
      <c r="U2" t="str">
        <f>IFERROR(VLOOKUP(CONCATENATE($D2," 4"),'VEINS SIMPLIFIED'!$I:$S,'VEINS SIMPLIFIED'!$O$1,0),"")</f>
        <v/>
      </c>
      <c r="V2" t="str">
        <f>IFERROR(VLOOKUP(CONCATENATE($D2," 5"),'VEINS SIMPLIFIED'!$I:$S,'VEINS SIMPLIFIED'!$R$1,0),"")</f>
        <v/>
      </c>
      <c r="W2" t="str">
        <f>IFERROR(VLOOKUP(CONCATENATE($D2," 5"),'VEINS SIMPLIFIED'!$I:$S,'VEINS SIMPLIFIED'!$N$1,0),"")</f>
        <v/>
      </c>
      <c r="X2" t="str">
        <f>IFERROR(VLOOKUP(CONCATENATE($D2," 5"),'VEINS SIMPLIFIED'!$I:$S,'VEINS SIMPLIFIED'!$O$1,0),"")</f>
        <v/>
      </c>
      <c r="Y2" s="113" t="str">
        <f>IFERROR(VLOOKUP(CONCATENATE($D2," o"),'VEINS SIMPLIFIED'!$I:$BX,68,0),"")</f>
        <v/>
      </c>
    </row>
    <row r="3" spans="1:25" hidden="1" x14ac:dyDescent="0.3">
      <c r="B3">
        <v>2</v>
      </c>
      <c r="C3">
        <v>1</v>
      </c>
      <c r="D3" t="str">
        <f t="shared" ref="D3:D66" si="0">B3&amp;"-"&amp;C3</f>
        <v>2-1</v>
      </c>
      <c r="E3">
        <v>0</v>
      </c>
      <c r="F3">
        <v>48</v>
      </c>
      <c r="G3" s="126">
        <v>2.6</v>
      </c>
      <c r="H3" s="122">
        <v>3.08</v>
      </c>
      <c r="I3" s="55" t="s">
        <v>1580</v>
      </c>
      <c r="J3" t="str">
        <f>IFERROR(VLOOKUP(CONCATENATE($D3," 1"),'VEINS SIMPLIFIED'!$I:$S,'VEINS SIMPLIFIED'!$R$1,0),"")</f>
        <v/>
      </c>
      <c r="K3" s="122" t="str">
        <f>IFERROR(VLOOKUP(CONCATENATE($D3," 1"),'VEINS SIMPLIFIED'!$I:$S,'VEINS SIMPLIFIED'!$N$1,0),"")</f>
        <v/>
      </c>
      <c r="L3" s="122" t="str">
        <f>IFERROR(VLOOKUP(CONCATENATE($D3," 1"),'VEINS SIMPLIFIED'!$I:$S,'VEINS SIMPLIFIED'!$O$1,0),"")</f>
        <v/>
      </c>
      <c r="M3" t="str">
        <f>IFERROR(VLOOKUP(CONCATENATE($D3," 2"),'VEINS SIMPLIFIED'!$I:$S,'VEINS SIMPLIFIED'!$R$1,0),"")</f>
        <v/>
      </c>
      <c r="N3" t="str">
        <f>IFERROR(VLOOKUP(CONCATENATE($D3," 2"),'VEINS SIMPLIFIED'!$I:$S,'VEINS SIMPLIFIED'!$N$1,0),"")</f>
        <v/>
      </c>
      <c r="O3" t="str">
        <f>IFERROR(VLOOKUP(CONCATENATE($D3," 2"),'VEINS SIMPLIFIED'!$I:$S,'VEINS SIMPLIFIED'!$O$1,0),"")</f>
        <v/>
      </c>
      <c r="P3" t="str">
        <f>IFERROR(VLOOKUP(CONCATENATE($D3," 3"),'VEINS SIMPLIFIED'!$I:$S,'VEINS SIMPLIFIED'!$R$1,0),"")</f>
        <v/>
      </c>
      <c r="Q3" t="str">
        <f>IFERROR(VLOOKUP(CONCATENATE($D3," 3"),'VEINS SIMPLIFIED'!$I:$S,'VEINS SIMPLIFIED'!$N$1,0),"")</f>
        <v/>
      </c>
      <c r="R3" t="str">
        <f>IFERROR(VLOOKUP(CONCATENATE($D3," 3"),'VEINS SIMPLIFIED'!$I:$S,'VEINS SIMPLIFIED'!$O$1,0),"")</f>
        <v/>
      </c>
      <c r="S3" t="str">
        <f>IFERROR(VLOOKUP(CONCATENATE($D3," 4"),'VEINS SIMPLIFIED'!$I:$S,'VEINS SIMPLIFIED'!$R$1,0),"")</f>
        <v/>
      </c>
      <c r="T3" t="str">
        <f>IFERROR(VLOOKUP(CONCATENATE($D3," 4"),'VEINS SIMPLIFIED'!$I:$S,'VEINS SIMPLIFIED'!$N$1,0),"")</f>
        <v/>
      </c>
      <c r="U3" t="str">
        <f>IFERROR(VLOOKUP(CONCATENATE($D3," 4"),'VEINS SIMPLIFIED'!$I:$S,'VEINS SIMPLIFIED'!$O$1,0),"")</f>
        <v/>
      </c>
      <c r="V3" t="str">
        <f>IFERROR(VLOOKUP(CONCATENATE($D3," 5"),'VEINS SIMPLIFIED'!$I:$S,'VEINS SIMPLIFIED'!$R$1,0),"")</f>
        <v/>
      </c>
      <c r="W3" t="str">
        <f>IFERROR(VLOOKUP(CONCATENATE($D3," 5"),'VEINS SIMPLIFIED'!$I:$S,'VEINS SIMPLIFIED'!$N$1,0),"")</f>
        <v/>
      </c>
      <c r="X3" t="str">
        <f>IFERROR(VLOOKUP(CONCATENATE($D3," 5"),'VEINS SIMPLIFIED'!$I:$S,'VEINS SIMPLIFIED'!$O$1,0),"")</f>
        <v/>
      </c>
      <c r="Y3" s="113" t="str">
        <f>IFERROR(VLOOKUP(CONCATENATE($D3," o"),'VEINS SIMPLIFIED'!$I:$BX,68,0),"")</f>
        <v/>
      </c>
    </row>
    <row r="4" spans="1:25" hidden="1" x14ac:dyDescent="0.3">
      <c r="B4">
        <v>3</v>
      </c>
      <c r="C4">
        <v>1</v>
      </c>
      <c r="D4" t="str">
        <f t="shared" si="0"/>
        <v>3-1</v>
      </c>
      <c r="E4">
        <v>0</v>
      </c>
      <c r="F4">
        <v>36</v>
      </c>
      <c r="G4" s="126">
        <v>3.6</v>
      </c>
      <c r="H4" s="122">
        <v>3.96</v>
      </c>
      <c r="I4" s="55" t="s">
        <v>1580</v>
      </c>
      <c r="J4" t="str">
        <f>IFERROR(VLOOKUP(CONCATENATE($D4," 1"),'VEINS SIMPLIFIED'!$I:$S,'VEINS SIMPLIFIED'!$R$1,0),"")</f>
        <v/>
      </c>
      <c r="K4" s="122" t="str">
        <f>IFERROR(VLOOKUP(CONCATENATE($D4," 1"),'VEINS SIMPLIFIED'!$I:$S,'VEINS SIMPLIFIED'!$N$1,0),"")</f>
        <v/>
      </c>
      <c r="L4" s="122" t="str">
        <f>IFERROR(VLOOKUP(CONCATENATE($D4," 1"),'VEINS SIMPLIFIED'!$I:$S,'VEINS SIMPLIFIED'!$O$1,0),"")</f>
        <v/>
      </c>
      <c r="M4" t="str">
        <f>IFERROR(VLOOKUP(CONCATENATE($D4," 2"),'VEINS SIMPLIFIED'!$I:$S,'VEINS SIMPLIFIED'!$R$1,0),"")</f>
        <v/>
      </c>
      <c r="N4" t="str">
        <f>IFERROR(VLOOKUP(CONCATENATE($D4," 2"),'VEINS SIMPLIFIED'!$I:$S,'VEINS SIMPLIFIED'!$N$1,0),"")</f>
        <v/>
      </c>
      <c r="O4" t="str">
        <f>IFERROR(VLOOKUP(CONCATENATE($D4," 2"),'VEINS SIMPLIFIED'!$I:$S,'VEINS SIMPLIFIED'!$O$1,0),"")</f>
        <v/>
      </c>
      <c r="P4" t="str">
        <f>IFERROR(VLOOKUP(CONCATENATE($D4," 3"),'VEINS SIMPLIFIED'!$I:$S,'VEINS SIMPLIFIED'!$R$1,0),"")</f>
        <v/>
      </c>
      <c r="Q4" t="str">
        <f>IFERROR(VLOOKUP(CONCATENATE($D4," 3"),'VEINS SIMPLIFIED'!$I:$S,'VEINS SIMPLIFIED'!$N$1,0),"")</f>
        <v/>
      </c>
      <c r="R4" t="str">
        <f>IFERROR(VLOOKUP(CONCATENATE($D4," 3"),'VEINS SIMPLIFIED'!$I:$S,'VEINS SIMPLIFIED'!$O$1,0),"")</f>
        <v/>
      </c>
      <c r="S4" t="str">
        <f>IFERROR(VLOOKUP(CONCATENATE($D4," 4"),'VEINS SIMPLIFIED'!$I:$S,'VEINS SIMPLIFIED'!$R$1,0),"")</f>
        <v/>
      </c>
      <c r="T4" t="str">
        <f>IFERROR(VLOOKUP(CONCATENATE($D4," 4"),'VEINS SIMPLIFIED'!$I:$S,'VEINS SIMPLIFIED'!$N$1,0),"")</f>
        <v/>
      </c>
      <c r="U4" t="str">
        <f>IFERROR(VLOOKUP(CONCATENATE($D4," 4"),'VEINS SIMPLIFIED'!$I:$S,'VEINS SIMPLIFIED'!$O$1,0),"")</f>
        <v/>
      </c>
      <c r="V4" t="str">
        <f>IFERROR(VLOOKUP(CONCATENATE($D4," 5"),'VEINS SIMPLIFIED'!$I:$S,'VEINS SIMPLIFIED'!$R$1,0),"")</f>
        <v/>
      </c>
      <c r="W4" t="str">
        <f>IFERROR(VLOOKUP(CONCATENATE($D4," 5"),'VEINS SIMPLIFIED'!$I:$S,'VEINS SIMPLIFIED'!$N$1,0),"")</f>
        <v/>
      </c>
      <c r="X4" t="str">
        <f>IFERROR(VLOOKUP(CONCATENATE($D4," 5"),'VEINS SIMPLIFIED'!$I:$S,'VEINS SIMPLIFIED'!$O$1,0),"")</f>
        <v/>
      </c>
      <c r="Y4" s="113" t="str">
        <f>IFERROR(VLOOKUP(CONCATENATE($D4," o"),'VEINS SIMPLIFIED'!$I:$BX,68,0),"")</f>
        <v/>
      </c>
    </row>
    <row r="5" spans="1:25" hidden="1" x14ac:dyDescent="0.3">
      <c r="B5">
        <v>4</v>
      </c>
      <c r="C5">
        <v>1</v>
      </c>
      <c r="D5" t="str">
        <f t="shared" si="0"/>
        <v>4-1</v>
      </c>
      <c r="E5">
        <v>0</v>
      </c>
      <c r="F5">
        <v>53</v>
      </c>
      <c r="G5" s="126">
        <v>4.2</v>
      </c>
      <c r="H5" s="122">
        <v>4.7300000000000004</v>
      </c>
      <c r="I5" s="55" t="s">
        <v>1580</v>
      </c>
      <c r="J5" t="str">
        <f>IFERROR(VLOOKUP(CONCATENATE($D5," 1"),'VEINS SIMPLIFIED'!$I:$S,'VEINS SIMPLIFIED'!$R$1,0),"")</f>
        <v/>
      </c>
      <c r="K5" s="122" t="str">
        <f>IFERROR(VLOOKUP(CONCATENATE($D5," 1"),'VEINS SIMPLIFIED'!$I:$S,'VEINS SIMPLIFIED'!$N$1,0),"")</f>
        <v/>
      </c>
      <c r="L5" s="122" t="str">
        <f>IFERROR(VLOOKUP(CONCATENATE($D5," 1"),'VEINS SIMPLIFIED'!$I:$S,'VEINS SIMPLIFIED'!$O$1,0),"")</f>
        <v/>
      </c>
      <c r="M5" t="str">
        <f>IFERROR(VLOOKUP(CONCATENATE($D5," 2"),'VEINS SIMPLIFIED'!$I:$S,'VEINS SIMPLIFIED'!$R$1,0),"")</f>
        <v/>
      </c>
      <c r="N5" t="str">
        <f>IFERROR(VLOOKUP(CONCATENATE($D5," 2"),'VEINS SIMPLIFIED'!$I:$S,'VEINS SIMPLIFIED'!$N$1,0),"")</f>
        <v/>
      </c>
      <c r="O5" t="str">
        <f>IFERROR(VLOOKUP(CONCATENATE($D5," 2"),'VEINS SIMPLIFIED'!$I:$S,'VEINS SIMPLIFIED'!$O$1,0),"")</f>
        <v/>
      </c>
      <c r="P5" t="str">
        <f>IFERROR(VLOOKUP(CONCATENATE($D5," 3"),'VEINS SIMPLIFIED'!$I:$S,'VEINS SIMPLIFIED'!$R$1,0),"")</f>
        <v/>
      </c>
      <c r="Q5" t="str">
        <f>IFERROR(VLOOKUP(CONCATENATE($D5," 3"),'VEINS SIMPLIFIED'!$I:$S,'VEINS SIMPLIFIED'!$N$1,0),"")</f>
        <v/>
      </c>
      <c r="R5" t="str">
        <f>IFERROR(VLOOKUP(CONCATENATE($D5," 3"),'VEINS SIMPLIFIED'!$I:$S,'VEINS SIMPLIFIED'!$O$1,0),"")</f>
        <v/>
      </c>
      <c r="S5" t="str">
        <f>IFERROR(VLOOKUP(CONCATENATE($D5," 4"),'VEINS SIMPLIFIED'!$I:$S,'VEINS SIMPLIFIED'!$R$1,0),"")</f>
        <v/>
      </c>
      <c r="T5" t="str">
        <f>IFERROR(VLOOKUP(CONCATENATE($D5," 4"),'VEINS SIMPLIFIED'!$I:$S,'VEINS SIMPLIFIED'!$N$1,0),"")</f>
        <v/>
      </c>
      <c r="U5" t="str">
        <f>IFERROR(VLOOKUP(CONCATENATE($D5," 4"),'VEINS SIMPLIFIED'!$I:$S,'VEINS SIMPLIFIED'!$O$1,0),"")</f>
        <v/>
      </c>
      <c r="V5" t="str">
        <f>IFERROR(VLOOKUP(CONCATENATE($D5," 5"),'VEINS SIMPLIFIED'!$I:$S,'VEINS SIMPLIFIED'!$R$1,0),"")</f>
        <v/>
      </c>
      <c r="W5" t="str">
        <f>IFERROR(VLOOKUP(CONCATENATE($D5," 5"),'VEINS SIMPLIFIED'!$I:$S,'VEINS SIMPLIFIED'!$N$1,0),"")</f>
        <v/>
      </c>
      <c r="X5" t="str">
        <f>IFERROR(VLOOKUP(CONCATENATE($D5," 5"),'VEINS SIMPLIFIED'!$I:$S,'VEINS SIMPLIFIED'!$O$1,0),"")</f>
        <v/>
      </c>
      <c r="Y5" s="113" t="str">
        <f>IFERROR(VLOOKUP(CONCATENATE($D5," o"),'VEINS SIMPLIFIED'!$I:$BX,68,0),"")</f>
        <v/>
      </c>
    </row>
    <row r="6" spans="1:25" hidden="1" x14ac:dyDescent="0.3">
      <c r="B6">
        <v>4</v>
      </c>
      <c r="C6">
        <v>2</v>
      </c>
      <c r="D6" t="str">
        <f t="shared" si="0"/>
        <v>4-2</v>
      </c>
      <c r="E6">
        <v>0</v>
      </c>
      <c r="F6">
        <v>60</v>
      </c>
      <c r="G6" s="126">
        <v>4.75</v>
      </c>
      <c r="H6" s="122">
        <v>5.35</v>
      </c>
      <c r="I6" s="55" t="str">
        <f>IFERROR(VLOOKUP($D6,'VEINS SIMPLIFIED'!$H:$J,3,0),"")</f>
        <v>Listveneite</v>
      </c>
      <c r="J6" t="str">
        <f>IFERROR(VLOOKUP(CONCATENATE($D6," 1"),'VEINS SIMPLIFIED'!$I:$S,'VEINS SIMPLIFIED'!$R$1,0),"")</f>
        <v>CARB-OXD</v>
      </c>
      <c r="K6" s="122">
        <f>IFERROR(VLOOKUP(CONCATENATE($D6," 1"),'VEINS SIMPLIFIED'!$I:$S,'VEINS SIMPLIFIED'!$N$1,0),"")</f>
        <v>4.9800000000000004</v>
      </c>
      <c r="L6" s="122">
        <f>IFERROR(VLOOKUP(CONCATENATE($D6," 1"),'VEINS SIMPLIFIED'!$I:$S,'VEINS SIMPLIFIED'!$O$1,0),"")</f>
        <v>5.34</v>
      </c>
      <c r="M6" t="str">
        <f>IFERROR(VLOOKUP(CONCATENATE($D6," 2"),'VEINS SIMPLIFIED'!$I:$S,'VEINS SIMPLIFIED'!$R$1,0),"")</f>
        <v/>
      </c>
      <c r="N6" t="str">
        <f>IFERROR(VLOOKUP(CONCATENATE($D6," 2"),'VEINS SIMPLIFIED'!$I:$S,'VEINS SIMPLIFIED'!$N$1,0),"")</f>
        <v/>
      </c>
      <c r="O6" t="str">
        <f>IFERROR(VLOOKUP(CONCATENATE($D6," 2"),'VEINS SIMPLIFIED'!$I:$S,'VEINS SIMPLIFIED'!$O$1,0),"")</f>
        <v/>
      </c>
      <c r="P6" t="str">
        <f>IFERROR(VLOOKUP(CONCATENATE($D6," 3"),'VEINS SIMPLIFIED'!$I:$S,'VEINS SIMPLIFIED'!$R$1,0),"")</f>
        <v>CARB-QTZ</v>
      </c>
      <c r="Q6">
        <f>IFERROR(VLOOKUP(CONCATENATE($D6," 3"),'VEINS SIMPLIFIED'!$I:$S,'VEINS SIMPLIFIED'!$N$1,0),"")</f>
        <v>4.9800000000000004</v>
      </c>
      <c r="R6">
        <f>IFERROR(VLOOKUP(CONCATENATE($D6," 3"),'VEINS SIMPLIFIED'!$I:$S,'VEINS SIMPLIFIED'!$O$1,0),"")</f>
        <v>5.34</v>
      </c>
      <c r="S6" t="str">
        <f>IFERROR(VLOOKUP(CONCATENATE($D6," 4"),'VEINS SIMPLIFIED'!$I:$S,'VEINS SIMPLIFIED'!$R$1,0),"")</f>
        <v>LATE CARB</v>
      </c>
      <c r="T6">
        <f>IFERROR(VLOOKUP(CONCATENATE($D6," 4"),'VEINS SIMPLIFIED'!$I:$S,'VEINS SIMPLIFIED'!$N$1,0),"")</f>
        <v>4.9800000000000004</v>
      </c>
      <c r="U6">
        <f>IFERROR(VLOOKUP(CONCATENATE($D6," 4"),'VEINS SIMPLIFIED'!$I:$S,'VEINS SIMPLIFIED'!$O$1,0),"")</f>
        <v>5.34</v>
      </c>
      <c r="V6" t="str">
        <f>IFERROR(VLOOKUP(CONCATENATE($D6," 5"),'VEINS SIMPLIFIED'!$I:$S,'VEINS SIMPLIFIED'!$R$1,0),"")</f>
        <v/>
      </c>
      <c r="W6" t="str">
        <f>IFERROR(VLOOKUP(CONCATENATE($D6," 5"),'VEINS SIMPLIFIED'!$I:$S,'VEINS SIMPLIFIED'!$N$1,0),"")</f>
        <v/>
      </c>
      <c r="X6" t="str">
        <f>IFERROR(VLOOKUP(CONCATENATE($D6," 5"),'VEINS SIMPLIFIED'!$I:$S,'VEINS SIMPLIFIED'!$O$1,0),"")</f>
        <v/>
      </c>
      <c r="Y6" s="113" t="str">
        <f>IFERROR(VLOOKUP(CONCATENATE($D6," o"),'VEINS SIMPLIFIED'!$I:$BX,68,0),"")</f>
        <v>Dominated by sub-mm red goethite veins, minor coarse magnesite-quartz  veins at bottom of piece</v>
      </c>
    </row>
    <row r="7" spans="1:25" hidden="1" x14ac:dyDescent="0.3">
      <c r="B7">
        <v>5</v>
      </c>
      <c r="C7">
        <v>1</v>
      </c>
      <c r="D7" t="str">
        <f t="shared" si="0"/>
        <v>5-1</v>
      </c>
      <c r="E7">
        <v>0</v>
      </c>
      <c r="F7">
        <v>11</v>
      </c>
      <c r="G7" s="126">
        <v>5.4</v>
      </c>
      <c r="H7" s="122">
        <v>5.5100000000000007</v>
      </c>
      <c r="I7" s="55" t="s">
        <v>1581</v>
      </c>
      <c r="J7" t="str">
        <f>IFERROR(VLOOKUP(CONCATENATE($D7," 1"),'VEINS SIMPLIFIED'!$I:$S,'VEINS SIMPLIFIED'!$R$1,0),"")</f>
        <v/>
      </c>
      <c r="K7" s="122" t="str">
        <f>IFERROR(VLOOKUP(CONCATENATE($D7," 1"),'VEINS SIMPLIFIED'!$I:$S,'VEINS SIMPLIFIED'!$N$1,0),"")</f>
        <v/>
      </c>
      <c r="L7" s="122" t="str">
        <f>IFERROR(VLOOKUP(CONCATENATE($D7," 1"),'VEINS SIMPLIFIED'!$I:$S,'VEINS SIMPLIFIED'!$O$1,0),"")</f>
        <v/>
      </c>
      <c r="M7" t="str">
        <f>IFERROR(VLOOKUP(CONCATENATE($D7," 2"),'VEINS SIMPLIFIED'!$I:$S,'VEINS SIMPLIFIED'!$R$1,0),"")</f>
        <v/>
      </c>
      <c r="N7" t="str">
        <f>IFERROR(VLOOKUP(CONCATENATE($D7," 2"),'VEINS SIMPLIFIED'!$I:$S,'VEINS SIMPLIFIED'!$N$1,0),"")</f>
        <v/>
      </c>
      <c r="O7" t="str">
        <f>IFERROR(VLOOKUP(CONCATENATE($D7," 2"),'VEINS SIMPLIFIED'!$I:$S,'VEINS SIMPLIFIED'!$O$1,0),"")</f>
        <v/>
      </c>
      <c r="P7" t="str">
        <f>IFERROR(VLOOKUP(CONCATENATE($D7," 3"),'VEINS SIMPLIFIED'!$I:$S,'VEINS SIMPLIFIED'!$R$1,0),"")</f>
        <v/>
      </c>
      <c r="Q7" t="str">
        <f>IFERROR(VLOOKUP(CONCATENATE($D7," 3"),'VEINS SIMPLIFIED'!$I:$S,'VEINS SIMPLIFIED'!$N$1,0),"")</f>
        <v/>
      </c>
      <c r="R7" t="str">
        <f>IFERROR(VLOOKUP(CONCATENATE($D7," 3"),'VEINS SIMPLIFIED'!$I:$S,'VEINS SIMPLIFIED'!$O$1,0),"")</f>
        <v/>
      </c>
      <c r="S7" t="str">
        <f>IFERROR(VLOOKUP(CONCATENATE($D7," 4"),'VEINS SIMPLIFIED'!$I:$S,'VEINS SIMPLIFIED'!$R$1,0),"")</f>
        <v/>
      </c>
      <c r="T7" t="str">
        <f>IFERROR(VLOOKUP(CONCATENATE($D7," 4"),'VEINS SIMPLIFIED'!$I:$S,'VEINS SIMPLIFIED'!$N$1,0),"")</f>
        <v/>
      </c>
      <c r="U7" t="str">
        <f>IFERROR(VLOOKUP(CONCATENATE($D7," 4"),'VEINS SIMPLIFIED'!$I:$S,'VEINS SIMPLIFIED'!$O$1,0),"")</f>
        <v/>
      </c>
      <c r="V7" t="str">
        <f>IFERROR(VLOOKUP(CONCATENATE($D7," 5"),'VEINS SIMPLIFIED'!$I:$S,'VEINS SIMPLIFIED'!$R$1,0),"")</f>
        <v/>
      </c>
      <c r="W7" t="str">
        <f>IFERROR(VLOOKUP(CONCATENATE($D7," 5"),'VEINS SIMPLIFIED'!$I:$S,'VEINS SIMPLIFIED'!$N$1,0),"")</f>
        <v/>
      </c>
      <c r="X7" t="str">
        <f>IFERROR(VLOOKUP(CONCATENATE($D7," 5"),'VEINS SIMPLIFIED'!$I:$S,'VEINS SIMPLIFIED'!$O$1,0),"")</f>
        <v/>
      </c>
      <c r="Y7" s="113" t="str">
        <f>IFERROR(VLOOKUP(CONCATENATE($D7," o"),'VEINS SIMPLIFIED'!$I:$BX,68,0),"")</f>
        <v/>
      </c>
    </row>
    <row r="8" spans="1:25" hidden="1" x14ac:dyDescent="0.3">
      <c r="B8">
        <v>6</v>
      </c>
      <c r="C8">
        <v>1</v>
      </c>
      <c r="D8" t="str">
        <f t="shared" si="0"/>
        <v>6-1</v>
      </c>
      <c r="E8">
        <v>0</v>
      </c>
      <c r="F8">
        <v>86</v>
      </c>
      <c r="G8" s="126">
        <v>5.6</v>
      </c>
      <c r="H8" s="122">
        <v>6.46</v>
      </c>
      <c r="I8" s="55" t="str">
        <f>IFERROR(VLOOKUP($D8,'VEINS SIMPLIFIED'!$H:$J,3,0),"")</f>
        <v>Listveneite</v>
      </c>
      <c r="J8" t="str">
        <f>IFERROR(VLOOKUP(CONCATENATE($D8," 1"),'VEINS SIMPLIFIED'!$I:$S,'VEINS SIMPLIFIED'!$R$1,0),"")</f>
        <v>CARB-OXD</v>
      </c>
      <c r="K8" s="122">
        <f>IFERROR(VLOOKUP(CONCATENATE($D8," 1"),'VEINS SIMPLIFIED'!$I:$S,'VEINS SIMPLIFIED'!$N$1,0),"")</f>
        <v>6.02</v>
      </c>
      <c r="L8" s="122">
        <f>IFERROR(VLOOKUP(CONCATENATE($D8," 1"),'VEINS SIMPLIFIED'!$I:$S,'VEINS SIMPLIFIED'!$O$1,0),"")</f>
        <v>6.46</v>
      </c>
      <c r="M8" t="str">
        <f>IFERROR(VLOOKUP(CONCATENATE($D8," 2"),'VEINS SIMPLIFIED'!$I:$S,'VEINS SIMPLIFIED'!$R$1,0),"")</f>
        <v/>
      </c>
      <c r="N8" t="str">
        <f>IFERROR(VLOOKUP(CONCATENATE($D8," 2"),'VEINS SIMPLIFIED'!$I:$S,'VEINS SIMPLIFIED'!$N$1,0),"")</f>
        <v/>
      </c>
      <c r="O8" t="str">
        <f>IFERROR(VLOOKUP(CONCATENATE($D8," 2"),'VEINS SIMPLIFIED'!$I:$S,'VEINS SIMPLIFIED'!$O$1,0),"")</f>
        <v/>
      </c>
      <c r="P8" t="str">
        <f>IFERROR(VLOOKUP(CONCATENATE($D8," 3"),'VEINS SIMPLIFIED'!$I:$S,'VEINS SIMPLIFIED'!$R$1,0),"")</f>
        <v>CARB-QTZ</v>
      </c>
      <c r="Q8">
        <f>IFERROR(VLOOKUP(CONCATENATE($D8," 3"),'VEINS SIMPLIFIED'!$I:$S,'VEINS SIMPLIFIED'!$N$1,0),"")</f>
        <v>6.02</v>
      </c>
      <c r="R8">
        <f>IFERROR(VLOOKUP(CONCATENATE($D8," 3"),'VEINS SIMPLIFIED'!$I:$S,'VEINS SIMPLIFIED'!$O$1,0),"")</f>
        <v>6.46</v>
      </c>
      <c r="S8" t="str">
        <f>IFERROR(VLOOKUP(CONCATENATE($D8," 4"),'VEINS SIMPLIFIED'!$I:$S,'VEINS SIMPLIFIED'!$R$1,0),"")</f>
        <v/>
      </c>
      <c r="T8" t="str">
        <f>IFERROR(VLOOKUP(CONCATENATE($D8," 4"),'VEINS SIMPLIFIED'!$I:$S,'VEINS SIMPLIFIED'!$N$1,0),"")</f>
        <v/>
      </c>
      <c r="U8" t="str">
        <f>IFERROR(VLOOKUP(CONCATENATE($D8," 4"),'VEINS SIMPLIFIED'!$I:$S,'VEINS SIMPLIFIED'!$O$1,0),"")</f>
        <v/>
      </c>
      <c r="V8" t="str">
        <f>IFERROR(VLOOKUP(CONCATENATE($D8," 5"),'VEINS SIMPLIFIED'!$I:$S,'VEINS SIMPLIFIED'!$R$1,0),"")</f>
        <v/>
      </c>
      <c r="W8" t="str">
        <f>IFERROR(VLOOKUP(CONCATENATE($D8," 5"),'VEINS SIMPLIFIED'!$I:$S,'VEINS SIMPLIFIED'!$N$1,0),"")</f>
        <v/>
      </c>
      <c r="X8" t="str">
        <f>IFERROR(VLOOKUP(CONCATENATE($D8," 5"),'VEINS SIMPLIFIED'!$I:$S,'VEINS SIMPLIFIED'!$O$1,0),"")</f>
        <v/>
      </c>
      <c r="Y8" s="113" t="str">
        <f>IFERROR(VLOOKUP(CONCATENATE($D8," o"),'VEINS SIMPLIFIED'!$I:$BX,68,0),"")</f>
        <v>Dominated by sub-mm red goethite veins, locally coalescing in brecciated areas, minor coarse magnesite-quartz  veins at bottom of piece disrupted by rock brecciation</v>
      </c>
    </row>
    <row r="9" spans="1:25" hidden="1" x14ac:dyDescent="0.3">
      <c r="B9">
        <v>7</v>
      </c>
      <c r="C9">
        <v>1</v>
      </c>
      <c r="D9" t="str">
        <f t="shared" si="0"/>
        <v>7-1</v>
      </c>
      <c r="E9">
        <v>0</v>
      </c>
      <c r="F9">
        <v>100</v>
      </c>
      <c r="G9" s="126">
        <v>5.9</v>
      </c>
      <c r="H9" s="122">
        <v>6.9</v>
      </c>
      <c r="I9" s="55" t="str">
        <f>IFERROR(VLOOKUP($D9,'VEINS SIMPLIFIED'!$H:$J,3,0),"")</f>
        <v>Listveneite</v>
      </c>
      <c r="J9" t="str">
        <f>IFERROR(VLOOKUP(CONCATENATE($D9," 1"),'VEINS SIMPLIFIED'!$I:$S,'VEINS SIMPLIFIED'!$R$1,0),"")</f>
        <v>CARB-OXD</v>
      </c>
      <c r="K9" s="122">
        <f>IFERROR(VLOOKUP(CONCATENATE($D9," 1"),'VEINS SIMPLIFIED'!$I:$S,'VEINS SIMPLIFIED'!$N$1,0),"")</f>
        <v>5.9</v>
      </c>
      <c r="L9" s="122">
        <f>IFERROR(VLOOKUP(CONCATENATE($D9," 1"),'VEINS SIMPLIFIED'!$I:$S,'VEINS SIMPLIFIED'!$O$1,0),"")</f>
        <v>6.9</v>
      </c>
      <c r="M9" t="str">
        <f>IFERROR(VLOOKUP(CONCATENATE($D9," 2"),'VEINS SIMPLIFIED'!$I:$S,'VEINS SIMPLIFIED'!$R$1,0),"")</f>
        <v/>
      </c>
      <c r="N9" t="str">
        <f>IFERROR(VLOOKUP(CONCATENATE($D9," 2"),'VEINS SIMPLIFIED'!$I:$S,'VEINS SIMPLIFIED'!$N$1,0),"")</f>
        <v/>
      </c>
      <c r="O9" t="str">
        <f>IFERROR(VLOOKUP(CONCATENATE($D9," 2"),'VEINS SIMPLIFIED'!$I:$S,'VEINS SIMPLIFIED'!$O$1,0),"")</f>
        <v/>
      </c>
      <c r="P9" t="str">
        <f>IFERROR(VLOOKUP(CONCATENATE($D9," 3"),'VEINS SIMPLIFIED'!$I:$S,'VEINS SIMPLIFIED'!$R$1,0),"")</f>
        <v>CARB-QTZ</v>
      </c>
      <c r="Q9">
        <f>IFERROR(VLOOKUP(CONCATENATE($D9," 3"),'VEINS SIMPLIFIED'!$I:$S,'VEINS SIMPLIFIED'!$N$1,0),"")</f>
        <v>5.9</v>
      </c>
      <c r="R9">
        <f>IFERROR(VLOOKUP(CONCATENATE($D9," 3"),'VEINS SIMPLIFIED'!$I:$S,'VEINS SIMPLIFIED'!$O$1,0),"")</f>
        <v>6.9</v>
      </c>
      <c r="S9" t="str">
        <f>IFERROR(VLOOKUP(CONCATENATE($D9," 4"),'VEINS SIMPLIFIED'!$I:$S,'VEINS SIMPLIFIED'!$R$1,0),"")</f>
        <v/>
      </c>
      <c r="T9" t="str">
        <f>IFERROR(VLOOKUP(CONCATENATE($D9," 4"),'VEINS SIMPLIFIED'!$I:$S,'VEINS SIMPLIFIED'!$N$1,0),"")</f>
        <v/>
      </c>
      <c r="U9" t="str">
        <f>IFERROR(VLOOKUP(CONCATENATE($D9," 4"),'VEINS SIMPLIFIED'!$I:$S,'VEINS SIMPLIFIED'!$O$1,0),"")</f>
        <v/>
      </c>
      <c r="V9" t="str">
        <f>IFERROR(VLOOKUP(CONCATENATE($D9," 5"),'VEINS SIMPLIFIED'!$I:$S,'VEINS SIMPLIFIED'!$R$1,0),"")</f>
        <v/>
      </c>
      <c r="W9" t="str">
        <f>IFERROR(VLOOKUP(CONCATENATE($D9," 5"),'VEINS SIMPLIFIED'!$I:$S,'VEINS SIMPLIFIED'!$N$1,0),"")</f>
        <v/>
      </c>
      <c r="X9" t="str">
        <f>IFERROR(VLOOKUP(CONCATENATE($D9," 5"),'VEINS SIMPLIFIED'!$I:$S,'VEINS SIMPLIFIED'!$O$1,0),"")</f>
        <v/>
      </c>
      <c r="Y9" s="113" t="str">
        <f>IFERROR(VLOOKUP(CONCATENATE($D9," o"),'VEINS SIMPLIFIED'!$I:$BX,68,0),"")</f>
        <v>Dominated by sub-mm red goethite veins, minor coarse magnesite-quartz  veins at bottom of piece disrupted by rock brecciation. Zoned quartz (Chalcedony?)-Sparry Dolomite vein at 30 cm</v>
      </c>
    </row>
    <row r="10" spans="1:25" hidden="1" x14ac:dyDescent="0.3">
      <c r="B10">
        <v>7</v>
      </c>
      <c r="C10">
        <v>2</v>
      </c>
      <c r="D10" t="str">
        <f t="shared" si="0"/>
        <v>7-2</v>
      </c>
      <c r="E10">
        <v>0</v>
      </c>
      <c r="F10">
        <v>79</v>
      </c>
      <c r="G10" s="126">
        <v>6.9</v>
      </c>
      <c r="H10" s="122">
        <v>7.69</v>
      </c>
      <c r="I10" s="55" t="str">
        <f>IFERROR(VLOOKUP($D10,'VEINS SIMPLIFIED'!$H:$J,3,0),"")</f>
        <v>Listveneite</v>
      </c>
      <c r="J10" t="str">
        <f>IFERROR(VLOOKUP(CONCATENATE($D10," 1"),'VEINS SIMPLIFIED'!$I:$S,'VEINS SIMPLIFIED'!$R$1,0),"")</f>
        <v>CARB-OXD</v>
      </c>
      <c r="K10" s="122">
        <f>IFERROR(VLOOKUP(CONCATENATE($D10," 1"),'VEINS SIMPLIFIED'!$I:$S,'VEINS SIMPLIFIED'!$N$1,0),"")</f>
        <v>6.9</v>
      </c>
      <c r="L10" s="122">
        <f>IFERROR(VLOOKUP(CONCATENATE($D10," 1"),'VEINS SIMPLIFIED'!$I:$S,'VEINS SIMPLIFIED'!$O$1,0),"")</f>
        <v>7.69</v>
      </c>
      <c r="M10" t="str">
        <f>IFERROR(VLOOKUP(CONCATENATE($D10," 2"),'VEINS SIMPLIFIED'!$I:$S,'VEINS SIMPLIFIED'!$R$1,0),"")</f>
        <v>CARBONATE</v>
      </c>
      <c r="N10">
        <f>IFERROR(VLOOKUP(CONCATENATE($D10," 2"),'VEINS SIMPLIFIED'!$I:$S,'VEINS SIMPLIFIED'!$N$1,0),"")</f>
        <v>6.9</v>
      </c>
      <c r="O10">
        <f>IFERROR(VLOOKUP(CONCATENATE($D10," 2"),'VEINS SIMPLIFIED'!$I:$S,'VEINS SIMPLIFIED'!$O$1,0),"")</f>
        <v>7.69</v>
      </c>
      <c r="P10" t="str">
        <f>IFERROR(VLOOKUP(CONCATENATE($D10," 3"),'VEINS SIMPLIFIED'!$I:$S,'VEINS SIMPLIFIED'!$R$1,0),"")</f>
        <v>CARB-QTZ</v>
      </c>
      <c r="Q10">
        <f>IFERROR(VLOOKUP(CONCATENATE($D10," 3"),'VEINS SIMPLIFIED'!$I:$S,'VEINS SIMPLIFIED'!$N$1,0),"")</f>
        <v>6.9</v>
      </c>
      <c r="R10">
        <f>IFERROR(VLOOKUP(CONCATENATE($D10," 3"),'VEINS SIMPLIFIED'!$I:$S,'VEINS SIMPLIFIED'!$O$1,0),"")</f>
        <v>7.69</v>
      </c>
      <c r="S10" t="str">
        <f>IFERROR(VLOOKUP(CONCATENATE($D10," 4"),'VEINS SIMPLIFIED'!$I:$S,'VEINS SIMPLIFIED'!$R$1,0),"")</f>
        <v/>
      </c>
      <c r="T10" t="str">
        <f>IFERROR(VLOOKUP(CONCATENATE($D10," 4"),'VEINS SIMPLIFIED'!$I:$S,'VEINS SIMPLIFIED'!$N$1,0),"")</f>
        <v/>
      </c>
      <c r="U10" t="str">
        <f>IFERROR(VLOOKUP(CONCATENATE($D10," 4"),'VEINS SIMPLIFIED'!$I:$S,'VEINS SIMPLIFIED'!$O$1,0),"")</f>
        <v/>
      </c>
      <c r="V10" t="str">
        <f>IFERROR(VLOOKUP(CONCATENATE($D10," 5"),'VEINS SIMPLIFIED'!$I:$S,'VEINS SIMPLIFIED'!$R$1,0),"")</f>
        <v>OTHER</v>
      </c>
      <c r="W10">
        <f>IFERROR(VLOOKUP(CONCATENATE($D10," 5"),'VEINS SIMPLIFIED'!$I:$S,'VEINS SIMPLIFIED'!$N$1,0),"")</f>
        <v>6.9</v>
      </c>
      <c r="X10">
        <f>IFERROR(VLOOKUP(CONCATENATE($D10," 5"),'VEINS SIMPLIFIED'!$I:$S,'VEINS SIMPLIFIED'!$O$1,0),"")</f>
        <v>7.69</v>
      </c>
      <c r="Y10" s="113" t="str">
        <f>IFERROR(VLOOKUP(CONCATENATE($D10," o"),'VEINS SIMPLIFIED'!$I:$BX,68,0),"")</f>
        <v>Dominated by sub-mm red goethite veins, locally forming wider veins in brecciated areas, minor coarse magnesite-quartz  veins  disrupted by rock brecciation at the bottom of piece</v>
      </c>
    </row>
    <row r="11" spans="1:25" hidden="1" x14ac:dyDescent="0.3">
      <c r="B11">
        <v>7</v>
      </c>
      <c r="C11">
        <v>3</v>
      </c>
      <c r="D11" t="str">
        <f t="shared" si="0"/>
        <v>7-3</v>
      </c>
      <c r="E11">
        <v>0</v>
      </c>
      <c r="F11">
        <v>77</v>
      </c>
      <c r="G11" s="126">
        <v>7.7</v>
      </c>
      <c r="H11" s="122">
        <v>8.4700000000000006</v>
      </c>
      <c r="I11" s="55" t="str">
        <f>IFERROR(VLOOKUP($D11,'VEINS SIMPLIFIED'!$H:$J,3,0),"")</f>
        <v>Listveneite</v>
      </c>
      <c r="J11" t="str">
        <f>IFERROR(VLOOKUP(CONCATENATE($D11," 1"),'VEINS SIMPLIFIED'!$I:$S,'VEINS SIMPLIFIED'!$R$1,0),"")</f>
        <v>CARB-OXD</v>
      </c>
      <c r="K11" s="122">
        <f>IFERROR(VLOOKUP(CONCATENATE($D11," 1"),'VEINS SIMPLIFIED'!$I:$S,'VEINS SIMPLIFIED'!$N$1,0),"")</f>
        <v>7.7</v>
      </c>
      <c r="L11" s="122">
        <f>IFERROR(VLOOKUP(CONCATENATE($D11," 1"),'VEINS SIMPLIFIED'!$I:$S,'VEINS SIMPLIFIED'!$O$1,0),"")</f>
        <v>8.4700000000000006</v>
      </c>
      <c r="M11" t="str">
        <f>IFERROR(VLOOKUP(CONCATENATE($D11," 2"),'VEINS SIMPLIFIED'!$I:$S,'VEINS SIMPLIFIED'!$R$1,0),"")</f>
        <v/>
      </c>
      <c r="N11" t="str">
        <f>IFERROR(VLOOKUP(CONCATENATE($D11," 2"),'VEINS SIMPLIFIED'!$I:$S,'VEINS SIMPLIFIED'!$N$1,0),"")</f>
        <v/>
      </c>
      <c r="O11" t="str">
        <f>IFERROR(VLOOKUP(CONCATENATE($D11," 2"),'VEINS SIMPLIFIED'!$I:$S,'VEINS SIMPLIFIED'!$O$1,0),"")</f>
        <v/>
      </c>
      <c r="P11" t="str">
        <f>IFERROR(VLOOKUP(CONCATENATE($D11," 3"),'VEINS SIMPLIFIED'!$I:$S,'VEINS SIMPLIFIED'!$R$1,0),"")</f>
        <v>CARB-QTZ</v>
      </c>
      <c r="Q11">
        <f>IFERROR(VLOOKUP(CONCATENATE($D11," 3"),'VEINS SIMPLIFIED'!$I:$S,'VEINS SIMPLIFIED'!$N$1,0),"")</f>
        <v>7.7</v>
      </c>
      <c r="R11">
        <f>IFERROR(VLOOKUP(CONCATENATE($D11," 3"),'VEINS SIMPLIFIED'!$I:$S,'VEINS SIMPLIFIED'!$O$1,0),"")</f>
        <v>8.4700000000000006</v>
      </c>
      <c r="S11" t="str">
        <f>IFERROR(VLOOKUP(CONCATENATE($D11," 4"),'VEINS SIMPLIFIED'!$I:$S,'VEINS SIMPLIFIED'!$R$1,0),"")</f>
        <v/>
      </c>
      <c r="T11" t="str">
        <f>IFERROR(VLOOKUP(CONCATENATE($D11," 4"),'VEINS SIMPLIFIED'!$I:$S,'VEINS SIMPLIFIED'!$N$1,0),"")</f>
        <v/>
      </c>
      <c r="U11" t="str">
        <f>IFERROR(VLOOKUP(CONCATENATE($D11," 4"),'VEINS SIMPLIFIED'!$I:$S,'VEINS SIMPLIFIED'!$O$1,0),"")</f>
        <v/>
      </c>
      <c r="V11" t="str">
        <f>IFERROR(VLOOKUP(CONCATENATE($D11," 5"),'VEINS SIMPLIFIED'!$I:$S,'VEINS SIMPLIFIED'!$R$1,0),"")</f>
        <v>OTHER</v>
      </c>
      <c r="W11">
        <f>IFERROR(VLOOKUP(CONCATENATE($D11," 5"),'VEINS SIMPLIFIED'!$I:$S,'VEINS SIMPLIFIED'!$N$1,0),"")</f>
        <v>7.99</v>
      </c>
      <c r="X11">
        <f>IFERROR(VLOOKUP(CONCATENATE($D11," 5"),'VEINS SIMPLIFIED'!$I:$S,'VEINS SIMPLIFIED'!$O$1,0),"")</f>
        <v>8.01</v>
      </c>
      <c r="Y11" s="113" t="str">
        <f>IFERROR(VLOOKUP(CONCATENATE($D11," o"),'VEINS SIMPLIFIED'!$I:$BX,68,0),"")</f>
        <v>Dominated by sub-mm red goethite veins, locally forming wider veins in brecciated areas, minor coarse magnesite-quartz  veins prominently deformed at top of section</v>
      </c>
    </row>
    <row r="12" spans="1:25" hidden="1" x14ac:dyDescent="0.3">
      <c r="B12">
        <v>7</v>
      </c>
      <c r="C12">
        <v>4</v>
      </c>
      <c r="D12" t="str">
        <f t="shared" si="0"/>
        <v>7-4</v>
      </c>
      <c r="E12">
        <v>0</v>
      </c>
      <c r="F12">
        <v>36</v>
      </c>
      <c r="G12" s="126">
        <v>8.4700000000000006</v>
      </c>
      <c r="H12" s="122">
        <v>8.83</v>
      </c>
      <c r="I12" s="55" t="str">
        <f>IFERROR(VLOOKUP($D12,'VEINS SIMPLIFIED'!$H:$J,3,0),"")</f>
        <v>Listveneite</v>
      </c>
      <c r="J12" t="str">
        <f>IFERROR(VLOOKUP(CONCATENATE($D12," 1"),'VEINS SIMPLIFIED'!$I:$S,'VEINS SIMPLIFIED'!$R$1,0),"")</f>
        <v>CARB-OXD</v>
      </c>
      <c r="K12" s="122">
        <f>IFERROR(VLOOKUP(CONCATENATE($D12," 1"),'VEINS SIMPLIFIED'!$I:$S,'VEINS SIMPLIFIED'!$N$1,0),"")</f>
        <v>8.4700000000000006</v>
      </c>
      <c r="L12" s="122">
        <f>IFERROR(VLOOKUP(CONCATENATE($D12," 1"),'VEINS SIMPLIFIED'!$I:$S,'VEINS SIMPLIFIED'!$O$1,0),"")</f>
        <v>8.83</v>
      </c>
      <c r="M12" t="str">
        <f>IFERROR(VLOOKUP(CONCATENATE($D12," 2"),'VEINS SIMPLIFIED'!$I:$S,'VEINS SIMPLIFIED'!$R$1,0),"")</f>
        <v/>
      </c>
      <c r="N12" t="str">
        <f>IFERROR(VLOOKUP(CONCATENATE($D12," 2"),'VEINS SIMPLIFIED'!$I:$S,'VEINS SIMPLIFIED'!$N$1,0),"")</f>
        <v/>
      </c>
      <c r="O12" t="str">
        <f>IFERROR(VLOOKUP(CONCATENATE($D12," 2"),'VEINS SIMPLIFIED'!$I:$S,'VEINS SIMPLIFIED'!$O$1,0),"")</f>
        <v/>
      </c>
      <c r="P12" t="str">
        <f>IFERROR(VLOOKUP(CONCATENATE($D12," 3"),'VEINS SIMPLIFIED'!$I:$S,'VEINS SIMPLIFIED'!$R$1,0),"")</f>
        <v>CARB-QTZ</v>
      </c>
      <c r="Q12">
        <f>IFERROR(VLOOKUP(CONCATENATE($D12," 3"),'VEINS SIMPLIFIED'!$I:$S,'VEINS SIMPLIFIED'!$N$1,0),"")</f>
        <v>8.4700000000000006</v>
      </c>
      <c r="R12">
        <f>IFERROR(VLOOKUP(CONCATENATE($D12," 3"),'VEINS SIMPLIFIED'!$I:$S,'VEINS SIMPLIFIED'!$O$1,0),"")</f>
        <v>8.83</v>
      </c>
      <c r="S12" t="str">
        <f>IFERROR(VLOOKUP(CONCATENATE($D12," 4"),'VEINS SIMPLIFIED'!$I:$S,'VEINS SIMPLIFIED'!$R$1,0),"")</f>
        <v>LATE CARB</v>
      </c>
      <c r="T12">
        <f>IFERROR(VLOOKUP(CONCATENATE($D12," 4"),'VEINS SIMPLIFIED'!$I:$S,'VEINS SIMPLIFIED'!$N$1,0),"")</f>
        <v>8.4700000000000006</v>
      </c>
      <c r="U12">
        <f>IFERROR(VLOOKUP(CONCATENATE($D12," 4"),'VEINS SIMPLIFIED'!$I:$S,'VEINS SIMPLIFIED'!$O$1,0),"")</f>
        <v>8.82</v>
      </c>
      <c r="V12" t="str">
        <f>IFERROR(VLOOKUP(CONCATENATE($D12," 5"),'VEINS SIMPLIFIED'!$I:$S,'VEINS SIMPLIFIED'!$R$1,0),"")</f>
        <v/>
      </c>
      <c r="W12" t="str">
        <f>IFERROR(VLOOKUP(CONCATENATE($D12," 5"),'VEINS SIMPLIFIED'!$I:$S,'VEINS SIMPLIFIED'!$N$1,0),"")</f>
        <v/>
      </c>
      <c r="X12" t="str">
        <f>IFERROR(VLOOKUP(CONCATENATE($D12," 5"),'VEINS SIMPLIFIED'!$I:$S,'VEINS SIMPLIFIED'!$O$1,0),"")</f>
        <v/>
      </c>
      <c r="Y12" s="113" t="str">
        <f>IFERROR(VLOOKUP(CONCATENATE($D12," o"),'VEINS SIMPLIFIED'!$I:$BX,68,0),"")</f>
        <v>Anastomizing red vein network not visible rather more continious planar network. Qtz magnesite veins whispy and deformed.</v>
      </c>
    </row>
    <row r="13" spans="1:25" hidden="1" x14ac:dyDescent="0.3">
      <c r="B13">
        <v>8</v>
      </c>
      <c r="C13">
        <v>1</v>
      </c>
      <c r="D13" t="str">
        <f t="shared" si="0"/>
        <v>8-1</v>
      </c>
      <c r="E13">
        <v>0</v>
      </c>
      <c r="F13">
        <v>82</v>
      </c>
      <c r="G13" s="126">
        <v>8.6999999999999993</v>
      </c>
      <c r="H13" s="122">
        <v>9.52</v>
      </c>
      <c r="I13" s="55" t="str">
        <f>IFERROR(VLOOKUP($D13,'VEINS SIMPLIFIED'!$H:$J,3,0),"")</f>
        <v>Listveneite</v>
      </c>
      <c r="J13" t="str">
        <f>IFERROR(VLOOKUP(CONCATENATE($D13," 1"),'VEINS SIMPLIFIED'!$I:$S,'VEINS SIMPLIFIED'!$R$1,0),"")</f>
        <v>CARB-OXD</v>
      </c>
      <c r="K13" s="122">
        <f>IFERROR(VLOOKUP(CONCATENATE($D13," 1"),'VEINS SIMPLIFIED'!$I:$S,'VEINS SIMPLIFIED'!$N$1,0),"")</f>
        <v>8.6999999999999993</v>
      </c>
      <c r="L13" s="122">
        <f>IFERROR(VLOOKUP(CONCATENATE($D13," 1"),'VEINS SIMPLIFIED'!$I:$S,'VEINS SIMPLIFIED'!$O$1,0),"")</f>
        <v>9.0299999999999994</v>
      </c>
      <c r="M13" t="str">
        <f>IFERROR(VLOOKUP(CONCATENATE($D13," 2"),'VEINS SIMPLIFIED'!$I:$S,'VEINS SIMPLIFIED'!$R$1,0),"")</f>
        <v/>
      </c>
      <c r="N13" t="str">
        <f>IFERROR(VLOOKUP(CONCATENATE($D13," 2"),'VEINS SIMPLIFIED'!$I:$S,'VEINS SIMPLIFIED'!$N$1,0),"")</f>
        <v/>
      </c>
      <c r="O13" t="str">
        <f>IFERROR(VLOOKUP(CONCATENATE($D13," 2"),'VEINS SIMPLIFIED'!$I:$S,'VEINS SIMPLIFIED'!$O$1,0),"")</f>
        <v/>
      </c>
      <c r="P13" t="str">
        <f>IFERROR(VLOOKUP(CONCATENATE($D13," 3"),'VEINS SIMPLIFIED'!$I:$S,'VEINS SIMPLIFIED'!$R$1,0),"")</f>
        <v>CARB-QTZ</v>
      </c>
      <c r="Q13">
        <f>IFERROR(VLOOKUP(CONCATENATE($D13," 3"),'VEINS SIMPLIFIED'!$I:$S,'VEINS SIMPLIFIED'!$N$1,0),"")</f>
        <v>8.6999999999999993</v>
      </c>
      <c r="R13">
        <f>IFERROR(VLOOKUP(CONCATENATE($D13," 3"),'VEINS SIMPLIFIED'!$I:$S,'VEINS SIMPLIFIED'!$O$1,0),"")</f>
        <v>9.0299999999999994</v>
      </c>
      <c r="S13" t="str">
        <f>IFERROR(VLOOKUP(CONCATENATE($D13," 4"),'VEINS SIMPLIFIED'!$I:$S,'VEINS SIMPLIFIED'!$R$1,0),"")</f>
        <v/>
      </c>
      <c r="T13" t="str">
        <f>IFERROR(VLOOKUP(CONCATENATE($D13," 4"),'VEINS SIMPLIFIED'!$I:$S,'VEINS SIMPLIFIED'!$N$1,0),"")</f>
        <v/>
      </c>
      <c r="U13" t="str">
        <f>IFERROR(VLOOKUP(CONCATENATE($D13," 4"),'VEINS SIMPLIFIED'!$I:$S,'VEINS SIMPLIFIED'!$O$1,0),"")</f>
        <v/>
      </c>
      <c r="V13" t="str">
        <f>IFERROR(VLOOKUP(CONCATENATE($D13," 5"),'VEINS SIMPLIFIED'!$I:$S,'VEINS SIMPLIFIED'!$R$1,0),"")</f>
        <v/>
      </c>
      <c r="W13" t="str">
        <f>IFERROR(VLOOKUP(CONCATENATE($D13," 5"),'VEINS SIMPLIFIED'!$I:$S,'VEINS SIMPLIFIED'!$N$1,0),"")</f>
        <v/>
      </c>
      <c r="X13" t="str">
        <f>IFERROR(VLOOKUP(CONCATENATE($D13," 5"),'VEINS SIMPLIFIED'!$I:$S,'VEINS SIMPLIFIED'!$O$1,0),"")</f>
        <v/>
      </c>
      <c r="Y13" s="113" t="str">
        <f>IFERROR(VLOOKUP(CONCATENATE($D13," o"),'VEINS SIMPLIFIED'!$I:$BX,68,0),"")</f>
        <v>Dominated by sub-mm red goethite veins, locally forming wider veins in brecciated areas. Description only to 33 cm, did not describe highly weathered zone below</v>
      </c>
    </row>
    <row r="14" spans="1:25" hidden="1" x14ac:dyDescent="0.3">
      <c r="B14">
        <v>8</v>
      </c>
      <c r="C14">
        <v>2</v>
      </c>
      <c r="D14" t="str">
        <f t="shared" si="0"/>
        <v>8-2</v>
      </c>
      <c r="E14">
        <v>0</v>
      </c>
      <c r="F14">
        <v>91</v>
      </c>
      <c r="G14" s="126">
        <v>9.5499999999999989</v>
      </c>
      <c r="H14" s="122">
        <v>10.459999999999999</v>
      </c>
      <c r="I14" s="55" t="str">
        <f>IFERROR(VLOOKUP($D14,'VEINS SIMPLIFIED'!$H:$J,3,0),"")</f>
        <v>Listveneite</v>
      </c>
      <c r="J14" t="str">
        <f>IFERROR(VLOOKUP(CONCATENATE($D14," 1"),'VEINS SIMPLIFIED'!$I:$S,'VEINS SIMPLIFIED'!$R$1,0),"")</f>
        <v>CARB-OXD</v>
      </c>
      <c r="K14" s="122">
        <f>IFERROR(VLOOKUP(CONCATENATE($D14," 1"),'VEINS SIMPLIFIED'!$I:$S,'VEINS SIMPLIFIED'!$N$1,0),"")</f>
        <v>9.5499999999999989</v>
      </c>
      <c r="L14" s="122">
        <f>IFERROR(VLOOKUP(CONCATENATE($D14," 1"),'VEINS SIMPLIFIED'!$I:$S,'VEINS SIMPLIFIED'!$O$1,0),"")</f>
        <v>10.459999999999999</v>
      </c>
      <c r="M14" t="str">
        <f>IFERROR(VLOOKUP(CONCATENATE($D14," 2"),'VEINS SIMPLIFIED'!$I:$S,'VEINS SIMPLIFIED'!$R$1,0),"")</f>
        <v>CARBONATE</v>
      </c>
      <c r="N14">
        <f>IFERROR(VLOOKUP(CONCATENATE($D14," 2"),'VEINS SIMPLIFIED'!$I:$S,'VEINS SIMPLIFIED'!$N$1,0),"")</f>
        <v>9.5499999999999989</v>
      </c>
      <c r="O14">
        <f>IFERROR(VLOOKUP(CONCATENATE($D14," 2"),'VEINS SIMPLIFIED'!$I:$S,'VEINS SIMPLIFIED'!$O$1,0),"")</f>
        <v>10.459999999999999</v>
      </c>
      <c r="P14" t="str">
        <f>IFERROR(VLOOKUP(CONCATENATE($D14," 3"),'VEINS SIMPLIFIED'!$I:$S,'VEINS SIMPLIFIED'!$R$1,0),"")</f>
        <v>CARB-QTZ</v>
      </c>
      <c r="Q14">
        <f>IFERROR(VLOOKUP(CONCATENATE($D14," 3"),'VEINS SIMPLIFIED'!$I:$S,'VEINS SIMPLIFIED'!$N$1,0),"")</f>
        <v>9.5499999999999989</v>
      </c>
      <c r="R14">
        <f>IFERROR(VLOOKUP(CONCATENATE($D14," 3"),'VEINS SIMPLIFIED'!$I:$S,'VEINS SIMPLIFIED'!$O$1,0),"")</f>
        <v>10.459999999999999</v>
      </c>
      <c r="S14" t="str">
        <f>IFERROR(VLOOKUP(CONCATENATE($D14," 4"),'VEINS SIMPLIFIED'!$I:$S,'VEINS SIMPLIFIED'!$R$1,0),"")</f>
        <v/>
      </c>
      <c r="T14" t="str">
        <f>IFERROR(VLOOKUP(CONCATENATE($D14," 4"),'VEINS SIMPLIFIED'!$I:$S,'VEINS SIMPLIFIED'!$N$1,0),"")</f>
        <v/>
      </c>
      <c r="U14" t="str">
        <f>IFERROR(VLOOKUP(CONCATENATE($D14," 4"),'VEINS SIMPLIFIED'!$I:$S,'VEINS SIMPLIFIED'!$O$1,0),"")</f>
        <v/>
      </c>
      <c r="V14" t="str">
        <f>IFERROR(VLOOKUP(CONCATENATE($D14," 5"),'VEINS SIMPLIFIED'!$I:$S,'VEINS SIMPLIFIED'!$R$1,0),"")</f>
        <v/>
      </c>
      <c r="W14" t="str">
        <f>IFERROR(VLOOKUP(CONCATENATE($D14," 5"),'VEINS SIMPLIFIED'!$I:$S,'VEINS SIMPLIFIED'!$N$1,0),"")</f>
        <v/>
      </c>
      <c r="X14" t="str">
        <f>IFERROR(VLOOKUP(CONCATENATE($D14," 5"),'VEINS SIMPLIFIED'!$I:$S,'VEINS SIMPLIFIED'!$O$1,0),"")</f>
        <v/>
      </c>
      <c r="Y14" s="113" t="str">
        <f>IFERROR(VLOOKUP(CONCATENATE($D14," o"),'VEINS SIMPLIFIED'!$I:$BX,68,0),"")</f>
        <v/>
      </c>
    </row>
    <row r="15" spans="1:25" hidden="1" x14ac:dyDescent="0.3">
      <c r="B15">
        <v>8</v>
      </c>
      <c r="C15">
        <v>3</v>
      </c>
      <c r="D15" t="str">
        <f t="shared" si="0"/>
        <v>8-3</v>
      </c>
      <c r="E15">
        <v>0</v>
      </c>
      <c r="F15">
        <v>31</v>
      </c>
      <c r="G15" s="126">
        <v>10.459999999999999</v>
      </c>
      <c r="H15" s="122">
        <v>10.77</v>
      </c>
      <c r="I15" s="55" t="str">
        <f>IFERROR(VLOOKUP($D15,'VEINS SIMPLIFIED'!$H:$J,3,0),"")</f>
        <v>Listveneite</v>
      </c>
      <c r="J15" t="str">
        <f>IFERROR(VLOOKUP(CONCATENATE($D15," 1"),'VEINS SIMPLIFIED'!$I:$S,'VEINS SIMPLIFIED'!$R$1,0),"")</f>
        <v>CARB-OXD</v>
      </c>
      <c r="K15" s="122">
        <f>IFERROR(VLOOKUP(CONCATENATE($D15," 1"),'VEINS SIMPLIFIED'!$I:$S,'VEINS SIMPLIFIED'!$N$1,0),"")</f>
        <v>10.459999999999999</v>
      </c>
      <c r="L15" s="122">
        <f>IFERROR(VLOOKUP(CONCATENATE($D15," 1"),'VEINS SIMPLIFIED'!$I:$S,'VEINS SIMPLIFIED'!$O$1,0),"")</f>
        <v>10.77</v>
      </c>
      <c r="M15" t="str">
        <f>IFERROR(VLOOKUP(CONCATENATE($D15," 2"),'VEINS SIMPLIFIED'!$I:$S,'VEINS SIMPLIFIED'!$R$1,0),"")</f>
        <v/>
      </c>
      <c r="N15" t="str">
        <f>IFERROR(VLOOKUP(CONCATENATE($D15," 2"),'VEINS SIMPLIFIED'!$I:$S,'VEINS SIMPLIFIED'!$N$1,0),"")</f>
        <v/>
      </c>
      <c r="O15" t="str">
        <f>IFERROR(VLOOKUP(CONCATENATE($D15," 2"),'VEINS SIMPLIFIED'!$I:$S,'VEINS SIMPLIFIED'!$O$1,0),"")</f>
        <v/>
      </c>
      <c r="P15" t="str">
        <f>IFERROR(VLOOKUP(CONCATENATE($D15," 3"),'VEINS SIMPLIFIED'!$I:$S,'VEINS SIMPLIFIED'!$R$1,0),"")</f>
        <v>CARB-QTZ</v>
      </c>
      <c r="Q15">
        <f>IFERROR(VLOOKUP(CONCATENATE($D15," 3"),'VEINS SIMPLIFIED'!$I:$S,'VEINS SIMPLIFIED'!$N$1,0),"")</f>
        <v>10.459999999999999</v>
      </c>
      <c r="R15">
        <f>IFERROR(VLOOKUP(CONCATENATE($D15," 3"),'VEINS SIMPLIFIED'!$I:$S,'VEINS SIMPLIFIED'!$O$1,0),"")</f>
        <v>10.77</v>
      </c>
      <c r="S15" t="str">
        <f>IFERROR(VLOOKUP(CONCATENATE($D15," 4"),'VEINS SIMPLIFIED'!$I:$S,'VEINS SIMPLIFIED'!$R$1,0),"")</f>
        <v/>
      </c>
      <c r="T15" t="str">
        <f>IFERROR(VLOOKUP(CONCATENATE($D15," 4"),'VEINS SIMPLIFIED'!$I:$S,'VEINS SIMPLIFIED'!$N$1,0),"")</f>
        <v/>
      </c>
      <c r="U15" t="str">
        <f>IFERROR(VLOOKUP(CONCATENATE($D15," 4"),'VEINS SIMPLIFIED'!$I:$S,'VEINS SIMPLIFIED'!$O$1,0),"")</f>
        <v/>
      </c>
      <c r="V15" t="str">
        <f>IFERROR(VLOOKUP(CONCATENATE($D15," 5"),'VEINS SIMPLIFIED'!$I:$S,'VEINS SIMPLIFIED'!$R$1,0),"")</f>
        <v/>
      </c>
      <c r="W15" t="str">
        <f>IFERROR(VLOOKUP(CONCATENATE($D15," 5"),'VEINS SIMPLIFIED'!$I:$S,'VEINS SIMPLIFIED'!$N$1,0),"")</f>
        <v/>
      </c>
      <c r="X15" t="str">
        <f>IFERROR(VLOOKUP(CONCATENATE($D15," 5"),'VEINS SIMPLIFIED'!$I:$S,'VEINS SIMPLIFIED'!$O$1,0),"")</f>
        <v/>
      </c>
      <c r="Y15" s="113" t="str">
        <f>IFERROR(VLOOKUP(CONCATENATE($D15," o"),'VEINS SIMPLIFIED'!$I:$BX,68,0),"")</f>
        <v>Dominated by sub-mm red goethite veins, minor coarse magnesite-quartz  veins broken due to brecciation</v>
      </c>
    </row>
    <row r="16" spans="1:25" hidden="1" x14ac:dyDescent="0.3">
      <c r="B16">
        <v>8</v>
      </c>
      <c r="C16">
        <v>4</v>
      </c>
      <c r="D16" t="str">
        <f t="shared" si="0"/>
        <v>8-4</v>
      </c>
      <c r="E16">
        <v>0</v>
      </c>
      <c r="F16">
        <v>72</v>
      </c>
      <c r="G16" s="126">
        <v>10.77</v>
      </c>
      <c r="H16" s="122">
        <v>11.49</v>
      </c>
      <c r="I16" s="55" t="str">
        <f>IFERROR(VLOOKUP($D16,'VEINS SIMPLIFIED'!$H:$J,3,0),"")</f>
        <v>Listveneite</v>
      </c>
      <c r="J16" t="str">
        <f>IFERROR(VLOOKUP(CONCATENATE($D16," 1"),'VEINS SIMPLIFIED'!$I:$S,'VEINS SIMPLIFIED'!$R$1,0),"")</f>
        <v>CARB-OXD</v>
      </c>
      <c r="K16" s="122">
        <f>IFERROR(VLOOKUP(CONCATENATE($D16," 1"),'VEINS SIMPLIFIED'!$I:$S,'VEINS SIMPLIFIED'!$N$1,0),"")</f>
        <v>10.77</v>
      </c>
      <c r="L16" s="122">
        <f>IFERROR(VLOOKUP(CONCATENATE($D16," 1"),'VEINS SIMPLIFIED'!$I:$S,'VEINS SIMPLIFIED'!$O$1,0),"")</f>
        <v>11.5</v>
      </c>
      <c r="M16" t="str">
        <f>IFERROR(VLOOKUP(CONCATENATE($D16," 2"),'VEINS SIMPLIFIED'!$I:$S,'VEINS SIMPLIFIED'!$R$1,0),"")</f>
        <v/>
      </c>
      <c r="N16" t="str">
        <f>IFERROR(VLOOKUP(CONCATENATE($D16," 2"),'VEINS SIMPLIFIED'!$I:$S,'VEINS SIMPLIFIED'!$N$1,0),"")</f>
        <v/>
      </c>
      <c r="O16" t="str">
        <f>IFERROR(VLOOKUP(CONCATENATE($D16," 2"),'VEINS SIMPLIFIED'!$I:$S,'VEINS SIMPLIFIED'!$O$1,0),"")</f>
        <v/>
      </c>
      <c r="P16" t="str">
        <f>IFERROR(VLOOKUP(CONCATENATE($D16," 3"),'VEINS SIMPLIFIED'!$I:$S,'VEINS SIMPLIFIED'!$R$1,0),"")</f>
        <v>CARB-QTZ</v>
      </c>
      <c r="Q16">
        <f>IFERROR(VLOOKUP(CONCATENATE($D16," 3"),'VEINS SIMPLIFIED'!$I:$S,'VEINS SIMPLIFIED'!$N$1,0),"")</f>
        <v>10.77</v>
      </c>
      <c r="R16">
        <f>IFERROR(VLOOKUP(CONCATENATE($D16," 3"),'VEINS SIMPLIFIED'!$I:$S,'VEINS SIMPLIFIED'!$O$1,0),"")</f>
        <v>11.5</v>
      </c>
      <c r="S16" t="str">
        <f>IFERROR(VLOOKUP(CONCATENATE($D16," 4"),'VEINS SIMPLIFIED'!$I:$S,'VEINS SIMPLIFIED'!$R$1,0),"")</f>
        <v/>
      </c>
      <c r="T16" t="str">
        <f>IFERROR(VLOOKUP(CONCATENATE($D16," 4"),'VEINS SIMPLIFIED'!$I:$S,'VEINS SIMPLIFIED'!$N$1,0),"")</f>
        <v/>
      </c>
      <c r="U16" t="str">
        <f>IFERROR(VLOOKUP(CONCATENATE($D16," 4"),'VEINS SIMPLIFIED'!$I:$S,'VEINS SIMPLIFIED'!$O$1,0),"")</f>
        <v/>
      </c>
      <c r="V16" t="str">
        <f>IFERROR(VLOOKUP(CONCATENATE($D16," 5"),'VEINS SIMPLIFIED'!$I:$S,'VEINS SIMPLIFIED'!$R$1,0),"")</f>
        <v/>
      </c>
      <c r="W16" t="str">
        <f>IFERROR(VLOOKUP(CONCATENATE($D16," 5"),'VEINS SIMPLIFIED'!$I:$S,'VEINS SIMPLIFIED'!$N$1,0),"")</f>
        <v/>
      </c>
      <c r="X16" t="str">
        <f>IFERROR(VLOOKUP(CONCATENATE($D16," 5"),'VEINS SIMPLIFIED'!$I:$S,'VEINS SIMPLIFIED'!$O$1,0),"")</f>
        <v/>
      </c>
      <c r="Y16" s="113" t="str">
        <f>IFERROR(VLOOKUP(CONCATENATE($D16," o"),'VEINS SIMPLIFIED'!$I:$BX,68,0),"")</f>
        <v>Dominated by sub-mm red goethite veins, minor coarse magnesite-quartz  veins fragments abundant in upper portion of core due to brecciation</v>
      </c>
    </row>
    <row r="17" spans="2:25" hidden="1" x14ac:dyDescent="0.3">
      <c r="B17">
        <v>8</v>
      </c>
      <c r="C17">
        <v>5</v>
      </c>
      <c r="D17" t="str">
        <f t="shared" si="0"/>
        <v>8-5</v>
      </c>
      <c r="E17">
        <v>0</v>
      </c>
      <c r="F17">
        <v>42</v>
      </c>
      <c r="G17" s="126">
        <v>11.5</v>
      </c>
      <c r="H17" s="122">
        <v>11.92</v>
      </c>
      <c r="I17" s="55" t="str">
        <f>IFERROR(VLOOKUP($D17,'VEINS SIMPLIFIED'!$H:$J,3,0),"")</f>
        <v>Listveneite</v>
      </c>
      <c r="J17" t="str">
        <f>IFERROR(VLOOKUP(CONCATENATE($D17," 1"),'VEINS SIMPLIFIED'!$I:$S,'VEINS SIMPLIFIED'!$R$1,0),"")</f>
        <v>CARB-OXD</v>
      </c>
      <c r="K17" s="122">
        <f>IFERROR(VLOOKUP(CONCATENATE($D17," 1"),'VEINS SIMPLIFIED'!$I:$S,'VEINS SIMPLIFIED'!$N$1,0),"")</f>
        <v>11.5</v>
      </c>
      <c r="L17" s="122">
        <f>IFERROR(VLOOKUP(CONCATENATE($D17," 1"),'VEINS SIMPLIFIED'!$I:$S,'VEINS SIMPLIFIED'!$O$1,0),"")</f>
        <v>11.92</v>
      </c>
      <c r="M17" t="str">
        <f>IFERROR(VLOOKUP(CONCATENATE($D17," 2"),'VEINS SIMPLIFIED'!$I:$S,'VEINS SIMPLIFIED'!$R$1,0),"")</f>
        <v/>
      </c>
      <c r="N17" t="str">
        <f>IFERROR(VLOOKUP(CONCATENATE($D17," 2"),'VEINS SIMPLIFIED'!$I:$S,'VEINS SIMPLIFIED'!$N$1,0),"")</f>
        <v/>
      </c>
      <c r="O17" t="str">
        <f>IFERROR(VLOOKUP(CONCATENATE($D17," 2"),'VEINS SIMPLIFIED'!$I:$S,'VEINS SIMPLIFIED'!$O$1,0),"")</f>
        <v/>
      </c>
      <c r="P17" t="str">
        <f>IFERROR(VLOOKUP(CONCATENATE($D17," 3"),'VEINS SIMPLIFIED'!$I:$S,'VEINS SIMPLIFIED'!$R$1,0),"")</f>
        <v>CARB-QTZ</v>
      </c>
      <c r="Q17">
        <f>IFERROR(VLOOKUP(CONCATENATE($D17," 3"),'VEINS SIMPLIFIED'!$I:$S,'VEINS SIMPLIFIED'!$N$1,0),"")</f>
        <v>11.5</v>
      </c>
      <c r="R17">
        <f>IFERROR(VLOOKUP(CONCATENATE($D17," 3"),'VEINS SIMPLIFIED'!$I:$S,'VEINS SIMPLIFIED'!$O$1,0),"")</f>
        <v>11.92</v>
      </c>
      <c r="S17" t="str">
        <f>IFERROR(VLOOKUP(CONCATENATE($D17," 4"),'VEINS SIMPLIFIED'!$I:$S,'VEINS SIMPLIFIED'!$R$1,0),"")</f>
        <v/>
      </c>
      <c r="T17" t="str">
        <f>IFERROR(VLOOKUP(CONCATENATE($D17," 4"),'VEINS SIMPLIFIED'!$I:$S,'VEINS SIMPLIFIED'!$N$1,0),"")</f>
        <v/>
      </c>
      <c r="U17" t="str">
        <f>IFERROR(VLOOKUP(CONCATENATE($D17," 4"),'VEINS SIMPLIFIED'!$I:$S,'VEINS SIMPLIFIED'!$O$1,0),"")</f>
        <v/>
      </c>
      <c r="V17" t="str">
        <f>IFERROR(VLOOKUP(CONCATENATE($D17," 5"),'VEINS SIMPLIFIED'!$I:$S,'VEINS SIMPLIFIED'!$R$1,0),"")</f>
        <v>OTHER</v>
      </c>
      <c r="W17">
        <f>IFERROR(VLOOKUP(CONCATENATE($D17," 5"),'VEINS SIMPLIFIED'!$I:$S,'VEINS SIMPLIFIED'!$N$1,0),"")</f>
        <v>11.5</v>
      </c>
      <c r="X17">
        <f>IFERROR(VLOOKUP(CONCATENATE($D17," 5"),'VEINS SIMPLIFIED'!$I:$S,'VEINS SIMPLIFIED'!$O$1,0),"")</f>
        <v>11.92</v>
      </c>
      <c r="Y17" s="113" t="str">
        <f>IFERROR(VLOOKUP(CONCATENATE($D17," o"),'VEINS SIMPLIFIED'!$I:$BX,68,0),"")</f>
        <v>Dominated by sub-mm red goethite veins, minor coarse magnesite-quartz veins fragments abundant. Late red, steep goethite veins with brecciated wall rock fragments.</v>
      </c>
    </row>
    <row r="18" spans="2:25" hidden="1" x14ac:dyDescent="0.3">
      <c r="B18">
        <v>9</v>
      </c>
      <c r="C18">
        <v>1</v>
      </c>
      <c r="D18" t="str">
        <f t="shared" si="0"/>
        <v>9-1</v>
      </c>
      <c r="E18">
        <v>0</v>
      </c>
      <c r="F18">
        <v>86</v>
      </c>
      <c r="G18" s="126">
        <v>11.75</v>
      </c>
      <c r="H18" s="122">
        <v>12.61</v>
      </c>
      <c r="I18" s="55" t="str">
        <f>IFERROR(VLOOKUP($D18,'VEINS SIMPLIFIED'!$H:$J,3,0),"")</f>
        <v>Listveneite</v>
      </c>
      <c r="J18" t="str">
        <f>IFERROR(VLOOKUP(CONCATENATE($D18," 1"),'VEINS SIMPLIFIED'!$I:$S,'VEINS SIMPLIFIED'!$R$1,0),"")</f>
        <v>CARB-OXD</v>
      </c>
      <c r="K18" s="122">
        <f>IFERROR(VLOOKUP(CONCATENATE($D18," 1"),'VEINS SIMPLIFIED'!$I:$S,'VEINS SIMPLIFIED'!$N$1,0),"")</f>
        <v>11.75</v>
      </c>
      <c r="L18" s="122">
        <f>IFERROR(VLOOKUP(CONCATENATE($D18," 1"),'VEINS SIMPLIFIED'!$I:$S,'VEINS SIMPLIFIED'!$O$1,0),"")</f>
        <v>12.61</v>
      </c>
      <c r="M18" t="str">
        <f>IFERROR(VLOOKUP(CONCATENATE($D18," 2"),'VEINS SIMPLIFIED'!$I:$S,'VEINS SIMPLIFIED'!$R$1,0),"")</f>
        <v/>
      </c>
      <c r="N18" t="str">
        <f>IFERROR(VLOOKUP(CONCATENATE($D18," 2"),'VEINS SIMPLIFIED'!$I:$S,'VEINS SIMPLIFIED'!$N$1,0),"")</f>
        <v/>
      </c>
      <c r="O18" t="str">
        <f>IFERROR(VLOOKUP(CONCATENATE($D18," 2"),'VEINS SIMPLIFIED'!$I:$S,'VEINS SIMPLIFIED'!$O$1,0),"")</f>
        <v/>
      </c>
      <c r="P18" t="str">
        <f>IFERROR(VLOOKUP(CONCATENATE($D18," 3"),'VEINS SIMPLIFIED'!$I:$S,'VEINS SIMPLIFIED'!$R$1,0),"")</f>
        <v>CARB-QTZ</v>
      </c>
      <c r="Q18">
        <f>IFERROR(VLOOKUP(CONCATENATE($D18," 3"),'VEINS SIMPLIFIED'!$I:$S,'VEINS SIMPLIFIED'!$N$1,0),"")</f>
        <v>11.75</v>
      </c>
      <c r="R18">
        <f>IFERROR(VLOOKUP(CONCATENATE($D18," 3"),'VEINS SIMPLIFIED'!$I:$S,'VEINS SIMPLIFIED'!$O$1,0),"")</f>
        <v>12.61</v>
      </c>
      <c r="S18" t="str">
        <f>IFERROR(VLOOKUP(CONCATENATE($D18," 4"),'VEINS SIMPLIFIED'!$I:$S,'VEINS SIMPLIFIED'!$R$1,0),"")</f>
        <v/>
      </c>
      <c r="T18" t="str">
        <f>IFERROR(VLOOKUP(CONCATENATE($D18," 4"),'VEINS SIMPLIFIED'!$I:$S,'VEINS SIMPLIFIED'!$N$1,0),"")</f>
        <v/>
      </c>
      <c r="U18" t="str">
        <f>IFERROR(VLOOKUP(CONCATENATE($D18," 4"),'VEINS SIMPLIFIED'!$I:$S,'VEINS SIMPLIFIED'!$O$1,0),"")</f>
        <v/>
      </c>
      <c r="V18" t="str">
        <f>IFERROR(VLOOKUP(CONCATENATE($D18," 5"),'VEINS SIMPLIFIED'!$I:$S,'VEINS SIMPLIFIED'!$R$1,0),"")</f>
        <v>OTHER</v>
      </c>
      <c r="W18">
        <f>IFERROR(VLOOKUP(CONCATENATE($D18," 5"),'VEINS SIMPLIFIED'!$I:$S,'VEINS SIMPLIFIED'!$N$1,0),"")</f>
        <v>11.75</v>
      </c>
      <c r="X18">
        <f>IFERROR(VLOOKUP(CONCATENATE($D18," 5"),'VEINS SIMPLIFIED'!$I:$S,'VEINS SIMPLIFIED'!$O$1,0),"")</f>
        <v>12.61</v>
      </c>
      <c r="Y18" s="113" t="str">
        <f>IFERROR(VLOOKUP(CONCATENATE($D18," o"),'VEINS SIMPLIFIED'!$I:$BX,68,0),"")</f>
        <v>Dominated by sub-mm red goethite veins, minor coarse magnesite-quartz  veins broken due to brecciation</v>
      </c>
    </row>
    <row r="19" spans="2:25" hidden="1" x14ac:dyDescent="0.3">
      <c r="B19">
        <v>9</v>
      </c>
      <c r="C19">
        <v>2</v>
      </c>
      <c r="D19" t="str">
        <f t="shared" si="0"/>
        <v>9-2</v>
      </c>
      <c r="E19">
        <v>0</v>
      </c>
      <c r="F19">
        <v>80</v>
      </c>
      <c r="G19" s="126">
        <v>12.61</v>
      </c>
      <c r="H19" s="122">
        <v>13.41</v>
      </c>
      <c r="I19" s="55" t="str">
        <f>IFERROR(VLOOKUP($D19,'VEINS SIMPLIFIED'!$H:$J,3,0),"")</f>
        <v>Listveneite</v>
      </c>
      <c r="J19" t="str">
        <f>IFERROR(VLOOKUP(CONCATENATE($D19," 1"),'VEINS SIMPLIFIED'!$I:$S,'VEINS SIMPLIFIED'!$R$1,0),"")</f>
        <v>CARB-OXD</v>
      </c>
      <c r="K19" s="122">
        <f>IFERROR(VLOOKUP(CONCATENATE($D19," 1"),'VEINS SIMPLIFIED'!$I:$S,'VEINS SIMPLIFIED'!$N$1,0),"")</f>
        <v>12.61</v>
      </c>
      <c r="L19" s="122">
        <f>IFERROR(VLOOKUP(CONCATENATE($D19," 1"),'VEINS SIMPLIFIED'!$I:$S,'VEINS SIMPLIFIED'!$O$1,0),"")</f>
        <v>13.41</v>
      </c>
      <c r="M19" t="str">
        <f>IFERROR(VLOOKUP(CONCATENATE($D19," 2"),'VEINS SIMPLIFIED'!$I:$S,'VEINS SIMPLIFIED'!$R$1,0),"")</f>
        <v>CARBONATE</v>
      </c>
      <c r="N19">
        <f>IFERROR(VLOOKUP(CONCATENATE($D19," 2"),'VEINS SIMPLIFIED'!$I:$S,'VEINS SIMPLIFIED'!$N$1,0),"")</f>
        <v>12.61</v>
      </c>
      <c r="O19">
        <f>IFERROR(VLOOKUP(CONCATENATE($D19," 2"),'VEINS SIMPLIFIED'!$I:$S,'VEINS SIMPLIFIED'!$O$1,0),"")</f>
        <v>13.41</v>
      </c>
      <c r="P19" t="str">
        <f>IFERROR(VLOOKUP(CONCATENATE($D19," 3"),'VEINS SIMPLIFIED'!$I:$S,'VEINS SIMPLIFIED'!$R$1,0),"")</f>
        <v/>
      </c>
      <c r="Q19" t="str">
        <f>IFERROR(VLOOKUP(CONCATENATE($D19," 3"),'VEINS SIMPLIFIED'!$I:$S,'VEINS SIMPLIFIED'!$N$1,0),"")</f>
        <v/>
      </c>
      <c r="R19" t="str">
        <f>IFERROR(VLOOKUP(CONCATENATE($D19," 3"),'VEINS SIMPLIFIED'!$I:$S,'VEINS SIMPLIFIED'!$O$1,0),"")</f>
        <v/>
      </c>
      <c r="S19" t="str">
        <f>IFERROR(VLOOKUP(CONCATENATE($D19," 4"),'VEINS SIMPLIFIED'!$I:$S,'VEINS SIMPLIFIED'!$R$1,0),"")</f>
        <v/>
      </c>
      <c r="T19" t="str">
        <f>IFERROR(VLOOKUP(CONCATENATE($D19," 4"),'VEINS SIMPLIFIED'!$I:$S,'VEINS SIMPLIFIED'!$N$1,0),"")</f>
        <v/>
      </c>
      <c r="U19" t="str">
        <f>IFERROR(VLOOKUP(CONCATENATE($D19," 4"),'VEINS SIMPLIFIED'!$I:$S,'VEINS SIMPLIFIED'!$O$1,0),"")</f>
        <v/>
      </c>
      <c r="V19" t="str">
        <f>IFERROR(VLOOKUP(CONCATENATE($D19," 5"),'VEINS SIMPLIFIED'!$I:$S,'VEINS SIMPLIFIED'!$R$1,0),"")</f>
        <v/>
      </c>
      <c r="W19" t="str">
        <f>IFERROR(VLOOKUP(CONCATENATE($D19," 5"),'VEINS SIMPLIFIED'!$I:$S,'VEINS SIMPLIFIED'!$N$1,0),"")</f>
        <v/>
      </c>
      <c r="X19" t="str">
        <f>IFERROR(VLOOKUP(CONCATENATE($D19," 5"),'VEINS SIMPLIFIED'!$I:$S,'VEINS SIMPLIFIED'!$O$1,0),"")</f>
        <v/>
      </c>
      <c r="Y19" s="113" t="str">
        <f>IFERROR(VLOOKUP(CONCATENATE($D19," o"),'VEINS SIMPLIFIED'!$I:$BX,68,0),"")</f>
        <v>Dominated by sub-mm red goethite veins, minor coarse magnesite-quartz  veins broken due to brecciation</v>
      </c>
    </row>
    <row r="20" spans="2:25" hidden="1" x14ac:dyDescent="0.3">
      <c r="B20">
        <v>9</v>
      </c>
      <c r="C20">
        <v>3</v>
      </c>
      <c r="D20" t="str">
        <f t="shared" si="0"/>
        <v>9-3</v>
      </c>
      <c r="E20">
        <v>0</v>
      </c>
      <c r="F20">
        <v>61</v>
      </c>
      <c r="G20" s="126">
        <v>13.414999999999999</v>
      </c>
      <c r="H20" s="122">
        <v>14.024999999999999</v>
      </c>
      <c r="I20" s="55" t="str">
        <f>IFERROR(VLOOKUP($D20,'VEINS SIMPLIFIED'!$H:$J,3,0),"")</f>
        <v>Listveneite</v>
      </c>
      <c r="J20" t="str">
        <f>IFERROR(VLOOKUP(CONCATENATE($D20," 1"),'VEINS SIMPLIFIED'!$I:$S,'VEINS SIMPLIFIED'!$R$1,0),"")</f>
        <v>CARB-OXD</v>
      </c>
      <c r="K20" s="122">
        <f>IFERROR(VLOOKUP(CONCATENATE($D20," 1"),'VEINS SIMPLIFIED'!$I:$S,'VEINS SIMPLIFIED'!$N$1,0),"")</f>
        <v>13.414999999999999</v>
      </c>
      <c r="L20" s="122">
        <f>IFERROR(VLOOKUP(CONCATENATE($D20," 1"),'VEINS SIMPLIFIED'!$I:$S,'VEINS SIMPLIFIED'!$O$1,0),"")</f>
        <v>14.024999999999999</v>
      </c>
      <c r="M20" t="str">
        <f>IFERROR(VLOOKUP(CONCATENATE($D20," 2"),'VEINS SIMPLIFIED'!$I:$S,'VEINS SIMPLIFIED'!$R$1,0),"")</f>
        <v>CARBONATE</v>
      </c>
      <c r="N20">
        <f>IFERROR(VLOOKUP(CONCATENATE($D20," 2"),'VEINS SIMPLIFIED'!$I:$S,'VEINS SIMPLIFIED'!$N$1,0),"")</f>
        <v>13.414999999999999</v>
      </c>
      <c r="O20">
        <f>IFERROR(VLOOKUP(CONCATENATE($D20," 2"),'VEINS SIMPLIFIED'!$I:$S,'VEINS SIMPLIFIED'!$O$1,0),"")</f>
        <v>14.024999999999999</v>
      </c>
      <c r="P20" t="str">
        <f>IFERROR(VLOOKUP(CONCATENATE($D20," 3"),'VEINS SIMPLIFIED'!$I:$S,'VEINS SIMPLIFIED'!$R$1,0),"")</f>
        <v/>
      </c>
      <c r="Q20" t="str">
        <f>IFERROR(VLOOKUP(CONCATENATE($D20," 3"),'VEINS SIMPLIFIED'!$I:$S,'VEINS SIMPLIFIED'!$N$1,0),"")</f>
        <v/>
      </c>
      <c r="R20" t="str">
        <f>IFERROR(VLOOKUP(CONCATENATE($D20," 3"),'VEINS SIMPLIFIED'!$I:$S,'VEINS SIMPLIFIED'!$O$1,0),"")</f>
        <v/>
      </c>
      <c r="S20" t="str">
        <f>IFERROR(VLOOKUP(CONCATENATE($D20," 4"),'VEINS SIMPLIFIED'!$I:$S,'VEINS SIMPLIFIED'!$R$1,0),"")</f>
        <v/>
      </c>
      <c r="T20" t="str">
        <f>IFERROR(VLOOKUP(CONCATENATE($D20," 4"),'VEINS SIMPLIFIED'!$I:$S,'VEINS SIMPLIFIED'!$N$1,0),"")</f>
        <v/>
      </c>
      <c r="U20" t="str">
        <f>IFERROR(VLOOKUP(CONCATENATE($D20," 4"),'VEINS SIMPLIFIED'!$I:$S,'VEINS SIMPLIFIED'!$O$1,0),"")</f>
        <v/>
      </c>
      <c r="V20" t="str">
        <f>IFERROR(VLOOKUP(CONCATENATE($D20," 5"),'VEINS SIMPLIFIED'!$I:$S,'VEINS SIMPLIFIED'!$R$1,0),"")</f>
        <v/>
      </c>
      <c r="W20" t="str">
        <f>IFERROR(VLOOKUP(CONCATENATE($D20," 5"),'VEINS SIMPLIFIED'!$I:$S,'VEINS SIMPLIFIED'!$N$1,0),"")</f>
        <v/>
      </c>
      <c r="X20" t="str">
        <f>IFERROR(VLOOKUP(CONCATENATE($D20," 5"),'VEINS SIMPLIFIED'!$I:$S,'VEINS SIMPLIFIED'!$O$1,0),"")</f>
        <v/>
      </c>
      <c r="Y20" s="113" t="str">
        <f>IFERROR(VLOOKUP(CONCATENATE($D20," o"),'VEINS SIMPLIFIED'!$I:$BX,68,0),"")</f>
        <v>Dominated by sub-mm red goethite veins, very late steep magnesite veins.</v>
      </c>
    </row>
    <row r="21" spans="2:25" hidden="1" x14ac:dyDescent="0.3">
      <c r="B21">
        <v>9</v>
      </c>
      <c r="C21">
        <v>4</v>
      </c>
      <c r="D21" t="str">
        <f t="shared" si="0"/>
        <v>9-4</v>
      </c>
      <c r="E21">
        <v>0</v>
      </c>
      <c r="F21">
        <v>64</v>
      </c>
      <c r="G21" s="126">
        <v>14.024999999999999</v>
      </c>
      <c r="H21" s="122">
        <v>14.664999999999999</v>
      </c>
      <c r="I21" s="55" t="str">
        <f>IFERROR(VLOOKUP($D21,'VEINS SIMPLIFIED'!$H:$J,3,0),"")</f>
        <v>Listveneite</v>
      </c>
      <c r="J21" t="str">
        <f>IFERROR(VLOOKUP(CONCATENATE($D21," 1"),'VEINS SIMPLIFIED'!$I:$S,'VEINS SIMPLIFIED'!$R$1,0),"")</f>
        <v>CARB-OXD</v>
      </c>
      <c r="K21" s="122">
        <f>IFERROR(VLOOKUP(CONCATENATE($D21," 1"),'VEINS SIMPLIFIED'!$I:$S,'VEINS SIMPLIFIED'!$N$1,0),"")</f>
        <v>14.024999999999999</v>
      </c>
      <c r="L21" s="122">
        <f>IFERROR(VLOOKUP(CONCATENATE($D21," 1"),'VEINS SIMPLIFIED'!$I:$S,'VEINS SIMPLIFIED'!$O$1,0),"")</f>
        <v>14.664999999999999</v>
      </c>
      <c r="M21" t="str">
        <f>IFERROR(VLOOKUP(CONCATENATE($D21," 2"),'VEINS SIMPLIFIED'!$I:$S,'VEINS SIMPLIFIED'!$R$1,0),"")</f>
        <v>CARBONATE</v>
      </c>
      <c r="N21">
        <f>IFERROR(VLOOKUP(CONCATENATE($D21," 2"),'VEINS SIMPLIFIED'!$I:$S,'VEINS SIMPLIFIED'!$N$1,0),"")</f>
        <v>14.024999999999999</v>
      </c>
      <c r="O21">
        <f>IFERROR(VLOOKUP(CONCATENATE($D21," 2"),'VEINS SIMPLIFIED'!$I:$S,'VEINS SIMPLIFIED'!$O$1,0),"")</f>
        <v>14.664999999999999</v>
      </c>
      <c r="P21" t="str">
        <f>IFERROR(VLOOKUP(CONCATENATE($D21," 3"),'VEINS SIMPLIFIED'!$I:$S,'VEINS SIMPLIFIED'!$R$1,0),"")</f>
        <v>CARB-QTZ</v>
      </c>
      <c r="Q21">
        <f>IFERROR(VLOOKUP(CONCATENATE($D21," 3"),'VEINS SIMPLIFIED'!$I:$S,'VEINS SIMPLIFIED'!$N$1,0),"")</f>
        <v>14.024999999999999</v>
      </c>
      <c r="R21">
        <f>IFERROR(VLOOKUP(CONCATENATE($D21," 3"),'VEINS SIMPLIFIED'!$I:$S,'VEINS SIMPLIFIED'!$O$1,0),"")</f>
        <v>14.664999999999999</v>
      </c>
      <c r="S21" t="str">
        <f>IFERROR(VLOOKUP(CONCATENATE($D21," 4"),'VEINS SIMPLIFIED'!$I:$S,'VEINS SIMPLIFIED'!$R$1,0),"")</f>
        <v/>
      </c>
      <c r="T21" t="str">
        <f>IFERROR(VLOOKUP(CONCATENATE($D21," 4"),'VEINS SIMPLIFIED'!$I:$S,'VEINS SIMPLIFIED'!$N$1,0),"")</f>
        <v/>
      </c>
      <c r="U21" t="str">
        <f>IFERROR(VLOOKUP(CONCATENATE($D21," 4"),'VEINS SIMPLIFIED'!$I:$S,'VEINS SIMPLIFIED'!$O$1,0),"")</f>
        <v/>
      </c>
      <c r="V21" t="str">
        <f>IFERROR(VLOOKUP(CONCATENATE($D21," 5"),'VEINS SIMPLIFIED'!$I:$S,'VEINS SIMPLIFIED'!$R$1,0),"")</f>
        <v/>
      </c>
      <c r="W21" t="str">
        <f>IFERROR(VLOOKUP(CONCATENATE($D21," 5"),'VEINS SIMPLIFIED'!$I:$S,'VEINS SIMPLIFIED'!$N$1,0),"")</f>
        <v/>
      </c>
      <c r="X21" t="str">
        <f>IFERROR(VLOOKUP(CONCATENATE($D21," 5"),'VEINS SIMPLIFIED'!$I:$S,'VEINS SIMPLIFIED'!$O$1,0),"")</f>
        <v/>
      </c>
      <c r="Y21" s="113" t="str">
        <f>IFERROR(VLOOKUP(CONCATENATE($D21," o"),'VEINS SIMPLIFIED'!$I:$BX,68,0),"")</f>
        <v>Dominated by sub-mm red goethite veins, very late steep magnesite veins. Vein at 30 com has  possible crack seal tecture. Magnesite veins below 45 cm highlly irregular</v>
      </c>
    </row>
    <row r="22" spans="2:25" hidden="1" x14ac:dyDescent="0.3">
      <c r="B22">
        <v>10</v>
      </c>
      <c r="C22">
        <v>1</v>
      </c>
      <c r="D22" t="str">
        <f t="shared" si="0"/>
        <v>10-1</v>
      </c>
      <c r="E22">
        <v>0</v>
      </c>
      <c r="F22">
        <v>92</v>
      </c>
      <c r="G22" s="126">
        <v>14.8</v>
      </c>
      <c r="H22" s="122">
        <v>15.72</v>
      </c>
      <c r="I22" s="55" t="str">
        <f>IFERROR(VLOOKUP($D22,'VEINS SIMPLIFIED'!$H:$J,3,0),"")</f>
        <v>Listveneite</v>
      </c>
      <c r="J22" t="str">
        <f>IFERROR(VLOOKUP(CONCATENATE($D22," 1"),'VEINS SIMPLIFIED'!$I:$S,'VEINS SIMPLIFIED'!$R$1,0),"")</f>
        <v>CARB-OXD</v>
      </c>
      <c r="K22" s="122">
        <f>IFERROR(VLOOKUP(CONCATENATE($D22," 1"),'VEINS SIMPLIFIED'!$I:$S,'VEINS SIMPLIFIED'!$N$1,0),"")</f>
        <v>14.8</v>
      </c>
      <c r="L22" s="122">
        <f>IFERROR(VLOOKUP(CONCATENATE($D22," 1"),'VEINS SIMPLIFIED'!$I:$S,'VEINS SIMPLIFIED'!$O$1,0),"")</f>
        <v>15.71</v>
      </c>
      <c r="M22" t="str">
        <f>IFERROR(VLOOKUP(CONCATENATE($D22," 2"),'VEINS SIMPLIFIED'!$I:$S,'VEINS SIMPLIFIED'!$R$1,0),"")</f>
        <v>CARBONATE</v>
      </c>
      <c r="N22">
        <f>IFERROR(VLOOKUP(CONCATENATE($D22," 2"),'VEINS SIMPLIFIED'!$I:$S,'VEINS SIMPLIFIED'!$N$1,0),"")</f>
        <v>14.96</v>
      </c>
      <c r="O22">
        <f>IFERROR(VLOOKUP(CONCATENATE($D22," 2"),'VEINS SIMPLIFIED'!$I:$S,'VEINS SIMPLIFIED'!$O$1,0),"")</f>
        <v>15.14</v>
      </c>
      <c r="P22" t="str">
        <f>IFERROR(VLOOKUP(CONCATENATE($D22," 3"),'VEINS SIMPLIFIED'!$I:$S,'VEINS SIMPLIFIED'!$R$1,0),"")</f>
        <v>CARB-QTZ</v>
      </c>
      <c r="Q22">
        <f>IFERROR(VLOOKUP(CONCATENATE($D22," 3"),'VEINS SIMPLIFIED'!$I:$S,'VEINS SIMPLIFIED'!$N$1,0),"")</f>
        <v>14.8</v>
      </c>
      <c r="R22">
        <f>IFERROR(VLOOKUP(CONCATENATE($D22," 3"),'VEINS SIMPLIFIED'!$I:$S,'VEINS SIMPLIFIED'!$O$1,0),"")</f>
        <v>14.98</v>
      </c>
      <c r="S22" t="str">
        <f>IFERROR(VLOOKUP(CONCATENATE($D22," 4"),'VEINS SIMPLIFIED'!$I:$S,'VEINS SIMPLIFIED'!$R$1,0),"")</f>
        <v/>
      </c>
      <c r="T22" t="str">
        <f>IFERROR(VLOOKUP(CONCATENATE($D22," 4"),'VEINS SIMPLIFIED'!$I:$S,'VEINS SIMPLIFIED'!$N$1,0),"")</f>
        <v/>
      </c>
      <c r="U22" t="str">
        <f>IFERROR(VLOOKUP(CONCATENATE($D22," 4"),'VEINS SIMPLIFIED'!$I:$S,'VEINS SIMPLIFIED'!$O$1,0),"")</f>
        <v/>
      </c>
      <c r="V22" t="str">
        <f>IFERROR(VLOOKUP(CONCATENATE($D22," 5"),'VEINS SIMPLIFIED'!$I:$S,'VEINS SIMPLIFIED'!$R$1,0),"")</f>
        <v>OTHER</v>
      </c>
      <c r="W22">
        <f>IFERROR(VLOOKUP(CONCATENATE($D22," 5"),'VEINS SIMPLIFIED'!$I:$S,'VEINS SIMPLIFIED'!$N$1,0),"")</f>
        <v>15.540000000000001</v>
      </c>
      <c r="X22">
        <f>IFERROR(VLOOKUP(CONCATENATE($D22," 5"),'VEINS SIMPLIFIED'!$I:$S,'VEINS SIMPLIFIED'!$O$1,0),"")</f>
        <v>15.71</v>
      </c>
      <c r="Y22" s="113" t="str">
        <f>IFERROR(VLOOKUP(CONCATENATE($D22," o"),'VEINS SIMPLIFIED'!$I:$BX,68,0),"")</f>
        <v>Dominated by sub-mm red goethite veins, multiple complex vein sets cut section</v>
      </c>
    </row>
    <row r="23" spans="2:25" hidden="1" x14ac:dyDescent="0.3">
      <c r="B23">
        <v>10</v>
      </c>
      <c r="C23">
        <v>2</v>
      </c>
      <c r="D23" t="str">
        <f t="shared" si="0"/>
        <v>10-2</v>
      </c>
      <c r="E23">
        <v>0</v>
      </c>
      <c r="F23">
        <v>77</v>
      </c>
      <c r="G23" s="126">
        <v>15.72</v>
      </c>
      <c r="H23" s="122">
        <v>16.490000000000002</v>
      </c>
      <c r="I23" s="55" t="str">
        <f>IFERROR(VLOOKUP($D23,'VEINS SIMPLIFIED'!$H:$J,3,0),"")</f>
        <v>Listveneite</v>
      </c>
      <c r="J23" t="str">
        <f>IFERROR(VLOOKUP(CONCATENATE($D23," 1"),'VEINS SIMPLIFIED'!$I:$S,'VEINS SIMPLIFIED'!$R$1,0),"")</f>
        <v>CARB-OXD</v>
      </c>
      <c r="K23" s="122">
        <f>IFERROR(VLOOKUP(CONCATENATE($D23," 1"),'VEINS SIMPLIFIED'!$I:$S,'VEINS SIMPLIFIED'!$N$1,0),"")</f>
        <v>15.72</v>
      </c>
      <c r="L23" s="122">
        <f>IFERROR(VLOOKUP(CONCATENATE($D23," 1"),'VEINS SIMPLIFIED'!$I:$S,'VEINS SIMPLIFIED'!$O$1,0),"")</f>
        <v>16.490000000000002</v>
      </c>
      <c r="M23" t="str">
        <f>IFERROR(VLOOKUP(CONCATENATE($D23," 2"),'VEINS SIMPLIFIED'!$I:$S,'VEINS SIMPLIFIED'!$R$1,0),"")</f>
        <v/>
      </c>
      <c r="N23" t="str">
        <f>IFERROR(VLOOKUP(CONCATENATE($D23," 2"),'VEINS SIMPLIFIED'!$I:$S,'VEINS SIMPLIFIED'!$N$1,0),"")</f>
        <v/>
      </c>
      <c r="O23" t="str">
        <f>IFERROR(VLOOKUP(CONCATENATE($D23," 2"),'VEINS SIMPLIFIED'!$I:$S,'VEINS SIMPLIFIED'!$O$1,0),"")</f>
        <v/>
      </c>
      <c r="P23" t="str">
        <f>IFERROR(VLOOKUP(CONCATENATE($D23," 3"),'VEINS SIMPLIFIED'!$I:$S,'VEINS SIMPLIFIED'!$R$1,0),"")</f>
        <v>CARB-QTZ</v>
      </c>
      <c r="Q23">
        <f>IFERROR(VLOOKUP(CONCATENATE($D23," 3"),'VEINS SIMPLIFIED'!$I:$S,'VEINS SIMPLIFIED'!$N$1,0),"")</f>
        <v>15.72</v>
      </c>
      <c r="R23">
        <f>IFERROR(VLOOKUP(CONCATENATE($D23," 3"),'VEINS SIMPLIFIED'!$I:$S,'VEINS SIMPLIFIED'!$O$1,0),"")</f>
        <v>16.490000000000002</v>
      </c>
      <c r="S23" t="str">
        <f>IFERROR(VLOOKUP(CONCATENATE($D23," 4"),'VEINS SIMPLIFIED'!$I:$S,'VEINS SIMPLIFIED'!$R$1,0),"")</f>
        <v/>
      </c>
      <c r="T23" t="str">
        <f>IFERROR(VLOOKUP(CONCATENATE($D23," 4"),'VEINS SIMPLIFIED'!$I:$S,'VEINS SIMPLIFIED'!$N$1,0),"")</f>
        <v/>
      </c>
      <c r="U23" t="str">
        <f>IFERROR(VLOOKUP(CONCATENATE($D23," 4"),'VEINS SIMPLIFIED'!$I:$S,'VEINS SIMPLIFIED'!$O$1,0),"")</f>
        <v/>
      </c>
      <c r="V23" t="str">
        <f>IFERROR(VLOOKUP(CONCATENATE($D23," 5"),'VEINS SIMPLIFIED'!$I:$S,'VEINS SIMPLIFIED'!$R$1,0),"")</f>
        <v>OTHER</v>
      </c>
      <c r="W23">
        <f>IFERROR(VLOOKUP(CONCATENATE($D23," 5"),'VEINS SIMPLIFIED'!$I:$S,'VEINS SIMPLIFIED'!$N$1,0),"")</f>
        <v>15.72</v>
      </c>
      <c r="X23">
        <f>IFERROR(VLOOKUP(CONCATENATE($D23," 5"),'VEINS SIMPLIFIED'!$I:$S,'VEINS SIMPLIFIED'!$O$1,0),"")</f>
        <v>16.490000000000002</v>
      </c>
      <c r="Y23" s="113" t="str">
        <f>IFERROR(VLOOKUP(CONCATENATE($D23," o"),'VEINS SIMPLIFIED'!$I:$BX,68,0),"")</f>
        <v>Dominated by sub-mm red goethite veins, a later red goethite veinset brecciated with wall rock fragments</v>
      </c>
    </row>
    <row r="24" spans="2:25" hidden="1" x14ac:dyDescent="0.3">
      <c r="B24">
        <v>11</v>
      </c>
      <c r="C24">
        <v>1</v>
      </c>
      <c r="D24" t="str">
        <f t="shared" si="0"/>
        <v>11-1</v>
      </c>
      <c r="E24">
        <v>0</v>
      </c>
      <c r="F24">
        <v>87</v>
      </c>
      <c r="G24" s="126">
        <v>16.350000000000001</v>
      </c>
      <c r="H24" s="122">
        <v>17.220000000000002</v>
      </c>
      <c r="I24" s="55" t="str">
        <f>IFERROR(VLOOKUP($D24,'VEINS SIMPLIFIED'!$H:$J,3,0),"")</f>
        <v>Listveneite</v>
      </c>
      <c r="J24" t="str">
        <f>IFERROR(VLOOKUP(CONCATENATE($D24," 1"),'VEINS SIMPLIFIED'!$I:$S,'VEINS SIMPLIFIED'!$R$1,0),"")</f>
        <v>CARB-OXD</v>
      </c>
      <c r="K24" s="122">
        <f>IFERROR(VLOOKUP(CONCATENATE($D24," 1"),'VEINS SIMPLIFIED'!$I:$S,'VEINS SIMPLIFIED'!$N$1,0),"")</f>
        <v>16.350000000000001</v>
      </c>
      <c r="L24" s="122">
        <f>IFERROR(VLOOKUP(CONCATENATE($D24," 1"),'VEINS SIMPLIFIED'!$I:$S,'VEINS SIMPLIFIED'!$O$1,0),"")</f>
        <v>17.220000000000002</v>
      </c>
      <c r="M24" t="str">
        <f>IFERROR(VLOOKUP(CONCATENATE($D24," 2"),'VEINS SIMPLIFIED'!$I:$S,'VEINS SIMPLIFIED'!$R$1,0),"")</f>
        <v>CARBONATE</v>
      </c>
      <c r="N24">
        <f>IFERROR(VLOOKUP(CONCATENATE($D24," 2"),'VEINS SIMPLIFIED'!$I:$S,'VEINS SIMPLIFIED'!$N$1,0),"")</f>
        <v>16.350000000000001</v>
      </c>
      <c r="O24">
        <f>IFERROR(VLOOKUP(CONCATENATE($D24," 2"),'VEINS SIMPLIFIED'!$I:$S,'VEINS SIMPLIFIED'!$O$1,0),"")</f>
        <v>17.220000000000002</v>
      </c>
      <c r="P24" t="str">
        <f>IFERROR(VLOOKUP(CONCATENATE($D24," 3"),'VEINS SIMPLIFIED'!$I:$S,'VEINS SIMPLIFIED'!$R$1,0),"")</f>
        <v>CARB-QTZ</v>
      </c>
      <c r="Q24">
        <f>IFERROR(VLOOKUP(CONCATENATE($D24," 3"),'VEINS SIMPLIFIED'!$I:$S,'VEINS SIMPLIFIED'!$N$1,0),"")</f>
        <v>16.350000000000001</v>
      </c>
      <c r="R24">
        <f>IFERROR(VLOOKUP(CONCATENATE($D24," 3"),'VEINS SIMPLIFIED'!$I:$S,'VEINS SIMPLIFIED'!$O$1,0),"")</f>
        <v>17.220000000000002</v>
      </c>
      <c r="S24" t="str">
        <f>IFERROR(VLOOKUP(CONCATENATE($D24," 4"),'VEINS SIMPLIFIED'!$I:$S,'VEINS SIMPLIFIED'!$R$1,0),"")</f>
        <v/>
      </c>
      <c r="T24" t="str">
        <f>IFERROR(VLOOKUP(CONCATENATE($D24," 4"),'VEINS SIMPLIFIED'!$I:$S,'VEINS SIMPLIFIED'!$N$1,0),"")</f>
        <v/>
      </c>
      <c r="U24" t="str">
        <f>IFERROR(VLOOKUP(CONCATENATE($D24," 4"),'VEINS SIMPLIFIED'!$I:$S,'VEINS SIMPLIFIED'!$O$1,0),"")</f>
        <v/>
      </c>
      <c r="V24" t="str">
        <f>IFERROR(VLOOKUP(CONCATENATE($D24," 5"),'VEINS SIMPLIFIED'!$I:$S,'VEINS SIMPLIFIED'!$R$1,0),"")</f>
        <v>OTHER</v>
      </c>
      <c r="W24">
        <f>IFERROR(VLOOKUP(CONCATENATE($D24," 5"),'VEINS SIMPLIFIED'!$I:$S,'VEINS SIMPLIFIED'!$N$1,0),"")</f>
        <v>17.010000000000002</v>
      </c>
      <c r="X24">
        <f>IFERROR(VLOOKUP(CONCATENATE($D24," 5"),'VEINS SIMPLIFIED'!$I:$S,'VEINS SIMPLIFIED'!$O$1,0),"")</f>
        <v>17.12</v>
      </c>
      <c r="Y24" s="113" t="str">
        <f>IFERROR(VLOOKUP(CONCATENATE($D24," o"),'VEINS SIMPLIFIED'!$I:$BX,68,0),"")</f>
        <v>Dominated by sub-mm red goethite veins, a later red goethite veinset brecciated with wall rock fragments. Two  sets of quartz-carb veins, one with disticntive pink colour</v>
      </c>
    </row>
    <row r="25" spans="2:25" hidden="1" x14ac:dyDescent="0.3">
      <c r="B25">
        <v>11</v>
      </c>
      <c r="C25">
        <v>2</v>
      </c>
      <c r="D25" t="str">
        <f t="shared" si="0"/>
        <v>11-2</v>
      </c>
      <c r="E25">
        <v>0</v>
      </c>
      <c r="F25">
        <v>73</v>
      </c>
      <c r="G25" s="126">
        <v>17.220000000000002</v>
      </c>
      <c r="H25" s="122">
        <v>17.950000000000003</v>
      </c>
      <c r="I25" s="55" t="str">
        <f>IFERROR(VLOOKUP($D25,'VEINS SIMPLIFIED'!$H:$J,3,0),"")</f>
        <v>Listveneite</v>
      </c>
      <c r="J25" t="str">
        <f>IFERROR(VLOOKUP(CONCATENATE($D25," 1"),'VEINS SIMPLIFIED'!$I:$S,'VEINS SIMPLIFIED'!$R$1,0),"")</f>
        <v>CARB-OXD</v>
      </c>
      <c r="K25" s="122">
        <f>IFERROR(VLOOKUP(CONCATENATE($D25," 1"),'VEINS SIMPLIFIED'!$I:$S,'VEINS SIMPLIFIED'!$N$1,0),"")</f>
        <v>17.220000000000002</v>
      </c>
      <c r="L25" s="122">
        <f>IFERROR(VLOOKUP(CONCATENATE($D25," 1"),'VEINS SIMPLIFIED'!$I:$S,'VEINS SIMPLIFIED'!$O$1,0),"")</f>
        <v>17.950000000000003</v>
      </c>
      <c r="M25" t="str">
        <f>IFERROR(VLOOKUP(CONCATENATE($D25," 2"),'VEINS SIMPLIFIED'!$I:$S,'VEINS SIMPLIFIED'!$R$1,0),"")</f>
        <v>CARBONATE</v>
      </c>
      <c r="N25">
        <f>IFERROR(VLOOKUP(CONCATENATE($D25," 2"),'VEINS SIMPLIFIED'!$I:$S,'VEINS SIMPLIFIED'!$N$1,0),"")</f>
        <v>17.220000000000002</v>
      </c>
      <c r="O25">
        <f>IFERROR(VLOOKUP(CONCATENATE($D25," 2"),'VEINS SIMPLIFIED'!$I:$S,'VEINS SIMPLIFIED'!$O$1,0),"")</f>
        <v>17.950000000000003</v>
      </c>
      <c r="P25" t="str">
        <f>IFERROR(VLOOKUP(CONCATENATE($D25," 3"),'VEINS SIMPLIFIED'!$I:$S,'VEINS SIMPLIFIED'!$R$1,0),"")</f>
        <v>CARB-QTZ</v>
      </c>
      <c r="Q25">
        <f>IFERROR(VLOOKUP(CONCATENATE($D25," 3"),'VEINS SIMPLIFIED'!$I:$S,'VEINS SIMPLIFIED'!$N$1,0),"")</f>
        <v>17.220000000000002</v>
      </c>
      <c r="R25">
        <f>IFERROR(VLOOKUP(CONCATENATE($D25," 3"),'VEINS SIMPLIFIED'!$I:$S,'VEINS SIMPLIFIED'!$O$1,0),"")</f>
        <v>17.640000000000004</v>
      </c>
      <c r="S25" t="str">
        <f>IFERROR(VLOOKUP(CONCATENATE($D25," 4"),'VEINS SIMPLIFIED'!$I:$S,'VEINS SIMPLIFIED'!$R$1,0),"")</f>
        <v/>
      </c>
      <c r="T25" t="str">
        <f>IFERROR(VLOOKUP(CONCATENATE($D25," 4"),'VEINS SIMPLIFIED'!$I:$S,'VEINS SIMPLIFIED'!$N$1,0),"")</f>
        <v/>
      </c>
      <c r="U25" t="str">
        <f>IFERROR(VLOOKUP(CONCATENATE($D25," 4"),'VEINS SIMPLIFIED'!$I:$S,'VEINS SIMPLIFIED'!$O$1,0),"")</f>
        <v/>
      </c>
      <c r="V25" t="str">
        <f>IFERROR(VLOOKUP(CONCATENATE($D25," 5"),'VEINS SIMPLIFIED'!$I:$S,'VEINS SIMPLIFIED'!$R$1,0),"")</f>
        <v>OTHER</v>
      </c>
      <c r="W25">
        <f>IFERROR(VLOOKUP(CONCATENATE($D25," 5"),'VEINS SIMPLIFIED'!$I:$S,'VEINS SIMPLIFIED'!$N$1,0),"")</f>
        <v>17.670000000000002</v>
      </c>
      <c r="X25">
        <f>IFERROR(VLOOKUP(CONCATENATE($D25," 5"),'VEINS SIMPLIFIED'!$I:$S,'VEINS SIMPLIFIED'!$O$1,0),"")</f>
        <v>17.78</v>
      </c>
      <c r="Y25" s="113" t="str">
        <f>IFERROR(VLOOKUP(CONCATENATE($D25," o"),'VEINS SIMPLIFIED'!$I:$BX,68,0),"")</f>
        <v xml:space="preserve"> Veining is pervasive, abundant sub-mm red goethite veins and irregular quartz-carbonate veins</v>
      </c>
    </row>
    <row r="26" spans="2:25" hidden="1" x14ac:dyDescent="0.3">
      <c r="B26">
        <v>12</v>
      </c>
      <c r="C26">
        <v>1</v>
      </c>
      <c r="D26" t="str">
        <f t="shared" si="0"/>
        <v>12-1</v>
      </c>
      <c r="E26">
        <v>0</v>
      </c>
      <c r="F26">
        <v>89</v>
      </c>
      <c r="G26" s="126">
        <v>17.850000000000001</v>
      </c>
      <c r="H26" s="122">
        <v>18.740000000000002</v>
      </c>
      <c r="I26" s="55" t="str">
        <f>IFERROR(VLOOKUP($D26,'VEINS SIMPLIFIED'!$H:$J,3,0),"")</f>
        <v>Listveneite</v>
      </c>
      <c r="J26" t="str">
        <f>IFERROR(VLOOKUP(CONCATENATE($D26," 1"),'VEINS SIMPLIFIED'!$I:$S,'VEINS SIMPLIFIED'!$R$1,0),"")</f>
        <v>CARB-OXD</v>
      </c>
      <c r="K26" s="122">
        <f>IFERROR(VLOOKUP(CONCATENATE($D26," 1"),'VEINS SIMPLIFIED'!$I:$S,'VEINS SIMPLIFIED'!$N$1,0),"")</f>
        <v>17.850000000000001</v>
      </c>
      <c r="L26" s="122">
        <f>IFERROR(VLOOKUP(CONCATENATE($D26," 1"),'VEINS SIMPLIFIED'!$I:$S,'VEINS SIMPLIFIED'!$O$1,0),"")</f>
        <v>18.740000000000002</v>
      </c>
      <c r="M26" t="str">
        <f>IFERROR(VLOOKUP(CONCATENATE($D26," 2"),'VEINS SIMPLIFIED'!$I:$S,'VEINS SIMPLIFIED'!$R$1,0),"")</f>
        <v>CARBONATE</v>
      </c>
      <c r="N26">
        <f>IFERROR(VLOOKUP(CONCATENATE($D26," 2"),'VEINS SIMPLIFIED'!$I:$S,'VEINS SIMPLIFIED'!$N$1,0),"")</f>
        <v>17.850000000000001</v>
      </c>
      <c r="O26">
        <f>IFERROR(VLOOKUP(CONCATENATE($D26," 2"),'VEINS SIMPLIFIED'!$I:$S,'VEINS SIMPLIFIED'!$O$1,0),"")</f>
        <v>18.740000000000002</v>
      </c>
      <c r="P26" t="str">
        <f>IFERROR(VLOOKUP(CONCATENATE($D26," 3"),'VEINS SIMPLIFIED'!$I:$S,'VEINS SIMPLIFIED'!$R$1,0),"")</f>
        <v/>
      </c>
      <c r="Q26" t="str">
        <f>IFERROR(VLOOKUP(CONCATENATE($D26," 3"),'VEINS SIMPLIFIED'!$I:$S,'VEINS SIMPLIFIED'!$N$1,0),"")</f>
        <v/>
      </c>
      <c r="R26" t="str">
        <f>IFERROR(VLOOKUP(CONCATENATE($D26," 3"),'VEINS SIMPLIFIED'!$I:$S,'VEINS SIMPLIFIED'!$O$1,0),"")</f>
        <v/>
      </c>
      <c r="S26" t="str">
        <f>IFERROR(VLOOKUP(CONCATENATE($D26," 4"),'VEINS SIMPLIFIED'!$I:$S,'VEINS SIMPLIFIED'!$R$1,0),"")</f>
        <v/>
      </c>
      <c r="T26" t="str">
        <f>IFERROR(VLOOKUP(CONCATENATE($D26," 4"),'VEINS SIMPLIFIED'!$I:$S,'VEINS SIMPLIFIED'!$N$1,0),"")</f>
        <v/>
      </c>
      <c r="U26" t="str">
        <f>IFERROR(VLOOKUP(CONCATENATE($D26," 4"),'VEINS SIMPLIFIED'!$I:$S,'VEINS SIMPLIFIED'!$O$1,0),"")</f>
        <v/>
      </c>
      <c r="V26" t="str">
        <f>IFERROR(VLOOKUP(CONCATENATE($D26," 5"),'VEINS SIMPLIFIED'!$I:$S,'VEINS SIMPLIFIED'!$R$1,0),"")</f>
        <v>OTHER</v>
      </c>
      <c r="W26">
        <f>IFERROR(VLOOKUP(CONCATENATE($D26," 5"),'VEINS SIMPLIFIED'!$I:$S,'VEINS SIMPLIFIED'!$N$1,0),"")</f>
        <v>18.09</v>
      </c>
      <c r="X26">
        <f>IFERROR(VLOOKUP(CONCATENATE($D26," 5"),'VEINS SIMPLIFIED'!$I:$S,'VEINS SIMPLIFIED'!$O$1,0),"")</f>
        <v>18.55</v>
      </c>
      <c r="Y26" s="113" t="str">
        <f>IFERROR(VLOOKUP(CONCATENATE($D26," o"),'VEINS SIMPLIFIED'!$I:$BX,68,0),"")</f>
        <v>Dominated by sub-mm red goethite veins.</v>
      </c>
    </row>
    <row r="27" spans="2:25" hidden="1" x14ac:dyDescent="0.3">
      <c r="B27">
        <v>12</v>
      </c>
      <c r="C27">
        <v>2</v>
      </c>
      <c r="D27" t="str">
        <f t="shared" si="0"/>
        <v>12-2</v>
      </c>
      <c r="E27">
        <v>0</v>
      </c>
      <c r="F27">
        <v>62</v>
      </c>
      <c r="G27" s="126">
        <v>18.740000000000002</v>
      </c>
      <c r="H27" s="122">
        <v>19.360000000000003</v>
      </c>
      <c r="I27" s="55" t="str">
        <f>IFERROR(VLOOKUP($D27,'VEINS SIMPLIFIED'!$H:$J,3,0),"")</f>
        <v>Listveneite</v>
      </c>
      <c r="J27" t="str">
        <f>IFERROR(VLOOKUP(CONCATENATE($D27," 1"),'VEINS SIMPLIFIED'!$I:$S,'VEINS SIMPLIFIED'!$R$1,0),"")</f>
        <v>CARB-OXD</v>
      </c>
      <c r="K27" s="122">
        <f>IFERROR(VLOOKUP(CONCATENATE($D27," 1"),'VEINS SIMPLIFIED'!$I:$S,'VEINS SIMPLIFIED'!$N$1,0),"")</f>
        <v>18.740000000000002</v>
      </c>
      <c r="L27" s="122">
        <f>IFERROR(VLOOKUP(CONCATENATE($D27," 1"),'VEINS SIMPLIFIED'!$I:$S,'VEINS SIMPLIFIED'!$O$1,0),"")</f>
        <v>19.360000000000003</v>
      </c>
      <c r="M27" t="str">
        <f>IFERROR(VLOOKUP(CONCATENATE($D27," 2"),'VEINS SIMPLIFIED'!$I:$S,'VEINS SIMPLIFIED'!$R$1,0),"")</f>
        <v>CARBONATE</v>
      </c>
      <c r="N27">
        <f>IFERROR(VLOOKUP(CONCATENATE($D27," 2"),'VEINS SIMPLIFIED'!$I:$S,'VEINS SIMPLIFIED'!$N$1,0),"")</f>
        <v>18.740000000000002</v>
      </c>
      <c r="O27">
        <f>IFERROR(VLOOKUP(CONCATENATE($D27," 2"),'VEINS SIMPLIFIED'!$I:$S,'VEINS SIMPLIFIED'!$O$1,0),"")</f>
        <v>19.360000000000003</v>
      </c>
      <c r="P27" t="str">
        <f>IFERROR(VLOOKUP(CONCATENATE($D27," 3"),'VEINS SIMPLIFIED'!$I:$S,'VEINS SIMPLIFIED'!$R$1,0),"")</f>
        <v/>
      </c>
      <c r="Q27" t="str">
        <f>IFERROR(VLOOKUP(CONCATENATE($D27," 3"),'VEINS SIMPLIFIED'!$I:$S,'VEINS SIMPLIFIED'!$N$1,0),"")</f>
        <v/>
      </c>
      <c r="R27" t="str">
        <f>IFERROR(VLOOKUP(CONCATENATE($D27," 3"),'VEINS SIMPLIFIED'!$I:$S,'VEINS SIMPLIFIED'!$O$1,0),"")</f>
        <v/>
      </c>
      <c r="S27" t="str">
        <f>IFERROR(VLOOKUP(CONCATENATE($D27," 4"),'VEINS SIMPLIFIED'!$I:$S,'VEINS SIMPLIFIED'!$R$1,0),"")</f>
        <v/>
      </c>
      <c r="T27" t="str">
        <f>IFERROR(VLOOKUP(CONCATENATE($D27," 4"),'VEINS SIMPLIFIED'!$I:$S,'VEINS SIMPLIFIED'!$N$1,0),"")</f>
        <v/>
      </c>
      <c r="U27" t="str">
        <f>IFERROR(VLOOKUP(CONCATENATE($D27," 4"),'VEINS SIMPLIFIED'!$I:$S,'VEINS SIMPLIFIED'!$O$1,0),"")</f>
        <v/>
      </c>
      <c r="V27" t="str">
        <f>IFERROR(VLOOKUP(CONCATENATE($D27," 5"),'VEINS SIMPLIFIED'!$I:$S,'VEINS SIMPLIFIED'!$R$1,0),"")</f>
        <v>OTHER</v>
      </c>
      <c r="W27">
        <f>IFERROR(VLOOKUP(CONCATENATE($D27," 5"),'VEINS SIMPLIFIED'!$I:$S,'VEINS SIMPLIFIED'!$N$1,0),"")</f>
        <v>18.740000000000002</v>
      </c>
      <c r="X27">
        <f>IFERROR(VLOOKUP(CONCATENATE($D27," 5"),'VEINS SIMPLIFIED'!$I:$S,'VEINS SIMPLIFIED'!$O$1,0),"")</f>
        <v>19.360000000000003</v>
      </c>
      <c r="Y27" s="113" t="str">
        <f>IFERROR(VLOOKUP(CONCATENATE($D27," o"),'VEINS SIMPLIFIED'!$I:$BX,68,0),"")</f>
        <v>Dominated by sub-mm red goethite veins.</v>
      </c>
    </row>
    <row r="28" spans="2:25" hidden="1" x14ac:dyDescent="0.3">
      <c r="B28">
        <v>12</v>
      </c>
      <c r="C28">
        <v>3</v>
      </c>
      <c r="D28" t="str">
        <f t="shared" si="0"/>
        <v>12-3</v>
      </c>
      <c r="E28">
        <v>0</v>
      </c>
      <c r="F28">
        <v>71</v>
      </c>
      <c r="G28" s="126">
        <v>19.360000000000003</v>
      </c>
      <c r="H28" s="122">
        <v>20.070000000000004</v>
      </c>
      <c r="I28" s="55" t="str">
        <f>IFERROR(VLOOKUP($D28,'VEINS SIMPLIFIED'!$H:$J,3,0),"")</f>
        <v>Listveneite</v>
      </c>
      <c r="J28" t="str">
        <f>IFERROR(VLOOKUP(CONCATENATE($D28," 1"),'VEINS SIMPLIFIED'!$I:$S,'VEINS SIMPLIFIED'!$R$1,0),"")</f>
        <v>CARB-OXD</v>
      </c>
      <c r="K28" s="122">
        <f>IFERROR(VLOOKUP(CONCATENATE($D28," 1"),'VEINS SIMPLIFIED'!$I:$S,'VEINS SIMPLIFIED'!$N$1,0),"")</f>
        <v>19.360000000000003</v>
      </c>
      <c r="L28" s="122">
        <f>IFERROR(VLOOKUP(CONCATENATE($D28," 1"),'VEINS SIMPLIFIED'!$I:$S,'VEINS SIMPLIFIED'!$O$1,0),"")</f>
        <v>20.080000000000002</v>
      </c>
      <c r="M28" t="str">
        <f>IFERROR(VLOOKUP(CONCATENATE($D28," 2"),'VEINS SIMPLIFIED'!$I:$S,'VEINS SIMPLIFIED'!$R$1,0),"")</f>
        <v/>
      </c>
      <c r="N28" t="str">
        <f>IFERROR(VLOOKUP(CONCATENATE($D28," 2"),'VEINS SIMPLIFIED'!$I:$S,'VEINS SIMPLIFIED'!$N$1,0),"")</f>
        <v/>
      </c>
      <c r="O28" t="str">
        <f>IFERROR(VLOOKUP(CONCATENATE($D28," 2"),'VEINS SIMPLIFIED'!$I:$S,'VEINS SIMPLIFIED'!$O$1,0),"")</f>
        <v/>
      </c>
      <c r="P28" t="str">
        <f>IFERROR(VLOOKUP(CONCATENATE($D28," 3"),'VEINS SIMPLIFIED'!$I:$S,'VEINS SIMPLIFIED'!$R$1,0),"")</f>
        <v>CARB-QTZ</v>
      </c>
      <c r="Q28">
        <f>IFERROR(VLOOKUP(CONCATENATE($D28," 3"),'VEINS SIMPLIFIED'!$I:$S,'VEINS SIMPLIFIED'!$N$1,0),"")</f>
        <v>19.360000000000003</v>
      </c>
      <c r="R28">
        <f>IFERROR(VLOOKUP(CONCATENATE($D28," 3"),'VEINS SIMPLIFIED'!$I:$S,'VEINS SIMPLIFIED'!$O$1,0),"")</f>
        <v>20.080000000000002</v>
      </c>
      <c r="S28" t="str">
        <f>IFERROR(VLOOKUP(CONCATENATE($D28," 4"),'VEINS SIMPLIFIED'!$I:$S,'VEINS SIMPLIFIED'!$R$1,0),"")</f>
        <v/>
      </c>
      <c r="T28" t="str">
        <f>IFERROR(VLOOKUP(CONCATENATE($D28," 4"),'VEINS SIMPLIFIED'!$I:$S,'VEINS SIMPLIFIED'!$N$1,0),"")</f>
        <v/>
      </c>
      <c r="U28" t="str">
        <f>IFERROR(VLOOKUP(CONCATENATE($D28," 4"),'VEINS SIMPLIFIED'!$I:$S,'VEINS SIMPLIFIED'!$O$1,0),"")</f>
        <v/>
      </c>
      <c r="V28" t="str">
        <f>IFERROR(VLOOKUP(CONCATENATE($D28," 5"),'VEINS SIMPLIFIED'!$I:$S,'VEINS SIMPLIFIED'!$R$1,0),"")</f>
        <v>OTHER</v>
      </c>
      <c r="W28">
        <f>IFERROR(VLOOKUP(CONCATENATE($D28," 5"),'VEINS SIMPLIFIED'!$I:$S,'VEINS SIMPLIFIED'!$N$1,0),"")</f>
        <v>19.760000000000002</v>
      </c>
      <c r="X28">
        <f>IFERROR(VLOOKUP(CONCATENATE($D28," 5"),'VEINS SIMPLIFIED'!$I:$S,'VEINS SIMPLIFIED'!$O$1,0),"")</f>
        <v>20.080000000000002</v>
      </c>
      <c r="Y28" s="113" t="str">
        <f>IFERROR(VLOOKUP(CONCATENATE($D28," o"),'VEINS SIMPLIFIED'!$I:$BX,68,0),"")</f>
        <v xml:space="preserve"> Veining is pervasive, abundant sub-mm red goethite veins and irregular quartz-carbonate veins. Prominent set of carbonate Fe-Oxide veins with regular dip below 40 cm.</v>
      </c>
    </row>
    <row r="29" spans="2:25" hidden="1" x14ac:dyDescent="0.3">
      <c r="B29">
        <v>12</v>
      </c>
      <c r="C29">
        <v>4</v>
      </c>
      <c r="D29" t="str">
        <f t="shared" si="0"/>
        <v>12-4</v>
      </c>
      <c r="E29">
        <v>0</v>
      </c>
      <c r="F29">
        <v>86</v>
      </c>
      <c r="G29" s="126">
        <v>20.090000000000003</v>
      </c>
      <c r="H29" s="122">
        <v>20.950000000000003</v>
      </c>
      <c r="I29" s="55" t="str">
        <f>IFERROR(VLOOKUP($D29,'VEINS SIMPLIFIED'!$H:$J,3,0),"")</f>
        <v>Listveneite</v>
      </c>
      <c r="J29" t="str">
        <f>IFERROR(VLOOKUP(CONCATENATE($D29," 1"),'VEINS SIMPLIFIED'!$I:$S,'VEINS SIMPLIFIED'!$R$1,0),"")</f>
        <v>CARB-OXD</v>
      </c>
      <c r="K29" s="122">
        <f>IFERROR(VLOOKUP(CONCATENATE($D29," 1"),'VEINS SIMPLIFIED'!$I:$S,'VEINS SIMPLIFIED'!$N$1,0),"")</f>
        <v>20.090000000000003</v>
      </c>
      <c r="L29" s="122">
        <f>IFERROR(VLOOKUP(CONCATENATE($D29," 1"),'VEINS SIMPLIFIED'!$I:$S,'VEINS SIMPLIFIED'!$O$1,0),"")</f>
        <v>20.950000000000003</v>
      </c>
      <c r="M29" t="str">
        <f>IFERROR(VLOOKUP(CONCATENATE($D29," 2"),'VEINS SIMPLIFIED'!$I:$S,'VEINS SIMPLIFIED'!$R$1,0),"")</f>
        <v/>
      </c>
      <c r="N29" t="str">
        <f>IFERROR(VLOOKUP(CONCATENATE($D29," 2"),'VEINS SIMPLIFIED'!$I:$S,'VEINS SIMPLIFIED'!$N$1,0),"")</f>
        <v/>
      </c>
      <c r="O29" t="str">
        <f>IFERROR(VLOOKUP(CONCATENATE($D29," 2"),'VEINS SIMPLIFIED'!$I:$S,'VEINS SIMPLIFIED'!$O$1,0),"")</f>
        <v/>
      </c>
      <c r="P29" t="str">
        <f>IFERROR(VLOOKUP(CONCATENATE($D29," 3"),'VEINS SIMPLIFIED'!$I:$S,'VEINS SIMPLIFIED'!$R$1,0),"")</f>
        <v>CARB-QTZ</v>
      </c>
      <c r="Q29">
        <f>IFERROR(VLOOKUP(CONCATENATE($D29," 3"),'VEINS SIMPLIFIED'!$I:$S,'VEINS SIMPLIFIED'!$N$1,0),"")</f>
        <v>20.390000000000004</v>
      </c>
      <c r="R29">
        <f>IFERROR(VLOOKUP(CONCATENATE($D29," 3"),'VEINS SIMPLIFIED'!$I:$S,'VEINS SIMPLIFIED'!$O$1,0),"")</f>
        <v>20.950000000000003</v>
      </c>
      <c r="S29" t="str">
        <f>IFERROR(VLOOKUP(CONCATENATE($D29," 4"),'VEINS SIMPLIFIED'!$I:$S,'VEINS SIMPLIFIED'!$R$1,0),"")</f>
        <v/>
      </c>
      <c r="T29" t="str">
        <f>IFERROR(VLOOKUP(CONCATENATE($D29," 4"),'VEINS SIMPLIFIED'!$I:$S,'VEINS SIMPLIFIED'!$N$1,0),"")</f>
        <v/>
      </c>
      <c r="U29" t="str">
        <f>IFERROR(VLOOKUP(CONCATENATE($D29," 4"),'VEINS SIMPLIFIED'!$I:$S,'VEINS SIMPLIFIED'!$O$1,0),"")</f>
        <v/>
      </c>
      <c r="V29" t="str">
        <f>IFERROR(VLOOKUP(CONCATENATE($D29," 5"),'VEINS SIMPLIFIED'!$I:$S,'VEINS SIMPLIFIED'!$R$1,0),"")</f>
        <v>OTHER</v>
      </c>
      <c r="W29">
        <f>IFERROR(VLOOKUP(CONCATENATE($D29," 5"),'VEINS SIMPLIFIED'!$I:$S,'VEINS SIMPLIFIED'!$N$1,0),"")</f>
        <v>20.090000000000003</v>
      </c>
      <c r="X29">
        <f>IFERROR(VLOOKUP(CONCATENATE($D29," 5"),'VEINS SIMPLIFIED'!$I:$S,'VEINS SIMPLIFIED'!$O$1,0),"")</f>
        <v>20.950000000000003</v>
      </c>
      <c r="Y29" s="113" t="str">
        <f>IFERROR(VLOOKUP(CONCATENATE($D29," o"),'VEINS SIMPLIFIED'!$I:$BX,68,0),"")</f>
        <v xml:space="preserve"> Veining is pervasive, abundant sub-mm red goethite veins and irregular quartz-carbonate veins. Prominent set of carbonate Fe-Oxide veins continues down to 30 cm. Below 30 cm Carbonste-Quartz veins are fragmented in host rock breccia</v>
      </c>
    </row>
    <row r="30" spans="2:25" hidden="1" x14ac:dyDescent="0.3">
      <c r="B30">
        <v>13</v>
      </c>
      <c r="C30">
        <v>1</v>
      </c>
      <c r="D30" t="str">
        <f t="shared" si="0"/>
        <v>13-1</v>
      </c>
      <c r="E30">
        <v>0</v>
      </c>
      <c r="F30">
        <v>98</v>
      </c>
      <c r="G30" s="126">
        <v>20.9</v>
      </c>
      <c r="H30" s="122">
        <v>21.88</v>
      </c>
      <c r="I30" s="55" t="str">
        <f>IFERROR(VLOOKUP($D30,'VEINS SIMPLIFIED'!$H:$J,3,0),"")</f>
        <v>Listveneite</v>
      </c>
      <c r="J30" t="str">
        <f>IFERROR(VLOOKUP(CONCATENATE($D30," 1"),'VEINS SIMPLIFIED'!$I:$S,'VEINS SIMPLIFIED'!$R$1,0),"")</f>
        <v>CARB-OXD</v>
      </c>
      <c r="K30" s="122">
        <f>IFERROR(VLOOKUP(CONCATENATE($D30," 1"),'VEINS SIMPLIFIED'!$I:$S,'VEINS SIMPLIFIED'!$N$1,0),"")</f>
        <v>20.9</v>
      </c>
      <c r="L30" s="122">
        <f>IFERROR(VLOOKUP(CONCATENATE($D30," 1"),'VEINS SIMPLIFIED'!$I:$S,'VEINS SIMPLIFIED'!$O$1,0),"")</f>
        <v>21.88</v>
      </c>
      <c r="M30" t="str">
        <f>IFERROR(VLOOKUP(CONCATENATE($D30," 2"),'VEINS SIMPLIFIED'!$I:$S,'VEINS SIMPLIFIED'!$R$1,0),"")</f>
        <v>CARBONATE</v>
      </c>
      <c r="N30">
        <f>IFERROR(VLOOKUP(CONCATENATE($D30," 2"),'VEINS SIMPLIFIED'!$I:$S,'VEINS SIMPLIFIED'!$N$1,0),"")</f>
        <v>21.2</v>
      </c>
      <c r="O30">
        <f>IFERROR(VLOOKUP(CONCATENATE($D30," 2"),'VEINS SIMPLIFIED'!$I:$S,'VEINS SIMPLIFIED'!$O$1,0),"")</f>
        <v>21.479999999999997</v>
      </c>
      <c r="P30" t="str">
        <f>IFERROR(VLOOKUP(CONCATENATE($D30," 3"),'VEINS SIMPLIFIED'!$I:$S,'VEINS SIMPLIFIED'!$R$1,0),"")</f>
        <v>CARB-QTZ</v>
      </c>
      <c r="Q30">
        <f>IFERROR(VLOOKUP(CONCATENATE($D30," 3"),'VEINS SIMPLIFIED'!$I:$S,'VEINS SIMPLIFIED'!$N$1,0),"")</f>
        <v>20.9</v>
      </c>
      <c r="R30">
        <f>IFERROR(VLOOKUP(CONCATENATE($D30," 3"),'VEINS SIMPLIFIED'!$I:$S,'VEINS SIMPLIFIED'!$O$1,0),"")</f>
        <v>21.88</v>
      </c>
      <c r="S30" t="str">
        <f>IFERROR(VLOOKUP(CONCATENATE($D30," 4"),'VEINS SIMPLIFIED'!$I:$S,'VEINS SIMPLIFIED'!$R$1,0),"")</f>
        <v/>
      </c>
      <c r="T30" t="str">
        <f>IFERROR(VLOOKUP(CONCATENATE($D30," 4"),'VEINS SIMPLIFIED'!$I:$S,'VEINS SIMPLIFIED'!$N$1,0),"")</f>
        <v/>
      </c>
      <c r="U30" t="str">
        <f>IFERROR(VLOOKUP(CONCATENATE($D30," 4"),'VEINS SIMPLIFIED'!$I:$S,'VEINS SIMPLIFIED'!$O$1,0),"")</f>
        <v/>
      </c>
      <c r="V30" t="str">
        <f>IFERROR(VLOOKUP(CONCATENATE($D30," 5"),'VEINS SIMPLIFIED'!$I:$S,'VEINS SIMPLIFIED'!$R$1,0),"")</f>
        <v/>
      </c>
      <c r="W30" t="str">
        <f>IFERROR(VLOOKUP(CONCATENATE($D30," 5"),'VEINS SIMPLIFIED'!$I:$S,'VEINS SIMPLIFIED'!$N$1,0),"")</f>
        <v/>
      </c>
      <c r="X30" t="str">
        <f>IFERROR(VLOOKUP(CONCATENATE($D30," 5"),'VEINS SIMPLIFIED'!$I:$S,'VEINS SIMPLIFIED'!$O$1,0),"")</f>
        <v/>
      </c>
      <c r="Y30" s="113" t="str">
        <f>IFERROR(VLOOKUP(CONCATENATE($D30," o"),'VEINS SIMPLIFIED'!$I:$BX,68,0),"")</f>
        <v xml:space="preserve"> Veining is pervasive, abundant sub-mm red goethite veins and irregular quartz-carbonate veins. Prominent, coarse quartz-carbonate veins toward bottom of section, brecciated above about 30 cm</v>
      </c>
    </row>
    <row r="31" spans="2:25" hidden="1" x14ac:dyDescent="0.3">
      <c r="B31">
        <v>13</v>
      </c>
      <c r="C31">
        <v>2</v>
      </c>
      <c r="D31" t="str">
        <f t="shared" si="0"/>
        <v>13-2</v>
      </c>
      <c r="E31">
        <v>0</v>
      </c>
      <c r="F31">
        <v>95</v>
      </c>
      <c r="G31" s="126">
        <v>21.884999999999998</v>
      </c>
      <c r="H31" s="122">
        <v>22.834999999999997</v>
      </c>
      <c r="I31" s="55" t="str">
        <f>IFERROR(VLOOKUP($D31,'VEINS SIMPLIFIED'!$H:$J,3,0),"")</f>
        <v>Listveneite</v>
      </c>
      <c r="J31" t="str">
        <f>IFERROR(VLOOKUP(CONCATENATE($D31," 1"),'VEINS SIMPLIFIED'!$I:$S,'VEINS SIMPLIFIED'!$R$1,0),"")</f>
        <v>CARB-OXD</v>
      </c>
      <c r="K31" s="122">
        <f>IFERROR(VLOOKUP(CONCATENATE($D31," 1"),'VEINS SIMPLIFIED'!$I:$S,'VEINS SIMPLIFIED'!$N$1,0),"")</f>
        <v>21.884999999999998</v>
      </c>
      <c r="L31" s="122">
        <f>IFERROR(VLOOKUP(CONCATENATE($D31," 1"),'VEINS SIMPLIFIED'!$I:$S,'VEINS SIMPLIFIED'!$O$1,0),"")</f>
        <v>22.834999999999997</v>
      </c>
      <c r="M31" t="str">
        <f>IFERROR(VLOOKUP(CONCATENATE($D31," 2"),'VEINS SIMPLIFIED'!$I:$S,'VEINS SIMPLIFIED'!$R$1,0),"")</f>
        <v/>
      </c>
      <c r="N31" t="str">
        <f>IFERROR(VLOOKUP(CONCATENATE($D31," 2"),'VEINS SIMPLIFIED'!$I:$S,'VEINS SIMPLIFIED'!$N$1,0),"")</f>
        <v/>
      </c>
      <c r="O31" t="str">
        <f>IFERROR(VLOOKUP(CONCATENATE($D31," 2"),'VEINS SIMPLIFIED'!$I:$S,'VEINS SIMPLIFIED'!$O$1,0),"")</f>
        <v/>
      </c>
      <c r="P31" t="str">
        <f>IFERROR(VLOOKUP(CONCATENATE($D31," 3"),'VEINS SIMPLIFIED'!$I:$S,'VEINS SIMPLIFIED'!$R$1,0),"")</f>
        <v>CARB-QTZ</v>
      </c>
      <c r="Q31">
        <f>IFERROR(VLOOKUP(CONCATENATE($D31," 3"),'VEINS SIMPLIFIED'!$I:$S,'VEINS SIMPLIFIED'!$N$1,0),"")</f>
        <v>21.884999999999998</v>
      </c>
      <c r="R31">
        <f>IFERROR(VLOOKUP(CONCATENATE($D31," 3"),'VEINS SIMPLIFIED'!$I:$S,'VEINS SIMPLIFIED'!$O$1,0),"")</f>
        <v>22.834999999999997</v>
      </c>
      <c r="S31" t="str">
        <f>IFERROR(VLOOKUP(CONCATENATE($D31," 4"),'VEINS SIMPLIFIED'!$I:$S,'VEINS SIMPLIFIED'!$R$1,0),"")</f>
        <v/>
      </c>
      <c r="T31" t="str">
        <f>IFERROR(VLOOKUP(CONCATENATE($D31," 4"),'VEINS SIMPLIFIED'!$I:$S,'VEINS SIMPLIFIED'!$N$1,0),"")</f>
        <v/>
      </c>
      <c r="U31" t="str">
        <f>IFERROR(VLOOKUP(CONCATENATE($D31," 4"),'VEINS SIMPLIFIED'!$I:$S,'VEINS SIMPLIFIED'!$O$1,0),"")</f>
        <v/>
      </c>
      <c r="V31" t="str">
        <f>IFERROR(VLOOKUP(CONCATENATE($D31," 5"),'VEINS SIMPLIFIED'!$I:$S,'VEINS SIMPLIFIED'!$R$1,0),"")</f>
        <v>OTHER</v>
      </c>
      <c r="W31">
        <f>IFERROR(VLOOKUP(CONCATENATE($D31," 5"),'VEINS SIMPLIFIED'!$I:$S,'VEINS SIMPLIFIED'!$N$1,0),"")</f>
        <v>22.494999999999997</v>
      </c>
      <c r="X31">
        <f>IFERROR(VLOOKUP(CONCATENATE($D31," 5"),'VEINS SIMPLIFIED'!$I:$S,'VEINS SIMPLIFIED'!$O$1,0),"")</f>
        <v>22.564999999999998</v>
      </c>
      <c r="Y31" s="113" t="str">
        <f>IFERROR(VLOOKUP(CONCATENATE($D31," o"),'VEINS SIMPLIFIED'!$I:$BX,68,0),"")</f>
        <v xml:space="preserve"> Veining is pervasive, abundant sub-mm red goethite veins and irregular quartz-carbonate veins. Prominent, coarse quartz-carbonate veins toward bottom of section, brecciated below  79 cm</v>
      </c>
    </row>
    <row r="32" spans="2:25" hidden="1" x14ac:dyDescent="0.3">
      <c r="B32">
        <v>13</v>
      </c>
      <c r="C32">
        <v>3</v>
      </c>
      <c r="D32" t="str">
        <f t="shared" si="0"/>
        <v>13-3</v>
      </c>
      <c r="E32">
        <v>0</v>
      </c>
      <c r="F32">
        <v>93</v>
      </c>
      <c r="G32" s="126">
        <v>22.834999999999997</v>
      </c>
      <c r="H32" s="122">
        <v>23.764999999999997</v>
      </c>
      <c r="I32" s="55" t="str">
        <f>IFERROR(VLOOKUP($D32,'VEINS SIMPLIFIED'!$H:$J,3,0),"")</f>
        <v>Listveneite</v>
      </c>
      <c r="J32" t="str">
        <f>IFERROR(VLOOKUP(CONCATENATE($D32," 1"),'VEINS SIMPLIFIED'!$I:$S,'VEINS SIMPLIFIED'!$R$1,0),"")</f>
        <v>CARB-OXD</v>
      </c>
      <c r="K32" s="122">
        <f>IFERROR(VLOOKUP(CONCATENATE($D32," 1"),'VEINS SIMPLIFIED'!$I:$S,'VEINS SIMPLIFIED'!$N$1,0),"")</f>
        <v>22.834999999999997</v>
      </c>
      <c r="L32" s="122">
        <f>IFERROR(VLOOKUP(CONCATENATE($D32," 1"),'VEINS SIMPLIFIED'!$I:$S,'VEINS SIMPLIFIED'!$O$1,0),"")</f>
        <v>23.764999999999997</v>
      </c>
      <c r="M32" t="str">
        <f>IFERROR(VLOOKUP(CONCATENATE($D32," 2"),'VEINS SIMPLIFIED'!$I:$S,'VEINS SIMPLIFIED'!$R$1,0),"")</f>
        <v/>
      </c>
      <c r="N32" t="str">
        <f>IFERROR(VLOOKUP(CONCATENATE($D32," 2"),'VEINS SIMPLIFIED'!$I:$S,'VEINS SIMPLIFIED'!$N$1,0),"")</f>
        <v/>
      </c>
      <c r="O32" t="str">
        <f>IFERROR(VLOOKUP(CONCATENATE($D32," 2"),'VEINS SIMPLIFIED'!$I:$S,'VEINS SIMPLIFIED'!$O$1,0),"")</f>
        <v/>
      </c>
      <c r="P32" t="str">
        <f>IFERROR(VLOOKUP(CONCATENATE($D32," 3"),'VEINS SIMPLIFIED'!$I:$S,'VEINS SIMPLIFIED'!$R$1,0),"")</f>
        <v>CARB-QTZ</v>
      </c>
      <c r="Q32">
        <f>IFERROR(VLOOKUP(CONCATENATE($D32," 3"),'VEINS SIMPLIFIED'!$I:$S,'VEINS SIMPLIFIED'!$N$1,0),"")</f>
        <v>22.834999999999997</v>
      </c>
      <c r="R32">
        <f>IFERROR(VLOOKUP(CONCATENATE($D32," 3"),'VEINS SIMPLIFIED'!$I:$S,'VEINS SIMPLIFIED'!$O$1,0),"")</f>
        <v>23.764999999999997</v>
      </c>
      <c r="S32" t="str">
        <f>IFERROR(VLOOKUP(CONCATENATE($D32," 4"),'VEINS SIMPLIFIED'!$I:$S,'VEINS SIMPLIFIED'!$R$1,0),"")</f>
        <v/>
      </c>
      <c r="T32" t="str">
        <f>IFERROR(VLOOKUP(CONCATENATE($D32," 4"),'VEINS SIMPLIFIED'!$I:$S,'VEINS SIMPLIFIED'!$N$1,0),"")</f>
        <v/>
      </c>
      <c r="U32" t="str">
        <f>IFERROR(VLOOKUP(CONCATENATE($D32," 4"),'VEINS SIMPLIFIED'!$I:$S,'VEINS SIMPLIFIED'!$O$1,0),"")</f>
        <v/>
      </c>
      <c r="V32" t="str">
        <f>IFERROR(VLOOKUP(CONCATENATE($D32," 5"),'VEINS SIMPLIFIED'!$I:$S,'VEINS SIMPLIFIED'!$R$1,0),"")</f>
        <v>OTHER</v>
      </c>
      <c r="W32">
        <f>IFERROR(VLOOKUP(CONCATENATE($D32," 5"),'VEINS SIMPLIFIED'!$I:$S,'VEINS SIMPLIFIED'!$N$1,0),"")</f>
        <v>22.834999999999997</v>
      </c>
      <c r="X32">
        <f>IFERROR(VLOOKUP(CONCATENATE($D32," 5"),'VEINS SIMPLIFIED'!$I:$S,'VEINS SIMPLIFIED'!$O$1,0),"")</f>
        <v>23.764999999999997</v>
      </c>
      <c r="Y32" s="113" t="str">
        <f>IFERROR(VLOOKUP(CONCATENATE($D32," o"),'VEINS SIMPLIFIED'!$I:$BX,68,0),"")</f>
        <v>Pervasive chaotic veining, veins and host rock appear lighter pink  (bealched?) below 60 cm</v>
      </c>
    </row>
    <row r="33" spans="2:25" hidden="1" x14ac:dyDescent="0.3">
      <c r="B33">
        <v>13</v>
      </c>
      <c r="C33">
        <v>4</v>
      </c>
      <c r="D33" t="str">
        <f t="shared" si="0"/>
        <v>13-4</v>
      </c>
      <c r="E33">
        <v>0</v>
      </c>
      <c r="F33">
        <v>30</v>
      </c>
      <c r="G33" s="126">
        <v>23.764999999999997</v>
      </c>
      <c r="H33" s="122">
        <v>24.064999999999998</v>
      </c>
      <c r="I33" s="55" t="str">
        <f>IFERROR(VLOOKUP($D33,'VEINS SIMPLIFIED'!$H:$J,3,0),"")</f>
        <v>Listveneite</v>
      </c>
      <c r="J33" t="str">
        <f>IFERROR(VLOOKUP(CONCATENATE($D33," 1"),'VEINS SIMPLIFIED'!$I:$S,'VEINS SIMPLIFIED'!$R$1,0),"")</f>
        <v>CARB-OXD</v>
      </c>
      <c r="K33" s="122">
        <f>IFERROR(VLOOKUP(CONCATENATE($D33," 1"),'VEINS SIMPLIFIED'!$I:$S,'VEINS SIMPLIFIED'!$N$1,0),"")</f>
        <v>23.764999999999997</v>
      </c>
      <c r="L33" s="122">
        <f>IFERROR(VLOOKUP(CONCATENATE($D33," 1"),'VEINS SIMPLIFIED'!$I:$S,'VEINS SIMPLIFIED'!$O$1,0),"")</f>
        <v>24.064999999999998</v>
      </c>
      <c r="M33" t="str">
        <f>IFERROR(VLOOKUP(CONCATENATE($D33," 2"),'VEINS SIMPLIFIED'!$I:$S,'VEINS SIMPLIFIED'!$R$1,0),"")</f>
        <v>CARBONATE</v>
      </c>
      <c r="N33">
        <f>IFERROR(VLOOKUP(CONCATENATE($D33," 2"),'VEINS SIMPLIFIED'!$I:$S,'VEINS SIMPLIFIED'!$N$1,0),"")</f>
        <v>23.764999999999997</v>
      </c>
      <c r="O33">
        <f>IFERROR(VLOOKUP(CONCATENATE($D33," 2"),'VEINS SIMPLIFIED'!$I:$S,'VEINS SIMPLIFIED'!$O$1,0),"")</f>
        <v>24.064999999999998</v>
      </c>
      <c r="P33" t="str">
        <f>IFERROR(VLOOKUP(CONCATENATE($D33," 3"),'VEINS SIMPLIFIED'!$I:$S,'VEINS SIMPLIFIED'!$R$1,0),"")</f>
        <v>CARB-QTZ</v>
      </c>
      <c r="Q33">
        <f>IFERROR(VLOOKUP(CONCATENATE($D33," 3"),'VEINS SIMPLIFIED'!$I:$S,'VEINS SIMPLIFIED'!$N$1,0),"")</f>
        <v>23.764999999999997</v>
      </c>
      <c r="R33">
        <f>IFERROR(VLOOKUP(CONCATENATE($D33," 3"),'VEINS SIMPLIFIED'!$I:$S,'VEINS SIMPLIFIED'!$O$1,0),"")</f>
        <v>24.064999999999998</v>
      </c>
      <c r="S33" t="str">
        <f>IFERROR(VLOOKUP(CONCATENATE($D33," 4"),'VEINS SIMPLIFIED'!$I:$S,'VEINS SIMPLIFIED'!$R$1,0),"")</f>
        <v/>
      </c>
      <c r="T33" t="str">
        <f>IFERROR(VLOOKUP(CONCATENATE($D33," 4"),'VEINS SIMPLIFIED'!$I:$S,'VEINS SIMPLIFIED'!$N$1,0),"")</f>
        <v/>
      </c>
      <c r="U33" t="str">
        <f>IFERROR(VLOOKUP(CONCATENATE($D33," 4"),'VEINS SIMPLIFIED'!$I:$S,'VEINS SIMPLIFIED'!$O$1,0),"")</f>
        <v/>
      </c>
      <c r="V33" t="str">
        <f>IFERROR(VLOOKUP(CONCATENATE($D33," 5"),'VEINS SIMPLIFIED'!$I:$S,'VEINS SIMPLIFIED'!$R$1,0),"")</f>
        <v/>
      </c>
      <c r="W33" t="str">
        <f>IFERROR(VLOOKUP(CONCATENATE($D33," 5"),'VEINS SIMPLIFIED'!$I:$S,'VEINS SIMPLIFIED'!$N$1,0),"")</f>
        <v/>
      </c>
      <c r="X33" t="str">
        <f>IFERROR(VLOOKUP(CONCATENATE($D33," 5"),'VEINS SIMPLIFIED'!$I:$S,'VEINS SIMPLIFIED'!$O$1,0),"")</f>
        <v/>
      </c>
      <c r="Y33" s="113" t="str">
        <f>IFERROR(VLOOKUP(CONCATENATE($D33," o"),'VEINS SIMPLIFIED'!$I:$BX,68,0),"")</f>
        <v>Veins and host rock appear lighter pink  (bleached?) below 60 cm</v>
      </c>
    </row>
    <row r="34" spans="2:25" hidden="1" x14ac:dyDescent="0.3">
      <c r="B34">
        <v>14</v>
      </c>
      <c r="C34">
        <v>1</v>
      </c>
      <c r="D34" t="str">
        <f t="shared" si="0"/>
        <v>14-1</v>
      </c>
      <c r="E34">
        <v>0</v>
      </c>
      <c r="F34">
        <v>63</v>
      </c>
      <c r="G34" s="126">
        <v>23.95</v>
      </c>
      <c r="H34" s="122">
        <v>24.58</v>
      </c>
      <c r="I34" s="55" t="str">
        <f>IFERROR(VLOOKUP($D34,'VEINS SIMPLIFIED'!$H:$J,3,0),"")</f>
        <v>Listveneite</v>
      </c>
      <c r="J34" t="str">
        <f>IFERROR(VLOOKUP(CONCATENATE($D34," 1"),'VEINS SIMPLIFIED'!$I:$S,'VEINS SIMPLIFIED'!$R$1,0),"")</f>
        <v>CARB-OXD</v>
      </c>
      <c r="K34" s="122">
        <f>IFERROR(VLOOKUP(CONCATENATE($D34," 1"),'VEINS SIMPLIFIED'!$I:$S,'VEINS SIMPLIFIED'!$N$1,0),"")</f>
        <v>23.95</v>
      </c>
      <c r="L34" s="122">
        <f>IFERROR(VLOOKUP(CONCATENATE($D34," 1"),'VEINS SIMPLIFIED'!$I:$S,'VEINS SIMPLIFIED'!$O$1,0),"")</f>
        <v>24.57</v>
      </c>
      <c r="M34" t="str">
        <f>IFERROR(VLOOKUP(CONCATENATE($D34," 2"),'VEINS SIMPLIFIED'!$I:$S,'VEINS SIMPLIFIED'!$R$1,0),"")</f>
        <v>CARBONATE</v>
      </c>
      <c r="N34">
        <f>IFERROR(VLOOKUP(CONCATENATE($D34," 2"),'VEINS SIMPLIFIED'!$I:$S,'VEINS SIMPLIFIED'!$N$1,0),"")</f>
        <v>23.95</v>
      </c>
      <c r="O34">
        <f>IFERROR(VLOOKUP(CONCATENATE($D34," 2"),'VEINS SIMPLIFIED'!$I:$S,'VEINS SIMPLIFIED'!$O$1,0),"")</f>
        <v>24.57</v>
      </c>
      <c r="P34" t="str">
        <f>IFERROR(VLOOKUP(CONCATENATE($D34," 3"),'VEINS SIMPLIFIED'!$I:$S,'VEINS SIMPLIFIED'!$R$1,0),"")</f>
        <v>CARB-QTZ</v>
      </c>
      <c r="Q34">
        <f>IFERROR(VLOOKUP(CONCATENATE($D34," 3"),'VEINS SIMPLIFIED'!$I:$S,'VEINS SIMPLIFIED'!$N$1,0),"")</f>
        <v>23.95</v>
      </c>
      <c r="R34">
        <f>IFERROR(VLOOKUP(CONCATENATE($D34," 3"),'VEINS SIMPLIFIED'!$I:$S,'VEINS SIMPLIFIED'!$O$1,0),"")</f>
        <v>24.57</v>
      </c>
      <c r="S34" t="str">
        <f>IFERROR(VLOOKUP(CONCATENATE($D34," 4"),'VEINS SIMPLIFIED'!$I:$S,'VEINS SIMPLIFIED'!$R$1,0),"")</f>
        <v/>
      </c>
      <c r="T34" t="str">
        <f>IFERROR(VLOOKUP(CONCATENATE($D34," 4"),'VEINS SIMPLIFIED'!$I:$S,'VEINS SIMPLIFIED'!$N$1,0),"")</f>
        <v/>
      </c>
      <c r="U34" t="str">
        <f>IFERROR(VLOOKUP(CONCATENATE($D34," 4"),'VEINS SIMPLIFIED'!$I:$S,'VEINS SIMPLIFIED'!$O$1,0),"")</f>
        <v/>
      </c>
      <c r="V34" t="str">
        <f>IFERROR(VLOOKUP(CONCATENATE($D34," 5"),'VEINS SIMPLIFIED'!$I:$S,'VEINS SIMPLIFIED'!$R$1,0),"")</f>
        <v/>
      </c>
      <c r="W34" t="str">
        <f>IFERROR(VLOOKUP(CONCATENATE($D34," 5"),'VEINS SIMPLIFIED'!$I:$S,'VEINS SIMPLIFIED'!$N$1,0),"")</f>
        <v/>
      </c>
      <c r="X34" t="str">
        <f>IFERROR(VLOOKUP(CONCATENATE($D34," 5"),'VEINS SIMPLIFIED'!$I:$S,'VEINS SIMPLIFIED'!$O$1,0),"")</f>
        <v/>
      </c>
      <c r="Y34" s="113" t="str">
        <f>IFERROR(VLOOKUP(CONCATENATE($D34," o"),'VEINS SIMPLIFIED'!$I:$BX,68,0),"")</f>
        <v>Veins and host rock appear lighter pink  (bleached?) up to 18 cm. Below that typical red coloration for veins and hostr rocks resumes</v>
      </c>
    </row>
    <row r="35" spans="2:25" hidden="1" x14ac:dyDescent="0.3">
      <c r="B35">
        <v>14</v>
      </c>
      <c r="C35">
        <v>2</v>
      </c>
      <c r="D35" t="str">
        <f t="shared" si="0"/>
        <v>14-2</v>
      </c>
      <c r="E35">
        <v>0</v>
      </c>
      <c r="F35">
        <v>61</v>
      </c>
      <c r="G35" s="126">
        <v>24.58</v>
      </c>
      <c r="H35" s="122">
        <v>25.189999999999998</v>
      </c>
      <c r="I35" s="55" t="str">
        <f>IFERROR(VLOOKUP($D35,'VEINS SIMPLIFIED'!$H:$J,3,0),"")</f>
        <v>Listveneite</v>
      </c>
      <c r="J35" t="str">
        <f>IFERROR(VLOOKUP(CONCATENATE($D35," 1"),'VEINS SIMPLIFIED'!$I:$S,'VEINS SIMPLIFIED'!$R$1,0),"")</f>
        <v>CARB-OXD</v>
      </c>
      <c r="K35" s="122">
        <f>IFERROR(VLOOKUP(CONCATENATE($D35," 1"),'VEINS SIMPLIFIED'!$I:$S,'VEINS SIMPLIFIED'!$N$1,0),"")</f>
        <v>24.58</v>
      </c>
      <c r="L35" s="122">
        <f>IFERROR(VLOOKUP(CONCATENATE($D35," 1"),'VEINS SIMPLIFIED'!$I:$S,'VEINS SIMPLIFIED'!$O$1,0),"")</f>
        <v>24.61</v>
      </c>
      <c r="M35" t="str">
        <f>IFERROR(VLOOKUP(CONCATENATE($D35," 2"),'VEINS SIMPLIFIED'!$I:$S,'VEINS SIMPLIFIED'!$R$1,0),"")</f>
        <v/>
      </c>
      <c r="N35" t="str">
        <f>IFERROR(VLOOKUP(CONCATENATE($D35," 2"),'VEINS SIMPLIFIED'!$I:$S,'VEINS SIMPLIFIED'!$N$1,0),"")</f>
        <v/>
      </c>
      <c r="O35" t="str">
        <f>IFERROR(VLOOKUP(CONCATENATE($D35," 2"),'VEINS SIMPLIFIED'!$I:$S,'VEINS SIMPLIFIED'!$O$1,0),"")</f>
        <v/>
      </c>
      <c r="P35" t="str">
        <f>IFERROR(VLOOKUP(CONCATENATE($D35," 3"),'VEINS SIMPLIFIED'!$I:$S,'VEINS SIMPLIFIED'!$R$1,0),"")</f>
        <v>CARB-QTZ</v>
      </c>
      <c r="Q35">
        <f>IFERROR(VLOOKUP(CONCATENATE($D35," 3"),'VEINS SIMPLIFIED'!$I:$S,'VEINS SIMPLIFIED'!$N$1,0),"")</f>
        <v>24.61</v>
      </c>
      <c r="R35">
        <f>IFERROR(VLOOKUP(CONCATENATE($D35," 3"),'VEINS SIMPLIFIED'!$I:$S,'VEINS SIMPLIFIED'!$O$1,0),"")</f>
        <v>25.13</v>
      </c>
      <c r="S35" t="str">
        <f>IFERROR(VLOOKUP(CONCATENATE($D35," 4"),'VEINS SIMPLIFIED'!$I:$S,'VEINS SIMPLIFIED'!$R$1,0),"")</f>
        <v/>
      </c>
      <c r="T35" t="str">
        <f>IFERROR(VLOOKUP(CONCATENATE($D35," 4"),'VEINS SIMPLIFIED'!$I:$S,'VEINS SIMPLIFIED'!$N$1,0),"")</f>
        <v/>
      </c>
      <c r="U35" t="str">
        <f>IFERROR(VLOOKUP(CONCATENATE($D35," 4"),'VEINS SIMPLIFIED'!$I:$S,'VEINS SIMPLIFIED'!$O$1,0),"")</f>
        <v/>
      </c>
      <c r="V35" t="str">
        <f>IFERROR(VLOOKUP(CONCATENATE($D35," 5"),'VEINS SIMPLIFIED'!$I:$S,'VEINS SIMPLIFIED'!$R$1,0),"")</f>
        <v>OTHER</v>
      </c>
      <c r="W35">
        <f>IFERROR(VLOOKUP(CONCATENATE($D35," 5"),'VEINS SIMPLIFIED'!$I:$S,'VEINS SIMPLIFIED'!$N$1,0),"")</f>
        <v>24.61</v>
      </c>
      <c r="X35">
        <f>IFERROR(VLOOKUP(CONCATENATE($D35," 5"),'VEINS SIMPLIFIED'!$I:$S,'VEINS SIMPLIFIED'!$O$1,0),"")</f>
        <v>25.13</v>
      </c>
      <c r="Y35" s="113" t="str">
        <f>IFERROR(VLOOKUP(CONCATENATE($D35," o"),'VEINS SIMPLIFIED'!$I:$BX,68,0),"")</f>
        <v>Section contains least veined interval observed so far.</v>
      </c>
    </row>
    <row r="36" spans="2:25" hidden="1" x14ac:dyDescent="0.3">
      <c r="B36">
        <v>14</v>
      </c>
      <c r="C36">
        <v>3</v>
      </c>
      <c r="D36" t="str">
        <f t="shared" si="0"/>
        <v>14-3</v>
      </c>
      <c r="E36">
        <v>0</v>
      </c>
      <c r="F36">
        <v>97</v>
      </c>
      <c r="G36" s="126">
        <v>25.189999999999998</v>
      </c>
      <c r="H36" s="122">
        <v>26.159999999999997</v>
      </c>
      <c r="I36" s="55" t="str">
        <f>IFERROR(VLOOKUP($D36,'VEINS SIMPLIFIED'!$H:$J,3,0),"")</f>
        <v>Listveneite</v>
      </c>
      <c r="J36" t="str">
        <f>IFERROR(VLOOKUP(CONCATENATE($D36," 1"),'VEINS SIMPLIFIED'!$I:$S,'VEINS SIMPLIFIED'!$R$1,0),"")</f>
        <v>CARB-OXD</v>
      </c>
      <c r="K36" s="122">
        <f>IFERROR(VLOOKUP(CONCATENATE($D36," 1"),'VEINS SIMPLIFIED'!$I:$S,'VEINS SIMPLIFIED'!$N$1,0),"")</f>
        <v>25.189999999999998</v>
      </c>
      <c r="L36" s="122">
        <f>IFERROR(VLOOKUP(CONCATENATE($D36," 1"),'VEINS SIMPLIFIED'!$I:$S,'VEINS SIMPLIFIED'!$O$1,0),"")</f>
        <v>26.159999999999997</v>
      </c>
      <c r="M36" t="str">
        <f>IFERROR(VLOOKUP(CONCATENATE($D36," 2"),'VEINS SIMPLIFIED'!$I:$S,'VEINS SIMPLIFIED'!$R$1,0),"")</f>
        <v/>
      </c>
      <c r="N36" t="str">
        <f>IFERROR(VLOOKUP(CONCATENATE($D36," 2"),'VEINS SIMPLIFIED'!$I:$S,'VEINS SIMPLIFIED'!$N$1,0),"")</f>
        <v/>
      </c>
      <c r="O36" t="str">
        <f>IFERROR(VLOOKUP(CONCATENATE($D36," 2"),'VEINS SIMPLIFIED'!$I:$S,'VEINS SIMPLIFIED'!$O$1,0),"")</f>
        <v/>
      </c>
      <c r="P36" t="str">
        <f>IFERROR(VLOOKUP(CONCATENATE($D36," 3"),'VEINS SIMPLIFIED'!$I:$S,'VEINS SIMPLIFIED'!$R$1,0),"")</f>
        <v>CARB-QTZ</v>
      </c>
      <c r="Q36">
        <f>IFERROR(VLOOKUP(CONCATENATE($D36," 3"),'VEINS SIMPLIFIED'!$I:$S,'VEINS SIMPLIFIED'!$N$1,0),"")</f>
        <v>25.189999999999998</v>
      </c>
      <c r="R36">
        <f>IFERROR(VLOOKUP(CONCATENATE($D36," 3"),'VEINS SIMPLIFIED'!$I:$S,'VEINS SIMPLIFIED'!$O$1,0),"")</f>
        <v>26.159999999999997</v>
      </c>
      <c r="S36" t="str">
        <f>IFERROR(VLOOKUP(CONCATENATE($D36," 4"),'VEINS SIMPLIFIED'!$I:$S,'VEINS SIMPLIFIED'!$R$1,0),"")</f>
        <v/>
      </c>
      <c r="T36" t="str">
        <f>IFERROR(VLOOKUP(CONCATENATE($D36," 4"),'VEINS SIMPLIFIED'!$I:$S,'VEINS SIMPLIFIED'!$N$1,0),"")</f>
        <v/>
      </c>
      <c r="U36" t="str">
        <f>IFERROR(VLOOKUP(CONCATENATE($D36," 4"),'VEINS SIMPLIFIED'!$I:$S,'VEINS SIMPLIFIED'!$O$1,0),"")</f>
        <v/>
      </c>
      <c r="V36" t="str">
        <f>IFERROR(VLOOKUP(CONCATENATE($D36," 5"),'VEINS SIMPLIFIED'!$I:$S,'VEINS SIMPLIFIED'!$R$1,0),"")</f>
        <v/>
      </c>
      <c r="W36" t="str">
        <f>IFERROR(VLOOKUP(CONCATENATE($D36," 5"),'VEINS SIMPLIFIED'!$I:$S,'VEINS SIMPLIFIED'!$N$1,0),"")</f>
        <v/>
      </c>
      <c r="X36" t="str">
        <f>IFERROR(VLOOKUP(CONCATENATE($D36," 5"),'VEINS SIMPLIFIED'!$I:$S,'VEINS SIMPLIFIED'!$O$1,0),"")</f>
        <v/>
      </c>
      <c r="Y36" s="113" t="str">
        <f>IFERROR(VLOOKUP(CONCATENATE($D36," o"),'VEINS SIMPLIFIED'!$I:$BX,68,0),"")</f>
        <v>The Fe-Oxd veins form distinct anastamosing swarms that locally contain magnesite</v>
      </c>
    </row>
    <row r="37" spans="2:25" hidden="1" x14ac:dyDescent="0.3">
      <c r="B37">
        <v>15</v>
      </c>
      <c r="C37">
        <v>1</v>
      </c>
      <c r="D37" t="str">
        <f t="shared" si="0"/>
        <v>15-1</v>
      </c>
      <c r="E37">
        <v>0</v>
      </c>
      <c r="F37">
        <v>81</v>
      </c>
      <c r="G37" s="126">
        <v>25.95</v>
      </c>
      <c r="H37" s="122">
        <v>26.759999999999998</v>
      </c>
      <c r="I37" s="55" t="str">
        <f>IFERROR(VLOOKUP($D37,'VEINS SIMPLIFIED'!$H:$J,3,0),"")</f>
        <v>Listveneite</v>
      </c>
      <c r="J37" t="str">
        <f>IFERROR(VLOOKUP(CONCATENATE($D37," 1"),'VEINS SIMPLIFIED'!$I:$S,'VEINS SIMPLIFIED'!$R$1,0),"")</f>
        <v>CARB-OXD</v>
      </c>
      <c r="K37" s="122">
        <f>IFERROR(VLOOKUP(CONCATENATE($D37," 1"),'VEINS SIMPLIFIED'!$I:$S,'VEINS SIMPLIFIED'!$N$1,0),"")</f>
        <v>25.95</v>
      </c>
      <c r="L37" s="122">
        <f>IFERROR(VLOOKUP(CONCATENATE($D37," 1"),'VEINS SIMPLIFIED'!$I:$S,'VEINS SIMPLIFIED'!$O$1,0),"")</f>
        <v>26.75</v>
      </c>
      <c r="M37" t="str">
        <f>IFERROR(VLOOKUP(CONCATENATE($D37," 2"),'VEINS SIMPLIFIED'!$I:$S,'VEINS SIMPLIFIED'!$R$1,0),"")</f>
        <v/>
      </c>
      <c r="N37" t="str">
        <f>IFERROR(VLOOKUP(CONCATENATE($D37," 2"),'VEINS SIMPLIFIED'!$I:$S,'VEINS SIMPLIFIED'!$N$1,0),"")</f>
        <v/>
      </c>
      <c r="O37" t="str">
        <f>IFERROR(VLOOKUP(CONCATENATE($D37," 2"),'VEINS SIMPLIFIED'!$I:$S,'VEINS SIMPLIFIED'!$O$1,0),"")</f>
        <v/>
      </c>
      <c r="P37" t="str">
        <f>IFERROR(VLOOKUP(CONCATENATE($D37," 3"),'VEINS SIMPLIFIED'!$I:$S,'VEINS SIMPLIFIED'!$R$1,0),"")</f>
        <v>CARB-QTZ</v>
      </c>
      <c r="Q37">
        <f>IFERROR(VLOOKUP(CONCATENATE($D37," 3"),'VEINS SIMPLIFIED'!$I:$S,'VEINS SIMPLIFIED'!$N$1,0),"")</f>
        <v>25.95</v>
      </c>
      <c r="R37">
        <f>IFERROR(VLOOKUP(CONCATENATE($D37," 3"),'VEINS SIMPLIFIED'!$I:$S,'VEINS SIMPLIFIED'!$O$1,0),"")</f>
        <v>26.75</v>
      </c>
      <c r="S37" t="str">
        <f>IFERROR(VLOOKUP(CONCATENATE($D37," 4"),'VEINS SIMPLIFIED'!$I:$S,'VEINS SIMPLIFIED'!$R$1,0),"")</f>
        <v/>
      </c>
      <c r="T37" t="str">
        <f>IFERROR(VLOOKUP(CONCATENATE($D37," 4"),'VEINS SIMPLIFIED'!$I:$S,'VEINS SIMPLIFIED'!$N$1,0),"")</f>
        <v/>
      </c>
      <c r="U37" t="str">
        <f>IFERROR(VLOOKUP(CONCATENATE($D37," 4"),'VEINS SIMPLIFIED'!$I:$S,'VEINS SIMPLIFIED'!$O$1,0),"")</f>
        <v/>
      </c>
      <c r="V37" t="str">
        <f>IFERROR(VLOOKUP(CONCATENATE($D37," 5"),'VEINS SIMPLIFIED'!$I:$S,'VEINS SIMPLIFIED'!$R$1,0),"")</f>
        <v/>
      </c>
      <c r="W37" t="str">
        <f>IFERROR(VLOOKUP(CONCATENATE($D37," 5"),'VEINS SIMPLIFIED'!$I:$S,'VEINS SIMPLIFIED'!$N$1,0),"")</f>
        <v/>
      </c>
      <c r="X37" t="str">
        <f>IFERROR(VLOOKUP(CONCATENATE($D37," 5"),'VEINS SIMPLIFIED'!$I:$S,'VEINS SIMPLIFIED'!$O$1,0),"")</f>
        <v/>
      </c>
      <c r="Y37" s="113" t="str">
        <f>IFERROR(VLOOKUP(CONCATENATE($D37," o"),'VEINS SIMPLIFIED'!$I:$BX,68,0),"")</f>
        <v>The Fe-Oxd veins form distinct anastamosing swarms that locally contain magnesite</v>
      </c>
    </row>
    <row r="38" spans="2:25" hidden="1" x14ac:dyDescent="0.3">
      <c r="B38">
        <v>15</v>
      </c>
      <c r="C38">
        <v>2</v>
      </c>
      <c r="D38" t="str">
        <f t="shared" si="0"/>
        <v>15-2</v>
      </c>
      <c r="E38">
        <v>0</v>
      </c>
      <c r="F38">
        <v>22</v>
      </c>
      <c r="G38" s="126">
        <v>26.759999999999998</v>
      </c>
      <c r="H38" s="122">
        <v>26.979999999999997</v>
      </c>
      <c r="I38" s="55" t="str">
        <f>IFERROR(VLOOKUP($D38,'VEINS SIMPLIFIED'!$H:$J,3,0),"")</f>
        <v>Listveneite</v>
      </c>
      <c r="J38" t="str">
        <f>IFERROR(VLOOKUP(CONCATENATE($D38," 1"),'VEINS SIMPLIFIED'!$I:$S,'VEINS SIMPLIFIED'!$R$1,0),"")</f>
        <v>CARB-OXD</v>
      </c>
      <c r="K38" s="122">
        <f>IFERROR(VLOOKUP(CONCATENATE($D38," 1"),'VEINS SIMPLIFIED'!$I:$S,'VEINS SIMPLIFIED'!$N$1,0),"")</f>
        <v>26.759999999999998</v>
      </c>
      <c r="L38" s="122">
        <f>IFERROR(VLOOKUP(CONCATENATE($D38," 1"),'VEINS SIMPLIFIED'!$I:$S,'VEINS SIMPLIFIED'!$O$1,0),"")</f>
        <v>26.99</v>
      </c>
      <c r="M38" t="str">
        <f>IFERROR(VLOOKUP(CONCATENATE($D38," 2"),'VEINS SIMPLIFIED'!$I:$S,'VEINS SIMPLIFIED'!$R$1,0),"")</f>
        <v>CARBONATE</v>
      </c>
      <c r="N38">
        <f>IFERROR(VLOOKUP(CONCATENATE($D38," 2"),'VEINS SIMPLIFIED'!$I:$S,'VEINS SIMPLIFIED'!$N$1,0),"")</f>
        <v>26.759999999999998</v>
      </c>
      <c r="O38">
        <f>IFERROR(VLOOKUP(CONCATENATE($D38," 2"),'VEINS SIMPLIFIED'!$I:$S,'VEINS SIMPLIFIED'!$O$1,0),"")</f>
        <v>26.99</v>
      </c>
      <c r="P38" t="str">
        <f>IFERROR(VLOOKUP(CONCATENATE($D38," 3"),'VEINS SIMPLIFIED'!$I:$S,'VEINS SIMPLIFIED'!$R$1,0),"")</f>
        <v>CARB-QTZ</v>
      </c>
      <c r="Q38">
        <f>IFERROR(VLOOKUP(CONCATENATE($D38," 3"),'VEINS SIMPLIFIED'!$I:$S,'VEINS SIMPLIFIED'!$N$1,0),"")</f>
        <v>26.759999999999998</v>
      </c>
      <c r="R38">
        <f>IFERROR(VLOOKUP(CONCATENATE($D38," 3"),'VEINS SIMPLIFIED'!$I:$S,'VEINS SIMPLIFIED'!$O$1,0),"")</f>
        <v>26.99</v>
      </c>
      <c r="S38" t="str">
        <f>IFERROR(VLOOKUP(CONCATENATE($D38," 4"),'VEINS SIMPLIFIED'!$I:$S,'VEINS SIMPLIFIED'!$R$1,0),"")</f>
        <v/>
      </c>
      <c r="T38" t="str">
        <f>IFERROR(VLOOKUP(CONCATENATE($D38," 4"),'VEINS SIMPLIFIED'!$I:$S,'VEINS SIMPLIFIED'!$N$1,0),"")</f>
        <v/>
      </c>
      <c r="U38" t="str">
        <f>IFERROR(VLOOKUP(CONCATENATE($D38," 4"),'VEINS SIMPLIFIED'!$I:$S,'VEINS SIMPLIFIED'!$O$1,0),"")</f>
        <v/>
      </c>
      <c r="V38" t="str">
        <f>IFERROR(VLOOKUP(CONCATENATE($D38," 5"),'VEINS SIMPLIFIED'!$I:$S,'VEINS SIMPLIFIED'!$R$1,0),"")</f>
        <v/>
      </c>
      <c r="W38" t="str">
        <f>IFERROR(VLOOKUP(CONCATENATE($D38," 5"),'VEINS SIMPLIFIED'!$I:$S,'VEINS SIMPLIFIED'!$N$1,0),"")</f>
        <v/>
      </c>
      <c r="X38" t="str">
        <f>IFERROR(VLOOKUP(CONCATENATE($D38," 5"),'VEINS SIMPLIFIED'!$I:$S,'VEINS SIMPLIFIED'!$O$1,0),"")</f>
        <v/>
      </c>
      <c r="Y38" s="113" t="str">
        <f>IFERROR(VLOOKUP(CONCATENATE($D38," o"),'VEINS SIMPLIFIED'!$I:$BX,68,0),"")</f>
        <v>Dominated by sub-mm red goethite veins.</v>
      </c>
    </row>
    <row r="39" spans="2:25" hidden="1" x14ac:dyDescent="0.3">
      <c r="B39">
        <v>16</v>
      </c>
      <c r="C39">
        <v>1</v>
      </c>
      <c r="D39" t="str">
        <f t="shared" si="0"/>
        <v>16-1</v>
      </c>
      <c r="E39">
        <v>0</v>
      </c>
      <c r="F39">
        <v>90</v>
      </c>
      <c r="G39" s="126">
        <v>27</v>
      </c>
      <c r="H39" s="122">
        <v>27.9</v>
      </c>
      <c r="I39" s="55" t="str">
        <f>IFERROR(VLOOKUP($D39,'VEINS SIMPLIFIED'!$H:$J,3,0),"")</f>
        <v>Listveneite</v>
      </c>
      <c r="J39" t="str">
        <f>IFERROR(VLOOKUP(CONCATENATE($D39," 1"),'VEINS SIMPLIFIED'!$I:$S,'VEINS SIMPLIFIED'!$R$1,0),"")</f>
        <v>CARB-OXD</v>
      </c>
      <c r="K39" s="122">
        <f>IFERROR(VLOOKUP(CONCATENATE($D39," 1"),'VEINS SIMPLIFIED'!$I:$S,'VEINS SIMPLIFIED'!$N$1,0),"")</f>
        <v>27</v>
      </c>
      <c r="L39" s="122">
        <f>IFERROR(VLOOKUP(CONCATENATE($D39," 1"),'VEINS SIMPLIFIED'!$I:$S,'VEINS SIMPLIFIED'!$O$1,0),"")</f>
        <v>27.9</v>
      </c>
      <c r="M39" t="str">
        <f>IFERROR(VLOOKUP(CONCATENATE($D39," 2"),'VEINS SIMPLIFIED'!$I:$S,'VEINS SIMPLIFIED'!$R$1,0),"")</f>
        <v>CARBONATE</v>
      </c>
      <c r="N39">
        <f>IFERROR(VLOOKUP(CONCATENATE($D39," 2"),'VEINS SIMPLIFIED'!$I:$S,'VEINS SIMPLIFIED'!$N$1,0),"")</f>
        <v>27.02</v>
      </c>
      <c r="O39">
        <f>IFERROR(VLOOKUP(CONCATENATE($D39," 2"),'VEINS SIMPLIFIED'!$I:$S,'VEINS SIMPLIFIED'!$O$1,0),"")</f>
        <v>27.05</v>
      </c>
      <c r="P39" t="str">
        <f>IFERROR(VLOOKUP(CONCATENATE($D39," 3"),'VEINS SIMPLIFIED'!$I:$S,'VEINS SIMPLIFIED'!$R$1,0),"")</f>
        <v>CARB-QTZ</v>
      </c>
      <c r="Q39">
        <f>IFERROR(VLOOKUP(CONCATENATE($D39," 3"),'VEINS SIMPLIFIED'!$I:$S,'VEINS SIMPLIFIED'!$N$1,0),"")</f>
        <v>27</v>
      </c>
      <c r="R39">
        <f>IFERROR(VLOOKUP(CONCATENATE($D39," 3"),'VEINS SIMPLIFIED'!$I:$S,'VEINS SIMPLIFIED'!$O$1,0),"")</f>
        <v>27.9</v>
      </c>
      <c r="S39" t="str">
        <f>IFERROR(VLOOKUP(CONCATENATE($D39," 4"),'VEINS SIMPLIFIED'!$I:$S,'VEINS SIMPLIFIED'!$R$1,0),"")</f>
        <v/>
      </c>
      <c r="T39" t="str">
        <f>IFERROR(VLOOKUP(CONCATENATE($D39," 4"),'VEINS SIMPLIFIED'!$I:$S,'VEINS SIMPLIFIED'!$N$1,0),"")</f>
        <v/>
      </c>
      <c r="U39" t="str">
        <f>IFERROR(VLOOKUP(CONCATENATE($D39," 4"),'VEINS SIMPLIFIED'!$I:$S,'VEINS SIMPLIFIED'!$O$1,0),"")</f>
        <v/>
      </c>
      <c r="V39" t="str">
        <f>IFERROR(VLOOKUP(CONCATENATE($D39," 5"),'VEINS SIMPLIFIED'!$I:$S,'VEINS SIMPLIFIED'!$R$1,0),"")</f>
        <v/>
      </c>
      <c r="W39" t="str">
        <f>IFERROR(VLOOKUP(CONCATENATE($D39," 5"),'VEINS SIMPLIFIED'!$I:$S,'VEINS SIMPLIFIED'!$N$1,0),"")</f>
        <v/>
      </c>
      <c r="X39" t="str">
        <f>IFERROR(VLOOKUP(CONCATENATE($D39," 5"),'VEINS SIMPLIFIED'!$I:$S,'VEINS SIMPLIFIED'!$O$1,0),"")</f>
        <v/>
      </c>
      <c r="Y39" s="113" t="str">
        <f>IFERROR(VLOOKUP(CONCATENATE($D39," o"),'VEINS SIMPLIFIED'!$I:$BX,68,0),"")</f>
        <v>Dominated by sub-mm red goethite veins.</v>
      </c>
    </row>
    <row r="40" spans="2:25" hidden="1" x14ac:dyDescent="0.3">
      <c r="B40">
        <v>16</v>
      </c>
      <c r="C40">
        <v>2</v>
      </c>
      <c r="D40" t="str">
        <f t="shared" si="0"/>
        <v>16-2</v>
      </c>
      <c r="E40">
        <v>0</v>
      </c>
      <c r="F40">
        <v>90</v>
      </c>
      <c r="G40" s="126">
        <v>27.9</v>
      </c>
      <c r="H40" s="122">
        <v>28.799999999999997</v>
      </c>
      <c r="I40" s="55" t="str">
        <f>IFERROR(VLOOKUP($D40,'VEINS SIMPLIFIED'!$H:$J,3,0),"")</f>
        <v>Listveneite</v>
      </c>
      <c r="J40" t="str">
        <f>IFERROR(VLOOKUP(CONCATENATE($D40," 1"),'VEINS SIMPLIFIED'!$I:$S,'VEINS SIMPLIFIED'!$R$1,0),"")</f>
        <v>CARB-OXD</v>
      </c>
      <c r="K40" s="122">
        <f>IFERROR(VLOOKUP(CONCATENATE($D40," 1"),'VEINS SIMPLIFIED'!$I:$S,'VEINS SIMPLIFIED'!$N$1,0),"")</f>
        <v>27.9</v>
      </c>
      <c r="L40" s="122">
        <f>IFERROR(VLOOKUP(CONCATENATE($D40," 1"),'VEINS SIMPLIFIED'!$I:$S,'VEINS SIMPLIFIED'!$O$1,0),"")</f>
        <v>28.799999999999997</v>
      </c>
      <c r="M40" t="str">
        <f>IFERROR(VLOOKUP(CONCATENATE($D40," 2"),'VEINS SIMPLIFIED'!$I:$S,'VEINS SIMPLIFIED'!$R$1,0),"")</f>
        <v>CARBONATE</v>
      </c>
      <c r="N40">
        <f>IFERROR(VLOOKUP(CONCATENATE($D40," 2"),'VEINS SIMPLIFIED'!$I:$S,'VEINS SIMPLIFIED'!$N$1,0),"")</f>
        <v>27.939999999999998</v>
      </c>
      <c r="O40">
        <f>IFERROR(VLOOKUP(CONCATENATE($D40," 2"),'VEINS SIMPLIFIED'!$I:$S,'VEINS SIMPLIFIED'!$O$1,0),"")</f>
        <v>28</v>
      </c>
      <c r="P40" t="str">
        <f>IFERROR(VLOOKUP(CONCATENATE($D40," 3"),'VEINS SIMPLIFIED'!$I:$S,'VEINS SIMPLIFIED'!$R$1,0),"")</f>
        <v>CARB-QTZ</v>
      </c>
      <c r="Q40">
        <f>IFERROR(VLOOKUP(CONCATENATE($D40," 3"),'VEINS SIMPLIFIED'!$I:$S,'VEINS SIMPLIFIED'!$N$1,0),"")</f>
        <v>27.9</v>
      </c>
      <c r="R40">
        <f>IFERROR(VLOOKUP(CONCATENATE($D40," 3"),'VEINS SIMPLIFIED'!$I:$S,'VEINS SIMPLIFIED'!$O$1,0),"")</f>
        <v>28.799999999999997</v>
      </c>
      <c r="S40" t="str">
        <f>IFERROR(VLOOKUP(CONCATENATE($D40," 4"),'VEINS SIMPLIFIED'!$I:$S,'VEINS SIMPLIFIED'!$R$1,0),"")</f>
        <v/>
      </c>
      <c r="T40" t="str">
        <f>IFERROR(VLOOKUP(CONCATENATE($D40," 4"),'VEINS SIMPLIFIED'!$I:$S,'VEINS SIMPLIFIED'!$N$1,0),"")</f>
        <v/>
      </c>
      <c r="U40" t="str">
        <f>IFERROR(VLOOKUP(CONCATENATE($D40," 4"),'VEINS SIMPLIFIED'!$I:$S,'VEINS SIMPLIFIED'!$O$1,0),"")</f>
        <v/>
      </c>
      <c r="V40" t="str">
        <f>IFERROR(VLOOKUP(CONCATENATE($D40," 5"),'VEINS SIMPLIFIED'!$I:$S,'VEINS SIMPLIFIED'!$R$1,0),"")</f>
        <v>OTHER</v>
      </c>
      <c r="W40">
        <f>IFERROR(VLOOKUP(CONCATENATE($D40," 5"),'VEINS SIMPLIFIED'!$I:$S,'VEINS SIMPLIFIED'!$N$1,0),"")</f>
        <v>27.9</v>
      </c>
      <c r="X40">
        <f>IFERROR(VLOOKUP(CONCATENATE($D40," 5"),'VEINS SIMPLIFIED'!$I:$S,'VEINS SIMPLIFIED'!$O$1,0),"")</f>
        <v>28.799999999999997</v>
      </c>
      <c r="Y40" s="113" t="str">
        <f>IFERROR(VLOOKUP(CONCATENATE($D40," o"),'VEINS SIMPLIFIED'!$I:$BX,68,0),"")</f>
        <v>Red veining less pronounced, complex wispy bands and layers apparent in listveneite, these were not described as veins</v>
      </c>
    </row>
    <row r="41" spans="2:25" hidden="1" x14ac:dyDescent="0.3">
      <c r="B41">
        <v>16</v>
      </c>
      <c r="C41">
        <v>3</v>
      </c>
      <c r="D41" t="str">
        <f t="shared" si="0"/>
        <v>16-3</v>
      </c>
      <c r="E41">
        <v>0</v>
      </c>
      <c r="F41">
        <v>64</v>
      </c>
      <c r="G41" s="126">
        <v>28.805</v>
      </c>
      <c r="H41" s="122">
        <v>29.445</v>
      </c>
      <c r="I41" s="55" t="str">
        <f>IFERROR(VLOOKUP($D41,'VEINS SIMPLIFIED'!$H:$J,3,0),"")</f>
        <v>Listveneite</v>
      </c>
      <c r="J41" t="str">
        <f>IFERROR(VLOOKUP(CONCATENATE($D41," 1"),'VEINS SIMPLIFIED'!$I:$S,'VEINS SIMPLIFIED'!$R$1,0),"")</f>
        <v>CARB-OXD</v>
      </c>
      <c r="K41" s="122">
        <f>IFERROR(VLOOKUP(CONCATENATE($D41," 1"),'VEINS SIMPLIFIED'!$I:$S,'VEINS SIMPLIFIED'!$N$1,0),"")</f>
        <v>28.805</v>
      </c>
      <c r="L41" s="122">
        <f>IFERROR(VLOOKUP(CONCATENATE($D41," 1"),'VEINS SIMPLIFIED'!$I:$S,'VEINS SIMPLIFIED'!$O$1,0),"")</f>
        <v>29.445</v>
      </c>
      <c r="M41" t="str">
        <f>IFERROR(VLOOKUP(CONCATENATE($D41," 2"),'VEINS SIMPLIFIED'!$I:$S,'VEINS SIMPLIFIED'!$R$1,0),"")</f>
        <v/>
      </c>
      <c r="N41" t="str">
        <f>IFERROR(VLOOKUP(CONCATENATE($D41," 2"),'VEINS SIMPLIFIED'!$I:$S,'VEINS SIMPLIFIED'!$N$1,0),"")</f>
        <v/>
      </c>
      <c r="O41" t="str">
        <f>IFERROR(VLOOKUP(CONCATENATE($D41," 2"),'VEINS SIMPLIFIED'!$I:$S,'VEINS SIMPLIFIED'!$O$1,0),"")</f>
        <v/>
      </c>
      <c r="P41" t="str">
        <f>IFERROR(VLOOKUP(CONCATENATE($D41," 3"),'VEINS SIMPLIFIED'!$I:$S,'VEINS SIMPLIFIED'!$R$1,0),"")</f>
        <v/>
      </c>
      <c r="Q41" t="str">
        <f>IFERROR(VLOOKUP(CONCATENATE($D41," 3"),'VEINS SIMPLIFIED'!$I:$S,'VEINS SIMPLIFIED'!$N$1,0),"")</f>
        <v/>
      </c>
      <c r="R41" t="str">
        <f>IFERROR(VLOOKUP(CONCATENATE($D41," 3"),'VEINS SIMPLIFIED'!$I:$S,'VEINS SIMPLIFIED'!$O$1,0),"")</f>
        <v/>
      </c>
      <c r="S41" t="str">
        <f>IFERROR(VLOOKUP(CONCATENATE($D41," 4"),'VEINS SIMPLIFIED'!$I:$S,'VEINS SIMPLIFIED'!$R$1,0),"")</f>
        <v/>
      </c>
      <c r="T41" t="str">
        <f>IFERROR(VLOOKUP(CONCATENATE($D41," 4"),'VEINS SIMPLIFIED'!$I:$S,'VEINS SIMPLIFIED'!$N$1,0),"")</f>
        <v/>
      </c>
      <c r="U41" t="str">
        <f>IFERROR(VLOOKUP(CONCATENATE($D41," 4"),'VEINS SIMPLIFIED'!$I:$S,'VEINS SIMPLIFIED'!$O$1,0),"")</f>
        <v/>
      </c>
      <c r="V41" t="str">
        <f>IFERROR(VLOOKUP(CONCATENATE($D41," 5"),'VEINS SIMPLIFIED'!$I:$S,'VEINS SIMPLIFIED'!$R$1,0),"")</f>
        <v>OTHER</v>
      </c>
      <c r="W41">
        <f>IFERROR(VLOOKUP(CONCATENATE($D41," 5"),'VEINS SIMPLIFIED'!$I:$S,'VEINS SIMPLIFIED'!$N$1,0),"")</f>
        <v>28.805</v>
      </c>
      <c r="X41">
        <f>IFERROR(VLOOKUP(CONCATENATE($D41," 5"),'VEINS SIMPLIFIED'!$I:$S,'VEINS SIMPLIFIED'!$O$1,0),"")</f>
        <v>29.445</v>
      </c>
      <c r="Y41" s="113" t="str">
        <f>IFERROR(VLOOKUP(CONCATENATE($D41," o"),'VEINS SIMPLIFIED'!$I:$BX,68,0),"")</f>
        <v>Red veining dominant, complex wispy bands and layers apparent in listveneite, these were not described as veins</v>
      </c>
    </row>
    <row r="42" spans="2:25" hidden="1" x14ac:dyDescent="0.3">
      <c r="B42">
        <v>16</v>
      </c>
      <c r="C42">
        <v>4</v>
      </c>
      <c r="D42" t="str">
        <f t="shared" si="0"/>
        <v>16-4</v>
      </c>
      <c r="E42">
        <v>0</v>
      </c>
      <c r="F42">
        <v>61</v>
      </c>
      <c r="G42" s="126">
        <v>29.445</v>
      </c>
      <c r="H42" s="122">
        <v>30.055</v>
      </c>
      <c r="I42" s="55" t="str">
        <f>IFERROR(VLOOKUP($D42,'VEINS SIMPLIFIED'!$H:$J,3,0),"")</f>
        <v>Listveneite</v>
      </c>
      <c r="J42" t="str">
        <f>IFERROR(VLOOKUP(CONCATENATE($D42," 1"),'VEINS SIMPLIFIED'!$I:$S,'VEINS SIMPLIFIED'!$R$1,0),"")</f>
        <v>CARB-OXD</v>
      </c>
      <c r="K42" s="122">
        <f>IFERROR(VLOOKUP(CONCATENATE($D42," 1"),'VEINS SIMPLIFIED'!$I:$S,'VEINS SIMPLIFIED'!$N$1,0),"")</f>
        <v>29.445</v>
      </c>
      <c r="L42" s="122">
        <f>IFERROR(VLOOKUP(CONCATENATE($D42," 1"),'VEINS SIMPLIFIED'!$I:$S,'VEINS SIMPLIFIED'!$O$1,0),"")</f>
        <v>30.055</v>
      </c>
      <c r="M42" t="str">
        <f>IFERROR(VLOOKUP(CONCATENATE($D42," 2"),'VEINS SIMPLIFIED'!$I:$S,'VEINS SIMPLIFIED'!$R$1,0),"")</f>
        <v>CARBONATE</v>
      </c>
      <c r="N42">
        <f>IFERROR(VLOOKUP(CONCATENATE($D42," 2"),'VEINS SIMPLIFIED'!$I:$S,'VEINS SIMPLIFIED'!$N$1,0),"")</f>
        <v>29.785</v>
      </c>
      <c r="O42">
        <f>IFERROR(VLOOKUP(CONCATENATE($D42," 2"),'VEINS SIMPLIFIED'!$I:$S,'VEINS SIMPLIFIED'!$O$1,0),"")</f>
        <v>29.844999999999999</v>
      </c>
      <c r="P42" t="str">
        <f>IFERROR(VLOOKUP(CONCATENATE($D42," 3"),'VEINS SIMPLIFIED'!$I:$S,'VEINS SIMPLIFIED'!$R$1,0),"")</f>
        <v>CARB-QTZ</v>
      </c>
      <c r="Q42">
        <f>IFERROR(VLOOKUP(CONCATENATE($D42," 3"),'VEINS SIMPLIFIED'!$I:$S,'VEINS SIMPLIFIED'!$N$1,0),"")</f>
        <v>29.445</v>
      </c>
      <c r="R42">
        <f>IFERROR(VLOOKUP(CONCATENATE($D42," 3"),'VEINS SIMPLIFIED'!$I:$S,'VEINS SIMPLIFIED'!$O$1,0),"")</f>
        <v>30.055</v>
      </c>
      <c r="S42" t="str">
        <f>IFERROR(VLOOKUP(CONCATENATE($D42," 4"),'VEINS SIMPLIFIED'!$I:$S,'VEINS SIMPLIFIED'!$R$1,0),"")</f>
        <v/>
      </c>
      <c r="T42" t="str">
        <f>IFERROR(VLOOKUP(CONCATENATE($D42," 4"),'VEINS SIMPLIFIED'!$I:$S,'VEINS SIMPLIFIED'!$N$1,0),"")</f>
        <v/>
      </c>
      <c r="U42" t="str">
        <f>IFERROR(VLOOKUP(CONCATENATE($D42," 4"),'VEINS SIMPLIFIED'!$I:$S,'VEINS SIMPLIFIED'!$O$1,0),"")</f>
        <v/>
      </c>
      <c r="V42" t="str">
        <f>IFERROR(VLOOKUP(CONCATENATE($D42," 5"),'VEINS SIMPLIFIED'!$I:$S,'VEINS SIMPLIFIED'!$R$1,0),"")</f>
        <v>OTHER</v>
      </c>
      <c r="W42">
        <f>IFERROR(VLOOKUP(CONCATENATE($D42," 5"),'VEINS SIMPLIFIED'!$I:$S,'VEINS SIMPLIFIED'!$N$1,0),"")</f>
        <v>29.875</v>
      </c>
      <c r="X42">
        <f>IFERROR(VLOOKUP(CONCATENATE($D42," 5"),'VEINS SIMPLIFIED'!$I:$S,'VEINS SIMPLIFIED'!$O$1,0),"")</f>
        <v>29.984999999999999</v>
      </c>
      <c r="Y42" s="113" t="str">
        <f>IFERROR(VLOOKUP(CONCATENATE($D42," o"),'VEINS SIMPLIFIED'!$I:$BX,68,0),"")</f>
        <v>Red veining dominant, complex wispy bands and layers apparent in listveneite, these were not described as veins</v>
      </c>
    </row>
    <row r="43" spans="2:25" hidden="1" x14ac:dyDescent="0.3">
      <c r="B43">
        <v>17</v>
      </c>
      <c r="C43">
        <v>1</v>
      </c>
      <c r="D43" t="str">
        <f t="shared" si="0"/>
        <v>17-1</v>
      </c>
      <c r="E43">
        <v>0</v>
      </c>
      <c r="F43">
        <v>77</v>
      </c>
      <c r="G43" s="126">
        <v>30.05</v>
      </c>
      <c r="H43" s="122">
        <v>30.82</v>
      </c>
      <c r="I43" s="55" t="str">
        <f>IFERROR(VLOOKUP($D43,'VEINS SIMPLIFIED'!$H:$J,3,0),"")</f>
        <v>Listveneite</v>
      </c>
      <c r="J43" t="str">
        <f>IFERROR(VLOOKUP(CONCATENATE($D43," 1"),'VEINS SIMPLIFIED'!$I:$S,'VEINS SIMPLIFIED'!$R$1,0),"")</f>
        <v>CARB-OXD</v>
      </c>
      <c r="K43" s="122">
        <f>IFERROR(VLOOKUP(CONCATENATE($D43," 1"),'VEINS SIMPLIFIED'!$I:$S,'VEINS SIMPLIFIED'!$N$1,0),"")</f>
        <v>30.05</v>
      </c>
      <c r="L43" s="122">
        <f>IFERROR(VLOOKUP(CONCATENATE($D43," 1"),'VEINS SIMPLIFIED'!$I:$S,'VEINS SIMPLIFIED'!$O$1,0),"")</f>
        <v>30.830000000000002</v>
      </c>
      <c r="M43" t="str">
        <f>IFERROR(VLOOKUP(CONCATENATE($D43," 2"),'VEINS SIMPLIFIED'!$I:$S,'VEINS SIMPLIFIED'!$R$1,0),"")</f>
        <v/>
      </c>
      <c r="N43" t="str">
        <f>IFERROR(VLOOKUP(CONCATENATE($D43," 2"),'VEINS SIMPLIFIED'!$I:$S,'VEINS SIMPLIFIED'!$N$1,0),"")</f>
        <v/>
      </c>
      <c r="O43" t="str">
        <f>IFERROR(VLOOKUP(CONCATENATE($D43," 2"),'VEINS SIMPLIFIED'!$I:$S,'VEINS SIMPLIFIED'!$O$1,0),"")</f>
        <v/>
      </c>
      <c r="P43" t="str">
        <f>IFERROR(VLOOKUP(CONCATENATE($D43," 3"),'VEINS SIMPLIFIED'!$I:$S,'VEINS SIMPLIFIED'!$R$1,0),"")</f>
        <v>CARB-QTZ</v>
      </c>
      <c r="Q43">
        <f>IFERROR(VLOOKUP(CONCATENATE($D43," 3"),'VEINS SIMPLIFIED'!$I:$S,'VEINS SIMPLIFIED'!$N$1,0),"")</f>
        <v>30.05</v>
      </c>
      <c r="R43">
        <f>IFERROR(VLOOKUP(CONCATENATE($D43," 3"),'VEINS SIMPLIFIED'!$I:$S,'VEINS SIMPLIFIED'!$O$1,0),"")</f>
        <v>30.830000000000002</v>
      </c>
      <c r="S43" t="str">
        <f>IFERROR(VLOOKUP(CONCATENATE($D43," 4"),'VEINS SIMPLIFIED'!$I:$S,'VEINS SIMPLIFIED'!$R$1,0),"")</f>
        <v/>
      </c>
      <c r="T43" t="str">
        <f>IFERROR(VLOOKUP(CONCATENATE($D43," 4"),'VEINS SIMPLIFIED'!$I:$S,'VEINS SIMPLIFIED'!$N$1,0),"")</f>
        <v/>
      </c>
      <c r="U43" t="str">
        <f>IFERROR(VLOOKUP(CONCATENATE($D43," 4"),'VEINS SIMPLIFIED'!$I:$S,'VEINS SIMPLIFIED'!$O$1,0),"")</f>
        <v/>
      </c>
      <c r="V43" t="str">
        <f>IFERROR(VLOOKUP(CONCATENATE($D43," 5"),'VEINS SIMPLIFIED'!$I:$S,'VEINS SIMPLIFIED'!$R$1,0),"")</f>
        <v>OTHER</v>
      </c>
      <c r="W43">
        <f>IFERROR(VLOOKUP(CONCATENATE($D43," 5"),'VEINS SIMPLIFIED'!$I:$S,'VEINS SIMPLIFIED'!$N$1,0),"")</f>
        <v>30.05</v>
      </c>
      <c r="X43">
        <f>IFERROR(VLOOKUP(CONCATENATE($D43," 5"),'VEINS SIMPLIFIED'!$I:$S,'VEINS SIMPLIFIED'!$O$1,0),"")</f>
        <v>30.830000000000002</v>
      </c>
      <c r="Y43" s="113" t="str">
        <f>IFERROR(VLOOKUP(CONCATENATE($D43," o"),'VEINS SIMPLIFIED'!$I:$BX,68,0),"")</f>
        <v/>
      </c>
    </row>
    <row r="44" spans="2:25" hidden="1" x14ac:dyDescent="0.3">
      <c r="B44">
        <v>17</v>
      </c>
      <c r="C44">
        <v>2</v>
      </c>
      <c r="D44" t="str">
        <f t="shared" si="0"/>
        <v>17-2</v>
      </c>
      <c r="E44">
        <v>0</v>
      </c>
      <c r="F44">
        <v>66</v>
      </c>
      <c r="G44" s="126">
        <v>30.830000000000002</v>
      </c>
      <c r="H44" s="122">
        <v>31.490000000000002</v>
      </c>
      <c r="I44" s="55" t="str">
        <f>IFERROR(VLOOKUP($D44,'VEINS SIMPLIFIED'!$H:$J,3,0),"")</f>
        <v>Listveneite</v>
      </c>
      <c r="J44" t="str">
        <f>IFERROR(VLOOKUP(CONCATENATE($D44," 1"),'VEINS SIMPLIFIED'!$I:$S,'VEINS SIMPLIFIED'!$R$1,0),"")</f>
        <v>CARB-OXD</v>
      </c>
      <c r="K44" s="122">
        <f>IFERROR(VLOOKUP(CONCATENATE($D44," 1"),'VEINS SIMPLIFIED'!$I:$S,'VEINS SIMPLIFIED'!$N$1,0),"")</f>
        <v>30.830000000000002</v>
      </c>
      <c r="L44" s="122">
        <f>IFERROR(VLOOKUP(CONCATENATE($D44," 1"),'VEINS SIMPLIFIED'!$I:$S,'VEINS SIMPLIFIED'!$O$1,0),"")</f>
        <v>31.490000000000002</v>
      </c>
      <c r="M44" t="str">
        <f>IFERROR(VLOOKUP(CONCATENATE($D44," 2"),'VEINS SIMPLIFIED'!$I:$S,'VEINS SIMPLIFIED'!$R$1,0),"")</f>
        <v>CARBONATE</v>
      </c>
      <c r="N44">
        <f>IFERROR(VLOOKUP(CONCATENATE($D44," 2"),'VEINS SIMPLIFIED'!$I:$S,'VEINS SIMPLIFIED'!$N$1,0),"")</f>
        <v>30.830000000000002</v>
      </c>
      <c r="O44">
        <f>IFERROR(VLOOKUP(CONCATENATE($D44," 2"),'VEINS SIMPLIFIED'!$I:$S,'VEINS SIMPLIFIED'!$O$1,0),"")</f>
        <v>31.490000000000002</v>
      </c>
      <c r="P44" t="str">
        <f>IFERROR(VLOOKUP(CONCATENATE($D44," 3"),'VEINS SIMPLIFIED'!$I:$S,'VEINS SIMPLIFIED'!$R$1,0),"")</f>
        <v>CARB-QTZ</v>
      </c>
      <c r="Q44">
        <f>IFERROR(VLOOKUP(CONCATENATE($D44," 3"),'VEINS SIMPLIFIED'!$I:$S,'VEINS SIMPLIFIED'!$N$1,0),"")</f>
        <v>30.930000000000003</v>
      </c>
      <c r="R44">
        <f>IFERROR(VLOOKUP(CONCATENATE($D44," 3"),'VEINS SIMPLIFIED'!$I:$S,'VEINS SIMPLIFIED'!$O$1,0),"")</f>
        <v>31.130000000000003</v>
      </c>
      <c r="S44" t="str">
        <f>IFERROR(VLOOKUP(CONCATENATE($D44," 4"),'VEINS SIMPLIFIED'!$I:$S,'VEINS SIMPLIFIED'!$R$1,0),"")</f>
        <v/>
      </c>
      <c r="T44" t="str">
        <f>IFERROR(VLOOKUP(CONCATENATE($D44," 4"),'VEINS SIMPLIFIED'!$I:$S,'VEINS SIMPLIFIED'!$N$1,0),"")</f>
        <v/>
      </c>
      <c r="U44" t="str">
        <f>IFERROR(VLOOKUP(CONCATENATE($D44," 4"),'VEINS SIMPLIFIED'!$I:$S,'VEINS SIMPLIFIED'!$O$1,0),"")</f>
        <v/>
      </c>
      <c r="V44" t="str">
        <f>IFERROR(VLOOKUP(CONCATENATE($D44," 5"),'VEINS SIMPLIFIED'!$I:$S,'VEINS SIMPLIFIED'!$R$1,0),"")</f>
        <v/>
      </c>
      <c r="W44" t="str">
        <f>IFERROR(VLOOKUP(CONCATENATE($D44," 5"),'VEINS SIMPLIFIED'!$I:$S,'VEINS SIMPLIFIED'!$N$1,0),"")</f>
        <v/>
      </c>
      <c r="X44" t="str">
        <f>IFERROR(VLOOKUP(CONCATENATE($D44," 5"),'VEINS SIMPLIFIED'!$I:$S,'VEINS SIMPLIFIED'!$O$1,0),"")</f>
        <v/>
      </c>
      <c r="Y44" s="113" t="str">
        <f>IFERROR(VLOOKUP(CONCATENATE($D44," o"),'VEINS SIMPLIFIED'!$I:$BX,68,0),"")</f>
        <v>Red veining dominant</v>
      </c>
    </row>
    <row r="45" spans="2:25" hidden="1" x14ac:dyDescent="0.3">
      <c r="B45">
        <v>17</v>
      </c>
      <c r="C45">
        <v>3</v>
      </c>
      <c r="D45" t="str">
        <f t="shared" si="0"/>
        <v>17-3</v>
      </c>
      <c r="E45">
        <v>0</v>
      </c>
      <c r="F45">
        <v>82</v>
      </c>
      <c r="G45" s="126">
        <v>31.495000000000001</v>
      </c>
      <c r="H45" s="122">
        <v>32.314999999999998</v>
      </c>
      <c r="I45" s="55" t="str">
        <f>IFERROR(VLOOKUP($D45,'VEINS SIMPLIFIED'!$H:$J,3,0),"")</f>
        <v>Listveneite</v>
      </c>
      <c r="J45" t="str">
        <f>IFERROR(VLOOKUP(CONCATENATE($D45," 1"),'VEINS SIMPLIFIED'!$I:$S,'VEINS SIMPLIFIED'!$R$1,0),"")</f>
        <v>CARB-OXD</v>
      </c>
      <c r="K45" s="122">
        <f>IFERROR(VLOOKUP(CONCATENATE($D45," 1"),'VEINS SIMPLIFIED'!$I:$S,'VEINS SIMPLIFIED'!$N$1,0),"")</f>
        <v>31.495000000000001</v>
      </c>
      <c r="L45" s="122">
        <f>IFERROR(VLOOKUP(CONCATENATE($D45," 1"),'VEINS SIMPLIFIED'!$I:$S,'VEINS SIMPLIFIED'!$O$1,0),"")</f>
        <v>32.314999999999998</v>
      </c>
      <c r="M45" t="str">
        <f>IFERROR(VLOOKUP(CONCATENATE($D45," 2"),'VEINS SIMPLIFIED'!$I:$S,'VEINS SIMPLIFIED'!$R$1,0),"")</f>
        <v>CARBONATE</v>
      </c>
      <c r="N45">
        <f>IFERROR(VLOOKUP(CONCATENATE($D45," 2"),'VEINS SIMPLIFIED'!$I:$S,'VEINS SIMPLIFIED'!$N$1,0),"")</f>
        <v>31.495000000000001</v>
      </c>
      <c r="O45">
        <f>IFERROR(VLOOKUP(CONCATENATE($D45," 2"),'VEINS SIMPLIFIED'!$I:$S,'VEINS SIMPLIFIED'!$O$1,0),"")</f>
        <v>32.314999999999998</v>
      </c>
      <c r="P45" t="str">
        <f>IFERROR(VLOOKUP(CONCATENATE($D45," 3"),'VEINS SIMPLIFIED'!$I:$S,'VEINS SIMPLIFIED'!$R$1,0),"")</f>
        <v/>
      </c>
      <c r="Q45" t="str">
        <f>IFERROR(VLOOKUP(CONCATENATE($D45," 3"),'VEINS SIMPLIFIED'!$I:$S,'VEINS SIMPLIFIED'!$N$1,0),"")</f>
        <v/>
      </c>
      <c r="R45" t="str">
        <f>IFERROR(VLOOKUP(CONCATENATE($D45," 3"),'VEINS SIMPLIFIED'!$I:$S,'VEINS SIMPLIFIED'!$O$1,0),"")</f>
        <v/>
      </c>
      <c r="S45" t="str">
        <f>IFERROR(VLOOKUP(CONCATENATE($D45," 4"),'VEINS SIMPLIFIED'!$I:$S,'VEINS SIMPLIFIED'!$R$1,0),"")</f>
        <v/>
      </c>
      <c r="T45" t="str">
        <f>IFERROR(VLOOKUP(CONCATENATE($D45," 4"),'VEINS SIMPLIFIED'!$I:$S,'VEINS SIMPLIFIED'!$N$1,0),"")</f>
        <v/>
      </c>
      <c r="U45" t="str">
        <f>IFERROR(VLOOKUP(CONCATENATE($D45," 4"),'VEINS SIMPLIFIED'!$I:$S,'VEINS SIMPLIFIED'!$O$1,0),"")</f>
        <v/>
      </c>
      <c r="V45" t="str">
        <f>IFERROR(VLOOKUP(CONCATENATE($D45," 5"),'VEINS SIMPLIFIED'!$I:$S,'VEINS SIMPLIFIED'!$R$1,0),"")</f>
        <v>OTHER</v>
      </c>
      <c r="W45">
        <f>IFERROR(VLOOKUP(CONCATENATE($D45," 5"),'VEINS SIMPLIFIED'!$I:$S,'VEINS SIMPLIFIED'!$N$1,0),"")</f>
        <v>32.015000000000001</v>
      </c>
      <c r="X45">
        <f>IFERROR(VLOOKUP(CONCATENATE($D45," 5"),'VEINS SIMPLIFIED'!$I:$S,'VEINS SIMPLIFIED'!$O$1,0),"")</f>
        <v>32.115000000000002</v>
      </c>
      <c r="Y45" s="113" t="str">
        <f>IFERROR(VLOOKUP(CONCATENATE($D45," o"),'VEINS SIMPLIFIED'!$I:$BX,68,0),"")</f>
        <v>Red veins dominant, abundant irregular Qtz-Magnesite veins, locally pink</v>
      </c>
    </row>
    <row r="46" spans="2:25" hidden="1" x14ac:dyDescent="0.3">
      <c r="B46">
        <v>17</v>
      </c>
      <c r="C46">
        <v>4</v>
      </c>
      <c r="D46" t="str">
        <f t="shared" si="0"/>
        <v>17-4</v>
      </c>
      <c r="E46">
        <v>0</v>
      </c>
      <c r="F46">
        <v>72</v>
      </c>
      <c r="G46" s="126">
        <v>32.32</v>
      </c>
      <c r="H46" s="122">
        <v>33.04</v>
      </c>
      <c r="I46" s="55" t="str">
        <f>IFERROR(VLOOKUP($D46,'VEINS SIMPLIFIED'!$H:$J,3,0),"")</f>
        <v>Listveneite</v>
      </c>
      <c r="J46" t="str">
        <f>IFERROR(VLOOKUP(CONCATENATE($D46," 1"),'VEINS SIMPLIFIED'!$I:$S,'VEINS SIMPLIFIED'!$R$1,0),"")</f>
        <v>CARB-OXD</v>
      </c>
      <c r="K46" s="122">
        <f>IFERROR(VLOOKUP(CONCATENATE($D46," 1"),'VEINS SIMPLIFIED'!$I:$S,'VEINS SIMPLIFIED'!$N$1,0),"")</f>
        <v>32.32</v>
      </c>
      <c r="L46" s="122">
        <f>IFERROR(VLOOKUP(CONCATENATE($D46," 1"),'VEINS SIMPLIFIED'!$I:$S,'VEINS SIMPLIFIED'!$O$1,0),"")</f>
        <v>33.04</v>
      </c>
      <c r="M46" t="str">
        <f>IFERROR(VLOOKUP(CONCATENATE($D46," 2"),'VEINS SIMPLIFIED'!$I:$S,'VEINS SIMPLIFIED'!$R$1,0),"")</f>
        <v>CARBONATE</v>
      </c>
      <c r="N46">
        <f>IFERROR(VLOOKUP(CONCATENATE($D46," 2"),'VEINS SIMPLIFIED'!$I:$S,'VEINS SIMPLIFIED'!$N$1,0),"")</f>
        <v>32.32</v>
      </c>
      <c r="O46">
        <f>IFERROR(VLOOKUP(CONCATENATE($D46," 2"),'VEINS SIMPLIFIED'!$I:$S,'VEINS SIMPLIFIED'!$O$1,0),"")</f>
        <v>33.04</v>
      </c>
      <c r="P46" t="str">
        <f>IFERROR(VLOOKUP(CONCATENATE($D46," 3"),'VEINS SIMPLIFIED'!$I:$S,'VEINS SIMPLIFIED'!$R$1,0),"")</f>
        <v/>
      </c>
      <c r="Q46" t="str">
        <f>IFERROR(VLOOKUP(CONCATENATE($D46," 3"),'VEINS SIMPLIFIED'!$I:$S,'VEINS SIMPLIFIED'!$N$1,0),"")</f>
        <v/>
      </c>
      <c r="R46" t="str">
        <f>IFERROR(VLOOKUP(CONCATENATE($D46," 3"),'VEINS SIMPLIFIED'!$I:$S,'VEINS SIMPLIFIED'!$O$1,0),"")</f>
        <v/>
      </c>
      <c r="S46" t="str">
        <f>IFERROR(VLOOKUP(CONCATENATE($D46," 4"),'VEINS SIMPLIFIED'!$I:$S,'VEINS SIMPLIFIED'!$R$1,0),"")</f>
        <v/>
      </c>
      <c r="T46" t="str">
        <f>IFERROR(VLOOKUP(CONCATENATE($D46," 4"),'VEINS SIMPLIFIED'!$I:$S,'VEINS SIMPLIFIED'!$N$1,0),"")</f>
        <v/>
      </c>
      <c r="U46" t="str">
        <f>IFERROR(VLOOKUP(CONCATENATE($D46," 4"),'VEINS SIMPLIFIED'!$I:$S,'VEINS SIMPLIFIED'!$O$1,0),"")</f>
        <v/>
      </c>
      <c r="V46" t="str">
        <f>IFERROR(VLOOKUP(CONCATENATE($D46," 5"),'VEINS SIMPLIFIED'!$I:$S,'VEINS SIMPLIFIED'!$R$1,0),"")</f>
        <v>OTHER</v>
      </c>
      <c r="W46">
        <f>IFERROR(VLOOKUP(CONCATENATE($D46," 5"),'VEINS SIMPLIFIED'!$I:$S,'VEINS SIMPLIFIED'!$N$1,0),"")</f>
        <v>32.92</v>
      </c>
      <c r="X46">
        <f>IFERROR(VLOOKUP(CONCATENATE($D46," 5"),'VEINS SIMPLIFIED'!$I:$S,'VEINS SIMPLIFIED'!$O$1,0),"")</f>
        <v>33.04</v>
      </c>
      <c r="Y46" s="113" t="str">
        <f>IFERROR(VLOOKUP(CONCATENATE($D46," o"),'VEINS SIMPLIFIED'!$I:$BX,68,0),"")</f>
        <v>Red veins dominant, abundant irregular Qtz-Magnesite veins, locally pink</v>
      </c>
    </row>
    <row r="47" spans="2:25" hidden="1" x14ac:dyDescent="0.3">
      <c r="B47">
        <v>18</v>
      </c>
      <c r="C47">
        <v>1</v>
      </c>
      <c r="D47" t="str">
        <f t="shared" si="0"/>
        <v>18-1</v>
      </c>
      <c r="E47">
        <v>0</v>
      </c>
      <c r="F47">
        <v>97</v>
      </c>
      <c r="G47" s="126">
        <v>33.1</v>
      </c>
      <c r="H47" s="122">
        <v>34.07</v>
      </c>
      <c r="I47" s="55" t="str">
        <f>IFERROR(VLOOKUP($D47,'VEINS SIMPLIFIED'!$H:$J,3,0),"")</f>
        <v>Listveneite</v>
      </c>
      <c r="J47" t="str">
        <f>IFERROR(VLOOKUP(CONCATENATE($D47," 1"),'VEINS SIMPLIFIED'!$I:$S,'VEINS SIMPLIFIED'!$R$1,0),"")</f>
        <v>CARB-OXD</v>
      </c>
      <c r="K47" s="122">
        <f>IFERROR(VLOOKUP(CONCATENATE($D47," 1"),'VEINS SIMPLIFIED'!$I:$S,'VEINS SIMPLIFIED'!$N$1,0),"")</f>
        <v>33.1</v>
      </c>
      <c r="L47" s="122">
        <f>IFERROR(VLOOKUP(CONCATENATE($D47," 1"),'VEINS SIMPLIFIED'!$I:$S,'VEINS SIMPLIFIED'!$O$1,0),"")</f>
        <v>34.07</v>
      </c>
      <c r="M47" t="str">
        <f>IFERROR(VLOOKUP(CONCATENATE($D47," 2"),'VEINS SIMPLIFIED'!$I:$S,'VEINS SIMPLIFIED'!$R$1,0),"")</f>
        <v/>
      </c>
      <c r="N47" t="str">
        <f>IFERROR(VLOOKUP(CONCATENATE($D47," 2"),'VEINS SIMPLIFIED'!$I:$S,'VEINS SIMPLIFIED'!$N$1,0),"")</f>
        <v/>
      </c>
      <c r="O47" t="str">
        <f>IFERROR(VLOOKUP(CONCATENATE($D47," 2"),'VEINS SIMPLIFIED'!$I:$S,'VEINS SIMPLIFIED'!$O$1,0),"")</f>
        <v/>
      </c>
      <c r="P47" t="str">
        <f>IFERROR(VLOOKUP(CONCATENATE($D47," 3"),'VEINS SIMPLIFIED'!$I:$S,'VEINS SIMPLIFIED'!$R$1,0),"")</f>
        <v>CARB-QTZ</v>
      </c>
      <c r="Q47">
        <f>IFERROR(VLOOKUP(CONCATENATE($D47," 3"),'VEINS SIMPLIFIED'!$I:$S,'VEINS SIMPLIFIED'!$N$1,0),"")</f>
        <v>33.85</v>
      </c>
      <c r="R47">
        <f>IFERROR(VLOOKUP(CONCATENATE($D47," 3"),'VEINS SIMPLIFIED'!$I:$S,'VEINS SIMPLIFIED'!$O$1,0),"")</f>
        <v>34.07</v>
      </c>
      <c r="S47" t="str">
        <f>IFERROR(VLOOKUP(CONCATENATE($D47," 4"),'VEINS SIMPLIFIED'!$I:$S,'VEINS SIMPLIFIED'!$R$1,0),"")</f>
        <v/>
      </c>
      <c r="T47" t="str">
        <f>IFERROR(VLOOKUP(CONCATENATE($D47," 4"),'VEINS SIMPLIFIED'!$I:$S,'VEINS SIMPLIFIED'!$N$1,0),"")</f>
        <v/>
      </c>
      <c r="U47" t="str">
        <f>IFERROR(VLOOKUP(CONCATENATE($D47," 4"),'VEINS SIMPLIFIED'!$I:$S,'VEINS SIMPLIFIED'!$O$1,0),"")</f>
        <v/>
      </c>
      <c r="V47" t="str">
        <f>IFERROR(VLOOKUP(CONCATENATE($D47," 5"),'VEINS SIMPLIFIED'!$I:$S,'VEINS SIMPLIFIED'!$R$1,0),"")</f>
        <v>OTHER</v>
      </c>
      <c r="W47">
        <f>IFERROR(VLOOKUP(CONCATENATE($D47," 5"),'VEINS SIMPLIFIED'!$I:$S,'VEINS SIMPLIFIED'!$N$1,0),"")</f>
        <v>33.81</v>
      </c>
      <c r="X47">
        <f>IFERROR(VLOOKUP(CONCATENATE($D47," 5"),'VEINS SIMPLIFIED'!$I:$S,'VEINS SIMPLIFIED'!$O$1,0),"")</f>
        <v>34.07</v>
      </c>
      <c r="Y47" s="113" t="str">
        <f>IFERROR(VLOOKUP(CONCATENATE($D47," o"),'VEINS SIMPLIFIED'!$I:$BX,68,0),"")</f>
        <v>Most of the section is breccia containing only thin red veins and perhaps Qtz-Mag vein fragments</v>
      </c>
    </row>
    <row r="48" spans="2:25" hidden="1" x14ac:dyDescent="0.3">
      <c r="B48">
        <v>18</v>
      </c>
      <c r="C48">
        <v>2</v>
      </c>
      <c r="D48" t="str">
        <f t="shared" si="0"/>
        <v>18-2</v>
      </c>
      <c r="E48">
        <v>0</v>
      </c>
      <c r="F48">
        <v>98</v>
      </c>
      <c r="G48" s="126">
        <v>34.07</v>
      </c>
      <c r="H48" s="122">
        <v>35.049999999999997</v>
      </c>
      <c r="I48" s="55" t="str">
        <f>IFERROR(VLOOKUP($D48,'VEINS SIMPLIFIED'!$H:$J,3,0),"")</f>
        <v>Listveneite</v>
      </c>
      <c r="J48" t="str">
        <f>IFERROR(VLOOKUP(CONCATENATE($D48," 1"),'VEINS SIMPLIFIED'!$I:$S,'VEINS SIMPLIFIED'!$R$1,0),"")</f>
        <v>CARB-OXD</v>
      </c>
      <c r="K48" s="122">
        <f>IFERROR(VLOOKUP(CONCATENATE($D48," 1"),'VEINS SIMPLIFIED'!$I:$S,'VEINS SIMPLIFIED'!$N$1,0),"")</f>
        <v>34.07</v>
      </c>
      <c r="L48" s="122">
        <f>IFERROR(VLOOKUP(CONCATENATE($D48," 1"),'VEINS SIMPLIFIED'!$I:$S,'VEINS SIMPLIFIED'!$O$1,0),"")</f>
        <v>35.049999999999997</v>
      </c>
      <c r="M48" t="str">
        <f>IFERROR(VLOOKUP(CONCATENATE($D48," 2"),'VEINS SIMPLIFIED'!$I:$S,'VEINS SIMPLIFIED'!$R$1,0),"")</f>
        <v>CARBONATE</v>
      </c>
      <c r="N48">
        <f>IFERROR(VLOOKUP(CONCATENATE($D48," 2"),'VEINS SIMPLIFIED'!$I:$S,'VEINS SIMPLIFIED'!$N$1,0),"")</f>
        <v>34.07</v>
      </c>
      <c r="O48">
        <f>IFERROR(VLOOKUP(CONCATENATE($D48," 2"),'VEINS SIMPLIFIED'!$I:$S,'VEINS SIMPLIFIED'!$O$1,0),"")</f>
        <v>35.049999999999997</v>
      </c>
      <c r="P48" t="str">
        <f>IFERROR(VLOOKUP(CONCATENATE($D48," 3"),'VEINS SIMPLIFIED'!$I:$S,'VEINS SIMPLIFIED'!$R$1,0),"")</f>
        <v/>
      </c>
      <c r="Q48" t="str">
        <f>IFERROR(VLOOKUP(CONCATENATE($D48," 3"),'VEINS SIMPLIFIED'!$I:$S,'VEINS SIMPLIFIED'!$N$1,0),"")</f>
        <v/>
      </c>
      <c r="R48" t="str">
        <f>IFERROR(VLOOKUP(CONCATENATE($D48," 3"),'VEINS SIMPLIFIED'!$I:$S,'VEINS SIMPLIFIED'!$O$1,0),"")</f>
        <v/>
      </c>
      <c r="S48" t="str">
        <f>IFERROR(VLOOKUP(CONCATENATE($D48," 4"),'VEINS SIMPLIFIED'!$I:$S,'VEINS SIMPLIFIED'!$R$1,0),"")</f>
        <v/>
      </c>
      <c r="T48" t="str">
        <f>IFERROR(VLOOKUP(CONCATENATE($D48," 4"),'VEINS SIMPLIFIED'!$I:$S,'VEINS SIMPLIFIED'!$N$1,0),"")</f>
        <v/>
      </c>
      <c r="U48" t="str">
        <f>IFERROR(VLOOKUP(CONCATENATE($D48," 4"),'VEINS SIMPLIFIED'!$I:$S,'VEINS SIMPLIFIED'!$O$1,0),"")</f>
        <v/>
      </c>
      <c r="V48" t="str">
        <f>IFERROR(VLOOKUP(CONCATENATE($D48," 5"),'VEINS SIMPLIFIED'!$I:$S,'VEINS SIMPLIFIED'!$R$1,0),"")</f>
        <v/>
      </c>
      <c r="W48" t="str">
        <f>IFERROR(VLOOKUP(CONCATENATE($D48," 5"),'VEINS SIMPLIFIED'!$I:$S,'VEINS SIMPLIFIED'!$N$1,0),"")</f>
        <v/>
      </c>
      <c r="X48" t="str">
        <f>IFERROR(VLOOKUP(CONCATENATE($D48," 5"),'VEINS SIMPLIFIED'!$I:$S,'VEINS SIMPLIFIED'!$O$1,0),"")</f>
        <v/>
      </c>
      <c r="Y48" s="113" t="str">
        <f>IFERROR(VLOOKUP(CONCATENATE($D48," o"),'VEINS SIMPLIFIED'!$I:$BX,68,0),"")</f>
        <v>Red veins dominant</v>
      </c>
    </row>
    <row r="49" spans="2:25" hidden="1" x14ac:dyDescent="0.3">
      <c r="B49">
        <v>18</v>
      </c>
      <c r="C49">
        <v>3</v>
      </c>
      <c r="D49" t="str">
        <f t="shared" si="0"/>
        <v>18-3</v>
      </c>
      <c r="E49">
        <v>0</v>
      </c>
      <c r="F49">
        <v>98</v>
      </c>
      <c r="G49" s="126">
        <v>35.055</v>
      </c>
      <c r="H49" s="122">
        <v>36.034999999999997</v>
      </c>
      <c r="I49" s="55" t="str">
        <f>IFERROR(VLOOKUP($D49,'VEINS SIMPLIFIED'!$H:$J,3,0),"")</f>
        <v>Listveneite</v>
      </c>
      <c r="J49" t="str">
        <f>IFERROR(VLOOKUP(CONCATENATE($D49," 1"),'VEINS SIMPLIFIED'!$I:$S,'VEINS SIMPLIFIED'!$R$1,0),"")</f>
        <v>CARB-OXD</v>
      </c>
      <c r="K49" s="122">
        <f>IFERROR(VLOOKUP(CONCATENATE($D49," 1"),'VEINS SIMPLIFIED'!$I:$S,'VEINS SIMPLIFIED'!$N$1,0),"")</f>
        <v>35.055</v>
      </c>
      <c r="L49" s="122">
        <f>IFERROR(VLOOKUP(CONCATENATE($D49," 1"),'VEINS SIMPLIFIED'!$I:$S,'VEINS SIMPLIFIED'!$O$1,0),"")</f>
        <v>36.034999999999997</v>
      </c>
      <c r="M49" t="str">
        <f>IFERROR(VLOOKUP(CONCATENATE($D49," 2"),'VEINS SIMPLIFIED'!$I:$S,'VEINS SIMPLIFIED'!$R$1,0),"")</f>
        <v>CARBONATE</v>
      </c>
      <c r="N49">
        <f>IFERROR(VLOOKUP(CONCATENATE($D49," 2"),'VEINS SIMPLIFIED'!$I:$S,'VEINS SIMPLIFIED'!$N$1,0),"")</f>
        <v>35.055</v>
      </c>
      <c r="O49">
        <f>IFERROR(VLOOKUP(CONCATENATE($D49," 2"),'VEINS SIMPLIFIED'!$I:$S,'VEINS SIMPLIFIED'!$O$1,0),"")</f>
        <v>36.034999999999997</v>
      </c>
      <c r="P49" t="str">
        <f>IFERROR(VLOOKUP(CONCATENATE($D49," 3"),'VEINS SIMPLIFIED'!$I:$S,'VEINS SIMPLIFIED'!$R$1,0),"")</f>
        <v/>
      </c>
      <c r="Q49" t="str">
        <f>IFERROR(VLOOKUP(CONCATENATE($D49," 3"),'VEINS SIMPLIFIED'!$I:$S,'VEINS SIMPLIFIED'!$N$1,0),"")</f>
        <v/>
      </c>
      <c r="R49" t="str">
        <f>IFERROR(VLOOKUP(CONCATENATE($D49," 3"),'VEINS SIMPLIFIED'!$I:$S,'VEINS SIMPLIFIED'!$O$1,0),"")</f>
        <v/>
      </c>
      <c r="S49" t="str">
        <f>IFERROR(VLOOKUP(CONCATENATE($D49," 4"),'VEINS SIMPLIFIED'!$I:$S,'VEINS SIMPLIFIED'!$R$1,0),"")</f>
        <v/>
      </c>
      <c r="T49" t="str">
        <f>IFERROR(VLOOKUP(CONCATENATE($D49," 4"),'VEINS SIMPLIFIED'!$I:$S,'VEINS SIMPLIFIED'!$N$1,0),"")</f>
        <v/>
      </c>
      <c r="U49" t="str">
        <f>IFERROR(VLOOKUP(CONCATENATE($D49," 4"),'VEINS SIMPLIFIED'!$I:$S,'VEINS SIMPLIFIED'!$O$1,0),"")</f>
        <v/>
      </c>
      <c r="V49" t="str">
        <f>IFERROR(VLOOKUP(CONCATENATE($D49," 5"),'VEINS SIMPLIFIED'!$I:$S,'VEINS SIMPLIFIED'!$R$1,0),"")</f>
        <v>OTHER</v>
      </c>
      <c r="W49">
        <f>IFERROR(VLOOKUP(CONCATENATE($D49," 5"),'VEINS SIMPLIFIED'!$I:$S,'VEINS SIMPLIFIED'!$N$1,0),"")</f>
        <v>35.055</v>
      </c>
      <c r="X49">
        <f>IFERROR(VLOOKUP(CONCATENATE($D49," 5"),'VEINS SIMPLIFIED'!$I:$S,'VEINS SIMPLIFIED'!$O$1,0),"")</f>
        <v>35.305</v>
      </c>
      <c r="Y49" s="113" t="str">
        <f>IFERROR(VLOOKUP(CONCATENATE($D49," o"),'VEINS SIMPLIFIED'!$I:$BX,68,0),"")</f>
        <v>Red veins dominant, multiple generations Qtz-Magnesite veins</v>
      </c>
    </row>
    <row r="50" spans="2:25" hidden="1" x14ac:dyDescent="0.3">
      <c r="B50">
        <v>19</v>
      </c>
      <c r="C50">
        <v>1</v>
      </c>
      <c r="D50" t="str">
        <f t="shared" si="0"/>
        <v>19-1</v>
      </c>
      <c r="E50">
        <v>0</v>
      </c>
      <c r="F50">
        <v>98</v>
      </c>
      <c r="G50" s="126">
        <v>36.15</v>
      </c>
      <c r="H50" s="122">
        <v>37.129999999999995</v>
      </c>
      <c r="I50" s="55" t="str">
        <f>IFERROR(VLOOKUP($D50,'VEINS SIMPLIFIED'!$H:$J,3,0),"")</f>
        <v>Listveneite</v>
      </c>
      <c r="J50" t="str">
        <f>IFERROR(VLOOKUP(CONCATENATE($D50," 1"),'VEINS SIMPLIFIED'!$I:$S,'VEINS SIMPLIFIED'!$R$1,0),"")</f>
        <v>CARB-OXD</v>
      </c>
      <c r="K50" s="122">
        <f>IFERROR(VLOOKUP(CONCATENATE($D50," 1"),'VEINS SIMPLIFIED'!$I:$S,'VEINS SIMPLIFIED'!$N$1,0),"")</f>
        <v>36.15</v>
      </c>
      <c r="L50" s="122">
        <f>IFERROR(VLOOKUP(CONCATENATE($D50," 1"),'VEINS SIMPLIFIED'!$I:$S,'VEINS SIMPLIFIED'!$O$1,0),"")</f>
        <v>37.129999999999995</v>
      </c>
      <c r="M50" t="str">
        <f>IFERROR(VLOOKUP(CONCATENATE($D50," 2"),'VEINS SIMPLIFIED'!$I:$S,'VEINS SIMPLIFIED'!$R$1,0),"")</f>
        <v>CARBONATE</v>
      </c>
      <c r="N50">
        <f>IFERROR(VLOOKUP(CONCATENATE($D50," 2"),'VEINS SIMPLIFIED'!$I:$S,'VEINS SIMPLIFIED'!$N$1,0),"")</f>
        <v>36.15</v>
      </c>
      <c r="O50">
        <f>IFERROR(VLOOKUP(CONCATENATE($D50," 2"),'VEINS SIMPLIFIED'!$I:$S,'VEINS SIMPLIFIED'!$O$1,0),"")</f>
        <v>37.129999999999995</v>
      </c>
      <c r="P50" t="str">
        <f>IFERROR(VLOOKUP(CONCATENATE($D50," 3"),'VEINS SIMPLIFIED'!$I:$S,'VEINS SIMPLIFIED'!$R$1,0),"")</f>
        <v/>
      </c>
      <c r="Q50" t="str">
        <f>IFERROR(VLOOKUP(CONCATENATE($D50," 3"),'VEINS SIMPLIFIED'!$I:$S,'VEINS SIMPLIFIED'!$N$1,0),"")</f>
        <v/>
      </c>
      <c r="R50" t="str">
        <f>IFERROR(VLOOKUP(CONCATENATE($D50," 3"),'VEINS SIMPLIFIED'!$I:$S,'VEINS SIMPLIFIED'!$O$1,0),"")</f>
        <v/>
      </c>
      <c r="S50" t="str">
        <f>IFERROR(VLOOKUP(CONCATENATE($D50," 4"),'VEINS SIMPLIFIED'!$I:$S,'VEINS SIMPLIFIED'!$R$1,0),"")</f>
        <v/>
      </c>
      <c r="T50" t="str">
        <f>IFERROR(VLOOKUP(CONCATENATE($D50," 4"),'VEINS SIMPLIFIED'!$I:$S,'VEINS SIMPLIFIED'!$N$1,0),"")</f>
        <v/>
      </c>
      <c r="U50" t="str">
        <f>IFERROR(VLOOKUP(CONCATENATE($D50," 4"),'VEINS SIMPLIFIED'!$I:$S,'VEINS SIMPLIFIED'!$O$1,0),"")</f>
        <v/>
      </c>
      <c r="V50" t="str">
        <f>IFERROR(VLOOKUP(CONCATENATE($D50," 5"),'VEINS SIMPLIFIED'!$I:$S,'VEINS SIMPLIFIED'!$R$1,0),"")</f>
        <v>OTHER</v>
      </c>
      <c r="W50">
        <f>IFERROR(VLOOKUP(CONCATENATE($D50," 5"),'VEINS SIMPLIFIED'!$I:$S,'VEINS SIMPLIFIED'!$N$1,0),"")</f>
        <v>36.6</v>
      </c>
      <c r="X50">
        <f>IFERROR(VLOOKUP(CONCATENATE($D50," 5"),'VEINS SIMPLIFIED'!$I:$S,'VEINS SIMPLIFIED'!$O$1,0),"")</f>
        <v>36.64</v>
      </c>
      <c r="Y50" s="113" t="str">
        <f>IFERROR(VLOOKUP(CONCATENATE($D50," o"),'VEINS SIMPLIFIED'!$I:$BX,68,0),"")</f>
        <v>Red veins dominant, multiple generations Qtz-Magnesite veins</v>
      </c>
    </row>
    <row r="51" spans="2:25" hidden="1" x14ac:dyDescent="0.3">
      <c r="B51">
        <v>19</v>
      </c>
      <c r="C51">
        <v>2</v>
      </c>
      <c r="D51" t="str">
        <f t="shared" si="0"/>
        <v>19-2</v>
      </c>
      <c r="E51">
        <v>0</v>
      </c>
      <c r="F51">
        <v>68</v>
      </c>
      <c r="G51" s="126">
        <v>37.134999999999998</v>
      </c>
      <c r="H51" s="122">
        <v>37.814999999999998</v>
      </c>
      <c r="I51" s="55" t="str">
        <f>IFERROR(VLOOKUP($D51,'VEINS SIMPLIFIED'!$H:$J,3,0),"")</f>
        <v>Listveneite</v>
      </c>
      <c r="J51" t="str">
        <f>IFERROR(VLOOKUP(CONCATENATE($D51," 1"),'VEINS SIMPLIFIED'!$I:$S,'VEINS SIMPLIFIED'!$R$1,0),"")</f>
        <v>CARB-OXD</v>
      </c>
      <c r="K51" s="122">
        <f>IFERROR(VLOOKUP(CONCATENATE($D51," 1"),'VEINS SIMPLIFIED'!$I:$S,'VEINS SIMPLIFIED'!$N$1,0),"")</f>
        <v>37.134999999999998</v>
      </c>
      <c r="L51" s="122">
        <f>IFERROR(VLOOKUP(CONCATENATE($D51," 1"),'VEINS SIMPLIFIED'!$I:$S,'VEINS SIMPLIFIED'!$O$1,0),"")</f>
        <v>37.814999999999998</v>
      </c>
      <c r="M51" t="str">
        <f>IFERROR(VLOOKUP(CONCATENATE($D51," 2"),'VEINS SIMPLIFIED'!$I:$S,'VEINS SIMPLIFIED'!$R$1,0),"")</f>
        <v>CARBONATE</v>
      </c>
      <c r="N51">
        <f>IFERROR(VLOOKUP(CONCATENATE($D51," 2"),'VEINS SIMPLIFIED'!$I:$S,'VEINS SIMPLIFIED'!$N$1,0),"")</f>
        <v>37.134999999999998</v>
      </c>
      <c r="O51">
        <f>IFERROR(VLOOKUP(CONCATENATE($D51," 2"),'VEINS SIMPLIFIED'!$I:$S,'VEINS SIMPLIFIED'!$O$1,0),"")</f>
        <v>37.814999999999998</v>
      </c>
      <c r="P51" t="str">
        <f>IFERROR(VLOOKUP(CONCATENATE($D51," 3"),'VEINS SIMPLIFIED'!$I:$S,'VEINS SIMPLIFIED'!$R$1,0),"")</f>
        <v/>
      </c>
      <c r="Q51" t="str">
        <f>IFERROR(VLOOKUP(CONCATENATE($D51," 3"),'VEINS SIMPLIFIED'!$I:$S,'VEINS SIMPLIFIED'!$N$1,0),"")</f>
        <v/>
      </c>
      <c r="R51" t="str">
        <f>IFERROR(VLOOKUP(CONCATENATE($D51," 3"),'VEINS SIMPLIFIED'!$I:$S,'VEINS SIMPLIFIED'!$O$1,0),"")</f>
        <v/>
      </c>
      <c r="S51" t="str">
        <f>IFERROR(VLOOKUP(CONCATENATE($D51," 4"),'VEINS SIMPLIFIED'!$I:$S,'VEINS SIMPLIFIED'!$R$1,0),"")</f>
        <v/>
      </c>
      <c r="T51" t="str">
        <f>IFERROR(VLOOKUP(CONCATENATE($D51," 4"),'VEINS SIMPLIFIED'!$I:$S,'VEINS SIMPLIFIED'!$N$1,0),"")</f>
        <v/>
      </c>
      <c r="U51" t="str">
        <f>IFERROR(VLOOKUP(CONCATENATE($D51," 4"),'VEINS SIMPLIFIED'!$I:$S,'VEINS SIMPLIFIED'!$O$1,0),"")</f>
        <v/>
      </c>
      <c r="V51" t="str">
        <f>IFERROR(VLOOKUP(CONCATENATE($D51," 5"),'VEINS SIMPLIFIED'!$I:$S,'VEINS SIMPLIFIED'!$R$1,0),"")</f>
        <v>OTHER</v>
      </c>
      <c r="W51">
        <f>IFERROR(VLOOKUP(CONCATENATE($D51," 5"),'VEINS SIMPLIFIED'!$I:$S,'VEINS SIMPLIFIED'!$N$1,0),"")</f>
        <v>37.544999999999995</v>
      </c>
      <c r="X51">
        <f>IFERROR(VLOOKUP(CONCATENATE($D51," 5"),'VEINS SIMPLIFIED'!$I:$S,'VEINS SIMPLIFIED'!$O$1,0),"")</f>
        <v>37.814999999999998</v>
      </c>
      <c r="Y51" s="113" t="str">
        <f>IFERROR(VLOOKUP(CONCATENATE($D51," o"),'VEINS SIMPLIFIED'!$I:$BX,68,0),"")</f>
        <v>Red veins dominant, multiple generations Qtz-Magnesite veins</v>
      </c>
    </row>
    <row r="52" spans="2:25" hidden="1" x14ac:dyDescent="0.3">
      <c r="B52">
        <v>19</v>
      </c>
      <c r="C52">
        <v>3</v>
      </c>
      <c r="D52" t="str">
        <f t="shared" si="0"/>
        <v>19-3</v>
      </c>
      <c r="E52">
        <v>0</v>
      </c>
      <c r="F52">
        <v>78</v>
      </c>
      <c r="G52" s="126">
        <v>37.82</v>
      </c>
      <c r="H52" s="122">
        <v>38.6</v>
      </c>
      <c r="I52" s="55" t="str">
        <f>IFERROR(VLOOKUP($D52,'VEINS SIMPLIFIED'!$H:$J,3,0),"")</f>
        <v>Listveneite</v>
      </c>
      <c r="J52" t="str">
        <f>IFERROR(VLOOKUP(CONCATENATE($D52," 1"),'VEINS SIMPLIFIED'!$I:$S,'VEINS SIMPLIFIED'!$R$1,0),"")</f>
        <v>CARB-OXD</v>
      </c>
      <c r="K52" s="122">
        <f>IFERROR(VLOOKUP(CONCATENATE($D52," 1"),'VEINS SIMPLIFIED'!$I:$S,'VEINS SIMPLIFIED'!$N$1,0),"")</f>
        <v>37.82</v>
      </c>
      <c r="L52" s="122">
        <f>IFERROR(VLOOKUP(CONCATENATE($D52," 1"),'VEINS SIMPLIFIED'!$I:$S,'VEINS SIMPLIFIED'!$O$1,0),"")</f>
        <v>38.6</v>
      </c>
      <c r="M52" t="str">
        <f>IFERROR(VLOOKUP(CONCATENATE($D52," 2"),'VEINS SIMPLIFIED'!$I:$S,'VEINS SIMPLIFIED'!$R$1,0),"")</f>
        <v>CARBONATE</v>
      </c>
      <c r="N52">
        <f>IFERROR(VLOOKUP(CONCATENATE($D52," 2"),'VEINS SIMPLIFIED'!$I:$S,'VEINS SIMPLIFIED'!$N$1,0),"")</f>
        <v>37.82</v>
      </c>
      <c r="O52">
        <f>IFERROR(VLOOKUP(CONCATENATE($D52," 2"),'VEINS SIMPLIFIED'!$I:$S,'VEINS SIMPLIFIED'!$O$1,0),"")</f>
        <v>38.6</v>
      </c>
      <c r="P52" t="str">
        <f>IFERROR(VLOOKUP(CONCATENATE($D52," 3"),'VEINS SIMPLIFIED'!$I:$S,'VEINS SIMPLIFIED'!$R$1,0),"")</f>
        <v/>
      </c>
      <c r="Q52" t="str">
        <f>IFERROR(VLOOKUP(CONCATENATE($D52," 3"),'VEINS SIMPLIFIED'!$I:$S,'VEINS SIMPLIFIED'!$N$1,0),"")</f>
        <v/>
      </c>
      <c r="R52" t="str">
        <f>IFERROR(VLOOKUP(CONCATENATE($D52," 3"),'VEINS SIMPLIFIED'!$I:$S,'VEINS SIMPLIFIED'!$O$1,0),"")</f>
        <v/>
      </c>
      <c r="S52" t="str">
        <f>IFERROR(VLOOKUP(CONCATENATE($D52," 4"),'VEINS SIMPLIFIED'!$I:$S,'VEINS SIMPLIFIED'!$R$1,0),"")</f>
        <v/>
      </c>
      <c r="T52" t="str">
        <f>IFERROR(VLOOKUP(CONCATENATE($D52," 4"),'VEINS SIMPLIFIED'!$I:$S,'VEINS SIMPLIFIED'!$N$1,0),"")</f>
        <v/>
      </c>
      <c r="U52" t="str">
        <f>IFERROR(VLOOKUP(CONCATENATE($D52," 4"),'VEINS SIMPLIFIED'!$I:$S,'VEINS SIMPLIFIED'!$O$1,0),"")</f>
        <v/>
      </c>
      <c r="V52" t="str">
        <f>IFERROR(VLOOKUP(CONCATENATE($D52," 5"),'VEINS SIMPLIFIED'!$I:$S,'VEINS SIMPLIFIED'!$R$1,0),"")</f>
        <v/>
      </c>
      <c r="W52" t="str">
        <f>IFERROR(VLOOKUP(CONCATENATE($D52," 5"),'VEINS SIMPLIFIED'!$I:$S,'VEINS SIMPLIFIED'!$N$1,0),"")</f>
        <v/>
      </c>
      <c r="X52" t="str">
        <f>IFERROR(VLOOKUP(CONCATENATE($D52," 5"),'VEINS SIMPLIFIED'!$I:$S,'VEINS SIMPLIFIED'!$O$1,0),"")</f>
        <v/>
      </c>
      <c r="Y52" s="113" t="str">
        <f>IFERROR(VLOOKUP(CONCATENATE($D52," o"),'VEINS SIMPLIFIED'!$I:$BX,68,0),"")</f>
        <v>Red veins dominant, multiple generations Qtz-Magnesite veins</v>
      </c>
    </row>
    <row r="53" spans="2:25" hidden="1" x14ac:dyDescent="0.3">
      <c r="B53">
        <v>19</v>
      </c>
      <c r="C53">
        <v>4</v>
      </c>
      <c r="D53" t="str">
        <f t="shared" si="0"/>
        <v>19-4</v>
      </c>
      <c r="E53">
        <v>0</v>
      </c>
      <c r="F53">
        <v>68</v>
      </c>
      <c r="G53" s="126">
        <v>38.604999999999997</v>
      </c>
      <c r="H53" s="122">
        <v>39.284999999999997</v>
      </c>
      <c r="I53" s="55" t="str">
        <f>IFERROR(VLOOKUP($D53,'VEINS SIMPLIFIED'!$H:$J,3,0),"")</f>
        <v>Listveneite</v>
      </c>
      <c r="J53" t="str">
        <f>IFERROR(VLOOKUP(CONCATENATE($D53," 1"),'VEINS SIMPLIFIED'!$I:$S,'VEINS SIMPLIFIED'!$R$1,0),"")</f>
        <v>CARB-OXD</v>
      </c>
      <c r="K53" s="122">
        <f>IFERROR(VLOOKUP(CONCATENATE($D53," 1"),'VEINS SIMPLIFIED'!$I:$S,'VEINS SIMPLIFIED'!$N$1,0),"")</f>
        <v>38.604999999999997</v>
      </c>
      <c r="L53" s="122">
        <f>IFERROR(VLOOKUP(CONCATENATE($D53," 1"),'VEINS SIMPLIFIED'!$I:$S,'VEINS SIMPLIFIED'!$O$1,0),"")</f>
        <v>39.284999999999997</v>
      </c>
      <c r="M53" t="str">
        <f>IFERROR(VLOOKUP(CONCATENATE($D53," 2"),'VEINS SIMPLIFIED'!$I:$S,'VEINS SIMPLIFIED'!$R$1,0),"")</f>
        <v/>
      </c>
      <c r="N53" t="str">
        <f>IFERROR(VLOOKUP(CONCATENATE($D53," 2"),'VEINS SIMPLIFIED'!$I:$S,'VEINS SIMPLIFIED'!$N$1,0),"")</f>
        <v/>
      </c>
      <c r="O53" t="str">
        <f>IFERROR(VLOOKUP(CONCATENATE($D53," 2"),'VEINS SIMPLIFIED'!$I:$S,'VEINS SIMPLIFIED'!$O$1,0),"")</f>
        <v/>
      </c>
      <c r="P53" t="str">
        <f>IFERROR(VLOOKUP(CONCATENATE($D53," 3"),'VEINS SIMPLIFIED'!$I:$S,'VEINS SIMPLIFIED'!$R$1,0),"")</f>
        <v>CARB-QTZ</v>
      </c>
      <c r="Q53">
        <f>IFERROR(VLOOKUP(CONCATENATE($D53," 3"),'VEINS SIMPLIFIED'!$I:$S,'VEINS SIMPLIFIED'!$N$1,0),"")</f>
        <v>38.604999999999997</v>
      </c>
      <c r="R53">
        <f>IFERROR(VLOOKUP(CONCATENATE($D53," 3"),'VEINS SIMPLIFIED'!$I:$S,'VEINS SIMPLIFIED'!$O$1,0),"")</f>
        <v>39.284999999999997</v>
      </c>
      <c r="S53" t="str">
        <f>IFERROR(VLOOKUP(CONCATENATE($D53," 4"),'VEINS SIMPLIFIED'!$I:$S,'VEINS SIMPLIFIED'!$R$1,0),"")</f>
        <v/>
      </c>
      <c r="T53" t="str">
        <f>IFERROR(VLOOKUP(CONCATENATE($D53," 4"),'VEINS SIMPLIFIED'!$I:$S,'VEINS SIMPLIFIED'!$N$1,0),"")</f>
        <v/>
      </c>
      <c r="U53" t="str">
        <f>IFERROR(VLOOKUP(CONCATENATE($D53," 4"),'VEINS SIMPLIFIED'!$I:$S,'VEINS SIMPLIFIED'!$O$1,0),"")</f>
        <v/>
      </c>
      <c r="V53" t="str">
        <f>IFERROR(VLOOKUP(CONCATENATE($D53," 5"),'VEINS SIMPLIFIED'!$I:$S,'VEINS SIMPLIFIED'!$R$1,0),"")</f>
        <v>OTHER</v>
      </c>
      <c r="W53">
        <f>IFERROR(VLOOKUP(CONCATENATE($D53," 5"),'VEINS SIMPLIFIED'!$I:$S,'VEINS SIMPLIFIED'!$N$1,0),"")</f>
        <v>38.854999999999997</v>
      </c>
      <c r="X53">
        <f>IFERROR(VLOOKUP(CONCATENATE($D53," 5"),'VEINS SIMPLIFIED'!$I:$S,'VEINS SIMPLIFIED'!$O$1,0),"")</f>
        <v>39.004999999999995</v>
      </c>
      <c r="Y53" s="113" t="str">
        <f>IFERROR(VLOOKUP(CONCATENATE($D53," o"),'VEINS SIMPLIFIED'!$I:$BX,68,0),"")</f>
        <v>Red veins dominant, Qtz-Magn veins are deformed and offset</v>
      </c>
    </row>
    <row r="54" spans="2:25" hidden="1" x14ac:dyDescent="0.3">
      <c r="B54">
        <v>20</v>
      </c>
      <c r="C54">
        <v>1</v>
      </c>
      <c r="D54" t="str">
        <f t="shared" si="0"/>
        <v>20-1</v>
      </c>
      <c r="E54">
        <v>0</v>
      </c>
      <c r="F54">
        <v>100</v>
      </c>
      <c r="G54" s="126">
        <v>39.200000000000003</v>
      </c>
      <c r="H54" s="122">
        <v>40.200000000000003</v>
      </c>
      <c r="I54" s="55" t="str">
        <f>IFERROR(VLOOKUP($D54,'VEINS SIMPLIFIED'!$H:$J,3,0),"")</f>
        <v>Listveneite</v>
      </c>
      <c r="J54" t="str">
        <f>IFERROR(VLOOKUP(CONCATENATE($D54," 1"),'VEINS SIMPLIFIED'!$I:$S,'VEINS SIMPLIFIED'!$R$1,0),"")</f>
        <v>CARB-OXD</v>
      </c>
      <c r="K54" s="122">
        <f>IFERROR(VLOOKUP(CONCATENATE($D54," 1"),'VEINS SIMPLIFIED'!$I:$S,'VEINS SIMPLIFIED'!$N$1,0),"")</f>
        <v>39.200000000000003</v>
      </c>
      <c r="L54" s="122">
        <f>IFERROR(VLOOKUP(CONCATENATE($D54," 1"),'VEINS SIMPLIFIED'!$I:$S,'VEINS SIMPLIFIED'!$O$1,0),"")</f>
        <v>40.200000000000003</v>
      </c>
      <c r="M54" t="str">
        <f>IFERROR(VLOOKUP(CONCATENATE($D54," 2"),'VEINS SIMPLIFIED'!$I:$S,'VEINS SIMPLIFIED'!$R$1,0),"")</f>
        <v/>
      </c>
      <c r="N54" t="str">
        <f>IFERROR(VLOOKUP(CONCATENATE($D54," 2"),'VEINS SIMPLIFIED'!$I:$S,'VEINS SIMPLIFIED'!$N$1,0),"")</f>
        <v/>
      </c>
      <c r="O54" t="str">
        <f>IFERROR(VLOOKUP(CONCATENATE($D54," 2"),'VEINS SIMPLIFIED'!$I:$S,'VEINS SIMPLIFIED'!$O$1,0),"")</f>
        <v/>
      </c>
      <c r="P54" t="str">
        <f>IFERROR(VLOOKUP(CONCATENATE($D54," 3"),'VEINS SIMPLIFIED'!$I:$S,'VEINS SIMPLIFIED'!$R$1,0),"")</f>
        <v>CARB-QTZ</v>
      </c>
      <c r="Q54">
        <f>IFERROR(VLOOKUP(CONCATENATE($D54," 3"),'VEINS SIMPLIFIED'!$I:$S,'VEINS SIMPLIFIED'!$N$1,0),"")</f>
        <v>39.200000000000003</v>
      </c>
      <c r="R54">
        <f>IFERROR(VLOOKUP(CONCATENATE($D54," 3"),'VEINS SIMPLIFIED'!$I:$S,'VEINS SIMPLIFIED'!$O$1,0),"")</f>
        <v>40.200000000000003</v>
      </c>
      <c r="S54" t="str">
        <f>IFERROR(VLOOKUP(CONCATENATE($D54," 4"),'VEINS SIMPLIFIED'!$I:$S,'VEINS SIMPLIFIED'!$R$1,0),"")</f>
        <v/>
      </c>
      <c r="T54" t="str">
        <f>IFERROR(VLOOKUP(CONCATENATE($D54," 4"),'VEINS SIMPLIFIED'!$I:$S,'VEINS SIMPLIFIED'!$N$1,0),"")</f>
        <v/>
      </c>
      <c r="U54" t="str">
        <f>IFERROR(VLOOKUP(CONCATENATE($D54," 4"),'VEINS SIMPLIFIED'!$I:$S,'VEINS SIMPLIFIED'!$O$1,0),"")</f>
        <v/>
      </c>
      <c r="V54" t="str">
        <f>IFERROR(VLOOKUP(CONCATENATE($D54," 5"),'VEINS SIMPLIFIED'!$I:$S,'VEINS SIMPLIFIED'!$R$1,0),"")</f>
        <v/>
      </c>
      <c r="W54" t="str">
        <f>IFERROR(VLOOKUP(CONCATENATE($D54," 5"),'VEINS SIMPLIFIED'!$I:$S,'VEINS SIMPLIFIED'!$N$1,0),"")</f>
        <v/>
      </c>
      <c r="X54" t="str">
        <f>IFERROR(VLOOKUP(CONCATENATE($D54," 5"),'VEINS SIMPLIFIED'!$I:$S,'VEINS SIMPLIFIED'!$O$1,0),"")</f>
        <v/>
      </c>
      <c r="Y54" s="113" t="str">
        <f>IFERROR(VLOOKUP(CONCATENATE($D54," o"),'VEINS SIMPLIFIED'!$I:$BX,68,0),"")</f>
        <v>Red veins dominant, Qtz-Magn veins are deformed and offset, red veins more discret and oriented towards the bottom of the seciton</v>
      </c>
    </row>
    <row r="55" spans="2:25" hidden="1" x14ac:dyDescent="0.3">
      <c r="B55">
        <v>20</v>
      </c>
      <c r="C55">
        <v>2</v>
      </c>
      <c r="D55" t="str">
        <f t="shared" si="0"/>
        <v>20-2</v>
      </c>
      <c r="E55">
        <v>0</v>
      </c>
      <c r="F55">
        <v>51</v>
      </c>
      <c r="G55" s="126">
        <v>40.200000000000003</v>
      </c>
      <c r="H55" s="122">
        <v>40.71</v>
      </c>
      <c r="I55" s="55" t="str">
        <f>IFERROR(VLOOKUP($D55,'VEINS SIMPLIFIED'!$H:$J,3,0),"")</f>
        <v>Listveneite</v>
      </c>
      <c r="J55" t="str">
        <f>IFERROR(VLOOKUP(CONCATENATE($D55," 1"),'VEINS SIMPLIFIED'!$I:$S,'VEINS SIMPLIFIED'!$R$1,0),"")</f>
        <v>CARB-OXD</v>
      </c>
      <c r="K55" s="122">
        <f>IFERROR(VLOOKUP(CONCATENATE($D55," 1"),'VEINS SIMPLIFIED'!$I:$S,'VEINS SIMPLIFIED'!$N$1,0),"")</f>
        <v>40.200000000000003</v>
      </c>
      <c r="L55" s="122">
        <f>IFERROR(VLOOKUP(CONCATENATE($D55," 1"),'VEINS SIMPLIFIED'!$I:$S,'VEINS SIMPLIFIED'!$O$1,0),"")</f>
        <v>40.71</v>
      </c>
      <c r="M55" t="str">
        <f>IFERROR(VLOOKUP(CONCATENATE($D55," 2"),'VEINS SIMPLIFIED'!$I:$S,'VEINS SIMPLIFIED'!$R$1,0),"")</f>
        <v>CARBONATE</v>
      </c>
      <c r="N55">
        <f>IFERROR(VLOOKUP(CONCATENATE($D55," 2"),'VEINS SIMPLIFIED'!$I:$S,'VEINS SIMPLIFIED'!$N$1,0),"")</f>
        <v>40.480000000000004</v>
      </c>
      <c r="O55">
        <f>IFERROR(VLOOKUP(CONCATENATE($D55," 2"),'VEINS SIMPLIFIED'!$I:$S,'VEINS SIMPLIFIED'!$O$1,0),"")</f>
        <v>40.5</v>
      </c>
      <c r="P55" t="str">
        <f>IFERROR(VLOOKUP(CONCATENATE($D55," 3"),'VEINS SIMPLIFIED'!$I:$S,'VEINS SIMPLIFIED'!$R$1,0),"")</f>
        <v>CARB-QTZ</v>
      </c>
      <c r="Q55">
        <f>IFERROR(VLOOKUP(CONCATENATE($D55," 3"),'VEINS SIMPLIFIED'!$I:$S,'VEINS SIMPLIFIED'!$N$1,0),"")</f>
        <v>40.200000000000003</v>
      </c>
      <c r="R55">
        <f>IFERROR(VLOOKUP(CONCATENATE($D55," 3"),'VEINS SIMPLIFIED'!$I:$S,'VEINS SIMPLIFIED'!$O$1,0),"")</f>
        <v>40.71</v>
      </c>
      <c r="S55" t="str">
        <f>IFERROR(VLOOKUP(CONCATENATE($D55," 4"),'VEINS SIMPLIFIED'!$I:$S,'VEINS SIMPLIFIED'!$R$1,0),"")</f>
        <v/>
      </c>
      <c r="T55" t="str">
        <f>IFERROR(VLOOKUP(CONCATENATE($D55," 4"),'VEINS SIMPLIFIED'!$I:$S,'VEINS SIMPLIFIED'!$N$1,0),"")</f>
        <v/>
      </c>
      <c r="U55" t="str">
        <f>IFERROR(VLOOKUP(CONCATENATE($D55," 4"),'VEINS SIMPLIFIED'!$I:$S,'VEINS SIMPLIFIED'!$O$1,0),"")</f>
        <v/>
      </c>
      <c r="V55" t="str">
        <f>IFERROR(VLOOKUP(CONCATENATE($D55," 5"),'VEINS SIMPLIFIED'!$I:$S,'VEINS SIMPLIFIED'!$R$1,0),"")</f>
        <v/>
      </c>
      <c r="W55" t="str">
        <f>IFERROR(VLOOKUP(CONCATENATE($D55," 5"),'VEINS SIMPLIFIED'!$I:$S,'VEINS SIMPLIFIED'!$N$1,0),"")</f>
        <v/>
      </c>
      <c r="X55" t="str">
        <f>IFERROR(VLOOKUP(CONCATENATE($D55," 5"),'VEINS SIMPLIFIED'!$I:$S,'VEINS SIMPLIFIED'!$O$1,0),"")</f>
        <v/>
      </c>
      <c r="Y55" s="113" t="str">
        <f>IFERROR(VLOOKUP(CONCATENATE($D55," o"),'VEINS SIMPLIFIED'!$I:$BX,68,0),"")</f>
        <v>towards the bottom of the seciton</v>
      </c>
    </row>
    <row r="56" spans="2:25" hidden="1" x14ac:dyDescent="0.3">
      <c r="B56">
        <v>20</v>
      </c>
      <c r="C56">
        <v>3</v>
      </c>
      <c r="D56" t="str">
        <f t="shared" si="0"/>
        <v>20-3</v>
      </c>
      <c r="E56">
        <v>0</v>
      </c>
      <c r="F56">
        <v>86</v>
      </c>
      <c r="G56" s="126">
        <v>40.720000000000006</v>
      </c>
      <c r="H56" s="122">
        <v>41.580000000000005</v>
      </c>
      <c r="I56" s="55" t="str">
        <f>IFERROR(VLOOKUP($D56,'VEINS SIMPLIFIED'!$H:$J,3,0),"")</f>
        <v>Listveneite</v>
      </c>
      <c r="J56" t="str">
        <f>IFERROR(VLOOKUP(CONCATENATE($D56," 1"),'VEINS SIMPLIFIED'!$I:$S,'VEINS SIMPLIFIED'!$R$1,0),"")</f>
        <v>CARB-OXD</v>
      </c>
      <c r="K56" s="122">
        <f>IFERROR(VLOOKUP(CONCATENATE($D56," 1"),'VEINS SIMPLIFIED'!$I:$S,'VEINS SIMPLIFIED'!$N$1,0),"")</f>
        <v>40.720000000000006</v>
      </c>
      <c r="L56" s="122">
        <f>IFERROR(VLOOKUP(CONCATENATE($D56," 1"),'VEINS SIMPLIFIED'!$I:$S,'VEINS SIMPLIFIED'!$O$1,0),"")</f>
        <v>41.580000000000005</v>
      </c>
      <c r="M56" t="str">
        <f>IFERROR(VLOOKUP(CONCATENATE($D56," 2"),'VEINS SIMPLIFIED'!$I:$S,'VEINS SIMPLIFIED'!$R$1,0),"")</f>
        <v/>
      </c>
      <c r="N56" t="str">
        <f>IFERROR(VLOOKUP(CONCATENATE($D56," 2"),'VEINS SIMPLIFIED'!$I:$S,'VEINS SIMPLIFIED'!$N$1,0),"")</f>
        <v/>
      </c>
      <c r="O56" t="str">
        <f>IFERROR(VLOOKUP(CONCATENATE($D56," 2"),'VEINS SIMPLIFIED'!$I:$S,'VEINS SIMPLIFIED'!$O$1,0),"")</f>
        <v/>
      </c>
      <c r="P56" t="str">
        <f>IFERROR(VLOOKUP(CONCATENATE($D56," 3"),'VEINS SIMPLIFIED'!$I:$S,'VEINS SIMPLIFIED'!$R$1,0),"")</f>
        <v>CARB-QTZ</v>
      </c>
      <c r="Q56">
        <f>IFERROR(VLOOKUP(CONCATENATE($D56," 3"),'VEINS SIMPLIFIED'!$I:$S,'VEINS SIMPLIFIED'!$N$1,0),"")</f>
        <v>40.720000000000006</v>
      </c>
      <c r="R56">
        <f>IFERROR(VLOOKUP(CONCATENATE($D56," 3"),'VEINS SIMPLIFIED'!$I:$S,'VEINS SIMPLIFIED'!$O$1,0),"")</f>
        <v>41.580000000000005</v>
      </c>
      <c r="S56" t="str">
        <f>IFERROR(VLOOKUP(CONCATENATE($D56," 4"),'VEINS SIMPLIFIED'!$I:$S,'VEINS SIMPLIFIED'!$R$1,0),"")</f>
        <v/>
      </c>
      <c r="T56" t="str">
        <f>IFERROR(VLOOKUP(CONCATENATE($D56," 4"),'VEINS SIMPLIFIED'!$I:$S,'VEINS SIMPLIFIED'!$N$1,0),"")</f>
        <v/>
      </c>
      <c r="U56" t="str">
        <f>IFERROR(VLOOKUP(CONCATENATE($D56," 4"),'VEINS SIMPLIFIED'!$I:$S,'VEINS SIMPLIFIED'!$O$1,0),"")</f>
        <v/>
      </c>
      <c r="V56" t="str">
        <f>IFERROR(VLOOKUP(CONCATENATE($D56," 5"),'VEINS SIMPLIFIED'!$I:$S,'VEINS SIMPLIFIED'!$R$1,0),"")</f>
        <v>OTHER</v>
      </c>
      <c r="W56">
        <f>IFERROR(VLOOKUP(CONCATENATE($D56," 5"),'VEINS SIMPLIFIED'!$I:$S,'VEINS SIMPLIFIED'!$N$1,0),"")</f>
        <v>40.980000000000004</v>
      </c>
      <c r="X56">
        <f>IFERROR(VLOOKUP(CONCATENATE($D56," 5"),'VEINS SIMPLIFIED'!$I:$S,'VEINS SIMPLIFIED'!$O$1,0),"")</f>
        <v>41.190000000000005</v>
      </c>
      <c r="Y56" s="113" t="str">
        <f>IFERROR(VLOOKUP(CONCATENATE($D56," o"),'VEINS SIMPLIFIED'!$I:$BX,68,0),"")</f>
        <v>Red veins dominant</v>
      </c>
    </row>
    <row r="57" spans="2:25" hidden="1" x14ac:dyDescent="0.3">
      <c r="B57">
        <v>20</v>
      </c>
      <c r="C57">
        <v>4</v>
      </c>
      <c r="D57" t="str">
        <f t="shared" si="0"/>
        <v>20-4</v>
      </c>
      <c r="E57">
        <v>0</v>
      </c>
      <c r="F57">
        <v>78</v>
      </c>
      <c r="G57" s="126">
        <v>41.59</v>
      </c>
      <c r="H57" s="122">
        <v>42.370000000000005</v>
      </c>
      <c r="I57" s="55" t="str">
        <f>IFERROR(VLOOKUP($D57,'VEINS SIMPLIFIED'!$H:$J,3,0),"")</f>
        <v>Listveneite</v>
      </c>
      <c r="J57" t="str">
        <f>IFERROR(VLOOKUP(CONCATENATE($D57," 1"),'VEINS SIMPLIFIED'!$I:$S,'VEINS SIMPLIFIED'!$R$1,0),"")</f>
        <v>CARB-OXD</v>
      </c>
      <c r="K57" s="122">
        <f>IFERROR(VLOOKUP(CONCATENATE($D57," 1"),'VEINS SIMPLIFIED'!$I:$S,'VEINS SIMPLIFIED'!$N$1,0),"")</f>
        <v>41.59</v>
      </c>
      <c r="L57" s="122">
        <f>IFERROR(VLOOKUP(CONCATENATE($D57," 1"),'VEINS SIMPLIFIED'!$I:$S,'VEINS SIMPLIFIED'!$O$1,0),"")</f>
        <v>42.370000000000005</v>
      </c>
      <c r="M57" t="str">
        <f>IFERROR(VLOOKUP(CONCATENATE($D57," 2"),'VEINS SIMPLIFIED'!$I:$S,'VEINS SIMPLIFIED'!$R$1,0),"")</f>
        <v/>
      </c>
      <c r="N57" t="str">
        <f>IFERROR(VLOOKUP(CONCATENATE($D57," 2"),'VEINS SIMPLIFIED'!$I:$S,'VEINS SIMPLIFIED'!$N$1,0),"")</f>
        <v/>
      </c>
      <c r="O57" t="str">
        <f>IFERROR(VLOOKUP(CONCATENATE($D57," 2"),'VEINS SIMPLIFIED'!$I:$S,'VEINS SIMPLIFIED'!$O$1,0),"")</f>
        <v/>
      </c>
      <c r="P57" t="str">
        <f>IFERROR(VLOOKUP(CONCATENATE($D57," 3"),'VEINS SIMPLIFIED'!$I:$S,'VEINS SIMPLIFIED'!$R$1,0),"")</f>
        <v>CARB-QTZ</v>
      </c>
      <c r="Q57">
        <f>IFERROR(VLOOKUP(CONCATENATE($D57," 3"),'VEINS SIMPLIFIED'!$I:$S,'VEINS SIMPLIFIED'!$N$1,0),"")</f>
        <v>41.59</v>
      </c>
      <c r="R57">
        <f>IFERROR(VLOOKUP(CONCATENATE($D57," 3"),'VEINS SIMPLIFIED'!$I:$S,'VEINS SIMPLIFIED'!$O$1,0),"")</f>
        <v>42.370000000000005</v>
      </c>
      <c r="S57" t="str">
        <f>IFERROR(VLOOKUP(CONCATENATE($D57," 4"),'VEINS SIMPLIFIED'!$I:$S,'VEINS SIMPLIFIED'!$R$1,0),"")</f>
        <v/>
      </c>
      <c r="T57" t="str">
        <f>IFERROR(VLOOKUP(CONCATENATE($D57," 4"),'VEINS SIMPLIFIED'!$I:$S,'VEINS SIMPLIFIED'!$N$1,0),"")</f>
        <v/>
      </c>
      <c r="U57" t="str">
        <f>IFERROR(VLOOKUP(CONCATENATE($D57," 4"),'VEINS SIMPLIFIED'!$I:$S,'VEINS SIMPLIFIED'!$O$1,0),"")</f>
        <v/>
      </c>
      <c r="V57" t="str">
        <f>IFERROR(VLOOKUP(CONCATENATE($D57," 5"),'VEINS SIMPLIFIED'!$I:$S,'VEINS SIMPLIFIED'!$R$1,0),"")</f>
        <v/>
      </c>
      <c r="W57" t="str">
        <f>IFERROR(VLOOKUP(CONCATENATE($D57," 5"),'VEINS SIMPLIFIED'!$I:$S,'VEINS SIMPLIFIED'!$N$1,0),"")</f>
        <v/>
      </c>
      <c r="X57" t="str">
        <f>IFERROR(VLOOKUP(CONCATENATE($D57," 5"),'VEINS SIMPLIFIED'!$I:$S,'VEINS SIMPLIFIED'!$O$1,0),"")</f>
        <v/>
      </c>
      <c r="Y57" s="113" t="str">
        <f>IFERROR(VLOOKUP(CONCATENATE($D57," o"),'VEINS SIMPLIFIED'!$I:$BX,68,0),"")</f>
        <v>Red veins dominant</v>
      </c>
    </row>
    <row r="58" spans="2:25" hidden="1" x14ac:dyDescent="0.3">
      <c r="B58">
        <v>21</v>
      </c>
      <c r="C58">
        <v>1</v>
      </c>
      <c r="D58" t="str">
        <f t="shared" si="0"/>
        <v>21-1</v>
      </c>
      <c r="E58">
        <v>0</v>
      </c>
      <c r="F58">
        <v>84</v>
      </c>
      <c r="G58" s="126">
        <v>42.25</v>
      </c>
      <c r="H58" s="122">
        <v>43.09</v>
      </c>
      <c r="I58" s="55" t="str">
        <f>IFERROR(VLOOKUP($D58,'VEINS SIMPLIFIED'!$H:$J,3,0),"")</f>
        <v>Listveneite</v>
      </c>
      <c r="J58" t="str">
        <f>IFERROR(VLOOKUP(CONCATENATE($D58," 1"),'VEINS SIMPLIFIED'!$I:$S,'VEINS SIMPLIFIED'!$R$1,0),"")</f>
        <v>CARB-OXD</v>
      </c>
      <c r="K58" s="122">
        <f>IFERROR(VLOOKUP(CONCATENATE($D58," 1"),'VEINS SIMPLIFIED'!$I:$S,'VEINS SIMPLIFIED'!$N$1,0),"")</f>
        <v>42.25</v>
      </c>
      <c r="L58" s="122">
        <f>IFERROR(VLOOKUP(CONCATENATE($D58," 1"),'VEINS SIMPLIFIED'!$I:$S,'VEINS SIMPLIFIED'!$O$1,0),"")</f>
        <v>43.06</v>
      </c>
      <c r="M58" t="str">
        <f>IFERROR(VLOOKUP(CONCATENATE($D58," 2"),'VEINS SIMPLIFIED'!$I:$S,'VEINS SIMPLIFIED'!$R$1,0),"")</f>
        <v/>
      </c>
      <c r="N58" t="str">
        <f>IFERROR(VLOOKUP(CONCATENATE($D58," 2"),'VEINS SIMPLIFIED'!$I:$S,'VEINS SIMPLIFIED'!$N$1,0),"")</f>
        <v/>
      </c>
      <c r="O58" t="str">
        <f>IFERROR(VLOOKUP(CONCATENATE($D58," 2"),'VEINS SIMPLIFIED'!$I:$S,'VEINS SIMPLIFIED'!$O$1,0),"")</f>
        <v/>
      </c>
      <c r="P58" t="str">
        <f>IFERROR(VLOOKUP(CONCATENATE($D58," 3"),'VEINS SIMPLIFIED'!$I:$S,'VEINS SIMPLIFIED'!$R$1,0),"")</f>
        <v>CARB-QTZ</v>
      </c>
      <c r="Q58">
        <f>IFERROR(VLOOKUP(CONCATENATE($D58," 3"),'VEINS SIMPLIFIED'!$I:$S,'VEINS SIMPLIFIED'!$N$1,0),"")</f>
        <v>42.25</v>
      </c>
      <c r="R58">
        <f>IFERROR(VLOOKUP(CONCATENATE($D58," 3"),'VEINS SIMPLIFIED'!$I:$S,'VEINS SIMPLIFIED'!$O$1,0),"")</f>
        <v>43.06</v>
      </c>
      <c r="S58" t="str">
        <f>IFERROR(VLOOKUP(CONCATENATE($D58," 4"),'VEINS SIMPLIFIED'!$I:$S,'VEINS SIMPLIFIED'!$R$1,0),"")</f>
        <v/>
      </c>
      <c r="T58" t="str">
        <f>IFERROR(VLOOKUP(CONCATENATE($D58," 4"),'VEINS SIMPLIFIED'!$I:$S,'VEINS SIMPLIFIED'!$N$1,0),"")</f>
        <v/>
      </c>
      <c r="U58" t="str">
        <f>IFERROR(VLOOKUP(CONCATENATE($D58," 4"),'VEINS SIMPLIFIED'!$I:$S,'VEINS SIMPLIFIED'!$O$1,0),"")</f>
        <v/>
      </c>
      <c r="V58" t="str">
        <f>IFERROR(VLOOKUP(CONCATENATE($D58," 5"),'VEINS SIMPLIFIED'!$I:$S,'VEINS SIMPLIFIED'!$R$1,0),"")</f>
        <v/>
      </c>
      <c r="W58" t="str">
        <f>IFERROR(VLOOKUP(CONCATENATE($D58," 5"),'VEINS SIMPLIFIED'!$I:$S,'VEINS SIMPLIFIED'!$N$1,0),"")</f>
        <v/>
      </c>
      <c r="X58" t="str">
        <f>IFERROR(VLOOKUP(CONCATENATE($D58," 5"),'VEINS SIMPLIFIED'!$I:$S,'VEINS SIMPLIFIED'!$O$1,0),"")</f>
        <v/>
      </c>
      <c r="Y58" s="113" t="str">
        <f>IFERROR(VLOOKUP(CONCATENATE($D58," o"),'VEINS SIMPLIFIED'!$I:$BX,68,0),"")</f>
        <v>section highly weathered; red veins indistinct; carb+qz veins weather bold</v>
      </c>
    </row>
    <row r="59" spans="2:25" hidden="1" x14ac:dyDescent="0.3">
      <c r="B59">
        <v>21</v>
      </c>
      <c r="C59">
        <v>2</v>
      </c>
      <c r="D59" t="str">
        <f t="shared" si="0"/>
        <v>21-2</v>
      </c>
      <c r="E59">
        <v>0</v>
      </c>
      <c r="F59">
        <v>94</v>
      </c>
      <c r="G59" s="126">
        <v>43.094999999999999</v>
      </c>
      <c r="H59" s="122">
        <v>44.034999999999997</v>
      </c>
      <c r="I59" s="55" t="str">
        <f>IFERROR(VLOOKUP($D59,'VEINS SIMPLIFIED'!$H:$J,3,0),"")</f>
        <v>Listveneite</v>
      </c>
      <c r="J59" t="str">
        <f>IFERROR(VLOOKUP(CONCATENATE($D59," 1"),'VEINS SIMPLIFIED'!$I:$S,'VEINS SIMPLIFIED'!$R$1,0),"")</f>
        <v>CARB-OXD</v>
      </c>
      <c r="K59" s="122">
        <f>IFERROR(VLOOKUP(CONCATENATE($D59," 1"),'VEINS SIMPLIFIED'!$I:$S,'VEINS SIMPLIFIED'!$N$1,0),"")</f>
        <v>43.094999999999999</v>
      </c>
      <c r="L59" s="122">
        <f>IFERROR(VLOOKUP(CONCATENATE($D59," 1"),'VEINS SIMPLIFIED'!$I:$S,'VEINS SIMPLIFIED'!$O$1,0),"")</f>
        <v>44.034999999999997</v>
      </c>
      <c r="M59" t="str">
        <f>IFERROR(VLOOKUP(CONCATENATE($D59," 2"),'VEINS SIMPLIFIED'!$I:$S,'VEINS SIMPLIFIED'!$R$1,0),"")</f>
        <v/>
      </c>
      <c r="N59" t="str">
        <f>IFERROR(VLOOKUP(CONCATENATE($D59," 2"),'VEINS SIMPLIFIED'!$I:$S,'VEINS SIMPLIFIED'!$N$1,0),"")</f>
        <v/>
      </c>
      <c r="O59" t="str">
        <f>IFERROR(VLOOKUP(CONCATENATE($D59," 2"),'VEINS SIMPLIFIED'!$I:$S,'VEINS SIMPLIFIED'!$O$1,0),"")</f>
        <v/>
      </c>
      <c r="P59" t="str">
        <f>IFERROR(VLOOKUP(CONCATENATE($D59," 3"),'VEINS SIMPLIFIED'!$I:$S,'VEINS SIMPLIFIED'!$R$1,0),"")</f>
        <v>CARB-QTZ</v>
      </c>
      <c r="Q59">
        <f>IFERROR(VLOOKUP(CONCATENATE($D59," 3"),'VEINS SIMPLIFIED'!$I:$S,'VEINS SIMPLIFIED'!$N$1,0),"")</f>
        <v>43.094999999999999</v>
      </c>
      <c r="R59">
        <f>IFERROR(VLOOKUP(CONCATENATE($D59," 3"),'VEINS SIMPLIFIED'!$I:$S,'VEINS SIMPLIFIED'!$O$1,0),"")</f>
        <v>44.034999999999997</v>
      </c>
      <c r="S59" t="str">
        <f>IFERROR(VLOOKUP(CONCATENATE($D59," 4"),'VEINS SIMPLIFIED'!$I:$S,'VEINS SIMPLIFIED'!$R$1,0),"")</f>
        <v/>
      </c>
      <c r="T59" t="str">
        <f>IFERROR(VLOOKUP(CONCATENATE($D59," 4"),'VEINS SIMPLIFIED'!$I:$S,'VEINS SIMPLIFIED'!$N$1,0),"")</f>
        <v/>
      </c>
      <c r="U59" t="str">
        <f>IFERROR(VLOOKUP(CONCATENATE($D59," 4"),'VEINS SIMPLIFIED'!$I:$S,'VEINS SIMPLIFIED'!$O$1,0),"")</f>
        <v/>
      </c>
      <c r="V59" t="str">
        <f>IFERROR(VLOOKUP(CONCATENATE($D59," 5"),'VEINS SIMPLIFIED'!$I:$S,'VEINS SIMPLIFIED'!$R$1,0),"")</f>
        <v/>
      </c>
      <c r="W59" t="str">
        <f>IFERROR(VLOOKUP(CONCATENATE($D59," 5"),'VEINS SIMPLIFIED'!$I:$S,'VEINS SIMPLIFIED'!$N$1,0),"")</f>
        <v/>
      </c>
      <c r="X59" t="str">
        <f>IFERROR(VLOOKUP(CONCATENATE($D59," 5"),'VEINS SIMPLIFIED'!$I:$S,'VEINS SIMPLIFIED'!$O$1,0),"")</f>
        <v/>
      </c>
      <c r="Y59" s="113" t="str">
        <f>IFERROR(VLOOKUP(CONCATENATE($D59," o"),'VEINS SIMPLIFIED'!$I:$BX,68,0),"")</f>
        <v>section highly weathered; carb+qz veins weather bold</v>
      </c>
    </row>
    <row r="60" spans="2:25" hidden="1" x14ac:dyDescent="0.3">
      <c r="B60">
        <v>21</v>
      </c>
      <c r="C60">
        <v>3</v>
      </c>
      <c r="D60" t="str">
        <f t="shared" si="0"/>
        <v>21-3</v>
      </c>
      <c r="E60">
        <v>0</v>
      </c>
      <c r="F60">
        <v>69</v>
      </c>
      <c r="G60" s="126">
        <v>44.034999999999997</v>
      </c>
      <c r="H60" s="122">
        <v>44.724999999999994</v>
      </c>
      <c r="I60" s="55" t="str">
        <f>IFERROR(VLOOKUP($D60,'VEINS SIMPLIFIED'!$H:$J,3,0),"")</f>
        <v>Listveneite</v>
      </c>
      <c r="J60" t="str">
        <f>IFERROR(VLOOKUP(CONCATENATE($D60," 1"),'VEINS SIMPLIFIED'!$I:$S,'VEINS SIMPLIFIED'!$R$1,0),"")</f>
        <v>CARB-OXD</v>
      </c>
      <c r="K60" s="122">
        <f>IFERROR(VLOOKUP(CONCATENATE($D60," 1"),'VEINS SIMPLIFIED'!$I:$S,'VEINS SIMPLIFIED'!$N$1,0),"")</f>
        <v>44.034999999999997</v>
      </c>
      <c r="L60" s="122">
        <f>IFERROR(VLOOKUP(CONCATENATE($D60," 1"),'VEINS SIMPLIFIED'!$I:$S,'VEINS SIMPLIFIED'!$O$1,0),"")</f>
        <v>44.714999999999996</v>
      </c>
      <c r="M60" t="str">
        <f>IFERROR(VLOOKUP(CONCATENATE($D60," 2"),'VEINS SIMPLIFIED'!$I:$S,'VEINS SIMPLIFIED'!$R$1,0),"")</f>
        <v/>
      </c>
      <c r="N60" t="str">
        <f>IFERROR(VLOOKUP(CONCATENATE($D60," 2"),'VEINS SIMPLIFIED'!$I:$S,'VEINS SIMPLIFIED'!$N$1,0),"")</f>
        <v/>
      </c>
      <c r="O60" t="str">
        <f>IFERROR(VLOOKUP(CONCATENATE($D60," 2"),'VEINS SIMPLIFIED'!$I:$S,'VEINS SIMPLIFIED'!$O$1,0),"")</f>
        <v/>
      </c>
      <c r="P60" t="str">
        <f>IFERROR(VLOOKUP(CONCATENATE($D60," 3"),'VEINS SIMPLIFIED'!$I:$S,'VEINS SIMPLIFIED'!$R$1,0),"")</f>
        <v>CARB-QTZ</v>
      </c>
      <c r="Q60">
        <f>IFERROR(VLOOKUP(CONCATENATE($D60," 3"),'VEINS SIMPLIFIED'!$I:$S,'VEINS SIMPLIFIED'!$N$1,0),"")</f>
        <v>44.034999999999997</v>
      </c>
      <c r="R60">
        <f>IFERROR(VLOOKUP(CONCATENATE($D60," 3"),'VEINS SIMPLIFIED'!$I:$S,'VEINS SIMPLIFIED'!$O$1,0),"")</f>
        <v>44.714999999999996</v>
      </c>
      <c r="S60" t="str">
        <f>IFERROR(VLOOKUP(CONCATENATE($D60," 4"),'VEINS SIMPLIFIED'!$I:$S,'VEINS SIMPLIFIED'!$R$1,0),"")</f>
        <v/>
      </c>
      <c r="T60" t="str">
        <f>IFERROR(VLOOKUP(CONCATENATE($D60," 4"),'VEINS SIMPLIFIED'!$I:$S,'VEINS SIMPLIFIED'!$N$1,0),"")</f>
        <v/>
      </c>
      <c r="U60" t="str">
        <f>IFERROR(VLOOKUP(CONCATENATE($D60," 4"),'VEINS SIMPLIFIED'!$I:$S,'VEINS SIMPLIFIED'!$O$1,0),"")</f>
        <v/>
      </c>
      <c r="V60" t="str">
        <f>IFERROR(VLOOKUP(CONCATENATE($D60," 5"),'VEINS SIMPLIFIED'!$I:$S,'VEINS SIMPLIFIED'!$R$1,0),"")</f>
        <v/>
      </c>
      <c r="W60" t="str">
        <f>IFERROR(VLOOKUP(CONCATENATE($D60," 5"),'VEINS SIMPLIFIED'!$I:$S,'VEINS SIMPLIFIED'!$N$1,0),"")</f>
        <v/>
      </c>
      <c r="X60" t="str">
        <f>IFERROR(VLOOKUP(CONCATENATE($D60," 5"),'VEINS SIMPLIFIED'!$I:$S,'VEINS SIMPLIFIED'!$O$1,0),"")</f>
        <v/>
      </c>
      <c r="Y60" s="113" t="str">
        <f>IFERROR(VLOOKUP(CONCATENATE($D60," o"),'VEINS SIMPLIFIED'!$I:$BX,68,0),"")</f>
        <v>veining much less intense</v>
      </c>
    </row>
    <row r="61" spans="2:25" hidden="1" x14ac:dyDescent="0.3">
      <c r="B61">
        <v>21</v>
      </c>
      <c r="C61">
        <v>4</v>
      </c>
      <c r="D61" t="str">
        <f t="shared" si="0"/>
        <v>21-4</v>
      </c>
      <c r="E61">
        <v>0</v>
      </c>
      <c r="F61">
        <v>46</v>
      </c>
      <c r="G61" s="126">
        <v>44.739999999999995</v>
      </c>
      <c r="H61" s="122">
        <v>45.199999999999996</v>
      </c>
      <c r="I61" s="55" t="str">
        <f>IFERROR(VLOOKUP($D61,'VEINS SIMPLIFIED'!$H:$J,3,0),"")</f>
        <v>Listveneite</v>
      </c>
      <c r="J61" t="str">
        <f>IFERROR(VLOOKUP(CONCATENATE($D61," 1"),'VEINS SIMPLIFIED'!$I:$S,'VEINS SIMPLIFIED'!$R$1,0),"")</f>
        <v>CARB-OXD</v>
      </c>
      <c r="K61" s="122">
        <f>IFERROR(VLOOKUP(CONCATENATE($D61," 1"),'VEINS SIMPLIFIED'!$I:$S,'VEINS SIMPLIFIED'!$N$1,0),"")</f>
        <v>44.739999999999995</v>
      </c>
      <c r="L61" s="122">
        <f>IFERROR(VLOOKUP(CONCATENATE($D61," 1"),'VEINS SIMPLIFIED'!$I:$S,'VEINS SIMPLIFIED'!$O$1,0),"")</f>
        <v>45.19</v>
      </c>
      <c r="M61" t="str">
        <f>IFERROR(VLOOKUP(CONCATENATE($D61," 2"),'VEINS SIMPLIFIED'!$I:$S,'VEINS SIMPLIFIED'!$R$1,0),"")</f>
        <v/>
      </c>
      <c r="N61" t="str">
        <f>IFERROR(VLOOKUP(CONCATENATE($D61," 2"),'VEINS SIMPLIFIED'!$I:$S,'VEINS SIMPLIFIED'!$N$1,0),"")</f>
        <v/>
      </c>
      <c r="O61" t="str">
        <f>IFERROR(VLOOKUP(CONCATENATE($D61," 2"),'VEINS SIMPLIFIED'!$I:$S,'VEINS SIMPLIFIED'!$O$1,0),"")</f>
        <v/>
      </c>
      <c r="P61" t="str">
        <f>IFERROR(VLOOKUP(CONCATENATE($D61," 3"),'VEINS SIMPLIFIED'!$I:$S,'VEINS SIMPLIFIED'!$R$1,0),"")</f>
        <v>CARB-QTZ</v>
      </c>
      <c r="Q61">
        <f>IFERROR(VLOOKUP(CONCATENATE($D61," 3"),'VEINS SIMPLIFIED'!$I:$S,'VEINS SIMPLIFIED'!$N$1,0),"")</f>
        <v>44.739999999999995</v>
      </c>
      <c r="R61">
        <f>IFERROR(VLOOKUP(CONCATENATE($D61," 3"),'VEINS SIMPLIFIED'!$I:$S,'VEINS SIMPLIFIED'!$O$1,0),"")</f>
        <v>45.19</v>
      </c>
      <c r="S61" t="str">
        <f>IFERROR(VLOOKUP(CONCATENATE($D61," 4"),'VEINS SIMPLIFIED'!$I:$S,'VEINS SIMPLIFIED'!$R$1,0),"")</f>
        <v/>
      </c>
      <c r="T61" t="str">
        <f>IFERROR(VLOOKUP(CONCATENATE($D61," 4"),'VEINS SIMPLIFIED'!$I:$S,'VEINS SIMPLIFIED'!$N$1,0),"")</f>
        <v/>
      </c>
      <c r="U61" t="str">
        <f>IFERROR(VLOOKUP(CONCATENATE($D61," 4"),'VEINS SIMPLIFIED'!$I:$S,'VEINS SIMPLIFIED'!$O$1,0),"")</f>
        <v/>
      </c>
      <c r="V61" t="str">
        <f>IFERROR(VLOOKUP(CONCATENATE($D61," 5"),'VEINS SIMPLIFIED'!$I:$S,'VEINS SIMPLIFIED'!$R$1,0),"")</f>
        <v>OTHER</v>
      </c>
      <c r="W61">
        <f>IFERROR(VLOOKUP(CONCATENATE($D61," 5"),'VEINS SIMPLIFIED'!$I:$S,'VEINS SIMPLIFIED'!$N$1,0),"")</f>
        <v>45.089999999999996</v>
      </c>
      <c r="X61">
        <f>IFERROR(VLOOKUP(CONCATENATE($D61," 5"),'VEINS SIMPLIFIED'!$I:$S,'VEINS SIMPLIFIED'!$O$1,0),"")</f>
        <v>45.109999999999992</v>
      </c>
      <c r="Y61" s="113" t="str">
        <f>IFERROR(VLOOKUP(CONCATENATE($D61," o"),'VEINS SIMPLIFIED'!$I:$BX,68,0),"")</f>
        <v>veining continues less intense</v>
      </c>
    </row>
    <row r="62" spans="2:25" hidden="1" x14ac:dyDescent="0.3">
      <c r="B62">
        <v>22</v>
      </c>
      <c r="C62">
        <v>1</v>
      </c>
      <c r="D62" t="str">
        <f t="shared" si="0"/>
        <v>22-1</v>
      </c>
      <c r="E62">
        <v>0</v>
      </c>
      <c r="F62">
        <v>83</v>
      </c>
      <c r="G62" s="126">
        <v>45.3</v>
      </c>
      <c r="H62" s="122">
        <v>46.129999999999995</v>
      </c>
      <c r="I62" s="55" t="str">
        <f>IFERROR(VLOOKUP($D62,'VEINS SIMPLIFIED'!$H:$J,3,0),"")</f>
        <v>Listveneite</v>
      </c>
      <c r="J62" t="str">
        <f>IFERROR(VLOOKUP(CONCATENATE($D62," 1"),'VEINS SIMPLIFIED'!$I:$S,'VEINS SIMPLIFIED'!$R$1,0),"")</f>
        <v>CARB-OXD</v>
      </c>
      <c r="K62" s="122">
        <f>IFERROR(VLOOKUP(CONCATENATE($D62," 1"),'VEINS SIMPLIFIED'!$I:$S,'VEINS SIMPLIFIED'!$N$1,0),"")</f>
        <v>45.3</v>
      </c>
      <c r="L62" s="122">
        <f>IFERROR(VLOOKUP(CONCATENATE($D62," 1"),'VEINS SIMPLIFIED'!$I:$S,'VEINS SIMPLIFIED'!$O$1,0),"")</f>
        <v>46.129999999999995</v>
      </c>
      <c r="M62" t="str">
        <f>IFERROR(VLOOKUP(CONCATENATE($D62," 2"),'VEINS SIMPLIFIED'!$I:$S,'VEINS SIMPLIFIED'!$R$1,0),"")</f>
        <v>CARBONATE</v>
      </c>
      <c r="N62">
        <f>IFERROR(VLOOKUP(CONCATENATE($D62," 2"),'VEINS SIMPLIFIED'!$I:$S,'VEINS SIMPLIFIED'!$N$1,0),"")</f>
        <v>45.3</v>
      </c>
      <c r="O62">
        <f>IFERROR(VLOOKUP(CONCATENATE($D62," 2"),'VEINS SIMPLIFIED'!$I:$S,'VEINS SIMPLIFIED'!$O$1,0),"")</f>
        <v>46.129999999999995</v>
      </c>
      <c r="P62" t="str">
        <f>IFERROR(VLOOKUP(CONCATENATE($D62," 3"),'VEINS SIMPLIFIED'!$I:$S,'VEINS SIMPLIFIED'!$R$1,0),"")</f>
        <v/>
      </c>
      <c r="Q62" t="str">
        <f>IFERROR(VLOOKUP(CONCATENATE($D62," 3"),'VEINS SIMPLIFIED'!$I:$S,'VEINS SIMPLIFIED'!$N$1,0),"")</f>
        <v/>
      </c>
      <c r="R62" t="str">
        <f>IFERROR(VLOOKUP(CONCATENATE($D62," 3"),'VEINS SIMPLIFIED'!$I:$S,'VEINS SIMPLIFIED'!$O$1,0),"")</f>
        <v/>
      </c>
      <c r="S62" t="str">
        <f>IFERROR(VLOOKUP(CONCATENATE($D62," 4"),'VEINS SIMPLIFIED'!$I:$S,'VEINS SIMPLIFIED'!$R$1,0),"")</f>
        <v/>
      </c>
      <c r="T62" t="str">
        <f>IFERROR(VLOOKUP(CONCATENATE($D62," 4"),'VEINS SIMPLIFIED'!$I:$S,'VEINS SIMPLIFIED'!$N$1,0),"")</f>
        <v/>
      </c>
      <c r="U62" t="str">
        <f>IFERROR(VLOOKUP(CONCATENATE($D62," 4"),'VEINS SIMPLIFIED'!$I:$S,'VEINS SIMPLIFIED'!$O$1,0),"")</f>
        <v/>
      </c>
      <c r="V62" t="str">
        <f>IFERROR(VLOOKUP(CONCATENATE($D62," 5"),'VEINS SIMPLIFIED'!$I:$S,'VEINS SIMPLIFIED'!$R$1,0),"")</f>
        <v/>
      </c>
      <c r="W62" t="str">
        <f>IFERROR(VLOOKUP(CONCATENATE($D62," 5"),'VEINS SIMPLIFIED'!$I:$S,'VEINS SIMPLIFIED'!$N$1,0),"")</f>
        <v/>
      </c>
      <c r="X62" t="str">
        <f>IFERROR(VLOOKUP(CONCATENATE($D62," 5"),'VEINS SIMPLIFIED'!$I:$S,'VEINS SIMPLIFIED'!$O$1,0),"")</f>
        <v/>
      </c>
      <c r="Y62" s="113" t="str">
        <f>IFERROR(VLOOKUP(CONCATENATE($D62," o"),'VEINS SIMPLIFIED'!$I:$BX,68,0),"")</f>
        <v xml:space="preserve">Red veins dominate, less intense at top of section. Multiple generations Qtz-Carb veins </v>
      </c>
    </row>
    <row r="63" spans="2:25" hidden="1" x14ac:dyDescent="0.3">
      <c r="B63">
        <v>22</v>
      </c>
      <c r="C63">
        <v>2</v>
      </c>
      <c r="D63" t="str">
        <f t="shared" si="0"/>
        <v>22-2</v>
      </c>
      <c r="E63">
        <v>0</v>
      </c>
      <c r="F63">
        <v>85</v>
      </c>
      <c r="G63" s="126">
        <v>46.134999999999998</v>
      </c>
      <c r="H63" s="122">
        <v>46.984999999999999</v>
      </c>
      <c r="I63" s="55" t="str">
        <f>IFERROR(VLOOKUP($D63,'VEINS SIMPLIFIED'!$H:$J,3,0),"")</f>
        <v>Listveneite</v>
      </c>
      <c r="J63" t="str">
        <f>IFERROR(VLOOKUP(CONCATENATE($D63," 1"),'VEINS SIMPLIFIED'!$I:$S,'VEINS SIMPLIFIED'!$R$1,0),"")</f>
        <v>CARB-OXD</v>
      </c>
      <c r="K63" s="122">
        <f>IFERROR(VLOOKUP(CONCATENATE($D63," 1"),'VEINS SIMPLIFIED'!$I:$S,'VEINS SIMPLIFIED'!$N$1,0),"")</f>
        <v>46.134999999999998</v>
      </c>
      <c r="L63" s="122">
        <f>IFERROR(VLOOKUP(CONCATENATE($D63," 1"),'VEINS SIMPLIFIED'!$I:$S,'VEINS SIMPLIFIED'!$O$1,0),"")</f>
        <v>46.984999999999999</v>
      </c>
      <c r="M63" t="str">
        <f>IFERROR(VLOOKUP(CONCATENATE($D63," 2"),'VEINS SIMPLIFIED'!$I:$S,'VEINS SIMPLIFIED'!$R$1,0),"")</f>
        <v>CARBONATE</v>
      </c>
      <c r="N63">
        <f>IFERROR(VLOOKUP(CONCATENATE($D63," 2"),'VEINS SIMPLIFIED'!$I:$S,'VEINS SIMPLIFIED'!$N$1,0),"")</f>
        <v>46.134999999999998</v>
      </c>
      <c r="O63">
        <f>IFERROR(VLOOKUP(CONCATENATE($D63," 2"),'VEINS SIMPLIFIED'!$I:$S,'VEINS SIMPLIFIED'!$O$1,0),"")</f>
        <v>46.984999999999999</v>
      </c>
      <c r="P63" t="str">
        <f>IFERROR(VLOOKUP(CONCATENATE($D63," 3"),'VEINS SIMPLIFIED'!$I:$S,'VEINS SIMPLIFIED'!$R$1,0),"")</f>
        <v/>
      </c>
      <c r="Q63" t="str">
        <f>IFERROR(VLOOKUP(CONCATENATE($D63," 3"),'VEINS SIMPLIFIED'!$I:$S,'VEINS SIMPLIFIED'!$N$1,0),"")</f>
        <v/>
      </c>
      <c r="R63" t="str">
        <f>IFERROR(VLOOKUP(CONCATENATE($D63," 3"),'VEINS SIMPLIFIED'!$I:$S,'VEINS SIMPLIFIED'!$O$1,0),"")</f>
        <v/>
      </c>
      <c r="S63" t="str">
        <f>IFERROR(VLOOKUP(CONCATENATE($D63," 4"),'VEINS SIMPLIFIED'!$I:$S,'VEINS SIMPLIFIED'!$R$1,0),"")</f>
        <v/>
      </c>
      <c r="T63" t="str">
        <f>IFERROR(VLOOKUP(CONCATENATE($D63," 4"),'VEINS SIMPLIFIED'!$I:$S,'VEINS SIMPLIFIED'!$N$1,0),"")</f>
        <v/>
      </c>
      <c r="U63" t="str">
        <f>IFERROR(VLOOKUP(CONCATENATE($D63," 4"),'VEINS SIMPLIFIED'!$I:$S,'VEINS SIMPLIFIED'!$O$1,0),"")</f>
        <v/>
      </c>
      <c r="V63" t="str">
        <f>IFERROR(VLOOKUP(CONCATENATE($D63," 5"),'VEINS SIMPLIFIED'!$I:$S,'VEINS SIMPLIFIED'!$R$1,0),"")</f>
        <v>OTHER</v>
      </c>
      <c r="W63">
        <f>IFERROR(VLOOKUP(CONCATENATE($D63," 5"),'VEINS SIMPLIFIED'!$I:$S,'VEINS SIMPLIFIED'!$N$1,0),"")</f>
        <v>46.494999999999997</v>
      </c>
      <c r="X63">
        <f>IFERROR(VLOOKUP(CONCATENATE($D63," 5"),'VEINS SIMPLIFIED'!$I:$S,'VEINS SIMPLIFIED'!$O$1,0),"")</f>
        <v>46.644999999999996</v>
      </c>
      <c r="Y63" s="113" t="str">
        <f>IFERROR(VLOOKUP(CONCATENATE($D63," o"),'VEINS SIMPLIFIED'!$I:$BX,68,0),"")</f>
        <v xml:space="preserve">Red veins dominate. Multiple generations Qtz-Carb veins </v>
      </c>
    </row>
    <row r="64" spans="2:25" hidden="1" x14ac:dyDescent="0.3">
      <c r="B64">
        <v>22</v>
      </c>
      <c r="C64">
        <v>3</v>
      </c>
      <c r="D64" t="str">
        <f t="shared" si="0"/>
        <v>22-3</v>
      </c>
      <c r="E64">
        <v>0</v>
      </c>
      <c r="F64">
        <v>56</v>
      </c>
      <c r="G64" s="126">
        <v>46.989999999999995</v>
      </c>
      <c r="H64" s="122">
        <v>47.55</v>
      </c>
      <c r="I64" s="55" t="str">
        <f>IFERROR(VLOOKUP($D64,'VEINS SIMPLIFIED'!$H:$J,3,0),"")</f>
        <v>Listveneite</v>
      </c>
      <c r="J64" t="str">
        <f>IFERROR(VLOOKUP(CONCATENATE($D64," 1"),'VEINS SIMPLIFIED'!$I:$S,'VEINS SIMPLIFIED'!$R$1,0),"")</f>
        <v>CARB-OXD</v>
      </c>
      <c r="K64" s="122">
        <f>IFERROR(VLOOKUP(CONCATENATE($D64," 1"),'VEINS SIMPLIFIED'!$I:$S,'VEINS SIMPLIFIED'!$N$1,0),"")</f>
        <v>46.989999999999995</v>
      </c>
      <c r="L64" s="122">
        <f>IFERROR(VLOOKUP(CONCATENATE($D64," 1"),'VEINS SIMPLIFIED'!$I:$S,'VEINS SIMPLIFIED'!$O$1,0),"")</f>
        <v>47.55</v>
      </c>
      <c r="M64" t="str">
        <f>IFERROR(VLOOKUP(CONCATENATE($D64," 2"),'VEINS SIMPLIFIED'!$I:$S,'VEINS SIMPLIFIED'!$R$1,0),"")</f>
        <v>CARBONATE</v>
      </c>
      <c r="N64">
        <f>IFERROR(VLOOKUP(CONCATENATE($D64," 2"),'VEINS SIMPLIFIED'!$I:$S,'VEINS SIMPLIFIED'!$N$1,0),"")</f>
        <v>46.989999999999995</v>
      </c>
      <c r="O64">
        <f>IFERROR(VLOOKUP(CONCATENATE($D64," 2"),'VEINS SIMPLIFIED'!$I:$S,'VEINS SIMPLIFIED'!$O$1,0),"")</f>
        <v>47.55</v>
      </c>
      <c r="P64" t="str">
        <f>IFERROR(VLOOKUP(CONCATENATE($D64," 3"),'VEINS SIMPLIFIED'!$I:$S,'VEINS SIMPLIFIED'!$R$1,0),"")</f>
        <v/>
      </c>
      <c r="Q64" t="str">
        <f>IFERROR(VLOOKUP(CONCATENATE($D64," 3"),'VEINS SIMPLIFIED'!$I:$S,'VEINS SIMPLIFIED'!$N$1,0),"")</f>
        <v/>
      </c>
      <c r="R64" t="str">
        <f>IFERROR(VLOOKUP(CONCATENATE($D64," 3"),'VEINS SIMPLIFIED'!$I:$S,'VEINS SIMPLIFIED'!$O$1,0),"")</f>
        <v/>
      </c>
      <c r="S64" t="str">
        <f>IFERROR(VLOOKUP(CONCATENATE($D64," 4"),'VEINS SIMPLIFIED'!$I:$S,'VEINS SIMPLIFIED'!$R$1,0),"")</f>
        <v/>
      </c>
      <c r="T64" t="str">
        <f>IFERROR(VLOOKUP(CONCATENATE($D64," 4"),'VEINS SIMPLIFIED'!$I:$S,'VEINS SIMPLIFIED'!$N$1,0),"")</f>
        <v/>
      </c>
      <c r="U64" t="str">
        <f>IFERROR(VLOOKUP(CONCATENATE($D64," 4"),'VEINS SIMPLIFIED'!$I:$S,'VEINS SIMPLIFIED'!$O$1,0),"")</f>
        <v/>
      </c>
      <c r="V64" t="str">
        <f>IFERROR(VLOOKUP(CONCATENATE($D64," 5"),'VEINS SIMPLIFIED'!$I:$S,'VEINS SIMPLIFIED'!$R$1,0),"")</f>
        <v/>
      </c>
      <c r="W64" t="str">
        <f>IFERROR(VLOOKUP(CONCATENATE($D64," 5"),'VEINS SIMPLIFIED'!$I:$S,'VEINS SIMPLIFIED'!$N$1,0),"")</f>
        <v/>
      </c>
      <c r="X64" t="str">
        <f>IFERROR(VLOOKUP(CONCATENATE($D64," 5"),'VEINS SIMPLIFIED'!$I:$S,'VEINS SIMPLIFIED'!$O$1,0),"")</f>
        <v/>
      </c>
      <c r="Y64" s="113" t="str">
        <f>IFERROR(VLOOKUP(CONCATENATE($D64," o"),'VEINS SIMPLIFIED'!$I:$BX,68,0),"")</f>
        <v>Red veins still dominant. Notable zoned 1-2 cm carbonate filled cavities</v>
      </c>
    </row>
    <row r="65" spans="2:25" hidden="1" x14ac:dyDescent="0.3">
      <c r="B65">
        <v>22</v>
      </c>
      <c r="C65">
        <v>4</v>
      </c>
      <c r="D65" t="str">
        <f t="shared" si="0"/>
        <v>22-4</v>
      </c>
      <c r="E65">
        <v>0</v>
      </c>
      <c r="F65">
        <v>86</v>
      </c>
      <c r="G65" s="126">
        <v>47.55</v>
      </c>
      <c r="H65" s="122">
        <v>48.41</v>
      </c>
      <c r="I65" s="55" t="str">
        <f>IFERROR(VLOOKUP($D65,'VEINS SIMPLIFIED'!$H:$J,3,0),"")</f>
        <v>Listveneite</v>
      </c>
      <c r="J65" t="str">
        <f>IFERROR(VLOOKUP(CONCATENATE($D65," 1"),'VEINS SIMPLIFIED'!$I:$S,'VEINS SIMPLIFIED'!$R$1,0),"")</f>
        <v>CARB-OXD</v>
      </c>
      <c r="K65" s="122">
        <f>IFERROR(VLOOKUP(CONCATENATE($D65," 1"),'VEINS SIMPLIFIED'!$I:$S,'VEINS SIMPLIFIED'!$N$1,0),"")</f>
        <v>47.55</v>
      </c>
      <c r="L65" s="122">
        <f>IFERROR(VLOOKUP(CONCATENATE($D65," 1"),'VEINS SIMPLIFIED'!$I:$S,'VEINS SIMPLIFIED'!$O$1,0),"")</f>
        <v>48.39</v>
      </c>
      <c r="M65" t="str">
        <f>IFERROR(VLOOKUP(CONCATENATE($D65," 2"),'VEINS SIMPLIFIED'!$I:$S,'VEINS SIMPLIFIED'!$R$1,0),"")</f>
        <v/>
      </c>
      <c r="N65" t="str">
        <f>IFERROR(VLOOKUP(CONCATENATE($D65," 2"),'VEINS SIMPLIFIED'!$I:$S,'VEINS SIMPLIFIED'!$N$1,0),"")</f>
        <v/>
      </c>
      <c r="O65" t="str">
        <f>IFERROR(VLOOKUP(CONCATENATE($D65," 2"),'VEINS SIMPLIFIED'!$I:$S,'VEINS SIMPLIFIED'!$O$1,0),"")</f>
        <v/>
      </c>
      <c r="P65" t="str">
        <f>IFERROR(VLOOKUP(CONCATENATE($D65," 3"),'VEINS SIMPLIFIED'!$I:$S,'VEINS SIMPLIFIED'!$R$1,0),"")</f>
        <v>CARB-QTZ</v>
      </c>
      <c r="Q65">
        <f>IFERROR(VLOOKUP(CONCATENATE($D65," 3"),'VEINS SIMPLIFIED'!$I:$S,'VEINS SIMPLIFIED'!$N$1,0),"")</f>
        <v>47.55</v>
      </c>
      <c r="R65">
        <f>IFERROR(VLOOKUP(CONCATENATE($D65," 3"),'VEINS SIMPLIFIED'!$I:$S,'VEINS SIMPLIFIED'!$O$1,0),"")</f>
        <v>48.39</v>
      </c>
      <c r="S65" t="str">
        <f>IFERROR(VLOOKUP(CONCATENATE($D65," 4"),'VEINS SIMPLIFIED'!$I:$S,'VEINS SIMPLIFIED'!$R$1,0),"")</f>
        <v/>
      </c>
      <c r="T65" t="str">
        <f>IFERROR(VLOOKUP(CONCATENATE($D65," 4"),'VEINS SIMPLIFIED'!$I:$S,'VEINS SIMPLIFIED'!$N$1,0),"")</f>
        <v/>
      </c>
      <c r="U65" t="str">
        <f>IFERROR(VLOOKUP(CONCATENATE($D65," 4"),'VEINS SIMPLIFIED'!$I:$S,'VEINS SIMPLIFIED'!$O$1,0),"")</f>
        <v/>
      </c>
      <c r="V65" t="str">
        <f>IFERROR(VLOOKUP(CONCATENATE($D65," 5"),'VEINS SIMPLIFIED'!$I:$S,'VEINS SIMPLIFIED'!$R$1,0),"")</f>
        <v/>
      </c>
      <c r="W65" t="str">
        <f>IFERROR(VLOOKUP(CONCATENATE($D65," 5"),'VEINS SIMPLIFIED'!$I:$S,'VEINS SIMPLIFIED'!$N$1,0),"")</f>
        <v/>
      </c>
      <c r="X65" t="str">
        <f>IFERROR(VLOOKUP(CONCATENATE($D65," 5"),'VEINS SIMPLIFIED'!$I:$S,'VEINS SIMPLIFIED'!$O$1,0),"")</f>
        <v/>
      </c>
      <c r="Y65" s="113" t="str">
        <f>IFERROR(VLOOKUP(CONCATENATE($D65," o"),'VEINS SIMPLIFIED'!$I:$BX,68,0),"")</f>
        <v>Red veins still dominant. Carb-Qtz veining continuos less intense</v>
      </c>
    </row>
    <row r="66" spans="2:25" hidden="1" x14ac:dyDescent="0.3">
      <c r="B66">
        <v>23</v>
      </c>
      <c r="C66">
        <v>1</v>
      </c>
      <c r="D66" t="str">
        <f t="shared" si="0"/>
        <v>23-1</v>
      </c>
      <c r="E66">
        <v>0</v>
      </c>
      <c r="F66">
        <v>60</v>
      </c>
      <c r="G66" s="126">
        <v>48.35</v>
      </c>
      <c r="H66" s="122">
        <v>48.95</v>
      </c>
      <c r="I66" s="55" t="str">
        <f>IFERROR(VLOOKUP($D66,'VEINS SIMPLIFIED'!$H:$J,3,0),"")</f>
        <v>Listveneite</v>
      </c>
      <c r="J66" t="str">
        <f>IFERROR(VLOOKUP(CONCATENATE($D66," 1"),'VEINS SIMPLIFIED'!$I:$S,'VEINS SIMPLIFIED'!$R$1,0),"")</f>
        <v>CARB-OXD</v>
      </c>
      <c r="K66" s="122">
        <f>IFERROR(VLOOKUP(CONCATENATE($D66," 1"),'VEINS SIMPLIFIED'!$I:$S,'VEINS SIMPLIFIED'!$N$1,0),"")</f>
        <v>48.35</v>
      </c>
      <c r="L66" s="122">
        <f>IFERROR(VLOOKUP(CONCATENATE($D66," 1"),'VEINS SIMPLIFIED'!$I:$S,'VEINS SIMPLIFIED'!$O$1,0),"")</f>
        <v>48.95</v>
      </c>
      <c r="M66" t="str">
        <f>IFERROR(VLOOKUP(CONCATENATE($D66," 2"),'VEINS SIMPLIFIED'!$I:$S,'VEINS SIMPLIFIED'!$R$1,0),"")</f>
        <v/>
      </c>
      <c r="N66" t="str">
        <f>IFERROR(VLOOKUP(CONCATENATE($D66," 2"),'VEINS SIMPLIFIED'!$I:$S,'VEINS SIMPLIFIED'!$N$1,0),"")</f>
        <v/>
      </c>
      <c r="O66" t="str">
        <f>IFERROR(VLOOKUP(CONCATENATE($D66," 2"),'VEINS SIMPLIFIED'!$I:$S,'VEINS SIMPLIFIED'!$O$1,0),"")</f>
        <v/>
      </c>
      <c r="P66" t="str">
        <f>IFERROR(VLOOKUP(CONCATENATE($D66," 3"),'VEINS SIMPLIFIED'!$I:$S,'VEINS SIMPLIFIED'!$R$1,0),"")</f>
        <v>CARB-QTZ</v>
      </c>
      <c r="Q66">
        <f>IFERROR(VLOOKUP(CONCATENATE($D66," 3"),'VEINS SIMPLIFIED'!$I:$S,'VEINS SIMPLIFIED'!$N$1,0),"")</f>
        <v>48.35</v>
      </c>
      <c r="R66">
        <f>IFERROR(VLOOKUP(CONCATENATE($D66," 3"),'VEINS SIMPLIFIED'!$I:$S,'VEINS SIMPLIFIED'!$O$1,0),"")</f>
        <v>48.95</v>
      </c>
      <c r="S66" t="str">
        <f>IFERROR(VLOOKUP(CONCATENATE($D66," 4"),'VEINS SIMPLIFIED'!$I:$S,'VEINS SIMPLIFIED'!$R$1,0),"")</f>
        <v/>
      </c>
      <c r="T66" t="str">
        <f>IFERROR(VLOOKUP(CONCATENATE($D66," 4"),'VEINS SIMPLIFIED'!$I:$S,'VEINS SIMPLIFIED'!$N$1,0),"")</f>
        <v/>
      </c>
      <c r="U66" t="str">
        <f>IFERROR(VLOOKUP(CONCATENATE($D66," 4"),'VEINS SIMPLIFIED'!$I:$S,'VEINS SIMPLIFIED'!$O$1,0),"")</f>
        <v/>
      </c>
      <c r="V66" t="str">
        <f>IFERROR(VLOOKUP(CONCATENATE($D66," 5"),'VEINS SIMPLIFIED'!$I:$S,'VEINS SIMPLIFIED'!$R$1,0),"")</f>
        <v/>
      </c>
      <c r="W66" t="str">
        <f>IFERROR(VLOOKUP(CONCATENATE($D66," 5"),'VEINS SIMPLIFIED'!$I:$S,'VEINS SIMPLIFIED'!$N$1,0),"")</f>
        <v/>
      </c>
      <c r="X66" t="str">
        <f>IFERROR(VLOOKUP(CONCATENATE($D66," 5"),'VEINS SIMPLIFIED'!$I:$S,'VEINS SIMPLIFIED'!$O$1,0),"")</f>
        <v/>
      </c>
      <c r="Y66" s="113" t="str">
        <f>IFERROR(VLOOKUP(CONCATENATE($D66," o"),'VEINS SIMPLIFIED'!$I:$BX,68,0),"")</f>
        <v xml:space="preserve">Intensity of red staining associated with Fe-Oxd-Hidroxd veinset decreases significantly below 50 cm although the associated microvein network persists </v>
      </c>
    </row>
    <row r="67" spans="2:25" hidden="1" x14ac:dyDescent="0.3">
      <c r="B67">
        <v>24</v>
      </c>
      <c r="C67">
        <v>1</v>
      </c>
      <c r="D67" t="str">
        <f t="shared" ref="D67:D130" si="1">B67&amp;"-"&amp;C67</f>
        <v>24-1</v>
      </c>
      <c r="E67">
        <v>0</v>
      </c>
      <c r="F67">
        <v>89</v>
      </c>
      <c r="G67" s="126">
        <v>49.05</v>
      </c>
      <c r="H67" s="122">
        <v>49.94</v>
      </c>
      <c r="I67" s="55" t="str">
        <f>IFERROR(VLOOKUP($D67,'VEINS SIMPLIFIED'!$H:$J,3,0),"")</f>
        <v>Listveneite</v>
      </c>
      <c r="J67" t="str">
        <f>IFERROR(VLOOKUP(CONCATENATE($D67," 1"),'VEINS SIMPLIFIED'!$I:$S,'VEINS SIMPLIFIED'!$R$1,0),"")</f>
        <v>CARB-OXD</v>
      </c>
      <c r="K67" s="122">
        <f>IFERROR(VLOOKUP(CONCATENATE($D67," 1"),'VEINS SIMPLIFIED'!$I:$S,'VEINS SIMPLIFIED'!$N$1,0),"")</f>
        <v>49.05</v>
      </c>
      <c r="L67" s="122">
        <f>IFERROR(VLOOKUP(CONCATENATE($D67," 1"),'VEINS SIMPLIFIED'!$I:$S,'VEINS SIMPLIFIED'!$O$1,0),"")</f>
        <v>49.94</v>
      </c>
      <c r="M67" t="str">
        <f>IFERROR(VLOOKUP(CONCATENATE($D67," 2"),'VEINS SIMPLIFIED'!$I:$S,'VEINS SIMPLIFIED'!$R$1,0),"")</f>
        <v/>
      </c>
      <c r="N67" t="str">
        <f>IFERROR(VLOOKUP(CONCATENATE($D67," 2"),'VEINS SIMPLIFIED'!$I:$S,'VEINS SIMPLIFIED'!$N$1,0),"")</f>
        <v/>
      </c>
      <c r="O67" t="str">
        <f>IFERROR(VLOOKUP(CONCATENATE($D67," 2"),'VEINS SIMPLIFIED'!$I:$S,'VEINS SIMPLIFIED'!$O$1,0),"")</f>
        <v/>
      </c>
      <c r="P67" t="str">
        <f>IFERROR(VLOOKUP(CONCATENATE($D67," 3"),'VEINS SIMPLIFIED'!$I:$S,'VEINS SIMPLIFIED'!$R$1,0),"")</f>
        <v>CARB-QTZ</v>
      </c>
      <c r="Q67">
        <f>IFERROR(VLOOKUP(CONCATENATE($D67," 3"),'VEINS SIMPLIFIED'!$I:$S,'VEINS SIMPLIFIED'!$N$1,0),"")</f>
        <v>49.05</v>
      </c>
      <c r="R67">
        <f>IFERROR(VLOOKUP(CONCATENATE($D67," 3"),'VEINS SIMPLIFIED'!$I:$S,'VEINS SIMPLIFIED'!$O$1,0),"")</f>
        <v>49.94</v>
      </c>
      <c r="S67" t="str">
        <f>IFERROR(VLOOKUP(CONCATENATE($D67," 4"),'VEINS SIMPLIFIED'!$I:$S,'VEINS SIMPLIFIED'!$R$1,0),"")</f>
        <v/>
      </c>
      <c r="T67" t="str">
        <f>IFERROR(VLOOKUP(CONCATENATE($D67," 4"),'VEINS SIMPLIFIED'!$I:$S,'VEINS SIMPLIFIED'!$N$1,0),"")</f>
        <v/>
      </c>
      <c r="U67" t="str">
        <f>IFERROR(VLOOKUP(CONCATENATE($D67," 4"),'VEINS SIMPLIFIED'!$I:$S,'VEINS SIMPLIFIED'!$O$1,0),"")</f>
        <v/>
      </c>
      <c r="V67" t="str">
        <f>IFERROR(VLOOKUP(CONCATENATE($D67," 5"),'VEINS SIMPLIFIED'!$I:$S,'VEINS SIMPLIFIED'!$R$1,0),"")</f>
        <v/>
      </c>
      <c r="W67" t="str">
        <f>IFERROR(VLOOKUP(CONCATENATE($D67," 5"),'VEINS SIMPLIFIED'!$I:$S,'VEINS SIMPLIFIED'!$N$1,0),"")</f>
        <v/>
      </c>
      <c r="X67" t="str">
        <f>IFERROR(VLOOKUP(CONCATENATE($D67," 5"),'VEINS SIMPLIFIED'!$I:$S,'VEINS SIMPLIFIED'!$O$1,0),"")</f>
        <v/>
      </c>
      <c r="Y67" s="113" t="str">
        <f>IFERROR(VLOOKUP(CONCATENATE($D67," o"),'VEINS SIMPLIFIED'!$I:$BX,68,0),"")</f>
        <v>Intensity of red staining associated with Fe-Oxd-Hidroxd veinset increases significantly below 15 cm ; associated microvein network persists throughout. Intensity of cqrb-qz veins increases to bottom of section</v>
      </c>
    </row>
    <row r="68" spans="2:25" hidden="1" x14ac:dyDescent="0.3">
      <c r="B68">
        <v>24</v>
      </c>
      <c r="C68">
        <v>2</v>
      </c>
      <c r="D68" t="str">
        <f t="shared" si="1"/>
        <v>24-2</v>
      </c>
      <c r="E68">
        <v>0</v>
      </c>
      <c r="F68">
        <v>76</v>
      </c>
      <c r="G68" s="126">
        <v>49.949999999999996</v>
      </c>
      <c r="H68" s="122">
        <v>50.709999999999994</v>
      </c>
      <c r="I68" s="55" t="str">
        <f>IFERROR(VLOOKUP($D68,'VEINS SIMPLIFIED'!$H:$J,3,0),"")</f>
        <v>Listveneite</v>
      </c>
      <c r="J68" t="str">
        <f>IFERROR(VLOOKUP(CONCATENATE($D68," 1"),'VEINS SIMPLIFIED'!$I:$S,'VEINS SIMPLIFIED'!$R$1,0),"")</f>
        <v>CARB-OXD</v>
      </c>
      <c r="K68" s="122">
        <f>IFERROR(VLOOKUP(CONCATENATE($D68," 1"),'VEINS SIMPLIFIED'!$I:$S,'VEINS SIMPLIFIED'!$N$1,0),"")</f>
        <v>49.949999999999996</v>
      </c>
      <c r="L68" s="122">
        <f>IFERROR(VLOOKUP(CONCATENATE($D68," 1"),'VEINS SIMPLIFIED'!$I:$S,'VEINS SIMPLIFIED'!$O$1,0),"")</f>
        <v>50.709999999999994</v>
      </c>
      <c r="M68" t="str">
        <f>IFERROR(VLOOKUP(CONCATENATE($D68," 2"),'VEINS SIMPLIFIED'!$I:$S,'VEINS SIMPLIFIED'!$R$1,0),"")</f>
        <v/>
      </c>
      <c r="N68" t="str">
        <f>IFERROR(VLOOKUP(CONCATENATE($D68," 2"),'VEINS SIMPLIFIED'!$I:$S,'VEINS SIMPLIFIED'!$N$1,0),"")</f>
        <v/>
      </c>
      <c r="O68" t="str">
        <f>IFERROR(VLOOKUP(CONCATENATE($D68," 2"),'VEINS SIMPLIFIED'!$I:$S,'VEINS SIMPLIFIED'!$O$1,0),"")</f>
        <v/>
      </c>
      <c r="P68" t="str">
        <f>IFERROR(VLOOKUP(CONCATENATE($D68," 3"),'VEINS SIMPLIFIED'!$I:$S,'VEINS SIMPLIFIED'!$R$1,0),"")</f>
        <v>CARB-QTZ</v>
      </c>
      <c r="Q68">
        <f>IFERROR(VLOOKUP(CONCATENATE($D68," 3"),'VEINS SIMPLIFIED'!$I:$S,'VEINS SIMPLIFIED'!$N$1,0),"")</f>
        <v>49.949999999999996</v>
      </c>
      <c r="R68">
        <f>IFERROR(VLOOKUP(CONCATENATE($D68," 3"),'VEINS SIMPLIFIED'!$I:$S,'VEINS SIMPLIFIED'!$O$1,0),"")</f>
        <v>50.709999999999994</v>
      </c>
      <c r="S68" t="str">
        <f>IFERROR(VLOOKUP(CONCATENATE($D68," 4"),'VEINS SIMPLIFIED'!$I:$S,'VEINS SIMPLIFIED'!$R$1,0),"")</f>
        <v/>
      </c>
      <c r="T68" t="str">
        <f>IFERROR(VLOOKUP(CONCATENATE($D68," 4"),'VEINS SIMPLIFIED'!$I:$S,'VEINS SIMPLIFIED'!$N$1,0),"")</f>
        <v/>
      </c>
      <c r="U68" t="str">
        <f>IFERROR(VLOOKUP(CONCATENATE($D68," 4"),'VEINS SIMPLIFIED'!$I:$S,'VEINS SIMPLIFIED'!$O$1,0),"")</f>
        <v/>
      </c>
      <c r="V68" t="str">
        <f>IFERROR(VLOOKUP(CONCATENATE($D68," 5"),'VEINS SIMPLIFIED'!$I:$S,'VEINS SIMPLIFIED'!$R$1,0),"")</f>
        <v/>
      </c>
      <c r="W68" t="str">
        <f>IFERROR(VLOOKUP(CONCATENATE($D68," 5"),'VEINS SIMPLIFIED'!$I:$S,'VEINS SIMPLIFIED'!$N$1,0),"")</f>
        <v/>
      </c>
      <c r="X68" t="str">
        <f>IFERROR(VLOOKUP(CONCATENATE($D68," 5"),'VEINS SIMPLIFIED'!$I:$S,'VEINS SIMPLIFIED'!$O$1,0),"")</f>
        <v/>
      </c>
      <c r="Y68" s="113" t="str">
        <f>IFERROR(VLOOKUP(CONCATENATE($D68," o"),'VEINS SIMPLIFIED'!$I:$BX,68,0),"")</f>
        <v xml:space="preserve">Red veins  dominant. </v>
      </c>
    </row>
    <row r="69" spans="2:25" hidden="1" x14ac:dyDescent="0.3">
      <c r="B69">
        <v>24</v>
      </c>
      <c r="C69">
        <v>3</v>
      </c>
      <c r="D69" t="str">
        <f t="shared" si="1"/>
        <v>24-3</v>
      </c>
      <c r="E69">
        <v>0</v>
      </c>
      <c r="F69">
        <v>96</v>
      </c>
      <c r="G69" s="126">
        <v>50.714999999999996</v>
      </c>
      <c r="H69" s="122">
        <v>51.674999999999997</v>
      </c>
      <c r="I69" s="55" t="str">
        <f>IFERROR(VLOOKUP($D69,'VEINS SIMPLIFIED'!$H:$J,3,0),"")</f>
        <v>Listveneite</v>
      </c>
      <c r="J69" t="str">
        <f>IFERROR(VLOOKUP(CONCATENATE($D69," 1"),'VEINS SIMPLIFIED'!$I:$S,'VEINS SIMPLIFIED'!$R$1,0),"")</f>
        <v>CARB-OXD</v>
      </c>
      <c r="K69" s="122">
        <f>IFERROR(VLOOKUP(CONCATENATE($D69," 1"),'VEINS SIMPLIFIED'!$I:$S,'VEINS SIMPLIFIED'!$N$1,0),"")</f>
        <v>50.714999999999996</v>
      </c>
      <c r="L69" s="122">
        <f>IFERROR(VLOOKUP(CONCATENATE($D69," 1"),'VEINS SIMPLIFIED'!$I:$S,'VEINS SIMPLIFIED'!$O$1,0),"")</f>
        <v>51.664999999999999</v>
      </c>
      <c r="M69" t="str">
        <f>IFERROR(VLOOKUP(CONCATENATE($D69," 2"),'VEINS SIMPLIFIED'!$I:$S,'VEINS SIMPLIFIED'!$R$1,0),"")</f>
        <v>CARBONATE</v>
      </c>
      <c r="N69">
        <f>IFERROR(VLOOKUP(CONCATENATE($D69," 2"),'VEINS SIMPLIFIED'!$I:$S,'VEINS SIMPLIFIED'!$N$1,0),"")</f>
        <v>50.714999999999996</v>
      </c>
      <c r="O69">
        <f>IFERROR(VLOOKUP(CONCATENATE($D69," 2"),'VEINS SIMPLIFIED'!$I:$S,'VEINS SIMPLIFIED'!$O$1,0),"")</f>
        <v>51.664999999999999</v>
      </c>
      <c r="P69" t="str">
        <f>IFERROR(VLOOKUP(CONCATENATE($D69," 3"),'VEINS SIMPLIFIED'!$I:$S,'VEINS SIMPLIFIED'!$R$1,0),"")</f>
        <v/>
      </c>
      <c r="Q69" t="str">
        <f>IFERROR(VLOOKUP(CONCATENATE($D69," 3"),'VEINS SIMPLIFIED'!$I:$S,'VEINS SIMPLIFIED'!$N$1,0),"")</f>
        <v/>
      </c>
      <c r="R69" t="str">
        <f>IFERROR(VLOOKUP(CONCATENATE($D69," 3"),'VEINS SIMPLIFIED'!$I:$S,'VEINS SIMPLIFIED'!$O$1,0),"")</f>
        <v/>
      </c>
      <c r="S69" t="str">
        <f>IFERROR(VLOOKUP(CONCATENATE($D69," 4"),'VEINS SIMPLIFIED'!$I:$S,'VEINS SIMPLIFIED'!$R$1,0),"")</f>
        <v/>
      </c>
      <c r="T69" t="str">
        <f>IFERROR(VLOOKUP(CONCATENATE($D69," 4"),'VEINS SIMPLIFIED'!$I:$S,'VEINS SIMPLIFIED'!$N$1,0),"")</f>
        <v/>
      </c>
      <c r="U69" t="str">
        <f>IFERROR(VLOOKUP(CONCATENATE($D69," 4"),'VEINS SIMPLIFIED'!$I:$S,'VEINS SIMPLIFIED'!$O$1,0),"")</f>
        <v/>
      </c>
      <c r="V69" t="str">
        <f>IFERROR(VLOOKUP(CONCATENATE($D69," 5"),'VEINS SIMPLIFIED'!$I:$S,'VEINS SIMPLIFIED'!$R$1,0),"")</f>
        <v/>
      </c>
      <c r="W69" t="str">
        <f>IFERROR(VLOOKUP(CONCATENATE($D69," 5"),'VEINS SIMPLIFIED'!$I:$S,'VEINS SIMPLIFIED'!$N$1,0),"")</f>
        <v/>
      </c>
      <c r="X69" t="str">
        <f>IFERROR(VLOOKUP(CONCATENATE($D69," 5"),'VEINS SIMPLIFIED'!$I:$S,'VEINS SIMPLIFIED'!$O$1,0),"")</f>
        <v/>
      </c>
      <c r="Y69" s="113" t="str">
        <f>IFERROR(VLOOKUP(CONCATENATE($D69," o"),'VEINS SIMPLIFIED'!$I:$BX,68,0),"")</f>
        <v>Red veins dominant locally up to 5 mm in top 20 cm, forming discret, irregular network</v>
      </c>
    </row>
    <row r="70" spans="2:25" hidden="1" x14ac:dyDescent="0.3">
      <c r="B70">
        <v>25</v>
      </c>
      <c r="C70">
        <v>1</v>
      </c>
      <c r="D70" t="str">
        <f t="shared" si="1"/>
        <v>25-1</v>
      </c>
      <c r="E70">
        <v>0</v>
      </c>
      <c r="F70">
        <v>46</v>
      </c>
      <c r="G70" s="126">
        <v>51.4</v>
      </c>
      <c r="H70" s="122">
        <v>51.86</v>
      </c>
      <c r="I70" s="55" t="str">
        <f>IFERROR(VLOOKUP($D70,'VEINS SIMPLIFIED'!$H:$J,3,0),"")</f>
        <v>Listveneite</v>
      </c>
      <c r="J70" t="str">
        <f>IFERROR(VLOOKUP(CONCATENATE($D70," 1"),'VEINS SIMPLIFIED'!$I:$S,'VEINS SIMPLIFIED'!$R$1,0),"")</f>
        <v>CARB-OXD</v>
      </c>
      <c r="K70" s="122">
        <f>IFERROR(VLOOKUP(CONCATENATE($D70," 1"),'VEINS SIMPLIFIED'!$I:$S,'VEINS SIMPLIFIED'!$N$1,0),"")</f>
        <v>51.4</v>
      </c>
      <c r="L70" s="122">
        <f>IFERROR(VLOOKUP(CONCATENATE($D70," 1"),'VEINS SIMPLIFIED'!$I:$S,'VEINS SIMPLIFIED'!$O$1,0),"")</f>
        <v>51.86</v>
      </c>
      <c r="M70" t="str">
        <f>IFERROR(VLOOKUP(CONCATENATE($D70," 2"),'VEINS SIMPLIFIED'!$I:$S,'VEINS SIMPLIFIED'!$R$1,0),"")</f>
        <v/>
      </c>
      <c r="N70" t="str">
        <f>IFERROR(VLOOKUP(CONCATENATE($D70," 2"),'VEINS SIMPLIFIED'!$I:$S,'VEINS SIMPLIFIED'!$N$1,0),"")</f>
        <v/>
      </c>
      <c r="O70" t="str">
        <f>IFERROR(VLOOKUP(CONCATENATE($D70," 2"),'VEINS SIMPLIFIED'!$I:$S,'VEINS SIMPLIFIED'!$O$1,0),"")</f>
        <v/>
      </c>
      <c r="P70" t="str">
        <f>IFERROR(VLOOKUP(CONCATENATE($D70," 3"),'VEINS SIMPLIFIED'!$I:$S,'VEINS SIMPLIFIED'!$R$1,0),"")</f>
        <v>CARB-QTZ</v>
      </c>
      <c r="Q70">
        <f>IFERROR(VLOOKUP(CONCATENATE($D70," 3"),'VEINS SIMPLIFIED'!$I:$S,'VEINS SIMPLIFIED'!$N$1,0),"")</f>
        <v>51.4</v>
      </c>
      <c r="R70">
        <f>IFERROR(VLOOKUP(CONCATENATE($D70," 3"),'VEINS SIMPLIFIED'!$I:$S,'VEINS SIMPLIFIED'!$O$1,0),"")</f>
        <v>51.86</v>
      </c>
      <c r="S70" t="str">
        <f>IFERROR(VLOOKUP(CONCATENATE($D70," 4"),'VEINS SIMPLIFIED'!$I:$S,'VEINS SIMPLIFIED'!$R$1,0),"")</f>
        <v/>
      </c>
      <c r="T70" t="str">
        <f>IFERROR(VLOOKUP(CONCATENATE($D70," 4"),'VEINS SIMPLIFIED'!$I:$S,'VEINS SIMPLIFIED'!$N$1,0),"")</f>
        <v/>
      </c>
      <c r="U70" t="str">
        <f>IFERROR(VLOOKUP(CONCATENATE($D70," 4"),'VEINS SIMPLIFIED'!$I:$S,'VEINS SIMPLIFIED'!$O$1,0),"")</f>
        <v/>
      </c>
      <c r="V70" t="str">
        <f>IFERROR(VLOOKUP(CONCATENATE($D70," 5"),'VEINS SIMPLIFIED'!$I:$S,'VEINS SIMPLIFIED'!$R$1,0),"")</f>
        <v/>
      </c>
      <c r="W70" t="str">
        <f>IFERROR(VLOOKUP(CONCATENATE($D70," 5"),'VEINS SIMPLIFIED'!$I:$S,'VEINS SIMPLIFIED'!$N$1,0),"")</f>
        <v/>
      </c>
      <c r="X70" t="str">
        <f>IFERROR(VLOOKUP(CONCATENATE($D70," 5"),'VEINS SIMPLIFIED'!$I:$S,'VEINS SIMPLIFIED'!$O$1,0),"")</f>
        <v/>
      </c>
      <c r="Y70" s="113" t="str">
        <f>IFERROR(VLOOKUP(CONCATENATE($D70," o"),'VEINS SIMPLIFIED'!$I:$BX,68,0),"")</f>
        <v>Red veins  dominant locally up to 5 mm in top 12 cm, forming discret, irregular network</v>
      </c>
    </row>
    <row r="71" spans="2:25" hidden="1" x14ac:dyDescent="0.3">
      <c r="B71">
        <v>25</v>
      </c>
      <c r="C71">
        <v>2</v>
      </c>
      <c r="D71" t="str">
        <f t="shared" si="1"/>
        <v>25-2</v>
      </c>
      <c r="E71">
        <v>0</v>
      </c>
      <c r="F71">
        <v>93</v>
      </c>
      <c r="G71" s="126">
        <v>51.87</v>
      </c>
      <c r="H71" s="122">
        <v>52.8</v>
      </c>
      <c r="I71" s="55" t="str">
        <f>IFERROR(VLOOKUP($D71,'VEINS SIMPLIFIED'!$H:$J,3,0),"")</f>
        <v>Listveneite</v>
      </c>
      <c r="J71" t="str">
        <f>IFERROR(VLOOKUP(CONCATENATE($D71," 1"),'VEINS SIMPLIFIED'!$I:$S,'VEINS SIMPLIFIED'!$R$1,0),"")</f>
        <v>CARB-OXD</v>
      </c>
      <c r="K71" s="122">
        <f>IFERROR(VLOOKUP(CONCATENATE($D71," 1"),'VEINS SIMPLIFIED'!$I:$S,'VEINS SIMPLIFIED'!$N$1,0),"")</f>
        <v>51.87</v>
      </c>
      <c r="L71" s="122">
        <f>IFERROR(VLOOKUP(CONCATENATE($D71," 1"),'VEINS SIMPLIFIED'!$I:$S,'VEINS SIMPLIFIED'!$O$1,0),"")</f>
        <v>52.8</v>
      </c>
      <c r="M71" t="str">
        <f>IFERROR(VLOOKUP(CONCATENATE($D71," 2"),'VEINS SIMPLIFIED'!$I:$S,'VEINS SIMPLIFIED'!$R$1,0),"")</f>
        <v>CARBONATE</v>
      </c>
      <c r="N71">
        <f>IFERROR(VLOOKUP(CONCATENATE($D71," 2"),'VEINS SIMPLIFIED'!$I:$S,'VEINS SIMPLIFIED'!$N$1,0),"")</f>
        <v>51.87</v>
      </c>
      <c r="O71">
        <f>IFERROR(VLOOKUP(CONCATENATE($D71," 2"),'VEINS SIMPLIFIED'!$I:$S,'VEINS SIMPLIFIED'!$O$1,0),"")</f>
        <v>52.8</v>
      </c>
      <c r="P71" t="str">
        <f>IFERROR(VLOOKUP(CONCATENATE($D71," 3"),'VEINS SIMPLIFIED'!$I:$S,'VEINS SIMPLIFIED'!$R$1,0),"")</f>
        <v/>
      </c>
      <c r="Q71" t="str">
        <f>IFERROR(VLOOKUP(CONCATENATE($D71," 3"),'VEINS SIMPLIFIED'!$I:$S,'VEINS SIMPLIFIED'!$N$1,0),"")</f>
        <v/>
      </c>
      <c r="R71" t="str">
        <f>IFERROR(VLOOKUP(CONCATENATE($D71," 3"),'VEINS SIMPLIFIED'!$I:$S,'VEINS SIMPLIFIED'!$O$1,0),"")</f>
        <v/>
      </c>
      <c r="S71" t="str">
        <f>IFERROR(VLOOKUP(CONCATENATE($D71," 4"),'VEINS SIMPLIFIED'!$I:$S,'VEINS SIMPLIFIED'!$R$1,0),"")</f>
        <v/>
      </c>
      <c r="T71" t="str">
        <f>IFERROR(VLOOKUP(CONCATENATE($D71," 4"),'VEINS SIMPLIFIED'!$I:$S,'VEINS SIMPLIFIED'!$N$1,0),"")</f>
        <v/>
      </c>
      <c r="U71" t="str">
        <f>IFERROR(VLOOKUP(CONCATENATE($D71," 4"),'VEINS SIMPLIFIED'!$I:$S,'VEINS SIMPLIFIED'!$O$1,0),"")</f>
        <v/>
      </c>
      <c r="V71" t="str">
        <f>IFERROR(VLOOKUP(CONCATENATE($D71," 5"),'VEINS SIMPLIFIED'!$I:$S,'VEINS SIMPLIFIED'!$R$1,0),"")</f>
        <v/>
      </c>
      <c r="W71" t="str">
        <f>IFERROR(VLOOKUP(CONCATENATE($D71," 5"),'VEINS SIMPLIFIED'!$I:$S,'VEINS SIMPLIFIED'!$N$1,0),"")</f>
        <v/>
      </c>
      <c r="X71" t="str">
        <f>IFERROR(VLOOKUP(CONCATENATE($D71," 5"),'VEINS SIMPLIFIED'!$I:$S,'VEINS SIMPLIFIED'!$O$1,0),"")</f>
        <v/>
      </c>
      <c r="Y71" s="113" t="str">
        <f>IFERROR(VLOOKUP(CONCATENATE($D71," o"),'VEINS SIMPLIFIED'!$I:$BX,68,0),"")</f>
        <v>Red veins locally up to 5 mm in top 8 cm, forming discret, irregular network</v>
      </c>
    </row>
    <row r="72" spans="2:25" hidden="1" x14ac:dyDescent="0.3">
      <c r="B72">
        <v>25</v>
      </c>
      <c r="C72">
        <v>3</v>
      </c>
      <c r="D72" t="str">
        <f t="shared" si="1"/>
        <v>25-3</v>
      </c>
      <c r="E72">
        <v>0</v>
      </c>
      <c r="F72">
        <v>97</v>
      </c>
      <c r="G72" s="126">
        <v>52.805</v>
      </c>
      <c r="H72" s="122">
        <v>53.774999999999999</v>
      </c>
      <c r="I72" s="55" t="str">
        <f>IFERROR(VLOOKUP($D72,'VEINS SIMPLIFIED'!$H:$J,3,0),"")</f>
        <v>Listveneite</v>
      </c>
      <c r="J72" t="str">
        <f>IFERROR(VLOOKUP(CONCATENATE($D72," 1"),'VEINS SIMPLIFIED'!$I:$S,'VEINS SIMPLIFIED'!$R$1,0),"")</f>
        <v>CARB-OXD</v>
      </c>
      <c r="K72" s="122">
        <f>IFERROR(VLOOKUP(CONCATENATE($D72," 1"),'VEINS SIMPLIFIED'!$I:$S,'VEINS SIMPLIFIED'!$N$1,0),"")</f>
        <v>52.805</v>
      </c>
      <c r="L72" s="122">
        <f>IFERROR(VLOOKUP(CONCATENATE($D72," 1"),'VEINS SIMPLIFIED'!$I:$S,'VEINS SIMPLIFIED'!$O$1,0),"")</f>
        <v>53.774999999999999</v>
      </c>
      <c r="M72" t="str">
        <f>IFERROR(VLOOKUP(CONCATENATE($D72," 2"),'VEINS SIMPLIFIED'!$I:$S,'VEINS SIMPLIFIED'!$R$1,0),"")</f>
        <v>CARBONATE</v>
      </c>
      <c r="N72">
        <f>IFERROR(VLOOKUP(CONCATENATE($D72," 2"),'VEINS SIMPLIFIED'!$I:$S,'VEINS SIMPLIFIED'!$N$1,0),"")</f>
        <v>52.805</v>
      </c>
      <c r="O72">
        <f>IFERROR(VLOOKUP(CONCATENATE($D72," 2"),'VEINS SIMPLIFIED'!$I:$S,'VEINS SIMPLIFIED'!$O$1,0),"")</f>
        <v>53.774999999999999</v>
      </c>
      <c r="P72" t="str">
        <f>IFERROR(VLOOKUP(CONCATENATE($D72," 3"),'VEINS SIMPLIFIED'!$I:$S,'VEINS SIMPLIFIED'!$R$1,0),"")</f>
        <v/>
      </c>
      <c r="Q72" t="str">
        <f>IFERROR(VLOOKUP(CONCATENATE($D72," 3"),'VEINS SIMPLIFIED'!$I:$S,'VEINS SIMPLIFIED'!$N$1,0),"")</f>
        <v/>
      </c>
      <c r="R72" t="str">
        <f>IFERROR(VLOOKUP(CONCATENATE($D72," 3"),'VEINS SIMPLIFIED'!$I:$S,'VEINS SIMPLIFIED'!$O$1,0),"")</f>
        <v/>
      </c>
      <c r="S72" t="str">
        <f>IFERROR(VLOOKUP(CONCATENATE($D72," 4"),'VEINS SIMPLIFIED'!$I:$S,'VEINS SIMPLIFIED'!$R$1,0),"")</f>
        <v/>
      </c>
      <c r="T72" t="str">
        <f>IFERROR(VLOOKUP(CONCATENATE($D72," 4"),'VEINS SIMPLIFIED'!$I:$S,'VEINS SIMPLIFIED'!$N$1,0),"")</f>
        <v/>
      </c>
      <c r="U72" t="str">
        <f>IFERROR(VLOOKUP(CONCATENATE($D72," 4"),'VEINS SIMPLIFIED'!$I:$S,'VEINS SIMPLIFIED'!$O$1,0),"")</f>
        <v/>
      </c>
      <c r="V72" t="str">
        <f>IFERROR(VLOOKUP(CONCATENATE($D72," 5"),'VEINS SIMPLIFIED'!$I:$S,'VEINS SIMPLIFIED'!$R$1,0),"")</f>
        <v/>
      </c>
      <c r="W72" t="str">
        <f>IFERROR(VLOOKUP(CONCATENATE($D72," 5"),'VEINS SIMPLIFIED'!$I:$S,'VEINS SIMPLIFIED'!$N$1,0),"")</f>
        <v/>
      </c>
      <c r="X72" t="str">
        <f>IFERROR(VLOOKUP(CONCATENATE($D72," 5"),'VEINS SIMPLIFIED'!$I:$S,'VEINS SIMPLIFIED'!$O$1,0),"")</f>
        <v/>
      </c>
      <c r="Y72" s="113" t="str">
        <f>IFERROR(VLOOKUP(CONCATENATE($D72," o"),'VEINS SIMPLIFIED'!$I:$BX,68,0),"")</f>
        <v>Red veins predominate</v>
      </c>
    </row>
    <row r="73" spans="2:25" hidden="1" x14ac:dyDescent="0.3">
      <c r="B73">
        <v>25</v>
      </c>
      <c r="C73">
        <v>4</v>
      </c>
      <c r="D73" t="str">
        <f t="shared" si="1"/>
        <v>25-4</v>
      </c>
      <c r="E73">
        <v>0</v>
      </c>
      <c r="F73">
        <v>69</v>
      </c>
      <c r="G73" s="126">
        <v>53.774999999999999</v>
      </c>
      <c r="H73" s="122">
        <v>54.464999999999996</v>
      </c>
      <c r="I73" s="55" t="str">
        <f>IFERROR(VLOOKUP($D73,'VEINS SIMPLIFIED'!$H:$J,3,0),"")</f>
        <v>Listveneite</v>
      </c>
      <c r="J73" t="str">
        <f>IFERROR(VLOOKUP(CONCATENATE($D73," 1"),'VEINS SIMPLIFIED'!$I:$S,'VEINS SIMPLIFIED'!$R$1,0),"")</f>
        <v>CARB-OXD</v>
      </c>
      <c r="K73" s="122">
        <f>IFERROR(VLOOKUP(CONCATENATE($D73," 1"),'VEINS SIMPLIFIED'!$I:$S,'VEINS SIMPLIFIED'!$N$1,0),"")</f>
        <v>53.774999999999999</v>
      </c>
      <c r="L73" s="122">
        <f>IFERROR(VLOOKUP(CONCATENATE($D73," 1"),'VEINS SIMPLIFIED'!$I:$S,'VEINS SIMPLIFIED'!$O$1,0),"")</f>
        <v>54.464999999999996</v>
      </c>
      <c r="M73" t="str">
        <f>IFERROR(VLOOKUP(CONCATENATE($D73," 2"),'VEINS SIMPLIFIED'!$I:$S,'VEINS SIMPLIFIED'!$R$1,0),"")</f>
        <v>CARBONATE</v>
      </c>
      <c r="N73">
        <f>IFERROR(VLOOKUP(CONCATENATE($D73," 2"),'VEINS SIMPLIFIED'!$I:$S,'VEINS SIMPLIFIED'!$N$1,0),"")</f>
        <v>53.774999999999999</v>
      </c>
      <c r="O73">
        <f>IFERROR(VLOOKUP(CONCATENATE($D73," 2"),'VEINS SIMPLIFIED'!$I:$S,'VEINS SIMPLIFIED'!$O$1,0),"")</f>
        <v>54.464999999999996</v>
      </c>
      <c r="P73" t="str">
        <f>IFERROR(VLOOKUP(CONCATENATE($D73," 3"),'VEINS SIMPLIFIED'!$I:$S,'VEINS SIMPLIFIED'!$R$1,0),"")</f>
        <v/>
      </c>
      <c r="Q73" t="str">
        <f>IFERROR(VLOOKUP(CONCATENATE($D73," 3"),'VEINS SIMPLIFIED'!$I:$S,'VEINS SIMPLIFIED'!$N$1,0),"")</f>
        <v/>
      </c>
      <c r="R73" t="str">
        <f>IFERROR(VLOOKUP(CONCATENATE($D73," 3"),'VEINS SIMPLIFIED'!$I:$S,'VEINS SIMPLIFIED'!$O$1,0),"")</f>
        <v/>
      </c>
      <c r="S73" t="str">
        <f>IFERROR(VLOOKUP(CONCATENATE($D73," 4"),'VEINS SIMPLIFIED'!$I:$S,'VEINS SIMPLIFIED'!$R$1,0),"")</f>
        <v/>
      </c>
      <c r="T73" t="str">
        <f>IFERROR(VLOOKUP(CONCATENATE($D73," 4"),'VEINS SIMPLIFIED'!$I:$S,'VEINS SIMPLIFIED'!$N$1,0),"")</f>
        <v/>
      </c>
      <c r="U73" t="str">
        <f>IFERROR(VLOOKUP(CONCATENATE($D73," 4"),'VEINS SIMPLIFIED'!$I:$S,'VEINS SIMPLIFIED'!$O$1,0),"")</f>
        <v/>
      </c>
      <c r="V73" t="str">
        <f>IFERROR(VLOOKUP(CONCATENATE($D73," 5"),'VEINS SIMPLIFIED'!$I:$S,'VEINS SIMPLIFIED'!$R$1,0),"")</f>
        <v>OTHER</v>
      </c>
      <c r="W73">
        <f>IFERROR(VLOOKUP(CONCATENATE($D73," 5"),'VEINS SIMPLIFIED'!$I:$S,'VEINS SIMPLIFIED'!$N$1,0),"")</f>
        <v>53.774999999999999</v>
      </c>
      <c r="X73">
        <f>IFERROR(VLOOKUP(CONCATENATE($D73," 5"),'VEINS SIMPLIFIED'!$I:$S,'VEINS SIMPLIFIED'!$O$1,0),"")</f>
        <v>54.464999999999996</v>
      </c>
      <c r="Y73" s="113" t="str">
        <f>IFERROR(VLOOKUP(CONCATENATE($D73," o"),'VEINS SIMPLIFIED'!$I:$BX,68,0),"")</f>
        <v>Red veins predominate</v>
      </c>
    </row>
    <row r="74" spans="2:25" hidden="1" x14ac:dyDescent="0.3">
      <c r="B74">
        <v>26</v>
      </c>
      <c r="C74">
        <v>1</v>
      </c>
      <c r="D74" t="str">
        <f t="shared" si="1"/>
        <v>26-1</v>
      </c>
      <c r="E74">
        <v>0</v>
      </c>
      <c r="F74">
        <v>86</v>
      </c>
      <c r="G74" s="126">
        <v>54.45</v>
      </c>
      <c r="H74" s="122">
        <v>55.31</v>
      </c>
      <c r="I74" s="55" t="str">
        <f>IFERROR(VLOOKUP($D74,'VEINS SIMPLIFIED'!$H:$J,3,0),"")</f>
        <v>Listveneite</v>
      </c>
      <c r="J74" t="str">
        <f>IFERROR(VLOOKUP(CONCATENATE($D74," 1"),'VEINS SIMPLIFIED'!$I:$S,'VEINS SIMPLIFIED'!$R$1,0),"")</f>
        <v>CARB-OXD</v>
      </c>
      <c r="K74" s="122">
        <f>IFERROR(VLOOKUP(CONCATENATE($D74," 1"),'VEINS SIMPLIFIED'!$I:$S,'VEINS SIMPLIFIED'!$N$1,0),"")</f>
        <v>54.45</v>
      </c>
      <c r="L74" s="122">
        <f>IFERROR(VLOOKUP(CONCATENATE($D74," 1"),'VEINS SIMPLIFIED'!$I:$S,'VEINS SIMPLIFIED'!$O$1,0),"")</f>
        <v>55.31</v>
      </c>
      <c r="M74" t="str">
        <f>IFERROR(VLOOKUP(CONCATENATE($D74," 2"),'VEINS SIMPLIFIED'!$I:$S,'VEINS SIMPLIFIED'!$R$1,0),"")</f>
        <v/>
      </c>
      <c r="N74" t="str">
        <f>IFERROR(VLOOKUP(CONCATENATE($D74," 2"),'VEINS SIMPLIFIED'!$I:$S,'VEINS SIMPLIFIED'!$N$1,0),"")</f>
        <v/>
      </c>
      <c r="O74" t="str">
        <f>IFERROR(VLOOKUP(CONCATENATE($D74," 2"),'VEINS SIMPLIFIED'!$I:$S,'VEINS SIMPLIFIED'!$O$1,0),"")</f>
        <v/>
      </c>
      <c r="P74" t="str">
        <f>IFERROR(VLOOKUP(CONCATENATE($D74," 3"),'VEINS SIMPLIFIED'!$I:$S,'VEINS SIMPLIFIED'!$R$1,0),"")</f>
        <v>CARB-QTZ</v>
      </c>
      <c r="Q74">
        <f>IFERROR(VLOOKUP(CONCATENATE($D74," 3"),'VEINS SIMPLIFIED'!$I:$S,'VEINS SIMPLIFIED'!$N$1,0),"")</f>
        <v>54.45</v>
      </c>
      <c r="R74">
        <f>IFERROR(VLOOKUP(CONCATENATE($D74," 3"),'VEINS SIMPLIFIED'!$I:$S,'VEINS SIMPLIFIED'!$O$1,0),"")</f>
        <v>55.31</v>
      </c>
      <c r="S74" t="str">
        <f>IFERROR(VLOOKUP(CONCATENATE($D74," 4"),'VEINS SIMPLIFIED'!$I:$S,'VEINS SIMPLIFIED'!$R$1,0),"")</f>
        <v/>
      </c>
      <c r="T74" t="str">
        <f>IFERROR(VLOOKUP(CONCATENATE($D74," 4"),'VEINS SIMPLIFIED'!$I:$S,'VEINS SIMPLIFIED'!$N$1,0),"")</f>
        <v/>
      </c>
      <c r="U74" t="str">
        <f>IFERROR(VLOOKUP(CONCATENATE($D74," 4"),'VEINS SIMPLIFIED'!$I:$S,'VEINS SIMPLIFIED'!$O$1,0),"")</f>
        <v/>
      </c>
      <c r="V74" t="str">
        <f>IFERROR(VLOOKUP(CONCATENATE($D74," 5"),'VEINS SIMPLIFIED'!$I:$S,'VEINS SIMPLIFIED'!$R$1,0),"")</f>
        <v/>
      </c>
      <c r="W74" t="str">
        <f>IFERROR(VLOOKUP(CONCATENATE($D74," 5"),'VEINS SIMPLIFIED'!$I:$S,'VEINS SIMPLIFIED'!$N$1,0),"")</f>
        <v/>
      </c>
      <c r="X74" t="str">
        <f>IFERROR(VLOOKUP(CONCATENATE($D74," 5"),'VEINS SIMPLIFIED'!$I:$S,'VEINS SIMPLIFIED'!$O$1,0),"")</f>
        <v/>
      </c>
      <c r="Y74" s="113" t="str">
        <f>IFERROR(VLOOKUP(CONCATENATE($D74," o"),'VEINS SIMPLIFIED'!$I:$BX,68,0),"")</f>
        <v>Red veins and carb-qz veins sparse</v>
      </c>
    </row>
    <row r="75" spans="2:25" hidden="1" x14ac:dyDescent="0.3">
      <c r="B75">
        <v>26</v>
      </c>
      <c r="C75">
        <v>2</v>
      </c>
      <c r="D75" t="str">
        <f t="shared" si="1"/>
        <v>26-2</v>
      </c>
      <c r="E75">
        <v>0</v>
      </c>
      <c r="F75">
        <v>88</v>
      </c>
      <c r="G75" s="126">
        <v>55.31</v>
      </c>
      <c r="H75" s="122">
        <v>56.190000000000005</v>
      </c>
      <c r="I75" s="55" t="str">
        <f>IFERROR(VLOOKUP($D75,'VEINS SIMPLIFIED'!$H:$J,3,0),"")</f>
        <v>Listveneite</v>
      </c>
      <c r="J75" t="str">
        <f>IFERROR(VLOOKUP(CONCATENATE($D75," 1"),'VEINS SIMPLIFIED'!$I:$S,'VEINS SIMPLIFIED'!$R$1,0),"")</f>
        <v>CARB-OXD</v>
      </c>
      <c r="K75" s="122">
        <f>IFERROR(VLOOKUP(CONCATENATE($D75," 1"),'VEINS SIMPLIFIED'!$I:$S,'VEINS SIMPLIFIED'!$N$1,0),"")</f>
        <v>55.31</v>
      </c>
      <c r="L75" s="122">
        <f>IFERROR(VLOOKUP(CONCATENATE($D75," 1"),'VEINS SIMPLIFIED'!$I:$S,'VEINS SIMPLIFIED'!$O$1,0),"")</f>
        <v>56.18</v>
      </c>
      <c r="M75" t="str">
        <f>IFERROR(VLOOKUP(CONCATENATE($D75," 2"),'VEINS SIMPLIFIED'!$I:$S,'VEINS SIMPLIFIED'!$R$1,0),"")</f>
        <v>CARBONATE</v>
      </c>
      <c r="N75">
        <f>IFERROR(VLOOKUP(CONCATENATE($D75," 2"),'VEINS SIMPLIFIED'!$I:$S,'VEINS SIMPLIFIED'!$N$1,0),"")</f>
        <v>55.31</v>
      </c>
      <c r="O75">
        <f>IFERROR(VLOOKUP(CONCATENATE($D75," 2"),'VEINS SIMPLIFIED'!$I:$S,'VEINS SIMPLIFIED'!$O$1,0),"")</f>
        <v>56.18</v>
      </c>
      <c r="P75" t="str">
        <f>IFERROR(VLOOKUP(CONCATENATE($D75," 3"),'VEINS SIMPLIFIED'!$I:$S,'VEINS SIMPLIFIED'!$R$1,0),"")</f>
        <v>CARB-QTZ</v>
      </c>
      <c r="Q75">
        <f>IFERROR(VLOOKUP(CONCATENATE($D75," 3"),'VEINS SIMPLIFIED'!$I:$S,'VEINS SIMPLIFIED'!$N$1,0),"")</f>
        <v>55.34</v>
      </c>
      <c r="R75">
        <f>IFERROR(VLOOKUP(CONCATENATE($D75," 3"),'VEINS SIMPLIFIED'!$I:$S,'VEINS SIMPLIFIED'!$O$1,0),"")</f>
        <v>55.550000000000004</v>
      </c>
      <c r="S75" t="str">
        <f>IFERROR(VLOOKUP(CONCATENATE($D75," 4"),'VEINS SIMPLIFIED'!$I:$S,'VEINS SIMPLIFIED'!$R$1,0),"")</f>
        <v/>
      </c>
      <c r="T75" t="str">
        <f>IFERROR(VLOOKUP(CONCATENATE($D75," 4"),'VEINS SIMPLIFIED'!$I:$S,'VEINS SIMPLIFIED'!$N$1,0),"")</f>
        <v/>
      </c>
      <c r="U75" t="str">
        <f>IFERROR(VLOOKUP(CONCATENATE($D75," 4"),'VEINS SIMPLIFIED'!$I:$S,'VEINS SIMPLIFIED'!$O$1,0),"")</f>
        <v/>
      </c>
      <c r="V75" t="str">
        <f>IFERROR(VLOOKUP(CONCATENATE($D75," 5"),'VEINS SIMPLIFIED'!$I:$S,'VEINS SIMPLIFIED'!$R$1,0),"")</f>
        <v/>
      </c>
      <c r="W75" t="str">
        <f>IFERROR(VLOOKUP(CONCATENATE($D75," 5"),'VEINS SIMPLIFIED'!$I:$S,'VEINS SIMPLIFIED'!$N$1,0),"")</f>
        <v/>
      </c>
      <c r="X75" t="str">
        <f>IFERROR(VLOOKUP(CONCATENATE($D75," 5"),'VEINS SIMPLIFIED'!$I:$S,'VEINS SIMPLIFIED'!$O$1,0),"")</f>
        <v/>
      </c>
      <c r="Y75" s="113" t="str">
        <f>IFERROR(VLOOKUP(CONCATENATE($D75," o"),'VEINS SIMPLIFIED'!$I:$BX,68,0),"")</f>
        <v xml:space="preserve">microvein network no longer red, but persists as grey vein mesh. </v>
      </c>
    </row>
    <row r="76" spans="2:25" hidden="1" x14ac:dyDescent="0.3">
      <c r="B76">
        <v>26</v>
      </c>
      <c r="C76">
        <v>3</v>
      </c>
      <c r="D76" t="str">
        <f t="shared" si="1"/>
        <v>26-3</v>
      </c>
      <c r="E76">
        <v>0</v>
      </c>
      <c r="F76">
        <v>65</v>
      </c>
      <c r="G76" s="126">
        <v>56.190000000000005</v>
      </c>
      <c r="H76" s="122">
        <v>56.84</v>
      </c>
      <c r="I76" s="55" t="str">
        <f>IFERROR(VLOOKUP($D76,'VEINS SIMPLIFIED'!$H:$J,3,0),"")</f>
        <v>Listveneite</v>
      </c>
      <c r="J76" t="str">
        <f>IFERROR(VLOOKUP(CONCATENATE($D76," 1"),'VEINS SIMPLIFIED'!$I:$S,'VEINS SIMPLIFIED'!$R$1,0),"")</f>
        <v/>
      </c>
      <c r="K76" s="122" t="str">
        <f>IFERROR(VLOOKUP(CONCATENATE($D76," 1"),'VEINS SIMPLIFIED'!$I:$S,'VEINS SIMPLIFIED'!$N$1,0),"")</f>
        <v/>
      </c>
      <c r="L76" s="122" t="str">
        <f>IFERROR(VLOOKUP(CONCATENATE($D76," 1"),'VEINS SIMPLIFIED'!$I:$S,'VEINS SIMPLIFIED'!$O$1,0),"")</f>
        <v/>
      </c>
      <c r="M76" t="str">
        <f>IFERROR(VLOOKUP(CONCATENATE($D76," 2"),'VEINS SIMPLIFIED'!$I:$S,'VEINS SIMPLIFIED'!$R$1,0),"")</f>
        <v>CARBONATE</v>
      </c>
      <c r="N76">
        <f>IFERROR(VLOOKUP(CONCATENATE($D76," 2"),'VEINS SIMPLIFIED'!$I:$S,'VEINS SIMPLIFIED'!$N$1,0),"")</f>
        <v>56.190000000000005</v>
      </c>
      <c r="O76">
        <f>IFERROR(VLOOKUP(CONCATENATE($D76," 2"),'VEINS SIMPLIFIED'!$I:$S,'VEINS SIMPLIFIED'!$O$1,0),"")</f>
        <v>56.84</v>
      </c>
      <c r="P76" t="str">
        <f>IFERROR(VLOOKUP(CONCATENATE($D76," 3"),'VEINS SIMPLIFIED'!$I:$S,'VEINS SIMPLIFIED'!$R$1,0),"")</f>
        <v/>
      </c>
      <c r="Q76" t="str">
        <f>IFERROR(VLOOKUP(CONCATENATE($D76," 3"),'VEINS SIMPLIFIED'!$I:$S,'VEINS SIMPLIFIED'!$N$1,0),"")</f>
        <v/>
      </c>
      <c r="R76" t="str">
        <f>IFERROR(VLOOKUP(CONCATENATE($D76," 3"),'VEINS SIMPLIFIED'!$I:$S,'VEINS SIMPLIFIED'!$O$1,0),"")</f>
        <v/>
      </c>
      <c r="S76" t="str">
        <f>IFERROR(VLOOKUP(CONCATENATE($D76," 4"),'VEINS SIMPLIFIED'!$I:$S,'VEINS SIMPLIFIED'!$R$1,0),"")</f>
        <v/>
      </c>
      <c r="T76" t="str">
        <f>IFERROR(VLOOKUP(CONCATENATE($D76," 4"),'VEINS SIMPLIFIED'!$I:$S,'VEINS SIMPLIFIED'!$N$1,0),"")</f>
        <v/>
      </c>
      <c r="U76" t="str">
        <f>IFERROR(VLOOKUP(CONCATENATE($D76," 4"),'VEINS SIMPLIFIED'!$I:$S,'VEINS SIMPLIFIED'!$O$1,0),"")</f>
        <v/>
      </c>
      <c r="V76" t="str">
        <f>IFERROR(VLOOKUP(CONCATENATE($D76," 5"),'VEINS SIMPLIFIED'!$I:$S,'VEINS SIMPLIFIED'!$R$1,0),"")</f>
        <v>OTHER</v>
      </c>
      <c r="W76">
        <f>IFERROR(VLOOKUP(CONCATENATE($D76," 5"),'VEINS SIMPLIFIED'!$I:$S,'VEINS SIMPLIFIED'!$N$1,0),"")</f>
        <v>56.190000000000005</v>
      </c>
      <c r="X76">
        <f>IFERROR(VLOOKUP(CONCATENATE($D76," 5"),'VEINS SIMPLIFIED'!$I:$S,'VEINS SIMPLIFIED'!$O$1,0),"")</f>
        <v>56.84</v>
      </c>
      <c r="Y76" s="113" t="str">
        <f>IFERROR(VLOOKUP(CONCATENATE($D76," o"),'VEINS SIMPLIFIED'!$I:$BX,68,0),"")</f>
        <v xml:space="preserve">Overall, microvein network no longer red, but persists as grey vein mesh, resuming  on the bottom on core and midle section where massive serp pseudomorphs transition to banded listv in upper 30 cm. Banding in Listv locally stained red, looks like wispy veining but not was not described as such. </v>
      </c>
    </row>
    <row r="77" spans="2:25" hidden="1" x14ac:dyDescent="0.3">
      <c r="B77">
        <v>26</v>
      </c>
      <c r="C77">
        <v>4</v>
      </c>
      <c r="D77" t="str">
        <f t="shared" si="1"/>
        <v>26-4</v>
      </c>
      <c r="E77">
        <v>0</v>
      </c>
      <c r="F77">
        <v>78</v>
      </c>
      <c r="G77" s="126">
        <v>56.85</v>
      </c>
      <c r="H77" s="122">
        <v>57.63</v>
      </c>
      <c r="I77" s="55" t="str">
        <f>IFERROR(VLOOKUP($D77,'VEINS SIMPLIFIED'!$H:$J,3,0),"")</f>
        <v>Listveneite</v>
      </c>
      <c r="J77" t="str">
        <f>IFERROR(VLOOKUP(CONCATENATE($D77," 1"),'VEINS SIMPLIFIED'!$I:$S,'VEINS SIMPLIFIED'!$R$1,0),"")</f>
        <v>CARB-OXD</v>
      </c>
      <c r="K77" s="122">
        <f>IFERROR(VLOOKUP(CONCATENATE($D77," 1"),'VEINS SIMPLIFIED'!$I:$S,'VEINS SIMPLIFIED'!$N$1,0),"")</f>
        <v>56.85</v>
      </c>
      <c r="L77" s="122">
        <f>IFERROR(VLOOKUP(CONCATENATE($D77," 1"),'VEINS SIMPLIFIED'!$I:$S,'VEINS SIMPLIFIED'!$O$1,0),"")</f>
        <v>57.63</v>
      </c>
      <c r="M77" t="str">
        <f>IFERROR(VLOOKUP(CONCATENATE($D77," 2"),'VEINS SIMPLIFIED'!$I:$S,'VEINS SIMPLIFIED'!$R$1,0),"")</f>
        <v/>
      </c>
      <c r="N77" t="str">
        <f>IFERROR(VLOOKUP(CONCATENATE($D77," 2"),'VEINS SIMPLIFIED'!$I:$S,'VEINS SIMPLIFIED'!$N$1,0),"")</f>
        <v/>
      </c>
      <c r="O77" t="str">
        <f>IFERROR(VLOOKUP(CONCATENATE($D77," 2"),'VEINS SIMPLIFIED'!$I:$S,'VEINS SIMPLIFIED'!$O$1,0),"")</f>
        <v/>
      </c>
      <c r="P77" t="str">
        <f>IFERROR(VLOOKUP(CONCATENATE($D77," 3"),'VEINS SIMPLIFIED'!$I:$S,'VEINS SIMPLIFIED'!$R$1,0),"")</f>
        <v>CARB-QTZ</v>
      </c>
      <c r="Q77">
        <f>IFERROR(VLOOKUP(CONCATENATE($D77," 3"),'VEINS SIMPLIFIED'!$I:$S,'VEINS SIMPLIFIED'!$N$1,0),"")</f>
        <v>56.85</v>
      </c>
      <c r="R77">
        <f>IFERROR(VLOOKUP(CONCATENATE($D77," 3"),'VEINS SIMPLIFIED'!$I:$S,'VEINS SIMPLIFIED'!$O$1,0),"")</f>
        <v>57.63</v>
      </c>
      <c r="S77" t="str">
        <f>IFERROR(VLOOKUP(CONCATENATE($D77," 4"),'VEINS SIMPLIFIED'!$I:$S,'VEINS SIMPLIFIED'!$R$1,0),"")</f>
        <v/>
      </c>
      <c r="T77" t="str">
        <f>IFERROR(VLOOKUP(CONCATENATE($D77," 4"),'VEINS SIMPLIFIED'!$I:$S,'VEINS SIMPLIFIED'!$N$1,0),"")</f>
        <v/>
      </c>
      <c r="U77" t="str">
        <f>IFERROR(VLOOKUP(CONCATENATE($D77," 4"),'VEINS SIMPLIFIED'!$I:$S,'VEINS SIMPLIFIED'!$O$1,0),"")</f>
        <v/>
      </c>
      <c r="V77" t="str">
        <f>IFERROR(VLOOKUP(CONCATENATE($D77," 5"),'VEINS SIMPLIFIED'!$I:$S,'VEINS SIMPLIFIED'!$R$1,0),"")</f>
        <v/>
      </c>
      <c r="W77" t="str">
        <f>IFERROR(VLOOKUP(CONCATENATE($D77," 5"),'VEINS SIMPLIFIED'!$I:$S,'VEINS SIMPLIFIED'!$N$1,0),"")</f>
        <v/>
      </c>
      <c r="X77" t="str">
        <f>IFERROR(VLOOKUP(CONCATENATE($D77," 5"),'VEINS SIMPLIFIED'!$I:$S,'VEINS SIMPLIFIED'!$O$1,0),"")</f>
        <v/>
      </c>
      <c r="Y77" s="113" t="str">
        <f>IFERROR(VLOOKUP(CONCATENATE($D77," o"),'VEINS SIMPLIFIED'!$I:$BX,68,0),"")</f>
        <v>Red veining pervasive, multiple  generations of Qtz-carb veins</v>
      </c>
    </row>
    <row r="78" spans="2:25" hidden="1" x14ac:dyDescent="0.3">
      <c r="B78">
        <v>27</v>
      </c>
      <c r="C78">
        <v>1</v>
      </c>
      <c r="D78" t="str">
        <f t="shared" si="1"/>
        <v>27-1</v>
      </c>
      <c r="E78">
        <v>0</v>
      </c>
      <c r="F78">
        <v>79</v>
      </c>
      <c r="G78" s="126">
        <v>57.5</v>
      </c>
      <c r="H78" s="122">
        <v>58.29</v>
      </c>
      <c r="I78" s="55" t="str">
        <f>IFERROR(VLOOKUP($D78,'VEINS SIMPLIFIED'!$H:$J,3,0),"")</f>
        <v>Listveneite</v>
      </c>
      <c r="J78" t="str">
        <f>IFERROR(VLOOKUP(CONCATENATE($D78," 1"),'VEINS SIMPLIFIED'!$I:$S,'VEINS SIMPLIFIED'!$R$1,0),"")</f>
        <v>CARB-OXD</v>
      </c>
      <c r="K78" s="122">
        <f>IFERROR(VLOOKUP(CONCATENATE($D78," 1"),'VEINS SIMPLIFIED'!$I:$S,'VEINS SIMPLIFIED'!$N$1,0),"")</f>
        <v>57.5</v>
      </c>
      <c r="L78" s="122">
        <f>IFERROR(VLOOKUP(CONCATENATE($D78," 1"),'VEINS SIMPLIFIED'!$I:$S,'VEINS SIMPLIFIED'!$O$1,0),"")</f>
        <v>58.29</v>
      </c>
      <c r="M78" t="str">
        <f>IFERROR(VLOOKUP(CONCATENATE($D78," 2"),'VEINS SIMPLIFIED'!$I:$S,'VEINS SIMPLIFIED'!$R$1,0),"")</f>
        <v/>
      </c>
      <c r="N78" t="str">
        <f>IFERROR(VLOOKUP(CONCATENATE($D78," 2"),'VEINS SIMPLIFIED'!$I:$S,'VEINS SIMPLIFIED'!$N$1,0),"")</f>
        <v/>
      </c>
      <c r="O78" t="str">
        <f>IFERROR(VLOOKUP(CONCATENATE($D78," 2"),'VEINS SIMPLIFIED'!$I:$S,'VEINS SIMPLIFIED'!$O$1,0),"")</f>
        <v/>
      </c>
      <c r="P78" t="str">
        <f>IFERROR(VLOOKUP(CONCATENATE($D78," 3"),'VEINS SIMPLIFIED'!$I:$S,'VEINS SIMPLIFIED'!$R$1,0),"")</f>
        <v>CARB-QTZ</v>
      </c>
      <c r="Q78">
        <f>IFERROR(VLOOKUP(CONCATENATE($D78," 3"),'VEINS SIMPLIFIED'!$I:$S,'VEINS SIMPLIFIED'!$N$1,0),"")</f>
        <v>57.5</v>
      </c>
      <c r="R78">
        <f>IFERROR(VLOOKUP(CONCATENATE($D78," 3"),'VEINS SIMPLIFIED'!$I:$S,'VEINS SIMPLIFIED'!$O$1,0),"")</f>
        <v>58.29</v>
      </c>
      <c r="S78" t="str">
        <f>IFERROR(VLOOKUP(CONCATENATE($D78," 4"),'VEINS SIMPLIFIED'!$I:$S,'VEINS SIMPLIFIED'!$R$1,0),"")</f>
        <v/>
      </c>
      <c r="T78" t="str">
        <f>IFERROR(VLOOKUP(CONCATENATE($D78," 4"),'VEINS SIMPLIFIED'!$I:$S,'VEINS SIMPLIFIED'!$N$1,0),"")</f>
        <v/>
      </c>
      <c r="U78" t="str">
        <f>IFERROR(VLOOKUP(CONCATENATE($D78," 4"),'VEINS SIMPLIFIED'!$I:$S,'VEINS SIMPLIFIED'!$O$1,0),"")</f>
        <v/>
      </c>
      <c r="V78" t="str">
        <f>IFERROR(VLOOKUP(CONCATENATE($D78," 5"),'VEINS SIMPLIFIED'!$I:$S,'VEINS SIMPLIFIED'!$R$1,0),"")</f>
        <v/>
      </c>
      <c r="W78" t="str">
        <f>IFERROR(VLOOKUP(CONCATENATE($D78," 5"),'VEINS SIMPLIFIED'!$I:$S,'VEINS SIMPLIFIED'!$N$1,0),"")</f>
        <v/>
      </c>
      <c r="X78" t="str">
        <f>IFERROR(VLOOKUP(CONCATENATE($D78," 5"),'VEINS SIMPLIFIED'!$I:$S,'VEINS SIMPLIFIED'!$O$1,0),"")</f>
        <v/>
      </c>
      <c r="Y78" s="113" t="str">
        <f>IFERROR(VLOOKUP(CONCATENATE($D78," o"),'VEINS SIMPLIFIED'!$I:$BX,68,0),"")</f>
        <v>Red veining pervasive, multiple  generations of Qtz-carb veins</v>
      </c>
    </row>
    <row r="79" spans="2:25" hidden="1" x14ac:dyDescent="0.3">
      <c r="B79">
        <v>27</v>
      </c>
      <c r="C79">
        <v>2</v>
      </c>
      <c r="D79" t="str">
        <f t="shared" si="1"/>
        <v>27-2</v>
      </c>
      <c r="E79">
        <v>0</v>
      </c>
      <c r="F79">
        <v>89</v>
      </c>
      <c r="G79" s="126">
        <v>58.295000000000002</v>
      </c>
      <c r="H79" s="122">
        <v>59.185000000000002</v>
      </c>
      <c r="I79" s="55" t="str">
        <f>IFERROR(VLOOKUP($D79,'VEINS SIMPLIFIED'!$H:$J,3,0),"")</f>
        <v>Listveneite</v>
      </c>
      <c r="J79" t="str">
        <f>IFERROR(VLOOKUP(CONCATENATE($D79," 1"),'VEINS SIMPLIFIED'!$I:$S,'VEINS SIMPLIFIED'!$R$1,0),"")</f>
        <v>CARB-OXD</v>
      </c>
      <c r="K79" s="122">
        <f>IFERROR(VLOOKUP(CONCATENATE($D79," 1"),'VEINS SIMPLIFIED'!$I:$S,'VEINS SIMPLIFIED'!$N$1,0),"")</f>
        <v>58.295000000000002</v>
      </c>
      <c r="L79" s="122">
        <f>IFERROR(VLOOKUP(CONCATENATE($D79," 1"),'VEINS SIMPLIFIED'!$I:$S,'VEINS SIMPLIFIED'!$O$1,0),"")</f>
        <v>59.185000000000002</v>
      </c>
      <c r="M79" t="str">
        <f>IFERROR(VLOOKUP(CONCATENATE($D79," 2"),'VEINS SIMPLIFIED'!$I:$S,'VEINS SIMPLIFIED'!$R$1,0),"")</f>
        <v>CARBONATE</v>
      </c>
      <c r="N79">
        <f>IFERROR(VLOOKUP(CONCATENATE($D79," 2"),'VEINS SIMPLIFIED'!$I:$S,'VEINS SIMPLIFIED'!$N$1,0),"")</f>
        <v>58.295000000000002</v>
      </c>
      <c r="O79">
        <f>IFERROR(VLOOKUP(CONCATENATE($D79," 2"),'VEINS SIMPLIFIED'!$I:$S,'VEINS SIMPLIFIED'!$O$1,0),"")</f>
        <v>59.185000000000002</v>
      </c>
      <c r="P79" t="str">
        <f>IFERROR(VLOOKUP(CONCATENATE($D79," 3"),'VEINS SIMPLIFIED'!$I:$S,'VEINS SIMPLIFIED'!$R$1,0),"")</f>
        <v/>
      </c>
      <c r="Q79" t="str">
        <f>IFERROR(VLOOKUP(CONCATENATE($D79," 3"),'VEINS SIMPLIFIED'!$I:$S,'VEINS SIMPLIFIED'!$N$1,0),"")</f>
        <v/>
      </c>
      <c r="R79" t="str">
        <f>IFERROR(VLOOKUP(CONCATENATE($D79," 3"),'VEINS SIMPLIFIED'!$I:$S,'VEINS SIMPLIFIED'!$O$1,0),"")</f>
        <v/>
      </c>
      <c r="S79" t="str">
        <f>IFERROR(VLOOKUP(CONCATENATE($D79," 4"),'VEINS SIMPLIFIED'!$I:$S,'VEINS SIMPLIFIED'!$R$1,0),"")</f>
        <v/>
      </c>
      <c r="T79" t="str">
        <f>IFERROR(VLOOKUP(CONCATENATE($D79," 4"),'VEINS SIMPLIFIED'!$I:$S,'VEINS SIMPLIFIED'!$N$1,0),"")</f>
        <v/>
      </c>
      <c r="U79" t="str">
        <f>IFERROR(VLOOKUP(CONCATENATE($D79," 4"),'VEINS SIMPLIFIED'!$I:$S,'VEINS SIMPLIFIED'!$O$1,0),"")</f>
        <v/>
      </c>
      <c r="V79" t="str">
        <f>IFERROR(VLOOKUP(CONCATENATE($D79," 5"),'VEINS SIMPLIFIED'!$I:$S,'VEINS SIMPLIFIED'!$R$1,0),"")</f>
        <v/>
      </c>
      <c r="W79" t="str">
        <f>IFERROR(VLOOKUP(CONCATENATE($D79," 5"),'VEINS SIMPLIFIED'!$I:$S,'VEINS SIMPLIFIED'!$N$1,0),"")</f>
        <v/>
      </c>
      <c r="X79" t="str">
        <f>IFERROR(VLOOKUP(CONCATENATE($D79," 5"),'VEINS SIMPLIFIED'!$I:$S,'VEINS SIMPLIFIED'!$O$1,0),"")</f>
        <v/>
      </c>
      <c r="Y79" s="113">
        <f>IFERROR(VLOOKUP(CONCATENATE($D79," o"),'VEINS SIMPLIFIED'!$I:$BX,68,0),"")</f>
        <v>0</v>
      </c>
    </row>
    <row r="80" spans="2:25" hidden="1" x14ac:dyDescent="0.3">
      <c r="B80">
        <v>28</v>
      </c>
      <c r="C80">
        <v>1</v>
      </c>
      <c r="D80" t="str">
        <f t="shared" si="1"/>
        <v>28-1</v>
      </c>
      <c r="E80">
        <v>0</v>
      </c>
      <c r="F80">
        <v>86</v>
      </c>
      <c r="G80" s="126">
        <v>59.75</v>
      </c>
      <c r="H80" s="122">
        <v>60.61</v>
      </c>
      <c r="I80" s="55" t="str">
        <f>IFERROR(VLOOKUP($D80,'VEINS SIMPLIFIED'!$H:$J,3,0),"")</f>
        <v>Listveneite</v>
      </c>
      <c r="J80" t="str">
        <f>IFERROR(VLOOKUP(CONCATENATE($D80," 1"),'VEINS SIMPLIFIED'!$I:$S,'VEINS SIMPLIFIED'!$R$1,0),"")</f>
        <v>CARB-OXD</v>
      </c>
      <c r="K80" s="122">
        <f>IFERROR(VLOOKUP(CONCATENATE($D80," 1"),'VEINS SIMPLIFIED'!$I:$S,'VEINS SIMPLIFIED'!$N$1,0),"")</f>
        <v>59.75</v>
      </c>
      <c r="L80" s="122">
        <f>IFERROR(VLOOKUP(CONCATENATE($D80," 1"),'VEINS SIMPLIFIED'!$I:$S,'VEINS SIMPLIFIED'!$O$1,0),"")</f>
        <v>60.61</v>
      </c>
      <c r="M80" t="str">
        <f>IFERROR(VLOOKUP(CONCATENATE($D80," 2"),'VEINS SIMPLIFIED'!$I:$S,'VEINS SIMPLIFIED'!$R$1,0),"")</f>
        <v/>
      </c>
      <c r="N80" t="str">
        <f>IFERROR(VLOOKUP(CONCATENATE($D80," 2"),'VEINS SIMPLIFIED'!$I:$S,'VEINS SIMPLIFIED'!$N$1,0),"")</f>
        <v/>
      </c>
      <c r="O80" t="str">
        <f>IFERROR(VLOOKUP(CONCATENATE($D80," 2"),'VEINS SIMPLIFIED'!$I:$S,'VEINS SIMPLIFIED'!$O$1,0),"")</f>
        <v/>
      </c>
      <c r="P80" t="str">
        <f>IFERROR(VLOOKUP(CONCATENATE($D80," 3"),'VEINS SIMPLIFIED'!$I:$S,'VEINS SIMPLIFIED'!$R$1,0),"")</f>
        <v>CARB-QTZ</v>
      </c>
      <c r="Q80">
        <f>IFERROR(VLOOKUP(CONCATENATE($D80," 3"),'VEINS SIMPLIFIED'!$I:$S,'VEINS SIMPLIFIED'!$N$1,0),"")</f>
        <v>59.75</v>
      </c>
      <c r="R80">
        <f>IFERROR(VLOOKUP(CONCATENATE($D80," 3"),'VEINS SIMPLIFIED'!$I:$S,'VEINS SIMPLIFIED'!$O$1,0),"")</f>
        <v>60.61</v>
      </c>
      <c r="S80" t="str">
        <f>IFERROR(VLOOKUP(CONCATENATE($D80," 4"),'VEINS SIMPLIFIED'!$I:$S,'VEINS SIMPLIFIED'!$R$1,0),"")</f>
        <v/>
      </c>
      <c r="T80" t="str">
        <f>IFERROR(VLOOKUP(CONCATENATE($D80," 4"),'VEINS SIMPLIFIED'!$I:$S,'VEINS SIMPLIFIED'!$N$1,0),"")</f>
        <v/>
      </c>
      <c r="U80" t="str">
        <f>IFERROR(VLOOKUP(CONCATENATE($D80," 4"),'VEINS SIMPLIFIED'!$I:$S,'VEINS SIMPLIFIED'!$O$1,0),"")</f>
        <v/>
      </c>
      <c r="V80" t="str">
        <f>IFERROR(VLOOKUP(CONCATENATE($D80," 5"),'VEINS SIMPLIFIED'!$I:$S,'VEINS SIMPLIFIED'!$R$1,0),"")</f>
        <v>OTHER</v>
      </c>
      <c r="W80">
        <f>IFERROR(VLOOKUP(CONCATENATE($D80," 5"),'VEINS SIMPLIFIED'!$I:$S,'VEINS SIMPLIFIED'!$N$1,0),"")</f>
        <v>59.85</v>
      </c>
      <c r="X80">
        <f>IFERROR(VLOOKUP(CONCATENATE($D80," 5"),'VEINS SIMPLIFIED'!$I:$S,'VEINS SIMPLIFIED'!$O$1,0),"")</f>
        <v>60.12</v>
      </c>
      <c r="Y80" s="113" t="str">
        <f>IFERROR(VLOOKUP(CONCATENATE($D80," o"),'VEINS SIMPLIFIED'!$I:$BX,68,0),"")</f>
        <v>Red veins predominant, Qtz-Carb  vein set locally faulted and brecciated</v>
      </c>
    </row>
    <row r="81" spans="2:25" hidden="1" x14ac:dyDescent="0.3">
      <c r="B81">
        <v>28</v>
      </c>
      <c r="C81">
        <v>2</v>
      </c>
      <c r="D81" t="str">
        <f t="shared" si="1"/>
        <v>28-2</v>
      </c>
      <c r="E81">
        <v>0</v>
      </c>
      <c r="F81">
        <v>56</v>
      </c>
      <c r="G81" s="126">
        <v>60.615000000000002</v>
      </c>
      <c r="H81" s="122">
        <v>61.175000000000004</v>
      </c>
      <c r="I81" s="55" t="str">
        <f>IFERROR(VLOOKUP($D81,'VEINS SIMPLIFIED'!$H:$J,3,0),"")</f>
        <v>Listveneite</v>
      </c>
      <c r="J81" t="str">
        <f>IFERROR(VLOOKUP(CONCATENATE($D81," 1"),'VEINS SIMPLIFIED'!$I:$S,'VEINS SIMPLIFIED'!$R$1,0),"")</f>
        <v>CARB-OXD</v>
      </c>
      <c r="K81" s="122">
        <f>IFERROR(VLOOKUP(CONCATENATE($D81," 1"),'VEINS SIMPLIFIED'!$I:$S,'VEINS SIMPLIFIED'!$N$1,0),"")</f>
        <v>60.615000000000002</v>
      </c>
      <c r="L81" s="122">
        <f>IFERROR(VLOOKUP(CONCATENATE($D81," 1"),'VEINS SIMPLIFIED'!$I:$S,'VEINS SIMPLIFIED'!$O$1,0),"")</f>
        <v>61.164999999999999</v>
      </c>
      <c r="M81" t="str">
        <f>IFERROR(VLOOKUP(CONCATENATE($D81," 2"),'VEINS SIMPLIFIED'!$I:$S,'VEINS SIMPLIFIED'!$R$1,0),"")</f>
        <v/>
      </c>
      <c r="N81" t="str">
        <f>IFERROR(VLOOKUP(CONCATENATE($D81," 2"),'VEINS SIMPLIFIED'!$I:$S,'VEINS SIMPLIFIED'!$N$1,0),"")</f>
        <v/>
      </c>
      <c r="O81" t="str">
        <f>IFERROR(VLOOKUP(CONCATENATE($D81," 2"),'VEINS SIMPLIFIED'!$I:$S,'VEINS SIMPLIFIED'!$O$1,0),"")</f>
        <v/>
      </c>
      <c r="P81" t="str">
        <f>IFERROR(VLOOKUP(CONCATENATE($D81," 3"),'VEINS SIMPLIFIED'!$I:$S,'VEINS SIMPLIFIED'!$R$1,0),"")</f>
        <v>CARB-QTZ</v>
      </c>
      <c r="Q81">
        <f>IFERROR(VLOOKUP(CONCATENATE($D81," 3"),'VEINS SIMPLIFIED'!$I:$S,'VEINS SIMPLIFIED'!$N$1,0),"")</f>
        <v>60.615000000000002</v>
      </c>
      <c r="R81">
        <f>IFERROR(VLOOKUP(CONCATENATE($D81," 3"),'VEINS SIMPLIFIED'!$I:$S,'VEINS SIMPLIFIED'!$O$1,0),"")</f>
        <v>61.164999999999999</v>
      </c>
      <c r="S81" t="str">
        <f>IFERROR(VLOOKUP(CONCATENATE($D81," 4"),'VEINS SIMPLIFIED'!$I:$S,'VEINS SIMPLIFIED'!$R$1,0),"")</f>
        <v/>
      </c>
      <c r="T81" t="str">
        <f>IFERROR(VLOOKUP(CONCATENATE($D81," 4"),'VEINS SIMPLIFIED'!$I:$S,'VEINS SIMPLIFIED'!$N$1,0),"")</f>
        <v/>
      </c>
      <c r="U81" t="str">
        <f>IFERROR(VLOOKUP(CONCATENATE($D81," 4"),'VEINS SIMPLIFIED'!$I:$S,'VEINS SIMPLIFIED'!$O$1,0),"")</f>
        <v/>
      </c>
      <c r="V81" t="str">
        <f>IFERROR(VLOOKUP(CONCATENATE($D81," 5"),'VEINS SIMPLIFIED'!$I:$S,'VEINS SIMPLIFIED'!$R$1,0),"")</f>
        <v/>
      </c>
      <c r="W81" t="str">
        <f>IFERROR(VLOOKUP(CONCATENATE($D81," 5"),'VEINS SIMPLIFIED'!$I:$S,'VEINS SIMPLIFIED'!$N$1,0),"")</f>
        <v/>
      </c>
      <c r="X81" t="str">
        <f>IFERROR(VLOOKUP(CONCATENATE($D81," 5"),'VEINS SIMPLIFIED'!$I:$S,'VEINS SIMPLIFIED'!$O$1,0),"")</f>
        <v/>
      </c>
      <c r="Y81" s="113" t="str">
        <f>IFERROR(VLOOKUP(CONCATENATE($D81," o"),'VEINS SIMPLIFIED'!$I:$BX,68,0),"")</f>
        <v>Red veins predominant, Qtz-Carb  vein set locally faulted and brecciated</v>
      </c>
    </row>
    <row r="82" spans="2:25" hidden="1" x14ac:dyDescent="0.3">
      <c r="B82">
        <v>29</v>
      </c>
      <c r="C82">
        <v>1</v>
      </c>
      <c r="D82" t="str">
        <f t="shared" si="1"/>
        <v>29-1</v>
      </c>
      <c r="E82">
        <v>0</v>
      </c>
      <c r="F82">
        <v>73</v>
      </c>
      <c r="G82" s="126">
        <v>60.55</v>
      </c>
      <c r="H82" s="122">
        <v>61.279999999999994</v>
      </c>
      <c r="I82" s="55" t="str">
        <f>IFERROR(VLOOKUP($D82,'VEINS SIMPLIFIED'!$H:$J,3,0),"")</f>
        <v>Listveneite</v>
      </c>
      <c r="J82" t="str">
        <f>IFERROR(VLOOKUP(CONCATENATE($D82," 1"),'VEINS SIMPLIFIED'!$I:$S,'VEINS SIMPLIFIED'!$R$1,0),"")</f>
        <v>CARB-OXD</v>
      </c>
      <c r="K82" s="122">
        <f>IFERROR(VLOOKUP(CONCATENATE($D82," 1"),'VEINS SIMPLIFIED'!$I:$S,'VEINS SIMPLIFIED'!$N$1,0),"")</f>
        <v>60.55</v>
      </c>
      <c r="L82" s="122">
        <f>IFERROR(VLOOKUP(CONCATENATE($D82," 1"),'VEINS SIMPLIFIED'!$I:$S,'VEINS SIMPLIFIED'!$O$1,0),"")</f>
        <v>61.279999999999994</v>
      </c>
      <c r="M82" t="str">
        <f>IFERROR(VLOOKUP(CONCATENATE($D82," 2"),'VEINS SIMPLIFIED'!$I:$S,'VEINS SIMPLIFIED'!$R$1,0),"")</f>
        <v/>
      </c>
      <c r="N82" t="str">
        <f>IFERROR(VLOOKUP(CONCATENATE($D82," 2"),'VEINS SIMPLIFIED'!$I:$S,'VEINS SIMPLIFIED'!$N$1,0),"")</f>
        <v/>
      </c>
      <c r="O82" t="str">
        <f>IFERROR(VLOOKUP(CONCATENATE($D82," 2"),'VEINS SIMPLIFIED'!$I:$S,'VEINS SIMPLIFIED'!$O$1,0),"")</f>
        <v/>
      </c>
      <c r="P82" t="str">
        <f>IFERROR(VLOOKUP(CONCATENATE($D82," 3"),'VEINS SIMPLIFIED'!$I:$S,'VEINS SIMPLIFIED'!$R$1,0),"")</f>
        <v>CARB-QTZ</v>
      </c>
      <c r="Q82">
        <f>IFERROR(VLOOKUP(CONCATENATE($D82," 3"),'VEINS SIMPLIFIED'!$I:$S,'VEINS SIMPLIFIED'!$N$1,0),"")</f>
        <v>60.55</v>
      </c>
      <c r="R82">
        <f>IFERROR(VLOOKUP(CONCATENATE($D82," 3"),'VEINS SIMPLIFIED'!$I:$S,'VEINS SIMPLIFIED'!$O$1,0),"")</f>
        <v>61.279999999999994</v>
      </c>
      <c r="S82" t="str">
        <f>IFERROR(VLOOKUP(CONCATENATE($D82," 4"),'VEINS SIMPLIFIED'!$I:$S,'VEINS SIMPLIFIED'!$R$1,0),"")</f>
        <v/>
      </c>
      <c r="T82" t="str">
        <f>IFERROR(VLOOKUP(CONCATENATE($D82," 4"),'VEINS SIMPLIFIED'!$I:$S,'VEINS SIMPLIFIED'!$N$1,0),"")</f>
        <v/>
      </c>
      <c r="U82" t="str">
        <f>IFERROR(VLOOKUP(CONCATENATE($D82," 4"),'VEINS SIMPLIFIED'!$I:$S,'VEINS SIMPLIFIED'!$O$1,0),"")</f>
        <v/>
      </c>
      <c r="V82" t="str">
        <f>IFERROR(VLOOKUP(CONCATENATE($D82," 5"),'VEINS SIMPLIFIED'!$I:$S,'VEINS SIMPLIFIED'!$R$1,0),"")</f>
        <v/>
      </c>
      <c r="W82" t="str">
        <f>IFERROR(VLOOKUP(CONCATENATE($D82," 5"),'VEINS SIMPLIFIED'!$I:$S,'VEINS SIMPLIFIED'!$N$1,0),"")</f>
        <v/>
      </c>
      <c r="X82" t="str">
        <f>IFERROR(VLOOKUP(CONCATENATE($D82," 5"),'VEINS SIMPLIFIED'!$I:$S,'VEINS SIMPLIFIED'!$O$1,0),"")</f>
        <v/>
      </c>
      <c r="Y82" s="113" t="str">
        <f>IFERROR(VLOOKUP(CONCATENATE($D82," o"),'VEINS SIMPLIFIED'!$I:$BX,68,0),"")</f>
        <v>Red veins predominant, Between 27-37  veins are present but no red staining is visible. multiple generations Qtz-Carb  veins.</v>
      </c>
    </row>
    <row r="83" spans="2:25" hidden="1" x14ac:dyDescent="0.3">
      <c r="B83">
        <v>30</v>
      </c>
      <c r="C83">
        <v>1</v>
      </c>
      <c r="D83" t="str">
        <f t="shared" si="1"/>
        <v>30-1</v>
      </c>
      <c r="E83">
        <v>0</v>
      </c>
      <c r="F83">
        <v>90</v>
      </c>
      <c r="G83" s="126">
        <v>61.6</v>
      </c>
      <c r="H83" s="122">
        <v>62.5</v>
      </c>
      <c r="I83" s="55" t="str">
        <f>IFERROR(VLOOKUP($D83,'VEINS SIMPLIFIED'!$H:$J,3,0),"")</f>
        <v>Listveneite</v>
      </c>
      <c r="J83" t="str">
        <f>IFERROR(VLOOKUP(CONCATENATE($D83," 1"),'VEINS SIMPLIFIED'!$I:$S,'VEINS SIMPLIFIED'!$R$1,0),"")</f>
        <v>CARB-OXD</v>
      </c>
      <c r="K83" s="122">
        <f>IFERROR(VLOOKUP(CONCATENATE($D83," 1"),'VEINS SIMPLIFIED'!$I:$S,'VEINS SIMPLIFIED'!$N$1,0),"")</f>
        <v>61.6</v>
      </c>
      <c r="L83" s="122">
        <f>IFERROR(VLOOKUP(CONCATENATE($D83," 1"),'VEINS SIMPLIFIED'!$I:$S,'VEINS SIMPLIFIED'!$O$1,0),"")</f>
        <v>62.51</v>
      </c>
      <c r="M83" t="str">
        <f>IFERROR(VLOOKUP(CONCATENATE($D83," 2"),'VEINS SIMPLIFIED'!$I:$S,'VEINS SIMPLIFIED'!$R$1,0),"")</f>
        <v/>
      </c>
      <c r="N83" t="str">
        <f>IFERROR(VLOOKUP(CONCATENATE($D83," 2"),'VEINS SIMPLIFIED'!$I:$S,'VEINS SIMPLIFIED'!$N$1,0),"")</f>
        <v/>
      </c>
      <c r="O83" t="str">
        <f>IFERROR(VLOOKUP(CONCATENATE($D83," 2"),'VEINS SIMPLIFIED'!$I:$S,'VEINS SIMPLIFIED'!$O$1,0),"")</f>
        <v/>
      </c>
      <c r="P83" t="str">
        <f>IFERROR(VLOOKUP(CONCATENATE($D83," 3"),'VEINS SIMPLIFIED'!$I:$S,'VEINS SIMPLIFIED'!$R$1,0),"")</f>
        <v>CARB-QTZ</v>
      </c>
      <c r="Q83">
        <f>IFERROR(VLOOKUP(CONCATENATE($D83," 3"),'VEINS SIMPLIFIED'!$I:$S,'VEINS SIMPLIFIED'!$N$1,0),"")</f>
        <v>61.6</v>
      </c>
      <c r="R83">
        <f>IFERROR(VLOOKUP(CONCATENATE($D83," 3"),'VEINS SIMPLIFIED'!$I:$S,'VEINS SIMPLIFIED'!$O$1,0),"")</f>
        <v>62.51</v>
      </c>
      <c r="S83" t="str">
        <f>IFERROR(VLOOKUP(CONCATENATE($D83," 4"),'VEINS SIMPLIFIED'!$I:$S,'VEINS SIMPLIFIED'!$R$1,0),"")</f>
        <v/>
      </c>
      <c r="T83" t="str">
        <f>IFERROR(VLOOKUP(CONCATENATE($D83," 4"),'VEINS SIMPLIFIED'!$I:$S,'VEINS SIMPLIFIED'!$N$1,0),"")</f>
        <v/>
      </c>
      <c r="U83" t="str">
        <f>IFERROR(VLOOKUP(CONCATENATE($D83," 4"),'VEINS SIMPLIFIED'!$I:$S,'VEINS SIMPLIFIED'!$O$1,0),"")</f>
        <v/>
      </c>
      <c r="V83" t="str">
        <f>IFERROR(VLOOKUP(CONCATENATE($D83," 5"),'VEINS SIMPLIFIED'!$I:$S,'VEINS SIMPLIFIED'!$R$1,0),"")</f>
        <v>OTHER</v>
      </c>
      <c r="W83">
        <f>IFERROR(VLOOKUP(CONCATENATE($D83," 5"),'VEINS SIMPLIFIED'!$I:$S,'VEINS SIMPLIFIED'!$N$1,0),"")</f>
        <v>62.03</v>
      </c>
      <c r="X83">
        <f>IFERROR(VLOOKUP(CONCATENATE($D83," 5"),'VEINS SIMPLIFIED'!$I:$S,'VEINS SIMPLIFIED'!$O$1,0),"")</f>
        <v>62.04</v>
      </c>
      <c r="Y83" s="113" t="str">
        <f>IFERROR(VLOOKUP(CONCATENATE($D83," o"),'VEINS SIMPLIFIED'!$I:$BX,68,0),"")</f>
        <v>Red veins predominant, Qtz-Carb veins not as abundant as above</v>
      </c>
    </row>
    <row r="84" spans="2:25" hidden="1" x14ac:dyDescent="0.3">
      <c r="B84">
        <v>30</v>
      </c>
      <c r="C84">
        <v>2</v>
      </c>
      <c r="D84" t="str">
        <f t="shared" si="1"/>
        <v>30-2</v>
      </c>
      <c r="E84">
        <v>0</v>
      </c>
      <c r="F84">
        <v>76</v>
      </c>
      <c r="G84" s="126">
        <v>62.515000000000001</v>
      </c>
      <c r="H84" s="122">
        <v>63.274999999999999</v>
      </c>
      <c r="I84" s="55" t="str">
        <f>IFERROR(VLOOKUP($D84,'VEINS SIMPLIFIED'!$H:$J,3,0),"")</f>
        <v>Listveneite</v>
      </c>
      <c r="J84" t="str">
        <f>IFERROR(VLOOKUP(CONCATENATE($D84," 1"),'VEINS SIMPLIFIED'!$I:$S,'VEINS SIMPLIFIED'!$R$1,0),"")</f>
        <v>CARB-OXD</v>
      </c>
      <c r="K84" s="122">
        <f>IFERROR(VLOOKUP(CONCATENATE($D84," 1"),'VEINS SIMPLIFIED'!$I:$S,'VEINS SIMPLIFIED'!$N$1,0),"")</f>
        <v>62.515000000000001</v>
      </c>
      <c r="L84" s="122">
        <f>IFERROR(VLOOKUP(CONCATENATE($D84," 1"),'VEINS SIMPLIFIED'!$I:$S,'VEINS SIMPLIFIED'!$O$1,0),"")</f>
        <v>63.285000000000004</v>
      </c>
      <c r="M84" t="str">
        <f>IFERROR(VLOOKUP(CONCATENATE($D84," 2"),'VEINS SIMPLIFIED'!$I:$S,'VEINS SIMPLIFIED'!$R$1,0),"")</f>
        <v/>
      </c>
      <c r="N84" t="str">
        <f>IFERROR(VLOOKUP(CONCATENATE($D84," 2"),'VEINS SIMPLIFIED'!$I:$S,'VEINS SIMPLIFIED'!$N$1,0),"")</f>
        <v/>
      </c>
      <c r="O84" t="str">
        <f>IFERROR(VLOOKUP(CONCATENATE($D84," 2"),'VEINS SIMPLIFIED'!$I:$S,'VEINS SIMPLIFIED'!$O$1,0),"")</f>
        <v/>
      </c>
      <c r="P84" t="str">
        <f>IFERROR(VLOOKUP(CONCATENATE($D84," 3"),'VEINS SIMPLIFIED'!$I:$S,'VEINS SIMPLIFIED'!$R$1,0),"")</f>
        <v>CARB-QTZ</v>
      </c>
      <c r="Q84">
        <f>IFERROR(VLOOKUP(CONCATENATE($D84," 3"),'VEINS SIMPLIFIED'!$I:$S,'VEINS SIMPLIFIED'!$N$1,0),"")</f>
        <v>62.515000000000001</v>
      </c>
      <c r="R84">
        <f>IFERROR(VLOOKUP(CONCATENATE($D84," 3"),'VEINS SIMPLIFIED'!$I:$S,'VEINS SIMPLIFIED'!$O$1,0),"")</f>
        <v>63.285000000000004</v>
      </c>
      <c r="S84" t="str">
        <f>IFERROR(VLOOKUP(CONCATENATE($D84," 4"),'VEINS SIMPLIFIED'!$I:$S,'VEINS SIMPLIFIED'!$R$1,0),"")</f>
        <v/>
      </c>
      <c r="T84" t="str">
        <f>IFERROR(VLOOKUP(CONCATENATE($D84," 4"),'VEINS SIMPLIFIED'!$I:$S,'VEINS SIMPLIFIED'!$N$1,0),"")</f>
        <v/>
      </c>
      <c r="U84" t="str">
        <f>IFERROR(VLOOKUP(CONCATENATE($D84," 4"),'VEINS SIMPLIFIED'!$I:$S,'VEINS SIMPLIFIED'!$O$1,0),"")</f>
        <v/>
      </c>
      <c r="V84" t="str">
        <f>IFERROR(VLOOKUP(CONCATENATE($D84," 5"),'VEINS SIMPLIFIED'!$I:$S,'VEINS SIMPLIFIED'!$R$1,0),"")</f>
        <v/>
      </c>
      <c r="W84" t="str">
        <f>IFERROR(VLOOKUP(CONCATENATE($D84," 5"),'VEINS SIMPLIFIED'!$I:$S,'VEINS SIMPLIFIED'!$N$1,0),"")</f>
        <v/>
      </c>
      <c r="X84" t="str">
        <f>IFERROR(VLOOKUP(CONCATENATE($D84," 5"),'VEINS SIMPLIFIED'!$I:$S,'VEINS SIMPLIFIED'!$O$1,0),"")</f>
        <v/>
      </c>
      <c r="Y84" s="113" t="str">
        <f>IFERROR(VLOOKUP(CONCATENATE($D84," o"),'VEINS SIMPLIFIED'!$I:$BX,68,0),"")</f>
        <v>Red veins predominant, Qtz-Carb veins decreasing in abundance</v>
      </c>
    </row>
    <row r="85" spans="2:25" hidden="1" x14ac:dyDescent="0.3">
      <c r="B85">
        <v>30</v>
      </c>
      <c r="C85">
        <v>3</v>
      </c>
      <c r="D85" t="str">
        <f t="shared" si="1"/>
        <v>30-3</v>
      </c>
      <c r="E85">
        <v>0</v>
      </c>
      <c r="F85">
        <v>61</v>
      </c>
      <c r="G85" s="126">
        <v>63.29</v>
      </c>
      <c r="H85" s="122">
        <v>63.9</v>
      </c>
      <c r="I85" s="55" t="str">
        <f>IFERROR(VLOOKUP($D85,'VEINS SIMPLIFIED'!$H:$J,3,0),"")</f>
        <v>Listveneite</v>
      </c>
      <c r="J85" t="str">
        <f>IFERROR(VLOOKUP(CONCATENATE($D85," 1"),'VEINS SIMPLIFIED'!$I:$S,'VEINS SIMPLIFIED'!$R$1,0),"")</f>
        <v>CARB-OXD</v>
      </c>
      <c r="K85" s="122">
        <f>IFERROR(VLOOKUP(CONCATENATE($D85," 1"),'VEINS SIMPLIFIED'!$I:$S,'VEINS SIMPLIFIED'!$N$1,0),"")</f>
        <v>63.29</v>
      </c>
      <c r="L85" s="122">
        <f>IFERROR(VLOOKUP(CONCATENATE($D85," 1"),'VEINS SIMPLIFIED'!$I:$S,'VEINS SIMPLIFIED'!$O$1,0),"")</f>
        <v>63.89</v>
      </c>
      <c r="M85" t="str">
        <f>IFERROR(VLOOKUP(CONCATENATE($D85," 2"),'VEINS SIMPLIFIED'!$I:$S,'VEINS SIMPLIFIED'!$R$1,0),"")</f>
        <v>CARBONATE</v>
      </c>
      <c r="N85">
        <f>IFERROR(VLOOKUP(CONCATENATE($D85," 2"),'VEINS SIMPLIFIED'!$I:$S,'VEINS SIMPLIFIED'!$N$1,0),"")</f>
        <v>63.29</v>
      </c>
      <c r="O85">
        <f>IFERROR(VLOOKUP(CONCATENATE($D85," 2"),'VEINS SIMPLIFIED'!$I:$S,'VEINS SIMPLIFIED'!$O$1,0),"")</f>
        <v>63.89</v>
      </c>
      <c r="P85" t="str">
        <f>IFERROR(VLOOKUP(CONCATENATE($D85," 3"),'VEINS SIMPLIFIED'!$I:$S,'VEINS SIMPLIFIED'!$R$1,0),"")</f>
        <v/>
      </c>
      <c r="Q85" t="str">
        <f>IFERROR(VLOOKUP(CONCATENATE($D85," 3"),'VEINS SIMPLIFIED'!$I:$S,'VEINS SIMPLIFIED'!$N$1,0),"")</f>
        <v/>
      </c>
      <c r="R85" t="str">
        <f>IFERROR(VLOOKUP(CONCATENATE($D85," 3"),'VEINS SIMPLIFIED'!$I:$S,'VEINS SIMPLIFIED'!$O$1,0),"")</f>
        <v/>
      </c>
      <c r="S85" t="str">
        <f>IFERROR(VLOOKUP(CONCATENATE($D85," 4"),'VEINS SIMPLIFIED'!$I:$S,'VEINS SIMPLIFIED'!$R$1,0),"")</f>
        <v/>
      </c>
      <c r="T85" t="str">
        <f>IFERROR(VLOOKUP(CONCATENATE($D85," 4"),'VEINS SIMPLIFIED'!$I:$S,'VEINS SIMPLIFIED'!$N$1,0),"")</f>
        <v/>
      </c>
      <c r="U85" t="str">
        <f>IFERROR(VLOOKUP(CONCATENATE($D85," 4"),'VEINS SIMPLIFIED'!$I:$S,'VEINS SIMPLIFIED'!$O$1,0),"")</f>
        <v/>
      </c>
      <c r="V85" t="str">
        <f>IFERROR(VLOOKUP(CONCATENATE($D85," 5"),'VEINS SIMPLIFIED'!$I:$S,'VEINS SIMPLIFIED'!$R$1,0),"")</f>
        <v/>
      </c>
      <c r="W85" t="str">
        <f>IFERROR(VLOOKUP(CONCATENATE($D85," 5"),'VEINS SIMPLIFIED'!$I:$S,'VEINS SIMPLIFIED'!$N$1,0),"")</f>
        <v/>
      </c>
      <c r="X85" t="str">
        <f>IFERROR(VLOOKUP(CONCATENATE($D85," 5"),'VEINS SIMPLIFIED'!$I:$S,'VEINS SIMPLIFIED'!$O$1,0),"")</f>
        <v/>
      </c>
      <c r="Y85" s="113" t="str">
        <f>IFERROR(VLOOKUP(CONCATENATE($D85," o"),'VEINS SIMPLIFIED'!$I:$BX,68,0),"")</f>
        <v>Well developed listv foliation , which may represent veins and especially well developed magnesite crystals in late vuggy veins</v>
      </c>
    </row>
    <row r="86" spans="2:25" hidden="1" x14ac:dyDescent="0.3">
      <c r="B86">
        <v>31</v>
      </c>
      <c r="C86">
        <v>1</v>
      </c>
      <c r="D86" t="str">
        <f t="shared" si="1"/>
        <v>31-1</v>
      </c>
      <c r="E86">
        <v>0</v>
      </c>
      <c r="F86">
        <v>77</v>
      </c>
      <c r="G86" s="126">
        <v>63.6</v>
      </c>
      <c r="H86" s="122">
        <v>64.37</v>
      </c>
      <c r="I86" s="55" t="str">
        <f>IFERROR(VLOOKUP($D86,'VEINS SIMPLIFIED'!$H:$J,3,0),"")</f>
        <v>Listveneite</v>
      </c>
      <c r="J86" t="str">
        <f>IFERROR(VLOOKUP(CONCATENATE($D86," 1"),'VEINS SIMPLIFIED'!$I:$S,'VEINS SIMPLIFIED'!$R$1,0),"")</f>
        <v>CARB-OXD</v>
      </c>
      <c r="K86" s="122">
        <f>IFERROR(VLOOKUP(CONCATENATE($D86," 1"),'VEINS SIMPLIFIED'!$I:$S,'VEINS SIMPLIFIED'!$N$1,0),"")</f>
        <v>63.6</v>
      </c>
      <c r="L86" s="122">
        <f>IFERROR(VLOOKUP(CONCATENATE($D86," 1"),'VEINS SIMPLIFIED'!$I:$S,'VEINS SIMPLIFIED'!$O$1,0),"")</f>
        <v>64.2</v>
      </c>
      <c r="M86" t="str">
        <f>IFERROR(VLOOKUP(CONCATENATE($D86," 2"),'VEINS SIMPLIFIED'!$I:$S,'VEINS SIMPLIFIED'!$R$1,0),"")</f>
        <v/>
      </c>
      <c r="N86" t="str">
        <f>IFERROR(VLOOKUP(CONCATENATE($D86," 2"),'VEINS SIMPLIFIED'!$I:$S,'VEINS SIMPLIFIED'!$N$1,0),"")</f>
        <v/>
      </c>
      <c r="O86" t="str">
        <f>IFERROR(VLOOKUP(CONCATENATE($D86," 2"),'VEINS SIMPLIFIED'!$I:$S,'VEINS SIMPLIFIED'!$O$1,0),"")</f>
        <v/>
      </c>
      <c r="P86" t="str">
        <f>IFERROR(VLOOKUP(CONCATENATE($D86," 3"),'VEINS SIMPLIFIED'!$I:$S,'VEINS SIMPLIFIED'!$R$1,0),"")</f>
        <v/>
      </c>
      <c r="Q86" t="str">
        <f>IFERROR(VLOOKUP(CONCATENATE($D86," 3"),'VEINS SIMPLIFIED'!$I:$S,'VEINS SIMPLIFIED'!$N$1,0),"")</f>
        <v/>
      </c>
      <c r="R86" t="str">
        <f>IFERROR(VLOOKUP(CONCATENATE($D86," 3"),'VEINS SIMPLIFIED'!$I:$S,'VEINS SIMPLIFIED'!$O$1,0),"")</f>
        <v/>
      </c>
      <c r="S86" t="str">
        <f>IFERROR(VLOOKUP(CONCATENATE($D86," 4"),'VEINS SIMPLIFIED'!$I:$S,'VEINS SIMPLIFIED'!$R$1,0),"")</f>
        <v/>
      </c>
      <c r="T86" t="str">
        <f>IFERROR(VLOOKUP(CONCATENATE($D86," 4"),'VEINS SIMPLIFIED'!$I:$S,'VEINS SIMPLIFIED'!$N$1,0),"")</f>
        <v/>
      </c>
      <c r="U86" t="str">
        <f>IFERROR(VLOOKUP(CONCATENATE($D86," 4"),'VEINS SIMPLIFIED'!$I:$S,'VEINS SIMPLIFIED'!$O$1,0),"")</f>
        <v/>
      </c>
      <c r="V86" t="str">
        <f>IFERROR(VLOOKUP(CONCATENATE($D86," 5"),'VEINS SIMPLIFIED'!$I:$S,'VEINS SIMPLIFIED'!$R$1,0),"")</f>
        <v/>
      </c>
      <c r="W86" t="str">
        <f>IFERROR(VLOOKUP(CONCATENATE($D86," 5"),'VEINS SIMPLIFIED'!$I:$S,'VEINS SIMPLIFIED'!$N$1,0),"")</f>
        <v/>
      </c>
      <c r="X86" t="str">
        <f>IFERROR(VLOOKUP(CONCATENATE($D86," 5"),'VEINS SIMPLIFIED'!$I:$S,'VEINS SIMPLIFIED'!$O$1,0),"")</f>
        <v/>
      </c>
      <c r="Y86" s="113" t="str">
        <f>IFERROR(VLOOKUP(CONCATENATE($D86," o"),'VEINS SIMPLIFIED'!$I:$BX,68,0),"")</f>
        <v>Red veins well developed, core too weathered for aditional observations</v>
      </c>
    </row>
    <row r="87" spans="2:25" hidden="1" x14ac:dyDescent="0.3">
      <c r="B87">
        <v>31</v>
      </c>
      <c r="C87">
        <v>2</v>
      </c>
      <c r="D87" t="str">
        <f t="shared" si="1"/>
        <v>31-2</v>
      </c>
      <c r="E87">
        <v>0</v>
      </c>
      <c r="F87">
        <v>99</v>
      </c>
      <c r="G87" s="126">
        <v>64.37</v>
      </c>
      <c r="H87" s="122">
        <v>65.36</v>
      </c>
      <c r="I87" s="55" t="str">
        <f>IFERROR(VLOOKUP($D87,'VEINS SIMPLIFIED'!$H:$J,3,0),"")</f>
        <v>Listveneite</v>
      </c>
      <c r="J87" t="str">
        <f>IFERROR(VLOOKUP(CONCATENATE($D87," 1"),'VEINS SIMPLIFIED'!$I:$S,'VEINS SIMPLIFIED'!$R$1,0),"")</f>
        <v>CARB-OXD</v>
      </c>
      <c r="K87" s="122">
        <f>IFERROR(VLOOKUP(CONCATENATE($D87," 1"),'VEINS SIMPLIFIED'!$I:$S,'VEINS SIMPLIFIED'!$N$1,0),"")</f>
        <v>64.37</v>
      </c>
      <c r="L87" s="122">
        <f>IFERROR(VLOOKUP(CONCATENATE($D87," 1"),'VEINS SIMPLIFIED'!$I:$S,'VEINS SIMPLIFIED'!$O$1,0),"")</f>
        <v>65.19</v>
      </c>
      <c r="M87" t="str">
        <f>IFERROR(VLOOKUP(CONCATENATE($D87," 2"),'VEINS SIMPLIFIED'!$I:$S,'VEINS SIMPLIFIED'!$R$1,0),"")</f>
        <v/>
      </c>
      <c r="N87" t="str">
        <f>IFERROR(VLOOKUP(CONCATENATE($D87," 2"),'VEINS SIMPLIFIED'!$I:$S,'VEINS SIMPLIFIED'!$N$1,0),"")</f>
        <v/>
      </c>
      <c r="O87" t="str">
        <f>IFERROR(VLOOKUP(CONCATENATE($D87," 2"),'VEINS SIMPLIFIED'!$I:$S,'VEINS SIMPLIFIED'!$O$1,0),"")</f>
        <v/>
      </c>
      <c r="P87" t="str">
        <f>IFERROR(VLOOKUP(CONCATENATE($D87," 3"),'VEINS SIMPLIFIED'!$I:$S,'VEINS SIMPLIFIED'!$R$1,0),"")</f>
        <v>CARB-QTZ</v>
      </c>
      <c r="Q87">
        <f>IFERROR(VLOOKUP(CONCATENATE($D87," 3"),'VEINS SIMPLIFIED'!$I:$S,'VEINS SIMPLIFIED'!$N$1,0),"")</f>
        <v>64.37</v>
      </c>
      <c r="R87">
        <f>IFERROR(VLOOKUP(CONCATENATE($D87," 3"),'VEINS SIMPLIFIED'!$I:$S,'VEINS SIMPLIFIED'!$O$1,0),"")</f>
        <v>65.19</v>
      </c>
      <c r="S87" t="str">
        <f>IFERROR(VLOOKUP(CONCATENATE($D87," 4"),'VEINS SIMPLIFIED'!$I:$S,'VEINS SIMPLIFIED'!$R$1,0),"")</f>
        <v/>
      </c>
      <c r="T87" t="str">
        <f>IFERROR(VLOOKUP(CONCATENATE($D87," 4"),'VEINS SIMPLIFIED'!$I:$S,'VEINS SIMPLIFIED'!$N$1,0),"")</f>
        <v/>
      </c>
      <c r="U87" t="str">
        <f>IFERROR(VLOOKUP(CONCATENATE($D87," 4"),'VEINS SIMPLIFIED'!$I:$S,'VEINS SIMPLIFIED'!$O$1,0),"")</f>
        <v/>
      </c>
      <c r="V87" t="str">
        <f>IFERROR(VLOOKUP(CONCATENATE($D87," 5"),'VEINS SIMPLIFIED'!$I:$S,'VEINS SIMPLIFIED'!$R$1,0),"")</f>
        <v/>
      </c>
      <c r="W87" t="str">
        <f>IFERROR(VLOOKUP(CONCATENATE($D87," 5"),'VEINS SIMPLIFIED'!$I:$S,'VEINS SIMPLIFIED'!$N$1,0),"")</f>
        <v/>
      </c>
      <c r="X87" t="str">
        <f>IFERROR(VLOOKUP(CONCATENATE($D87," 5"),'VEINS SIMPLIFIED'!$I:$S,'VEINS SIMPLIFIED'!$O$1,0),"")</f>
        <v/>
      </c>
      <c r="Y87" s="113" t="str">
        <f>IFERROR(VLOOKUP(CONCATENATE($D87," o"),'VEINS SIMPLIFIED'!$I:$BX,68,0),"")</f>
        <v>Highly section, veins dificult to id</v>
      </c>
    </row>
    <row r="88" spans="2:25" hidden="1" x14ac:dyDescent="0.3">
      <c r="B88">
        <v>31</v>
      </c>
      <c r="C88">
        <v>3</v>
      </c>
      <c r="D88" t="str">
        <f t="shared" si="1"/>
        <v>31-3</v>
      </c>
      <c r="E88">
        <v>0</v>
      </c>
      <c r="F88">
        <v>59</v>
      </c>
      <c r="G88" s="126">
        <v>65.365000000000009</v>
      </c>
      <c r="H88" s="122">
        <v>65.955000000000013</v>
      </c>
      <c r="I88" s="55" t="str">
        <f>IFERROR(VLOOKUP($D88,'VEINS SIMPLIFIED'!$H:$J,3,0),"")</f>
        <v>Listveneite</v>
      </c>
      <c r="J88" t="str">
        <f>IFERROR(VLOOKUP(CONCATENATE($D88," 1"),'VEINS SIMPLIFIED'!$I:$S,'VEINS SIMPLIFIED'!$R$1,0),"")</f>
        <v>CARB-OXD</v>
      </c>
      <c r="K88" s="122">
        <f>IFERROR(VLOOKUP(CONCATENATE($D88," 1"),'VEINS SIMPLIFIED'!$I:$S,'VEINS SIMPLIFIED'!$N$1,0),"")</f>
        <v>65.365000000000009</v>
      </c>
      <c r="L88" s="122">
        <f>IFERROR(VLOOKUP(CONCATENATE($D88," 1"),'VEINS SIMPLIFIED'!$I:$S,'VEINS SIMPLIFIED'!$O$1,0),"")</f>
        <v>65.955000000000013</v>
      </c>
      <c r="M88" t="str">
        <f>IFERROR(VLOOKUP(CONCATENATE($D88," 2"),'VEINS SIMPLIFIED'!$I:$S,'VEINS SIMPLIFIED'!$R$1,0),"")</f>
        <v>CARBONATE</v>
      </c>
      <c r="N88">
        <f>IFERROR(VLOOKUP(CONCATENATE($D88," 2"),'VEINS SIMPLIFIED'!$I:$S,'VEINS SIMPLIFIED'!$N$1,0),"")</f>
        <v>65.365000000000009</v>
      </c>
      <c r="O88">
        <f>IFERROR(VLOOKUP(CONCATENATE($D88," 2"),'VEINS SIMPLIFIED'!$I:$S,'VEINS SIMPLIFIED'!$O$1,0),"")</f>
        <v>65.955000000000013</v>
      </c>
      <c r="P88" t="str">
        <f>IFERROR(VLOOKUP(CONCATENATE($D88," 3"),'VEINS SIMPLIFIED'!$I:$S,'VEINS SIMPLIFIED'!$R$1,0),"")</f>
        <v/>
      </c>
      <c r="Q88" t="str">
        <f>IFERROR(VLOOKUP(CONCATENATE($D88," 3"),'VEINS SIMPLIFIED'!$I:$S,'VEINS SIMPLIFIED'!$N$1,0),"")</f>
        <v/>
      </c>
      <c r="R88" t="str">
        <f>IFERROR(VLOOKUP(CONCATENATE($D88," 3"),'VEINS SIMPLIFIED'!$I:$S,'VEINS SIMPLIFIED'!$O$1,0),"")</f>
        <v/>
      </c>
      <c r="S88" t="str">
        <f>IFERROR(VLOOKUP(CONCATENATE($D88," 4"),'VEINS SIMPLIFIED'!$I:$S,'VEINS SIMPLIFIED'!$R$1,0),"")</f>
        <v/>
      </c>
      <c r="T88" t="str">
        <f>IFERROR(VLOOKUP(CONCATENATE($D88," 4"),'VEINS SIMPLIFIED'!$I:$S,'VEINS SIMPLIFIED'!$N$1,0),"")</f>
        <v/>
      </c>
      <c r="U88" t="str">
        <f>IFERROR(VLOOKUP(CONCATENATE($D88," 4"),'VEINS SIMPLIFIED'!$I:$S,'VEINS SIMPLIFIED'!$O$1,0),"")</f>
        <v/>
      </c>
      <c r="V88" t="str">
        <f>IFERROR(VLOOKUP(CONCATENATE($D88," 5"),'VEINS SIMPLIFIED'!$I:$S,'VEINS SIMPLIFIED'!$R$1,0),"")</f>
        <v/>
      </c>
      <c r="W88" t="str">
        <f>IFERROR(VLOOKUP(CONCATENATE($D88," 5"),'VEINS SIMPLIFIED'!$I:$S,'VEINS SIMPLIFIED'!$N$1,0),"")</f>
        <v/>
      </c>
      <c r="X88" t="str">
        <f>IFERROR(VLOOKUP(CONCATENATE($D88," 5"),'VEINS SIMPLIFIED'!$I:$S,'VEINS SIMPLIFIED'!$O$1,0),"")</f>
        <v/>
      </c>
      <c r="Y88" s="113" t="str">
        <f>IFERROR(VLOOKUP(CONCATENATE($D88," o"),'VEINS SIMPLIFIED'!$I:$BX,68,0),"")</f>
        <v>Well developed listv foliation , which may represent veins, otherwise remarkabilly unveined</v>
      </c>
    </row>
    <row r="89" spans="2:25" hidden="1" x14ac:dyDescent="0.3">
      <c r="B89">
        <v>31</v>
      </c>
      <c r="C89">
        <v>4</v>
      </c>
      <c r="D89" t="str">
        <f t="shared" si="1"/>
        <v>31-4</v>
      </c>
      <c r="E89">
        <v>0</v>
      </c>
      <c r="F89">
        <v>79</v>
      </c>
      <c r="G89" s="126">
        <v>65.960000000000008</v>
      </c>
      <c r="H89" s="122">
        <v>66.750000000000014</v>
      </c>
      <c r="I89" s="55" t="str">
        <f>IFERROR(VLOOKUP($D89,'VEINS SIMPLIFIED'!$H:$J,3,0),"")</f>
        <v>Listveneite</v>
      </c>
      <c r="J89" t="str">
        <f>IFERROR(VLOOKUP(CONCATENATE($D89," 1"),'VEINS SIMPLIFIED'!$I:$S,'VEINS SIMPLIFIED'!$R$1,0),"")</f>
        <v>CARB-OXD</v>
      </c>
      <c r="K89" s="122">
        <f>IFERROR(VLOOKUP(CONCATENATE($D89," 1"),'VEINS SIMPLIFIED'!$I:$S,'VEINS SIMPLIFIED'!$N$1,0),"")</f>
        <v>65.960000000000008</v>
      </c>
      <c r="L89" s="122">
        <f>IFERROR(VLOOKUP(CONCATENATE($D89," 1"),'VEINS SIMPLIFIED'!$I:$S,'VEINS SIMPLIFIED'!$O$1,0),"")</f>
        <v>66.740000000000009</v>
      </c>
      <c r="M89" t="str">
        <f>IFERROR(VLOOKUP(CONCATENATE($D89," 2"),'VEINS SIMPLIFIED'!$I:$S,'VEINS SIMPLIFIED'!$R$1,0),"")</f>
        <v>CARBONATE</v>
      </c>
      <c r="N89">
        <f>IFERROR(VLOOKUP(CONCATENATE($D89," 2"),'VEINS SIMPLIFIED'!$I:$S,'VEINS SIMPLIFIED'!$N$1,0),"")</f>
        <v>65.960000000000008</v>
      </c>
      <c r="O89">
        <f>IFERROR(VLOOKUP(CONCATENATE($D89," 2"),'VEINS SIMPLIFIED'!$I:$S,'VEINS SIMPLIFIED'!$O$1,0),"")</f>
        <v>66.740000000000009</v>
      </c>
      <c r="P89" t="str">
        <f>IFERROR(VLOOKUP(CONCATENATE($D89," 3"),'VEINS SIMPLIFIED'!$I:$S,'VEINS SIMPLIFIED'!$R$1,0),"")</f>
        <v>CARB-QTZ</v>
      </c>
      <c r="Q89">
        <f>IFERROR(VLOOKUP(CONCATENATE($D89," 3"),'VEINS SIMPLIFIED'!$I:$S,'VEINS SIMPLIFIED'!$N$1,0),"")</f>
        <v>65.960000000000008</v>
      </c>
      <c r="R89">
        <f>IFERROR(VLOOKUP(CONCATENATE($D89," 3"),'VEINS SIMPLIFIED'!$I:$S,'VEINS SIMPLIFIED'!$O$1,0),"")</f>
        <v>66.740000000000009</v>
      </c>
      <c r="S89" t="str">
        <f>IFERROR(VLOOKUP(CONCATENATE($D89," 4"),'VEINS SIMPLIFIED'!$I:$S,'VEINS SIMPLIFIED'!$R$1,0),"")</f>
        <v>LATE CARB</v>
      </c>
      <c r="T89">
        <f>IFERROR(VLOOKUP(CONCATENATE($D89," 4"),'VEINS SIMPLIFIED'!$I:$S,'VEINS SIMPLIFIED'!$N$1,0),"")</f>
        <v>65.960000000000008</v>
      </c>
      <c r="U89">
        <f>IFERROR(VLOOKUP(CONCATENATE($D89," 4"),'VEINS SIMPLIFIED'!$I:$S,'VEINS SIMPLIFIED'!$O$1,0),"")</f>
        <v>66.740000000000009</v>
      </c>
      <c r="V89" t="str">
        <f>IFERROR(VLOOKUP(CONCATENATE($D89," 5"),'VEINS SIMPLIFIED'!$I:$S,'VEINS SIMPLIFIED'!$R$1,0),"")</f>
        <v/>
      </c>
      <c r="W89" t="str">
        <f>IFERROR(VLOOKUP(CONCATENATE($D89," 5"),'VEINS SIMPLIFIED'!$I:$S,'VEINS SIMPLIFIED'!$N$1,0),"")</f>
        <v/>
      </c>
      <c r="X89" t="str">
        <f>IFERROR(VLOOKUP(CONCATENATE($D89," 5"),'VEINS SIMPLIFIED'!$I:$S,'VEINS SIMPLIFIED'!$O$1,0),"")</f>
        <v/>
      </c>
      <c r="Y89" s="113" t="str">
        <f>IFERROR(VLOOKUP(CONCATENATE($D89," o"),'VEINS SIMPLIFIED'!$I:$BX,68,0),"")</f>
        <v>Redish pink, Qtz-Carb bands defining the foliation in the rock, crosscut by sucessevelly later Mag-Qtz and vuggy dolomite vein sets</v>
      </c>
    </row>
    <row r="90" spans="2:25" hidden="1" x14ac:dyDescent="0.3">
      <c r="B90">
        <v>32</v>
      </c>
      <c r="C90">
        <v>1</v>
      </c>
      <c r="D90" t="str">
        <f t="shared" si="1"/>
        <v>32-1</v>
      </c>
      <c r="E90">
        <v>0</v>
      </c>
      <c r="F90">
        <v>80</v>
      </c>
      <c r="G90" s="126">
        <v>66.650000000000006</v>
      </c>
      <c r="H90" s="122">
        <v>67.45</v>
      </c>
      <c r="I90" s="55" t="str">
        <f>IFERROR(VLOOKUP($D90,'VEINS SIMPLIFIED'!$H:$J,3,0),"")</f>
        <v>Listveneite</v>
      </c>
      <c r="J90" t="str">
        <f>IFERROR(VLOOKUP(CONCATENATE($D90," 1"),'VEINS SIMPLIFIED'!$I:$S,'VEINS SIMPLIFIED'!$R$1,0),"")</f>
        <v>CARB-OXD</v>
      </c>
      <c r="K90" s="122">
        <f>IFERROR(VLOOKUP(CONCATENATE($D90," 1"),'VEINS SIMPLIFIED'!$I:$S,'VEINS SIMPLIFIED'!$N$1,0),"")</f>
        <v>66.650000000000006</v>
      </c>
      <c r="L90" s="122">
        <f>IFERROR(VLOOKUP(CONCATENATE($D90," 1"),'VEINS SIMPLIFIED'!$I:$S,'VEINS SIMPLIFIED'!$O$1,0),"")</f>
        <v>67.45</v>
      </c>
      <c r="M90" t="str">
        <f>IFERROR(VLOOKUP(CONCATENATE($D90," 2"),'VEINS SIMPLIFIED'!$I:$S,'VEINS SIMPLIFIED'!$R$1,0),"")</f>
        <v>CARBONATE</v>
      </c>
      <c r="N90">
        <f>IFERROR(VLOOKUP(CONCATENATE($D90," 2"),'VEINS SIMPLIFIED'!$I:$S,'VEINS SIMPLIFIED'!$N$1,0),"")</f>
        <v>66.650000000000006</v>
      </c>
      <c r="O90">
        <f>IFERROR(VLOOKUP(CONCATENATE($D90," 2"),'VEINS SIMPLIFIED'!$I:$S,'VEINS SIMPLIFIED'!$O$1,0),"")</f>
        <v>67.45</v>
      </c>
      <c r="P90" t="str">
        <f>IFERROR(VLOOKUP(CONCATENATE($D90," 3"),'VEINS SIMPLIFIED'!$I:$S,'VEINS SIMPLIFIED'!$R$1,0),"")</f>
        <v/>
      </c>
      <c r="Q90" t="str">
        <f>IFERROR(VLOOKUP(CONCATENATE($D90," 3"),'VEINS SIMPLIFIED'!$I:$S,'VEINS SIMPLIFIED'!$N$1,0),"")</f>
        <v/>
      </c>
      <c r="R90" t="str">
        <f>IFERROR(VLOOKUP(CONCATENATE($D90," 3"),'VEINS SIMPLIFIED'!$I:$S,'VEINS SIMPLIFIED'!$O$1,0),"")</f>
        <v/>
      </c>
      <c r="S90" t="str">
        <f>IFERROR(VLOOKUP(CONCATENATE($D90," 4"),'VEINS SIMPLIFIED'!$I:$S,'VEINS SIMPLIFIED'!$R$1,0),"")</f>
        <v>LATE CARB</v>
      </c>
      <c r="T90">
        <f>IFERROR(VLOOKUP(CONCATENATE($D90," 4"),'VEINS SIMPLIFIED'!$I:$S,'VEINS SIMPLIFIED'!$N$1,0),"")</f>
        <v>66.650000000000006</v>
      </c>
      <c r="U90">
        <f>IFERROR(VLOOKUP(CONCATENATE($D90," 4"),'VEINS SIMPLIFIED'!$I:$S,'VEINS SIMPLIFIED'!$O$1,0),"")</f>
        <v>67.45</v>
      </c>
      <c r="V90" t="str">
        <f>IFERROR(VLOOKUP(CONCATENATE($D90," 5"),'VEINS SIMPLIFIED'!$I:$S,'VEINS SIMPLIFIED'!$R$1,0),"")</f>
        <v/>
      </c>
      <c r="W90" t="str">
        <f>IFERROR(VLOOKUP(CONCATENATE($D90," 5"),'VEINS SIMPLIFIED'!$I:$S,'VEINS SIMPLIFIED'!$N$1,0),"")</f>
        <v/>
      </c>
      <c r="X90" t="str">
        <f>IFERROR(VLOOKUP(CONCATENATE($D90," 5"),'VEINS SIMPLIFIED'!$I:$S,'VEINS SIMPLIFIED'!$O$1,0),"")</f>
        <v/>
      </c>
      <c r="Y90" s="113" t="str">
        <f>IFERROR(VLOOKUP(CONCATENATE($D90," o"),'VEINS SIMPLIFIED'!$I:$BX,68,0),"")</f>
        <v>Redish pink, Qtz-Carb bands defining the foliation in the rock, crosscut by later vuggy Dol-Mag vuggy veins</v>
      </c>
    </row>
    <row r="91" spans="2:25" hidden="1" x14ac:dyDescent="0.3">
      <c r="B91">
        <v>32</v>
      </c>
      <c r="C91">
        <v>2</v>
      </c>
      <c r="D91" t="str">
        <f t="shared" si="1"/>
        <v>32-2</v>
      </c>
      <c r="E91">
        <v>0</v>
      </c>
      <c r="F91">
        <v>96</v>
      </c>
      <c r="G91" s="126">
        <v>67.45</v>
      </c>
      <c r="H91" s="122">
        <v>68.41</v>
      </c>
      <c r="I91" s="55" t="str">
        <f>IFERROR(VLOOKUP($D91,'VEINS SIMPLIFIED'!$H:$J,3,0),"")</f>
        <v>Listveneite</v>
      </c>
      <c r="J91" t="str">
        <f>IFERROR(VLOOKUP(CONCATENATE($D91," 1"),'VEINS SIMPLIFIED'!$I:$S,'VEINS SIMPLIFIED'!$R$1,0),"")</f>
        <v>CARB-OXD</v>
      </c>
      <c r="K91" s="122">
        <f>IFERROR(VLOOKUP(CONCATENATE($D91," 1"),'VEINS SIMPLIFIED'!$I:$S,'VEINS SIMPLIFIED'!$N$1,0),"")</f>
        <v>67.45</v>
      </c>
      <c r="L91" s="122">
        <f>IFERROR(VLOOKUP(CONCATENATE($D91," 1"),'VEINS SIMPLIFIED'!$I:$S,'VEINS SIMPLIFIED'!$O$1,0),"")</f>
        <v>68.41</v>
      </c>
      <c r="M91" t="str">
        <f>IFERROR(VLOOKUP(CONCATENATE($D91," 2"),'VEINS SIMPLIFIED'!$I:$S,'VEINS SIMPLIFIED'!$R$1,0),"")</f>
        <v>CARBONATE</v>
      </c>
      <c r="N91">
        <f>IFERROR(VLOOKUP(CONCATENATE($D91," 2"),'VEINS SIMPLIFIED'!$I:$S,'VEINS SIMPLIFIED'!$N$1,0),"")</f>
        <v>67.45</v>
      </c>
      <c r="O91">
        <f>IFERROR(VLOOKUP(CONCATENATE($D91," 2"),'VEINS SIMPLIFIED'!$I:$S,'VEINS SIMPLIFIED'!$O$1,0),"")</f>
        <v>68</v>
      </c>
      <c r="P91" t="str">
        <f>IFERROR(VLOOKUP(CONCATENATE($D91," 3"),'VEINS SIMPLIFIED'!$I:$S,'VEINS SIMPLIFIED'!$R$1,0),"")</f>
        <v>CARB-QTZ</v>
      </c>
      <c r="Q91">
        <f>IFERROR(VLOOKUP(CONCATENATE($D91," 3"),'VEINS SIMPLIFIED'!$I:$S,'VEINS SIMPLIFIED'!$N$1,0),"")</f>
        <v>67.45</v>
      </c>
      <c r="R91">
        <f>IFERROR(VLOOKUP(CONCATENATE($D91," 3"),'VEINS SIMPLIFIED'!$I:$S,'VEINS SIMPLIFIED'!$O$1,0),"")</f>
        <v>68.41</v>
      </c>
      <c r="S91" t="str">
        <f>IFERROR(VLOOKUP(CONCATENATE($D91," 4"),'VEINS SIMPLIFIED'!$I:$S,'VEINS SIMPLIFIED'!$R$1,0),"")</f>
        <v>LATE CARB</v>
      </c>
      <c r="T91">
        <f>IFERROR(VLOOKUP(CONCATENATE($D91," 4"),'VEINS SIMPLIFIED'!$I:$S,'VEINS SIMPLIFIED'!$N$1,0),"")</f>
        <v>67.45</v>
      </c>
      <c r="U91">
        <f>IFERROR(VLOOKUP(CONCATENATE($D91," 4"),'VEINS SIMPLIFIED'!$I:$S,'VEINS SIMPLIFIED'!$O$1,0),"")</f>
        <v>68.41</v>
      </c>
      <c r="V91" t="str">
        <f>IFERROR(VLOOKUP(CONCATENATE($D91," 5"),'VEINS SIMPLIFIED'!$I:$S,'VEINS SIMPLIFIED'!$R$1,0),"")</f>
        <v/>
      </c>
      <c r="W91" t="str">
        <f>IFERROR(VLOOKUP(CONCATENATE($D91," 5"),'VEINS SIMPLIFIED'!$I:$S,'VEINS SIMPLIFIED'!$N$1,0),"")</f>
        <v/>
      </c>
      <c r="X91" t="str">
        <f>IFERROR(VLOOKUP(CONCATENATE($D91," 5"),'VEINS SIMPLIFIED'!$I:$S,'VEINS SIMPLIFIED'!$O$1,0),"")</f>
        <v/>
      </c>
      <c r="Y91" s="113" t="str">
        <f>IFERROR(VLOOKUP(CONCATENATE($D91," o"),'VEINS SIMPLIFIED'!$I:$BX,68,0),"")</f>
        <v>Redish pink, Qtz-Carb bands defining the foliation in the rock, crosscut by sucessevelly later Mag-Qtz and vuggy Dol-Mag vein sets</v>
      </c>
    </row>
    <row r="92" spans="2:25" hidden="1" x14ac:dyDescent="0.3">
      <c r="B92">
        <v>32</v>
      </c>
      <c r="C92">
        <v>3</v>
      </c>
      <c r="D92" t="str">
        <f t="shared" si="1"/>
        <v>32-3</v>
      </c>
      <c r="E92">
        <v>0</v>
      </c>
      <c r="F92">
        <v>85</v>
      </c>
      <c r="G92" s="126">
        <v>68.415000000000006</v>
      </c>
      <c r="H92" s="122">
        <v>69.265000000000001</v>
      </c>
      <c r="I92" s="55" t="str">
        <f>IFERROR(VLOOKUP($D92,'VEINS SIMPLIFIED'!$H:$J,3,0),"")</f>
        <v>Listveneite</v>
      </c>
      <c r="J92" t="str">
        <f>IFERROR(VLOOKUP(CONCATENATE($D92," 1"),'VEINS SIMPLIFIED'!$I:$S,'VEINS SIMPLIFIED'!$R$1,0),"")</f>
        <v>CARB-OXD</v>
      </c>
      <c r="K92" s="122">
        <f>IFERROR(VLOOKUP(CONCATENATE($D92," 1"),'VEINS SIMPLIFIED'!$I:$S,'VEINS SIMPLIFIED'!$N$1,0),"")</f>
        <v>68.415000000000006</v>
      </c>
      <c r="L92" s="122">
        <f>IFERROR(VLOOKUP(CONCATENATE($D92," 1"),'VEINS SIMPLIFIED'!$I:$S,'VEINS SIMPLIFIED'!$O$1,0),"")</f>
        <v>69.265000000000001</v>
      </c>
      <c r="M92" t="str">
        <f>IFERROR(VLOOKUP(CONCATENATE($D92," 2"),'VEINS SIMPLIFIED'!$I:$S,'VEINS SIMPLIFIED'!$R$1,0),"")</f>
        <v>CARBONATE</v>
      </c>
      <c r="N92">
        <f>IFERROR(VLOOKUP(CONCATENATE($D92," 2"),'VEINS SIMPLIFIED'!$I:$S,'VEINS SIMPLIFIED'!$N$1,0),"")</f>
        <v>68.415000000000006</v>
      </c>
      <c r="O92">
        <f>IFERROR(VLOOKUP(CONCATENATE($D92," 2"),'VEINS SIMPLIFIED'!$I:$S,'VEINS SIMPLIFIED'!$O$1,0),"")</f>
        <v>69.265000000000001</v>
      </c>
      <c r="P92" t="str">
        <f>IFERROR(VLOOKUP(CONCATENATE($D92," 3"),'VEINS SIMPLIFIED'!$I:$S,'VEINS SIMPLIFIED'!$R$1,0),"")</f>
        <v>CARB-QTZ</v>
      </c>
      <c r="Q92">
        <f>IFERROR(VLOOKUP(CONCATENATE($D92," 3"),'VEINS SIMPLIFIED'!$I:$S,'VEINS SIMPLIFIED'!$N$1,0),"")</f>
        <v>68.415000000000006</v>
      </c>
      <c r="R92">
        <f>IFERROR(VLOOKUP(CONCATENATE($D92," 3"),'VEINS SIMPLIFIED'!$I:$S,'VEINS SIMPLIFIED'!$O$1,0),"")</f>
        <v>69.265000000000001</v>
      </c>
      <c r="S92" t="str">
        <f>IFERROR(VLOOKUP(CONCATENATE($D92," 4"),'VEINS SIMPLIFIED'!$I:$S,'VEINS SIMPLIFIED'!$R$1,0),"")</f>
        <v>LATE CARB</v>
      </c>
      <c r="T92">
        <f>IFERROR(VLOOKUP(CONCATENATE($D92," 4"),'VEINS SIMPLIFIED'!$I:$S,'VEINS SIMPLIFIED'!$N$1,0),"")</f>
        <v>68.415000000000006</v>
      </c>
      <c r="U92">
        <f>IFERROR(VLOOKUP(CONCATENATE($D92," 4"),'VEINS SIMPLIFIED'!$I:$S,'VEINS SIMPLIFIED'!$O$1,0),"")</f>
        <v>69.265000000000001</v>
      </c>
      <c r="V92" t="str">
        <f>IFERROR(VLOOKUP(CONCATENATE($D92," 5"),'VEINS SIMPLIFIED'!$I:$S,'VEINS SIMPLIFIED'!$R$1,0),"")</f>
        <v/>
      </c>
      <c r="W92" t="str">
        <f>IFERROR(VLOOKUP(CONCATENATE($D92," 5"),'VEINS SIMPLIFIED'!$I:$S,'VEINS SIMPLIFIED'!$N$1,0),"")</f>
        <v/>
      </c>
      <c r="X92" t="str">
        <f>IFERROR(VLOOKUP(CONCATENATE($D92," 5"),'VEINS SIMPLIFIED'!$I:$S,'VEINS SIMPLIFIED'!$O$1,0),"")</f>
        <v/>
      </c>
      <c r="Y92" s="113" t="str">
        <f>IFERROR(VLOOKUP(CONCATENATE($D92," o"),'VEINS SIMPLIFIED'!$I:$BX,68,0),"")</f>
        <v>Redish pink, Qtz-Carb bands roughlly defining the foliation in the rock, crosscut by sucessevelly later Mag-Qtz+/-Dol and vuggy Dol-Mag vein sets</v>
      </c>
    </row>
    <row r="93" spans="2:25" hidden="1" x14ac:dyDescent="0.3">
      <c r="B93">
        <v>32</v>
      </c>
      <c r="C93">
        <v>4</v>
      </c>
      <c r="D93" t="str">
        <f t="shared" si="1"/>
        <v>32-4</v>
      </c>
      <c r="E93">
        <v>0</v>
      </c>
      <c r="F93">
        <v>44</v>
      </c>
      <c r="G93" s="126">
        <v>69.265000000000001</v>
      </c>
      <c r="H93" s="122">
        <v>69.704999999999998</v>
      </c>
      <c r="I93" s="55" t="str">
        <f>IFERROR(VLOOKUP($D93,'VEINS SIMPLIFIED'!$H:$J,3,0),"")</f>
        <v>Listveneite</v>
      </c>
      <c r="J93" t="str">
        <f>IFERROR(VLOOKUP(CONCATENATE($D93," 1"),'VEINS SIMPLIFIED'!$I:$S,'VEINS SIMPLIFIED'!$R$1,0),"")</f>
        <v>CARB-OXD</v>
      </c>
      <c r="K93" s="122">
        <f>IFERROR(VLOOKUP(CONCATENATE($D93," 1"),'VEINS SIMPLIFIED'!$I:$S,'VEINS SIMPLIFIED'!$N$1,0),"")</f>
        <v>69.265000000000001</v>
      </c>
      <c r="L93" s="122">
        <f>IFERROR(VLOOKUP(CONCATENATE($D93," 1"),'VEINS SIMPLIFIED'!$I:$S,'VEINS SIMPLIFIED'!$O$1,0),"")</f>
        <v>69.704999999999998</v>
      </c>
      <c r="M93" t="str">
        <f>IFERROR(VLOOKUP(CONCATENATE($D93," 2"),'VEINS SIMPLIFIED'!$I:$S,'VEINS SIMPLIFIED'!$R$1,0),"")</f>
        <v>CARBONATE</v>
      </c>
      <c r="N93">
        <f>IFERROR(VLOOKUP(CONCATENATE($D93," 2"),'VEINS SIMPLIFIED'!$I:$S,'VEINS SIMPLIFIED'!$N$1,0),"")</f>
        <v>69.265000000000001</v>
      </c>
      <c r="O93">
        <f>IFERROR(VLOOKUP(CONCATENATE($D93," 2"),'VEINS SIMPLIFIED'!$I:$S,'VEINS SIMPLIFIED'!$O$1,0),"")</f>
        <v>69.704999999999998</v>
      </c>
      <c r="P93" t="str">
        <f>IFERROR(VLOOKUP(CONCATENATE($D93," 3"),'VEINS SIMPLIFIED'!$I:$S,'VEINS SIMPLIFIED'!$R$1,0),"")</f>
        <v>CARB-QTZ</v>
      </c>
      <c r="Q93">
        <f>IFERROR(VLOOKUP(CONCATENATE($D93," 3"),'VEINS SIMPLIFIED'!$I:$S,'VEINS SIMPLIFIED'!$N$1,0),"")</f>
        <v>69.265000000000001</v>
      </c>
      <c r="R93">
        <f>IFERROR(VLOOKUP(CONCATENATE($D93," 3"),'VEINS SIMPLIFIED'!$I:$S,'VEINS SIMPLIFIED'!$O$1,0),"")</f>
        <v>69.704999999999998</v>
      </c>
      <c r="S93" t="str">
        <f>IFERROR(VLOOKUP(CONCATENATE($D93," 4"),'VEINS SIMPLIFIED'!$I:$S,'VEINS SIMPLIFIED'!$R$1,0),"")</f>
        <v>LATE CARB</v>
      </c>
      <c r="T93">
        <f>IFERROR(VLOOKUP(CONCATENATE($D93," 4"),'VEINS SIMPLIFIED'!$I:$S,'VEINS SIMPLIFIED'!$N$1,0),"")</f>
        <v>69.265000000000001</v>
      </c>
      <c r="U93">
        <f>IFERROR(VLOOKUP(CONCATENATE($D93," 4"),'VEINS SIMPLIFIED'!$I:$S,'VEINS SIMPLIFIED'!$O$1,0),"")</f>
        <v>69.704999999999998</v>
      </c>
      <c r="V93" t="str">
        <f>IFERROR(VLOOKUP(CONCATENATE($D93," 5"),'VEINS SIMPLIFIED'!$I:$S,'VEINS SIMPLIFIED'!$R$1,0),"")</f>
        <v>OTHER</v>
      </c>
      <c r="W93">
        <f>IFERROR(VLOOKUP(CONCATENATE($D93," 5"),'VEINS SIMPLIFIED'!$I:$S,'VEINS SIMPLIFIED'!$N$1,0),"")</f>
        <v>69.415000000000006</v>
      </c>
      <c r="X93">
        <f>IFERROR(VLOOKUP(CONCATENATE($D93," 5"),'VEINS SIMPLIFIED'!$I:$S,'VEINS SIMPLIFIED'!$O$1,0),"")</f>
        <v>69.424999999999997</v>
      </c>
      <c r="Y93" s="113" t="str">
        <f>IFERROR(VLOOKUP(CONCATENATE($D93," o"),'VEINS SIMPLIFIED'!$I:$BX,68,0),"")</f>
        <v>Redish pink, Qtz-Carb bands roughlly defining the foliation in the rock, crosscut by sucessevelly later Mag-Qtz+/-Dol and vuggy Dol-Mag vein sets. Several silicification (chalcedony?) patches  earler than dol veins</v>
      </c>
    </row>
    <row r="94" spans="2:25" hidden="1" x14ac:dyDescent="0.3">
      <c r="B94">
        <v>33</v>
      </c>
      <c r="C94">
        <v>1</v>
      </c>
      <c r="D94" t="str">
        <f t="shared" si="1"/>
        <v>33-1</v>
      </c>
      <c r="E94">
        <v>0</v>
      </c>
      <c r="F94">
        <v>54</v>
      </c>
      <c r="G94" s="126">
        <v>69.7</v>
      </c>
      <c r="H94" s="122">
        <v>70.240000000000009</v>
      </c>
      <c r="I94" s="55" t="str">
        <f>IFERROR(VLOOKUP($D94,'VEINS SIMPLIFIED'!$H:$J,3,0),"")</f>
        <v>Listveneite</v>
      </c>
      <c r="J94" t="str">
        <f>IFERROR(VLOOKUP(CONCATENATE($D94," 1"),'VEINS SIMPLIFIED'!$I:$S,'VEINS SIMPLIFIED'!$R$1,0),"")</f>
        <v>CARB-OXD</v>
      </c>
      <c r="K94" s="122">
        <f>IFERROR(VLOOKUP(CONCATENATE($D94," 1"),'VEINS SIMPLIFIED'!$I:$S,'VEINS SIMPLIFIED'!$N$1,0),"")</f>
        <v>69.7</v>
      </c>
      <c r="L94" s="122">
        <f>IFERROR(VLOOKUP(CONCATENATE($D94," 1"),'VEINS SIMPLIFIED'!$I:$S,'VEINS SIMPLIFIED'!$O$1,0),"")</f>
        <v>70.240000000000009</v>
      </c>
      <c r="M94" t="str">
        <f>IFERROR(VLOOKUP(CONCATENATE($D94," 2"),'VEINS SIMPLIFIED'!$I:$S,'VEINS SIMPLIFIED'!$R$1,0),"")</f>
        <v/>
      </c>
      <c r="N94" t="str">
        <f>IFERROR(VLOOKUP(CONCATENATE($D94," 2"),'VEINS SIMPLIFIED'!$I:$S,'VEINS SIMPLIFIED'!$N$1,0),"")</f>
        <v/>
      </c>
      <c r="O94" t="str">
        <f>IFERROR(VLOOKUP(CONCATENATE($D94," 2"),'VEINS SIMPLIFIED'!$I:$S,'VEINS SIMPLIFIED'!$O$1,0),"")</f>
        <v/>
      </c>
      <c r="P94" t="str">
        <f>IFERROR(VLOOKUP(CONCATENATE($D94," 3"),'VEINS SIMPLIFIED'!$I:$S,'VEINS SIMPLIFIED'!$R$1,0),"")</f>
        <v/>
      </c>
      <c r="Q94" t="str">
        <f>IFERROR(VLOOKUP(CONCATENATE($D94," 3"),'VEINS SIMPLIFIED'!$I:$S,'VEINS SIMPLIFIED'!$N$1,0),"")</f>
        <v/>
      </c>
      <c r="R94" t="str">
        <f>IFERROR(VLOOKUP(CONCATENATE($D94," 3"),'VEINS SIMPLIFIED'!$I:$S,'VEINS SIMPLIFIED'!$O$1,0),"")</f>
        <v/>
      </c>
      <c r="S94" t="str">
        <f>IFERROR(VLOOKUP(CONCATENATE($D94," 4"),'VEINS SIMPLIFIED'!$I:$S,'VEINS SIMPLIFIED'!$R$1,0),"")</f>
        <v>LATE CARB</v>
      </c>
      <c r="T94">
        <f>IFERROR(VLOOKUP(CONCATENATE($D94," 4"),'VEINS SIMPLIFIED'!$I:$S,'VEINS SIMPLIFIED'!$N$1,0),"")</f>
        <v>69.7</v>
      </c>
      <c r="U94">
        <f>IFERROR(VLOOKUP(CONCATENATE($D94," 4"),'VEINS SIMPLIFIED'!$I:$S,'VEINS SIMPLIFIED'!$O$1,0),"")</f>
        <v>70.240000000000009</v>
      </c>
      <c r="V94" t="str">
        <f>IFERROR(VLOOKUP(CONCATENATE($D94," 5"),'VEINS SIMPLIFIED'!$I:$S,'VEINS SIMPLIFIED'!$R$1,0),"")</f>
        <v>OTHER</v>
      </c>
      <c r="W94">
        <f>IFERROR(VLOOKUP(CONCATENATE($D94," 5"),'VEINS SIMPLIFIED'!$I:$S,'VEINS SIMPLIFIED'!$N$1,0),"")</f>
        <v>69.81</v>
      </c>
      <c r="X94">
        <f>IFERROR(VLOOKUP(CONCATENATE($D94," 5"),'VEINS SIMPLIFIED'!$I:$S,'VEINS SIMPLIFIED'!$O$1,0),"")</f>
        <v>69.850000000000009</v>
      </c>
      <c r="Y94" s="113" t="str">
        <f>IFERROR(VLOOKUP(CONCATENATE($D94," o"),'VEINS SIMPLIFIED'!$I:$BX,68,0),"")</f>
        <v xml:space="preserve">Redish pink, Qtz-Carb bands roughlly defining the foliation in the rock, crosscut by sucessevelly later vuggy Dol-Mag , and Dol-Unknown vein sets. </v>
      </c>
    </row>
    <row r="95" spans="2:25" hidden="1" x14ac:dyDescent="0.3">
      <c r="B95">
        <v>33</v>
      </c>
      <c r="C95">
        <v>2</v>
      </c>
      <c r="D95" t="str">
        <f t="shared" si="1"/>
        <v>33-2</v>
      </c>
      <c r="E95">
        <v>0</v>
      </c>
      <c r="F95">
        <v>58</v>
      </c>
      <c r="G95" s="126">
        <v>70.240000000000009</v>
      </c>
      <c r="H95" s="122">
        <v>70.820000000000007</v>
      </c>
      <c r="I95" s="55" t="str">
        <f>IFERROR(VLOOKUP($D95,'VEINS SIMPLIFIED'!$H:$J,3,0),"")</f>
        <v>Listveneite</v>
      </c>
      <c r="J95" t="str">
        <f>IFERROR(VLOOKUP(CONCATENATE($D95," 1"),'VEINS SIMPLIFIED'!$I:$S,'VEINS SIMPLIFIED'!$R$1,0),"")</f>
        <v>CARB-OXD</v>
      </c>
      <c r="K95" s="122">
        <f>IFERROR(VLOOKUP(CONCATENATE($D95," 1"),'VEINS SIMPLIFIED'!$I:$S,'VEINS SIMPLIFIED'!$N$1,0),"")</f>
        <v>70.240000000000009</v>
      </c>
      <c r="L95" s="122">
        <f>IFERROR(VLOOKUP(CONCATENATE($D95," 1"),'VEINS SIMPLIFIED'!$I:$S,'VEINS SIMPLIFIED'!$O$1,0),"")</f>
        <v>70.780000000000015</v>
      </c>
      <c r="M95" t="str">
        <f>IFERROR(VLOOKUP(CONCATENATE($D95," 2"),'VEINS SIMPLIFIED'!$I:$S,'VEINS SIMPLIFIED'!$R$1,0),"")</f>
        <v/>
      </c>
      <c r="N95" t="str">
        <f>IFERROR(VLOOKUP(CONCATENATE($D95," 2"),'VEINS SIMPLIFIED'!$I:$S,'VEINS SIMPLIFIED'!$N$1,0),"")</f>
        <v/>
      </c>
      <c r="O95" t="str">
        <f>IFERROR(VLOOKUP(CONCATENATE($D95," 2"),'VEINS SIMPLIFIED'!$I:$S,'VEINS SIMPLIFIED'!$O$1,0),"")</f>
        <v/>
      </c>
      <c r="P95" t="str">
        <f>IFERROR(VLOOKUP(CONCATENATE($D95," 3"),'VEINS SIMPLIFIED'!$I:$S,'VEINS SIMPLIFIED'!$R$1,0),"")</f>
        <v/>
      </c>
      <c r="Q95" t="str">
        <f>IFERROR(VLOOKUP(CONCATENATE($D95," 3"),'VEINS SIMPLIFIED'!$I:$S,'VEINS SIMPLIFIED'!$N$1,0),"")</f>
        <v/>
      </c>
      <c r="R95" t="str">
        <f>IFERROR(VLOOKUP(CONCATENATE($D95," 3"),'VEINS SIMPLIFIED'!$I:$S,'VEINS SIMPLIFIED'!$O$1,0),"")</f>
        <v/>
      </c>
      <c r="S95" t="str">
        <f>IFERROR(VLOOKUP(CONCATENATE($D95," 4"),'VEINS SIMPLIFIED'!$I:$S,'VEINS SIMPLIFIED'!$R$1,0),"")</f>
        <v>LATE CARB</v>
      </c>
      <c r="T95">
        <f>IFERROR(VLOOKUP(CONCATENATE($D95," 4"),'VEINS SIMPLIFIED'!$I:$S,'VEINS SIMPLIFIED'!$N$1,0),"")</f>
        <v>70.240000000000009</v>
      </c>
      <c r="U95">
        <f>IFERROR(VLOOKUP(CONCATENATE($D95," 4"),'VEINS SIMPLIFIED'!$I:$S,'VEINS SIMPLIFIED'!$O$1,0),"")</f>
        <v>70.780000000000015</v>
      </c>
      <c r="V95" t="str">
        <f>IFERROR(VLOOKUP(CONCATENATE($D95," 5"),'VEINS SIMPLIFIED'!$I:$S,'VEINS SIMPLIFIED'!$R$1,0),"")</f>
        <v/>
      </c>
      <c r="W95" t="str">
        <f>IFERROR(VLOOKUP(CONCATENATE($D95," 5"),'VEINS SIMPLIFIED'!$I:$S,'VEINS SIMPLIFIED'!$N$1,0),"")</f>
        <v/>
      </c>
      <c r="X95" t="str">
        <f>IFERROR(VLOOKUP(CONCATENATE($D95," 5"),'VEINS SIMPLIFIED'!$I:$S,'VEINS SIMPLIFIED'!$O$1,0),"")</f>
        <v/>
      </c>
      <c r="Y95" s="113" t="str">
        <f>IFERROR(VLOOKUP(CONCATENATE($D95," o"),'VEINS SIMPLIFIED'!$I:$BX,68,0),"")</f>
        <v>Fe-Oxyhydroxd network present but no red colour below 36 cm, croscut bt Qurtz-Mag and later Mag-Dol veins</v>
      </c>
    </row>
    <row r="96" spans="2:25" hidden="1" x14ac:dyDescent="0.3">
      <c r="B96">
        <v>34</v>
      </c>
      <c r="C96">
        <v>1</v>
      </c>
      <c r="D96" t="str">
        <f t="shared" si="1"/>
        <v>34-1</v>
      </c>
      <c r="E96">
        <v>0</v>
      </c>
      <c r="F96">
        <v>68</v>
      </c>
      <c r="G96" s="126">
        <v>70.95</v>
      </c>
      <c r="H96" s="122">
        <v>71.63000000000001</v>
      </c>
      <c r="I96" s="55" t="str">
        <f>IFERROR(VLOOKUP($D96,'VEINS SIMPLIFIED'!$H:$J,3,0),"")</f>
        <v>Listveneite</v>
      </c>
      <c r="J96" t="str">
        <f>IFERROR(VLOOKUP(CONCATENATE($D96," 1"),'VEINS SIMPLIFIED'!$I:$S,'VEINS SIMPLIFIED'!$R$1,0),"")</f>
        <v>CARB-OXD</v>
      </c>
      <c r="K96" s="122">
        <f>IFERROR(VLOOKUP(CONCATENATE($D96," 1"),'VEINS SIMPLIFIED'!$I:$S,'VEINS SIMPLIFIED'!$N$1,0),"")</f>
        <v>70.95</v>
      </c>
      <c r="L96" s="122">
        <f>IFERROR(VLOOKUP(CONCATENATE($D96," 1"),'VEINS SIMPLIFIED'!$I:$S,'VEINS SIMPLIFIED'!$O$1,0),"")</f>
        <v>71.64</v>
      </c>
      <c r="M96" t="str">
        <f>IFERROR(VLOOKUP(CONCATENATE($D96," 2"),'VEINS SIMPLIFIED'!$I:$S,'VEINS SIMPLIFIED'!$R$1,0),"")</f>
        <v/>
      </c>
      <c r="N96" t="str">
        <f>IFERROR(VLOOKUP(CONCATENATE($D96," 2"),'VEINS SIMPLIFIED'!$I:$S,'VEINS SIMPLIFIED'!$N$1,0),"")</f>
        <v/>
      </c>
      <c r="O96" t="str">
        <f>IFERROR(VLOOKUP(CONCATENATE($D96," 2"),'VEINS SIMPLIFIED'!$I:$S,'VEINS SIMPLIFIED'!$O$1,0),"")</f>
        <v/>
      </c>
      <c r="P96" t="str">
        <f>IFERROR(VLOOKUP(CONCATENATE($D96," 3"),'VEINS SIMPLIFIED'!$I:$S,'VEINS SIMPLIFIED'!$R$1,0),"")</f>
        <v>CARB-QTZ</v>
      </c>
      <c r="Q96">
        <f>IFERROR(VLOOKUP(CONCATENATE($D96," 3"),'VEINS SIMPLIFIED'!$I:$S,'VEINS SIMPLIFIED'!$N$1,0),"")</f>
        <v>70.95</v>
      </c>
      <c r="R96">
        <f>IFERROR(VLOOKUP(CONCATENATE($D96," 3"),'VEINS SIMPLIFIED'!$I:$S,'VEINS SIMPLIFIED'!$O$1,0),"")</f>
        <v>71.64</v>
      </c>
      <c r="S96" t="str">
        <f>IFERROR(VLOOKUP(CONCATENATE($D96," 4"),'VEINS SIMPLIFIED'!$I:$S,'VEINS SIMPLIFIED'!$R$1,0),"")</f>
        <v/>
      </c>
      <c r="T96" t="str">
        <f>IFERROR(VLOOKUP(CONCATENATE($D96," 4"),'VEINS SIMPLIFIED'!$I:$S,'VEINS SIMPLIFIED'!$N$1,0),"")</f>
        <v/>
      </c>
      <c r="U96" t="str">
        <f>IFERROR(VLOOKUP(CONCATENATE($D96," 4"),'VEINS SIMPLIFIED'!$I:$S,'VEINS SIMPLIFIED'!$O$1,0),"")</f>
        <v/>
      </c>
      <c r="V96" t="str">
        <f>IFERROR(VLOOKUP(CONCATENATE($D96," 5"),'VEINS SIMPLIFIED'!$I:$S,'VEINS SIMPLIFIED'!$R$1,0),"")</f>
        <v>OTHER</v>
      </c>
      <c r="W96">
        <f>IFERROR(VLOOKUP(CONCATENATE($D96," 5"),'VEINS SIMPLIFIED'!$I:$S,'VEINS SIMPLIFIED'!$N$1,0),"")</f>
        <v>71.100000000000009</v>
      </c>
      <c r="X96">
        <f>IFERROR(VLOOKUP(CONCATENATE($D96," 5"),'VEINS SIMPLIFIED'!$I:$S,'VEINS SIMPLIFIED'!$O$1,0),"")</f>
        <v>71.14</v>
      </c>
      <c r="Y96" s="113" t="str">
        <f>IFERROR(VLOOKUP(CONCATENATE($D96," o"),'VEINS SIMPLIFIED'!$I:$BX,68,0),"")</f>
        <v>Net veins are white down to 59 cm after that resume usual red coloration</v>
      </c>
    </row>
    <row r="97" spans="2:25" hidden="1" x14ac:dyDescent="0.3">
      <c r="B97">
        <v>35</v>
      </c>
      <c r="C97">
        <v>1</v>
      </c>
      <c r="D97" t="str">
        <f t="shared" si="1"/>
        <v>35-1</v>
      </c>
      <c r="E97">
        <v>0</v>
      </c>
      <c r="F97">
        <v>76</v>
      </c>
      <c r="G97" s="126">
        <v>71.45</v>
      </c>
      <c r="H97" s="122">
        <v>72.210000000000008</v>
      </c>
      <c r="I97" s="55" t="str">
        <f>IFERROR(VLOOKUP($D97,'VEINS SIMPLIFIED'!$H:$J,3,0),"")</f>
        <v>Listveneite</v>
      </c>
      <c r="J97" t="str">
        <f>IFERROR(VLOOKUP(CONCATENATE($D97," 1"),'VEINS SIMPLIFIED'!$I:$S,'VEINS SIMPLIFIED'!$R$1,0),"")</f>
        <v>CARB-OXD</v>
      </c>
      <c r="K97" s="122">
        <f>IFERROR(VLOOKUP(CONCATENATE($D97," 1"),'VEINS SIMPLIFIED'!$I:$S,'VEINS SIMPLIFIED'!$N$1,0),"")</f>
        <v>71.45</v>
      </c>
      <c r="L97" s="122">
        <f>IFERROR(VLOOKUP(CONCATENATE($D97," 1"),'VEINS SIMPLIFIED'!$I:$S,'VEINS SIMPLIFIED'!$O$1,0),"")</f>
        <v>72.210000000000008</v>
      </c>
      <c r="M97" t="str">
        <f>IFERROR(VLOOKUP(CONCATENATE($D97," 2"),'VEINS SIMPLIFIED'!$I:$S,'VEINS SIMPLIFIED'!$R$1,0),"")</f>
        <v/>
      </c>
      <c r="N97" t="str">
        <f>IFERROR(VLOOKUP(CONCATENATE($D97," 2"),'VEINS SIMPLIFIED'!$I:$S,'VEINS SIMPLIFIED'!$N$1,0),"")</f>
        <v/>
      </c>
      <c r="O97" t="str">
        <f>IFERROR(VLOOKUP(CONCATENATE($D97," 2"),'VEINS SIMPLIFIED'!$I:$S,'VEINS SIMPLIFIED'!$O$1,0),"")</f>
        <v/>
      </c>
      <c r="P97" t="str">
        <f>IFERROR(VLOOKUP(CONCATENATE($D97," 3"),'VEINS SIMPLIFIED'!$I:$S,'VEINS SIMPLIFIED'!$R$1,0),"")</f>
        <v>CARB-QTZ</v>
      </c>
      <c r="Q97">
        <f>IFERROR(VLOOKUP(CONCATENATE($D97," 3"),'VEINS SIMPLIFIED'!$I:$S,'VEINS SIMPLIFIED'!$N$1,0),"")</f>
        <v>71.45</v>
      </c>
      <c r="R97">
        <f>IFERROR(VLOOKUP(CONCATENATE($D97," 3"),'VEINS SIMPLIFIED'!$I:$S,'VEINS SIMPLIFIED'!$O$1,0),"")</f>
        <v>72.210000000000008</v>
      </c>
      <c r="S97" t="str">
        <f>IFERROR(VLOOKUP(CONCATENATE($D97," 4"),'VEINS SIMPLIFIED'!$I:$S,'VEINS SIMPLIFIED'!$R$1,0),"")</f>
        <v/>
      </c>
      <c r="T97" t="str">
        <f>IFERROR(VLOOKUP(CONCATENATE($D97," 4"),'VEINS SIMPLIFIED'!$I:$S,'VEINS SIMPLIFIED'!$N$1,0),"")</f>
        <v/>
      </c>
      <c r="U97" t="str">
        <f>IFERROR(VLOOKUP(CONCATENATE($D97," 4"),'VEINS SIMPLIFIED'!$I:$S,'VEINS SIMPLIFIED'!$O$1,0),"")</f>
        <v/>
      </c>
      <c r="V97" t="str">
        <f>IFERROR(VLOOKUP(CONCATENATE($D97," 5"),'VEINS SIMPLIFIED'!$I:$S,'VEINS SIMPLIFIED'!$R$1,0),"")</f>
        <v>OTHER</v>
      </c>
      <c r="W97">
        <f>IFERROR(VLOOKUP(CONCATENATE($D97," 5"),'VEINS SIMPLIFIED'!$I:$S,'VEINS SIMPLIFIED'!$N$1,0),"")</f>
        <v>71.69</v>
      </c>
      <c r="X97">
        <f>IFERROR(VLOOKUP(CONCATENATE($D97," 5"),'VEINS SIMPLIFIED'!$I:$S,'VEINS SIMPLIFIED'!$O$1,0),"")</f>
        <v>71.83</v>
      </c>
      <c r="Y97" s="113" t="str">
        <f>IFERROR(VLOOKUP(CONCATENATE($D97," o"),'VEINS SIMPLIFIED'!$I:$BX,68,0),"")</f>
        <v>Net veins red coloration is intermitent troughout. Crosscut by later Qtz-Mag veins</v>
      </c>
    </row>
    <row r="98" spans="2:25" hidden="1" x14ac:dyDescent="0.3">
      <c r="B98">
        <v>35</v>
      </c>
      <c r="C98">
        <v>2</v>
      </c>
      <c r="D98" t="str">
        <f t="shared" si="1"/>
        <v>35-2</v>
      </c>
      <c r="E98">
        <v>0</v>
      </c>
      <c r="F98">
        <v>66</v>
      </c>
      <c r="G98" s="126">
        <v>72.210000000000008</v>
      </c>
      <c r="H98" s="122">
        <v>72.87</v>
      </c>
      <c r="I98" s="55" t="str">
        <f>IFERROR(VLOOKUP($D98,'VEINS SIMPLIFIED'!$H:$J,3,0),"")</f>
        <v>Listveneite</v>
      </c>
      <c r="J98" t="str">
        <f>IFERROR(VLOOKUP(CONCATENATE($D98," 1"),'VEINS SIMPLIFIED'!$I:$S,'VEINS SIMPLIFIED'!$R$1,0),"")</f>
        <v>CARB-OXD</v>
      </c>
      <c r="K98" s="122">
        <f>IFERROR(VLOOKUP(CONCATENATE($D98," 1"),'VEINS SIMPLIFIED'!$I:$S,'VEINS SIMPLIFIED'!$N$1,0),"")</f>
        <v>72.210000000000008</v>
      </c>
      <c r="L98" s="122">
        <f>IFERROR(VLOOKUP(CONCATENATE($D98," 1"),'VEINS SIMPLIFIED'!$I:$S,'VEINS SIMPLIFIED'!$O$1,0),"")</f>
        <v>72.87</v>
      </c>
      <c r="M98" t="str">
        <f>IFERROR(VLOOKUP(CONCATENATE($D98," 2"),'VEINS SIMPLIFIED'!$I:$S,'VEINS SIMPLIFIED'!$R$1,0),"")</f>
        <v/>
      </c>
      <c r="N98" t="str">
        <f>IFERROR(VLOOKUP(CONCATENATE($D98," 2"),'VEINS SIMPLIFIED'!$I:$S,'VEINS SIMPLIFIED'!$N$1,0),"")</f>
        <v/>
      </c>
      <c r="O98" t="str">
        <f>IFERROR(VLOOKUP(CONCATENATE($D98," 2"),'VEINS SIMPLIFIED'!$I:$S,'VEINS SIMPLIFIED'!$O$1,0),"")</f>
        <v/>
      </c>
      <c r="P98" t="str">
        <f>IFERROR(VLOOKUP(CONCATENATE($D98," 3"),'VEINS SIMPLIFIED'!$I:$S,'VEINS SIMPLIFIED'!$R$1,0),"")</f>
        <v>CARB-QTZ</v>
      </c>
      <c r="Q98">
        <f>IFERROR(VLOOKUP(CONCATENATE($D98," 3"),'VEINS SIMPLIFIED'!$I:$S,'VEINS SIMPLIFIED'!$N$1,0),"")</f>
        <v>72.210000000000008</v>
      </c>
      <c r="R98">
        <f>IFERROR(VLOOKUP(CONCATENATE($D98," 3"),'VEINS SIMPLIFIED'!$I:$S,'VEINS SIMPLIFIED'!$O$1,0),"")</f>
        <v>72.87</v>
      </c>
      <c r="S98" t="str">
        <f>IFERROR(VLOOKUP(CONCATENATE($D98," 4"),'VEINS SIMPLIFIED'!$I:$S,'VEINS SIMPLIFIED'!$R$1,0),"")</f>
        <v>LATE CARB</v>
      </c>
      <c r="T98">
        <f>IFERROR(VLOOKUP(CONCATENATE($D98," 4"),'VEINS SIMPLIFIED'!$I:$S,'VEINS SIMPLIFIED'!$N$1,0),"")</f>
        <v>72.210000000000008</v>
      </c>
      <c r="U98">
        <f>IFERROR(VLOOKUP(CONCATENATE($D98," 4"),'VEINS SIMPLIFIED'!$I:$S,'VEINS SIMPLIFIED'!$O$1,0),"")</f>
        <v>72.87</v>
      </c>
      <c r="V98" t="str">
        <f>IFERROR(VLOOKUP(CONCATENATE($D98," 5"),'VEINS SIMPLIFIED'!$I:$S,'VEINS SIMPLIFIED'!$R$1,0),"")</f>
        <v>OTHER</v>
      </c>
      <c r="W98">
        <f>IFERROR(VLOOKUP(CONCATENATE($D98," 5"),'VEINS SIMPLIFIED'!$I:$S,'VEINS SIMPLIFIED'!$N$1,0),"")</f>
        <v>72.350000000000009</v>
      </c>
      <c r="X98">
        <f>IFERROR(VLOOKUP(CONCATENATE($D98," 5"),'VEINS SIMPLIFIED'!$I:$S,'VEINS SIMPLIFIED'!$O$1,0),"")</f>
        <v>72.87</v>
      </c>
      <c r="Y98" s="113" t="str">
        <f>IFERROR(VLOOKUP(CONCATENATE($D98," o"),'VEINS SIMPLIFIED'!$I:$BX,68,0),"")</f>
        <v xml:space="preserve">Net veins network has resumed its typical red coloration. </v>
      </c>
    </row>
    <row r="99" spans="2:25" hidden="1" x14ac:dyDescent="0.3">
      <c r="B99">
        <v>36</v>
      </c>
      <c r="C99">
        <v>1</v>
      </c>
      <c r="D99" t="str">
        <f t="shared" si="1"/>
        <v>36-1</v>
      </c>
      <c r="E99">
        <v>0</v>
      </c>
      <c r="F99">
        <v>91</v>
      </c>
      <c r="G99" s="126">
        <v>72.75</v>
      </c>
      <c r="H99" s="122">
        <v>73.66</v>
      </c>
      <c r="I99" s="55" t="str">
        <f>IFERROR(VLOOKUP($D99,'VEINS SIMPLIFIED'!$H:$J,3,0),"")</f>
        <v>Listveneite</v>
      </c>
      <c r="J99" t="str">
        <f>IFERROR(VLOOKUP(CONCATENATE($D99," 1"),'VEINS SIMPLIFIED'!$I:$S,'VEINS SIMPLIFIED'!$R$1,0),"")</f>
        <v>CARB-OXD</v>
      </c>
      <c r="K99" s="122">
        <f>IFERROR(VLOOKUP(CONCATENATE($D99," 1"),'VEINS SIMPLIFIED'!$I:$S,'VEINS SIMPLIFIED'!$N$1,0),"")</f>
        <v>72.75</v>
      </c>
      <c r="L99" s="122">
        <f>IFERROR(VLOOKUP(CONCATENATE($D99," 1"),'VEINS SIMPLIFIED'!$I:$S,'VEINS SIMPLIFIED'!$O$1,0),"")</f>
        <v>73.650000000000006</v>
      </c>
      <c r="M99" t="str">
        <f>IFERROR(VLOOKUP(CONCATENATE($D99," 2"),'VEINS SIMPLIFIED'!$I:$S,'VEINS SIMPLIFIED'!$R$1,0),"")</f>
        <v/>
      </c>
      <c r="N99" t="str">
        <f>IFERROR(VLOOKUP(CONCATENATE($D99," 2"),'VEINS SIMPLIFIED'!$I:$S,'VEINS SIMPLIFIED'!$N$1,0),"")</f>
        <v/>
      </c>
      <c r="O99" t="str">
        <f>IFERROR(VLOOKUP(CONCATENATE($D99," 2"),'VEINS SIMPLIFIED'!$I:$S,'VEINS SIMPLIFIED'!$O$1,0),"")</f>
        <v/>
      </c>
      <c r="P99" t="str">
        <f>IFERROR(VLOOKUP(CONCATENATE($D99," 3"),'VEINS SIMPLIFIED'!$I:$S,'VEINS SIMPLIFIED'!$R$1,0),"")</f>
        <v>CARB-QTZ</v>
      </c>
      <c r="Q99">
        <f>IFERROR(VLOOKUP(CONCATENATE($D99," 3"),'VEINS SIMPLIFIED'!$I:$S,'VEINS SIMPLIFIED'!$N$1,0),"")</f>
        <v>72.75</v>
      </c>
      <c r="R99">
        <f>IFERROR(VLOOKUP(CONCATENATE($D99," 3"),'VEINS SIMPLIFIED'!$I:$S,'VEINS SIMPLIFIED'!$O$1,0),"")</f>
        <v>73.650000000000006</v>
      </c>
      <c r="S99" t="str">
        <f>IFERROR(VLOOKUP(CONCATENATE($D99," 4"),'VEINS SIMPLIFIED'!$I:$S,'VEINS SIMPLIFIED'!$R$1,0),"")</f>
        <v>LATE CARB</v>
      </c>
      <c r="T99">
        <f>IFERROR(VLOOKUP(CONCATENATE($D99," 4"),'VEINS SIMPLIFIED'!$I:$S,'VEINS SIMPLIFIED'!$N$1,0),"")</f>
        <v>72.75</v>
      </c>
      <c r="U99">
        <f>IFERROR(VLOOKUP(CONCATENATE($D99," 4"),'VEINS SIMPLIFIED'!$I:$S,'VEINS SIMPLIFIED'!$O$1,0),"")</f>
        <v>73.650000000000006</v>
      </c>
      <c r="V99" t="str">
        <f>IFERROR(VLOOKUP(CONCATENATE($D99," 5"),'VEINS SIMPLIFIED'!$I:$S,'VEINS SIMPLIFIED'!$R$1,0),"")</f>
        <v/>
      </c>
      <c r="W99" t="str">
        <f>IFERROR(VLOOKUP(CONCATENATE($D99," 5"),'VEINS SIMPLIFIED'!$I:$S,'VEINS SIMPLIFIED'!$N$1,0),"")</f>
        <v/>
      </c>
      <c r="X99" t="str">
        <f>IFERROR(VLOOKUP(CONCATENATE($D99," 5"),'VEINS SIMPLIFIED'!$I:$S,'VEINS SIMPLIFIED'!$O$1,0),"")</f>
        <v/>
      </c>
      <c r="Y99" s="113" t="str">
        <f>IFERROR(VLOOKUP(CONCATENATE($D99," o"),'VEINS SIMPLIFIED'!$I:$BX,68,0),"")</f>
        <v>Red veins predominate. Section is fragmented by late Dol-filled subvertical vein and cavities.</v>
      </c>
    </row>
    <row r="100" spans="2:25" hidden="1" x14ac:dyDescent="0.3">
      <c r="B100">
        <v>36</v>
      </c>
      <c r="C100">
        <v>2</v>
      </c>
      <c r="D100" t="str">
        <f t="shared" si="1"/>
        <v>36-2</v>
      </c>
      <c r="E100">
        <v>0</v>
      </c>
      <c r="F100">
        <v>69</v>
      </c>
      <c r="G100" s="126">
        <v>73.66</v>
      </c>
      <c r="H100" s="122">
        <v>74.349999999999994</v>
      </c>
      <c r="I100" s="55" t="str">
        <f>IFERROR(VLOOKUP($D100,'VEINS SIMPLIFIED'!$H:$J,3,0),"")</f>
        <v>Listveneite</v>
      </c>
      <c r="J100" t="str">
        <f>IFERROR(VLOOKUP(CONCATENATE($D100," 1"),'VEINS SIMPLIFIED'!$I:$S,'VEINS SIMPLIFIED'!$R$1,0),"")</f>
        <v>CARB-OXD</v>
      </c>
      <c r="K100" s="122">
        <f>IFERROR(VLOOKUP(CONCATENATE($D100," 1"),'VEINS SIMPLIFIED'!$I:$S,'VEINS SIMPLIFIED'!$N$1,0),"")</f>
        <v>73.66</v>
      </c>
      <c r="L100" s="122">
        <f>IFERROR(VLOOKUP(CONCATENATE($D100," 1"),'VEINS SIMPLIFIED'!$I:$S,'VEINS SIMPLIFIED'!$O$1,0),"")</f>
        <v>74.34</v>
      </c>
      <c r="M100" t="str">
        <f>IFERROR(VLOOKUP(CONCATENATE($D100," 2"),'VEINS SIMPLIFIED'!$I:$S,'VEINS SIMPLIFIED'!$R$1,0),"")</f>
        <v>CARBONATE</v>
      </c>
      <c r="N100">
        <f>IFERROR(VLOOKUP(CONCATENATE($D100," 2"),'VEINS SIMPLIFIED'!$I:$S,'VEINS SIMPLIFIED'!$N$1,0),"")</f>
        <v>73.66</v>
      </c>
      <c r="O100">
        <f>IFERROR(VLOOKUP(CONCATENATE($D100," 2"),'VEINS SIMPLIFIED'!$I:$S,'VEINS SIMPLIFIED'!$O$1,0),"")</f>
        <v>74.34</v>
      </c>
      <c r="P100" t="str">
        <f>IFERROR(VLOOKUP(CONCATENATE($D100," 3"),'VEINS SIMPLIFIED'!$I:$S,'VEINS SIMPLIFIED'!$R$1,0),"")</f>
        <v>CARB-QTZ</v>
      </c>
      <c r="Q100">
        <f>IFERROR(VLOOKUP(CONCATENATE($D100," 3"),'VEINS SIMPLIFIED'!$I:$S,'VEINS SIMPLIFIED'!$N$1,0),"")</f>
        <v>73.66</v>
      </c>
      <c r="R100">
        <f>IFERROR(VLOOKUP(CONCATENATE($D100," 3"),'VEINS SIMPLIFIED'!$I:$S,'VEINS SIMPLIFIED'!$O$1,0),"")</f>
        <v>74.34</v>
      </c>
      <c r="S100" t="str">
        <f>IFERROR(VLOOKUP(CONCATENATE($D100," 4"),'VEINS SIMPLIFIED'!$I:$S,'VEINS SIMPLIFIED'!$R$1,0),"")</f>
        <v>LATE CARB</v>
      </c>
      <c r="T100">
        <f>IFERROR(VLOOKUP(CONCATENATE($D100," 4"),'VEINS SIMPLIFIED'!$I:$S,'VEINS SIMPLIFIED'!$N$1,0),"")</f>
        <v>73.66</v>
      </c>
      <c r="U100">
        <f>IFERROR(VLOOKUP(CONCATENATE($D100," 4"),'VEINS SIMPLIFIED'!$I:$S,'VEINS SIMPLIFIED'!$O$1,0),"")</f>
        <v>74.34</v>
      </c>
      <c r="V100" t="str">
        <f>IFERROR(VLOOKUP(CONCATENATE($D100," 5"),'VEINS SIMPLIFIED'!$I:$S,'VEINS SIMPLIFIED'!$R$1,0),"")</f>
        <v/>
      </c>
      <c r="W100" t="str">
        <f>IFERROR(VLOOKUP(CONCATENATE($D100," 5"),'VEINS SIMPLIFIED'!$I:$S,'VEINS SIMPLIFIED'!$N$1,0),"")</f>
        <v/>
      </c>
      <c r="X100" t="str">
        <f>IFERROR(VLOOKUP(CONCATENATE($D100," 5"),'VEINS SIMPLIFIED'!$I:$S,'VEINS SIMPLIFIED'!$O$1,0),"")</f>
        <v/>
      </c>
      <c r="Y100" s="113" t="str">
        <f>IFERROR(VLOOKUP(CONCATENATE($D100," o"),'VEINS SIMPLIFIED'!$I:$BX,68,0),"")</f>
        <v>Red to pinkish bands defining the listv foliation are back. Red veins predominate,  late Dol-filled subvertical vein and cavities sill seen</v>
      </c>
    </row>
    <row r="101" spans="2:25" hidden="1" x14ac:dyDescent="0.3">
      <c r="B101">
        <v>36</v>
      </c>
      <c r="C101">
        <v>3</v>
      </c>
      <c r="D101" t="str">
        <f t="shared" si="1"/>
        <v>36-3</v>
      </c>
      <c r="E101">
        <v>0</v>
      </c>
      <c r="F101">
        <v>79</v>
      </c>
      <c r="G101" s="126">
        <v>74.349999999999994</v>
      </c>
      <c r="H101" s="122">
        <v>75.14</v>
      </c>
      <c r="I101" s="55" t="str">
        <f>IFERROR(VLOOKUP($D101,'VEINS SIMPLIFIED'!$H:$J,3,0),"")</f>
        <v>Listveneite</v>
      </c>
      <c r="J101" t="str">
        <f>IFERROR(VLOOKUP(CONCATENATE($D101," 1"),'VEINS SIMPLIFIED'!$I:$S,'VEINS SIMPLIFIED'!$R$1,0),"")</f>
        <v>CARB-OXD</v>
      </c>
      <c r="K101" s="122">
        <f>IFERROR(VLOOKUP(CONCATENATE($D101," 1"),'VEINS SIMPLIFIED'!$I:$S,'VEINS SIMPLIFIED'!$N$1,0),"")</f>
        <v>74.349999999999994</v>
      </c>
      <c r="L101" s="122">
        <f>IFERROR(VLOOKUP(CONCATENATE($D101," 1"),'VEINS SIMPLIFIED'!$I:$S,'VEINS SIMPLIFIED'!$O$1,0),"")</f>
        <v>75.13</v>
      </c>
      <c r="M101" t="str">
        <f>IFERROR(VLOOKUP(CONCATENATE($D101," 2"),'VEINS SIMPLIFIED'!$I:$S,'VEINS SIMPLIFIED'!$R$1,0),"")</f>
        <v>CARBONATE</v>
      </c>
      <c r="N101">
        <f>IFERROR(VLOOKUP(CONCATENATE($D101," 2"),'VEINS SIMPLIFIED'!$I:$S,'VEINS SIMPLIFIED'!$N$1,0),"")</f>
        <v>74.349999999999994</v>
      </c>
      <c r="O101">
        <f>IFERROR(VLOOKUP(CONCATENATE($D101," 2"),'VEINS SIMPLIFIED'!$I:$S,'VEINS SIMPLIFIED'!$O$1,0),"")</f>
        <v>75.13</v>
      </c>
      <c r="P101" t="str">
        <f>IFERROR(VLOOKUP(CONCATENATE($D101," 3"),'VEINS SIMPLIFIED'!$I:$S,'VEINS SIMPLIFIED'!$R$1,0),"")</f>
        <v>CARB-QTZ</v>
      </c>
      <c r="Q101">
        <f>IFERROR(VLOOKUP(CONCATENATE($D101," 3"),'VEINS SIMPLIFIED'!$I:$S,'VEINS SIMPLIFIED'!$N$1,0),"")</f>
        <v>74.349999999999994</v>
      </c>
      <c r="R101">
        <f>IFERROR(VLOOKUP(CONCATENATE($D101," 3"),'VEINS SIMPLIFIED'!$I:$S,'VEINS SIMPLIFIED'!$O$1,0),"")</f>
        <v>75.13</v>
      </c>
      <c r="S101" t="str">
        <f>IFERROR(VLOOKUP(CONCATENATE($D101," 4"),'VEINS SIMPLIFIED'!$I:$S,'VEINS SIMPLIFIED'!$R$1,0),"")</f>
        <v>LATE CARB</v>
      </c>
      <c r="T101">
        <f>IFERROR(VLOOKUP(CONCATENATE($D101," 4"),'VEINS SIMPLIFIED'!$I:$S,'VEINS SIMPLIFIED'!$N$1,0),"")</f>
        <v>74.349999999999994</v>
      </c>
      <c r="U101">
        <f>IFERROR(VLOOKUP(CONCATENATE($D101," 4"),'VEINS SIMPLIFIED'!$I:$S,'VEINS SIMPLIFIED'!$O$1,0),"")</f>
        <v>75.13</v>
      </c>
      <c r="V101" t="str">
        <f>IFERROR(VLOOKUP(CONCATENATE($D101," 5"),'VEINS SIMPLIFIED'!$I:$S,'VEINS SIMPLIFIED'!$R$1,0),"")</f>
        <v/>
      </c>
      <c r="W101" t="str">
        <f>IFERROR(VLOOKUP(CONCATENATE($D101," 5"),'VEINS SIMPLIFIED'!$I:$S,'VEINS SIMPLIFIED'!$N$1,0),"")</f>
        <v/>
      </c>
      <c r="X101" t="str">
        <f>IFERROR(VLOOKUP(CONCATENATE($D101," 5"),'VEINS SIMPLIFIED'!$I:$S,'VEINS SIMPLIFIED'!$O$1,0),"")</f>
        <v/>
      </c>
      <c r="Y101" s="113" t="str">
        <f>IFERROR(VLOOKUP(CONCATENATE($D101," o"),'VEINS SIMPLIFIED'!$I:$BX,68,0),"")</f>
        <v xml:space="preserve">Red to pinkish bands defining the listv foliation. Red veins predominate,  very thick Mag-Qtz veins,  few  Mag-Dol subvertical veins loally vuggy </v>
      </c>
    </row>
    <row r="102" spans="2:25" hidden="1" x14ac:dyDescent="0.3">
      <c r="B102">
        <v>36</v>
      </c>
      <c r="C102">
        <v>4</v>
      </c>
      <c r="D102" t="str">
        <f t="shared" si="1"/>
        <v>36-4</v>
      </c>
      <c r="E102">
        <v>0</v>
      </c>
      <c r="F102">
        <v>80</v>
      </c>
      <c r="G102" s="126">
        <v>75.14</v>
      </c>
      <c r="H102" s="122">
        <v>75.94</v>
      </c>
      <c r="I102" s="55" t="str">
        <f>IFERROR(VLOOKUP($D102,'VEINS SIMPLIFIED'!$H:$J,3,0),"")</f>
        <v>Listveneite</v>
      </c>
      <c r="J102" t="str">
        <f>IFERROR(VLOOKUP(CONCATENATE($D102," 1"),'VEINS SIMPLIFIED'!$I:$S,'VEINS SIMPLIFIED'!$R$1,0),"")</f>
        <v>CARB-OXD</v>
      </c>
      <c r="K102" s="122">
        <f>IFERROR(VLOOKUP(CONCATENATE($D102," 1"),'VEINS SIMPLIFIED'!$I:$S,'VEINS SIMPLIFIED'!$N$1,0),"")</f>
        <v>75.14</v>
      </c>
      <c r="L102" s="122">
        <f>IFERROR(VLOOKUP(CONCATENATE($D102," 1"),'VEINS SIMPLIFIED'!$I:$S,'VEINS SIMPLIFIED'!$O$1,0),"")</f>
        <v>75.94</v>
      </c>
      <c r="M102" t="str">
        <f>IFERROR(VLOOKUP(CONCATENATE($D102," 2"),'VEINS SIMPLIFIED'!$I:$S,'VEINS SIMPLIFIED'!$R$1,0),"")</f>
        <v>CARBONATE</v>
      </c>
      <c r="N102">
        <f>IFERROR(VLOOKUP(CONCATENATE($D102," 2"),'VEINS SIMPLIFIED'!$I:$S,'VEINS SIMPLIFIED'!$N$1,0),"")</f>
        <v>75.14</v>
      </c>
      <c r="O102">
        <f>IFERROR(VLOOKUP(CONCATENATE($D102," 2"),'VEINS SIMPLIFIED'!$I:$S,'VEINS SIMPLIFIED'!$O$1,0),"")</f>
        <v>75.94</v>
      </c>
      <c r="P102" t="str">
        <f>IFERROR(VLOOKUP(CONCATENATE($D102," 3"),'VEINS SIMPLIFIED'!$I:$S,'VEINS SIMPLIFIED'!$R$1,0),"")</f>
        <v>CARB-QTZ</v>
      </c>
      <c r="Q102">
        <f>IFERROR(VLOOKUP(CONCATENATE($D102," 3"),'VEINS SIMPLIFIED'!$I:$S,'VEINS SIMPLIFIED'!$N$1,0),"")</f>
        <v>75.14</v>
      </c>
      <c r="R102">
        <f>IFERROR(VLOOKUP(CONCATENATE($D102," 3"),'VEINS SIMPLIFIED'!$I:$S,'VEINS SIMPLIFIED'!$O$1,0),"")</f>
        <v>75.94</v>
      </c>
      <c r="S102" t="str">
        <f>IFERROR(VLOOKUP(CONCATENATE($D102," 4"),'VEINS SIMPLIFIED'!$I:$S,'VEINS SIMPLIFIED'!$R$1,0),"")</f>
        <v>LATE CARB</v>
      </c>
      <c r="T102">
        <f>IFERROR(VLOOKUP(CONCATENATE($D102," 4"),'VEINS SIMPLIFIED'!$I:$S,'VEINS SIMPLIFIED'!$N$1,0),"")</f>
        <v>75.14</v>
      </c>
      <c r="U102">
        <f>IFERROR(VLOOKUP(CONCATENATE($D102," 4"),'VEINS SIMPLIFIED'!$I:$S,'VEINS SIMPLIFIED'!$O$1,0),"")</f>
        <v>75.94</v>
      </c>
      <c r="V102" t="str">
        <f>IFERROR(VLOOKUP(CONCATENATE($D102," 5"),'VEINS SIMPLIFIED'!$I:$S,'VEINS SIMPLIFIED'!$R$1,0),"")</f>
        <v>OTHER</v>
      </c>
      <c r="W102">
        <f>IFERROR(VLOOKUP(CONCATENATE($D102," 5"),'VEINS SIMPLIFIED'!$I:$S,'VEINS SIMPLIFIED'!$N$1,0),"")</f>
        <v>75.56</v>
      </c>
      <c r="X102">
        <f>IFERROR(VLOOKUP(CONCATENATE($D102," 5"),'VEINS SIMPLIFIED'!$I:$S,'VEINS SIMPLIFIED'!$O$1,0),"")</f>
        <v>75.570000000000007</v>
      </c>
      <c r="Y102" s="113" t="str">
        <f>IFERROR(VLOOKUP(CONCATENATE($D102," o"),'VEINS SIMPLIFIED'!$I:$BX,68,0),"")</f>
        <v>Red to pinkish bands defining the listv foliation are distrupted by brecciation. Quartz magnetite, subordinate red veins, and late dolomite veins predominate</v>
      </c>
    </row>
    <row r="103" spans="2:25" hidden="1" x14ac:dyDescent="0.3">
      <c r="B103">
        <v>37</v>
      </c>
      <c r="C103">
        <v>1</v>
      </c>
      <c r="D103" t="str">
        <f t="shared" si="1"/>
        <v>37-1</v>
      </c>
      <c r="E103">
        <v>0</v>
      </c>
      <c r="F103">
        <v>86</v>
      </c>
      <c r="G103" s="126">
        <v>75.8</v>
      </c>
      <c r="H103" s="122">
        <v>76.66</v>
      </c>
      <c r="I103" s="55" t="str">
        <f>IFERROR(VLOOKUP($D103,'VEINS SIMPLIFIED'!$H:$J,3,0),"")</f>
        <v>Listveneite</v>
      </c>
      <c r="J103" t="str">
        <f>IFERROR(VLOOKUP(CONCATENATE($D103," 1"),'VEINS SIMPLIFIED'!$I:$S,'VEINS SIMPLIFIED'!$R$1,0),"")</f>
        <v>CARB-OXD</v>
      </c>
      <c r="K103" s="122">
        <f>IFERROR(VLOOKUP(CONCATENATE($D103," 1"),'VEINS SIMPLIFIED'!$I:$S,'VEINS SIMPLIFIED'!$N$1,0),"")</f>
        <v>75.8</v>
      </c>
      <c r="L103" s="122">
        <f>IFERROR(VLOOKUP(CONCATENATE($D103," 1"),'VEINS SIMPLIFIED'!$I:$S,'VEINS SIMPLIFIED'!$O$1,0),"")</f>
        <v>76.66</v>
      </c>
      <c r="M103" t="str">
        <f>IFERROR(VLOOKUP(CONCATENATE($D103," 2"),'VEINS SIMPLIFIED'!$I:$S,'VEINS SIMPLIFIED'!$R$1,0),"")</f>
        <v/>
      </c>
      <c r="N103" t="str">
        <f>IFERROR(VLOOKUP(CONCATENATE($D103," 2"),'VEINS SIMPLIFIED'!$I:$S,'VEINS SIMPLIFIED'!$N$1,0),"")</f>
        <v/>
      </c>
      <c r="O103" t="str">
        <f>IFERROR(VLOOKUP(CONCATENATE($D103," 2"),'VEINS SIMPLIFIED'!$I:$S,'VEINS SIMPLIFIED'!$O$1,0),"")</f>
        <v/>
      </c>
      <c r="P103" t="str">
        <f>IFERROR(VLOOKUP(CONCATENATE($D103," 3"),'VEINS SIMPLIFIED'!$I:$S,'VEINS SIMPLIFIED'!$R$1,0),"")</f>
        <v>CARB-QTZ</v>
      </c>
      <c r="Q103">
        <f>IFERROR(VLOOKUP(CONCATENATE($D103," 3"),'VEINS SIMPLIFIED'!$I:$S,'VEINS SIMPLIFIED'!$N$1,0),"")</f>
        <v>75.8</v>
      </c>
      <c r="R103">
        <f>IFERROR(VLOOKUP(CONCATENATE($D103," 3"),'VEINS SIMPLIFIED'!$I:$S,'VEINS SIMPLIFIED'!$O$1,0),"")</f>
        <v>76.66</v>
      </c>
      <c r="S103" t="str">
        <f>IFERROR(VLOOKUP(CONCATENATE($D103," 4"),'VEINS SIMPLIFIED'!$I:$S,'VEINS SIMPLIFIED'!$R$1,0),"")</f>
        <v>LATE CARB</v>
      </c>
      <c r="T103">
        <f>IFERROR(VLOOKUP(CONCATENATE($D103," 4"),'VEINS SIMPLIFIED'!$I:$S,'VEINS SIMPLIFIED'!$N$1,0),"")</f>
        <v>75.8</v>
      </c>
      <c r="U103">
        <f>IFERROR(VLOOKUP(CONCATENATE($D103," 4"),'VEINS SIMPLIFIED'!$I:$S,'VEINS SIMPLIFIED'!$O$1,0),"")</f>
        <v>76.66</v>
      </c>
      <c r="V103" t="str">
        <f>IFERROR(VLOOKUP(CONCATENATE($D103," 5"),'VEINS SIMPLIFIED'!$I:$S,'VEINS SIMPLIFIED'!$R$1,0),"")</f>
        <v>OTHER</v>
      </c>
      <c r="W103">
        <f>IFERROR(VLOOKUP(CONCATENATE($D103," 5"),'VEINS SIMPLIFIED'!$I:$S,'VEINS SIMPLIFIED'!$N$1,0),"")</f>
        <v>76.19</v>
      </c>
      <c r="X103">
        <f>IFERROR(VLOOKUP(CONCATENATE($D103," 5"),'VEINS SIMPLIFIED'!$I:$S,'VEINS SIMPLIFIED'!$O$1,0),"")</f>
        <v>76.66</v>
      </c>
      <c r="Y103" s="113" t="str">
        <f>IFERROR(VLOOKUP(CONCATENATE($D103," o"),'VEINS SIMPLIFIED'!$I:$BX,68,0),"")</f>
        <v>Red veins dominant, quartz-magnesite present only as remenants after brecciation, dolomite magnesite with vuggy domains and fractures associated with late brecciation.</v>
      </c>
    </row>
    <row r="104" spans="2:25" hidden="1" x14ac:dyDescent="0.3">
      <c r="B104">
        <v>37</v>
      </c>
      <c r="C104">
        <v>2</v>
      </c>
      <c r="D104" t="str">
        <f t="shared" si="1"/>
        <v>37-2</v>
      </c>
      <c r="E104">
        <v>0</v>
      </c>
      <c r="F104">
        <v>77</v>
      </c>
      <c r="G104" s="126">
        <v>76.664999999999992</v>
      </c>
      <c r="H104" s="122">
        <v>77.434999999999988</v>
      </c>
      <c r="I104" s="55" t="str">
        <f>IFERROR(VLOOKUP($D104,'VEINS SIMPLIFIED'!$H:$J,3,0),"")</f>
        <v>Listveneite</v>
      </c>
      <c r="J104" t="str">
        <f>IFERROR(VLOOKUP(CONCATENATE($D104," 1"),'VEINS SIMPLIFIED'!$I:$S,'VEINS SIMPLIFIED'!$R$1,0),"")</f>
        <v>CARB-OXD</v>
      </c>
      <c r="K104" s="122">
        <f>IFERROR(VLOOKUP(CONCATENATE($D104," 1"),'VEINS SIMPLIFIED'!$I:$S,'VEINS SIMPLIFIED'!$N$1,0),"")</f>
        <v>76.664999999999992</v>
      </c>
      <c r="L104" s="122">
        <f>IFERROR(VLOOKUP(CONCATENATE($D104," 1"),'VEINS SIMPLIFIED'!$I:$S,'VEINS SIMPLIFIED'!$O$1,0),"")</f>
        <v>77.434999999999988</v>
      </c>
      <c r="M104" t="str">
        <f>IFERROR(VLOOKUP(CONCATENATE($D104," 2"),'VEINS SIMPLIFIED'!$I:$S,'VEINS SIMPLIFIED'!$R$1,0),"")</f>
        <v>CARBONATE</v>
      </c>
      <c r="N104">
        <f>IFERROR(VLOOKUP(CONCATENATE($D104," 2"),'VEINS SIMPLIFIED'!$I:$S,'VEINS SIMPLIFIED'!$N$1,0),"")</f>
        <v>76.664999999999992</v>
      </c>
      <c r="O104">
        <f>IFERROR(VLOOKUP(CONCATENATE($D104," 2"),'VEINS SIMPLIFIED'!$I:$S,'VEINS SIMPLIFIED'!$O$1,0),"")</f>
        <v>76.834999999999994</v>
      </c>
      <c r="P104" t="str">
        <f>IFERROR(VLOOKUP(CONCATENATE($D104," 3"),'VEINS SIMPLIFIED'!$I:$S,'VEINS SIMPLIFIED'!$R$1,0),"")</f>
        <v>CARB-QTZ</v>
      </c>
      <c r="Q104">
        <f>IFERROR(VLOOKUP(CONCATENATE($D104," 3"),'VEINS SIMPLIFIED'!$I:$S,'VEINS SIMPLIFIED'!$N$1,0),"")</f>
        <v>76.664999999999992</v>
      </c>
      <c r="R104">
        <f>IFERROR(VLOOKUP(CONCATENATE($D104," 3"),'VEINS SIMPLIFIED'!$I:$S,'VEINS SIMPLIFIED'!$O$1,0),"")</f>
        <v>77.434999999999988</v>
      </c>
      <c r="S104" t="str">
        <f>IFERROR(VLOOKUP(CONCATENATE($D104," 4"),'VEINS SIMPLIFIED'!$I:$S,'VEINS SIMPLIFIED'!$R$1,0),"")</f>
        <v>LATE CARB</v>
      </c>
      <c r="T104">
        <f>IFERROR(VLOOKUP(CONCATENATE($D104," 4"),'VEINS SIMPLIFIED'!$I:$S,'VEINS SIMPLIFIED'!$N$1,0),"")</f>
        <v>76.664999999999992</v>
      </c>
      <c r="U104">
        <f>IFERROR(VLOOKUP(CONCATENATE($D104," 4"),'VEINS SIMPLIFIED'!$I:$S,'VEINS SIMPLIFIED'!$O$1,0),"")</f>
        <v>77.434999999999988</v>
      </c>
      <c r="V104" t="str">
        <f>IFERROR(VLOOKUP(CONCATENATE($D104," 5"),'VEINS SIMPLIFIED'!$I:$S,'VEINS SIMPLIFIED'!$R$1,0),"")</f>
        <v/>
      </c>
      <c r="W104" t="str">
        <f>IFERROR(VLOOKUP(CONCATENATE($D104," 5"),'VEINS SIMPLIFIED'!$I:$S,'VEINS SIMPLIFIED'!$N$1,0),"")</f>
        <v/>
      </c>
      <c r="X104" t="str">
        <f>IFERROR(VLOOKUP(CONCATENATE($D104," 5"),'VEINS SIMPLIFIED'!$I:$S,'VEINS SIMPLIFIED'!$O$1,0),"")</f>
        <v/>
      </c>
      <c r="Y104" s="113" t="str">
        <f>IFERROR(VLOOKUP(CONCATENATE($D104," o"),'VEINS SIMPLIFIED'!$I:$BX,68,0),"")</f>
        <v>Red veins dominant, dolomite magnesite with vuggy domains</v>
      </c>
    </row>
    <row r="105" spans="2:25" hidden="1" x14ac:dyDescent="0.3">
      <c r="B105">
        <v>37</v>
      </c>
      <c r="C105">
        <v>3</v>
      </c>
      <c r="D105" t="str">
        <f t="shared" si="1"/>
        <v>37-3</v>
      </c>
      <c r="E105">
        <v>0</v>
      </c>
      <c r="F105">
        <v>88</v>
      </c>
      <c r="G105" s="126">
        <v>77.44</v>
      </c>
      <c r="H105" s="122">
        <v>78.319999999999993</v>
      </c>
      <c r="I105" s="55" t="str">
        <f>IFERROR(VLOOKUP($D105,'VEINS SIMPLIFIED'!$H:$J,3,0),"")</f>
        <v>Listveneite</v>
      </c>
      <c r="J105" t="str">
        <f>IFERROR(VLOOKUP(CONCATENATE($D105," 1"),'VEINS SIMPLIFIED'!$I:$S,'VEINS SIMPLIFIED'!$R$1,0),"")</f>
        <v>CARB-OXD</v>
      </c>
      <c r="K105" s="122">
        <f>IFERROR(VLOOKUP(CONCATENATE($D105," 1"),'VEINS SIMPLIFIED'!$I:$S,'VEINS SIMPLIFIED'!$N$1,0),"")</f>
        <v>77.44</v>
      </c>
      <c r="L105" s="122">
        <f>IFERROR(VLOOKUP(CONCATENATE($D105," 1"),'VEINS SIMPLIFIED'!$I:$S,'VEINS SIMPLIFIED'!$O$1,0),"")</f>
        <v>78.31</v>
      </c>
      <c r="M105" t="str">
        <f>IFERROR(VLOOKUP(CONCATENATE($D105," 2"),'VEINS SIMPLIFIED'!$I:$S,'VEINS SIMPLIFIED'!$R$1,0),"")</f>
        <v/>
      </c>
      <c r="N105" t="str">
        <f>IFERROR(VLOOKUP(CONCATENATE($D105," 2"),'VEINS SIMPLIFIED'!$I:$S,'VEINS SIMPLIFIED'!$N$1,0),"")</f>
        <v/>
      </c>
      <c r="O105" t="str">
        <f>IFERROR(VLOOKUP(CONCATENATE($D105," 2"),'VEINS SIMPLIFIED'!$I:$S,'VEINS SIMPLIFIED'!$O$1,0),"")</f>
        <v/>
      </c>
      <c r="P105" t="str">
        <f>IFERROR(VLOOKUP(CONCATENATE($D105," 3"),'VEINS SIMPLIFIED'!$I:$S,'VEINS SIMPLIFIED'!$R$1,0),"")</f>
        <v>CARB-QTZ</v>
      </c>
      <c r="Q105">
        <f>IFERROR(VLOOKUP(CONCATENATE($D105," 3"),'VEINS SIMPLIFIED'!$I:$S,'VEINS SIMPLIFIED'!$N$1,0),"")</f>
        <v>77.44</v>
      </c>
      <c r="R105">
        <f>IFERROR(VLOOKUP(CONCATENATE($D105," 3"),'VEINS SIMPLIFIED'!$I:$S,'VEINS SIMPLIFIED'!$O$1,0),"")</f>
        <v>78.31</v>
      </c>
      <c r="S105" t="str">
        <f>IFERROR(VLOOKUP(CONCATENATE($D105," 4"),'VEINS SIMPLIFIED'!$I:$S,'VEINS SIMPLIFIED'!$R$1,0),"")</f>
        <v>LATE CARB</v>
      </c>
      <c r="T105">
        <f>IFERROR(VLOOKUP(CONCATENATE($D105," 4"),'VEINS SIMPLIFIED'!$I:$S,'VEINS SIMPLIFIED'!$N$1,0),"")</f>
        <v>77.44</v>
      </c>
      <c r="U105">
        <f>IFERROR(VLOOKUP(CONCATENATE($D105," 4"),'VEINS SIMPLIFIED'!$I:$S,'VEINS SIMPLIFIED'!$O$1,0),"")</f>
        <v>78.31</v>
      </c>
      <c r="V105" t="str">
        <f>IFERROR(VLOOKUP(CONCATENATE($D105," 5"),'VEINS SIMPLIFIED'!$I:$S,'VEINS SIMPLIFIED'!$R$1,0),"")</f>
        <v>OTHER</v>
      </c>
      <c r="W105">
        <f>IFERROR(VLOOKUP(CONCATENATE($D105," 5"),'VEINS SIMPLIFIED'!$I:$S,'VEINS SIMPLIFIED'!$N$1,0),"")</f>
        <v>77.94</v>
      </c>
      <c r="X105">
        <f>IFERROR(VLOOKUP(CONCATENATE($D105," 5"),'VEINS SIMPLIFIED'!$I:$S,'VEINS SIMPLIFIED'!$O$1,0),"")</f>
        <v>78.31</v>
      </c>
      <c r="Y105" s="113" t="str">
        <f>IFERROR(VLOOKUP(CONCATENATE($D105," o"),'VEINS SIMPLIFIED'!$I:$BX,68,0),"")</f>
        <v>Red veins dominant, sub vertical dolomite magnesite with vuggy domains</v>
      </c>
    </row>
    <row r="106" spans="2:25" hidden="1" x14ac:dyDescent="0.3">
      <c r="B106">
        <v>37</v>
      </c>
      <c r="C106">
        <v>4</v>
      </c>
      <c r="D106" t="str">
        <f t="shared" si="1"/>
        <v>37-4</v>
      </c>
      <c r="E106">
        <v>0</v>
      </c>
      <c r="F106">
        <v>65</v>
      </c>
      <c r="G106" s="126">
        <v>78.319999999999993</v>
      </c>
      <c r="H106" s="122">
        <v>78.97</v>
      </c>
      <c r="I106" s="55" t="str">
        <f>IFERROR(VLOOKUP($D106,'VEINS SIMPLIFIED'!$H:$J,3,0),"")</f>
        <v>Listveneite</v>
      </c>
      <c r="J106" t="str">
        <f>IFERROR(VLOOKUP(CONCATENATE($D106," 1"),'VEINS SIMPLIFIED'!$I:$S,'VEINS SIMPLIFIED'!$R$1,0),"")</f>
        <v>CARB-OXD</v>
      </c>
      <c r="K106" s="122">
        <f>IFERROR(VLOOKUP(CONCATENATE($D106," 1"),'VEINS SIMPLIFIED'!$I:$S,'VEINS SIMPLIFIED'!$N$1,0),"")</f>
        <v>78.319999999999993</v>
      </c>
      <c r="L106" s="122">
        <f>IFERROR(VLOOKUP(CONCATENATE($D106," 1"),'VEINS SIMPLIFIED'!$I:$S,'VEINS SIMPLIFIED'!$O$1,0),"")</f>
        <v>78.97</v>
      </c>
      <c r="M106" t="str">
        <f>IFERROR(VLOOKUP(CONCATENATE($D106," 2"),'VEINS SIMPLIFIED'!$I:$S,'VEINS SIMPLIFIED'!$R$1,0),"")</f>
        <v>CARBONATE</v>
      </c>
      <c r="N106">
        <f>IFERROR(VLOOKUP(CONCATENATE($D106," 2"),'VEINS SIMPLIFIED'!$I:$S,'VEINS SIMPLIFIED'!$N$1,0),"")</f>
        <v>78.66</v>
      </c>
      <c r="O106">
        <f>IFERROR(VLOOKUP(CONCATENATE($D106," 2"),'VEINS SIMPLIFIED'!$I:$S,'VEINS SIMPLIFIED'!$O$1,0),"")</f>
        <v>78.97</v>
      </c>
      <c r="P106" t="str">
        <f>IFERROR(VLOOKUP(CONCATENATE($D106," 3"),'VEINS SIMPLIFIED'!$I:$S,'VEINS SIMPLIFIED'!$R$1,0),"")</f>
        <v/>
      </c>
      <c r="Q106" t="str">
        <f>IFERROR(VLOOKUP(CONCATENATE($D106," 3"),'VEINS SIMPLIFIED'!$I:$S,'VEINS SIMPLIFIED'!$N$1,0),"")</f>
        <v/>
      </c>
      <c r="R106" t="str">
        <f>IFERROR(VLOOKUP(CONCATENATE($D106," 3"),'VEINS SIMPLIFIED'!$I:$S,'VEINS SIMPLIFIED'!$O$1,0),"")</f>
        <v/>
      </c>
      <c r="S106" t="str">
        <f>IFERROR(VLOOKUP(CONCATENATE($D106," 4"),'VEINS SIMPLIFIED'!$I:$S,'VEINS SIMPLIFIED'!$R$1,0),"")</f>
        <v>LATE CARB</v>
      </c>
      <c r="T106">
        <f>IFERROR(VLOOKUP(CONCATENATE($D106," 4"),'VEINS SIMPLIFIED'!$I:$S,'VEINS SIMPLIFIED'!$N$1,0),"")</f>
        <v>78.319999999999993</v>
      </c>
      <c r="U106">
        <f>IFERROR(VLOOKUP(CONCATENATE($D106," 4"),'VEINS SIMPLIFIED'!$I:$S,'VEINS SIMPLIFIED'!$O$1,0),"")</f>
        <v>78.97</v>
      </c>
      <c r="V106" t="str">
        <f>IFERROR(VLOOKUP(CONCATENATE($D106," 5"),'VEINS SIMPLIFIED'!$I:$S,'VEINS SIMPLIFIED'!$R$1,0),"")</f>
        <v/>
      </c>
      <c r="W106" t="str">
        <f>IFERROR(VLOOKUP(CONCATENATE($D106," 5"),'VEINS SIMPLIFIED'!$I:$S,'VEINS SIMPLIFIED'!$N$1,0),"")</f>
        <v/>
      </c>
      <c r="X106" t="str">
        <f>IFERROR(VLOOKUP(CONCATENATE($D106," 5"),'VEINS SIMPLIFIED'!$I:$S,'VEINS SIMPLIFIED'!$O$1,0),"")</f>
        <v/>
      </c>
      <c r="Y106" s="113" t="str">
        <f>IFERROR(VLOOKUP(CONCATENATE($D106," o"),'VEINS SIMPLIFIED'!$I:$BX,68,0),"")</f>
        <v/>
      </c>
    </row>
    <row r="107" spans="2:25" hidden="1" x14ac:dyDescent="0.3">
      <c r="B107">
        <v>38</v>
      </c>
      <c r="C107">
        <v>1</v>
      </c>
      <c r="D107" t="str">
        <f t="shared" si="1"/>
        <v>38-1</v>
      </c>
      <c r="E107">
        <v>0</v>
      </c>
      <c r="F107">
        <v>37</v>
      </c>
      <c r="G107" s="126">
        <v>78.849999999999994</v>
      </c>
      <c r="H107" s="122">
        <v>79.22</v>
      </c>
      <c r="I107" s="55" t="str">
        <f>IFERROR(VLOOKUP($D107,'VEINS SIMPLIFIED'!$H:$J,3,0),"")</f>
        <v>Listveneite</v>
      </c>
      <c r="J107" t="str">
        <f>IFERROR(VLOOKUP(CONCATENATE($D107," 1"),'VEINS SIMPLIFIED'!$I:$S,'VEINS SIMPLIFIED'!$R$1,0),"")</f>
        <v>CARB-OXD</v>
      </c>
      <c r="K107" s="122">
        <f>IFERROR(VLOOKUP(CONCATENATE($D107," 1"),'VEINS SIMPLIFIED'!$I:$S,'VEINS SIMPLIFIED'!$N$1,0),"")</f>
        <v>78.849999999999994</v>
      </c>
      <c r="L107" s="122">
        <f>IFERROR(VLOOKUP(CONCATENATE($D107," 1"),'VEINS SIMPLIFIED'!$I:$S,'VEINS SIMPLIFIED'!$O$1,0),"")</f>
        <v>79.22</v>
      </c>
      <c r="M107" t="str">
        <f>IFERROR(VLOOKUP(CONCATENATE($D107," 2"),'VEINS SIMPLIFIED'!$I:$S,'VEINS SIMPLIFIED'!$R$1,0),"")</f>
        <v>CARBONATE</v>
      </c>
      <c r="N107">
        <f>IFERROR(VLOOKUP(CONCATENATE($D107," 2"),'VEINS SIMPLIFIED'!$I:$S,'VEINS SIMPLIFIED'!$N$1,0),"")</f>
        <v>78.849999999999994</v>
      </c>
      <c r="O107">
        <f>IFERROR(VLOOKUP(CONCATENATE($D107," 2"),'VEINS SIMPLIFIED'!$I:$S,'VEINS SIMPLIFIED'!$O$1,0),"")</f>
        <v>79.22</v>
      </c>
      <c r="P107" t="str">
        <f>IFERROR(VLOOKUP(CONCATENATE($D107," 3"),'VEINS SIMPLIFIED'!$I:$S,'VEINS SIMPLIFIED'!$R$1,0),"")</f>
        <v>CARB-QTZ</v>
      </c>
      <c r="Q107">
        <f>IFERROR(VLOOKUP(CONCATENATE($D107," 3"),'VEINS SIMPLIFIED'!$I:$S,'VEINS SIMPLIFIED'!$N$1,0),"")</f>
        <v>78.849999999999994</v>
      </c>
      <c r="R107">
        <f>IFERROR(VLOOKUP(CONCATENATE($D107," 3"),'VEINS SIMPLIFIED'!$I:$S,'VEINS SIMPLIFIED'!$O$1,0),"")</f>
        <v>79.22</v>
      </c>
      <c r="S107" t="str">
        <f>IFERROR(VLOOKUP(CONCATENATE($D107," 4"),'VEINS SIMPLIFIED'!$I:$S,'VEINS SIMPLIFIED'!$R$1,0),"")</f>
        <v>LATE CARB</v>
      </c>
      <c r="T107">
        <f>IFERROR(VLOOKUP(CONCATENATE($D107," 4"),'VEINS SIMPLIFIED'!$I:$S,'VEINS SIMPLIFIED'!$N$1,0),"")</f>
        <v>78.989999999999995</v>
      </c>
      <c r="U107">
        <f>IFERROR(VLOOKUP(CONCATENATE($D107," 4"),'VEINS SIMPLIFIED'!$I:$S,'VEINS SIMPLIFIED'!$O$1,0),"")</f>
        <v>79.039999999999992</v>
      </c>
      <c r="V107" t="str">
        <f>IFERROR(VLOOKUP(CONCATENATE($D107," 5"),'VEINS SIMPLIFIED'!$I:$S,'VEINS SIMPLIFIED'!$R$1,0),"")</f>
        <v/>
      </c>
      <c r="W107" t="str">
        <f>IFERROR(VLOOKUP(CONCATENATE($D107," 5"),'VEINS SIMPLIFIED'!$I:$S,'VEINS SIMPLIFIED'!$N$1,0),"")</f>
        <v/>
      </c>
      <c r="X107" t="str">
        <f>IFERROR(VLOOKUP(CONCATENATE($D107," 5"),'VEINS SIMPLIFIED'!$I:$S,'VEINS SIMPLIFIED'!$O$1,0),"")</f>
        <v/>
      </c>
      <c r="Y107" s="113" t="str">
        <f>IFERROR(VLOOKUP(CONCATENATE($D107," o"),'VEINS SIMPLIFIED'!$I:$BX,68,0),"")</f>
        <v xml:space="preserve">Red veins dominant, open dolomite magnesite vein disc shaped </v>
      </c>
    </row>
    <row r="108" spans="2:25" hidden="1" x14ac:dyDescent="0.3">
      <c r="B108">
        <v>38</v>
      </c>
      <c r="C108">
        <v>2</v>
      </c>
      <c r="D108" t="str">
        <f t="shared" si="1"/>
        <v>38-2</v>
      </c>
      <c r="E108">
        <v>0</v>
      </c>
      <c r="F108">
        <v>78</v>
      </c>
      <c r="G108" s="126">
        <v>79.22999999999999</v>
      </c>
      <c r="H108" s="122">
        <v>80.009999999999991</v>
      </c>
      <c r="I108" s="55" t="str">
        <f>IFERROR(VLOOKUP($D108,'VEINS SIMPLIFIED'!$H:$J,3,0),"")</f>
        <v>Listveneite</v>
      </c>
      <c r="J108" t="str">
        <f>IFERROR(VLOOKUP(CONCATENATE($D108," 1"),'VEINS SIMPLIFIED'!$I:$S,'VEINS SIMPLIFIED'!$R$1,0),"")</f>
        <v>CARB-OXD</v>
      </c>
      <c r="K108" s="122">
        <f>IFERROR(VLOOKUP(CONCATENATE($D108," 1"),'VEINS SIMPLIFIED'!$I:$S,'VEINS SIMPLIFIED'!$N$1,0),"")</f>
        <v>79.22999999999999</v>
      </c>
      <c r="L108" s="122">
        <f>IFERROR(VLOOKUP(CONCATENATE($D108," 1"),'VEINS SIMPLIFIED'!$I:$S,'VEINS SIMPLIFIED'!$O$1,0),"")</f>
        <v>80.009999999999991</v>
      </c>
      <c r="M108" t="str">
        <f>IFERROR(VLOOKUP(CONCATENATE($D108," 2"),'VEINS SIMPLIFIED'!$I:$S,'VEINS SIMPLIFIED'!$R$1,0),"")</f>
        <v>CARBONATE</v>
      </c>
      <c r="N108">
        <f>IFERROR(VLOOKUP(CONCATENATE($D108," 2"),'VEINS SIMPLIFIED'!$I:$S,'VEINS SIMPLIFIED'!$N$1,0),"")</f>
        <v>79.22999999999999</v>
      </c>
      <c r="O108">
        <f>IFERROR(VLOOKUP(CONCATENATE($D108," 2"),'VEINS SIMPLIFIED'!$I:$S,'VEINS SIMPLIFIED'!$O$1,0),"")</f>
        <v>80.009999999999991</v>
      </c>
      <c r="P108" t="str">
        <f>IFERROR(VLOOKUP(CONCATENATE($D108," 3"),'VEINS SIMPLIFIED'!$I:$S,'VEINS SIMPLIFIED'!$R$1,0),"")</f>
        <v/>
      </c>
      <c r="Q108" t="str">
        <f>IFERROR(VLOOKUP(CONCATENATE($D108," 3"),'VEINS SIMPLIFIED'!$I:$S,'VEINS SIMPLIFIED'!$N$1,0),"")</f>
        <v/>
      </c>
      <c r="R108" t="str">
        <f>IFERROR(VLOOKUP(CONCATENATE($D108," 3"),'VEINS SIMPLIFIED'!$I:$S,'VEINS SIMPLIFIED'!$O$1,0),"")</f>
        <v/>
      </c>
      <c r="S108" t="str">
        <f>IFERROR(VLOOKUP(CONCATENATE($D108," 4"),'VEINS SIMPLIFIED'!$I:$S,'VEINS SIMPLIFIED'!$R$1,0),"")</f>
        <v>LATE CARB</v>
      </c>
      <c r="T108">
        <f>IFERROR(VLOOKUP(CONCATENATE($D108," 4"),'VEINS SIMPLIFIED'!$I:$S,'VEINS SIMPLIFIED'!$N$1,0),"")</f>
        <v>79.22999999999999</v>
      </c>
      <c r="U108">
        <f>IFERROR(VLOOKUP(CONCATENATE($D108," 4"),'VEINS SIMPLIFIED'!$I:$S,'VEINS SIMPLIFIED'!$O$1,0),"")</f>
        <v>80.009999999999991</v>
      </c>
      <c r="V108" t="str">
        <f>IFERROR(VLOOKUP(CONCATENATE($D108," 5"),'VEINS SIMPLIFIED'!$I:$S,'VEINS SIMPLIFIED'!$R$1,0),"")</f>
        <v/>
      </c>
      <c r="W108" t="str">
        <f>IFERROR(VLOOKUP(CONCATENATE($D108," 5"),'VEINS SIMPLIFIED'!$I:$S,'VEINS SIMPLIFIED'!$N$1,0),"")</f>
        <v/>
      </c>
      <c r="X108" t="str">
        <f>IFERROR(VLOOKUP(CONCATENATE($D108," 5"),'VEINS SIMPLIFIED'!$I:$S,'VEINS SIMPLIFIED'!$O$1,0),"")</f>
        <v/>
      </c>
      <c r="Y108" s="113" t="str">
        <f>IFERROR(VLOOKUP(CONCATENATE($D108," o"),'VEINS SIMPLIFIED'!$I:$BX,68,0),"")</f>
        <v>Prominent foliation parallel veins and fine red net veins, no magnesite quartz veins apparent</v>
      </c>
    </row>
    <row r="109" spans="2:25" hidden="1" x14ac:dyDescent="0.3">
      <c r="B109">
        <v>38</v>
      </c>
      <c r="C109">
        <v>3</v>
      </c>
      <c r="D109" t="str">
        <f t="shared" si="1"/>
        <v>38-3</v>
      </c>
      <c r="E109">
        <v>0</v>
      </c>
      <c r="F109">
        <v>92</v>
      </c>
      <c r="G109" s="126">
        <v>80.009999999999991</v>
      </c>
      <c r="H109" s="122">
        <v>80.929999999999993</v>
      </c>
      <c r="I109" s="55" t="str">
        <f>IFERROR(VLOOKUP($D109,'VEINS SIMPLIFIED'!$H:$J,3,0),"")</f>
        <v>Listveneite</v>
      </c>
      <c r="J109" t="str">
        <f>IFERROR(VLOOKUP(CONCATENATE($D109," 1"),'VEINS SIMPLIFIED'!$I:$S,'VEINS SIMPLIFIED'!$R$1,0),"")</f>
        <v>CARB-OXD</v>
      </c>
      <c r="K109" s="122">
        <f>IFERROR(VLOOKUP(CONCATENATE($D109," 1"),'VEINS SIMPLIFIED'!$I:$S,'VEINS SIMPLIFIED'!$N$1,0),"")</f>
        <v>80.009999999999991</v>
      </c>
      <c r="L109" s="122">
        <f>IFERROR(VLOOKUP(CONCATENATE($D109," 1"),'VEINS SIMPLIFIED'!$I:$S,'VEINS SIMPLIFIED'!$O$1,0),"")</f>
        <v>80.289999999999992</v>
      </c>
      <c r="M109" t="str">
        <f>IFERROR(VLOOKUP(CONCATENATE($D109," 2"),'VEINS SIMPLIFIED'!$I:$S,'VEINS SIMPLIFIED'!$R$1,0),"")</f>
        <v>CARBONATE</v>
      </c>
      <c r="N109">
        <f>IFERROR(VLOOKUP(CONCATENATE($D109," 2"),'VEINS SIMPLIFIED'!$I:$S,'VEINS SIMPLIFIED'!$N$1,0),"")</f>
        <v>80.009999999999991</v>
      </c>
      <c r="O109">
        <f>IFERROR(VLOOKUP(CONCATENATE($D109," 2"),'VEINS SIMPLIFIED'!$I:$S,'VEINS SIMPLIFIED'!$O$1,0),"")</f>
        <v>80.289999999999992</v>
      </c>
      <c r="P109" t="str">
        <f>IFERROR(VLOOKUP(CONCATENATE($D109," 3"),'VEINS SIMPLIFIED'!$I:$S,'VEINS SIMPLIFIED'!$R$1,0),"")</f>
        <v/>
      </c>
      <c r="Q109" t="str">
        <f>IFERROR(VLOOKUP(CONCATENATE($D109," 3"),'VEINS SIMPLIFIED'!$I:$S,'VEINS SIMPLIFIED'!$N$1,0),"")</f>
        <v/>
      </c>
      <c r="R109" t="str">
        <f>IFERROR(VLOOKUP(CONCATENATE($D109," 3"),'VEINS SIMPLIFIED'!$I:$S,'VEINS SIMPLIFIED'!$O$1,0),"")</f>
        <v/>
      </c>
      <c r="S109" t="str">
        <f>IFERROR(VLOOKUP(CONCATENATE($D109," 4"),'VEINS SIMPLIFIED'!$I:$S,'VEINS SIMPLIFIED'!$R$1,0),"")</f>
        <v>CARBONATE</v>
      </c>
      <c r="T109">
        <f>IFERROR(VLOOKUP(CONCATENATE($D109," 4"),'VEINS SIMPLIFIED'!$I:$S,'VEINS SIMPLIFIED'!$N$1,0),"")</f>
        <v>80.289999999999992</v>
      </c>
      <c r="U109">
        <f>IFERROR(VLOOKUP(CONCATENATE($D109," 4"),'VEINS SIMPLIFIED'!$I:$S,'VEINS SIMPLIFIED'!$O$1,0),"")</f>
        <v>80.52</v>
      </c>
      <c r="V109" t="str">
        <f>IFERROR(VLOOKUP(CONCATENATE($D109," 5"),'VEINS SIMPLIFIED'!$I:$S,'VEINS SIMPLIFIED'!$R$1,0),"")</f>
        <v/>
      </c>
      <c r="W109" t="str">
        <f>IFERROR(VLOOKUP(CONCATENATE($D109," 5"),'VEINS SIMPLIFIED'!$I:$S,'VEINS SIMPLIFIED'!$N$1,0),"")</f>
        <v/>
      </c>
      <c r="X109" t="str">
        <f>IFERROR(VLOOKUP(CONCATENATE($D109," 5"),'VEINS SIMPLIFIED'!$I:$S,'VEINS SIMPLIFIED'!$O$1,0),"")</f>
        <v/>
      </c>
      <c r="Y109" s="113" t="str">
        <f>IFERROR(VLOOKUP(CONCATENATE($D109," o"),'VEINS SIMPLIFIED'!$I:$BX,68,0),"")</f>
        <v>Vein minerals uncertian, define mesh texture in serp pseudomorph, locally coasesce to thoughgoing bands, strong color variations, possible protolistvenite formation</v>
      </c>
    </row>
    <row r="110" spans="2:25" hidden="1" x14ac:dyDescent="0.3">
      <c r="B110">
        <v>38</v>
      </c>
      <c r="C110">
        <v>4</v>
      </c>
      <c r="D110" t="str">
        <f t="shared" si="1"/>
        <v>38-4</v>
      </c>
      <c r="E110">
        <v>0</v>
      </c>
      <c r="F110">
        <v>93</v>
      </c>
      <c r="G110" s="126">
        <v>80.929999999999993</v>
      </c>
      <c r="H110" s="122">
        <v>81.86</v>
      </c>
      <c r="I110" s="55" t="str">
        <f>IFERROR(VLOOKUP($D110,'VEINS SIMPLIFIED'!$H:$J,3,0),"")</f>
        <v>Serpentinite</v>
      </c>
      <c r="J110" t="str">
        <f>IFERROR(VLOOKUP(CONCATENATE($D110," 1"),'VEINS SIMPLIFIED'!$I:$S,'VEINS SIMPLIFIED'!$R$1,0),"")</f>
        <v>SERP MESH</v>
      </c>
      <c r="K110" s="122">
        <f>IFERROR(VLOOKUP(CONCATENATE($D110," 1"),'VEINS SIMPLIFIED'!$I:$S,'VEINS SIMPLIFIED'!$N$1,0),"")</f>
        <v>81.47</v>
      </c>
      <c r="L110" s="122">
        <f>IFERROR(VLOOKUP(CONCATENATE($D110," 1"),'VEINS SIMPLIFIED'!$I:$S,'VEINS SIMPLIFIED'!$O$1,0),"")</f>
        <v>81.86</v>
      </c>
      <c r="M110" t="str">
        <f>IFERROR(VLOOKUP(CONCATENATE($D110," 2"),'VEINS SIMPLIFIED'!$I:$S,'VEINS SIMPLIFIED'!$R$1,0),"")</f>
        <v>SERPENTINE</v>
      </c>
      <c r="N110">
        <f>IFERROR(VLOOKUP(CONCATENATE($D110," 2"),'VEINS SIMPLIFIED'!$I:$S,'VEINS SIMPLIFIED'!$N$1,0),"")</f>
        <v>81.47</v>
      </c>
      <c r="O110">
        <f>IFERROR(VLOOKUP(CONCATENATE($D110," 2"),'VEINS SIMPLIFIED'!$I:$S,'VEINS SIMPLIFIED'!$O$1,0),"")</f>
        <v>81.86</v>
      </c>
      <c r="P110" t="str">
        <f>IFERROR(VLOOKUP(CONCATENATE($D110," 3"),'VEINS SIMPLIFIED'!$I:$S,'VEINS SIMPLIFIED'!$R$1,0),"")</f>
        <v/>
      </c>
      <c r="Q110" t="str">
        <f>IFERROR(VLOOKUP(CONCATENATE($D110," 3"),'VEINS SIMPLIFIED'!$I:$S,'VEINS SIMPLIFIED'!$N$1,0),"")</f>
        <v/>
      </c>
      <c r="R110" t="str">
        <f>IFERROR(VLOOKUP(CONCATENATE($D110," 3"),'VEINS SIMPLIFIED'!$I:$S,'VEINS SIMPLIFIED'!$O$1,0),"")</f>
        <v/>
      </c>
      <c r="S110" t="str">
        <f>IFERROR(VLOOKUP(CONCATENATE($D110," 4"),'VEINS SIMPLIFIED'!$I:$S,'VEINS SIMPLIFIED'!$R$1,0),"")</f>
        <v>CARBONATE</v>
      </c>
      <c r="T110">
        <f>IFERROR(VLOOKUP(CONCATENATE($D110," 4"),'VEINS SIMPLIFIED'!$I:$S,'VEINS SIMPLIFIED'!$N$1,0),"")</f>
        <v>80.929999999999993</v>
      </c>
      <c r="U110">
        <f>IFERROR(VLOOKUP(CONCATENATE($D110," 4"),'VEINS SIMPLIFIED'!$I:$S,'VEINS SIMPLIFIED'!$O$1,0),"")</f>
        <v>81.47</v>
      </c>
      <c r="V110" t="str">
        <f>IFERROR(VLOOKUP(CONCATENATE($D110," 5"),'VEINS SIMPLIFIED'!$I:$S,'VEINS SIMPLIFIED'!$R$1,0),"")</f>
        <v/>
      </c>
      <c r="W110" t="str">
        <f>IFERROR(VLOOKUP(CONCATENATE($D110," 5"),'VEINS SIMPLIFIED'!$I:$S,'VEINS SIMPLIFIED'!$N$1,0),"")</f>
        <v/>
      </c>
      <c r="X110" t="str">
        <f>IFERROR(VLOOKUP(CONCATENATE($D110," 5"),'VEINS SIMPLIFIED'!$I:$S,'VEINS SIMPLIFIED'!$O$1,0),"")</f>
        <v/>
      </c>
      <c r="Y110" s="113" t="str">
        <f>IFERROR(VLOOKUP(CONCATENATE($D110," o"),'VEINS SIMPLIFIED'!$I:$BX,68,0),"")</f>
        <v>Highly weathered overall, multiple magnesite-quartz vein generations in proto-listvenite.</v>
      </c>
    </row>
    <row r="111" spans="2:25" hidden="1" x14ac:dyDescent="0.3">
      <c r="B111">
        <v>39</v>
      </c>
      <c r="C111">
        <v>1</v>
      </c>
      <c r="D111" t="str">
        <f t="shared" si="1"/>
        <v>39-1</v>
      </c>
      <c r="E111">
        <v>0</v>
      </c>
      <c r="F111">
        <v>88</v>
      </c>
      <c r="G111" s="126">
        <v>81.900000000000006</v>
      </c>
      <c r="H111" s="122">
        <v>82.78</v>
      </c>
      <c r="I111" s="55" t="str">
        <f>IFERROR(VLOOKUP($D111,'VEINS SIMPLIFIED'!$H:$J,3,0),"")</f>
        <v>Serpentinite</v>
      </c>
      <c r="J111" t="str">
        <f>IFERROR(VLOOKUP(CONCATENATE($D111," 1"),'VEINS SIMPLIFIED'!$I:$S,'VEINS SIMPLIFIED'!$R$1,0),"")</f>
        <v>SERP MESH</v>
      </c>
      <c r="K111" s="122">
        <f>IFERROR(VLOOKUP(CONCATENATE($D111," 1"),'VEINS SIMPLIFIED'!$I:$S,'VEINS SIMPLIFIED'!$N$1,0),"")</f>
        <v>81.900000000000006</v>
      </c>
      <c r="L111" s="122">
        <f>IFERROR(VLOOKUP(CONCATENATE($D111," 1"),'VEINS SIMPLIFIED'!$I:$S,'VEINS SIMPLIFIED'!$O$1,0),"")</f>
        <v>82.63000000000001</v>
      </c>
      <c r="M111" t="str">
        <f>IFERROR(VLOOKUP(CONCATENATE($D111," 2"),'VEINS SIMPLIFIED'!$I:$S,'VEINS SIMPLIFIED'!$R$1,0),"")</f>
        <v>SERPENTINE</v>
      </c>
      <c r="N111">
        <f>IFERROR(VLOOKUP(CONCATENATE($D111," 2"),'VEINS SIMPLIFIED'!$I:$S,'VEINS SIMPLIFIED'!$N$1,0),"")</f>
        <v>81.900000000000006</v>
      </c>
      <c r="O111">
        <f>IFERROR(VLOOKUP(CONCATENATE($D111," 2"),'VEINS SIMPLIFIED'!$I:$S,'VEINS SIMPLIFIED'!$O$1,0),"")</f>
        <v>82.63000000000001</v>
      </c>
      <c r="P111" t="str">
        <f>IFERROR(VLOOKUP(CONCATENATE($D111," 3"),'VEINS SIMPLIFIED'!$I:$S,'VEINS SIMPLIFIED'!$R$1,0),"")</f>
        <v/>
      </c>
      <c r="Q111" t="str">
        <f>IFERROR(VLOOKUP(CONCATENATE($D111," 3"),'VEINS SIMPLIFIED'!$I:$S,'VEINS SIMPLIFIED'!$N$1,0),"")</f>
        <v/>
      </c>
      <c r="R111" t="str">
        <f>IFERROR(VLOOKUP(CONCATENATE($D111," 3"),'VEINS SIMPLIFIED'!$I:$S,'VEINS SIMPLIFIED'!$O$1,0),"")</f>
        <v/>
      </c>
      <c r="S111" t="str">
        <f>IFERROR(VLOOKUP(CONCATENATE($D111," 4"),'VEINS SIMPLIFIED'!$I:$S,'VEINS SIMPLIFIED'!$R$1,0),"")</f>
        <v>CARBONATE</v>
      </c>
      <c r="T111">
        <f>IFERROR(VLOOKUP(CONCATENATE($D111," 4"),'VEINS SIMPLIFIED'!$I:$S,'VEINS SIMPLIFIED'!$N$1,0),"")</f>
        <v>81.990000000000009</v>
      </c>
      <c r="U111">
        <f>IFERROR(VLOOKUP(CONCATENATE($D111," 4"),'VEINS SIMPLIFIED'!$I:$S,'VEINS SIMPLIFIED'!$O$1,0),"")</f>
        <v>82</v>
      </c>
      <c r="V111" t="str">
        <f>IFERROR(VLOOKUP(CONCATENATE($D111," 5"),'VEINS SIMPLIFIED'!$I:$S,'VEINS SIMPLIFIED'!$R$1,0),"")</f>
        <v/>
      </c>
      <c r="W111" t="str">
        <f>IFERROR(VLOOKUP(CONCATENATE($D111," 5"),'VEINS SIMPLIFIED'!$I:$S,'VEINS SIMPLIFIED'!$N$1,0),"")</f>
        <v/>
      </c>
      <c r="X111" t="str">
        <f>IFERROR(VLOOKUP(CONCATENATE($D111," 5"),'VEINS SIMPLIFIED'!$I:$S,'VEINS SIMPLIFIED'!$O$1,0),"")</f>
        <v/>
      </c>
      <c r="Y111" s="113" t="str">
        <f>IFERROR(VLOOKUP(CONCATENATE($D111," o"),'VEINS SIMPLIFIED'!$I:$BX,68,0),"")</f>
        <v>Abundant irregular carb-serp veins, cut by one mag quartz vein near top of section.</v>
      </c>
    </row>
    <row r="112" spans="2:25" hidden="1" x14ac:dyDescent="0.3">
      <c r="B112">
        <v>39</v>
      </c>
      <c r="C112">
        <v>2</v>
      </c>
      <c r="D112" t="str">
        <f t="shared" si="1"/>
        <v>39-2</v>
      </c>
      <c r="E112">
        <v>0</v>
      </c>
      <c r="F112">
        <v>92</v>
      </c>
      <c r="G112" s="126">
        <v>82.78</v>
      </c>
      <c r="H112" s="122">
        <v>83.7</v>
      </c>
      <c r="I112" s="55" t="str">
        <f>IFERROR(VLOOKUP($D112,'VEINS SIMPLIFIED'!$H:$J,3,0),"")</f>
        <v>Serpentinite</v>
      </c>
      <c r="J112" t="str">
        <f>IFERROR(VLOOKUP(CONCATENATE($D112," 1"),'VEINS SIMPLIFIED'!$I:$S,'VEINS SIMPLIFIED'!$R$1,0),"")</f>
        <v>SERP MESH</v>
      </c>
      <c r="K112" s="122">
        <f>IFERROR(VLOOKUP(CONCATENATE($D112," 1"),'VEINS SIMPLIFIED'!$I:$S,'VEINS SIMPLIFIED'!$N$1,0),"")</f>
        <v>82.78</v>
      </c>
      <c r="L112" s="122">
        <f>IFERROR(VLOOKUP(CONCATENATE($D112," 1"),'VEINS SIMPLIFIED'!$I:$S,'VEINS SIMPLIFIED'!$O$1,0),"")</f>
        <v>83.7</v>
      </c>
      <c r="M112" t="str">
        <f>IFERROR(VLOOKUP(CONCATENATE($D112," 2"),'VEINS SIMPLIFIED'!$I:$S,'VEINS SIMPLIFIED'!$R$1,0),"")</f>
        <v>SERPENTINE</v>
      </c>
      <c r="N112">
        <f>IFERROR(VLOOKUP(CONCATENATE($D112," 2"),'VEINS SIMPLIFIED'!$I:$S,'VEINS SIMPLIFIED'!$N$1,0),"")</f>
        <v>82.78</v>
      </c>
      <c r="O112">
        <f>IFERROR(VLOOKUP(CONCATENATE($D112," 2"),'VEINS SIMPLIFIED'!$I:$S,'VEINS SIMPLIFIED'!$O$1,0),"")</f>
        <v>83.7</v>
      </c>
      <c r="P112" t="str">
        <f>IFERROR(VLOOKUP(CONCATENATE($D112," 3"),'VEINS SIMPLIFIED'!$I:$S,'VEINS SIMPLIFIED'!$R$1,0),"")</f>
        <v/>
      </c>
      <c r="Q112" t="str">
        <f>IFERROR(VLOOKUP(CONCATENATE($D112," 3"),'VEINS SIMPLIFIED'!$I:$S,'VEINS SIMPLIFIED'!$N$1,0),"")</f>
        <v/>
      </c>
      <c r="R112" t="str">
        <f>IFERROR(VLOOKUP(CONCATENATE($D112," 3"),'VEINS SIMPLIFIED'!$I:$S,'VEINS SIMPLIFIED'!$O$1,0),"")</f>
        <v/>
      </c>
      <c r="S112" t="str">
        <f>IFERROR(VLOOKUP(CONCATENATE($D112," 4"),'VEINS SIMPLIFIED'!$I:$S,'VEINS SIMPLIFIED'!$R$1,0),"")</f>
        <v>CARBONATE</v>
      </c>
      <c r="T112">
        <f>IFERROR(VLOOKUP(CONCATENATE($D112," 4"),'VEINS SIMPLIFIED'!$I:$S,'VEINS SIMPLIFIED'!$N$1,0),"")</f>
        <v>82.78</v>
      </c>
      <c r="U112">
        <f>IFERROR(VLOOKUP(CONCATENATE($D112," 4"),'VEINS SIMPLIFIED'!$I:$S,'VEINS SIMPLIFIED'!$O$1,0),"")</f>
        <v>82.94</v>
      </c>
      <c r="V112" t="str">
        <f>IFERROR(VLOOKUP(CONCATENATE($D112," 5"),'VEINS SIMPLIFIED'!$I:$S,'VEINS SIMPLIFIED'!$R$1,0),"")</f>
        <v/>
      </c>
      <c r="W112" t="str">
        <f>IFERROR(VLOOKUP(CONCATENATE($D112," 5"),'VEINS SIMPLIFIED'!$I:$S,'VEINS SIMPLIFIED'!$N$1,0),"")</f>
        <v/>
      </c>
      <c r="X112" t="str">
        <f>IFERROR(VLOOKUP(CONCATENATE($D112," 5"),'VEINS SIMPLIFIED'!$I:$S,'VEINS SIMPLIFIED'!$O$1,0),"")</f>
        <v/>
      </c>
      <c r="Y112" s="113" t="str">
        <f>IFERROR(VLOOKUP(CONCATENATE($D112," o"),'VEINS SIMPLIFIED'!$I:$BX,68,0),"")</f>
        <v>Abundant irregular carb-serp veins, cut by one mag quartz vein near top of section.</v>
      </c>
    </row>
    <row r="113" spans="2:25" hidden="1" x14ac:dyDescent="0.3">
      <c r="B113">
        <v>39</v>
      </c>
      <c r="C113">
        <v>3</v>
      </c>
      <c r="D113" t="str">
        <f t="shared" si="1"/>
        <v>39-3</v>
      </c>
      <c r="E113">
        <v>0</v>
      </c>
      <c r="F113">
        <v>52</v>
      </c>
      <c r="G113" s="126">
        <v>83.7</v>
      </c>
      <c r="H113" s="122">
        <v>84.22</v>
      </c>
      <c r="I113" s="55" t="str">
        <f>IFERROR(VLOOKUP($D113,'VEINS SIMPLIFIED'!$H:$J,3,0),"")</f>
        <v>Serpentinite</v>
      </c>
      <c r="J113" t="str">
        <f>IFERROR(VLOOKUP(CONCATENATE($D113," 1"),'VEINS SIMPLIFIED'!$I:$S,'VEINS SIMPLIFIED'!$R$1,0),"")</f>
        <v>SERP MESH</v>
      </c>
      <c r="K113" s="122">
        <f>IFERROR(VLOOKUP(CONCATENATE($D113," 1"),'VEINS SIMPLIFIED'!$I:$S,'VEINS SIMPLIFIED'!$N$1,0),"")</f>
        <v>83.7</v>
      </c>
      <c r="L113" s="122">
        <f>IFERROR(VLOOKUP(CONCATENATE($D113," 1"),'VEINS SIMPLIFIED'!$I:$S,'VEINS SIMPLIFIED'!$O$1,0),"")</f>
        <v>84.22</v>
      </c>
      <c r="M113" t="str">
        <f>IFERROR(VLOOKUP(CONCATENATE($D113," 2"),'VEINS SIMPLIFIED'!$I:$S,'VEINS SIMPLIFIED'!$R$1,0),"")</f>
        <v>SERPENTINE</v>
      </c>
      <c r="N113">
        <f>IFERROR(VLOOKUP(CONCATENATE($D113," 2"),'VEINS SIMPLIFIED'!$I:$S,'VEINS SIMPLIFIED'!$N$1,0),"")</f>
        <v>83.7</v>
      </c>
      <c r="O113">
        <f>IFERROR(VLOOKUP(CONCATENATE($D113," 2"),'VEINS SIMPLIFIED'!$I:$S,'VEINS SIMPLIFIED'!$O$1,0),"")</f>
        <v>84.22</v>
      </c>
      <c r="P113" t="str">
        <f>IFERROR(VLOOKUP(CONCATENATE($D113," 3"),'VEINS SIMPLIFIED'!$I:$S,'VEINS SIMPLIFIED'!$R$1,0),"")</f>
        <v/>
      </c>
      <c r="Q113" t="str">
        <f>IFERROR(VLOOKUP(CONCATENATE($D113," 3"),'VEINS SIMPLIFIED'!$I:$S,'VEINS SIMPLIFIED'!$N$1,0),"")</f>
        <v/>
      </c>
      <c r="R113" t="str">
        <f>IFERROR(VLOOKUP(CONCATENATE($D113," 3"),'VEINS SIMPLIFIED'!$I:$S,'VEINS SIMPLIFIED'!$O$1,0),"")</f>
        <v/>
      </c>
      <c r="S113" t="str">
        <f>IFERROR(VLOOKUP(CONCATENATE($D113," 4"),'VEINS SIMPLIFIED'!$I:$S,'VEINS SIMPLIFIED'!$R$1,0),"")</f>
        <v>CARBONATE</v>
      </c>
      <c r="T113">
        <f>IFERROR(VLOOKUP(CONCATENATE($D113," 4"),'VEINS SIMPLIFIED'!$I:$S,'VEINS SIMPLIFIED'!$N$1,0),"")</f>
        <v>84.14</v>
      </c>
      <c r="U113">
        <f>IFERROR(VLOOKUP(CONCATENATE($D113," 4"),'VEINS SIMPLIFIED'!$I:$S,'VEINS SIMPLIFIED'!$O$1,0),"")</f>
        <v>84.22</v>
      </c>
      <c r="V113" t="str">
        <f>IFERROR(VLOOKUP(CONCATENATE($D113," 5"),'VEINS SIMPLIFIED'!$I:$S,'VEINS SIMPLIFIED'!$R$1,0),"")</f>
        <v/>
      </c>
      <c r="W113" t="str">
        <f>IFERROR(VLOOKUP(CONCATENATE($D113," 5"),'VEINS SIMPLIFIED'!$I:$S,'VEINS SIMPLIFIED'!$N$1,0),"")</f>
        <v/>
      </c>
      <c r="X113" t="str">
        <f>IFERROR(VLOOKUP(CONCATENATE($D113," 5"),'VEINS SIMPLIFIED'!$I:$S,'VEINS SIMPLIFIED'!$O$1,0),"")</f>
        <v/>
      </c>
      <c r="Y113" s="113" t="str">
        <f>IFERROR(VLOOKUP(CONCATENATE($D113," o"),'VEINS SIMPLIFIED'!$I:$BX,68,0),"")</f>
        <v>Abundant irregular carb-serp veins, cut by one mag quartz vein near bottom of section.</v>
      </c>
    </row>
    <row r="114" spans="2:25" hidden="1" x14ac:dyDescent="0.3">
      <c r="B114">
        <v>39</v>
      </c>
      <c r="C114">
        <v>4</v>
      </c>
      <c r="D114" t="str">
        <f t="shared" si="1"/>
        <v>39-4</v>
      </c>
      <c r="E114">
        <v>0</v>
      </c>
      <c r="F114">
        <v>90</v>
      </c>
      <c r="G114" s="126">
        <v>84.225000000000009</v>
      </c>
      <c r="H114" s="122">
        <v>85.125000000000014</v>
      </c>
      <c r="I114" s="55" t="str">
        <f>IFERROR(VLOOKUP($D114,'VEINS SIMPLIFIED'!$H:$J,3,0),"")</f>
        <v>Serpentinite</v>
      </c>
      <c r="J114" t="str">
        <f>IFERROR(VLOOKUP(CONCATENATE($D114," 1"),'VEINS SIMPLIFIED'!$I:$S,'VEINS SIMPLIFIED'!$R$1,0),"")</f>
        <v>SERP MESH</v>
      </c>
      <c r="K114" s="122">
        <f>IFERROR(VLOOKUP(CONCATENATE($D114," 1"),'VEINS SIMPLIFIED'!$I:$S,'VEINS SIMPLIFIED'!$N$1,0),"")</f>
        <v>84.225000000000009</v>
      </c>
      <c r="L114" s="122">
        <f>IFERROR(VLOOKUP(CONCATENATE($D114," 1"),'VEINS SIMPLIFIED'!$I:$S,'VEINS SIMPLIFIED'!$O$1,0),"")</f>
        <v>85.125000000000014</v>
      </c>
      <c r="M114" t="str">
        <f>IFERROR(VLOOKUP(CONCATENATE($D114," 2"),'VEINS SIMPLIFIED'!$I:$S,'VEINS SIMPLIFIED'!$R$1,0),"")</f>
        <v>SERPENTINE</v>
      </c>
      <c r="N114">
        <f>IFERROR(VLOOKUP(CONCATENATE($D114," 2"),'VEINS SIMPLIFIED'!$I:$S,'VEINS SIMPLIFIED'!$N$1,0),"")</f>
        <v>84.225000000000009</v>
      </c>
      <c r="O114">
        <f>IFERROR(VLOOKUP(CONCATENATE($D114," 2"),'VEINS SIMPLIFIED'!$I:$S,'VEINS SIMPLIFIED'!$O$1,0),"")</f>
        <v>85.125000000000014</v>
      </c>
      <c r="P114" t="str">
        <f>IFERROR(VLOOKUP(CONCATENATE($D114," 3"),'VEINS SIMPLIFIED'!$I:$S,'VEINS SIMPLIFIED'!$R$1,0),"")</f>
        <v/>
      </c>
      <c r="Q114" t="str">
        <f>IFERROR(VLOOKUP(CONCATENATE($D114," 3"),'VEINS SIMPLIFIED'!$I:$S,'VEINS SIMPLIFIED'!$N$1,0),"")</f>
        <v/>
      </c>
      <c r="R114" t="str">
        <f>IFERROR(VLOOKUP(CONCATENATE($D114," 3"),'VEINS SIMPLIFIED'!$I:$S,'VEINS SIMPLIFIED'!$O$1,0),"")</f>
        <v/>
      </c>
      <c r="S114" t="str">
        <f>IFERROR(VLOOKUP(CONCATENATE($D114," 4"),'VEINS SIMPLIFIED'!$I:$S,'VEINS SIMPLIFIED'!$R$1,0),"")</f>
        <v>CARBONATE</v>
      </c>
      <c r="T114">
        <f>IFERROR(VLOOKUP(CONCATENATE($D114," 4"),'VEINS SIMPLIFIED'!$I:$S,'VEINS SIMPLIFIED'!$N$1,0),"")</f>
        <v>84.275000000000006</v>
      </c>
      <c r="U114">
        <f>IFERROR(VLOOKUP(CONCATENATE($D114," 4"),'VEINS SIMPLIFIED'!$I:$S,'VEINS SIMPLIFIED'!$O$1,0),"")</f>
        <v>84.305000000000007</v>
      </c>
      <c r="V114" t="str">
        <f>IFERROR(VLOOKUP(CONCATENATE($D114," 5"),'VEINS SIMPLIFIED'!$I:$S,'VEINS SIMPLIFIED'!$R$1,0),"")</f>
        <v/>
      </c>
      <c r="W114" t="str">
        <f>IFERROR(VLOOKUP(CONCATENATE($D114," 5"),'VEINS SIMPLIFIED'!$I:$S,'VEINS SIMPLIFIED'!$N$1,0),"")</f>
        <v/>
      </c>
      <c r="X114" t="str">
        <f>IFERROR(VLOOKUP(CONCATENATE($D114," 5"),'VEINS SIMPLIFIED'!$I:$S,'VEINS SIMPLIFIED'!$O$1,0),"")</f>
        <v/>
      </c>
      <c r="Y114" s="113" t="str">
        <f>IFERROR(VLOOKUP(CONCATENATE($D114," o"),'VEINS SIMPLIFIED'!$I:$BX,68,0),"")</f>
        <v>Abundant irregular carb-serp veins,  locally deformed and foliation defining. Cut by one red stained carbonate vein near top of section.</v>
      </c>
    </row>
    <row r="115" spans="2:25" hidden="1" x14ac:dyDescent="0.3">
      <c r="B115">
        <v>40</v>
      </c>
      <c r="C115">
        <v>1</v>
      </c>
      <c r="D115" t="str">
        <f t="shared" si="1"/>
        <v>40-1</v>
      </c>
      <c r="E115">
        <v>0</v>
      </c>
      <c r="F115">
        <v>97</v>
      </c>
      <c r="G115" s="126">
        <v>84.95</v>
      </c>
      <c r="H115" s="122">
        <v>85.92</v>
      </c>
      <c r="I115" s="55" t="str">
        <f>IFERROR(VLOOKUP($D115,'VEINS SIMPLIFIED'!$H:$J,3,0),"")</f>
        <v>Serpentinite</v>
      </c>
      <c r="J115" t="str">
        <f>IFERROR(VLOOKUP(CONCATENATE($D115," 1"),'VEINS SIMPLIFIED'!$I:$S,'VEINS SIMPLIFIED'!$R$1,0),"")</f>
        <v>SERP MESH</v>
      </c>
      <c r="K115" s="122">
        <f>IFERROR(VLOOKUP(CONCATENATE($D115," 1"),'VEINS SIMPLIFIED'!$I:$S,'VEINS SIMPLIFIED'!$N$1,0),"")</f>
        <v>84.95</v>
      </c>
      <c r="L115" s="122">
        <f>IFERROR(VLOOKUP(CONCATENATE($D115," 1"),'VEINS SIMPLIFIED'!$I:$S,'VEINS SIMPLIFIED'!$O$1,0),"")</f>
        <v>85.92</v>
      </c>
      <c r="M115" t="str">
        <f>IFERROR(VLOOKUP(CONCATENATE($D115," 2"),'VEINS SIMPLIFIED'!$I:$S,'VEINS SIMPLIFIED'!$R$1,0),"")</f>
        <v>SERPENTINE</v>
      </c>
      <c r="N115">
        <f>IFERROR(VLOOKUP(CONCATENATE($D115," 2"),'VEINS SIMPLIFIED'!$I:$S,'VEINS SIMPLIFIED'!$N$1,0),"")</f>
        <v>84.95</v>
      </c>
      <c r="O115">
        <f>IFERROR(VLOOKUP(CONCATENATE($D115," 2"),'VEINS SIMPLIFIED'!$I:$S,'VEINS SIMPLIFIED'!$O$1,0),"")</f>
        <v>85.92</v>
      </c>
      <c r="P115" t="str">
        <f>IFERROR(VLOOKUP(CONCATENATE($D115," 3"),'VEINS SIMPLIFIED'!$I:$S,'VEINS SIMPLIFIED'!$R$1,0),"")</f>
        <v/>
      </c>
      <c r="Q115" t="str">
        <f>IFERROR(VLOOKUP(CONCATENATE($D115," 3"),'VEINS SIMPLIFIED'!$I:$S,'VEINS SIMPLIFIED'!$N$1,0),"")</f>
        <v/>
      </c>
      <c r="R115" t="str">
        <f>IFERROR(VLOOKUP(CONCATENATE($D115," 3"),'VEINS SIMPLIFIED'!$I:$S,'VEINS SIMPLIFIED'!$O$1,0),"")</f>
        <v/>
      </c>
      <c r="S115" t="str">
        <f>IFERROR(VLOOKUP(CONCATENATE($D115," 4"),'VEINS SIMPLIFIED'!$I:$S,'VEINS SIMPLIFIED'!$R$1,0),"")</f>
        <v/>
      </c>
      <c r="T115" t="str">
        <f>IFERROR(VLOOKUP(CONCATENATE($D115," 4"),'VEINS SIMPLIFIED'!$I:$S,'VEINS SIMPLIFIED'!$N$1,0),"")</f>
        <v/>
      </c>
      <c r="U115" t="str">
        <f>IFERROR(VLOOKUP(CONCATENATE($D115," 4"),'VEINS SIMPLIFIED'!$I:$S,'VEINS SIMPLIFIED'!$O$1,0),"")</f>
        <v/>
      </c>
      <c r="V115" t="str">
        <f>IFERROR(VLOOKUP(CONCATENATE($D115," 5"),'VEINS SIMPLIFIED'!$I:$S,'VEINS SIMPLIFIED'!$R$1,0),"")</f>
        <v/>
      </c>
      <c r="W115" t="str">
        <f>IFERROR(VLOOKUP(CONCATENATE($D115," 5"),'VEINS SIMPLIFIED'!$I:$S,'VEINS SIMPLIFIED'!$N$1,0),"")</f>
        <v/>
      </c>
      <c r="X115" t="str">
        <f>IFERROR(VLOOKUP(CONCATENATE($D115," 5"),'VEINS SIMPLIFIED'!$I:$S,'VEINS SIMPLIFIED'!$O$1,0),"")</f>
        <v/>
      </c>
      <c r="Y115" s="113" t="str">
        <f>IFERROR(VLOOKUP(CONCATENATE($D115," o"),'VEINS SIMPLIFIED'!$I:$BX,68,0),"")</f>
        <v>Abundant irregular serp and carb-serp veins, locally deformed and foliation defining</v>
      </c>
    </row>
    <row r="116" spans="2:25" hidden="1" x14ac:dyDescent="0.3">
      <c r="B116">
        <v>40</v>
      </c>
      <c r="C116">
        <v>2</v>
      </c>
      <c r="D116" t="str">
        <f t="shared" si="1"/>
        <v>40-2</v>
      </c>
      <c r="E116">
        <v>0</v>
      </c>
      <c r="F116">
        <v>100</v>
      </c>
      <c r="G116" s="126">
        <v>85.92</v>
      </c>
      <c r="H116" s="122">
        <v>86.92</v>
      </c>
      <c r="I116" s="55" t="str">
        <f>IFERROR(VLOOKUP($D116,'VEINS SIMPLIFIED'!$H:$J,3,0),"")</f>
        <v>Serpentinite</v>
      </c>
      <c r="J116" t="str">
        <f>IFERROR(VLOOKUP(CONCATENATE($D116," 1"),'VEINS SIMPLIFIED'!$I:$S,'VEINS SIMPLIFIED'!$R$1,0),"")</f>
        <v>SERP MESH</v>
      </c>
      <c r="K116" s="122">
        <f>IFERROR(VLOOKUP(CONCATENATE($D116," 1"),'VEINS SIMPLIFIED'!$I:$S,'VEINS SIMPLIFIED'!$N$1,0),"")</f>
        <v>85.92</v>
      </c>
      <c r="L116" s="122">
        <f>IFERROR(VLOOKUP(CONCATENATE($D116," 1"),'VEINS SIMPLIFIED'!$I:$S,'VEINS SIMPLIFIED'!$O$1,0),"")</f>
        <v>86.92</v>
      </c>
      <c r="M116" t="str">
        <f>IFERROR(VLOOKUP(CONCATENATE($D116," 2"),'VEINS SIMPLIFIED'!$I:$S,'VEINS SIMPLIFIED'!$R$1,0),"")</f>
        <v>SERPENTINE</v>
      </c>
      <c r="N116">
        <f>IFERROR(VLOOKUP(CONCATENATE($D116," 2"),'VEINS SIMPLIFIED'!$I:$S,'VEINS SIMPLIFIED'!$N$1,0),"")</f>
        <v>85.92</v>
      </c>
      <c r="O116">
        <f>IFERROR(VLOOKUP(CONCATENATE($D116," 2"),'VEINS SIMPLIFIED'!$I:$S,'VEINS SIMPLIFIED'!$O$1,0),"")</f>
        <v>86.92</v>
      </c>
      <c r="P116" t="str">
        <f>IFERROR(VLOOKUP(CONCATENATE($D116," 3"),'VEINS SIMPLIFIED'!$I:$S,'VEINS SIMPLIFIED'!$R$1,0),"")</f>
        <v/>
      </c>
      <c r="Q116" t="str">
        <f>IFERROR(VLOOKUP(CONCATENATE($D116," 3"),'VEINS SIMPLIFIED'!$I:$S,'VEINS SIMPLIFIED'!$N$1,0),"")</f>
        <v/>
      </c>
      <c r="R116" t="str">
        <f>IFERROR(VLOOKUP(CONCATENATE($D116," 3"),'VEINS SIMPLIFIED'!$I:$S,'VEINS SIMPLIFIED'!$O$1,0),"")</f>
        <v/>
      </c>
      <c r="S116" t="str">
        <f>IFERROR(VLOOKUP(CONCATENATE($D116," 4"),'VEINS SIMPLIFIED'!$I:$S,'VEINS SIMPLIFIED'!$R$1,0),"")</f>
        <v/>
      </c>
      <c r="T116" t="str">
        <f>IFERROR(VLOOKUP(CONCATENATE($D116," 4"),'VEINS SIMPLIFIED'!$I:$S,'VEINS SIMPLIFIED'!$N$1,0),"")</f>
        <v/>
      </c>
      <c r="U116" t="str">
        <f>IFERROR(VLOOKUP(CONCATENATE($D116," 4"),'VEINS SIMPLIFIED'!$I:$S,'VEINS SIMPLIFIED'!$O$1,0),"")</f>
        <v/>
      </c>
      <c r="V116" t="str">
        <f>IFERROR(VLOOKUP(CONCATENATE($D116," 5"),'VEINS SIMPLIFIED'!$I:$S,'VEINS SIMPLIFIED'!$R$1,0),"")</f>
        <v/>
      </c>
      <c r="W116" t="str">
        <f>IFERROR(VLOOKUP(CONCATENATE($D116," 5"),'VEINS SIMPLIFIED'!$I:$S,'VEINS SIMPLIFIED'!$N$1,0),"")</f>
        <v/>
      </c>
      <c r="X116" t="str">
        <f>IFERROR(VLOOKUP(CONCATENATE($D116," 5"),'VEINS SIMPLIFIED'!$I:$S,'VEINS SIMPLIFIED'!$O$1,0),"")</f>
        <v/>
      </c>
      <c r="Y116" s="113" t="str">
        <f>IFERROR(VLOOKUP(CONCATENATE($D116," o"),'VEINS SIMPLIFIED'!$I:$BX,68,0),"")</f>
        <v>Abundant irregular serp and carb-serp veins.</v>
      </c>
    </row>
    <row r="117" spans="2:25" hidden="1" x14ac:dyDescent="0.3">
      <c r="B117">
        <v>40</v>
      </c>
      <c r="C117">
        <v>3</v>
      </c>
      <c r="D117" t="str">
        <f t="shared" si="1"/>
        <v>40-3</v>
      </c>
      <c r="E117">
        <v>0</v>
      </c>
      <c r="F117">
        <v>92</v>
      </c>
      <c r="G117" s="126">
        <v>86.924999999999997</v>
      </c>
      <c r="H117" s="122">
        <v>87.844999999999999</v>
      </c>
      <c r="I117" s="55" t="str">
        <f>IFERROR(VLOOKUP($D117,'VEINS SIMPLIFIED'!$H:$J,3,0),"")</f>
        <v>Serpentinite</v>
      </c>
      <c r="J117" t="str">
        <f>IFERROR(VLOOKUP(CONCATENATE($D117," 1"),'VEINS SIMPLIFIED'!$I:$S,'VEINS SIMPLIFIED'!$R$1,0),"")</f>
        <v>SERP MESH</v>
      </c>
      <c r="K117" s="122">
        <f>IFERROR(VLOOKUP(CONCATENATE($D117," 1"),'VEINS SIMPLIFIED'!$I:$S,'VEINS SIMPLIFIED'!$N$1,0),"")</f>
        <v>86.924999999999997</v>
      </c>
      <c r="L117" s="122">
        <f>IFERROR(VLOOKUP(CONCATENATE($D117," 1"),'VEINS SIMPLIFIED'!$I:$S,'VEINS SIMPLIFIED'!$O$1,0),"")</f>
        <v>87.844999999999999</v>
      </c>
      <c r="M117" t="str">
        <f>IFERROR(VLOOKUP(CONCATENATE($D117," 2"),'VEINS SIMPLIFIED'!$I:$S,'VEINS SIMPLIFIED'!$R$1,0),"")</f>
        <v>SERPENTINE</v>
      </c>
      <c r="N117">
        <f>IFERROR(VLOOKUP(CONCATENATE($D117," 2"),'VEINS SIMPLIFIED'!$I:$S,'VEINS SIMPLIFIED'!$N$1,0),"")</f>
        <v>86.924999999999997</v>
      </c>
      <c r="O117">
        <f>IFERROR(VLOOKUP(CONCATENATE($D117," 2"),'VEINS SIMPLIFIED'!$I:$S,'VEINS SIMPLIFIED'!$O$1,0),"")</f>
        <v>87.844999999999999</v>
      </c>
      <c r="P117" t="str">
        <f>IFERROR(VLOOKUP(CONCATENATE($D117," 3"),'VEINS SIMPLIFIED'!$I:$S,'VEINS SIMPLIFIED'!$R$1,0),"")</f>
        <v/>
      </c>
      <c r="Q117" t="str">
        <f>IFERROR(VLOOKUP(CONCATENATE($D117," 3"),'VEINS SIMPLIFIED'!$I:$S,'VEINS SIMPLIFIED'!$N$1,0),"")</f>
        <v/>
      </c>
      <c r="R117" t="str">
        <f>IFERROR(VLOOKUP(CONCATENATE($D117," 3"),'VEINS SIMPLIFIED'!$I:$S,'VEINS SIMPLIFIED'!$O$1,0),"")</f>
        <v/>
      </c>
      <c r="S117" t="str">
        <f>IFERROR(VLOOKUP(CONCATENATE($D117," 4"),'VEINS SIMPLIFIED'!$I:$S,'VEINS SIMPLIFIED'!$R$1,0),"")</f>
        <v>CARBONATE</v>
      </c>
      <c r="T117">
        <f>IFERROR(VLOOKUP(CONCATENATE($D117," 4"),'VEINS SIMPLIFIED'!$I:$S,'VEINS SIMPLIFIED'!$N$1,0),"")</f>
        <v>87.194999999999993</v>
      </c>
      <c r="U117">
        <f>IFERROR(VLOOKUP(CONCATENATE($D117," 4"),'VEINS SIMPLIFIED'!$I:$S,'VEINS SIMPLIFIED'!$O$1,0),"")</f>
        <v>87.254999999999995</v>
      </c>
      <c r="V117" t="str">
        <f>IFERROR(VLOOKUP(CONCATENATE($D117," 5"),'VEINS SIMPLIFIED'!$I:$S,'VEINS SIMPLIFIED'!$R$1,0),"")</f>
        <v/>
      </c>
      <c r="W117" t="str">
        <f>IFERROR(VLOOKUP(CONCATENATE($D117," 5"),'VEINS SIMPLIFIED'!$I:$S,'VEINS SIMPLIFIED'!$N$1,0),"")</f>
        <v/>
      </c>
      <c r="X117" t="str">
        <f>IFERROR(VLOOKUP(CONCATENATE($D117," 5"),'VEINS SIMPLIFIED'!$I:$S,'VEINS SIMPLIFIED'!$O$1,0),"")</f>
        <v/>
      </c>
      <c r="Y117" s="113" t="str">
        <f>IFERROR(VLOOKUP(CONCATENATE($D117," o"),'VEINS SIMPLIFIED'!$I:$BX,68,0),"")</f>
        <v>Abundant irregular serp and carb-serp veins.</v>
      </c>
    </row>
    <row r="118" spans="2:25" hidden="1" x14ac:dyDescent="0.3">
      <c r="B118">
        <v>41</v>
      </c>
      <c r="C118">
        <v>1</v>
      </c>
      <c r="D118" t="str">
        <f t="shared" si="1"/>
        <v>41-1</v>
      </c>
      <c r="E118">
        <v>0</v>
      </c>
      <c r="F118">
        <v>76</v>
      </c>
      <c r="G118" s="126">
        <v>88</v>
      </c>
      <c r="H118" s="122">
        <v>88.76</v>
      </c>
      <c r="I118" s="55" t="str">
        <f>IFERROR(VLOOKUP($D118,'VEINS SIMPLIFIED'!$H:$J,3,0),"")</f>
        <v>Serpentinite</v>
      </c>
      <c r="J118" t="str">
        <f>IFERROR(VLOOKUP(CONCATENATE($D118," 1"),'VEINS SIMPLIFIED'!$I:$S,'VEINS SIMPLIFIED'!$R$1,0),"")</f>
        <v>SERP MESH</v>
      </c>
      <c r="K118" s="122">
        <f>IFERROR(VLOOKUP(CONCATENATE($D118," 1"),'VEINS SIMPLIFIED'!$I:$S,'VEINS SIMPLIFIED'!$N$1,0),"")</f>
        <v>88</v>
      </c>
      <c r="L118" s="122">
        <f>IFERROR(VLOOKUP(CONCATENATE($D118," 1"),'VEINS SIMPLIFIED'!$I:$S,'VEINS SIMPLIFIED'!$O$1,0),"")</f>
        <v>88.77</v>
      </c>
      <c r="M118" t="str">
        <f>IFERROR(VLOOKUP(CONCATENATE($D118," 2"),'VEINS SIMPLIFIED'!$I:$S,'VEINS SIMPLIFIED'!$R$1,0),"")</f>
        <v>SERPENTINE</v>
      </c>
      <c r="N118">
        <f>IFERROR(VLOOKUP(CONCATENATE($D118," 2"),'VEINS SIMPLIFIED'!$I:$S,'VEINS SIMPLIFIED'!$N$1,0),"")</f>
        <v>88</v>
      </c>
      <c r="O118">
        <f>IFERROR(VLOOKUP(CONCATENATE($D118," 2"),'VEINS SIMPLIFIED'!$I:$S,'VEINS SIMPLIFIED'!$O$1,0),"")</f>
        <v>88.77</v>
      </c>
      <c r="P118" t="str">
        <f>IFERROR(VLOOKUP(CONCATENATE($D118," 3"),'VEINS SIMPLIFIED'!$I:$S,'VEINS SIMPLIFIED'!$R$1,0),"")</f>
        <v/>
      </c>
      <c r="Q118" t="str">
        <f>IFERROR(VLOOKUP(CONCATENATE($D118," 3"),'VEINS SIMPLIFIED'!$I:$S,'VEINS SIMPLIFIED'!$N$1,0),"")</f>
        <v/>
      </c>
      <c r="R118" t="str">
        <f>IFERROR(VLOOKUP(CONCATENATE($D118," 3"),'VEINS SIMPLIFIED'!$I:$S,'VEINS SIMPLIFIED'!$O$1,0),"")</f>
        <v/>
      </c>
      <c r="S118" t="str">
        <f>IFERROR(VLOOKUP(CONCATENATE($D118," 4"),'VEINS SIMPLIFIED'!$I:$S,'VEINS SIMPLIFIED'!$R$1,0),"")</f>
        <v/>
      </c>
      <c r="T118" t="str">
        <f>IFERROR(VLOOKUP(CONCATENATE($D118," 4"),'VEINS SIMPLIFIED'!$I:$S,'VEINS SIMPLIFIED'!$N$1,0),"")</f>
        <v/>
      </c>
      <c r="U118" t="str">
        <f>IFERROR(VLOOKUP(CONCATENATE($D118," 4"),'VEINS SIMPLIFIED'!$I:$S,'VEINS SIMPLIFIED'!$O$1,0),"")</f>
        <v/>
      </c>
      <c r="V118" t="str">
        <f>IFERROR(VLOOKUP(CONCATENATE($D118," 5"),'VEINS SIMPLIFIED'!$I:$S,'VEINS SIMPLIFIED'!$R$1,0),"")</f>
        <v/>
      </c>
      <c r="W118" t="str">
        <f>IFERROR(VLOOKUP(CONCATENATE($D118," 5"),'VEINS SIMPLIFIED'!$I:$S,'VEINS SIMPLIFIED'!$N$1,0),"")</f>
        <v/>
      </c>
      <c r="X118" t="str">
        <f>IFERROR(VLOOKUP(CONCATENATE($D118," 5"),'VEINS SIMPLIFIED'!$I:$S,'VEINS SIMPLIFIED'!$O$1,0),"")</f>
        <v/>
      </c>
      <c r="Y118" s="113" t="str">
        <f>IFERROR(VLOOKUP(CONCATENATE($D118," o"),'VEINS SIMPLIFIED'!$I:$BX,68,0),"")</f>
        <v>Abundant irregular serp and carb-serp veins.</v>
      </c>
    </row>
    <row r="119" spans="2:25" hidden="1" x14ac:dyDescent="0.3">
      <c r="B119">
        <v>41</v>
      </c>
      <c r="C119">
        <v>2</v>
      </c>
      <c r="D119" t="str">
        <f t="shared" si="1"/>
        <v>41-2</v>
      </c>
      <c r="E119">
        <v>0</v>
      </c>
      <c r="F119">
        <v>82</v>
      </c>
      <c r="G119" s="126">
        <v>88.77</v>
      </c>
      <c r="H119" s="122">
        <v>89.589999999999989</v>
      </c>
      <c r="I119" s="55" t="str">
        <f>IFERROR(VLOOKUP($D119,'VEINS SIMPLIFIED'!$H:$J,3,0),"")</f>
        <v>Serpentinite</v>
      </c>
      <c r="J119" t="str">
        <f>IFERROR(VLOOKUP(CONCATENATE($D119," 1"),'VEINS SIMPLIFIED'!$I:$S,'VEINS SIMPLIFIED'!$R$1,0),"")</f>
        <v>SERP MESH</v>
      </c>
      <c r="K119" s="122">
        <f>IFERROR(VLOOKUP(CONCATENATE($D119," 1"),'VEINS SIMPLIFIED'!$I:$S,'VEINS SIMPLIFIED'!$N$1,0),"")</f>
        <v>89.17</v>
      </c>
      <c r="L119" s="122">
        <f>IFERROR(VLOOKUP(CONCATENATE($D119," 1"),'VEINS SIMPLIFIED'!$I:$S,'VEINS SIMPLIFIED'!$O$1,0),"")</f>
        <v>89.589999999999989</v>
      </c>
      <c r="M119" t="str">
        <f>IFERROR(VLOOKUP(CONCATENATE($D119," 2"),'VEINS SIMPLIFIED'!$I:$S,'VEINS SIMPLIFIED'!$R$1,0),"")</f>
        <v>SERPENTINE</v>
      </c>
      <c r="N119">
        <f>IFERROR(VLOOKUP(CONCATENATE($D119," 2"),'VEINS SIMPLIFIED'!$I:$S,'VEINS SIMPLIFIED'!$N$1,0),"")</f>
        <v>88.77</v>
      </c>
      <c r="O119">
        <f>IFERROR(VLOOKUP(CONCATENATE($D119," 2"),'VEINS SIMPLIFIED'!$I:$S,'VEINS SIMPLIFIED'!$O$1,0),"")</f>
        <v>89.589999999999989</v>
      </c>
      <c r="P119" t="str">
        <f>IFERROR(VLOOKUP(CONCATENATE($D119," 3"),'VEINS SIMPLIFIED'!$I:$S,'VEINS SIMPLIFIED'!$R$1,0),"")</f>
        <v/>
      </c>
      <c r="Q119" t="str">
        <f>IFERROR(VLOOKUP(CONCATENATE($D119," 3"),'VEINS SIMPLIFIED'!$I:$S,'VEINS SIMPLIFIED'!$N$1,0),"")</f>
        <v/>
      </c>
      <c r="R119" t="str">
        <f>IFERROR(VLOOKUP(CONCATENATE($D119," 3"),'VEINS SIMPLIFIED'!$I:$S,'VEINS SIMPLIFIED'!$O$1,0),"")</f>
        <v/>
      </c>
      <c r="S119" t="str">
        <f>IFERROR(VLOOKUP(CONCATENATE($D119," 4"),'VEINS SIMPLIFIED'!$I:$S,'VEINS SIMPLIFIED'!$R$1,0),"")</f>
        <v/>
      </c>
      <c r="T119" t="str">
        <f>IFERROR(VLOOKUP(CONCATENATE($D119," 4"),'VEINS SIMPLIFIED'!$I:$S,'VEINS SIMPLIFIED'!$N$1,0),"")</f>
        <v/>
      </c>
      <c r="U119" t="str">
        <f>IFERROR(VLOOKUP(CONCATENATE($D119," 4"),'VEINS SIMPLIFIED'!$I:$S,'VEINS SIMPLIFIED'!$O$1,0),"")</f>
        <v/>
      </c>
      <c r="V119" t="str">
        <f>IFERROR(VLOOKUP(CONCATENATE($D119," 5"),'VEINS SIMPLIFIED'!$I:$S,'VEINS SIMPLIFIED'!$R$1,0),"")</f>
        <v/>
      </c>
      <c r="W119" t="str">
        <f>IFERROR(VLOOKUP(CONCATENATE($D119," 5"),'VEINS SIMPLIFIED'!$I:$S,'VEINS SIMPLIFIED'!$N$1,0),"")</f>
        <v/>
      </c>
      <c r="X119" t="str">
        <f>IFERROR(VLOOKUP(CONCATENATE($D119," 5"),'VEINS SIMPLIFIED'!$I:$S,'VEINS SIMPLIFIED'!$O$1,0),"")</f>
        <v/>
      </c>
      <c r="Y119" s="113" t="str">
        <f>IFERROR(VLOOKUP(CONCATENATE($D119," o"),'VEINS SIMPLIFIED'!$I:$BX,68,0),"")</f>
        <v>Abundant irregular serp and carb-serp veins.</v>
      </c>
    </row>
    <row r="120" spans="2:25" hidden="1" x14ac:dyDescent="0.3">
      <c r="B120">
        <v>41</v>
      </c>
      <c r="C120">
        <v>3</v>
      </c>
      <c r="D120" t="str">
        <f t="shared" si="1"/>
        <v>41-3</v>
      </c>
      <c r="E120">
        <v>0</v>
      </c>
      <c r="F120">
        <v>50</v>
      </c>
      <c r="G120" s="126">
        <v>89.594999999999999</v>
      </c>
      <c r="H120" s="122">
        <v>90.094999999999999</v>
      </c>
      <c r="I120" s="55" t="str">
        <f>IFERROR(VLOOKUP($D120,'VEINS SIMPLIFIED'!$H:$J,3,0),"")</f>
        <v>Serpentinite</v>
      </c>
      <c r="J120" t="str">
        <f>IFERROR(VLOOKUP(CONCATENATE($D120," 1"),'VEINS SIMPLIFIED'!$I:$S,'VEINS SIMPLIFIED'!$R$1,0),"")</f>
        <v>SERP MESH</v>
      </c>
      <c r="K120" s="122">
        <f>IFERROR(VLOOKUP(CONCATENATE($D120," 1"),'VEINS SIMPLIFIED'!$I:$S,'VEINS SIMPLIFIED'!$N$1,0),"")</f>
        <v>89.594999999999999</v>
      </c>
      <c r="L120" s="122">
        <f>IFERROR(VLOOKUP(CONCATENATE($D120," 1"),'VEINS SIMPLIFIED'!$I:$S,'VEINS SIMPLIFIED'!$O$1,0),"")</f>
        <v>90.094999999999999</v>
      </c>
      <c r="M120" t="str">
        <f>IFERROR(VLOOKUP(CONCATENATE($D120," 2"),'VEINS SIMPLIFIED'!$I:$S,'VEINS SIMPLIFIED'!$R$1,0),"")</f>
        <v>SERPENTINE</v>
      </c>
      <c r="N120">
        <f>IFERROR(VLOOKUP(CONCATENATE($D120," 2"),'VEINS SIMPLIFIED'!$I:$S,'VEINS SIMPLIFIED'!$N$1,0),"")</f>
        <v>89.594999999999999</v>
      </c>
      <c r="O120">
        <f>IFERROR(VLOOKUP(CONCATENATE($D120," 2"),'VEINS SIMPLIFIED'!$I:$S,'VEINS SIMPLIFIED'!$O$1,0),"")</f>
        <v>90.094999999999999</v>
      </c>
      <c r="P120" t="str">
        <f>IFERROR(VLOOKUP(CONCATENATE($D120," 3"),'VEINS SIMPLIFIED'!$I:$S,'VEINS SIMPLIFIED'!$R$1,0),"")</f>
        <v/>
      </c>
      <c r="Q120" t="str">
        <f>IFERROR(VLOOKUP(CONCATENATE($D120," 3"),'VEINS SIMPLIFIED'!$I:$S,'VEINS SIMPLIFIED'!$N$1,0),"")</f>
        <v/>
      </c>
      <c r="R120" t="str">
        <f>IFERROR(VLOOKUP(CONCATENATE($D120," 3"),'VEINS SIMPLIFIED'!$I:$S,'VEINS SIMPLIFIED'!$O$1,0),"")</f>
        <v/>
      </c>
      <c r="S120" t="str">
        <f>IFERROR(VLOOKUP(CONCATENATE($D120," 4"),'VEINS SIMPLIFIED'!$I:$S,'VEINS SIMPLIFIED'!$R$1,0),"")</f>
        <v/>
      </c>
      <c r="T120" t="str">
        <f>IFERROR(VLOOKUP(CONCATENATE($D120," 4"),'VEINS SIMPLIFIED'!$I:$S,'VEINS SIMPLIFIED'!$N$1,0),"")</f>
        <v/>
      </c>
      <c r="U120" t="str">
        <f>IFERROR(VLOOKUP(CONCATENATE($D120," 4"),'VEINS SIMPLIFIED'!$I:$S,'VEINS SIMPLIFIED'!$O$1,0),"")</f>
        <v/>
      </c>
      <c r="V120" t="str">
        <f>IFERROR(VLOOKUP(CONCATENATE($D120," 5"),'VEINS SIMPLIFIED'!$I:$S,'VEINS SIMPLIFIED'!$R$1,0),"")</f>
        <v/>
      </c>
      <c r="W120" t="str">
        <f>IFERROR(VLOOKUP(CONCATENATE($D120," 5"),'VEINS SIMPLIFIED'!$I:$S,'VEINS SIMPLIFIED'!$N$1,0),"")</f>
        <v/>
      </c>
      <c r="X120" t="str">
        <f>IFERROR(VLOOKUP(CONCATENATE($D120," 5"),'VEINS SIMPLIFIED'!$I:$S,'VEINS SIMPLIFIED'!$O$1,0),"")</f>
        <v/>
      </c>
      <c r="Y120" s="113" t="str">
        <f>IFERROR(VLOOKUP(CONCATENATE($D120," o"),'VEINS SIMPLIFIED'!$I:$BX,68,0),"")</f>
        <v>Abundant irregular serp and carb-serp veins.</v>
      </c>
    </row>
    <row r="121" spans="2:25" hidden="1" x14ac:dyDescent="0.3">
      <c r="B121">
        <v>41</v>
      </c>
      <c r="C121">
        <v>4</v>
      </c>
      <c r="D121" t="str">
        <f t="shared" si="1"/>
        <v>41-4</v>
      </c>
      <c r="E121">
        <v>0</v>
      </c>
      <c r="F121">
        <v>72</v>
      </c>
      <c r="G121" s="126">
        <v>90.1</v>
      </c>
      <c r="H121" s="122">
        <v>90.82</v>
      </c>
      <c r="I121" s="55" t="str">
        <f>IFERROR(VLOOKUP($D121,'VEINS SIMPLIFIED'!$H:$J,3,0),"")</f>
        <v>Serpentinite</v>
      </c>
      <c r="J121" t="str">
        <f>IFERROR(VLOOKUP(CONCATENATE($D121," 1"),'VEINS SIMPLIFIED'!$I:$S,'VEINS SIMPLIFIED'!$R$1,0),"")</f>
        <v>SERP MESH</v>
      </c>
      <c r="K121" s="122">
        <f>IFERROR(VLOOKUP(CONCATENATE($D121," 1"),'VEINS SIMPLIFIED'!$I:$S,'VEINS SIMPLIFIED'!$N$1,0),"")</f>
        <v>90.1</v>
      </c>
      <c r="L121" s="122">
        <f>IFERROR(VLOOKUP(CONCATENATE($D121," 1"),'VEINS SIMPLIFIED'!$I:$S,'VEINS SIMPLIFIED'!$O$1,0),"")</f>
        <v>90.809999999999988</v>
      </c>
      <c r="M121" t="str">
        <f>IFERROR(VLOOKUP(CONCATENATE($D121," 2"),'VEINS SIMPLIFIED'!$I:$S,'VEINS SIMPLIFIED'!$R$1,0),"")</f>
        <v>SERPENTINE</v>
      </c>
      <c r="N121">
        <f>IFERROR(VLOOKUP(CONCATENATE($D121," 2"),'VEINS SIMPLIFIED'!$I:$S,'VEINS SIMPLIFIED'!$N$1,0),"")</f>
        <v>90.1</v>
      </c>
      <c r="O121">
        <f>IFERROR(VLOOKUP(CONCATENATE($D121," 2"),'VEINS SIMPLIFIED'!$I:$S,'VEINS SIMPLIFIED'!$O$1,0),"")</f>
        <v>90.809999999999988</v>
      </c>
      <c r="P121" t="str">
        <f>IFERROR(VLOOKUP(CONCATENATE($D121," 3"),'VEINS SIMPLIFIED'!$I:$S,'VEINS SIMPLIFIED'!$R$1,0),"")</f>
        <v/>
      </c>
      <c r="Q121" t="str">
        <f>IFERROR(VLOOKUP(CONCATENATE($D121," 3"),'VEINS SIMPLIFIED'!$I:$S,'VEINS SIMPLIFIED'!$N$1,0),"")</f>
        <v/>
      </c>
      <c r="R121" t="str">
        <f>IFERROR(VLOOKUP(CONCATENATE($D121," 3"),'VEINS SIMPLIFIED'!$I:$S,'VEINS SIMPLIFIED'!$O$1,0),"")</f>
        <v/>
      </c>
      <c r="S121" t="str">
        <f>IFERROR(VLOOKUP(CONCATENATE($D121," 4"),'VEINS SIMPLIFIED'!$I:$S,'VEINS SIMPLIFIED'!$R$1,0),"")</f>
        <v>CARBONATE</v>
      </c>
      <c r="T121">
        <f>IFERROR(VLOOKUP(CONCATENATE($D121," 4"),'VEINS SIMPLIFIED'!$I:$S,'VEINS SIMPLIFIED'!$N$1,0),"")</f>
        <v>90.64</v>
      </c>
      <c r="U121">
        <f>IFERROR(VLOOKUP(CONCATENATE($D121," 4"),'VEINS SIMPLIFIED'!$I:$S,'VEINS SIMPLIFIED'!$O$1,0),"")</f>
        <v>90.679999999999993</v>
      </c>
      <c r="V121" t="str">
        <f>IFERROR(VLOOKUP(CONCATENATE($D121," 5"),'VEINS SIMPLIFIED'!$I:$S,'VEINS SIMPLIFIED'!$R$1,0),"")</f>
        <v>OTHER</v>
      </c>
      <c r="W121">
        <f>IFERROR(VLOOKUP(CONCATENATE($D121," 5"),'VEINS SIMPLIFIED'!$I:$S,'VEINS SIMPLIFIED'!$N$1,0),"")</f>
        <v>90.64</v>
      </c>
      <c r="X121">
        <f>IFERROR(VLOOKUP(CONCATENATE($D121," 5"),'VEINS SIMPLIFIED'!$I:$S,'VEINS SIMPLIFIED'!$O$1,0),"")</f>
        <v>90.66</v>
      </c>
      <c r="Y121" s="113" t="str">
        <f>IFERROR(VLOOKUP(CONCATENATE($D121," o"),'VEINS SIMPLIFIED'!$I:$BX,68,0),"")</f>
        <v>Abundant irregular serp and carb-serp veins.</v>
      </c>
    </row>
    <row r="122" spans="2:25" hidden="1" x14ac:dyDescent="0.3">
      <c r="B122">
        <v>42</v>
      </c>
      <c r="C122">
        <v>1</v>
      </c>
      <c r="D122" t="str">
        <f t="shared" si="1"/>
        <v>42-1</v>
      </c>
      <c r="E122">
        <v>0</v>
      </c>
      <c r="F122">
        <v>51</v>
      </c>
      <c r="G122" s="126">
        <v>91.05</v>
      </c>
      <c r="H122" s="122">
        <v>91.56</v>
      </c>
      <c r="I122" s="55" t="str">
        <f>IFERROR(VLOOKUP($D122,'VEINS SIMPLIFIED'!$H:$J,3,0),"")</f>
        <v>Serpentinite</v>
      </c>
      <c r="J122" t="str">
        <f>IFERROR(VLOOKUP(CONCATENATE($D122," 1"),'VEINS SIMPLIFIED'!$I:$S,'VEINS SIMPLIFIED'!$R$1,0),"")</f>
        <v>SERP MESH</v>
      </c>
      <c r="K122" s="122">
        <f>IFERROR(VLOOKUP(CONCATENATE($D122," 1"),'VEINS SIMPLIFIED'!$I:$S,'VEINS SIMPLIFIED'!$N$1,0),"")</f>
        <v>91.05</v>
      </c>
      <c r="L122" s="122">
        <f>IFERROR(VLOOKUP(CONCATENATE($D122," 1"),'VEINS SIMPLIFIED'!$I:$S,'VEINS SIMPLIFIED'!$O$1,0),"")</f>
        <v>91.55</v>
      </c>
      <c r="M122" t="str">
        <f>IFERROR(VLOOKUP(CONCATENATE($D122," 2"),'VEINS SIMPLIFIED'!$I:$S,'VEINS SIMPLIFIED'!$R$1,0),"")</f>
        <v>SERPENTINE</v>
      </c>
      <c r="N122">
        <f>IFERROR(VLOOKUP(CONCATENATE($D122," 2"),'VEINS SIMPLIFIED'!$I:$S,'VEINS SIMPLIFIED'!$N$1,0),"")</f>
        <v>91.05</v>
      </c>
      <c r="O122">
        <f>IFERROR(VLOOKUP(CONCATENATE($D122," 2"),'VEINS SIMPLIFIED'!$I:$S,'VEINS SIMPLIFIED'!$O$1,0),"")</f>
        <v>91.55</v>
      </c>
      <c r="P122" t="str">
        <f>IFERROR(VLOOKUP(CONCATENATE($D122," 3"),'VEINS SIMPLIFIED'!$I:$S,'VEINS SIMPLIFIED'!$R$1,0),"")</f>
        <v/>
      </c>
      <c r="Q122" t="str">
        <f>IFERROR(VLOOKUP(CONCATENATE($D122," 3"),'VEINS SIMPLIFIED'!$I:$S,'VEINS SIMPLIFIED'!$N$1,0),"")</f>
        <v/>
      </c>
      <c r="R122" t="str">
        <f>IFERROR(VLOOKUP(CONCATENATE($D122," 3"),'VEINS SIMPLIFIED'!$I:$S,'VEINS SIMPLIFIED'!$O$1,0),"")</f>
        <v/>
      </c>
      <c r="S122" t="str">
        <f>IFERROR(VLOOKUP(CONCATENATE($D122," 4"),'VEINS SIMPLIFIED'!$I:$S,'VEINS SIMPLIFIED'!$R$1,0),"")</f>
        <v/>
      </c>
      <c r="T122" t="str">
        <f>IFERROR(VLOOKUP(CONCATENATE($D122," 4"),'VEINS SIMPLIFIED'!$I:$S,'VEINS SIMPLIFIED'!$N$1,0),"")</f>
        <v/>
      </c>
      <c r="U122" t="str">
        <f>IFERROR(VLOOKUP(CONCATENATE($D122," 4"),'VEINS SIMPLIFIED'!$I:$S,'VEINS SIMPLIFIED'!$O$1,0),"")</f>
        <v/>
      </c>
      <c r="V122" t="str">
        <f>IFERROR(VLOOKUP(CONCATENATE($D122," 5"),'VEINS SIMPLIFIED'!$I:$S,'VEINS SIMPLIFIED'!$R$1,0),"")</f>
        <v/>
      </c>
      <c r="W122" t="str">
        <f>IFERROR(VLOOKUP(CONCATENATE($D122," 5"),'VEINS SIMPLIFIED'!$I:$S,'VEINS SIMPLIFIED'!$N$1,0),"")</f>
        <v/>
      </c>
      <c r="X122" t="str">
        <f>IFERROR(VLOOKUP(CONCATENATE($D122," 5"),'VEINS SIMPLIFIED'!$I:$S,'VEINS SIMPLIFIED'!$O$1,0),"")</f>
        <v/>
      </c>
      <c r="Y122" s="113" t="str">
        <f>IFERROR(VLOOKUP(CONCATENATE($D122," o"),'VEINS SIMPLIFIED'!$I:$BX,68,0),"")</f>
        <v>Abundant irregular serp and carb-serp veins.</v>
      </c>
    </row>
    <row r="123" spans="2:25" hidden="1" x14ac:dyDescent="0.3">
      <c r="B123">
        <v>42</v>
      </c>
      <c r="C123">
        <v>2</v>
      </c>
      <c r="D123" t="str">
        <f t="shared" si="1"/>
        <v>42-2</v>
      </c>
      <c r="E123">
        <v>0</v>
      </c>
      <c r="F123">
        <v>95</v>
      </c>
      <c r="G123" s="126">
        <v>91.56</v>
      </c>
      <c r="H123" s="122">
        <v>92.51</v>
      </c>
      <c r="I123" s="55" t="str">
        <f>IFERROR(VLOOKUP($D123,'VEINS SIMPLIFIED'!$H:$J,3,0),"")</f>
        <v>Serpentinite</v>
      </c>
      <c r="J123" t="str">
        <f>IFERROR(VLOOKUP(CONCATENATE($D123," 1"),'VEINS SIMPLIFIED'!$I:$S,'VEINS SIMPLIFIED'!$R$1,0),"")</f>
        <v>SERP MESH</v>
      </c>
      <c r="K123" s="122">
        <f>IFERROR(VLOOKUP(CONCATENATE($D123," 1"),'VEINS SIMPLIFIED'!$I:$S,'VEINS SIMPLIFIED'!$N$1,0),"")</f>
        <v>91.56</v>
      </c>
      <c r="L123" s="122">
        <f>IFERROR(VLOOKUP(CONCATENATE($D123," 1"),'VEINS SIMPLIFIED'!$I:$S,'VEINS SIMPLIFIED'!$O$1,0),"")</f>
        <v>92.5</v>
      </c>
      <c r="M123" t="str">
        <f>IFERROR(VLOOKUP(CONCATENATE($D123," 2"),'VEINS SIMPLIFIED'!$I:$S,'VEINS SIMPLIFIED'!$R$1,0),"")</f>
        <v>SERPENTINE</v>
      </c>
      <c r="N123">
        <f>IFERROR(VLOOKUP(CONCATENATE($D123," 2"),'VEINS SIMPLIFIED'!$I:$S,'VEINS SIMPLIFIED'!$N$1,0),"")</f>
        <v>91.56</v>
      </c>
      <c r="O123">
        <f>IFERROR(VLOOKUP(CONCATENATE($D123," 2"),'VEINS SIMPLIFIED'!$I:$S,'VEINS SIMPLIFIED'!$O$1,0),"")</f>
        <v>92.5</v>
      </c>
      <c r="P123" t="str">
        <f>IFERROR(VLOOKUP(CONCATENATE($D123," 3"),'VEINS SIMPLIFIED'!$I:$S,'VEINS SIMPLIFIED'!$R$1,0),"")</f>
        <v/>
      </c>
      <c r="Q123" t="str">
        <f>IFERROR(VLOOKUP(CONCATENATE($D123," 3"),'VEINS SIMPLIFIED'!$I:$S,'VEINS SIMPLIFIED'!$N$1,0),"")</f>
        <v/>
      </c>
      <c r="R123" t="str">
        <f>IFERROR(VLOOKUP(CONCATENATE($D123," 3"),'VEINS SIMPLIFIED'!$I:$S,'VEINS SIMPLIFIED'!$O$1,0),"")</f>
        <v/>
      </c>
      <c r="S123" t="str">
        <f>IFERROR(VLOOKUP(CONCATENATE($D123," 4"),'VEINS SIMPLIFIED'!$I:$S,'VEINS SIMPLIFIED'!$R$1,0),"")</f>
        <v/>
      </c>
      <c r="T123" t="str">
        <f>IFERROR(VLOOKUP(CONCATENATE($D123," 4"),'VEINS SIMPLIFIED'!$I:$S,'VEINS SIMPLIFIED'!$N$1,0),"")</f>
        <v/>
      </c>
      <c r="U123" t="str">
        <f>IFERROR(VLOOKUP(CONCATENATE($D123," 4"),'VEINS SIMPLIFIED'!$I:$S,'VEINS SIMPLIFIED'!$O$1,0),"")</f>
        <v/>
      </c>
      <c r="V123" t="str">
        <f>IFERROR(VLOOKUP(CONCATENATE($D123," 5"),'VEINS SIMPLIFIED'!$I:$S,'VEINS SIMPLIFIED'!$R$1,0),"")</f>
        <v>OTHER</v>
      </c>
      <c r="W123">
        <f>IFERROR(VLOOKUP(CONCATENATE($D123," 5"),'VEINS SIMPLIFIED'!$I:$S,'VEINS SIMPLIFIED'!$N$1,0),"")</f>
        <v>92.3</v>
      </c>
      <c r="X123">
        <f>IFERROR(VLOOKUP(CONCATENATE($D123," 5"),'VEINS SIMPLIFIED'!$I:$S,'VEINS SIMPLIFIED'!$O$1,0),"")</f>
        <v>92.5</v>
      </c>
      <c r="Y123" s="113" t="str">
        <f>IFERROR(VLOOKUP(CONCATENATE($D123," o"),'VEINS SIMPLIFIED'!$I:$BX,68,0),"")</f>
        <v>Abundant irregular serp and carb-serp veins.</v>
      </c>
    </row>
    <row r="124" spans="2:25" hidden="1" x14ac:dyDescent="0.3">
      <c r="B124">
        <v>42</v>
      </c>
      <c r="C124">
        <v>3</v>
      </c>
      <c r="D124" t="str">
        <f t="shared" si="1"/>
        <v>42-3</v>
      </c>
      <c r="E124">
        <v>0</v>
      </c>
      <c r="F124">
        <v>90</v>
      </c>
      <c r="G124" s="126">
        <v>92.51</v>
      </c>
      <c r="H124" s="122">
        <v>93.410000000000011</v>
      </c>
      <c r="I124" s="55" t="str">
        <f>IFERROR(VLOOKUP($D124,'VEINS SIMPLIFIED'!$H:$J,3,0),"")</f>
        <v>Serpentinite</v>
      </c>
      <c r="J124" t="str">
        <f>IFERROR(VLOOKUP(CONCATENATE($D124," 1"),'VEINS SIMPLIFIED'!$I:$S,'VEINS SIMPLIFIED'!$R$1,0),"")</f>
        <v>SERP MESH</v>
      </c>
      <c r="K124" s="122">
        <f>IFERROR(VLOOKUP(CONCATENATE($D124," 1"),'VEINS SIMPLIFIED'!$I:$S,'VEINS SIMPLIFIED'!$N$1,0),"")</f>
        <v>92.51</v>
      </c>
      <c r="L124" s="122">
        <f>IFERROR(VLOOKUP(CONCATENATE($D124," 1"),'VEINS SIMPLIFIED'!$I:$S,'VEINS SIMPLIFIED'!$O$1,0),"")</f>
        <v>93.4</v>
      </c>
      <c r="M124" t="str">
        <f>IFERROR(VLOOKUP(CONCATENATE($D124," 2"),'VEINS SIMPLIFIED'!$I:$S,'VEINS SIMPLIFIED'!$R$1,0),"")</f>
        <v>SERPENTINE</v>
      </c>
      <c r="N124">
        <f>IFERROR(VLOOKUP(CONCATENATE($D124," 2"),'VEINS SIMPLIFIED'!$I:$S,'VEINS SIMPLIFIED'!$N$1,0),"")</f>
        <v>92.51</v>
      </c>
      <c r="O124">
        <f>IFERROR(VLOOKUP(CONCATENATE($D124," 2"),'VEINS SIMPLIFIED'!$I:$S,'VEINS SIMPLIFIED'!$O$1,0),"")</f>
        <v>93.4</v>
      </c>
      <c r="P124" t="str">
        <f>IFERROR(VLOOKUP(CONCATENATE($D124," 3"),'VEINS SIMPLIFIED'!$I:$S,'VEINS SIMPLIFIED'!$R$1,0),"")</f>
        <v/>
      </c>
      <c r="Q124" t="str">
        <f>IFERROR(VLOOKUP(CONCATENATE($D124," 3"),'VEINS SIMPLIFIED'!$I:$S,'VEINS SIMPLIFIED'!$N$1,0),"")</f>
        <v/>
      </c>
      <c r="R124" t="str">
        <f>IFERROR(VLOOKUP(CONCATENATE($D124," 3"),'VEINS SIMPLIFIED'!$I:$S,'VEINS SIMPLIFIED'!$O$1,0),"")</f>
        <v/>
      </c>
      <c r="S124" t="str">
        <f>IFERROR(VLOOKUP(CONCATENATE($D124," 4"),'VEINS SIMPLIFIED'!$I:$S,'VEINS SIMPLIFIED'!$R$1,0),"")</f>
        <v/>
      </c>
      <c r="T124" t="str">
        <f>IFERROR(VLOOKUP(CONCATENATE($D124," 4"),'VEINS SIMPLIFIED'!$I:$S,'VEINS SIMPLIFIED'!$N$1,0),"")</f>
        <v/>
      </c>
      <c r="U124" t="str">
        <f>IFERROR(VLOOKUP(CONCATENATE($D124," 4"),'VEINS SIMPLIFIED'!$I:$S,'VEINS SIMPLIFIED'!$O$1,0),"")</f>
        <v/>
      </c>
      <c r="V124" t="str">
        <f>IFERROR(VLOOKUP(CONCATENATE($D124," 5"),'VEINS SIMPLIFIED'!$I:$S,'VEINS SIMPLIFIED'!$R$1,0),"")</f>
        <v>OTHER</v>
      </c>
      <c r="W124">
        <f>IFERROR(VLOOKUP(CONCATENATE($D124," 5"),'VEINS SIMPLIFIED'!$I:$S,'VEINS SIMPLIFIED'!$N$1,0),"")</f>
        <v>93.38000000000001</v>
      </c>
      <c r="X124">
        <f>IFERROR(VLOOKUP(CONCATENATE($D124," 5"),'VEINS SIMPLIFIED'!$I:$S,'VEINS SIMPLIFIED'!$O$1,0),"")</f>
        <v>93.4</v>
      </c>
      <c r="Y124" s="113" t="str">
        <f>IFERROR(VLOOKUP(CONCATENATE($D124," o"),'VEINS SIMPLIFIED'!$I:$BX,68,0),"")</f>
        <v>Abundant irregular serp and carb-serp veins, higher level of uncertianty in observations due to rock being rubble</v>
      </c>
    </row>
    <row r="125" spans="2:25" hidden="1" x14ac:dyDescent="0.3">
      <c r="B125">
        <v>42</v>
      </c>
      <c r="C125">
        <v>4</v>
      </c>
      <c r="D125" t="str">
        <f t="shared" si="1"/>
        <v>42-4</v>
      </c>
      <c r="E125">
        <v>0</v>
      </c>
      <c r="F125">
        <v>49</v>
      </c>
      <c r="G125" s="126">
        <v>93.410000000000011</v>
      </c>
      <c r="H125" s="122">
        <v>93.9</v>
      </c>
      <c r="I125" s="55" t="str">
        <f>IFERROR(VLOOKUP($D125,'VEINS SIMPLIFIED'!$H:$J,3,0),"")</f>
        <v>Serpentinite</v>
      </c>
      <c r="J125" t="str">
        <f>IFERROR(VLOOKUP(CONCATENATE($D125," 1"),'VEINS SIMPLIFIED'!$I:$S,'VEINS SIMPLIFIED'!$R$1,0),"")</f>
        <v>SERP MESH</v>
      </c>
      <c r="K125" s="122">
        <f>IFERROR(VLOOKUP(CONCATENATE($D125," 1"),'VEINS SIMPLIFIED'!$I:$S,'VEINS SIMPLIFIED'!$N$1,0),"")</f>
        <v>93.410000000000011</v>
      </c>
      <c r="L125" s="122">
        <f>IFERROR(VLOOKUP(CONCATENATE($D125," 1"),'VEINS SIMPLIFIED'!$I:$S,'VEINS SIMPLIFIED'!$O$1,0),"")</f>
        <v>93.87</v>
      </c>
      <c r="M125" t="str">
        <f>IFERROR(VLOOKUP(CONCATENATE($D125," 2"),'VEINS SIMPLIFIED'!$I:$S,'VEINS SIMPLIFIED'!$R$1,0),"")</f>
        <v>SERPENTINE</v>
      </c>
      <c r="N125">
        <f>IFERROR(VLOOKUP(CONCATENATE($D125," 2"),'VEINS SIMPLIFIED'!$I:$S,'VEINS SIMPLIFIED'!$N$1,0),"")</f>
        <v>93.410000000000011</v>
      </c>
      <c r="O125">
        <f>IFERROR(VLOOKUP(CONCATENATE($D125," 2"),'VEINS SIMPLIFIED'!$I:$S,'VEINS SIMPLIFIED'!$O$1,0),"")</f>
        <v>93.87</v>
      </c>
      <c r="P125" t="str">
        <f>IFERROR(VLOOKUP(CONCATENATE($D125," 3"),'VEINS SIMPLIFIED'!$I:$S,'VEINS SIMPLIFIED'!$R$1,0),"")</f>
        <v/>
      </c>
      <c r="Q125" t="str">
        <f>IFERROR(VLOOKUP(CONCATENATE($D125," 3"),'VEINS SIMPLIFIED'!$I:$S,'VEINS SIMPLIFIED'!$N$1,0),"")</f>
        <v/>
      </c>
      <c r="R125" t="str">
        <f>IFERROR(VLOOKUP(CONCATENATE($D125," 3"),'VEINS SIMPLIFIED'!$I:$S,'VEINS SIMPLIFIED'!$O$1,0),"")</f>
        <v/>
      </c>
      <c r="S125" t="str">
        <f>IFERROR(VLOOKUP(CONCATENATE($D125," 4"),'VEINS SIMPLIFIED'!$I:$S,'VEINS SIMPLIFIED'!$R$1,0),"")</f>
        <v/>
      </c>
      <c r="T125" t="str">
        <f>IFERROR(VLOOKUP(CONCATENATE($D125," 4"),'VEINS SIMPLIFIED'!$I:$S,'VEINS SIMPLIFIED'!$N$1,0),"")</f>
        <v/>
      </c>
      <c r="U125" t="str">
        <f>IFERROR(VLOOKUP(CONCATENATE($D125," 4"),'VEINS SIMPLIFIED'!$I:$S,'VEINS SIMPLIFIED'!$O$1,0),"")</f>
        <v/>
      </c>
      <c r="V125" t="str">
        <f>IFERROR(VLOOKUP(CONCATENATE($D125," 5"),'VEINS SIMPLIFIED'!$I:$S,'VEINS SIMPLIFIED'!$R$1,0),"")</f>
        <v/>
      </c>
      <c r="W125" t="str">
        <f>IFERROR(VLOOKUP(CONCATENATE($D125," 5"),'VEINS SIMPLIFIED'!$I:$S,'VEINS SIMPLIFIED'!$N$1,0),"")</f>
        <v/>
      </c>
      <c r="X125" t="str">
        <f>IFERROR(VLOOKUP(CONCATENATE($D125," 5"),'VEINS SIMPLIFIED'!$I:$S,'VEINS SIMPLIFIED'!$O$1,0),"")</f>
        <v/>
      </c>
      <c r="Y125" s="113" t="str">
        <f>IFERROR(VLOOKUP(CONCATENATE($D125," o"),'VEINS SIMPLIFIED'!$I:$BX,68,0),"")</f>
        <v>Abundant irregular serp and carb-serp veins.</v>
      </c>
    </row>
    <row r="126" spans="2:25" hidden="1" x14ac:dyDescent="0.3">
      <c r="B126">
        <v>42</v>
      </c>
      <c r="C126">
        <v>5</v>
      </c>
      <c r="D126" t="str">
        <f t="shared" si="1"/>
        <v>42-5</v>
      </c>
      <c r="E126">
        <v>0</v>
      </c>
      <c r="F126">
        <v>64</v>
      </c>
      <c r="G126" s="126">
        <v>93.9</v>
      </c>
      <c r="H126" s="122">
        <v>94.54</v>
      </c>
      <c r="I126" s="55" t="str">
        <f>IFERROR(VLOOKUP($D126,'VEINS SIMPLIFIED'!$H:$J,3,0),"")</f>
        <v>Serpentinite</v>
      </c>
      <c r="J126" t="str">
        <f>IFERROR(VLOOKUP(CONCATENATE($D126," 1"),'VEINS SIMPLIFIED'!$I:$S,'VEINS SIMPLIFIED'!$R$1,0),"")</f>
        <v>SERP MESH</v>
      </c>
      <c r="K126" s="122">
        <f>IFERROR(VLOOKUP(CONCATENATE($D126," 1"),'VEINS SIMPLIFIED'!$I:$S,'VEINS SIMPLIFIED'!$N$1,0),"")</f>
        <v>93.9</v>
      </c>
      <c r="L126" s="122">
        <f>IFERROR(VLOOKUP(CONCATENATE($D126," 1"),'VEINS SIMPLIFIED'!$I:$S,'VEINS SIMPLIFIED'!$O$1,0),"")</f>
        <v>94.54</v>
      </c>
      <c r="M126" t="str">
        <f>IFERROR(VLOOKUP(CONCATENATE($D126," 2"),'VEINS SIMPLIFIED'!$I:$S,'VEINS SIMPLIFIED'!$R$1,0),"")</f>
        <v>SERPENTINE</v>
      </c>
      <c r="N126">
        <f>IFERROR(VLOOKUP(CONCATENATE($D126," 2"),'VEINS SIMPLIFIED'!$I:$S,'VEINS SIMPLIFIED'!$N$1,0),"")</f>
        <v>93.9</v>
      </c>
      <c r="O126">
        <f>IFERROR(VLOOKUP(CONCATENATE($D126," 2"),'VEINS SIMPLIFIED'!$I:$S,'VEINS SIMPLIFIED'!$O$1,0),"")</f>
        <v>94.54</v>
      </c>
      <c r="P126" t="str">
        <f>IFERROR(VLOOKUP(CONCATENATE($D126," 3"),'VEINS SIMPLIFIED'!$I:$S,'VEINS SIMPLIFIED'!$R$1,0),"")</f>
        <v/>
      </c>
      <c r="Q126" t="str">
        <f>IFERROR(VLOOKUP(CONCATENATE($D126," 3"),'VEINS SIMPLIFIED'!$I:$S,'VEINS SIMPLIFIED'!$N$1,0),"")</f>
        <v/>
      </c>
      <c r="R126" t="str">
        <f>IFERROR(VLOOKUP(CONCATENATE($D126," 3"),'VEINS SIMPLIFIED'!$I:$S,'VEINS SIMPLIFIED'!$O$1,0),"")</f>
        <v/>
      </c>
      <c r="S126" t="str">
        <f>IFERROR(VLOOKUP(CONCATENATE($D126," 4"),'VEINS SIMPLIFIED'!$I:$S,'VEINS SIMPLIFIED'!$R$1,0),"")</f>
        <v/>
      </c>
      <c r="T126" t="str">
        <f>IFERROR(VLOOKUP(CONCATENATE($D126," 4"),'VEINS SIMPLIFIED'!$I:$S,'VEINS SIMPLIFIED'!$N$1,0),"")</f>
        <v/>
      </c>
      <c r="U126" t="str">
        <f>IFERROR(VLOOKUP(CONCATENATE($D126," 4"),'VEINS SIMPLIFIED'!$I:$S,'VEINS SIMPLIFIED'!$O$1,0),"")</f>
        <v/>
      </c>
      <c r="V126" t="str">
        <f>IFERROR(VLOOKUP(CONCATENATE($D126," 5"),'VEINS SIMPLIFIED'!$I:$S,'VEINS SIMPLIFIED'!$R$1,0),"")</f>
        <v>OTHER</v>
      </c>
      <c r="W126">
        <f>IFERROR(VLOOKUP(CONCATENATE($D126," 5"),'VEINS SIMPLIFIED'!$I:$S,'VEINS SIMPLIFIED'!$N$1,0),"")</f>
        <v>94.27000000000001</v>
      </c>
      <c r="X126">
        <f>IFERROR(VLOOKUP(CONCATENATE($D126," 5"),'VEINS SIMPLIFIED'!$I:$S,'VEINS SIMPLIFIED'!$O$1,0),"")</f>
        <v>94.460000000000008</v>
      </c>
      <c r="Y126" s="113" t="str">
        <f>IFERROR(VLOOKUP(CONCATENATE($D126," o"),'VEINS SIMPLIFIED'!$I:$BX,68,0),"")</f>
        <v>Abundant irregular serp and carb-serp veins, one prominent possible quartz veinset towards bottom of section</v>
      </c>
    </row>
    <row r="127" spans="2:25" hidden="1" x14ac:dyDescent="0.3">
      <c r="B127">
        <v>43</v>
      </c>
      <c r="C127">
        <v>1</v>
      </c>
      <c r="D127" t="str">
        <f t="shared" si="1"/>
        <v>43-1</v>
      </c>
      <c r="E127">
        <v>0</v>
      </c>
      <c r="F127">
        <v>80</v>
      </c>
      <c r="G127" s="126">
        <v>94.1</v>
      </c>
      <c r="H127" s="122">
        <v>94.899999999999991</v>
      </c>
      <c r="I127" s="55" t="str">
        <f>IFERROR(VLOOKUP($D127,'VEINS SIMPLIFIED'!$H:$J,3,0),"")</f>
        <v>Serpentinite</v>
      </c>
      <c r="J127" t="str">
        <f>IFERROR(VLOOKUP(CONCATENATE($D127," 1"),'VEINS SIMPLIFIED'!$I:$S,'VEINS SIMPLIFIED'!$R$1,0),"")</f>
        <v>SERP MESH</v>
      </c>
      <c r="K127" s="122">
        <f>IFERROR(VLOOKUP(CONCATENATE($D127," 1"),'VEINS SIMPLIFIED'!$I:$S,'VEINS SIMPLIFIED'!$N$1,0),"")</f>
        <v>94.1</v>
      </c>
      <c r="L127" s="122">
        <f>IFERROR(VLOOKUP(CONCATENATE($D127," 1"),'VEINS SIMPLIFIED'!$I:$S,'VEINS SIMPLIFIED'!$O$1,0),"")</f>
        <v>94.899999999999991</v>
      </c>
      <c r="M127" t="str">
        <f>IFERROR(VLOOKUP(CONCATENATE($D127," 2"),'VEINS SIMPLIFIED'!$I:$S,'VEINS SIMPLIFIED'!$R$1,0),"")</f>
        <v>SERPENTINE</v>
      </c>
      <c r="N127">
        <f>IFERROR(VLOOKUP(CONCATENATE($D127," 2"),'VEINS SIMPLIFIED'!$I:$S,'VEINS SIMPLIFIED'!$N$1,0),"")</f>
        <v>94.1</v>
      </c>
      <c r="O127">
        <f>IFERROR(VLOOKUP(CONCATENATE($D127," 2"),'VEINS SIMPLIFIED'!$I:$S,'VEINS SIMPLIFIED'!$O$1,0),"")</f>
        <v>94.899999999999991</v>
      </c>
      <c r="P127" t="str">
        <f>IFERROR(VLOOKUP(CONCATENATE($D127," 3"),'VEINS SIMPLIFIED'!$I:$S,'VEINS SIMPLIFIED'!$R$1,0),"")</f>
        <v/>
      </c>
      <c r="Q127" t="str">
        <f>IFERROR(VLOOKUP(CONCATENATE($D127," 3"),'VEINS SIMPLIFIED'!$I:$S,'VEINS SIMPLIFIED'!$N$1,0),"")</f>
        <v/>
      </c>
      <c r="R127" t="str">
        <f>IFERROR(VLOOKUP(CONCATENATE($D127," 3"),'VEINS SIMPLIFIED'!$I:$S,'VEINS SIMPLIFIED'!$O$1,0),"")</f>
        <v/>
      </c>
      <c r="S127" t="str">
        <f>IFERROR(VLOOKUP(CONCATENATE($D127," 4"),'VEINS SIMPLIFIED'!$I:$S,'VEINS SIMPLIFIED'!$R$1,0),"")</f>
        <v/>
      </c>
      <c r="T127" t="str">
        <f>IFERROR(VLOOKUP(CONCATENATE($D127," 4"),'VEINS SIMPLIFIED'!$I:$S,'VEINS SIMPLIFIED'!$N$1,0),"")</f>
        <v/>
      </c>
      <c r="U127" t="str">
        <f>IFERROR(VLOOKUP(CONCATENATE($D127," 4"),'VEINS SIMPLIFIED'!$I:$S,'VEINS SIMPLIFIED'!$O$1,0),"")</f>
        <v/>
      </c>
      <c r="V127" t="str">
        <f>IFERROR(VLOOKUP(CONCATENATE($D127," 5"),'VEINS SIMPLIFIED'!$I:$S,'VEINS SIMPLIFIED'!$R$1,0),"")</f>
        <v>OTHER</v>
      </c>
      <c r="W127">
        <f>IFERROR(VLOOKUP(CONCATENATE($D127," 5"),'VEINS SIMPLIFIED'!$I:$S,'VEINS SIMPLIFIED'!$N$1,0),"")</f>
        <v>94.509999999999991</v>
      </c>
      <c r="X127">
        <f>IFERROR(VLOOKUP(CONCATENATE($D127," 5"),'VEINS SIMPLIFIED'!$I:$S,'VEINS SIMPLIFIED'!$O$1,0),"")</f>
        <v>94.66</v>
      </c>
      <c r="Y127" s="113" t="str">
        <f>IFERROR(VLOOKUP(CONCATENATE($D127," o"),'VEINS SIMPLIFIED'!$I:$BX,68,0),"")</f>
        <v>Abundant irregular serp and carb-serp veins, one prominent possible quartz veinset towards bottom of section</v>
      </c>
    </row>
    <row r="128" spans="2:25" hidden="1" x14ac:dyDescent="0.3">
      <c r="B128">
        <v>43</v>
      </c>
      <c r="C128">
        <v>2</v>
      </c>
      <c r="D128" t="str">
        <f t="shared" si="1"/>
        <v>43-2</v>
      </c>
      <c r="E128">
        <v>0</v>
      </c>
      <c r="F128">
        <v>69</v>
      </c>
      <c r="G128" s="126">
        <v>94.899999999999991</v>
      </c>
      <c r="H128" s="122">
        <v>95.589999999999989</v>
      </c>
      <c r="I128" s="55" t="str">
        <f>IFERROR(VLOOKUP($D128,'VEINS SIMPLIFIED'!$H:$J,3,0),"")</f>
        <v>Serpentinite</v>
      </c>
      <c r="J128" t="str">
        <f>IFERROR(VLOOKUP(CONCATENATE($D128," 1"),'VEINS SIMPLIFIED'!$I:$S,'VEINS SIMPLIFIED'!$R$1,0),"")</f>
        <v>SERP MESH</v>
      </c>
      <c r="K128" s="122">
        <f>IFERROR(VLOOKUP(CONCATENATE($D128," 1"),'VEINS SIMPLIFIED'!$I:$S,'VEINS SIMPLIFIED'!$N$1,0),"")</f>
        <v>94.899999999999991</v>
      </c>
      <c r="L128" s="122">
        <f>IFERROR(VLOOKUP(CONCATENATE($D128," 1"),'VEINS SIMPLIFIED'!$I:$S,'VEINS SIMPLIFIED'!$O$1,0),"")</f>
        <v>95.589999999999989</v>
      </c>
      <c r="M128" t="str">
        <f>IFERROR(VLOOKUP(CONCATENATE($D128," 2"),'VEINS SIMPLIFIED'!$I:$S,'VEINS SIMPLIFIED'!$R$1,0),"")</f>
        <v>SERPENTINE</v>
      </c>
      <c r="N128">
        <f>IFERROR(VLOOKUP(CONCATENATE($D128," 2"),'VEINS SIMPLIFIED'!$I:$S,'VEINS SIMPLIFIED'!$N$1,0),"")</f>
        <v>94.899999999999991</v>
      </c>
      <c r="O128">
        <f>IFERROR(VLOOKUP(CONCATENATE($D128," 2"),'VEINS SIMPLIFIED'!$I:$S,'VEINS SIMPLIFIED'!$O$1,0),"")</f>
        <v>95.589999999999989</v>
      </c>
      <c r="P128" t="str">
        <f>IFERROR(VLOOKUP(CONCATENATE($D128," 3"),'VEINS SIMPLIFIED'!$I:$S,'VEINS SIMPLIFIED'!$R$1,0),"")</f>
        <v/>
      </c>
      <c r="Q128" t="str">
        <f>IFERROR(VLOOKUP(CONCATENATE($D128," 3"),'VEINS SIMPLIFIED'!$I:$S,'VEINS SIMPLIFIED'!$N$1,0),"")</f>
        <v/>
      </c>
      <c r="R128" t="str">
        <f>IFERROR(VLOOKUP(CONCATENATE($D128," 3"),'VEINS SIMPLIFIED'!$I:$S,'VEINS SIMPLIFIED'!$O$1,0),"")</f>
        <v/>
      </c>
      <c r="S128" t="str">
        <f>IFERROR(VLOOKUP(CONCATENATE($D128," 4"),'VEINS SIMPLIFIED'!$I:$S,'VEINS SIMPLIFIED'!$R$1,0),"")</f>
        <v/>
      </c>
      <c r="T128" t="str">
        <f>IFERROR(VLOOKUP(CONCATENATE($D128," 4"),'VEINS SIMPLIFIED'!$I:$S,'VEINS SIMPLIFIED'!$N$1,0),"")</f>
        <v/>
      </c>
      <c r="U128" t="str">
        <f>IFERROR(VLOOKUP(CONCATENATE($D128," 4"),'VEINS SIMPLIFIED'!$I:$S,'VEINS SIMPLIFIED'!$O$1,0),"")</f>
        <v/>
      </c>
      <c r="V128" t="str">
        <f>IFERROR(VLOOKUP(CONCATENATE($D128," 5"),'VEINS SIMPLIFIED'!$I:$S,'VEINS SIMPLIFIED'!$R$1,0),"")</f>
        <v>OTHER</v>
      </c>
      <c r="W128">
        <f>IFERROR(VLOOKUP(CONCATENATE($D128," 5"),'VEINS SIMPLIFIED'!$I:$S,'VEINS SIMPLIFIED'!$N$1,0),"")</f>
        <v>95.029999999999987</v>
      </c>
      <c r="X128">
        <f>IFERROR(VLOOKUP(CONCATENATE($D128," 5"),'VEINS SIMPLIFIED'!$I:$S,'VEINS SIMPLIFIED'!$O$1,0),"")</f>
        <v>95.3</v>
      </c>
      <c r="Y128" s="113" t="str">
        <f>IFERROR(VLOOKUP(CONCATENATE($D128," o"),'VEINS SIMPLIFIED'!$I:$BX,68,0),"")</f>
        <v>Abundant irregular serp and carb-serp veins, set of irregular quartz veins with associated carbonate.</v>
      </c>
    </row>
    <row r="129" spans="2:25" hidden="1" x14ac:dyDescent="0.3">
      <c r="B129">
        <v>43</v>
      </c>
      <c r="C129">
        <v>3</v>
      </c>
      <c r="D129" t="str">
        <f t="shared" si="1"/>
        <v>43-3</v>
      </c>
      <c r="E129">
        <v>0</v>
      </c>
      <c r="F129">
        <v>59</v>
      </c>
      <c r="G129" s="126">
        <v>95.594999999999985</v>
      </c>
      <c r="H129" s="122">
        <v>96.184999999999988</v>
      </c>
      <c r="I129" s="55" t="str">
        <f>IFERROR(VLOOKUP($D129,'VEINS SIMPLIFIED'!$H:$J,3,0),"")</f>
        <v>Serpentinite</v>
      </c>
      <c r="J129" t="str">
        <f>IFERROR(VLOOKUP(CONCATENATE($D129," 1"),'VEINS SIMPLIFIED'!$I:$S,'VEINS SIMPLIFIED'!$R$1,0),"")</f>
        <v>SERP MESH</v>
      </c>
      <c r="K129" s="122">
        <f>IFERROR(VLOOKUP(CONCATENATE($D129," 1"),'VEINS SIMPLIFIED'!$I:$S,'VEINS SIMPLIFIED'!$N$1,0),"")</f>
        <v>95.594999999999985</v>
      </c>
      <c r="L129" s="122">
        <f>IFERROR(VLOOKUP(CONCATENATE($D129," 1"),'VEINS SIMPLIFIED'!$I:$S,'VEINS SIMPLIFIED'!$O$1,0),"")</f>
        <v>96.184999999999988</v>
      </c>
      <c r="M129" t="str">
        <f>IFERROR(VLOOKUP(CONCATENATE($D129," 2"),'VEINS SIMPLIFIED'!$I:$S,'VEINS SIMPLIFIED'!$R$1,0),"")</f>
        <v>SERPENTINE</v>
      </c>
      <c r="N129">
        <f>IFERROR(VLOOKUP(CONCATENATE($D129," 2"),'VEINS SIMPLIFIED'!$I:$S,'VEINS SIMPLIFIED'!$N$1,0),"")</f>
        <v>95.594999999999985</v>
      </c>
      <c r="O129">
        <f>IFERROR(VLOOKUP(CONCATENATE($D129," 2"),'VEINS SIMPLIFIED'!$I:$S,'VEINS SIMPLIFIED'!$O$1,0),"")</f>
        <v>96.184999999999988</v>
      </c>
      <c r="P129" t="str">
        <f>IFERROR(VLOOKUP(CONCATENATE($D129," 3"),'VEINS SIMPLIFIED'!$I:$S,'VEINS SIMPLIFIED'!$R$1,0),"")</f>
        <v/>
      </c>
      <c r="Q129" t="str">
        <f>IFERROR(VLOOKUP(CONCATENATE($D129," 3"),'VEINS SIMPLIFIED'!$I:$S,'VEINS SIMPLIFIED'!$N$1,0),"")</f>
        <v/>
      </c>
      <c r="R129" t="str">
        <f>IFERROR(VLOOKUP(CONCATENATE($D129," 3"),'VEINS SIMPLIFIED'!$I:$S,'VEINS SIMPLIFIED'!$O$1,0),"")</f>
        <v/>
      </c>
      <c r="S129" t="str">
        <f>IFERROR(VLOOKUP(CONCATENATE($D129," 4"),'VEINS SIMPLIFIED'!$I:$S,'VEINS SIMPLIFIED'!$R$1,0),"")</f>
        <v/>
      </c>
      <c r="T129" t="str">
        <f>IFERROR(VLOOKUP(CONCATENATE($D129," 4"),'VEINS SIMPLIFIED'!$I:$S,'VEINS SIMPLIFIED'!$N$1,0),"")</f>
        <v/>
      </c>
      <c r="U129" t="str">
        <f>IFERROR(VLOOKUP(CONCATENATE($D129," 4"),'VEINS SIMPLIFIED'!$I:$S,'VEINS SIMPLIFIED'!$O$1,0),"")</f>
        <v/>
      </c>
      <c r="V129" t="str">
        <f>IFERROR(VLOOKUP(CONCATENATE($D129," 5"),'VEINS SIMPLIFIED'!$I:$S,'VEINS SIMPLIFIED'!$R$1,0),"")</f>
        <v>OTHER</v>
      </c>
      <c r="W129">
        <f>IFERROR(VLOOKUP(CONCATENATE($D129," 5"),'VEINS SIMPLIFIED'!$I:$S,'VEINS SIMPLIFIED'!$N$1,0),"")</f>
        <v>95.774999999999991</v>
      </c>
      <c r="X129">
        <f>IFERROR(VLOOKUP(CONCATENATE($D129," 5"),'VEINS SIMPLIFIED'!$I:$S,'VEINS SIMPLIFIED'!$O$1,0),"")</f>
        <v>95.824999999999989</v>
      </c>
      <c r="Y129" s="113" t="str">
        <f>IFERROR(VLOOKUP(CONCATENATE($D129," o"),'VEINS SIMPLIFIED'!$I:$BX,68,0),"")</f>
        <v>Abundant irregular serp and carb-serp veins.</v>
      </c>
    </row>
    <row r="130" spans="2:25" hidden="1" x14ac:dyDescent="0.3">
      <c r="B130">
        <v>43</v>
      </c>
      <c r="C130">
        <v>4</v>
      </c>
      <c r="D130" t="str">
        <f t="shared" si="1"/>
        <v>43-4</v>
      </c>
      <c r="E130">
        <v>0</v>
      </c>
      <c r="F130">
        <v>60</v>
      </c>
      <c r="G130" s="126">
        <v>96.184999999999988</v>
      </c>
      <c r="H130" s="122">
        <v>96.784999999999982</v>
      </c>
      <c r="I130" s="55" t="str">
        <f>IFERROR(VLOOKUP($D130,'VEINS SIMPLIFIED'!$H:$J,3,0),"")</f>
        <v>Serpentinite</v>
      </c>
      <c r="J130" t="str">
        <f>IFERROR(VLOOKUP(CONCATENATE($D130," 1"),'VEINS SIMPLIFIED'!$I:$S,'VEINS SIMPLIFIED'!$R$1,0),"")</f>
        <v>SERP MESH</v>
      </c>
      <c r="K130" s="122">
        <f>IFERROR(VLOOKUP(CONCATENATE($D130," 1"),'VEINS SIMPLIFIED'!$I:$S,'VEINS SIMPLIFIED'!$N$1,0),"")</f>
        <v>96.184999999999988</v>
      </c>
      <c r="L130" s="122">
        <f>IFERROR(VLOOKUP(CONCATENATE($D130," 1"),'VEINS SIMPLIFIED'!$I:$S,'VEINS SIMPLIFIED'!$O$1,0),"")</f>
        <v>96.784999999999982</v>
      </c>
      <c r="M130" t="str">
        <f>IFERROR(VLOOKUP(CONCATENATE($D130," 2"),'VEINS SIMPLIFIED'!$I:$S,'VEINS SIMPLIFIED'!$R$1,0),"")</f>
        <v>SERPENTINE</v>
      </c>
      <c r="N130">
        <f>IFERROR(VLOOKUP(CONCATENATE($D130," 2"),'VEINS SIMPLIFIED'!$I:$S,'VEINS SIMPLIFIED'!$N$1,0),"")</f>
        <v>96.184999999999988</v>
      </c>
      <c r="O130">
        <f>IFERROR(VLOOKUP(CONCATENATE($D130," 2"),'VEINS SIMPLIFIED'!$I:$S,'VEINS SIMPLIFIED'!$O$1,0),"")</f>
        <v>96.784999999999982</v>
      </c>
      <c r="P130" t="str">
        <f>IFERROR(VLOOKUP(CONCATENATE($D130," 3"),'VEINS SIMPLIFIED'!$I:$S,'VEINS SIMPLIFIED'!$R$1,0),"")</f>
        <v/>
      </c>
      <c r="Q130" t="str">
        <f>IFERROR(VLOOKUP(CONCATENATE($D130," 3"),'VEINS SIMPLIFIED'!$I:$S,'VEINS SIMPLIFIED'!$N$1,0),"")</f>
        <v/>
      </c>
      <c r="R130" t="str">
        <f>IFERROR(VLOOKUP(CONCATENATE($D130," 3"),'VEINS SIMPLIFIED'!$I:$S,'VEINS SIMPLIFIED'!$O$1,0),"")</f>
        <v/>
      </c>
      <c r="S130" t="str">
        <f>IFERROR(VLOOKUP(CONCATENATE($D130," 4"),'VEINS SIMPLIFIED'!$I:$S,'VEINS SIMPLIFIED'!$R$1,0),"")</f>
        <v/>
      </c>
      <c r="T130" t="str">
        <f>IFERROR(VLOOKUP(CONCATENATE($D130," 4"),'VEINS SIMPLIFIED'!$I:$S,'VEINS SIMPLIFIED'!$N$1,0),"")</f>
        <v/>
      </c>
      <c r="U130" t="str">
        <f>IFERROR(VLOOKUP(CONCATENATE($D130," 4"),'VEINS SIMPLIFIED'!$I:$S,'VEINS SIMPLIFIED'!$O$1,0),"")</f>
        <v/>
      </c>
      <c r="V130" t="str">
        <f>IFERROR(VLOOKUP(CONCATENATE($D130," 5"),'VEINS SIMPLIFIED'!$I:$S,'VEINS SIMPLIFIED'!$R$1,0),"")</f>
        <v>OTHER</v>
      </c>
      <c r="W130">
        <f>IFERROR(VLOOKUP(CONCATENATE($D130," 5"),'VEINS SIMPLIFIED'!$I:$S,'VEINS SIMPLIFIED'!$N$1,0),"")</f>
        <v>96.264999999999986</v>
      </c>
      <c r="X130">
        <f>IFERROR(VLOOKUP(CONCATENATE($D130," 5"),'VEINS SIMPLIFIED'!$I:$S,'VEINS SIMPLIFIED'!$O$1,0),"")</f>
        <v>96.324999999999989</v>
      </c>
      <c r="Y130" s="113" t="str">
        <f>IFERROR(VLOOKUP(CONCATENATE($D130," o"),'VEINS SIMPLIFIED'!$I:$BX,68,0),"")</f>
        <v>Abundant irregular serp and carb-serp veins.</v>
      </c>
    </row>
    <row r="131" spans="2:25" hidden="1" x14ac:dyDescent="0.3">
      <c r="B131">
        <v>43</v>
      </c>
      <c r="C131">
        <v>5</v>
      </c>
      <c r="D131" t="str">
        <f t="shared" ref="D131:D194" si="2">B131&amp;"-"&amp;C131</f>
        <v>43-5</v>
      </c>
      <c r="E131">
        <v>0</v>
      </c>
      <c r="F131">
        <v>44</v>
      </c>
      <c r="G131" s="126">
        <v>96.784999999999982</v>
      </c>
      <c r="H131" s="122">
        <v>97.22499999999998</v>
      </c>
      <c r="I131" s="55" t="str">
        <f>IFERROR(VLOOKUP($D131,'VEINS SIMPLIFIED'!$H:$J,3,0),"")</f>
        <v>Serpentinite</v>
      </c>
      <c r="J131" t="str">
        <f>IFERROR(VLOOKUP(CONCATENATE($D131," 1"),'VEINS SIMPLIFIED'!$I:$S,'VEINS SIMPLIFIED'!$R$1,0),"")</f>
        <v>SERP MESH</v>
      </c>
      <c r="K131" s="122">
        <f>IFERROR(VLOOKUP(CONCATENATE($D131," 1"),'VEINS SIMPLIFIED'!$I:$S,'VEINS SIMPLIFIED'!$N$1,0),"")</f>
        <v>96.784999999999982</v>
      </c>
      <c r="L131" s="122">
        <f>IFERROR(VLOOKUP(CONCATENATE($D131," 1"),'VEINS SIMPLIFIED'!$I:$S,'VEINS SIMPLIFIED'!$O$1,0),"")</f>
        <v>97.204999999999984</v>
      </c>
      <c r="M131" t="str">
        <f>IFERROR(VLOOKUP(CONCATENATE($D131," 2"),'VEINS SIMPLIFIED'!$I:$S,'VEINS SIMPLIFIED'!$R$1,0),"")</f>
        <v>SERPENTINE</v>
      </c>
      <c r="N131">
        <f>IFERROR(VLOOKUP(CONCATENATE($D131," 2"),'VEINS SIMPLIFIED'!$I:$S,'VEINS SIMPLIFIED'!$N$1,0),"")</f>
        <v>96.784999999999982</v>
      </c>
      <c r="O131">
        <f>IFERROR(VLOOKUP(CONCATENATE($D131," 2"),'VEINS SIMPLIFIED'!$I:$S,'VEINS SIMPLIFIED'!$O$1,0),"")</f>
        <v>97.204999999999984</v>
      </c>
      <c r="P131" t="str">
        <f>IFERROR(VLOOKUP(CONCATENATE($D131," 3"),'VEINS SIMPLIFIED'!$I:$S,'VEINS SIMPLIFIED'!$R$1,0),"")</f>
        <v>CARB-OXD</v>
      </c>
      <c r="Q131">
        <f>IFERROR(VLOOKUP(CONCATENATE($D131," 3"),'VEINS SIMPLIFIED'!$I:$S,'VEINS SIMPLIFIED'!$N$1,0),"")</f>
        <v>96.904999999999987</v>
      </c>
      <c r="R131">
        <f>IFERROR(VLOOKUP(CONCATENATE($D131," 3"),'VEINS SIMPLIFIED'!$I:$S,'VEINS SIMPLIFIED'!$O$1,0),"")</f>
        <v>96.954999999999984</v>
      </c>
      <c r="S131" t="str">
        <f>IFERROR(VLOOKUP(CONCATENATE($D131," 4"),'VEINS SIMPLIFIED'!$I:$S,'VEINS SIMPLIFIED'!$R$1,0),"")</f>
        <v>CARBONATE</v>
      </c>
      <c r="T131">
        <f>IFERROR(VLOOKUP(CONCATENATE($D131," 4"),'VEINS SIMPLIFIED'!$I:$S,'VEINS SIMPLIFIED'!$N$1,0),"")</f>
        <v>96.904999999999987</v>
      </c>
      <c r="U131">
        <f>IFERROR(VLOOKUP(CONCATENATE($D131," 4"),'VEINS SIMPLIFIED'!$I:$S,'VEINS SIMPLIFIED'!$O$1,0),"")</f>
        <v>96.954999999999984</v>
      </c>
      <c r="V131" t="str">
        <f>IFERROR(VLOOKUP(CONCATENATE($D131," 5"),'VEINS SIMPLIFIED'!$I:$S,'VEINS SIMPLIFIED'!$R$1,0),"")</f>
        <v/>
      </c>
      <c r="W131" t="str">
        <f>IFERROR(VLOOKUP(CONCATENATE($D131," 5"),'VEINS SIMPLIFIED'!$I:$S,'VEINS SIMPLIFIED'!$N$1,0),"")</f>
        <v/>
      </c>
      <c r="X131" t="str">
        <f>IFERROR(VLOOKUP(CONCATENATE($D131," 5"),'VEINS SIMPLIFIED'!$I:$S,'VEINS SIMPLIFIED'!$O$1,0),"")</f>
        <v/>
      </c>
      <c r="Y131" s="113" t="str">
        <f>IFERROR(VLOOKUP(CONCATENATE($D131," o"),'VEINS SIMPLIFIED'!$I:$BX,68,0),"")</f>
        <v>Abundant irregular serp and carb-serp veins.</v>
      </c>
    </row>
    <row r="132" spans="2:25" hidden="1" x14ac:dyDescent="0.3">
      <c r="B132">
        <v>44</v>
      </c>
      <c r="C132">
        <v>1</v>
      </c>
      <c r="D132" t="str">
        <f t="shared" si="2"/>
        <v>44-1</v>
      </c>
      <c r="E132">
        <v>0</v>
      </c>
      <c r="F132">
        <v>70</v>
      </c>
      <c r="G132" s="126">
        <v>97.15</v>
      </c>
      <c r="H132" s="122">
        <v>97.850000000000009</v>
      </c>
      <c r="I132" s="55" t="str">
        <f>IFERROR(VLOOKUP($D132,'VEINS SIMPLIFIED'!$H:$J,3,0),"")</f>
        <v>Serpentinite</v>
      </c>
      <c r="J132" t="str">
        <f>IFERROR(VLOOKUP(CONCATENATE($D132," 1"),'VEINS SIMPLIFIED'!$I:$S,'VEINS SIMPLIFIED'!$R$1,0),"")</f>
        <v>SERP MESH</v>
      </c>
      <c r="K132" s="122">
        <f>IFERROR(VLOOKUP(CONCATENATE($D132," 1"),'VEINS SIMPLIFIED'!$I:$S,'VEINS SIMPLIFIED'!$N$1,0),"")</f>
        <v>97.15</v>
      </c>
      <c r="L132" s="122">
        <f>IFERROR(VLOOKUP(CONCATENATE($D132," 1"),'VEINS SIMPLIFIED'!$I:$S,'VEINS SIMPLIFIED'!$O$1,0),"")</f>
        <v>97.850000000000009</v>
      </c>
      <c r="M132" t="str">
        <f>IFERROR(VLOOKUP(CONCATENATE($D132," 2"),'VEINS SIMPLIFIED'!$I:$S,'VEINS SIMPLIFIED'!$R$1,0),"")</f>
        <v>SERPENTINE</v>
      </c>
      <c r="N132">
        <f>IFERROR(VLOOKUP(CONCATENATE($D132," 2"),'VEINS SIMPLIFIED'!$I:$S,'VEINS SIMPLIFIED'!$N$1,0),"")</f>
        <v>97.15</v>
      </c>
      <c r="O132">
        <f>IFERROR(VLOOKUP(CONCATENATE($D132," 2"),'VEINS SIMPLIFIED'!$I:$S,'VEINS SIMPLIFIED'!$O$1,0),"")</f>
        <v>97.850000000000009</v>
      </c>
      <c r="P132" t="str">
        <f>IFERROR(VLOOKUP(CONCATENATE($D132," 3"),'VEINS SIMPLIFIED'!$I:$S,'VEINS SIMPLIFIED'!$R$1,0),"")</f>
        <v>CARB-OXD</v>
      </c>
      <c r="Q132">
        <f>IFERROR(VLOOKUP(CONCATENATE($D132," 3"),'VEINS SIMPLIFIED'!$I:$S,'VEINS SIMPLIFIED'!$N$1,0),"")</f>
        <v>97.25</v>
      </c>
      <c r="R132">
        <f>IFERROR(VLOOKUP(CONCATENATE($D132," 3"),'VEINS SIMPLIFIED'!$I:$S,'VEINS SIMPLIFIED'!$O$1,0),"")</f>
        <v>97.850000000000009</v>
      </c>
      <c r="S132" t="str">
        <f>IFERROR(VLOOKUP(CONCATENATE($D132," 4"),'VEINS SIMPLIFIED'!$I:$S,'VEINS SIMPLIFIED'!$R$1,0),"")</f>
        <v/>
      </c>
      <c r="T132" t="str">
        <f>IFERROR(VLOOKUP(CONCATENATE($D132," 4"),'VEINS SIMPLIFIED'!$I:$S,'VEINS SIMPLIFIED'!$N$1,0),"")</f>
        <v/>
      </c>
      <c r="U132" t="str">
        <f>IFERROR(VLOOKUP(CONCATENATE($D132," 4"),'VEINS SIMPLIFIED'!$I:$S,'VEINS SIMPLIFIED'!$O$1,0),"")</f>
        <v/>
      </c>
      <c r="V132" t="str">
        <f>IFERROR(VLOOKUP(CONCATENATE($D132," 5"),'VEINS SIMPLIFIED'!$I:$S,'VEINS SIMPLIFIED'!$R$1,0),"")</f>
        <v/>
      </c>
      <c r="W132" t="str">
        <f>IFERROR(VLOOKUP(CONCATENATE($D132," 5"),'VEINS SIMPLIFIED'!$I:$S,'VEINS SIMPLIFIED'!$N$1,0),"")</f>
        <v/>
      </c>
      <c r="X132" t="str">
        <f>IFERROR(VLOOKUP(CONCATENATE($D132," 5"),'VEINS SIMPLIFIED'!$I:$S,'VEINS SIMPLIFIED'!$O$1,0),"")</f>
        <v/>
      </c>
      <c r="Y132" s="113" t="str">
        <f>IFERROR(VLOOKUP(CONCATENATE($D132," o"),'VEINS SIMPLIFIED'!$I:$BX,68,0),"")</f>
        <v>Abundant irregular serp and carb-serp veins. Prominent set of very thin, densely spaced, inclined light green serp(?) veins begins at 10 cm and persists to bottom of section</v>
      </c>
    </row>
    <row r="133" spans="2:25" hidden="1" x14ac:dyDescent="0.3">
      <c r="B133">
        <v>44</v>
      </c>
      <c r="C133">
        <v>2</v>
      </c>
      <c r="D133" t="str">
        <f t="shared" si="2"/>
        <v>44-2</v>
      </c>
      <c r="E133">
        <v>0</v>
      </c>
      <c r="F133">
        <v>86</v>
      </c>
      <c r="G133" s="126">
        <v>97.850000000000009</v>
      </c>
      <c r="H133" s="122">
        <v>98.710000000000008</v>
      </c>
      <c r="I133" s="55" t="str">
        <f>IFERROR(VLOOKUP($D133,'VEINS SIMPLIFIED'!$H:$J,3,0),"")</f>
        <v>Serpentinite</v>
      </c>
      <c r="J133" t="str">
        <f>IFERROR(VLOOKUP(CONCATENATE($D133," 1"),'VEINS SIMPLIFIED'!$I:$S,'VEINS SIMPLIFIED'!$R$1,0),"")</f>
        <v>SERP MESH</v>
      </c>
      <c r="K133" s="122">
        <f>IFERROR(VLOOKUP(CONCATENATE($D133," 1"),'VEINS SIMPLIFIED'!$I:$S,'VEINS SIMPLIFIED'!$N$1,0),"")</f>
        <v>97.850000000000009</v>
      </c>
      <c r="L133" s="122">
        <f>IFERROR(VLOOKUP(CONCATENATE($D133," 1"),'VEINS SIMPLIFIED'!$I:$S,'VEINS SIMPLIFIED'!$O$1,0),"")</f>
        <v>98.710000000000008</v>
      </c>
      <c r="M133" t="str">
        <f>IFERROR(VLOOKUP(CONCATENATE($D133," 2"),'VEINS SIMPLIFIED'!$I:$S,'VEINS SIMPLIFIED'!$R$1,0),"")</f>
        <v>SERPENTINE</v>
      </c>
      <c r="N133">
        <f>IFERROR(VLOOKUP(CONCATENATE($D133," 2"),'VEINS SIMPLIFIED'!$I:$S,'VEINS SIMPLIFIED'!$N$1,0),"")</f>
        <v>97.850000000000009</v>
      </c>
      <c r="O133">
        <f>IFERROR(VLOOKUP(CONCATENATE($D133," 2"),'VEINS SIMPLIFIED'!$I:$S,'VEINS SIMPLIFIED'!$O$1,0),"")</f>
        <v>98.710000000000008</v>
      </c>
      <c r="P133" t="str">
        <f>IFERROR(VLOOKUP(CONCATENATE($D133," 3"),'VEINS SIMPLIFIED'!$I:$S,'VEINS SIMPLIFIED'!$R$1,0),"")</f>
        <v>CARB-OXD</v>
      </c>
      <c r="Q133">
        <f>IFERROR(VLOOKUP(CONCATENATE($D133," 3"),'VEINS SIMPLIFIED'!$I:$S,'VEINS SIMPLIFIED'!$N$1,0),"")</f>
        <v>97.850000000000009</v>
      </c>
      <c r="R133">
        <f>IFERROR(VLOOKUP(CONCATENATE($D133," 3"),'VEINS SIMPLIFIED'!$I:$S,'VEINS SIMPLIFIED'!$O$1,0),"")</f>
        <v>98.710000000000008</v>
      </c>
      <c r="S133" t="str">
        <f>IFERROR(VLOOKUP(CONCATENATE($D133," 4"),'VEINS SIMPLIFIED'!$I:$S,'VEINS SIMPLIFIED'!$R$1,0),"")</f>
        <v/>
      </c>
      <c r="T133" t="str">
        <f>IFERROR(VLOOKUP(CONCATENATE($D133," 4"),'VEINS SIMPLIFIED'!$I:$S,'VEINS SIMPLIFIED'!$N$1,0),"")</f>
        <v/>
      </c>
      <c r="U133" t="str">
        <f>IFERROR(VLOOKUP(CONCATENATE($D133," 4"),'VEINS SIMPLIFIED'!$I:$S,'VEINS SIMPLIFIED'!$O$1,0),"")</f>
        <v/>
      </c>
      <c r="V133" t="str">
        <f>IFERROR(VLOOKUP(CONCATENATE($D133," 5"),'VEINS SIMPLIFIED'!$I:$S,'VEINS SIMPLIFIED'!$R$1,0),"")</f>
        <v>OTHER</v>
      </c>
      <c r="W133">
        <f>IFERROR(VLOOKUP(CONCATENATE($D133," 5"),'VEINS SIMPLIFIED'!$I:$S,'VEINS SIMPLIFIED'!$N$1,0),"")</f>
        <v>98.31</v>
      </c>
      <c r="X133">
        <f>IFERROR(VLOOKUP(CONCATENATE($D133," 5"),'VEINS SIMPLIFIED'!$I:$S,'VEINS SIMPLIFIED'!$O$1,0),"")</f>
        <v>98.65</v>
      </c>
      <c r="Y133" s="113" t="str">
        <f>IFERROR(VLOOKUP(CONCATENATE($D133," o"),'VEINS SIMPLIFIED'!$I:$BX,68,0),"")</f>
        <v>Abundant irregular serp and carb-serp veins. Prominent set of very thin, densely spaced, inclined light green serp(?) veins. Notable late quartz veins.</v>
      </c>
    </row>
    <row r="134" spans="2:25" hidden="1" x14ac:dyDescent="0.3">
      <c r="B134">
        <v>44</v>
      </c>
      <c r="C134">
        <v>3</v>
      </c>
      <c r="D134" t="str">
        <f t="shared" si="2"/>
        <v>44-3</v>
      </c>
      <c r="E134">
        <v>0</v>
      </c>
      <c r="F134">
        <v>70</v>
      </c>
      <c r="G134" s="126">
        <v>98.710000000000008</v>
      </c>
      <c r="H134" s="122">
        <v>99.410000000000011</v>
      </c>
      <c r="I134" s="55" t="str">
        <f>IFERROR(VLOOKUP($D134,'VEINS SIMPLIFIED'!$H:$J,3,0),"")</f>
        <v>Serpentinite</v>
      </c>
      <c r="J134" t="str">
        <f>IFERROR(VLOOKUP(CONCATENATE($D134," 1"),'VEINS SIMPLIFIED'!$I:$S,'VEINS SIMPLIFIED'!$R$1,0),"")</f>
        <v>SERP MESH</v>
      </c>
      <c r="K134" s="122">
        <f>IFERROR(VLOOKUP(CONCATENATE($D134," 1"),'VEINS SIMPLIFIED'!$I:$S,'VEINS SIMPLIFIED'!$N$1,0),"")</f>
        <v>98.710000000000008</v>
      </c>
      <c r="L134" s="122">
        <f>IFERROR(VLOOKUP(CONCATENATE($D134," 1"),'VEINS SIMPLIFIED'!$I:$S,'VEINS SIMPLIFIED'!$O$1,0),"")</f>
        <v>99.4</v>
      </c>
      <c r="M134" t="str">
        <f>IFERROR(VLOOKUP(CONCATENATE($D134," 2"),'VEINS SIMPLIFIED'!$I:$S,'VEINS SIMPLIFIED'!$R$1,0),"")</f>
        <v>SERPENTINE</v>
      </c>
      <c r="N134">
        <f>IFERROR(VLOOKUP(CONCATENATE($D134," 2"),'VEINS SIMPLIFIED'!$I:$S,'VEINS SIMPLIFIED'!$N$1,0),"")</f>
        <v>98.710000000000008</v>
      </c>
      <c r="O134">
        <f>IFERROR(VLOOKUP(CONCATENATE($D134," 2"),'VEINS SIMPLIFIED'!$I:$S,'VEINS SIMPLIFIED'!$O$1,0),"")</f>
        <v>99.4</v>
      </c>
      <c r="P134" t="str">
        <f>IFERROR(VLOOKUP(CONCATENATE($D134," 3"),'VEINS SIMPLIFIED'!$I:$S,'VEINS SIMPLIFIED'!$R$1,0),"")</f>
        <v/>
      </c>
      <c r="Q134" t="str">
        <f>IFERROR(VLOOKUP(CONCATENATE($D134," 3"),'VEINS SIMPLIFIED'!$I:$S,'VEINS SIMPLIFIED'!$N$1,0),"")</f>
        <v/>
      </c>
      <c r="R134" t="str">
        <f>IFERROR(VLOOKUP(CONCATENATE($D134," 3"),'VEINS SIMPLIFIED'!$I:$S,'VEINS SIMPLIFIED'!$O$1,0),"")</f>
        <v/>
      </c>
      <c r="S134" t="str">
        <f>IFERROR(VLOOKUP(CONCATENATE($D134," 4"),'VEINS SIMPLIFIED'!$I:$S,'VEINS SIMPLIFIED'!$R$1,0),"")</f>
        <v/>
      </c>
      <c r="T134" t="str">
        <f>IFERROR(VLOOKUP(CONCATENATE($D134," 4"),'VEINS SIMPLIFIED'!$I:$S,'VEINS SIMPLIFIED'!$N$1,0),"")</f>
        <v/>
      </c>
      <c r="U134" t="str">
        <f>IFERROR(VLOOKUP(CONCATENATE($D134," 4"),'VEINS SIMPLIFIED'!$I:$S,'VEINS SIMPLIFIED'!$O$1,0),"")</f>
        <v/>
      </c>
      <c r="V134" t="str">
        <f>IFERROR(VLOOKUP(CONCATENATE($D134," 5"),'VEINS SIMPLIFIED'!$I:$S,'VEINS SIMPLIFIED'!$R$1,0),"")</f>
        <v>OTHER</v>
      </c>
      <c r="W134">
        <f>IFERROR(VLOOKUP(CONCATENATE($D134," 5"),'VEINS SIMPLIFIED'!$I:$S,'VEINS SIMPLIFIED'!$N$1,0),"")</f>
        <v>98.710000000000008</v>
      </c>
      <c r="X134">
        <f>IFERROR(VLOOKUP(CONCATENATE($D134," 5"),'VEINS SIMPLIFIED'!$I:$S,'VEINS SIMPLIFIED'!$O$1,0),"")</f>
        <v>99.4</v>
      </c>
      <c r="Y134" s="113" t="str">
        <f>IFERROR(VLOOKUP(CONCATENATE($D134," o"),'VEINS SIMPLIFIED'!$I:$BX,68,0),"")</f>
        <v>Abundant irregular serp and carb-serp veins. Prominent set of very thin, densely spaced, inclined light green serp(?) veins. Late quartz veins in centers of some serp-carb veins</v>
      </c>
    </row>
    <row r="135" spans="2:25" hidden="1" x14ac:dyDescent="0.3">
      <c r="B135">
        <v>44</v>
      </c>
      <c r="C135">
        <v>4</v>
      </c>
      <c r="D135" t="str">
        <f t="shared" si="2"/>
        <v>44-4</v>
      </c>
      <c r="E135">
        <v>0</v>
      </c>
      <c r="F135">
        <v>85</v>
      </c>
      <c r="G135" s="126">
        <v>99.415000000000006</v>
      </c>
      <c r="H135" s="122">
        <v>100.265</v>
      </c>
      <c r="I135" s="55" t="str">
        <f>IFERROR(VLOOKUP($D135,'VEINS SIMPLIFIED'!$H:$J,3,0),"")</f>
        <v>Serpentinite</v>
      </c>
      <c r="J135" t="str">
        <f>IFERROR(VLOOKUP(CONCATENATE($D135," 1"),'VEINS SIMPLIFIED'!$I:$S,'VEINS SIMPLIFIED'!$R$1,0),"")</f>
        <v/>
      </c>
      <c r="K135" s="122" t="str">
        <f>IFERROR(VLOOKUP(CONCATENATE($D135," 1"),'VEINS SIMPLIFIED'!$I:$S,'VEINS SIMPLIFIED'!$N$1,0),"")</f>
        <v/>
      </c>
      <c r="L135" s="122" t="str">
        <f>IFERROR(VLOOKUP(CONCATENATE($D135," 1"),'VEINS SIMPLIFIED'!$I:$S,'VEINS SIMPLIFIED'!$O$1,0),"")</f>
        <v/>
      </c>
      <c r="M135" t="str">
        <f>IFERROR(VLOOKUP(CONCATENATE($D135," 2"),'VEINS SIMPLIFIED'!$I:$S,'VEINS SIMPLIFIED'!$R$1,0),"")</f>
        <v>SERPENTINE</v>
      </c>
      <c r="N135">
        <f>IFERROR(VLOOKUP(CONCATENATE($D135," 2"),'VEINS SIMPLIFIED'!$I:$S,'VEINS SIMPLIFIED'!$N$1,0),"")</f>
        <v>99.415000000000006</v>
      </c>
      <c r="O135">
        <f>IFERROR(VLOOKUP(CONCATENATE($D135," 2"),'VEINS SIMPLIFIED'!$I:$S,'VEINS SIMPLIFIED'!$O$1,0),"")</f>
        <v>100.235</v>
      </c>
      <c r="P135" t="str">
        <f>IFERROR(VLOOKUP(CONCATENATE($D135," 3"),'VEINS SIMPLIFIED'!$I:$S,'VEINS SIMPLIFIED'!$R$1,0),"")</f>
        <v>CARB-OXD</v>
      </c>
      <c r="Q135">
        <f>IFERROR(VLOOKUP(CONCATENATE($D135," 3"),'VEINS SIMPLIFIED'!$I:$S,'VEINS SIMPLIFIED'!$N$1,0),"")</f>
        <v>99.415000000000006</v>
      </c>
      <c r="R135">
        <f>IFERROR(VLOOKUP(CONCATENATE($D135," 3"),'VEINS SIMPLIFIED'!$I:$S,'VEINS SIMPLIFIED'!$O$1,0),"")</f>
        <v>100.235</v>
      </c>
      <c r="S135" t="str">
        <f>IFERROR(VLOOKUP(CONCATENATE($D135," 4"),'VEINS SIMPLIFIED'!$I:$S,'VEINS SIMPLIFIED'!$R$1,0),"")</f>
        <v>CARBONATE</v>
      </c>
      <c r="T135">
        <f>IFERROR(VLOOKUP(CONCATENATE($D135," 4"),'VEINS SIMPLIFIED'!$I:$S,'VEINS SIMPLIFIED'!$N$1,0),"")</f>
        <v>100.03500000000001</v>
      </c>
      <c r="U135">
        <f>IFERROR(VLOOKUP(CONCATENATE($D135," 4"),'VEINS SIMPLIFIED'!$I:$S,'VEINS SIMPLIFIED'!$O$1,0),"")</f>
        <v>100.215</v>
      </c>
      <c r="V135" t="str">
        <f>IFERROR(VLOOKUP(CONCATENATE($D135," 5"),'VEINS SIMPLIFIED'!$I:$S,'VEINS SIMPLIFIED'!$R$1,0),"")</f>
        <v/>
      </c>
      <c r="W135" t="str">
        <f>IFERROR(VLOOKUP(CONCATENATE($D135," 5"),'VEINS SIMPLIFIED'!$I:$S,'VEINS SIMPLIFIED'!$N$1,0),"")</f>
        <v/>
      </c>
      <c r="X135" t="str">
        <f>IFERROR(VLOOKUP(CONCATENATE($D135," 5"),'VEINS SIMPLIFIED'!$I:$S,'VEINS SIMPLIFIED'!$O$1,0),"")</f>
        <v/>
      </c>
      <c r="Y135" s="113" t="str">
        <f>IFERROR(VLOOKUP(CONCATENATE($D135," o"),'VEINS SIMPLIFIED'!$I:$BX,68,0),"")</f>
        <v>Abundant irregular serp and carb-serp veins. Prominent set of very thin, densely spaced, inclined light green serp(?) veins ends at 33 cm in deformed serpentinite. Mag(+qz?) mesh veins in lowermost green serp. Magnesite-quartz vein at contact between listvenite and serpentinite</v>
      </c>
    </row>
    <row r="136" spans="2:25" hidden="1" x14ac:dyDescent="0.3">
      <c r="B136">
        <v>45</v>
      </c>
      <c r="C136">
        <v>1</v>
      </c>
      <c r="D136" t="str">
        <f t="shared" si="2"/>
        <v>45-1</v>
      </c>
      <c r="E136">
        <v>0</v>
      </c>
      <c r="F136">
        <v>84</v>
      </c>
      <c r="G136" s="126">
        <v>100.2</v>
      </c>
      <c r="H136" s="122">
        <v>101.04</v>
      </c>
      <c r="I136" s="55" t="str">
        <f>IFERROR(VLOOKUP($D136,'VEINS SIMPLIFIED'!$H:$J,3,0),"")</f>
        <v>Listveneite</v>
      </c>
      <c r="J136" t="str">
        <f>IFERROR(VLOOKUP(CONCATENATE($D136," 1"),'VEINS SIMPLIFIED'!$I:$S,'VEINS SIMPLIFIED'!$R$1,0),"")</f>
        <v>CARB-OXD</v>
      </c>
      <c r="K136" s="122">
        <f>IFERROR(VLOOKUP(CONCATENATE($D136," 1"),'VEINS SIMPLIFIED'!$I:$S,'VEINS SIMPLIFIED'!$N$1,0),"")</f>
        <v>100.2</v>
      </c>
      <c r="L136" s="122">
        <f>IFERROR(VLOOKUP(CONCATENATE($D136," 1"),'VEINS SIMPLIFIED'!$I:$S,'VEINS SIMPLIFIED'!$O$1,0),"")</f>
        <v>101.03</v>
      </c>
      <c r="M136" t="str">
        <f>IFERROR(VLOOKUP(CONCATENATE($D136," 2"),'VEINS SIMPLIFIED'!$I:$S,'VEINS SIMPLIFIED'!$R$1,0),"")</f>
        <v/>
      </c>
      <c r="N136" t="str">
        <f>IFERROR(VLOOKUP(CONCATENATE($D136," 2"),'VEINS SIMPLIFIED'!$I:$S,'VEINS SIMPLIFIED'!$N$1,0),"")</f>
        <v/>
      </c>
      <c r="O136" t="str">
        <f>IFERROR(VLOOKUP(CONCATENATE($D136," 2"),'VEINS SIMPLIFIED'!$I:$S,'VEINS SIMPLIFIED'!$O$1,0),"")</f>
        <v/>
      </c>
      <c r="P136" t="str">
        <f>IFERROR(VLOOKUP(CONCATENATE($D136," 3"),'VEINS SIMPLIFIED'!$I:$S,'VEINS SIMPLIFIED'!$R$1,0),"")</f>
        <v>CARB-QTZ</v>
      </c>
      <c r="Q136">
        <f>IFERROR(VLOOKUP(CONCATENATE($D136," 3"),'VEINS SIMPLIFIED'!$I:$S,'VEINS SIMPLIFIED'!$N$1,0),"")</f>
        <v>100.2</v>
      </c>
      <c r="R136">
        <f>IFERROR(VLOOKUP(CONCATENATE($D136," 3"),'VEINS SIMPLIFIED'!$I:$S,'VEINS SIMPLIFIED'!$O$1,0),"")</f>
        <v>101.03</v>
      </c>
      <c r="S136" t="str">
        <f>IFERROR(VLOOKUP(CONCATENATE($D136," 4"),'VEINS SIMPLIFIED'!$I:$S,'VEINS SIMPLIFIED'!$R$1,0),"")</f>
        <v>LATE CARB</v>
      </c>
      <c r="T136">
        <f>IFERROR(VLOOKUP(CONCATENATE($D136," 4"),'VEINS SIMPLIFIED'!$I:$S,'VEINS SIMPLIFIED'!$N$1,0),"")</f>
        <v>100.46000000000001</v>
      </c>
      <c r="U136">
        <f>IFERROR(VLOOKUP(CONCATENATE($D136," 4"),'VEINS SIMPLIFIED'!$I:$S,'VEINS SIMPLIFIED'!$O$1,0),"")</f>
        <v>100.52</v>
      </c>
      <c r="V136" t="str">
        <f>IFERROR(VLOOKUP(CONCATENATE($D136," 5"),'VEINS SIMPLIFIED'!$I:$S,'VEINS SIMPLIFIED'!$R$1,0),"")</f>
        <v/>
      </c>
      <c r="W136" t="str">
        <f>IFERROR(VLOOKUP(CONCATENATE($D136," 5"),'VEINS SIMPLIFIED'!$I:$S,'VEINS SIMPLIFIED'!$N$1,0),"")</f>
        <v/>
      </c>
      <c r="X136" t="str">
        <f>IFERROR(VLOOKUP(CONCATENATE($D136," 5"),'VEINS SIMPLIFIED'!$I:$S,'VEINS SIMPLIFIED'!$O$1,0),"")</f>
        <v/>
      </c>
      <c r="Y136" s="113" t="str">
        <f>IFERROR(VLOOKUP(CONCATENATE($D136," o"),'VEINS SIMPLIFIED'!$I:$BX,68,0),"")</f>
        <v>Section dominated by thin wispy, anastomosing red veins and larger irregular mag-qz veins</v>
      </c>
    </row>
    <row r="137" spans="2:25" hidden="1" x14ac:dyDescent="0.3">
      <c r="B137">
        <v>45</v>
      </c>
      <c r="C137">
        <v>2</v>
      </c>
      <c r="D137" t="str">
        <f t="shared" si="2"/>
        <v>45-2</v>
      </c>
      <c r="E137">
        <v>0</v>
      </c>
      <c r="F137">
        <v>97</v>
      </c>
      <c r="G137" s="126">
        <v>101.04</v>
      </c>
      <c r="H137" s="122">
        <v>102.01</v>
      </c>
      <c r="I137" s="55" t="str">
        <f>IFERROR(VLOOKUP($D137,'VEINS SIMPLIFIED'!$H:$J,3,0),"")</f>
        <v>Listveneite</v>
      </c>
      <c r="J137" t="str">
        <f>IFERROR(VLOOKUP(CONCATENATE($D137," 1"),'VEINS SIMPLIFIED'!$I:$S,'VEINS SIMPLIFIED'!$R$1,0),"")</f>
        <v>CARB-OXD</v>
      </c>
      <c r="K137" s="122">
        <f>IFERROR(VLOOKUP(CONCATENATE($D137," 1"),'VEINS SIMPLIFIED'!$I:$S,'VEINS SIMPLIFIED'!$N$1,0),"")</f>
        <v>101.04</v>
      </c>
      <c r="L137" s="122">
        <f>IFERROR(VLOOKUP(CONCATENATE($D137," 1"),'VEINS SIMPLIFIED'!$I:$S,'VEINS SIMPLIFIED'!$O$1,0),"")</f>
        <v>102.01</v>
      </c>
      <c r="M137" t="str">
        <f>IFERROR(VLOOKUP(CONCATENATE($D137," 2"),'VEINS SIMPLIFIED'!$I:$S,'VEINS SIMPLIFIED'!$R$1,0),"")</f>
        <v/>
      </c>
      <c r="N137" t="str">
        <f>IFERROR(VLOOKUP(CONCATENATE($D137," 2"),'VEINS SIMPLIFIED'!$I:$S,'VEINS SIMPLIFIED'!$N$1,0),"")</f>
        <v/>
      </c>
      <c r="O137" t="str">
        <f>IFERROR(VLOOKUP(CONCATENATE($D137," 2"),'VEINS SIMPLIFIED'!$I:$S,'VEINS SIMPLIFIED'!$O$1,0),"")</f>
        <v/>
      </c>
      <c r="P137" t="str">
        <f>IFERROR(VLOOKUP(CONCATENATE($D137," 3"),'VEINS SIMPLIFIED'!$I:$S,'VEINS SIMPLIFIED'!$R$1,0),"")</f>
        <v>CARB-QTZ</v>
      </c>
      <c r="Q137">
        <f>IFERROR(VLOOKUP(CONCATENATE($D137," 3"),'VEINS SIMPLIFIED'!$I:$S,'VEINS SIMPLIFIED'!$N$1,0),"")</f>
        <v>101.04</v>
      </c>
      <c r="R137">
        <f>IFERROR(VLOOKUP(CONCATENATE($D137," 3"),'VEINS SIMPLIFIED'!$I:$S,'VEINS SIMPLIFIED'!$O$1,0),"")</f>
        <v>102.01</v>
      </c>
      <c r="S137" t="str">
        <f>IFERROR(VLOOKUP(CONCATENATE($D137," 4"),'VEINS SIMPLIFIED'!$I:$S,'VEINS SIMPLIFIED'!$R$1,0),"")</f>
        <v>LATE CARB</v>
      </c>
      <c r="T137">
        <f>IFERROR(VLOOKUP(CONCATENATE($D137," 4"),'VEINS SIMPLIFIED'!$I:$S,'VEINS SIMPLIFIED'!$N$1,0),"")</f>
        <v>101.89</v>
      </c>
      <c r="U137">
        <f>IFERROR(VLOOKUP(CONCATENATE($D137," 4"),'VEINS SIMPLIFIED'!$I:$S,'VEINS SIMPLIFIED'!$O$1,0),"")</f>
        <v>101.94000000000001</v>
      </c>
      <c r="V137" t="str">
        <f>IFERROR(VLOOKUP(CONCATENATE($D137," 5"),'VEINS SIMPLIFIED'!$I:$S,'VEINS SIMPLIFIED'!$R$1,0),"")</f>
        <v/>
      </c>
      <c r="W137" t="str">
        <f>IFERROR(VLOOKUP(CONCATENATE($D137," 5"),'VEINS SIMPLIFIED'!$I:$S,'VEINS SIMPLIFIED'!$N$1,0),"")</f>
        <v/>
      </c>
      <c r="X137" t="str">
        <f>IFERROR(VLOOKUP(CONCATENATE($D137," 5"),'VEINS SIMPLIFIED'!$I:$S,'VEINS SIMPLIFIED'!$O$1,0),"")</f>
        <v/>
      </c>
      <c r="Y137" s="113" t="str">
        <f>IFERROR(VLOOKUP(CONCATENATE($D137," o"),'VEINS SIMPLIFIED'!$I:$BX,68,0),"")</f>
        <v>Section dominated by thin wispy, anastomosing red veins and larger irregular mag-qz veins</v>
      </c>
    </row>
    <row r="138" spans="2:25" hidden="1" x14ac:dyDescent="0.3">
      <c r="B138">
        <v>45</v>
      </c>
      <c r="C138">
        <v>3</v>
      </c>
      <c r="D138" t="str">
        <f t="shared" si="2"/>
        <v>45-3</v>
      </c>
      <c r="E138">
        <v>0</v>
      </c>
      <c r="F138">
        <v>44</v>
      </c>
      <c r="G138" s="126">
        <v>102.01</v>
      </c>
      <c r="H138" s="122">
        <v>102.45</v>
      </c>
      <c r="I138" s="55" t="str">
        <f>IFERROR(VLOOKUP($D138,'VEINS SIMPLIFIED'!$H:$J,3,0),"")</f>
        <v>Listveneite</v>
      </c>
      <c r="J138" t="str">
        <f>IFERROR(VLOOKUP(CONCATENATE($D138," 1"),'VEINS SIMPLIFIED'!$I:$S,'VEINS SIMPLIFIED'!$R$1,0),"")</f>
        <v>CARB-OXD</v>
      </c>
      <c r="K138" s="122">
        <f>IFERROR(VLOOKUP(CONCATENATE($D138," 1"),'VEINS SIMPLIFIED'!$I:$S,'VEINS SIMPLIFIED'!$N$1,0),"")</f>
        <v>102.01</v>
      </c>
      <c r="L138" s="122">
        <f>IFERROR(VLOOKUP(CONCATENATE($D138," 1"),'VEINS SIMPLIFIED'!$I:$S,'VEINS SIMPLIFIED'!$O$1,0),"")</f>
        <v>102.45</v>
      </c>
      <c r="M138" t="str">
        <f>IFERROR(VLOOKUP(CONCATENATE($D138," 2"),'VEINS SIMPLIFIED'!$I:$S,'VEINS SIMPLIFIED'!$R$1,0),"")</f>
        <v/>
      </c>
      <c r="N138" t="str">
        <f>IFERROR(VLOOKUP(CONCATENATE($D138," 2"),'VEINS SIMPLIFIED'!$I:$S,'VEINS SIMPLIFIED'!$N$1,0),"")</f>
        <v/>
      </c>
      <c r="O138" t="str">
        <f>IFERROR(VLOOKUP(CONCATENATE($D138," 2"),'VEINS SIMPLIFIED'!$I:$S,'VEINS SIMPLIFIED'!$O$1,0),"")</f>
        <v/>
      </c>
      <c r="P138" t="str">
        <f>IFERROR(VLOOKUP(CONCATENATE($D138," 3"),'VEINS SIMPLIFIED'!$I:$S,'VEINS SIMPLIFIED'!$R$1,0),"")</f>
        <v>CARB-QTZ</v>
      </c>
      <c r="Q138">
        <f>IFERROR(VLOOKUP(CONCATENATE($D138," 3"),'VEINS SIMPLIFIED'!$I:$S,'VEINS SIMPLIFIED'!$N$1,0),"")</f>
        <v>102.01</v>
      </c>
      <c r="R138">
        <f>IFERROR(VLOOKUP(CONCATENATE($D138," 3"),'VEINS SIMPLIFIED'!$I:$S,'VEINS SIMPLIFIED'!$O$1,0),"")</f>
        <v>102.45</v>
      </c>
      <c r="S138" t="str">
        <f>IFERROR(VLOOKUP(CONCATENATE($D138," 4"),'VEINS SIMPLIFIED'!$I:$S,'VEINS SIMPLIFIED'!$R$1,0),"")</f>
        <v>LATE CARB</v>
      </c>
      <c r="T138">
        <f>IFERROR(VLOOKUP(CONCATENATE($D138," 4"),'VEINS SIMPLIFIED'!$I:$S,'VEINS SIMPLIFIED'!$N$1,0),"")</f>
        <v>102.09</v>
      </c>
      <c r="U138">
        <f>IFERROR(VLOOKUP(CONCATENATE($D138," 4"),'VEINS SIMPLIFIED'!$I:$S,'VEINS SIMPLIFIED'!$O$1,0),"")</f>
        <v>102.16000000000001</v>
      </c>
      <c r="V138" t="str">
        <f>IFERROR(VLOOKUP(CONCATENATE($D138," 5"),'VEINS SIMPLIFIED'!$I:$S,'VEINS SIMPLIFIED'!$R$1,0),"")</f>
        <v/>
      </c>
      <c r="W138" t="str">
        <f>IFERROR(VLOOKUP(CONCATENATE($D138," 5"),'VEINS SIMPLIFIED'!$I:$S,'VEINS SIMPLIFIED'!$N$1,0),"")</f>
        <v/>
      </c>
      <c r="X138" t="str">
        <f>IFERROR(VLOOKUP(CONCATENATE($D138," 5"),'VEINS SIMPLIFIED'!$I:$S,'VEINS SIMPLIFIED'!$O$1,0),"")</f>
        <v/>
      </c>
      <c r="Y138" s="113" t="str">
        <f>IFERROR(VLOOKUP(CONCATENATE($D138," o"),'VEINS SIMPLIFIED'!$I:$BX,68,0),"")</f>
        <v>Section dominated by thin wispy, anastomosing red veins and larger irregular mag-qz veins</v>
      </c>
    </row>
    <row r="139" spans="2:25" hidden="1" x14ac:dyDescent="0.3">
      <c r="B139">
        <v>45</v>
      </c>
      <c r="C139">
        <v>4</v>
      </c>
      <c r="D139" t="str">
        <f t="shared" si="2"/>
        <v>45-4</v>
      </c>
      <c r="E139">
        <v>0</v>
      </c>
      <c r="F139">
        <v>92</v>
      </c>
      <c r="G139" s="126">
        <v>102.45</v>
      </c>
      <c r="H139" s="122">
        <v>103.37</v>
      </c>
      <c r="I139" s="55" t="str">
        <f>IFERROR(VLOOKUP($D139,'VEINS SIMPLIFIED'!$H:$J,3,0),"")</f>
        <v>Listveneite</v>
      </c>
      <c r="J139" t="str">
        <f>IFERROR(VLOOKUP(CONCATENATE($D139," 1"),'VEINS SIMPLIFIED'!$I:$S,'VEINS SIMPLIFIED'!$R$1,0),"")</f>
        <v>CARB-OXD</v>
      </c>
      <c r="K139" s="122">
        <f>IFERROR(VLOOKUP(CONCATENATE($D139," 1"),'VEINS SIMPLIFIED'!$I:$S,'VEINS SIMPLIFIED'!$N$1,0),"")</f>
        <v>102.45</v>
      </c>
      <c r="L139" s="122">
        <f>IFERROR(VLOOKUP(CONCATENATE($D139," 1"),'VEINS SIMPLIFIED'!$I:$S,'VEINS SIMPLIFIED'!$O$1,0),"")</f>
        <v>103.37</v>
      </c>
      <c r="M139" t="str">
        <f>IFERROR(VLOOKUP(CONCATENATE($D139," 2"),'VEINS SIMPLIFIED'!$I:$S,'VEINS SIMPLIFIED'!$R$1,0),"")</f>
        <v/>
      </c>
      <c r="N139" t="str">
        <f>IFERROR(VLOOKUP(CONCATENATE($D139," 2"),'VEINS SIMPLIFIED'!$I:$S,'VEINS SIMPLIFIED'!$N$1,0),"")</f>
        <v/>
      </c>
      <c r="O139" t="str">
        <f>IFERROR(VLOOKUP(CONCATENATE($D139," 2"),'VEINS SIMPLIFIED'!$I:$S,'VEINS SIMPLIFIED'!$O$1,0),"")</f>
        <v/>
      </c>
      <c r="P139" t="str">
        <f>IFERROR(VLOOKUP(CONCATENATE($D139," 3"),'VEINS SIMPLIFIED'!$I:$S,'VEINS SIMPLIFIED'!$R$1,0),"")</f>
        <v>CARB-QTZ</v>
      </c>
      <c r="Q139">
        <f>IFERROR(VLOOKUP(CONCATENATE($D139," 3"),'VEINS SIMPLIFIED'!$I:$S,'VEINS SIMPLIFIED'!$N$1,0),"")</f>
        <v>102.45</v>
      </c>
      <c r="R139">
        <f>IFERROR(VLOOKUP(CONCATENATE($D139," 3"),'VEINS SIMPLIFIED'!$I:$S,'VEINS SIMPLIFIED'!$O$1,0),"")</f>
        <v>103.37</v>
      </c>
      <c r="S139" t="str">
        <f>IFERROR(VLOOKUP(CONCATENATE($D139," 4"),'VEINS SIMPLIFIED'!$I:$S,'VEINS SIMPLIFIED'!$R$1,0),"")</f>
        <v>LATE CARB</v>
      </c>
      <c r="T139">
        <f>IFERROR(VLOOKUP(CONCATENATE($D139," 4"),'VEINS SIMPLIFIED'!$I:$S,'VEINS SIMPLIFIED'!$N$1,0),"")</f>
        <v>102.83</v>
      </c>
      <c r="U139">
        <f>IFERROR(VLOOKUP(CONCATENATE($D139," 4"),'VEINS SIMPLIFIED'!$I:$S,'VEINS SIMPLIFIED'!$O$1,0),"")</f>
        <v>102.84</v>
      </c>
      <c r="V139" t="str">
        <f>IFERROR(VLOOKUP(CONCATENATE($D139," 5"),'VEINS SIMPLIFIED'!$I:$S,'VEINS SIMPLIFIED'!$R$1,0),"")</f>
        <v/>
      </c>
      <c r="W139" t="str">
        <f>IFERROR(VLOOKUP(CONCATENATE($D139," 5"),'VEINS SIMPLIFIED'!$I:$S,'VEINS SIMPLIFIED'!$N$1,0),"")</f>
        <v/>
      </c>
      <c r="X139" t="str">
        <f>IFERROR(VLOOKUP(CONCATENATE($D139," 5"),'VEINS SIMPLIFIED'!$I:$S,'VEINS SIMPLIFIED'!$O$1,0),"")</f>
        <v/>
      </c>
      <c r="Y139" s="113" t="str">
        <f>IFERROR(VLOOKUP(CONCATENATE($D139," o"),'VEINS SIMPLIFIED'!$I:$BX,68,0),"")</f>
        <v>Section dominated by thin wispy, anastomosing red veins. White/grey zone in middle of section lacks red staining of earliest thin veins</v>
      </c>
    </row>
    <row r="140" spans="2:25" hidden="1" x14ac:dyDescent="0.3">
      <c r="B140">
        <v>46</v>
      </c>
      <c r="C140">
        <v>1</v>
      </c>
      <c r="D140" t="str">
        <f t="shared" si="2"/>
        <v>46-1</v>
      </c>
      <c r="E140">
        <v>0</v>
      </c>
      <c r="F140">
        <v>80</v>
      </c>
      <c r="G140" s="126">
        <v>103.25</v>
      </c>
      <c r="H140" s="122">
        <v>104.05</v>
      </c>
      <c r="I140" s="55" t="str">
        <f>IFERROR(VLOOKUP($D140,'VEINS SIMPLIFIED'!$H:$J,3,0),"")</f>
        <v>Listveneite</v>
      </c>
      <c r="J140" t="str">
        <f>IFERROR(VLOOKUP(CONCATENATE($D140," 1"),'VEINS SIMPLIFIED'!$I:$S,'VEINS SIMPLIFIED'!$R$1,0),"")</f>
        <v>CARB-OXD</v>
      </c>
      <c r="K140" s="122">
        <f>IFERROR(VLOOKUP(CONCATENATE($D140," 1"),'VEINS SIMPLIFIED'!$I:$S,'VEINS SIMPLIFIED'!$N$1,0),"")</f>
        <v>103.25</v>
      </c>
      <c r="L140" s="122">
        <f>IFERROR(VLOOKUP(CONCATENATE($D140," 1"),'VEINS SIMPLIFIED'!$I:$S,'VEINS SIMPLIFIED'!$O$1,0),"")</f>
        <v>104.06</v>
      </c>
      <c r="M140" t="str">
        <f>IFERROR(VLOOKUP(CONCATENATE($D140," 2"),'VEINS SIMPLIFIED'!$I:$S,'VEINS SIMPLIFIED'!$R$1,0),"")</f>
        <v/>
      </c>
      <c r="N140" t="str">
        <f>IFERROR(VLOOKUP(CONCATENATE($D140," 2"),'VEINS SIMPLIFIED'!$I:$S,'VEINS SIMPLIFIED'!$N$1,0),"")</f>
        <v/>
      </c>
      <c r="O140" t="str">
        <f>IFERROR(VLOOKUP(CONCATENATE($D140," 2"),'VEINS SIMPLIFIED'!$I:$S,'VEINS SIMPLIFIED'!$O$1,0),"")</f>
        <v/>
      </c>
      <c r="P140" t="str">
        <f>IFERROR(VLOOKUP(CONCATENATE($D140," 3"),'VEINS SIMPLIFIED'!$I:$S,'VEINS SIMPLIFIED'!$R$1,0),"")</f>
        <v>CARB-QTZ</v>
      </c>
      <c r="Q140">
        <f>IFERROR(VLOOKUP(CONCATENATE($D140," 3"),'VEINS SIMPLIFIED'!$I:$S,'VEINS SIMPLIFIED'!$N$1,0),"")</f>
        <v>103.25</v>
      </c>
      <c r="R140">
        <f>IFERROR(VLOOKUP(CONCATENATE($D140," 3"),'VEINS SIMPLIFIED'!$I:$S,'VEINS SIMPLIFIED'!$O$1,0),"")</f>
        <v>104.06</v>
      </c>
      <c r="S140" t="str">
        <f>IFERROR(VLOOKUP(CONCATENATE($D140," 4"),'VEINS SIMPLIFIED'!$I:$S,'VEINS SIMPLIFIED'!$R$1,0),"")</f>
        <v>LATE CARB</v>
      </c>
      <c r="T140">
        <f>IFERROR(VLOOKUP(CONCATENATE($D140," 4"),'VEINS SIMPLIFIED'!$I:$S,'VEINS SIMPLIFIED'!$N$1,0),"")</f>
        <v>103.25</v>
      </c>
      <c r="U140">
        <f>IFERROR(VLOOKUP(CONCATENATE($D140," 4"),'VEINS SIMPLIFIED'!$I:$S,'VEINS SIMPLIFIED'!$O$1,0),"")</f>
        <v>103.68</v>
      </c>
      <c r="V140" t="str">
        <f>IFERROR(VLOOKUP(CONCATENATE($D140," 5"),'VEINS SIMPLIFIED'!$I:$S,'VEINS SIMPLIFIED'!$R$1,0),"")</f>
        <v>OTHER</v>
      </c>
      <c r="W140">
        <f>IFERROR(VLOOKUP(CONCATENATE($D140," 5"),'VEINS SIMPLIFIED'!$I:$S,'VEINS SIMPLIFIED'!$N$1,0),"")</f>
        <v>103.68</v>
      </c>
      <c r="X140">
        <f>IFERROR(VLOOKUP(CONCATENATE($D140," 5"),'VEINS SIMPLIFIED'!$I:$S,'VEINS SIMPLIFIED'!$O$1,0),"")</f>
        <v>104.06</v>
      </c>
      <c r="Y140" s="113" t="str">
        <f>IFERROR(VLOOKUP(CONCATENATE($D140," o"),'VEINS SIMPLIFIED'!$I:$BX,68,0),"")</f>
        <v>Section dominated by thin wispy, anastomosing red veins at top. Prominent regularly oriented dol qz veins become carb+graphite veins with unknown green mineral and Fe-oxide.</v>
      </c>
    </row>
    <row r="141" spans="2:25" hidden="1" x14ac:dyDescent="0.3">
      <c r="B141">
        <v>46</v>
      </c>
      <c r="C141">
        <v>2</v>
      </c>
      <c r="D141" t="str">
        <f t="shared" si="2"/>
        <v>46-2</v>
      </c>
      <c r="E141">
        <v>0</v>
      </c>
      <c r="F141">
        <v>90</v>
      </c>
      <c r="G141" s="126">
        <v>104.06</v>
      </c>
      <c r="H141" s="122">
        <v>104.96000000000001</v>
      </c>
      <c r="I141" s="55" t="str">
        <f>IFERROR(VLOOKUP($D141,'VEINS SIMPLIFIED'!$H:$J,3,0),"")</f>
        <v>Listveneite</v>
      </c>
      <c r="J141" t="str">
        <f>IFERROR(VLOOKUP(CONCATENATE($D141," 1"),'VEINS SIMPLIFIED'!$I:$S,'VEINS SIMPLIFIED'!$R$1,0),"")</f>
        <v>CARB-OXD</v>
      </c>
      <c r="K141" s="122">
        <f>IFERROR(VLOOKUP(CONCATENATE($D141," 1"),'VEINS SIMPLIFIED'!$I:$S,'VEINS SIMPLIFIED'!$N$1,0),"")</f>
        <v>104.06</v>
      </c>
      <c r="L141" s="122">
        <f>IFERROR(VLOOKUP(CONCATENATE($D141," 1"),'VEINS SIMPLIFIED'!$I:$S,'VEINS SIMPLIFIED'!$O$1,0),"")</f>
        <v>104.95</v>
      </c>
      <c r="M141" t="str">
        <f>IFERROR(VLOOKUP(CONCATENATE($D141," 2"),'VEINS SIMPLIFIED'!$I:$S,'VEINS SIMPLIFIED'!$R$1,0),"")</f>
        <v/>
      </c>
      <c r="N141" t="str">
        <f>IFERROR(VLOOKUP(CONCATENATE($D141," 2"),'VEINS SIMPLIFIED'!$I:$S,'VEINS SIMPLIFIED'!$N$1,0),"")</f>
        <v/>
      </c>
      <c r="O141" t="str">
        <f>IFERROR(VLOOKUP(CONCATENATE($D141," 2"),'VEINS SIMPLIFIED'!$I:$S,'VEINS SIMPLIFIED'!$O$1,0),"")</f>
        <v/>
      </c>
      <c r="P141" t="str">
        <f>IFERROR(VLOOKUP(CONCATENATE($D141," 3"),'VEINS SIMPLIFIED'!$I:$S,'VEINS SIMPLIFIED'!$R$1,0),"")</f>
        <v>CARB-QTZ</v>
      </c>
      <c r="Q141">
        <f>IFERROR(VLOOKUP(CONCATENATE($D141," 3"),'VEINS SIMPLIFIED'!$I:$S,'VEINS SIMPLIFIED'!$N$1,0),"")</f>
        <v>104.06</v>
      </c>
      <c r="R141">
        <f>IFERROR(VLOOKUP(CONCATENATE($D141," 3"),'VEINS SIMPLIFIED'!$I:$S,'VEINS SIMPLIFIED'!$O$1,0),"")</f>
        <v>104.95</v>
      </c>
      <c r="S141" t="str">
        <f>IFERROR(VLOOKUP(CONCATENATE($D141," 4"),'VEINS SIMPLIFIED'!$I:$S,'VEINS SIMPLIFIED'!$R$1,0),"")</f>
        <v/>
      </c>
      <c r="T141" t="str">
        <f>IFERROR(VLOOKUP(CONCATENATE($D141," 4"),'VEINS SIMPLIFIED'!$I:$S,'VEINS SIMPLIFIED'!$N$1,0),"")</f>
        <v/>
      </c>
      <c r="U141" t="str">
        <f>IFERROR(VLOOKUP(CONCATENATE($D141," 4"),'VEINS SIMPLIFIED'!$I:$S,'VEINS SIMPLIFIED'!$O$1,0),"")</f>
        <v/>
      </c>
      <c r="V141" t="str">
        <f>IFERROR(VLOOKUP(CONCATENATE($D141," 5"),'VEINS SIMPLIFIED'!$I:$S,'VEINS SIMPLIFIED'!$R$1,0),"")</f>
        <v>OTHER</v>
      </c>
      <c r="W141">
        <f>IFERROR(VLOOKUP(CONCATENATE($D141," 5"),'VEINS SIMPLIFIED'!$I:$S,'VEINS SIMPLIFIED'!$N$1,0),"")</f>
        <v>104.06</v>
      </c>
      <c r="X141">
        <f>IFERROR(VLOOKUP(CONCATENATE($D141," 5"),'VEINS SIMPLIFIED'!$I:$S,'VEINS SIMPLIFIED'!$O$1,0),"")</f>
        <v>104.56</v>
      </c>
      <c r="Y141" s="113" t="str">
        <f>IFERROR(VLOOKUP(CONCATENATE($D141," o"),'VEINS SIMPLIFIED'!$I:$BX,68,0),"")</f>
        <v>Prominent late carb-qz-graphite veins, one filled almost completely by graphite, green halos.</v>
      </c>
    </row>
    <row r="142" spans="2:25" hidden="1" x14ac:dyDescent="0.3">
      <c r="B142">
        <v>46</v>
      </c>
      <c r="C142">
        <v>3</v>
      </c>
      <c r="D142" t="str">
        <f t="shared" si="2"/>
        <v>46-3</v>
      </c>
      <c r="E142">
        <v>0</v>
      </c>
      <c r="F142">
        <v>88</v>
      </c>
      <c r="G142" s="126">
        <v>104.96000000000001</v>
      </c>
      <c r="H142" s="122">
        <v>105.84</v>
      </c>
      <c r="I142" s="55" t="str">
        <f>IFERROR(VLOOKUP($D142,'VEINS SIMPLIFIED'!$H:$J,3,0),"")</f>
        <v>Listveneite</v>
      </c>
      <c r="J142" t="str">
        <f>IFERROR(VLOOKUP(CONCATENATE($D142," 1"),'VEINS SIMPLIFIED'!$I:$S,'VEINS SIMPLIFIED'!$R$1,0),"")</f>
        <v>CARB-OXD</v>
      </c>
      <c r="K142" s="122">
        <f>IFERROR(VLOOKUP(CONCATENATE($D142," 1"),'VEINS SIMPLIFIED'!$I:$S,'VEINS SIMPLIFIED'!$N$1,0),"")</f>
        <v>104.96000000000001</v>
      </c>
      <c r="L142" s="122">
        <f>IFERROR(VLOOKUP(CONCATENATE($D142," 1"),'VEINS SIMPLIFIED'!$I:$S,'VEINS SIMPLIFIED'!$O$1,0),"")</f>
        <v>105.84</v>
      </c>
      <c r="M142" t="str">
        <f>IFERROR(VLOOKUP(CONCATENATE($D142," 2"),'VEINS SIMPLIFIED'!$I:$S,'VEINS SIMPLIFIED'!$R$1,0),"")</f>
        <v/>
      </c>
      <c r="N142" t="str">
        <f>IFERROR(VLOOKUP(CONCATENATE($D142," 2"),'VEINS SIMPLIFIED'!$I:$S,'VEINS SIMPLIFIED'!$N$1,0),"")</f>
        <v/>
      </c>
      <c r="O142" t="str">
        <f>IFERROR(VLOOKUP(CONCATENATE($D142," 2"),'VEINS SIMPLIFIED'!$I:$S,'VEINS SIMPLIFIED'!$O$1,0),"")</f>
        <v/>
      </c>
      <c r="P142" t="str">
        <f>IFERROR(VLOOKUP(CONCATENATE($D142," 3"),'VEINS SIMPLIFIED'!$I:$S,'VEINS SIMPLIFIED'!$R$1,0),"")</f>
        <v>CARB-QTZ</v>
      </c>
      <c r="Q142">
        <f>IFERROR(VLOOKUP(CONCATENATE($D142," 3"),'VEINS SIMPLIFIED'!$I:$S,'VEINS SIMPLIFIED'!$N$1,0),"")</f>
        <v>104.96000000000001</v>
      </c>
      <c r="R142">
        <f>IFERROR(VLOOKUP(CONCATENATE($D142," 3"),'VEINS SIMPLIFIED'!$I:$S,'VEINS SIMPLIFIED'!$O$1,0),"")</f>
        <v>105.84</v>
      </c>
      <c r="S142" t="str">
        <f>IFERROR(VLOOKUP(CONCATENATE($D142," 4"),'VEINS SIMPLIFIED'!$I:$S,'VEINS SIMPLIFIED'!$R$1,0),"")</f>
        <v>LATE CARB</v>
      </c>
      <c r="T142">
        <f>IFERROR(VLOOKUP(CONCATENATE($D142," 4"),'VEINS SIMPLIFIED'!$I:$S,'VEINS SIMPLIFIED'!$N$1,0),"")</f>
        <v>105.2</v>
      </c>
      <c r="U142">
        <f>IFERROR(VLOOKUP(CONCATENATE($D142," 4"),'VEINS SIMPLIFIED'!$I:$S,'VEINS SIMPLIFIED'!$O$1,0),"")</f>
        <v>105.84</v>
      </c>
      <c r="V142" t="str">
        <f>IFERROR(VLOOKUP(CONCATENATE($D142," 5"),'VEINS SIMPLIFIED'!$I:$S,'VEINS SIMPLIFIED'!$R$1,0),"")</f>
        <v/>
      </c>
      <c r="W142" t="str">
        <f>IFERROR(VLOOKUP(CONCATENATE($D142," 5"),'VEINS SIMPLIFIED'!$I:$S,'VEINS SIMPLIFIED'!$N$1,0),"")</f>
        <v/>
      </c>
      <c r="X142" t="str">
        <f>IFERROR(VLOOKUP(CONCATENATE($D142," 5"),'VEINS SIMPLIFIED'!$I:$S,'VEINS SIMPLIFIED'!$O$1,0),"")</f>
        <v/>
      </c>
      <c r="Y142" s="113">
        <f>IFERROR(VLOOKUP(CONCATENATE($D142," o"),'VEINS SIMPLIFIED'!$I:$BX,68,0),"")</f>
        <v>0</v>
      </c>
    </row>
    <row r="143" spans="2:25" hidden="1" x14ac:dyDescent="0.3">
      <c r="B143">
        <v>46</v>
      </c>
      <c r="C143">
        <v>4</v>
      </c>
      <c r="D143" t="str">
        <f t="shared" si="2"/>
        <v>46-4</v>
      </c>
      <c r="E143">
        <v>0</v>
      </c>
      <c r="F143">
        <v>72</v>
      </c>
      <c r="G143" s="126">
        <v>105.84</v>
      </c>
      <c r="H143" s="122">
        <v>106.56</v>
      </c>
      <c r="I143" s="55" t="str">
        <f>IFERROR(VLOOKUP($D143,'VEINS SIMPLIFIED'!$H:$J,3,0),"")</f>
        <v>Listveneite</v>
      </c>
      <c r="J143" t="str">
        <f>IFERROR(VLOOKUP(CONCATENATE($D143," 1"),'VEINS SIMPLIFIED'!$I:$S,'VEINS SIMPLIFIED'!$R$1,0),"")</f>
        <v>CARB-OXD</v>
      </c>
      <c r="K143" s="122">
        <f>IFERROR(VLOOKUP(CONCATENATE($D143," 1"),'VEINS SIMPLIFIED'!$I:$S,'VEINS SIMPLIFIED'!$N$1,0),"")</f>
        <v>105.84</v>
      </c>
      <c r="L143" s="122">
        <f>IFERROR(VLOOKUP(CONCATENATE($D143," 1"),'VEINS SIMPLIFIED'!$I:$S,'VEINS SIMPLIFIED'!$O$1,0),"")</f>
        <v>106.55</v>
      </c>
      <c r="M143" t="str">
        <f>IFERROR(VLOOKUP(CONCATENATE($D143," 2"),'VEINS SIMPLIFIED'!$I:$S,'VEINS SIMPLIFIED'!$R$1,0),"")</f>
        <v/>
      </c>
      <c r="N143" t="str">
        <f>IFERROR(VLOOKUP(CONCATENATE($D143," 2"),'VEINS SIMPLIFIED'!$I:$S,'VEINS SIMPLIFIED'!$N$1,0),"")</f>
        <v/>
      </c>
      <c r="O143" t="str">
        <f>IFERROR(VLOOKUP(CONCATENATE($D143," 2"),'VEINS SIMPLIFIED'!$I:$S,'VEINS SIMPLIFIED'!$O$1,0),"")</f>
        <v/>
      </c>
      <c r="P143" t="str">
        <f>IFERROR(VLOOKUP(CONCATENATE($D143," 3"),'VEINS SIMPLIFIED'!$I:$S,'VEINS SIMPLIFIED'!$R$1,0),"")</f>
        <v>CARB-QTZ</v>
      </c>
      <c r="Q143">
        <f>IFERROR(VLOOKUP(CONCATENATE($D143," 3"),'VEINS SIMPLIFIED'!$I:$S,'VEINS SIMPLIFIED'!$N$1,0),"")</f>
        <v>105.84</v>
      </c>
      <c r="R143">
        <f>IFERROR(VLOOKUP(CONCATENATE($D143," 3"),'VEINS SIMPLIFIED'!$I:$S,'VEINS SIMPLIFIED'!$O$1,0),"")</f>
        <v>106.55</v>
      </c>
      <c r="S143" t="str">
        <f>IFERROR(VLOOKUP(CONCATENATE($D143," 4"),'VEINS SIMPLIFIED'!$I:$S,'VEINS SIMPLIFIED'!$R$1,0),"")</f>
        <v/>
      </c>
      <c r="T143" t="str">
        <f>IFERROR(VLOOKUP(CONCATENATE($D143," 4"),'VEINS SIMPLIFIED'!$I:$S,'VEINS SIMPLIFIED'!$N$1,0),"")</f>
        <v/>
      </c>
      <c r="U143" t="str">
        <f>IFERROR(VLOOKUP(CONCATENATE($D143," 4"),'VEINS SIMPLIFIED'!$I:$S,'VEINS SIMPLIFIED'!$O$1,0),"")</f>
        <v/>
      </c>
      <c r="V143" t="str">
        <f>IFERROR(VLOOKUP(CONCATENATE($D143," 5"),'VEINS SIMPLIFIED'!$I:$S,'VEINS SIMPLIFIED'!$R$1,0),"")</f>
        <v/>
      </c>
      <c r="W143" t="str">
        <f>IFERROR(VLOOKUP(CONCATENATE($D143," 5"),'VEINS SIMPLIFIED'!$I:$S,'VEINS SIMPLIFIED'!$N$1,0),"")</f>
        <v/>
      </c>
      <c r="X143" t="str">
        <f>IFERROR(VLOOKUP(CONCATENATE($D143," 5"),'VEINS SIMPLIFIED'!$I:$S,'VEINS SIMPLIFIED'!$O$1,0),"")</f>
        <v/>
      </c>
      <c r="Y143" s="113" t="str">
        <f>IFERROR(VLOOKUP(CONCATENATE($D143," o"),'VEINS SIMPLIFIED'!$I:$BX,68,0),"")</f>
        <v>Section dominated by thin wispy, anastomosing red veins and larger irregular mag-qz veins</v>
      </c>
    </row>
    <row r="144" spans="2:25" hidden="1" x14ac:dyDescent="0.3">
      <c r="B144">
        <v>47</v>
      </c>
      <c r="C144">
        <v>1</v>
      </c>
      <c r="D144" t="str">
        <f t="shared" si="2"/>
        <v>47-1</v>
      </c>
      <c r="E144">
        <v>0</v>
      </c>
      <c r="F144">
        <v>46</v>
      </c>
      <c r="G144" s="126">
        <v>106.3</v>
      </c>
      <c r="H144" s="122">
        <v>106.75999999999999</v>
      </c>
      <c r="I144" s="55" t="str">
        <f>IFERROR(VLOOKUP($D144,'VEINS SIMPLIFIED'!$H:$J,3,0),"")</f>
        <v>Listveneite</v>
      </c>
      <c r="J144" t="str">
        <f>IFERROR(VLOOKUP(CONCATENATE($D144," 1"),'VEINS SIMPLIFIED'!$I:$S,'VEINS SIMPLIFIED'!$R$1,0),"")</f>
        <v>CARB-OXD</v>
      </c>
      <c r="K144" s="122">
        <f>IFERROR(VLOOKUP(CONCATENATE($D144," 1"),'VEINS SIMPLIFIED'!$I:$S,'VEINS SIMPLIFIED'!$N$1,0),"")</f>
        <v>106.3</v>
      </c>
      <c r="L144" s="122">
        <f>IFERROR(VLOOKUP(CONCATENATE($D144," 1"),'VEINS SIMPLIFIED'!$I:$S,'VEINS SIMPLIFIED'!$O$1,0),"")</f>
        <v>106.75999999999999</v>
      </c>
      <c r="M144" t="str">
        <f>IFERROR(VLOOKUP(CONCATENATE($D144," 2"),'VEINS SIMPLIFIED'!$I:$S,'VEINS SIMPLIFIED'!$R$1,0),"")</f>
        <v/>
      </c>
      <c r="N144" t="str">
        <f>IFERROR(VLOOKUP(CONCATENATE($D144," 2"),'VEINS SIMPLIFIED'!$I:$S,'VEINS SIMPLIFIED'!$N$1,0),"")</f>
        <v/>
      </c>
      <c r="O144" t="str">
        <f>IFERROR(VLOOKUP(CONCATENATE($D144," 2"),'VEINS SIMPLIFIED'!$I:$S,'VEINS SIMPLIFIED'!$O$1,0),"")</f>
        <v/>
      </c>
      <c r="P144" t="str">
        <f>IFERROR(VLOOKUP(CONCATENATE($D144," 3"),'VEINS SIMPLIFIED'!$I:$S,'VEINS SIMPLIFIED'!$R$1,0),"")</f>
        <v>CARB-QTZ</v>
      </c>
      <c r="Q144">
        <f>IFERROR(VLOOKUP(CONCATENATE($D144," 3"),'VEINS SIMPLIFIED'!$I:$S,'VEINS SIMPLIFIED'!$N$1,0),"")</f>
        <v>106.3</v>
      </c>
      <c r="R144">
        <f>IFERROR(VLOOKUP(CONCATENATE($D144," 3"),'VEINS SIMPLIFIED'!$I:$S,'VEINS SIMPLIFIED'!$O$1,0),"")</f>
        <v>106.75999999999999</v>
      </c>
      <c r="S144" t="str">
        <f>IFERROR(VLOOKUP(CONCATENATE($D144," 4"),'VEINS SIMPLIFIED'!$I:$S,'VEINS SIMPLIFIED'!$R$1,0),"")</f>
        <v/>
      </c>
      <c r="T144" t="str">
        <f>IFERROR(VLOOKUP(CONCATENATE($D144," 4"),'VEINS SIMPLIFIED'!$I:$S,'VEINS SIMPLIFIED'!$N$1,0),"")</f>
        <v/>
      </c>
      <c r="U144" t="str">
        <f>IFERROR(VLOOKUP(CONCATENATE($D144," 4"),'VEINS SIMPLIFIED'!$I:$S,'VEINS SIMPLIFIED'!$O$1,0),"")</f>
        <v/>
      </c>
      <c r="V144" t="str">
        <f>IFERROR(VLOOKUP(CONCATENATE($D144," 5"),'VEINS SIMPLIFIED'!$I:$S,'VEINS SIMPLIFIED'!$R$1,0),"")</f>
        <v/>
      </c>
      <c r="W144" t="str">
        <f>IFERROR(VLOOKUP(CONCATENATE($D144," 5"),'VEINS SIMPLIFIED'!$I:$S,'VEINS SIMPLIFIED'!$N$1,0),"")</f>
        <v/>
      </c>
      <c r="X144" t="str">
        <f>IFERROR(VLOOKUP(CONCATENATE($D144," 5"),'VEINS SIMPLIFIED'!$I:$S,'VEINS SIMPLIFIED'!$O$1,0),"")</f>
        <v/>
      </c>
      <c r="Y144" s="113" t="str">
        <f>IFERROR(VLOOKUP(CONCATENATE($D144," o"),'VEINS SIMPLIFIED'!$I:$BX,68,0),"")</f>
        <v>Section dominated by thin wispy, anastomosing red veins. Grow lighter pink down section</v>
      </c>
    </row>
    <row r="145" spans="2:25" hidden="1" x14ac:dyDescent="0.3">
      <c r="B145">
        <v>47</v>
      </c>
      <c r="C145">
        <v>2</v>
      </c>
      <c r="D145" t="str">
        <f t="shared" si="2"/>
        <v>47-2</v>
      </c>
      <c r="E145">
        <v>0</v>
      </c>
      <c r="F145">
        <v>91</v>
      </c>
      <c r="G145" s="126">
        <v>106.765</v>
      </c>
      <c r="H145" s="122">
        <v>107.675</v>
      </c>
      <c r="I145" s="55" t="str">
        <f>IFERROR(VLOOKUP($D145,'VEINS SIMPLIFIED'!$H:$J,3,0),"")</f>
        <v>Listveneite</v>
      </c>
      <c r="J145" t="str">
        <f>IFERROR(VLOOKUP(CONCATENATE($D145," 1"),'VEINS SIMPLIFIED'!$I:$S,'VEINS SIMPLIFIED'!$R$1,0),"")</f>
        <v>CARB-OXD</v>
      </c>
      <c r="K145" s="122">
        <f>IFERROR(VLOOKUP(CONCATENATE($D145," 1"),'VEINS SIMPLIFIED'!$I:$S,'VEINS SIMPLIFIED'!$N$1,0),"")</f>
        <v>106.765</v>
      </c>
      <c r="L145" s="122">
        <f>IFERROR(VLOOKUP(CONCATENATE($D145," 1"),'VEINS SIMPLIFIED'!$I:$S,'VEINS SIMPLIFIED'!$O$1,0),"")</f>
        <v>107.675</v>
      </c>
      <c r="M145" t="str">
        <f>IFERROR(VLOOKUP(CONCATENATE($D145," 2"),'VEINS SIMPLIFIED'!$I:$S,'VEINS SIMPLIFIED'!$R$1,0),"")</f>
        <v/>
      </c>
      <c r="N145" t="str">
        <f>IFERROR(VLOOKUP(CONCATENATE($D145," 2"),'VEINS SIMPLIFIED'!$I:$S,'VEINS SIMPLIFIED'!$N$1,0),"")</f>
        <v/>
      </c>
      <c r="O145" t="str">
        <f>IFERROR(VLOOKUP(CONCATENATE($D145," 2"),'VEINS SIMPLIFIED'!$I:$S,'VEINS SIMPLIFIED'!$O$1,0),"")</f>
        <v/>
      </c>
      <c r="P145" t="str">
        <f>IFERROR(VLOOKUP(CONCATENATE($D145," 3"),'VEINS SIMPLIFIED'!$I:$S,'VEINS SIMPLIFIED'!$R$1,0),"")</f>
        <v>CARB-QTZ</v>
      </c>
      <c r="Q145">
        <f>IFERROR(VLOOKUP(CONCATENATE($D145," 3"),'VEINS SIMPLIFIED'!$I:$S,'VEINS SIMPLIFIED'!$N$1,0),"")</f>
        <v>106.765</v>
      </c>
      <c r="R145">
        <f>IFERROR(VLOOKUP(CONCATENATE($D145," 3"),'VEINS SIMPLIFIED'!$I:$S,'VEINS SIMPLIFIED'!$O$1,0),"")</f>
        <v>107.675</v>
      </c>
      <c r="S145" t="str">
        <f>IFERROR(VLOOKUP(CONCATENATE($D145," 4"),'VEINS SIMPLIFIED'!$I:$S,'VEINS SIMPLIFIED'!$R$1,0),"")</f>
        <v/>
      </c>
      <c r="T145" t="str">
        <f>IFERROR(VLOOKUP(CONCATENATE($D145," 4"),'VEINS SIMPLIFIED'!$I:$S,'VEINS SIMPLIFIED'!$N$1,0),"")</f>
        <v/>
      </c>
      <c r="U145" t="str">
        <f>IFERROR(VLOOKUP(CONCATENATE($D145," 4"),'VEINS SIMPLIFIED'!$I:$S,'VEINS SIMPLIFIED'!$O$1,0),"")</f>
        <v/>
      </c>
      <c r="V145" t="str">
        <f>IFERROR(VLOOKUP(CONCATENATE($D145," 5"),'VEINS SIMPLIFIED'!$I:$S,'VEINS SIMPLIFIED'!$R$1,0),"")</f>
        <v/>
      </c>
      <c r="W145" t="str">
        <f>IFERROR(VLOOKUP(CONCATENATE($D145," 5"),'VEINS SIMPLIFIED'!$I:$S,'VEINS SIMPLIFIED'!$N$1,0),"")</f>
        <v/>
      </c>
      <c r="X145" t="str">
        <f>IFERROR(VLOOKUP(CONCATENATE($D145," 5"),'VEINS SIMPLIFIED'!$I:$S,'VEINS SIMPLIFIED'!$O$1,0),"")</f>
        <v/>
      </c>
      <c r="Y145" s="113" t="str">
        <f>IFERROR(VLOOKUP(CONCATENATE($D145," o"),'VEINS SIMPLIFIED'!$I:$BX,68,0),"")</f>
        <v>Thin net veins in this section are pink, wall rock has hematite. One carb-qz vein set contains hem flakes</v>
      </c>
    </row>
    <row r="146" spans="2:25" hidden="1" x14ac:dyDescent="0.3">
      <c r="B146">
        <v>47</v>
      </c>
      <c r="C146">
        <v>3</v>
      </c>
      <c r="D146" t="str">
        <f t="shared" si="2"/>
        <v>47-3</v>
      </c>
      <c r="E146">
        <v>0</v>
      </c>
      <c r="F146">
        <v>82</v>
      </c>
      <c r="G146" s="126">
        <v>107.675</v>
      </c>
      <c r="H146" s="122">
        <v>108.49499999999999</v>
      </c>
      <c r="I146" s="55" t="str">
        <f>IFERROR(VLOOKUP($D146,'VEINS SIMPLIFIED'!$H:$J,3,0),"")</f>
        <v>Listveneite</v>
      </c>
      <c r="J146" t="str">
        <f>IFERROR(VLOOKUP(CONCATENATE($D146," 1"),'VEINS SIMPLIFIED'!$I:$S,'VEINS SIMPLIFIED'!$R$1,0),"")</f>
        <v>CARB-OXD</v>
      </c>
      <c r="K146" s="122">
        <f>IFERROR(VLOOKUP(CONCATENATE($D146," 1"),'VEINS SIMPLIFIED'!$I:$S,'VEINS SIMPLIFIED'!$N$1,0),"")</f>
        <v>107.675</v>
      </c>
      <c r="L146" s="122">
        <f>IFERROR(VLOOKUP(CONCATENATE($D146," 1"),'VEINS SIMPLIFIED'!$I:$S,'VEINS SIMPLIFIED'!$O$1,0),"")</f>
        <v>108.49499999999999</v>
      </c>
      <c r="M146" t="str">
        <f>IFERROR(VLOOKUP(CONCATENATE($D146," 2"),'VEINS SIMPLIFIED'!$I:$S,'VEINS SIMPLIFIED'!$R$1,0),"")</f>
        <v/>
      </c>
      <c r="N146" t="str">
        <f>IFERROR(VLOOKUP(CONCATENATE($D146," 2"),'VEINS SIMPLIFIED'!$I:$S,'VEINS SIMPLIFIED'!$N$1,0),"")</f>
        <v/>
      </c>
      <c r="O146" t="str">
        <f>IFERROR(VLOOKUP(CONCATENATE($D146," 2"),'VEINS SIMPLIFIED'!$I:$S,'VEINS SIMPLIFIED'!$O$1,0),"")</f>
        <v/>
      </c>
      <c r="P146" t="str">
        <f>IFERROR(VLOOKUP(CONCATENATE($D146," 3"),'VEINS SIMPLIFIED'!$I:$S,'VEINS SIMPLIFIED'!$R$1,0),"")</f>
        <v>CARB-QTZ</v>
      </c>
      <c r="Q146">
        <f>IFERROR(VLOOKUP(CONCATENATE($D146," 3"),'VEINS SIMPLIFIED'!$I:$S,'VEINS SIMPLIFIED'!$N$1,0),"")</f>
        <v>107.675</v>
      </c>
      <c r="R146">
        <f>IFERROR(VLOOKUP(CONCATENATE($D146," 3"),'VEINS SIMPLIFIED'!$I:$S,'VEINS SIMPLIFIED'!$O$1,0),"")</f>
        <v>108.49499999999999</v>
      </c>
      <c r="S146" t="str">
        <f>IFERROR(VLOOKUP(CONCATENATE($D146," 4"),'VEINS SIMPLIFIED'!$I:$S,'VEINS SIMPLIFIED'!$R$1,0),"")</f>
        <v/>
      </c>
      <c r="T146" t="str">
        <f>IFERROR(VLOOKUP(CONCATENATE($D146," 4"),'VEINS SIMPLIFIED'!$I:$S,'VEINS SIMPLIFIED'!$N$1,0),"")</f>
        <v/>
      </c>
      <c r="U146" t="str">
        <f>IFERROR(VLOOKUP(CONCATENATE($D146," 4"),'VEINS SIMPLIFIED'!$I:$S,'VEINS SIMPLIFIED'!$O$1,0),"")</f>
        <v/>
      </c>
      <c r="V146" t="str">
        <f>IFERROR(VLOOKUP(CONCATENATE($D146," 5"),'VEINS SIMPLIFIED'!$I:$S,'VEINS SIMPLIFIED'!$R$1,0),"")</f>
        <v>OTHER</v>
      </c>
      <c r="W146">
        <f>IFERROR(VLOOKUP(CONCATENATE($D146," 5"),'VEINS SIMPLIFIED'!$I:$S,'VEINS SIMPLIFIED'!$N$1,0),"")</f>
        <v>107.675</v>
      </c>
      <c r="X146">
        <f>IFERROR(VLOOKUP(CONCATENATE($D146," 5"),'VEINS SIMPLIFIED'!$I:$S,'VEINS SIMPLIFIED'!$O$1,0),"")</f>
        <v>108.49499999999999</v>
      </c>
      <c r="Y146" s="113" t="str">
        <f>IFERROR(VLOOKUP(CONCATENATE($D146," o"),'VEINS SIMPLIFIED'!$I:$BX,68,0),"")</f>
        <v>Thin net veins in this section are pink, wall rock has hematite. Distinctive thin wispy hematite veins are early in vein sequence</v>
      </c>
    </row>
    <row r="147" spans="2:25" hidden="1" x14ac:dyDescent="0.3">
      <c r="B147">
        <v>47</v>
      </c>
      <c r="C147">
        <v>4</v>
      </c>
      <c r="D147" t="str">
        <f t="shared" si="2"/>
        <v>47-4</v>
      </c>
      <c r="E147">
        <v>0</v>
      </c>
      <c r="F147">
        <v>93</v>
      </c>
      <c r="G147" s="126">
        <v>108.49499999999999</v>
      </c>
      <c r="H147" s="122">
        <v>109.425</v>
      </c>
      <c r="I147" s="55" t="str">
        <f>IFERROR(VLOOKUP($D147,'VEINS SIMPLIFIED'!$H:$J,3,0),"")</f>
        <v>Listveneite</v>
      </c>
      <c r="J147" t="str">
        <f>IFERROR(VLOOKUP(CONCATENATE($D147," 1"),'VEINS SIMPLIFIED'!$I:$S,'VEINS SIMPLIFIED'!$R$1,0),"")</f>
        <v>CARB-OXD</v>
      </c>
      <c r="K147" s="122">
        <f>IFERROR(VLOOKUP(CONCATENATE($D147," 1"),'VEINS SIMPLIFIED'!$I:$S,'VEINS SIMPLIFIED'!$N$1,0),"")</f>
        <v>108.49499999999999</v>
      </c>
      <c r="L147" s="122">
        <f>IFERROR(VLOOKUP(CONCATENATE($D147," 1"),'VEINS SIMPLIFIED'!$I:$S,'VEINS SIMPLIFIED'!$O$1,0),"")</f>
        <v>109.425</v>
      </c>
      <c r="M147" t="str">
        <f>IFERROR(VLOOKUP(CONCATENATE($D147," 2"),'VEINS SIMPLIFIED'!$I:$S,'VEINS SIMPLIFIED'!$R$1,0),"")</f>
        <v/>
      </c>
      <c r="N147" t="str">
        <f>IFERROR(VLOOKUP(CONCATENATE($D147," 2"),'VEINS SIMPLIFIED'!$I:$S,'VEINS SIMPLIFIED'!$N$1,0),"")</f>
        <v/>
      </c>
      <c r="O147" t="str">
        <f>IFERROR(VLOOKUP(CONCATENATE($D147," 2"),'VEINS SIMPLIFIED'!$I:$S,'VEINS SIMPLIFIED'!$O$1,0),"")</f>
        <v/>
      </c>
      <c r="P147" t="str">
        <f>IFERROR(VLOOKUP(CONCATENATE($D147," 3"),'VEINS SIMPLIFIED'!$I:$S,'VEINS SIMPLIFIED'!$R$1,0),"")</f>
        <v>CARB-QTZ</v>
      </c>
      <c r="Q147">
        <f>IFERROR(VLOOKUP(CONCATENATE($D147," 3"),'VEINS SIMPLIFIED'!$I:$S,'VEINS SIMPLIFIED'!$N$1,0),"")</f>
        <v>108.49499999999999</v>
      </c>
      <c r="R147">
        <f>IFERROR(VLOOKUP(CONCATENATE($D147," 3"),'VEINS SIMPLIFIED'!$I:$S,'VEINS SIMPLIFIED'!$O$1,0),"")</f>
        <v>109.425</v>
      </c>
      <c r="S147" t="str">
        <f>IFERROR(VLOOKUP(CONCATENATE($D147," 4"),'VEINS SIMPLIFIED'!$I:$S,'VEINS SIMPLIFIED'!$R$1,0),"")</f>
        <v/>
      </c>
      <c r="T147" t="str">
        <f>IFERROR(VLOOKUP(CONCATENATE($D147," 4"),'VEINS SIMPLIFIED'!$I:$S,'VEINS SIMPLIFIED'!$N$1,0),"")</f>
        <v/>
      </c>
      <c r="U147" t="str">
        <f>IFERROR(VLOOKUP(CONCATENATE($D147," 4"),'VEINS SIMPLIFIED'!$I:$S,'VEINS SIMPLIFIED'!$O$1,0),"")</f>
        <v/>
      </c>
      <c r="V147" t="str">
        <f>IFERROR(VLOOKUP(CONCATENATE($D147," 5"),'VEINS SIMPLIFIED'!$I:$S,'VEINS SIMPLIFIED'!$R$1,0),"")</f>
        <v>OTHER</v>
      </c>
      <c r="W147">
        <f>IFERROR(VLOOKUP(CONCATENATE($D147," 5"),'VEINS SIMPLIFIED'!$I:$S,'VEINS SIMPLIFIED'!$N$1,0),"")</f>
        <v>108.49499999999999</v>
      </c>
      <c r="X147">
        <f>IFERROR(VLOOKUP(CONCATENATE($D147," 5"),'VEINS SIMPLIFIED'!$I:$S,'VEINS SIMPLIFIED'!$O$1,0),"")</f>
        <v>109.09499999999998</v>
      </c>
      <c r="Y147" s="113" t="str">
        <f>IFERROR(VLOOKUP(CONCATENATE($D147," o"),'VEINS SIMPLIFIED'!$I:$BX,68,0),"")</f>
        <v>Red, thin net veins, wall rock has hematite. Early thin wispy hematite veins</v>
      </c>
    </row>
    <row r="148" spans="2:25" hidden="1" x14ac:dyDescent="0.3">
      <c r="B148">
        <v>48</v>
      </c>
      <c r="C148">
        <v>1</v>
      </c>
      <c r="D148" t="str">
        <f t="shared" si="2"/>
        <v>48-1</v>
      </c>
      <c r="E148">
        <v>0</v>
      </c>
      <c r="F148">
        <v>88</v>
      </c>
      <c r="G148" s="126">
        <v>109.35</v>
      </c>
      <c r="H148" s="122">
        <v>110.22999999999999</v>
      </c>
      <c r="I148" s="55" t="str">
        <f>IFERROR(VLOOKUP($D148,'VEINS SIMPLIFIED'!$H:$J,3,0),"")</f>
        <v>Listveneite</v>
      </c>
      <c r="J148" t="str">
        <f>IFERROR(VLOOKUP(CONCATENATE($D148," 1"),'VEINS SIMPLIFIED'!$I:$S,'VEINS SIMPLIFIED'!$R$1,0),"")</f>
        <v>CARB-OXD</v>
      </c>
      <c r="K148" s="122">
        <f>IFERROR(VLOOKUP(CONCATENATE($D148," 1"),'VEINS SIMPLIFIED'!$I:$S,'VEINS SIMPLIFIED'!$N$1,0),"")</f>
        <v>109.35</v>
      </c>
      <c r="L148" s="122">
        <f>IFERROR(VLOOKUP(CONCATENATE($D148," 1"),'VEINS SIMPLIFIED'!$I:$S,'VEINS SIMPLIFIED'!$O$1,0),"")</f>
        <v>110.22999999999999</v>
      </c>
      <c r="M148" t="str">
        <f>IFERROR(VLOOKUP(CONCATENATE($D148," 2"),'VEINS SIMPLIFIED'!$I:$S,'VEINS SIMPLIFIED'!$R$1,0),"")</f>
        <v/>
      </c>
      <c r="N148" t="str">
        <f>IFERROR(VLOOKUP(CONCATENATE($D148," 2"),'VEINS SIMPLIFIED'!$I:$S,'VEINS SIMPLIFIED'!$N$1,0),"")</f>
        <v/>
      </c>
      <c r="O148" t="str">
        <f>IFERROR(VLOOKUP(CONCATENATE($D148," 2"),'VEINS SIMPLIFIED'!$I:$S,'VEINS SIMPLIFIED'!$O$1,0),"")</f>
        <v/>
      </c>
      <c r="P148" t="str">
        <f>IFERROR(VLOOKUP(CONCATENATE($D148," 3"),'VEINS SIMPLIFIED'!$I:$S,'VEINS SIMPLIFIED'!$R$1,0),"")</f>
        <v>CARB-QTZ</v>
      </c>
      <c r="Q148">
        <f>IFERROR(VLOOKUP(CONCATENATE($D148," 3"),'VEINS SIMPLIFIED'!$I:$S,'VEINS SIMPLIFIED'!$N$1,0),"")</f>
        <v>109.35</v>
      </c>
      <c r="R148">
        <f>IFERROR(VLOOKUP(CONCATENATE($D148," 3"),'VEINS SIMPLIFIED'!$I:$S,'VEINS SIMPLIFIED'!$O$1,0),"")</f>
        <v>110.22999999999999</v>
      </c>
      <c r="S148" t="str">
        <f>IFERROR(VLOOKUP(CONCATENATE($D148," 4"),'VEINS SIMPLIFIED'!$I:$S,'VEINS SIMPLIFIED'!$R$1,0),"")</f>
        <v/>
      </c>
      <c r="T148" t="str">
        <f>IFERROR(VLOOKUP(CONCATENATE($D148," 4"),'VEINS SIMPLIFIED'!$I:$S,'VEINS SIMPLIFIED'!$N$1,0),"")</f>
        <v/>
      </c>
      <c r="U148" t="str">
        <f>IFERROR(VLOOKUP(CONCATENATE($D148," 4"),'VEINS SIMPLIFIED'!$I:$S,'VEINS SIMPLIFIED'!$O$1,0),"")</f>
        <v/>
      </c>
      <c r="V148" t="str">
        <f>IFERROR(VLOOKUP(CONCATENATE($D148," 5"),'VEINS SIMPLIFIED'!$I:$S,'VEINS SIMPLIFIED'!$R$1,0),"")</f>
        <v/>
      </c>
      <c r="W148" t="str">
        <f>IFERROR(VLOOKUP(CONCATENATE($D148," 5"),'VEINS SIMPLIFIED'!$I:$S,'VEINS SIMPLIFIED'!$N$1,0),"")</f>
        <v/>
      </c>
      <c r="X148" t="str">
        <f>IFERROR(VLOOKUP(CONCATENATE($D148," 5"),'VEINS SIMPLIFIED'!$I:$S,'VEINS SIMPLIFIED'!$O$1,0),"")</f>
        <v/>
      </c>
      <c r="Y148" s="113" t="str">
        <f>IFERROR(VLOOKUP(CONCATENATE($D148," o"),'VEINS SIMPLIFIED'!$I:$BX,68,0),"")</f>
        <v>Late red, thin net veins predominate</v>
      </c>
    </row>
    <row r="149" spans="2:25" hidden="1" x14ac:dyDescent="0.3">
      <c r="B149">
        <v>48</v>
      </c>
      <c r="C149">
        <v>2</v>
      </c>
      <c r="D149" t="str">
        <f t="shared" si="2"/>
        <v>48-2</v>
      </c>
      <c r="E149">
        <v>0</v>
      </c>
      <c r="F149">
        <v>33</v>
      </c>
      <c r="G149" s="126">
        <v>110.235</v>
      </c>
      <c r="H149" s="122">
        <v>110.565</v>
      </c>
      <c r="I149" s="55" t="str">
        <f>IFERROR(VLOOKUP($D149,'VEINS SIMPLIFIED'!$H:$J,3,0),"")</f>
        <v>Listveneite</v>
      </c>
      <c r="J149" t="str">
        <f>IFERROR(VLOOKUP(CONCATENATE($D149," 1"),'VEINS SIMPLIFIED'!$I:$S,'VEINS SIMPLIFIED'!$R$1,0),"")</f>
        <v>CARB-OXD</v>
      </c>
      <c r="K149" s="122">
        <f>IFERROR(VLOOKUP(CONCATENATE($D149," 1"),'VEINS SIMPLIFIED'!$I:$S,'VEINS SIMPLIFIED'!$N$1,0),"")</f>
        <v>110.235</v>
      </c>
      <c r="L149" s="122">
        <f>IFERROR(VLOOKUP(CONCATENATE($D149," 1"),'VEINS SIMPLIFIED'!$I:$S,'VEINS SIMPLIFIED'!$O$1,0),"")</f>
        <v>110.565</v>
      </c>
      <c r="M149" t="str">
        <f>IFERROR(VLOOKUP(CONCATENATE($D149," 2"),'VEINS SIMPLIFIED'!$I:$S,'VEINS SIMPLIFIED'!$R$1,0),"")</f>
        <v/>
      </c>
      <c r="N149" t="str">
        <f>IFERROR(VLOOKUP(CONCATENATE($D149," 2"),'VEINS SIMPLIFIED'!$I:$S,'VEINS SIMPLIFIED'!$N$1,0),"")</f>
        <v/>
      </c>
      <c r="O149" t="str">
        <f>IFERROR(VLOOKUP(CONCATENATE($D149," 2"),'VEINS SIMPLIFIED'!$I:$S,'VEINS SIMPLIFIED'!$O$1,0),"")</f>
        <v/>
      </c>
      <c r="P149" t="str">
        <f>IFERROR(VLOOKUP(CONCATENATE($D149," 3"),'VEINS SIMPLIFIED'!$I:$S,'VEINS SIMPLIFIED'!$R$1,0),"")</f>
        <v>CARB-QTZ</v>
      </c>
      <c r="Q149">
        <f>IFERROR(VLOOKUP(CONCATENATE($D149," 3"),'VEINS SIMPLIFIED'!$I:$S,'VEINS SIMPLIFIED'!$N$1,0),"")</f>
        <v>110.235</v>
      </c>
      <c r="R149">
        <f>IFERROR(VLOOKUP(CONCATENATE($D149," 3"),'VEINS SIMPLIFIED'!$I:$S,'VEINS SIMPLIFIED'!$O$1,0),"")</f>
        <v>110.565</v>
      </c>
      <c r="S149" t="str">
        <f>IFERROR(VLOOKUP(CONCATENATE($D149," 4"),'VEINS SIMPLIFIED'!$I:$S,'VEINS SIMPLIFIED'!$R$1,0),"")</f>
        <v/>
      </c>
      <c r="T149" t="str">
        <f>IFERROR(VLOOKUP(CONCATENATE($D149," 4"),'VEINS SIMPLIFIED'!$I:$S,'VEINS SIMPLIFIED'!$N$1,0),"")</f>
        <v/>
      </c>
      <c r="U149" t="str">
        <f>IFERROR(VLOOKUP(CONCATENATE($D149," 4"),'VEINS SIMPLIFIED'!$I:$S,'VEINS SIMPLIFIED'!$O$1,0),"")</f>
        <v/>
      </c>
      <c r="V149" t="str">
        <f>IFERROR(VLOOKUP(CONCATENATE($D149," 5"),'VEINS SIMPLIFIED'!$I:$S,'VEINS SIMPLIFIED'!$R$1,0),"")</f>
        <v/>
      </c>
      <c r="W149" t="str">
        <f>IFERROR(VLOOKUP(CONCATENATE($D149," 5"),'VEINS SIMPLIFIED'!$I:$S,'VEINS SIMPLIFIED'!$N$1,0),"")</f>
        <v/>
      </c>
      <c r="X149" t="str">
        <f>IFERROR(VLOOKUP(CONCATENATE($D149," 5"),'VEINS SIMPLIFIED'!$I:$S,'VEINS SIMPLIFIED'!$O$1,0),"")</f>
        <v/>
      </c>
      <c r="Y149" s="113" t="str">
        <f>IFERROR(VLOOKUP(CONCATENATE($D149," o"),'VEINS SIMPLIFIED'!$I:$BX,68,0),"")</f>
        <v xml:space="preserve"> red, thin net veins predominate</v>
      </c>
    </row>
    <row r="150" spans="2:25" hidden="1" x14ac:dyDescent="0.3">
      <c r="B150">
        <v>48</v>
      </c>
      <c r="C150">
        <v>3</v>
      </c>
      <c r="D150" t="str">
        <f t="shared" si="2"/>
        <v>48-3</v>
      </c>
      <c r="E150">
        <v>0</v>
      </c>
      <c r="F150">
        <v>99</v>
      </c>
      <c r="G150" s="126">
        <v>110.57</v>
      </c>
      <c r="H150" s="122">
        <v>111.55999999999999</v>
      </c>
      <c r="I150" s="55" t="str">
        <f>IFERROR(VLOOKUP($D150,'VEINS SIMPLIFIED'!$H:$J,3,0),"")</f>
        <v>Listveneite</v>
      </c>
      <c r="J150" t="str">
        <f>IFERROR(VLOOKUP(CONCATENATE($D150," 1"),'VEINS SIMPLIFIED'!$I:$S,'VEINS SIMPLIFIED'!$R$1,0),"")</f>
        <v>CARB-OXD</v>
      </c>
      <c r="K150" s="122">
        <f>IFERROR(VLOOKUP(CONCATENATE($D150," 1"),'VEINS SIMPLIFIED'!$I:$S,'VEINS SIMPLIFIED'!$N$1,0),"")</f>
        <v>110.57</v>
      </c>
      <c r="L150" s="122">
        <f>IFERROR(VLOOKUP(CONCATENATE($D150," 1"),'VEINS SIMPLIFIED'!$I:$S,'VEINS SIMPLIFIED'!$O$1,0),"")</f>
        <v>111.55999999999999</v>
      </c>
      <c r="M150" t="str">
        <f>IFERROR(VLOOKUP(CONCATENATE($D150," 2"),'VEINS SIMPLIFIED'!$I:$S,'VEINS SIMPLIFIED'!$R$1,0),"")</f>
        <v/>
      </c>
      <c r="N150" t="str">
        <f>IFERROR(VLOOKUP(CONCATENATE($D150," 2"),'VEINS SIMPLIFIED'!$I:$S,'VEINS SIMPLIFIED'!$N$1,0),"")</f>
        <v/>
      </c>
      <c r="O150" t="str">
        <f>IFERROR(VLOOKUP(CONCATENATE($D150," 2"),'VEINS SIMPLIFIED'!$I:$S,'VEINS SIMPLIFIED'!$O$1,0),"")</f>
        <v/>
      </c>
      <c r="P150" t="str">
        <f>IFERROR(VLOOKUP(CONCATENATE($D150," 3"),'VEINS SIMPLIFIED'!$I:$S,'VEINS SIMPLIFIED'!$R$1,0),"")</f>
        <v>CARB-QTZ</v>
      </c>
      <c r="Q150">
        <f>IFERROR(VLOOKUP(CONCATENATE($D150," 3"),'VEINS SIMPLIFIED'!$I:$S,'VEINS SIMPLIFIED'!$N$1,0),"")</f>
        <v>110.57</v>
      </c>
      <c r="R150">
        <f>IFERROR(VLOOKUP(CONCATENATE($D150," 3"),'VEINS SIMPLIFIED'!$I:$S,'VEINS SIMPLIFIED'!$O$1,0),"")</f>
        <v>111.55999999999999</v>
      </c>
      <c r="S150" t="str">
        <f>IFERROR(VLOOKUP(CONCATENATE($D150," 4"),'VEINS SIMPLIFIED'!$I:$S,'VEINS SIMPLIFIED'!$R$1,0),"")</f>
        <v/>
      </c>
      <c r="T150" t="str">
        <f>IFERROR(VLOOKUP(CONCATENATE($D150," 4"),'VEINS SIMPLIFIED'!$I:$S,'VEINS SIMPLIFIED'!$N$1,0),"")</f>
        <v/>
      </c>
      <c r="U150" t="str">
        <f>IFERROR(VLOOKUP(CONCATENATE($D150," 4"),'VEINS SIMPLIFIED'!$I:$S,'VEINS SIMPLIFIED'!$O$1,0),"")</f>
        <v/>
      </c>
      <c r="V150" t="str">
        <f>IFERROR(VLOOKUP(CONCATENATE($D150," 5"),'VEINS SIMPLIFIED'!$I:$S,'VEINS SIMPLIFIED'!$R$1,0),"")</f>
        <v/>
      </c>
      <c r="W150" t="str">
        <f>IFERROR(VLOOKUP(CONCATENATE($D150," 5"),'VEINS SIMPLIFIED'!$I:$S,'VEINS SIMPLIFIED'!$N$1,0),"")</f>
        <v/>
      </c>
      <c r="X150" t="str">
        <f>IFERROR(VLOOKUP(CONCATENATE($D150," 5"),'VEINS SIMPLIFIED'!$I:$S,'VEINS SIMPLIFIED'!$O$1,0),"")</f>
        <v/>
      </c>
      <c r="Y150" s="113" t="str">
        <f>IFERROR(VLOOKUP(CONCATENATE($D150," o"),'VEINS SIMPLIFIED'!$I:$BX,68,0),"")</f>
        <v>Chiefly white listvenite, contains abundant fine white mag+qz net veins. Prominent zoned dol+mag+qz late veins</v>
      </c>
    </row>
    <row r="151" spans="2:25" hidden="1" x14ac:dyDescent="0.3">
      <c r="B151">
        <v>49</v>
      </c>
      <c r="C151">
        <v>1</v>
      </c>
      <c r="D151" t="str">
        <f t="shared" si="2"/>
        <v>49-1</v>
      </c>
      <c r="E151">
        <v>0</v>
      </c>
      <c r="F151">
        <v>72</v>
      </c>
      <c r="G151" s="126">
        <v>111.35</v>
      </c>
      <c r="H151" s="122">
        <v>112.07</v>
      </c>
      <c r="I151" s="55" t="str">
        <f>IFERROR(VLOOKUP($D151,'VEINS SIMPLIFIED'!$H:$J,3,0),"")</f>
        <v>Listveneite</v>
      </c>
      <c r="J151" t="str">
        <f>IFERROR(VLOOKUP(CONCATENATE($D151," 1"),'VEINS SIMPLIFIED'!$I:$S,'VEINS SIMPLIFIED'!$R$1,0),"")</f>
        <v>CARB-OXD</v>
      </c>
      <c r="K151" s="122">
        <f>IFERROR(VLOOKUP(CONCATENATE($D151," 1"),'VEINS SIMPLIFIED'!$I:$S,'VEINS SIMPLIFIED'!$N$1,0),"")</f>
        <v>111.35</v>
      </c>
      <c r="L151" s="122">
        <f>IFERROR(VLOOKUP(CONCATENATE($D151," 1"),'VEINS SIMPLIFIED'!$I:$S,'VEINS SIMPLIFIED'!$O$1,0),"")</f>
        <v>112.05999999999999</v>
      </c>
      <c r="M151" t="str">
        <f>IFERROR(VLOOKUP(CONCATENATE($D151," 2"),'VEINS SIMPLIFIED'!$I:$S,'VEINS SIMPLIFIED'!$R$1,0),"")</f>
        <v/>
      </c>
      <c r="N151" t="str">
        <f>IFERROR(VLOOKUP(CONCATENATE($D151," 2"),'VEINS SIMPLIFIED'!$I:$S,'VEINS SIMPLIFIED'!$N$1,0),"")</f>
        <v/>
      </c>
      <c r="O151" t="str">
        <f>IFERROR(VLOOKUP(CONCATENATE($D151," 2"),'VEINS SIMPLIFIED'!$I:$S,'VEINS SIMPLIFIED'!$O$1,0),"")</f>
        <v/>
      </c>
      <c r="P151" t="str">
        <f>IFERROR(VLOOKUP(CONCATENATE($D151," 3"),'VEINS SIMPLIFIED'!$I:$S,'VEINS SIMPLIFIED'!$R$1,0),"")</f>
        <v>CARB-QTZ</v>
      </c>
      <c r="Q151">
        <f>IFERROR(VLOOKUP(CONCATENATE($D151," 3"),'VEINS SIMPLIFIED'!$I:$S,'VEINS SIMPLIFIED'!$N$1,0),"")</f>
        <v>111.35</v>
      </c>
      <c r="R151">
        <f>IFERROR(VLOOKUP(CONCATENATE($D151," 3"),'VEINS SIMPLIFIED'!$I:$S,'VEINS SIMPLIFIED'!$O$1,0),"")</f>
        <v>112.05999999999999</v>
      </c>
      <c r="S151" t="str">
        <f>IFERROR(VLOOKUP(CONCATENATE($D151," 4"),'VEINS SIMPLIFIED'!$I:$S,'VEINS SIMPLIFIED'!$R$1,0),"")</f>
        <v/>
      </c>
      <c r="T151" t="str">
        <f>IFERROR(VLOOKUP(CONCATENATE($D151," 4"),'VEINS SIMPLIFIED'!$I:$S,'VEINS SIMPLIFIED'!$N$1,0),"")</f>
        <v/>
      </c>
      <c r="U151" t="str">
        <f>IFERROR(VLOOKUP(CONCATENATE($D151," 4"),'VEINS SIMPLIFIED'!$I:$S,'VEINS SIMPLIFIED'!$O$1,0),"")</f>
        <v/>
      </c>
      <c r="V151" t="str">
        <f>IFERROR(VLOOKUP(CONCATENATE($D151," 5"),'VEINS SIMPLIFIED'!$I:$S,'VEINS SIMPLIFIED'!$R$1,0),"")</f>
        <v/>
      </c>
      <c r="W151" t="str">
        <f>IFERROR(VLOOKUP(CONCATENATE($D151," 5"),'VEINS SIMPLIFIED'!$I:$S,'VEINS SIMPLIFIED'!$N$1,0),"")</f>
        <v/>
      </c>
      <c r="X151" t="str">
        <f>IFERROR(VLOOKUP(CONCATENATE($D151," 5"),'VEINS SIMPLIFIED'!$I:$S,'VEINS SIMPLIFIED'!$O$1,0),"")</f>
        <v/>
      </c>
      <c r="Y151" s="113" t="str">
        <f>IFERROR(VLOOKUP(CONCATENATE($D151," o"),'VEINS SIMPLIFIED'!$I:$BX,68,0),"")</f>
        <v>Prominent zoned dol+mag+qz late patches, veins and segregations</v>
      </c>
    </row>
    <row r="152" spans="2:25" hidden="1" x14ac:dyDescent="0.3">
      <c r="B152">
        <v>49</v>
      </c>
      <c r="C152">
        <v>2</v>
      </c>
      <c r="D152" t="str">
        <f t="shared" si="2"/>
        <v>49-2</v>
      </c>
      <c r="E152">
        <v>0</v>
      </c>
      <c r="F152">
        <v>36</v>
      </c>
      <c r="G152" s="126">
        <v>112.07</v>
      </c>
      <c r="H152" s="122">
        <v>112.42999999999999</v>
      </c>
      <c r="I152" s="55" t="str">
        <f>IFERROR(VLOOKUP($D152,'VEINS SIMPLIFIED'!$H:$J,3,0),"")</f>
        <v>Listveneite</v>
      </c>
      <c r="J152" t="str">
        <f>IFERROR(VLOOKUP(CONCATENATE($D152," 1"),'VEINS SIMPLIFIED'!$I:$S,'VEINS SIMPLIFIED'!$R$1,0),"")</f>
        <v>CARB-OXD</v>
      </c>
      <c r="K152" s="122">
        <f>IFERROR(VLOOKUP(CONCATENATE($D152," 1"),'VEINS SIMPLIFIED'!$I:$S,'VEINS SIMPLIFIED'!$N$1,0),"")</f>
        <v>112.07</v>
      </c>
      <c r="L152" s="122">
        <f>IFERROR(VLOOKUP(CONCATENATE($D152," 1"),'VEINS SIMPLIFIED'!$I:$S,'VEINS SIMPLIFIED'!$O$1,0),"")</f>
        <v>112.42999999999999</v>
      </c>
      <c r="M152" t="str">
        <f>IFERROR(VLOOKUP(CONCATENATE($D152," 2"),'VEINS SIMPLIFIED'!$I:$S,'VEINS SIMPLIFIED'!$R$1,0),"")</f>
        <v/>
      </c>
      <c r="N152" t="str">
        <f>IFERROR(VLOOKUP(CONCATENATE($D152," 2"),'VEINS SIMPLIFIED'!$I:$S,'VEINS SIMPLIFIED'!$N$1,0),"")</f>
        <v/>
      </c>
      <c r="O152" t="str">
        <f>IFERROR(VLOOKUP(CONCATENATE($D152," 2"),'VEINS SIMPLIFIED'!$I:$S,'VEINS SIMPLIFIED'!$O$1,0),"")</f>
        <v/>
      </c>
      <c r="P152" t="str">
        <f>IFERROR(VLOOKUP(CONCATENATE($D152," 3"),'VEINS SIMPLIFIED'!$I:$S,'VEINS SIMPLIFIED'!$R$1,0),"")</f>
        <v>CARB-QTZ</v>
      </c>
      <c r="Q152">
        <f>IFERROR(VLOOKUP(CONCATENATE($D152," 3"),'VEINS SIMPLIFIED'!$I:$S,'VEINS SIMPLIFIED'!$N$1,0),"")</f>
        <v>112.07</v>
      </c>
      <c r="R152">
        <f>IFERROR(VLOOKUP(CONCATENATE($D152," 3"),'VEINS SIMPLIFIED'!$I:$S,'VEINS SIMPLIFIED'!$O$1,0),"")</f>
        <v>112.42999999999999</v>
      </c>
      <c r="S152" t="str">
        <f>IFERROR(VLOOKUP(CONCATENATE($D152," 4"),'VEINS SIMPLIFIED'!$I:$S,'VEINS SIMPLIFIED'!$R$1,0),"")</f>
        <v/>
      </c>
      <c r="T152" t="str">
        <f>IFERROR(VLOOKUP(CONCATENATE($D152," 4"),'VEINS SIMPLIFIED'!$I:$S,'VEINS SIMPLIFIED'!$N$1,0),"")</f>
        <v/>
      </c>
      <c r="U152" t="str">
        <f>IFERROR(VLOOKUP(CONCATENATE($D152," 4"),'VEINS SIMPLIFIED'!$I:$S,'VEINS SIMPLIFIED'!$O$1,0),"")</f>
        <v/>
      </c>
      <c r="V152" t="str">
        <f>IFERROR(VLOOKUP(CONCATENATE($D152," 5"),'VEINS SIMPLIFIED'!$I:$S,'VEINS SIMPLIFIED'!$R$1,0),"")</f>
        <v/>
      </c>
      <c r="W152" t="str">
        <f>IFERROR(VLOOKUP(CONCATENATE($D152," 5"),'VEINS SIMPLIFIED'!$I:$S,'VEINS SIMPLIFIED'!$N$1,0),"")</f>
        <v/>
      </c>
      <c r="X152" t="str">
        <f>IFERROR(VLOOKUP(CONCATENATE($D152," 5"),'VEINS SIMPLIFIED'!$I:$S,'VEINS SIMPLIFIED'!$O$1,0),"")</f>
        <v/>
      </c>
      <c r="Y152" s="113" t="str">
        <f>IFERROR(VLOOKUP(CONCATENATE($D152," o"),'VEINS SIMPLIFIED'!$I:$BX,68,0),"")</f>
        <v>Prominent zoned dol+mag+qz late patches, veins and segregations</v>
      </c>
    </row>
    <row r="153" spans="2:25" hidden="1" x14ac:dyDescent="0.3">
      <c r="B153">
        <v>50</v>
      </c>
      <c r="C153">
        <v>1</v>
      </c>
      <c r="D153" t="str">
        <f t="shared" si="2"/>
        <v>50-1</v>
      </c>
      <c r="E153">
        <v>0</v>
      </c>
      <c r="F153">
        <v>98</v>
      </c>
      <c r="G153" s="126">
        <v>112.4</v>
      </c>
      <c r="H153" s="122">
        <v>113.38000000000001</v>
      </c>
      <c r="I153" s="55" t="str">
        <f>IFERROR(VLOOKUP($D153,'VEINS SIMPLIFIED'!$H:$J,3,0),"")</f>
        <v>Listveneite</v>
      </c>
      <c r="J153" t="str">
        <f>IFERROR(VLOOKUP(CONCATENATE($D153," 1"),'VEINS SIMPLIFIED'!$I:$S,'VEINS SIMPLIFIED'!$R$1,0),"")</f>
        <v>CARB-OXD</v>
      </c>
      <c r="K153" s="122">
        <f>IFERROR(VLOOKUP(CONCATENATE($D153," 1"),'VEINS SIMPLIFIED'!$I:$S,'VEINS SIMPLIFIED'!$N$1,0),"")</f>
        <v>112.4</v>
      </c>
      <c r="L153" s="122">
        <f>IFERROR(VLOOKUP(CONCATENATE($D153," 1"),'VEINS SIMPLIFIED'!$I:$S,'VEINS SIMPLIFIED'!$O$1,0),"")</f>
        <v>113.38000000000001</v>
      </c>
      <c r="M153" t="str">
        <f>IFERROR(VLOOKUP(CONCATENATE($D153," 2"),'VEINS SIMPLIFIED'!$I:$S,'VEINS SIMPLIFIED'!$R$1,0),"")</f>
        <v/>
      </c>
      <c r="N153" t="str">
        <f>IFERROR(VLOOKUP(CONCATENATE($D153," 2"),'VEINS SIMPLIFIED'!$I:$S,'VEINS SIMPLIFIED'!$N$1,0),"")</f>
        <v/>
      </c>
      <c r="O153" t="str">
        <f>IFERROR(VLOOKUP(CONCATENATE($D153," 2"),'VEINS SIMPLIFIED'!$I:$S,'VEINS SIMPLIFIED'!$O$1,0),"")</f>
        <v/>
      </c>
      <c r="P153" t="str">
        <f>IFERROR(VLOOKUP(CONCATENATE($D153," 3"),'VEINS SIMPLIFIED'!$I:$S,'VEINS SIMPLIFIED'!$R$1,0),"")</f>
        <v>CARB-QTZ</v>
      </c>
      <c r="Q153">
        <f>IFERROR(VLOOKUP(CONCATENATE($D153," 3"),'VEINS SIMPLIFIED'!$I:$S,'VEINS SIMPLIFIED'!$N$1,0),"")</f>
        <v>112.4</v>
      </c>
      <c r="R153">
        <f>IFERROR(VLOOKUP(CONCATENATE($D153," 3"),'VEINS SIMPLIFIED'!$I:$S,'VEINS SIMPLIFIED'!$O$1,0),"")</f>
        <v>113.38000000000001</v>
      </c>
      <c r="S153" t="str">
        <f>IFERROR(VLOOKUP(CONCATENATE($D153," 4"),'VEINS SIMPLIFIED'!$I:$S,'VEINS SIMPLIFIED'!$R$1,0),"")</f>
        <v>LATE CARB</v>
      </c>
      <c r="T153">
        <f>IFERROR(VLOOKUP(CONCATENATE($D153," 4"),'VEINS SIMPLIFIED'!$I:$S,'VEINS SIMPLIFIED'!$N$1,0),"")</f>
        <v>112.46000000000001</v>
      </c>
      <c r="U153">
        <f>IFERROR(VLOOKUP(CONCATENATE($D153," 4"),'VEINS SIMPLIFIED'!$I:$S,'VEINS SIMPLIFIED'!$O$1,0),"")</f>
        <v>112.56</v>
      </c>
      <c r="V153" t="str">
        <f>IFERROR(VLOOKUP(CONCATENATE($D153," 5"),'VEINS SIMPLIFIED'!$I:$S,'VEINS SIMPLIFIED'!$R$1,0),"")</f>
        <v>OTHER</v>
      </c>
      <c r="W153">
        <f>IFERROR(VLOOKUP(CONCATENATE($D153," 5"),'VEINS SIMPLIFIED'!$I:$S,'VEINS SIMPLIFIED'!$N$1,0),"")</f>
        <v>112.4</v>
      </c>
      <c r="X153">
        <f>IFERROR(VLOOKUP(CONCATENATE($D153," 5"),'VEINS SIMPLIFIED'!$I:$S,'VEINS SIMPLIFIED'!$O$1,0),"")</f>
        <v>113.38000000000001</v>
      </c>
      <c r="Y153" s="113" t="str">
        <f>IFERROR(VLOOKUP(CONCATENATE($D153," o"),'VEINS SIMPLIFIED'!$I:$BX,68,0),"")</f>
        <v xml:space="preserve"> red, thin net veins predominate</v>
      </c>
    </row>
    <row r="154" spans="2:25" hidden="1" x14ac:dyDescent="0.3">
      <c r="B154">
        <v>50</v>
      </c>
      <c r="C154">
        <v>2</v>
      </c>
      <c r="D154" t="str">
        <f t="shared" si="2"/>
        <v>50-2</v>
      </c>
      <c r="E154">
        <v>0</v>
      </c>
      <c r="F154">
        <v>65</v>
      </c>
      <c r="G154" s="126">
        <v>113.38000000000001</v>
      </c>
      <c r="H154" s="122">
        <v>114.03000000000002</v>
      </c>
      <c r="I154" s="55" t="str">
        <f>IFERROR(VLOOKUP($D154,'VEINS SIMPLIFIED'!$H:$J,3,0),"")</f>
        <v>Listveneite</v>
      </c>
      <c r="J154" t="str">
        <f>IFERROR(VLOOKUP(CONCATENATE($D154," 1"),'VEINS SIMPLIFIED'!$I:$S,'VEINS SIMPLIFIED'!$R$1,0),"")</f>
        <v>CARB-OXD</v>
      </c>
      <c r="K154" s="122">
        <f>IFERROR(VLOOKUP(CONCATENATE($D154," 1"),'VEINS SIMPLIFIED'!$I:$S,'VEINS SIMPLIFIED'!$N$1,0),"")</f>
        <v>113.38000000000001</v>
      </c>
      <c r="L154" s="122">
        <f>IFERROR(VLOOKUP(CONCATENATE($D154," 1"),'VEINS SIMPLIFIED'!$I:$S,'VEINS SIMPLIFIED'!$O$1,0),"")</f>
        <v>114.02000000000001</v>
      </c>
      <c r="M154" t="str">
        <f>IFERROR(VLOOKUP(CONCATENATE($D154," 2"),'VEINS SIMPLIFIED'!$I:$S,'VEINS SIMPLIFIED'!$R$1,0),"")</f>
        <v/>
      </c>
      <c r="N154" t="str">
        <f>IFERROR(VLOOKUP(CONCATENATE($D154," 2"),'VEINS SIMPLIFIED'!$I:$S,'VEINS SIMPLIFIED'!$N$1,0),"")</f>
        <v/>
      </c>
      <c r="O154" t="str">
        <f>IFERROR(VLOOKUP(CONCATENATE($D154," 2"),'VEINS SIMPLIFIED'!$I:$S,'VEINS SIMPLIFIED'!$O$1,0),"")</f>
        <v/>
      </c>
      <c r="P154" t="str">
        <f>IFERROR(VLOOKUP(CONCATENATE($D154," 3"),'VEINS SIMPLIFIED'!$I:$S,'VEINS SIMPLIFIED'!$R$1,0),"")</f>
        <v>CARB-QTZ</v>
      </c>
      <c r="Q154">
        <f>IFERROR(VLOOKUP(CONCATENATE($D154," 3"),'VEINS SIMPLIFIED'!$I:$S,'VEINS SIMPLIFIED'!$N$1,0),"")</f>
        <v>113.38000000000001</v>
      </c>
      <c r="R154">
        <f>IFERROR(VLOOKUP(CONCATENATE($D154," 3"),'VEINS SIMPLIFIED'!$I:$S,'VEINS SIMPLIFIED'!$O$1,0),"")</f>
        <v>114.02000000000001</v>
      </c>
      <c r="S154" t="str">
        <f>IFERROR(VLOOKUP(CONCATENATE($D154," 4"),'VEINS SIMPLIFIED'!$I:$S,'VEINS SIMPLIFIED'!$R$1,0),"")</f>
        <v/>
      </c>
      <c r="T154" t="str">
        <f>IFERROR(VLOOKUP(CONCATENATE($D154," 4"),'VEINS SIMPLIFIED'!$I:$S,'VEINS SIMPLIFIED'!$N$1,0),"")</f>
        <v/>
      </c>
      <c r="U154" t="str">
        <f>IFERROR(VLOOKUP(CONCATENATE($D154," 4"),'VEINS SIMPLIFIED'!$I:$S,'VEINS SIMPLIFIED'!$O$1,0),"")</f>
        <v/>
      </c>
      <c r="V154" t="str">
        <f>IFERROR(VLOOKUP(CONCATENATE($D154," 5"),'VEINS SIMPLIFIED'!$I:$S,'VEINS SIMPLIFIED'!$R$1,0),"")</f>
        <v>OTHER</v>
      </c>
      <c r="W154">
        <f>IFERROR(VLOOKUP(CONCATENATE($D154," 5"),'VEINS SIMPLIFIED'!$I:$S,'VEINS SIMPLIFIED'!$N$1,0),"")</f>
        <v>113.89000000000001</v>
      </c>
      <c r="X154">
        <f>IFERROR(VLOOKUP(CONCATENATE($D154," 5"),'VEINS SIMPLIFIED'!$I:$S,'VEINS SIMPLIFIED'!$O$1,0),"")</f>
        <v>113.9</v>
      </c>
      <c r="Y154" s="113" t="str">
        <f>IFERROR(VLOOKUP(CONCATENATE($D154," o"),'VEINS SIMPLIFIED'!$I:$BX,68,0),"")</f>
        <v xml:space="preserve"> red, thin net veins predominate, locally red to pink in fuchsite rich patches</v>
      </c>
    </row>
    <row r="155" spans="2:25" hidden="1" x14ac:dyDescent="0.3">
      <c r="B155">
        <v>50</v>
      </c>
      <c r="C155">
        <v>3</v>
      </c>
      <c r="D155" t="str">
        <f t="shared" si="2"/>
        <v>50-3</v>
      </c>
      <c r="E155">
        <v>0</v>
      </c>
      <c r="F155">
        <v>81</v>
      </c>
      <c r="G155" s="126">
        <v>114.04</v>
      </c>
      <c r="H155" s="122">
        <v>114.85000000000001</v>
      </c>
      <c r="I155" s="55" t="str">
        <f>IFERROR(VLOOKUP($D155,'VEINS SIMPLIFIED'!$H:$J,3,0),"")</f>
        <v>Listveneite</v>
      </c>
      <c r="J155" t="str">
        <f>IFERROR(VLOOKUP(CONCATENATE($D155," 1"),'VEINS SIMPLIFIED'!$I:$S,'VEINS SIMPLIFIED'!$R$1,0),"")</f>
        <v>CARB-OXD</v>
      </c>
      <c r="K155" s="122">
        <f>IFERROR(VLOOKUP(CONCATENATE($D155," 1"),'VEINS SIMPLIFIED'!$I:$S,'VEINS SIMPLIFIED'!$N$1,0),"")</f>
        <v>114.04</v>
      </c>
      <c r="L155" s="122">
        <f>IFERROR(VLOOKUP(CONCATENATE($D155," 1"),'VEINS SIMPLIFIED'!$I:$S,'VEINS SIMPLIFIED'!$O$1,0),"")</f>
        <v>114.85000000000001</v>
      </c>
      <c r="M155" t="str">
        <f>IFERROR(VLOOKUP(CONCATENATE($D155," 2"),'VEINS SIMPLIFIED'!$I:$S,'VEINS SIMPLIFIED'!$R$1,0),"")</f>
        <v/>
      </c>
      <c r="N155" t="str">
        <f>IFERROR(VLOOKUP(CONCATENATE($D155," 2"),'VEINS SIMPLIFIED'!$I:$S,'VEINS SIMPLIFIED'!$N$1,0),"")</f>
        <v/>
      </c>
      <c r="O155" t="str">
        <f>IFERROR(VLOOKUP(CONCATENATE($D155," 2"),'VEINS SIMPLIFIED'!$I:$S,'VEINS SIMPLIFIED'!$O$1,0),"")</f>
        <v/>
      </c>
      <c r="P155" t="str">
        <f>IFERROR(VLOOKUP(CONCATENATE($D155," 3"),'VEINS SIMPLIFIED'!$I:$S,'VEINS SIMPLIFIED'!$R$1,0),"")</f>
        <v>CARB-QTZ</v>
      </c>
      <c r="Q155">
        <f>IFERROR(VLOOKUP(CONCATENATE($D155," 3"),'VEINS SIMPLIFIED'!$I:$S,'VEINS SIMPLIFIED'!$N$1,0),"")</f>
        <v>114.04</v>
      </c>
      <c r="R155">
        <f>IFERROR(VLOOKUP(CONCATENATE($D155," 3"),'VEINS SIMPLIFIED'!$I:$S,'VEINS SIMPLIFIED'!$O$1,0),"")</f>
        <v>114.85000000000001</v>
      </c>
      <c r="S155" t="str">
        <f>IFERROR(VLOOKUP(CONCATENATE($D155," 4"),'VEINS SIMPLIFIED'!$I:$S,'VEINS SIMPLIFIED'!$R$1,0),"")</f>
        <v/>
      </c>
      <c r="T155" t="str">
        <f>IFERROR(VLOOKUP(CONCATENATE($D155," 4"),'VEINS SIMPLIFIED'!$I:$S,'VEINS SIMPLIFIED'!$N$1,0),"")</f>
        <v/>
      </c>
      <c r="U155" t="str">
        <f>IFERROR(VLOOKUP(CONCATENATE($D155," 4"),'VEINS SIMPLIFIED'!$I:$S,'VEINS SIMPLIFIED'!$O$1,0),"")</f>
        <v/>
      </c>
      <c r="V155" t="str">
        <f>IFERROR(VLOOKUP(CONCATENATE($D155," 5"),'VEINS SIMPLIFIED'!$I:$S,'VEINS SIMPLIFIED'!$R$1,0),"")</f>
        <v>OTHER</v>
      </c>
      <c r="W155">
        <f>IFERROR(VLOOKUP(CONCATENATE($D155," 5"),'VEINS SIMPLIFIED'!$I:$S,'VEINS SIMPLIFIED'!$N$1,0),"")</f>
        <v>114.04</v>
      </c>
      <c r="X155">
        <f>IFERROR(VLOOKUP(CONCATENATE($D155," 5"),'VEINS SIMPLIFIED'!$I:$S,'VEINS SIMPLIFIED'!$O$1,0),"")</f>
        <v>114.85000000000001</v>
      </c>
      <c r="Y155" s="113" t="str">
        <f>IFERROR(VLOOKUP(CONCATENATE($D155," o"),'VEINS SIMPLIFIED'!$I:$BX,68,0),"")</f>
        <v xml:space="preserve"> red, thin net veins predominate. Complex carbonate qz veins with cc, dol?, magnesite, cut and offset by thin carbonate filled vein w brecciated wall rock fragments</v>
      </c>
    </row>
    <row r="156" spans="2:25" hidden="1" x14ac:dyDescent="0.3">
      <c r="B156">
        <v>50</v>
      </c>
      <c r="C156">
        <v>4</v>
      </c>
      <c r="D156" t="str">
        <f t="shared" si="2"/>
        <v>50-4</v>
      </c>
      <c r="E156">
        <v>0</v>
      </c>
      <c r="F156">
        <v>76</v>
      </c>
      <c r="G156" s="126">
        <v>114.85000000000001</v>
      </c>
      <c r="H156" s="122">
        <v>115.61000000000001</v>
      </c>
      <c r="I156" s="55" t="str">
        <f>IFERROR(VLOOKUP($D156,'VEINS SIMPLIFIED'!$H:$J,3,0),"")</f>
        <v>Listveneite</v>
      </c>
      <c r="J156" t="str">
        <f>IFERROR(VLOOKUP(CONCATENATE($D156," 1"),'VEINS SIMPLIFIED'!$I:$S,'VEINS SIMPLIFIED'!$R$1,0),"")</f>
        <v>CARB-OXD</v>
      </c>
      <c r="K156" s="122">
        <f>IFERROR(VLOOKUP(CONCATENATE($D156," 1"),'VEINS SIMPLIFIED'!$I:$S,'VEINS SIMPLIFIED'!$N$1,0),"")</f>
        <v>114.85000000000001</v>
      </c>
      <c r="L156" s="122">
        <f>IFERROR(VLOOKUP(CONCATENATE($D156," 1"),'VEINS SIMPLIFIED'!$I:$S,'VEINS SIMPLIFIED'!$O$1,0),"")</f>
        <v>115.61000000000001</v>
      </c>
      <c r="M156" t="str">
        <f>IFERROR(VLOOKUP(CONCATENATE($D156," 2"),'VEINS SIMPLIFIED'!$I:$S,'VEINS SIMPLIFIED'!$R$1,0),"")</f>
        <v/>
      </c>
      <c r="N156" t="str">
        <f>IFERROR(VLOOKUP(CONCATENATE($D156," 2"),'VEINS SIMPLIFIED'!$I:$S,'VEINS SIMPLIFIED'!$N$1,0),"")</f>
        <v/>
      </c>
      <c r="O156" t="str">
        <f>IFERROR(VLOOKUP(CONCATENATE($D156," 2"),'VEINS SIMPLIFIED'!$I:$S,'VEINS SIMPLIFIED'!$O$1,0),"")</f>
        <v/>
      </c>
      <c r="P156" t="str">
        <f>IFERROR(VLOOKUP(CONCATENATE($D156," 3"),'VEINS SIMPLIFIED'!$I:$S,'VEINS SIMPLIFIED'!$R$1,0),"")</f>
        <v>CARB-QTZ</v>
      </c>
      <c r="Q156">
        <f>IFERROR(VLOOKUP(CONCATENATE($D156," 3"),'VEINS SIMPLIFIED'!$I:$S,'VEINS SIMPLIFIED'!$N$1,0),"")</f>
        <v>114.85000000000001</v>
      </c>
      <c r="R156">
        <f>IFERROR(VLOOKUP(CONCATENATE($D156," 3"),'VEINS SIMPLIFIED'!$I:$S,'VEINS SIMPLIFIED'!$O$1,0),"")</f>
        <v>115.61000000000001</v>
      </c>
      <c r="S156" t="str">
        <f>IFERROR(VLOOKUP(CONCATENATE($D156," 4"),'VEINS SIMPLIFIED'!$I:$S,'VEINS SIMPLIFIED'!$R$1,0),"")</f>
        <v/>
      </c>
      <c r="T156" t="str">
        <f>IFERROR(VLOOKUP(CONCATENATE($D156," 4"),'VEINS SIMPLIFIED'!$I:$S,'VEINS SIMPLIFIED'!$N$1,0),"")</f>
        <v/>
      </c>
      <c r="U156" t="str">
        <f>IFERROR(VLOOKUP(CONCATENATE($D156," 4"),'VEINS SIMPLIFIED'!$I:$S,'VEINS SIMPLIFIED'!$O$1,0),"")</f>
        <v/>
      </c>
      <c r="V156" t="str">
        <f>IFERROR(VLOOKUP(CONCATENATE($D156," 5"),'VEINS SIMPLIFIED'!$I:$S,'VEINS SIMPLIFIED'!$R$1,0),"")</f>
        <v>OTHER</v>
      </c>
      <c r="W156">
        <f>IFERROR(VLOOKUP(CONCATENATE($D156," 5"),'VEINS SIMPLIFIED'!$I:$S,'VEINS SIMPLIFIED'!$N$1,0),"")</f>
        <v>114.85000000000001</v>
      </c>
      <c r="X156">
        <f>IFERROR(VLOOKUP(CONCATENATE($D156," 5"),'VEINS SIMPLIFIED'!$I:$S,'VEINS SIMPLIFIED'!$O$1,0),"")</f>
        <v>115.61000000000001</v>
      </c>
      <c r="Y156" s="113" t="str">
        <f>IFERROR(VLOOKUP(CONCATENATE($D156," o"),'VEINS SIMPLIFIED'!$I:$BX,68,0),"")</f>
        <v xml:space="preserve"> red, thin net veins predominate. Complex carbonate qz veins with cc, dol?, magnesite, cut and offset by thin carbonate filled vein w brecciated wall rock fragments</v>
      </c>
    </row>
    <row r="157" spans="2:25" hidden="1" x14ac:dyDescent="0.3">
      <c r="B157">
        <v>51</v>
      </c>
      <c r="C157">
        <v>1</v>
      </c>
      <c r="D157" t="str">
        <f t="shared" si="2"/>
        <v>51-1</v>
      </c>
      <c r="E157">
        <v>0</v>
      </c>
      <c r="F157">
        <v>81</v>
      </c>
      <c r="G157" s="126">
        <v>115.45</v>
      </c>
      <c r="H157" s="122">
        <v>116.26</v>
      </c>
      <c r="I157" s="55" t="str">
        <f>IFERROR(VLOOKUP($D157,'VEINS SIMPLIFIED'!$H:$J,3,0),"")</f>
        <v>Listveneite</v>
      </c>
      <c r="J157" t="str">
        <f>IFERROR(VLOOKUP(CONCATENATE($D157," 1"),'VEINS SIMPLIFIED'!$I:$S,'VEINS SIMPLIFIED'!$R$1,0),"")</f>
        <v>CARB-OXD</v>
      </c>
      <c r="K157" s="122">
        <f>IFERROR(VLOOKUP(CONCATENATE($D157," 1"),'VEINS SIMPLIFIED'!$I:$S,'VEINS SIMPLIFIED'!$N$1,0),"")</f>
        <v>115.45</v>
      </c>
      <c r="L157" s="122">
        <f>IFERROR(VLOOKUP(CONCATENATE($D157," 1"),'VEINS SIMPLIFIED'!$I:$S,'VEINS SIMPLIFIED'!$O$1,0),"")</f>
        <v>116.26</v>
      </c>
      <c r="M157" t="str">
        <f>IFERROR(VLOOKUP(CONCATENATE($D157," 2"),'VEINS SIMPLIFIED'!$I:$S,'VEINS SIMPLIFIED'!$R$1,0),"")</f>
        <v/>
      </c>
      <c r="N157" t="str">
        <f>IFERROR(VLOOKUP(CONCATENATE($D157," 2"),'VEINS SIMPLIFIED'!$I:$S,'VEINS SIMPLIFIED'!$N$1,0),"")</f>
        <v/>
      </c>
      <c r="O157" t="str">
        <f>IFERROR(VLOOKUP(CONCATENATE($D157," 2"),'VEINS SIMPLIFIED'!$I:$S,'VEINS SIMPLIFIED'!$O$1,0),"")</f>
        <v/>
      </c>
      <c r="P157" t="str">
        <f>IFERROR(VLOOKUP(CONCATENATE($D157," 3"),'VEINS SIMPLIFIED'!$I:$S,'VEINS SIMPLIFIED'!$R$1,0),"")</f>
        <v>CARB-QTZ</v>
      </c>
      <c r="Q157">
        <f>IFERROR(VLOOKUP(CONCATENATE($D157," 3"),'VEINS SIMPLIFIED'!$I:$S,'VEINS SIMPLIFIED'!$N$1,0),"")</f>
        <v>115.45</v>
      </c>
      <c r="R157">
        <f>IFERROR(VLOOKUP(CONCATENATE($D157," 3"),'VEINS SIMPLIFIED'!$I:$S,'VEINS SIMPLIFIED'!$O$1,0),"")</f>
        <v>116.26</v>
      </c>
      <c r="S157" t="str">
        <f>IFERROR(VLOOKUP(CONCATENATE($D157," 4"),'VEINS SIMPLIFIED'!$I:$S,'VEINS SIMPLIFIED'!$R$1,0),"")</f>
        <v>LATE CARB</v>
      </c>
      <c r="T157">
        <f>IFERROR(VLOOKUP(CONCATENATE($D157," 4"),'VEINS SIMPLIFIED'!$I:$S,'VEINS SIMPLIFIED'!$N$1,0),"")</f>
        <v>115.83</v>
      </c>
      <c r="U157">
        <f>IFERROR(VLOOKUP(CONCATENATE($D157," 4"),'VEINS SIMPLIFIED'!$I:$S,'VEINS SIMPLIFIED'!$O$1,0),"")</f>
        <v>115.95</v>
      </c>
      <c r="V157" t="str">
        <f>IFERROR(VLOOKUP(CONCATENATE($D157," 5"),'VEINS SIMPLIFIED'!$I:$S,'VEINS SIMPLIFIED'!$R$1,0),"")</f>
        <v/>
      </c>
      <c r="W157" t="str">
        <f>IFERROR(VLOOKUP(CONCATENATE($D157," 5"),'VEINS SIMPLIFIED'!$I:$S,'VEINS SIMPLIFIED'!$N$1,0),"")</f>
        <v/>
      </c>
      <c r="X157" t="str">
        <f>IFERROR(VLOOKUP(CONCATENATE($D157," 5"),'VEINS SIMPLIFIED'!$I:$S,'VEINS SIMPLIFIED'!$O$1,0),"")</f>
        <v/>
      </c>
      <c r="Y157" s="113" t="str">
        <f>IFERROR(VLOOKUP(CONCATENATE($D157," o"),'VEINS SIMPLIFIED'!$I:$BX,68,0),"")</f>
        <v xml:space="preserve"> red, thin net veins predominate. Large white to yellow mag+qz segregation</v>
      </c>
    </row>
    <row r="158" spans="2:25" hidden="1" x14ac:dyDescent="0.3">
      <c r="B158">
        <v>51</v>
      </c>
      <c r="C158">
        <v>2</v>
      </c>
      <c r="D158" t="str">
        <f t="shared" si="2"/>
        <v>51-2</v>
      </c>
      <c r="E158">
        <v>0</v>
      </c>
      <c r="F158">
        <v>85</v>
      </c>
      <c r="G158" s="126">
        <v>116.265</v>
      </c>
      <c r="H158" s="122">
        <v>117.11499999999999</v>
      </c>
      <c r="I158" s="55" t="str">
        <f>IFERROR(VLOOKUP($D158,'VEINS SIMPLIFIED'!$H:$J,3,0),"")</f>
        <v>Listveneite</v>
      </c>
      <c r="J158" t="str">
        <f>IFERROR(VLOOKUP(CONCATENATE($D158," 1"),'VEINS SIMPLIFIED'!$I:$S,'VEINS SIMPLIFIED'!$R$1,0),"")</f>
        <v>CARB-OXD</v>
      </c>
      <c r="K158" s="122">
        <f>IFERROR(VLOOKUP(CONCATENATE($D158," 1"),'VEINS SIMPLIFIED'!$I:$S,'VEINS SIMPLIFIED'!$N$1,0),"")</f>
        <v>116.265</v>
      </c>
      <c r="L158" s="122">
        <f>IFERROR(VLOOKUP(CONCATENATE($D158," 1"),'VEINS SIMPLIFIED'!$I:$S,'VEINS SIMPLIFIED'!$O$1,0),"")</f>
        <v>117.11499999999999</v>
      </c>
      <c r="M158" t="str">
        <f>IFERROR(VLOOKUP(CONCATENATE($D158," 2"),'VEINS SIMPLIFIED'!$I:$S,'VEINS SIMPLIFIED'!$R$1,0),"")</f>
        <v/>
      </c>
      <c r="N158" t="str">
        <f>IFERROR(VLOOKUP(CONCATENATE($D158," 2"),'VEINS SIMPLIFIED'!$I:$S,'VEINS SIMPLIFIED'!$N$1,0),"")</f>
        <v/>
      </c>
      <c r="O158" t="str">
        <f>IFERROR(VLOOKUP(CONCATENATE($D158," 2"),'VEINS SIMPLIFIED'!$I:$S,'VEINS SIMPLIFIED'!$O$1,0),"")</f>
        <v/>
      </c>
      <c r="P158" t="str">
        <f>IFERROR(VLOOKUP(CONCATENATE($D158," 3"),'VEINS SIMPLIFIED'!$I:$S,'VEINS SIMPLIFIED'!$R$1,0),"")</f>
        <v>CARB-QTZ</v>
      </c>
      <c r="Q158">
        <f>IFERROR(VLOOKUP(CONCATENATE($D158," 3"),'VEINS SIMPLIFIED'!$I:$S,'VEINS SIMPLIFIED'!$N$1,0),"")</f>
        <v>116.265</v>
      </c>
      <c r="R158">
        <f>IFERROR(VLOOKUP(CONCATENATE($D158," 3"),'VEINS SIMPLIFIED'!$I:$S,'VEINS SIMPLIFIED'!$O$1,0),"")</f>
        <v>117.11499999999999</v>
      </c>
      <c r="S158" t="str">
        <f>IFERROR(VLOOKUP(CONCATENATE($D158," 4"),'VEINS SIMPLIFIED'!$I:$S,'VEINS SIMPLIFIED'!$R$1,0),"")</f>
        <v/>
      </c>
      <c r="T158" t="str">
        <f>IFERROR(VLOOKUP(CONCATENATE($D158," 4"),'VEINS SIMPLIFIED'!$I:$S,'VEINS SIMPLIFIED'!$N$1,0),"")</f>
        <v/>
      </c>
      <c r="U158" t="str">
        <f>IFERROR(VLOOKUP(CONCATENATE($D158," 4"),'VEINS SIMPLIFIED'!$I:$S,'VEINS SIMPLIFIED'!$O$1,0),"")</f>
        <v/>
      </c>
      <c r="V158" t="str">
        <f>IFERROR(VLOOKUP(CONCATENATE($D158," 5"),'VEINS SIMPLIFIED'!$I:$S,'VEINS SIMPLIFIED'!$R$1,0),"")</f>
        <v/>
      </c>
      <c r="W158" t="str">
        <f>IFERROR(VLOOKUP(CONCATENATE($D158," 5"),'VEINS SIMPLIFIED'!$I:$S,'VEINS SIMPLIFIED'!$N$1,0),"")</f>
        <v/>
      </c>
      <c r="X158" t="str">
        <f>IFERROR(VLOOKUP(CONCATENATE($D158," 5"),'VEINS SIMPLIFIED'!$I:$S,'VEINS SIMPLIFIED'!$O$1,0),"")</f>
        <v/>
      </c>
      <c r="Y158" s="113" t="str">
        <f>IFERROR(VLOOKUP(CONCATENATE($D158," o"),'VEINS SIMPLIFIED'!$I:$BX,68,0),"")</f>
        <v xml:space="preserve"> thin net veins predominate, color varies red to pink to white</v>
      </c>
    </row>
    <row r="159" spans="2:25" hidden="1" x14ac:dyDescent="0.3">
      <c r="B159">
        <v>51</v>
      </c>
      <c r="C159">
        <v>3</v>
      </c>
      <c r="D159" t="str">
        <f t="shared" si="2"/>
        <v>51-3</v>
      </c>
      <c r="E159">
        <v>0</v>
      </c>
      <c r="F159">
        <v>76</v>
      </c>
      <c r="G159" s="126">
        <v>117.11499999999999</v>
      </c>
      <c r="H159" s="122">
        <v>117.875</v>
      </c>
      <c r="I159" s="55" t="str">
        <f>IFERROR(VLOOKUP($D159,'VEINS SIMPLIFIED'!$H:$J,3,0),"")</f>
        <v>Listveneite</v>
      </c>
      <c r="J159" t="str">
        <f>IFERROR(VLOOKUP(CONCATENATE($D159," 1"),'VEINS SIMPLIFIED'!$I:$S,'VEINS SIMPLIFIED'!$R$1,0),"")</f>
        <v>CARB-OXD</v>
      </c>
      <c r="K159" s="122">
        <f>IFERROR(VLOOKUP(CONCATENATE($D159," 1"),'VEINS SIMPLIFIED'!$I:$S,'VEINS SIMPLIFIED'!$N$1,0),"")</f>
        <v>117.11499999999999</v>
      </c>
      <c r="L159" s="122">
        <f>IFERROR(VLOOKUP(CONCATENATE($D159," 1"),'VEINS SIMPLIFIED'!$I:$S,'VEINS SIMPLIFIED'!$O$1,0),"")</f>
        <v>117.875</v>
      </c>
      <c r="M159" t="str">
        <f>IFERROR(VLOOKUP(CONCATENATE($D159," 2"),'VEINS SIMPLIFIED'!$I:$S,'VEINS SIMPLIFIED'!$R$1,0),"")</f>
        <v/>
      </c>
      <c r="N159" t="str">
        <f>IFERROR(VLOOKUP(CONCATENATE($D159," 2"),'VEINS SIMPLIFIED'!$I:$S,'VEINS SIMPLIFIED'!$N$1,0),"")</f>
        <v/>
      </c>
      <c r="O159" t="str">
        <f>IFERROR(VLOOKUP(CONCATENATE($D159," 2"),'VEINS SIMPLIFIED'!$I:$S,'VEINS SIMPLIFIED'!$O$1,0),"")</f>
        <v/>
      </c>
      <c r="P159" t="str">
        <f>IFERROR(VLOOKUP(CONCATENATE($D159," 3"),'VEINS SIMPLIFIED'!$I:$S,'VEINS SIMPLIFIED'!$R$1,0),"")</f>
        <v>CARB-QTZ</v>
      </c>
      <c r="Q159">
        <f>IFERROR(VLOOKUP(CONCATENATE($D159," 3"),'VEINS SIMPLIFIED'!$I:$S,'VEINS SIMPLIFIED'!$N$1,0),"")</f>
        <v>117.11499999999999</v>
      </c>
      <c r="R159">
        <f>IFERROR(VLOOKUP(CONCATENATE($D159," 3"),'VEINS SIMPLIFIED'!$I:$S,'VEINS SIMPLIFIED'!$O$1,0),"")</f>
        <v>117.875</v>
      </c>
      <c r="S159" t="str">
        <f>IFERROR(VLOOKUP(CONCATENATE($D159," 4"),'VEINS SIMPLIFIED'!$I:$S,'VEINS SIMPLIFIED'!$R$1,0),"")</f>
        <v/>
      </c>
      <c r="T159" t="str">
        <f>IFERROR(VLOOKUP(CONCATENATE($D159," 4"),'VEINS SIMPLIFIED'!$I:$S,'VEINS SIMPLIFIED'!$N$1,0),"")</f>
        <v/>
      </c>
      <c r="U159" t="str">
        <f>IFERROR(VLOOKUP(CONCATENATE($D159," 4"),'VEINS SIMPLIFIED'!$I:$S,'VEINS SIMPLIFIED'!$O$1,0),"")</f>
        <v/>
      </c>
      <c r="V159" t="str">
        <f>IFERROR(VLOOKUP(CONCATENATE($D159," 5"),'VEINS SIMPLIFIED'!$I:$S,'VEINS SIMPLIFIED'!$R$1,0),"")</f>
        <v/>
      </c>
      <c r="W159" t="str">
        <f>IFERROR(VLOOKUP(CONCATENATE($D159," 5"),'VEINS SIMPLIFIED'!$I:$S,'VEINS SIMPLIFIED'!$N$1,0),"")</f>
        <v/>
      </c>
      <c r="X159" t="str">
        <f>IFERROR(VLOOKUP(CONCATENATE($D159," 5"),'VEINS SIMPLIFIED'!$I:$S,'VEINS SIMPLIFIED'!$O$1,0),"")</f>
        <v/>
      </c>
      <c r="Y159" s="113" t="str">
        <f>IFERROR(VLOOKUP(CONCATENATE($D159," o"),'VEINS SIMPLIFIED'!$I:$BX,68,0),"")</f>
        <v xml:space="preserve"> complex carb+qz veining in fuchsite rich listvenite. Thin net veins and thick irregular branching networks</v>
      </c>
    </row>
    <row r="160" spans="2:25" hidden="1" x14ac:dyDescent="0.3">
      <c r="B160">
        <v>51</v>
      </c>
      <c r="C160">
        <v>4</v>
      </c>
      <c r="D160" t="str">
        <f t="shared" si="2"/>
        <v>51-4</v>
      </c>
      <c r="E160">
        <v>0</v>
      </c>
      <c r="F160">
        <v>71</v>
      </c>
      <c r="G160" s="126">
        <v>117.88</v>
      </c>
      <c r="H160" s="122">
        <v>118.58999999999999</v>
      </c>
      <c r="I160" s="55" t="str">
        <f>IFERROR(VLOOKUP($D160,'VEINS SIMPLIFIED'!$H:$J,3,0),"")</f>
        <v>Listveneite</v>
      </c>
      <c r="J160" t="str">
        <f>IFERROR(VLOOKUP(CONCATENATE($D160," 1"),'VEINS SIMPLIFIED'!$I:$S,'VEINS SIMPLIFIED'!$R$1,0),"")</f>
        <v>CARB-OXD</v>
      </c>
      <c r="K160" s="122">
        <f>IFERROR(VLOOKUP(CONCATENATE($D160," 1"),'VEINS SIMPLIFIED'!$I:$S,'VEINS SIMPLIFIED'!$N$1,0),"")</f>
        <v>117.88</v>
      </c>
      <c r="L160" s="122">
        <f>IFERROR(VLOOKUP(CONCATENATE($D160," 1"),'VEINS SIMPLIFIED'!$I:$S,'VEINS SIMPLIFIED'!$O$1,0),"")</f>
        <v>118.58999999999999</v>
      </c>
      <c r="M160" t="str">
        <f>IFERROR(VLOOKUP(CONCATENATE($D160," 2"),'VEINS SIMPLIFIED'!$I:$S,'VEINS SIMPLIFIED'!$R$1,0),"")</f>
        <v/>
      </c>
      <c r="N160" t="str">
        <f>IFERROR(VLOOKUP(CONCATENATE($D160," 2"),'VEINS SIMPLIFIED'!$I:$S,'VEINS SIMPLIFIED'!$N$1,0),"")</f>
        <v/>
      </c>
      <c r="O160" t="str">
        <f>IFERROR(VLOOKUP(CONCATENATE($D160," 2"),'VEINS SIMPLIFIED'!$I:$S,'VEINS SIMPLIFIED'!$O$1,0),"")</f>
        <v/>
      </c>
      <c r="P160" t="str">
        <f>IFERROR(VLOOKUP(CONCATENATE($D160," 3"),'VEINS SIMPLIFIED'!$I:$S,'VEINS SIMPLIFIED'!$R$1,0),"")</f>
        <v>CARB-QTZ</v>
      </c>
      <c r="Q160">
        <f>IFERROR(VLOOKUP(CONCATENATE($D160," 3"),'VEINS SIMPLIFIED'!$I:$S,'VEINS SIMPLIFIED'!$N$1,0),"")</f>
        <v>117.88</v>
      </c>
      <c r="R160">
        <f>IFERROR(VLOOKUP(CONCATENATE($D160," 3"),'VEINS SIMPLIFIED'!$I:$S,'VEINS SIMPLIFIED'!$O$1,0),"")</f>
        <v>118.58999999999999</v>
      </c>
      <c r="S160" t="str">
        <f>IFERROR(VLOOKUP(CONCATENATE($D160," 4"),'VEINS SIMPLIFIED'!$I:$S,'VEINS SIMPLIFIED'!$R$1,0),"")</f>
        <v/>
      </c>
      <c r="T160" t="str">
        <f>IFERROR(VLOOKUP(CONCATENATE($D160," 4"),'VEINS SIMPLIFIED'!$I:$S,'VEINS SIMPLIFIED'!$N$1,0),"")</f>
        <v/>
      </c>
      <c r="U160" t="str">
        <f>IFERROR(VLOOKUP(CONCATENATE($D160," 4"),'VEINS SIMPLIFIED'!$I:$S,'VEINS SIMPLIFIED'!$O$1,0),"")</f>
        <v/>
      </c>
      <c r="V160" t="str">
        <f>IFERROR(VLOOKUP(CONCATENATE($D160," 5"),'VEINS SIMPLIFIED'!$I:$S,'VEINS SIMPLIFIED'!$R$1,0),"")</f>
        <v/>
      </c>
      <c r="W160" t="str">
        <f>IFERROR(VLOOKUP(CONCATENATE($D160," 5"),'VEINS SIMPLIFIED'!$I:$S,'VEINS SIMPLIFIED'!$N$1,0),"")</f>
        <v/>
      </c>
      <c r="X160" t="str">
        <f>IFERROR(VLOOKUP(CONCATENATE($D160," 5"),'VEINS SIMPLIFIED'!$I:$S,'VEINS SIMPLIFIED'!$O$1,0),"")</f>
        <v/>
      </c>
      <c r="Y160" s="113" t="str">
        <f>IFERROR(VLOOKUP(CONCATENATE($D160," o"),'VEINS SIMPLIFIED'!$I:$BX,68,0),"")</f>
        <v xml:space="preserve"> complex carb+qz veining in fuchsite rich listvenite. Thin net veins cut by multiple generations of irregular mag+qz veins</v>
      </c>
    </row>
    <row r="161" spans="2:25" hidden="1" x14ac:dyDescent="0.3">
      <c r="B161">
        <v>52</v>
      </c>
      <c r="C161">
        <v>1</v>
      </c>
      <c r="D161" t="str">
        <f t="shared" si="2"/>
        <v>52-1</v>
      </c>
      <c r="E161">
        <v>0</v>
      </c>
      <c r="F161">
        <v>85</v>
      </c>
      <c r="G161" s="126">
        <v>118.5</v>
      </c>
      <c r="H161" s="122">
        <v>119.35</v>
      </c>
      <c r="I161" s="55" t="str">
        <f>IFERROR(VLOOKUP($D161,'VEINS SIMPLIFIED'!$H:$J,3,0),"")</f>
        <v>Listveneite</v>
      </c>
      <c r="J161" t="str">
        <f>IFERROR(VLOOKUP(CONCATENATE($D161," 1"),'VEINS SIMPLIFIED'!$I:$S,'VEINS SIMPLIFIED'!$R$1,0),"")</f>
        <v>CARB-OXD</v>
      </c>
      <c r="K161" s="122">
        <f>IFERROR(VLOOKUP(CONCATENATE($D161," 1"),'VEINS SIMPLIFIED'!$I:$S,'VEINS SIMPLIFIED'!$N$1,0),"")</f>
        <v>118.5</v>
      </c>
      <c r="L161" s="122">
        <f>IFERROR(VLOOKUP(CONCATENATE($D161," 1"),'VEINS SIMPLIFIED'!$I:$S,'VEINS SIMPLIFIED'!$O$1,0),"")</f>
        <v>119.35</v>
      </c>
      <c r="M161" t="str">
        <f>IFERROR(VLOOKUP(CONCATENATE($D161," 2"),'VEINS SIMPLIFIED'!$I:$S,'VEINS SIMPLIFIED'!$R$1,0),"")</f>
        <v/>
      </c>
      <c r="N161" t="str">
        <f>IFERROR(VLOOKUP(CONCATENATE($D161," 2"),'VEINS SIMPLIFIED'!$I:$S,'VEINS SIMPLIFIED'!$N$1,0),"")</f>
        <v/>
      </c>
      <c r="O161" t="str">
        <f>IFERROR(VLOOKUP(CONCATENATE($D161," 2"),'VEINS SIMPLIFIED'!$I:$S,'VEINS SIMPLIFIED'!$O$1,0),"")</f>
        <v/>
      </c>
      <c r="P161" t="str">
        <f>IFERROR(VLOOKUP(CONCATENATE($D161," 3"),'VEINS SIMPLIFIED'!$I:$S,'VEINS SIMPLIFIED'!$R$1,0),"")</f>
        <v>CARB-QTZ</v>
      </c>
      <c r="Q161">
        <f>IFERROR(VLOOKUP(CONCATENATE($D161," 3"),'VEINS SIMPLIFIED'!$I:$S,'VEINS SIMPLIFIED'!$N$1,0),"")</f>
        <v>118.5</v>
      </c>
      <c r="R161">
        <f>IFERROR(VLOOKUP(CONCATENATE($D161," 3"),'VEINS SIMPLIFIED'!$I:$S,'VEINS SIMPLIFIED'!$O$1,0),"")</f>
        <v>119.35</v>
      </c>
      <c r="S161" t="str">
        <f>IFERROR(VLOOKUP(CONCATENATE($D161," 4"),'VEINS SIMPLIFIED'!$I:$S,'VEINS SIMPLIFIED'!$R$1,0),"")</f>
        <v/>
      </c>
      <c r="T161" t="str">
        <f>IFERROR(VLOOKUP(CONCATENATE($D161," 4"),'VEINS SIMPLIFIED'!$I:$S,'VEINS SIMPLIFIED'!$N$1,0),"")</f>
        <v/>
      </c>
      <c r="U161" t="str">
        <f>IFERROR(VLOOKUP(CONCATENATE($D161," 4"),'VEINS SIMPLIFIED'!$I:$S,'VEINS SIMPLIFIED'!$O$1,0),"")</f>
        <v/>
      </c>
      <c r="V161" t="str">
        <f>IFERROR(VLOOKUP(CONCATENATE($D161," 5"),'VEINS SIMPLIFIED'!$I:$S,'VEINS SIMPLIFIED'!$R$1,0),"")</f>
        <v/>
      </c>
      <c r="W161" t="str">
        <f>IFERROR(VLOOKUP(CONCATENATE($D161," 5"),'VEINS SIMPLIFIED'!$I:$S,'VEINS SIMPLIFIED'!$N$1,0),"")</f>
        <v/>
      </c>
      <c r="X161" t="str">
        <f>IFERROR(VLOOKUP(CONCATENATE($D161," 5"),'VEINS SIMPLIFIED'!$I:$S,'VEINS SIMPLIFIED'!$O$1,0),"")</f>
        <v/>
      </c>
      <c r="Y161" s="113" t="str">
        <f>IFERROR(VLOOKUP(CONCATENATE($D161," o"),'VEINS SIMPLIFIED'!$I:$BX,68,0),"")</f>
        <v xml:space="preserve"> complex carb+qz veining in fuchsite rich listvenite. Thin net veins cut by multiple generations of irregular mag+qz veins</v>
      </c>
    </row>
    <row r="162" spans="2:25" hidden="1" x14ac:dyDescent="0.3">
      <c r="B162">
        <v>52</v>
      </c>
      <c r="C162">
        <v>2</v>
      </c>
      <c r="D162" t="str">
        <f t="shared" si="2"/>
        <v>52-2</v>
      </c>
      <c r="E162">
        <v>0</v>
      </c>
      <c r="F162">
        <v>29</v>
      </c>
      <c r="G162" s="126">
        <v>119.35</v>
      </c>
      <c r="H162" s="122">
        <v>119.64</v>
      </c>
      <c r="I162" s="55" t="str">
        <f>IFERROR(VLOOKUP($D162,'VEINS SIMPLIFIED'!$H:$J,3,0),"")</f>
        <v>Listveneite</v>
      </c>
      <c r="J162" t="str">
        <f>IFERROR(VLOOKUP(CONCATENATE($D162," 1"),'VEINS SIMPLIFIED'!$I:$S,'VEINS SIMPLIFIED'!$R$1,0),"")</f>
        <v>CARB-OXD</v>
      </c>
      <c r="K162" s="122">
        <f>IFERROR(VLOOKUP(CONCATENATE($D162," 1"),'VEINS SIMPLIFIED'!$I:$S,'VEINS SIMPLIFIED'!$N$1,0),"")</f>
        <v>119.35</v>
      </c>
      <c r="L162" s="122">
        <f>IFERROR(VLOOKUP(CONCATENATE($D162," 1"),'VEINS SIMPLIFIED'!$I:$S,'VEINS SIMPLIFIED'!$O$1,0),"")</f>
        <v>119.64</v>
      </c>
      <c r="M162" t="str">
        <f>IFERROR(VLOOKUP(CONCATENATE($D162," 2"),'VEINS SIMPLIFIED'!$I:$S,'VEINS SIMPLIFIED'!$R$1,0),"")</f>
        <v/>
      </c>
      <c r="N162" t="str">
        <f>IFERROR(VLOOKUP(CONCATENATE($D162," 2"),'VEINS SIMPLIFIED'!$I:$S,'VEINS SIMPLIFIED'!$N$1,0),"")</f>
        <v/>
      </c>
      <c r="O162" t="str">
        <f>IFERROR(VLOOKUP(CONCATENATE($D162," 2"),'VEINS SIMPLIFIED'!$I:$S,'VEINS SIMPLIFIED'!$O$1,0),"")</f>
        <v/>
      </c>
      <c r="P162" t="str">
        <f>IFERROR(VLOOKUP(CONCATENATE($D162," 3"),'VEINS SIMPLIFIED'!$I:$S,'VEINS SIMPLIFIED'!$R$1,0),"")</f>
        <v>CARB-QTZ</v>
      </c>
      <c r="Q162">
        <f>IFERROR(VLOOKUP(CONCATENATE($D162," 3"),'VEINS SIMPLIFIED'!$I:$S,'VEINS SIMPLIFIED'!$N$1,0),"")</f>
        <v>119.35</v>
      </c>
      <c r="R162">
        <f>IFERROR(VLOOKUP(CONCATENATE($D162," 3"),'VEINS SIMPLIFIED'!$I:$S,'VEINS SIMPLIFIED'!$O$1,0),"")</f>
        <v>119.64</v>
      </c>
      <c r="S162" t="str">
        <f>IFERROR(VLOOKUP(CONCATENATE($D162," 4"),'VEINS SIMPLIFIED'!$I:$S,'VEINS SIMPLIFIED'!$R$1,0),"")</f>
        <v/>
      </c>
      <c r="T162" t="str">
        <f>IFERROR(VLOOKUP(CONCATENATE($D162," 4"),'VEINS SIMPLIFIED'!$I:$S,'VEINS SIMPLIFIED'!$N$1,0),"")</f>
        <v/>
      </c>
      <c r="U162" t="str">
        <f>IFERROR(VLOOKUP(CONCATENATE($D162," 4"),'VEINS SIMPLIFIED'!$I:$S,'VEINS SIMPLIFIED'!$O$1,0),"")</f>
        <v/>
      </c>
      <c r="V162" t="str">
        <f>IFERROR(VLOOKUP(CONCATENATE($D162," 5"),'VEINS SIMPLIFIED'!$I:$S,'VEINS SIMPLIFIED'!$R$1,0),"")</f>
        <v/>
      </c>
      <c r="W162" t="str">
        <f>IFERROR(VLOOKUP(CONCATENATE($D162," 5"),'VEINS SIMPLIFIED'!$I:$S,'VEINS SIMPLIFIED'!$N$1,0),"")</f>
        <v/>
      </c>
      <c r="X162" t="str">
        <f>IFERROR(VLOOKUP(CONCATENATE($D162," 5"),'VEINS SIMPLIFIED'!$I:$S,'VEINS SIMPLIFIED'!$O$1,0),"")</f>
        <v/>
      </c>
      <c r="Y162" s="113" t="str">
        <f>IFERROR(VLOOKUP(CONCATENATE($D162," o"),'VEINS SIMPLIFIED'!$I:$BX,68,0),"")</f>
        <v xml:space="preserve"> complex carb+qz veining in fuchsite rich listvenite. Thin net veins cut by multiple generations of irregular mag+qz veins</v>
      </c>
    </row>
    <row r="163" spans="2:25" hidden="1" x14ac:dyDescent="0.3">
      <c r="B163">
        <v>52</v>
      </c>
      <c r="C163">
        <v>3</v>
      </c>
      <c r="D163" t="str">
        <f t="shared" si="2"/>
        <v>52-3</v>
      </c>
      <c r="E163">
        <v>0</v>
      </c>
      <c r="F163">
        <v>88</v>
      </c>
      <c r="G163" s="126">
        <v>119.64</v>
      </c>
      <c r="H163" s="122">
        <v>120.52</v>
      </c>
      <c r="I163" s="55" t="str">
        <f>IFERROR(VLOOKUP($D163,'VEINS SIMPLIFIED'!$H:$J,3,0),"")</f>
        <v>Listveneite</v>
      </c>
      <c r="J163" t="str">
        <f>IFERROR(VLOOKUP(CONCATENATE($D163," 1"),'VEINS SIMPLIFIED'!$I:$S,'VEINS SIMPLIFIED'!$R$1,0),"")</f>
        <v>CARB-OXD</v>
      </c>
      <c r="K163" s="122">
        <f>IFERROR(VLOOKUP(CONCATENATE($D163," 1"),'VEINS SIMPLIFIED'!$I:$S,'VEINS SIMPLIFIED'!$N$1,0),"")</f>
        <v>119.64</v>
      </c>
      <c r="L163" s="122">
        <f>IFERROR(VLOOKUP(CONCATENATE($D163," 1"),'VEINS SIMPLIFIED'!$I:$S,'VEINS SIMPLIFIED'!$O$1,0),"")</f>
        <v>120.52</v>
      </c>
      <c r="M163" t="str">
        <f>IFERROR(VLOOKUP(CONCATENATE($D163," 2"),'VEINS SIMPLIFIED'!$I:$S,'VEINS SIMPLIFIED'!$R$1,0),"")</f>
        <v/>
      </c>
      <c r="N163" t="str">
        <f>IFERROR(VLOOKUP(CONCATENATE($D163," 2"),'VEINS SIMPLIFIED'!$I:$S,'VEINS SIMPLIFIED'!$N$1,0),"")</f>
        <v/>
      </c>
      <c r="O163" t="str">
        <f>IFERROR(VLOOKUP(CONCATENATE($D163," 2"),'VEINS SIMPLIFIED'!$I:$S,'VEINS SIMPLIFIED'!$O$1,0),"")</f>
        <v/>
      </c>
      <c r="P163" t="str">
        <f>IFERROR(VLOOKUP(CONCATENATE($D163," 3"),'VEINS SIMPLIFIED'!$I:$S,'VEINS SIMPLIFIED'!$R$1,0),"")</f>
        <v>CARB-QTZ</v>
      </c>
      <c r="Q163">
        <f>IFERROR(VLOOKUP(CONCATENATE($D163," 3"),'VEINS SIMPLIFIED'!$I:$S,'VEINS SIMPLIFIED'!$N$1,0),"")</f>
        <v>119.64</v>
      </c>
      <c r="R163">
        <f>IFERROR(VLOOKUP(CONCATENATE($D163," 3"),'VEINS SIMPLIFIED'!$I:$S,'VEINS SIMPLIFIED'!$O$1,0),"")</f>
        <v>120.52</v>
      </c>
      <c r="S163" t="str">
        <f>IFERROR(VLOOKUP(CONCATENATE($D163," 4"),'VEINS SIMPLIFIED'!$I:$S,'VEINS SIMPLIFIED'!$R$1,0),"")</f>
        <v>LATE CARB</v>
      </c>
      <c r="T163">
        <f>IFERROR(VLOOKUP(CONCATENATE($D163," 4"),'VEINS SIMPLIFIED'!$I:$S,'VEINS SIMPLIFIED'!$N$1,0),"")</f>
        <v>120.07000000000001</v>
      </c>
      <c r="U163">
        <f>IFERROR(VLOOKUP(CONCATENATE($D163," 4"),'VEINS SIMPLIFIED'!$I:$S,'VEINS SIMPLIFIED'!$O$1,0),"")</f>
        <v>120.14</v>
      </c>
      <c r="V163" t="str">
        <f>IFERROR(VLOOKUP(CONCATENATE($D163," 5"),'VEINS SIMPLIFIED'!$I:$S,'VEINS SIMPLIFIED'!$R$1,0),"")</f>
        <v>OTHER</v>
      </c>
      <c r="W163">
        <f>IFERROR(VLOOKUP(CONCATENATE($D163," 5"),'VEINS SIMPLIFIED'!$I:$S,'VEINS SIMPLIFIED'!$N$1,0),"")</f>
        <v>119.95</v>
      </c>
      <c r="X163">
        <f>IFERROR(VLOOKUP(CONCATENATE($D163," 5"),'VEINS SIMPLIFIED'!$I:$S,'VEINS SIMPLIFIED'!$O$1,0),"")</f>
        <v>120.52</v>
      </c>
      <c r="Y163" s="113" t="str">
        <f>IFERROR(VLOOKUP(CONCATENATE($D163," o"),'VEINS SIMPLIFIED'!$I:$BX,68,0),"")</f>
        <v xml:space="preserve"> complex carb+qz veining in fuchsite rich listvenite, w thin net veins cut by multiple generations of irregular mag+qz veins. Excellent antitaxial growth textures especially in red stained listvenite below 40 cm</v>
      </c>
    </row>
    <row r="164" spans="2:25" hidden="1" x14ac:dyDescent="0.3">
      <c r="B164">
        <v>52</v>
      </c>
      <c r="C164">
        <v>4</v>
      </c>
      <c r="D164" t="str">
        <f t="shared" si="2"/>
        <v>52-4</v>
      </c>
      <c r="E164">
        <v>0</v>
      </c>
      <c r="F164">
        <v>75</v>
      </c>
      <c r="G164" s="126">
        <v>120.52</v>
      </c>
      <c r="H164" s="122">
        <v>121.27</v>
      </c>
      <c r="I164" s="55" t="str">
        <f>IFERROR(VLOOKUP($D164,'VEINS SIMPLIFIED'!$H:$J,3,0),"")</f>
        <v>Listveneite</v>
      </c>
      <c r="J164" t="str">
        <f>IFERROR(VLOOKUP(CONCATENATE($D164," 1"),'VEINS SIMPLIFIED'!$I:$S,'VEINS SIMPLIFIED'!$R$1,0),"")</f>
        <v>CARB-OXD</v>
      </c>
      <c r="K164" s="122">
        <f>IFERROR(VLOOKUP(CONCATENATE($D164," 1"),'VEINS SIMPLIFIED'!$I:$S,'VEINS SIMPLIFIED'!$N$1,0),"")</f>
        <v>120.52</v>
      </c>
      <c r="L164" s="122">
        <f>IFERROR(VLOOKUP(CONCATENATE($D164," 1"),'VEINS SIMPLIFIED'!$I:$S,'VEINS SIMPLIFIED'!$O$1,0),"")</f>
        <v>121.27</v>
      </c>
      <c r="M164" t="str">
        <f>IFERROR(VLOOKUP(CONCATENATE($D164," 2"),'VEINS SIMPLIFIED'!$I:$S,'VEINS SIMPLIFIED'!$R$1,0),"")</f>
        <v/>
      </c>
      <c r="N164" t="str">
        <f>IFERROR(VLOOKUP(CONCATENATE($D164," 2"),'VEINS SIMPLIFIED'!$I:$S,'VEINS SIMPLIFIED'!$N$1,0),"")</f>
        <v/>
      </c>
      <c r="O164" t="str">
        <f>IFERROR(VLOOKUP(CONCATENATE($D164," 2"),'VEINS SIMPLIFIED'!$I:$S,'VEINS SIMPLIFIED'!$O$1,0),"")</f>
        <v/>
      </c>
      <c r="P164" t="str">
        <f>IFERROR(VLOOKUP(CONCATENATE($D164," 3"),'VEINS SIMPLIFIED'!$I:$S,'VEINS SIMPLIFIED'!$R$1,0),"")</f>
        <v>CARB-QTZ</v>
      </c>
      <c r="Q164">
        <f>IFERROR(VLOOKUP(CONCATENATE($D164," 3"),'VEINS SIMPLIFIED'!$I:$S,'VEINS SIMPLIFIED'!$N$1,0),"")</f>
        <v>120.52</v>
      </c>
      <c r="R164">
        <f>IFERROR(VLOOKUP(CONCATENATE($D164," 3"),'VEINS SIMPLIFIED'!$I:$S,'VEINS SIMPLIFIED'!$O$1,0),"")</f>
        <v>121.27</v>
      </c>
      <c r="S164" t="str">
        <f>IFERROR(VLOOKUP(CONCATENATE($D164," 4"),'VEINS SIMPLIFIED'!$I:$S,'VEINS SIMPLIFIED'!$R$1,0),"")</f>
        <v/>
      </c>
      <c r="T164" t="str">
        <f>IFERROR(VLOOKUP(CONCATENATE($D164," 4"),'VEINS SIMPLIFIED'!$I:$S,'VEINS SIMPLIFIED'!$N$1,0),"")</f>
        <v/>
      </c>
      <c r="U164" t="str">
        <f>IFERROR(VLOOKUP(CONCATENATE($D164," 4"),'VEINS SIMPLIFIED'!$I:$S,'VEINS SIMPLIFIED'!$O$1,0),"")</f>
        <v/>
      </c>
      <c r="V164" t="str">
        <f>IFERROR(VLOOKUP(CONCATENATE($D164," 5"),'VEINS SIMPLIFIED'!$I:$S,'VEINS SIMPLIFIED'!$R$1,0),"")</f>
        <v>OTHER</v>
      </c>
      <c r="W164">
        <f>IFERROR(VLOOKUP(CONCATENATE($D164," 5"),'VEINS SIMPLIFIED'!$I:$S,'VEINS SIMPLIFIED'!$N$1,0),"")</f>
        <v>120.52</v>
      </c>
      <c r="X164">
        <f>IFERROR(VLOOKUP(CONCATENATE($D164," 5"),'VEINS SIMPLIFIED'!$I:$S,'VEINS SIMPLIFIED'!$O$1,0),"")</f>
        <v>120.6</v>
      </c>
      <c r="Y164" s="113" t="str">
        <f>IFERROR(VLOOKUP(CONCATENATE($D164," o"),'VEINS SIMPLIFIED'!$I:$BX,68,0),"")</f>
        <v>Dominated by strongly red-stained fine mag+qz  veins.</v>
      </c>
    </row>
    <row r="165" spans="2:25" hidden="1" x14ac:dyDescent="0.3">
      <c r="B165">
        <v>52</v>
      </c>
      <c r="C165">
        <v>5</v>
      </c>
      <c r="D165" t="str">
        <f t="shared" si="2"/>
        <v>52-5</v>
      </c>
      <c r="E165">
        <v>0</v>
      </c>
      <c r="F165">
        <v>25</v>
      </c>
      <c r="G165" s="126">
        <v>121.27</v>
      </c>
      <c r="H165" s="122">
        <v>121.52</v>
      </c>
      <c r="I165" s="55" t="str">
        <f>IFERROR(VLOOKUP($D165,'VEINS SIMPLIFIED'!$H:$J,3,0),"")</f>
        <v>Listveneite</v>
      </c>
      <c r="J165" t="str">
        <f>IFERROR(VLOOKUP(CONCATENATE($D165," 1"),'VEINS SIMPLIFIED'!$I:$S,'VEINS SIMPLIFIED'!$R$1,0),"")</f>
        <v>CARB-OXD</v>
      </c>
      <c r="K165" s="122">
        <f>IFERROR(VLOOKUP(CONCATENATE($D165," 1"),'VEINS SIMPLIFIED'!$I:$S,'VEINS SIMPLIFIED'!$N$1,0),"")</f>
        <v>121.27</v>
      </c>
      <c r="L165" s="122">
        <f>IFERROR(VLOOKUP(CONCATENATE($D165," 1"),'VEINS SIMPLIFIED'!$I:$S,'VEINS SIMPLIFIED'!$O$1,0),"")</f>
        <v>121.52</v>
      </c>
      <c r="M165" t="str">
        <f>IFERROR(VLOOKUP(CONCATENATE($D165," 2"),'VEINS SIMPLIFIED'!$I:$S,'VEINS SIMPLIFIED'!$R$1,0),"")</f>
        <v/>
      </c>
      <c r="N165" t="str">
        <f>IFERROR(VLOOKUP(CONCATENATE($D165," 2"),'VEINS SIMPLIFIED'!$I:$S,'VEINS SIMPLIFIED'!$N$1,0),"")</f>
        <v/>
      </c>
      <c r="O165" t="str">
        <f>IFERROR(VLOOKUP(CONCATENATE($D165," 2"),'VEINS SIMPLIFIED'!$I:$S,'VEINS SIMPLIFIED'!$O$1,0),"")</f>
        <v/>
      </c>
      <c r="P165" t="str">
        <f>IFERROR(VLOOKUP(CONCATENATE($D165," 3"),'VEINS SIMPLIFIED'!$I:$S,'VEINS SIMPLIFIED'!$R$1,0),"")</f>
        <v>CARB-QTZ</v>
      </c>
      <c r="Q165">
        <f>IFERROR(VLOOKUP(CONCATENATE($D165," 3"),'VEINS SIMPLIFIED'!$I:$S,'VEINS SIMPLIFIED'!$N$1,0),"")</f>
        <v>121.27</v>
      </c>
      <c r="R165">
        <f>IFERROR(VLOOKUP(CONCATENATE($D165," 3"),'VEINS SIMPLIFIED'!$I:$S,'VEINS SIMPLIFIED'!$O$1,0),"")</f>
        <v>121.52</v>
      </c>
      <c r="S165" t="str">
        <f>IFERROR(VLOOKUP(CONCATENATE($D165," 4"),'VEINS SIMPLIFIED'!$I:$S,'VEINS SIMPLIFIED'!$R$1,0),"")</f>
        <v>LATE CARB</v>
      </c>
      <c r="T165">
        <f>IFERROR(VLOOKUP(CONCATENATE($D165," 4"),'VEINS SIMPLIFIED'!$I:$S,'VEINS SIMPLIFIED'!$N$1,0),"")</f>
        <v>121.46</v>
      </c>
      <c r="U165">
        <f>IFERROR(VLOOKUP(CONCATENATE($D165," 4"),'VEINS SIMPLIFIED'!$I:$S,'VEINS SIMPLIFIED'!$O$1,0),"")</f>
        <v>121.49</v>
      </c>
      <c r="V165" t="str">
        <f>IFERROR(VLOOKUP(CONCATENATE($D165," 5"),'VEINS SIMPLIFIED'!$I:$S,'VEINS SIMPLIFIED'!$R$1,0),"")</f>
        <v/>
      </c>
      <c r="W165" t="str">
        <f>IFERROR(VLOOKUP(CONCATENATE($D165," 5"),'VEINS SIMPLIFIED'!$I:$S,'VEINS SIMPLIFIED'!$N$1,0),"")</f>
        <v/>
      </c>
      <c r="X165" t="str">
        <f>IFERROR(VLOOKUP(CONCATENATE($D165," 5"),'VEINS SIMPLIFIED'!$I:$S,'VEINS SIMPLIFIED'!$O$1,0),"")</f>
        <v/>
      </c>
      <c r="Y165" s="113" t="str">
        <f>IFERROR(VLOOKUP(CONCATENATE($D165," o"),'VEINS SIMPLIFIED'!$I:$BX,68,0),"")</f>
        <v>Dominated by strongly red-stained fine mag+qz  veins.</v>
      </c>
    </row>
    <row r="166" spans="2:25" hidden="1" x14ac:dyDescent="0.3">
      <c r="B166">
        <v>53</v>
      </c>
      <c r="C166">
        <v>1</v>
      </c>
      <c r="D166" t="str">
        <f t="shared" si="2"/>
        <v>53-1</v>
      </c>
      <c r="E166">
        <v>0</v>
      </c>
      <c r="F166">
        <v>60</v>
      </c>
      <c r="G166" s="126">
        <v>121.55</v>
      </c>
      <c r="H166" s="122">
        <v>122.14999999999999</v>
      </c>
      <c r="I166" s="55" t="str">
        <f>IFERROR(VLOOKUP($D166,'VEINS SIMPLIFIED'!$H:$J,3,0),"")</f>
        <v>Listveneite</v>
      </c>
      <c r="J166" t="str">
        <f>IFERROR(VLOOKUP(CONCATENATE($D166," 1"),'VEINS SIMPLIFIED'!$I:$S,'VEINS SIMPLIFIED'!$R$1,0),"")</f>
        <v>CARB-OXD</v>
      </c>
      <c r="K166" s="122">
        <f>IFERROR(VLOOKUP(CONCATENATE($D166," 1"),'VEINS SIMPLIFIED'!$I:$S,'VEINS SIMPLIFIED'!$N$1,0),"")</f>
        <v>121.55</v>
      </c>
      <c r="L166" s="122">
        <f>IFERROR(VLOOKUP(CONCATENATE($D166," 1"),'VEINS SIMPLIFIED'!$I:$S,'VEINS SIMPLIFIED'!$O$1,0),"")</f>
        <v>122.14999999999999</v>
      </c>
      <c r="M166" t="str">
        <f>IFERROR(VLOOKUP(CONCATENATE($D166," 2"),'VEINS SIMPLIFIED'!$I:$S,'VEINS SIMPLIFIED'!$R$1,0),"")</f>
        <v>CARBONATE</v>
      </c>
      <c r="N166">
        <f>IFERROR(VLOOKUP(CONCATENATE($D166," 2"),'VEINS SIMPLIFIED'!$I:$S,'VEINS SIMPLIFIED'!$N$1,0),"")</f>
        <v>121.55</v>
      </c>
      <c r="O166">
        <f>IFERROR(VLOOKUP(CONCATENATE($D166," 2"),'VEINS SIMPLIFIED'!$I:$S,'VEINS SIMPLIFIED'!$O$1,0),"")</f>
        <v>122.14999999999999</v>
      </c>
      <c r="P166" t="str">
        <f>IFERROR(VLOOKUP(CONCATENATE($D166," 3"),'VEINS SIMPLIFIED'!$I:$S,'VEINS SIMPLIFIED'!$R$1,0),"")</f>
        <v>CARB-QTZ</v>
      </c>
      <c r="Q166">
        <f>IFERROR(VLOOKUP(CONCATENATE($D166," 3"),'VEINS SIMPLIFIED'!$I:$S,'VEINS SIMPLIFIED'!$N$1,0),"")</f>
        <v>121.55</v>
      </c>
      <c r="R166">
        <f>IFERROR(VLOOKUP(CONCATENATE($D166," 3"),'VEINS SIMPLIFIED'!$I:$S,'VEINS SIMPLIFIED'!$O$1,0),"")</f>
        <v>122.14999999999999</v>
      </c>
      <c r="S166" t="str">
        <f>IFERROR(VLOOKUP(CONCATENATE($D166," 4"),'VEINS SIMPLIFIED'!$I:$S,'VEINS SIMPLIFIED'!$R$1,0),"")</f>
        <v>LATE CARB</v>
      </c>
      <c r="T166">
        <f>IFERROR(VLOOKUP(CONCATENATE($D166," 4"),'VEINS SIMPLIFIED'!$I:$S,'VEINS SIMPLIFIED'!$N$1,0),"")</f>
        <v>121.7</v>
      </c>
      <c r="U166">
        <f>IFERROR(VLOOKUP(CONCATENATE($D166," 4"),'VEINS SIMPLIFIED'!$I:$S,'VEINS SIMPLIFIED'!$O$1,0),"")</f>
        <v>121.85</v>
      </c>
      <c r="V166" t="str">
        <f>IFERROR(VLOOKUP(CONCATENATE($D166," 5"),'VEINS SIMPLIFIED'!$I:$S,'VEINS SIMPLIFIED'!$R$1,0),"")</f>
        <v/>
      </c>
      <c r="W166" t="str">
        <f>IFERROR(VLOOKUP(CONCATENATE($D166," 5"),'VEINS SIMPLIFIED'!$I:$S,'VEINS SIMPLIFIED'!$N$1,0),"")</f>
        <v/>
      </c>
      <c r="X166" t="str">
        <f>IFERROR(VLOOKUP(CONCATENATE($D166," 5"),'VEINS SIMPLIFIED'!$I:$S,'VEINS SIMPLIFIED'!$O$1,0),"")</f>
        <v/>
      </c>
      <c r="Y166" s="113" t="str">
        <f>IFERROR(VLOOKUP(CONCATENATE($D166," o"),'VEINS SIMPLIFIED'!$I:$BX,68,0),"")</f>
        <v>Dominated by strongly red-stained fine mag+qz  veins and thicker pink cross-fiber magnesite veins</v>
      </c>
    </row>
    <row r="167" spans="2:25" hidden="1" x14ac:dyDescent="0.3">
      <c r="B167">
        <v>53</v>
      </c>
      <c r="C167">
        <v>2</v>
      </c>
      <c r="D167" t="str">
        <f t="shared" si="2"/>
        <v>53-2</v>
      </c>
      <c r="E167">
        <v>0</v>
      </c>
      <c r="F167">
        <v>78</v>
      </c>
      <c r="G167" s="126">
        <v>122.14999999999999</v>
      </c>
      <c r="H167" s="122">
        <v>122.92999999999999</v>
      </c>
      <c r="I167" s="55" t="str">
        <f>IFERROR(VLOOKUP($D167,'VEINS SIMPLIFIED'!$H:$J,3,0),"")</f>
        <v>Listveneite</v>
      </c>
      <c r="J167" t="str">
        <f>IFERROR(VLOOKUP(CONCATENATE($D167," 1"),'VEINS SIMPLIFIED'!$I:$S,'VEINS SIMPLIFIED'!$R$1,0),"")</f>
        <v>CARB-OXD</v>
      </c>
      <c r="K167" s="122">
        <f>IFERROR(VLOOKUP(CONCATENATE($D167," 1"),'VEINS SIMPLIFIED'!$I:$S,'VEINS SIMPLIFIED'!$N$1,0),"")</f>
        <v>122.6</v>
      </c>
      <c r="L167" s="122">
        <f>IFERROR(VLOOKUP(CONCATENATE($D167," 1"),'VEINS SIMPLIFIED'!$I:$S,'VEINS SIMPLIFIED'!$O$1,0),"")</f>
        <v>122.92999999999999</v>
      </c>
      <c r="M167" t="str">
        <f>IFERROR(VLOOKUP(CONCATENATE($D167," 2"),'VEINS SIMPLIFIED'!$I:$S,'VEINS SIMPLIFIED'!$R$1,0),"")</f>
        <v>CARBONATE</v>
      </c>
      <c r="N167">
        <f>IFERROR(VLOOKUP(CONCATENATE($D167," 2"),'VEINS SIMPLIFIED'!$I:$S,'VEINS SIMPLIFIED'!$N$1,0),"")</f>
        <v>122.14999999999999</v>
      </c>
      <c r="O167">
        <f>IFERROR(VLOOKUP(CONCATENATE($D167," 2"),'VEINS SIMPLIFIED'!$I:$S,'VEINS SIMPLIFIED'!$O$1,0),"")</f>
        <v>122.92999999999999</v>
      </c>
      <c r="P167" t="str">
        <f>IFERROR(VLOOKUP(CONCATENATE($D167," 3"),'VEINS SIMPLIFIED'!$I:$S,'VEINS SIMPLIFIED'!$R$1,0),"")</f>
        <v>CARB-QTZ</v>
      </c>
      <c r="Q167">
        <f>IFERROR(VLOOKUP(CONCATENATE($D167," 3"),'VEINS SIMPLIFIED'!$I:$S,'VEINS SIMPLIFIED'!$N$1,0),"")</f>
        <v>122.14999999999999</v>
      </c>
      <c r="R167">
        <f>IFERROR(VLOOKUP(CONCATENATE($D167," 3"),'VEINS SIMPLIFIED'!$I:$S,'VEINS SIMPLIFIED'!$O$1,0),"")</f>
        <v>122.92999999999999</v>
      </c>
      <c r="S167" t="str">
        <f>IFERROR(VLOOKUP(CONCATENATE($D167," 4"),'VEINS SIMPLIFIED'!$I:$S,'VEINS SIMPLIFIED'!$R$1,0),"")</f>
        <v/>
      </c>
      <c r="T167" t="str">
        <f>IFERROR(VLOOKUP(CONCATENATE($D167," 4"),'VEINS SIMPLIFIED'!$I:$S,'VEINS SIMPLIFIED'!$N$1,0),"")</f>
        <v/>
      </c>
      <c r="U167" t="str">
        <f>IFERROR(VLOOKUP(CONCATENATE($D167," 4"),'VEINS SIMPLIFIED'!$I:$S,'VEINS SIMPLIFIED'!$O$1,0),"")</f>
        <v/>
      </c>
      <c r="V167" t="str">
        <f>IFERROR(VLOOKUP(CONCATENATE($D167," 5"),'VEINS SIMPLIFIED'!$I:$S,'VEINS SIMPLIFIED'!$R$1,0),"")</f>
        <v/>
      </c>
      <c r="W167" t="str">
        <f>IFERROR(VLOOKUP(CONCATENATE($D167," 5"),'VEINS SIMPLIFIED'!$I:$S,'VEINS SIMPLIFIED'!$N$1,0),"")</f>
        <v/>
      </c>
      <c r="X167" t="str">
        <f>IFERROR(VLOOKUP(CONCATENATE($D167," 5"),'VEINS SIMPLIFIED'!$I:$S,'VEINS SIMPLIFIED'!$O$1,0),"")</f>
        <v/>
      </c>
      <c r="Y167" s="113" t="str">
        <f>IFERROR(VLOOKUP(CONCATENATE($D167," o"),'VEINS SIMPLIFIED'!$I:$BX,68,0),"")</f>
        <v>Prominent coarse cross fiber magnesite in irregular subvertical veins</v>
      </c>
    </row>
    <row r="168" spans="2:25" hidden="1" x14ac:dyDescent="0.3">
      <c r="B168">
        <v>53</v>
      </c>
      <c r="C168">
        <v>3</v>
      </c>
      <c r="D168" t="str">
        <f t="shared" si="2"/>
        <v>53-3</v>
      </c>
      <c r="E168">
        <v>0</v>
      </c>
      <c r="F168">
        <v>78</v>
      </c>
      <c r="G168" s="126">
        <v>122.92999999999999</v>
      </c>
      <c r="H168" s="122">
        <v>123.71</v>
      </c>
      <c r="I168" s="55" t="str">
        <f>IFERROR(VLOOKUP($D168,'VEINS SIMPLIFIED'!$H:$J,3,0),"")</f>
        <v>Listveneite</v>
      </c>
      <c r="J168" t="str">
        <f>IFERROR(VLOOKUP(CONCATENATE($D168," 1"),'VEINS SIMPLIFIED'!$I:$S,'VEINS SIMPLIFIED'!$R$1,0),"")</f>
        <v>CARB-OXD</v>
      </c>
      <c r="K168" s="122">
        <f>IFERROR(VLOOKUP(CONCATENATE($D168," 1"),'VEINS SIMPLIFIED'!$I:$S,'VEINS SIMPLIFIED'!$N$1,0),"")</f>
        <v>122.92999999999999</v>
      </c>
      <c r="L168" s="122">
        <f>IFERROR(VLOOKUP(CONCATENATE($D168," 1"),'VEINS SIMPLIFIED'!$I:$S,'VEINS SIMPLIFIED'!$O$1,0),"")</f>
        <v>123.69999999999999</v>
      </c>
      <c r="M168" t="str">
        <f>IFERROR(VLOOKUP(CONCATENATE($D168," 2"),'VEINS SIMPLIFIED'!$I:$S,'VEINS SIMPLIFIED'!$R$1,0),"")</f>
        <v/>
      </c>
      <c r="N168" t="str">
        <f>IFERROR(VLOOKUP(CONCATENATE($D168," 2"),'VEINS SIMPLIFIED'!$I:$S,'VEINS SIMPLIFIED'!$N$1,0),"")</f>
        <v/>
      </c>
      <c r="O168" t="str">
        <f>IFERROR(VLOOKUP(CONCATENATE($D168," 2"),'VEINS SIMPLIFIED'!$I:$S,'VEINS SIMPLIFIED'!$O$1,0),"")</f>
        <v/>
      </c>
      <c r="P168" t="str">
        <f>IFERROR(VLOOKUP(CONCATENATE($D168," 3"),'VEINS SIMPLIFIED'!$I:$S,'VEINS SIMPLIFIED'!$R$1,0),"")</f>
        <v>CARB-QTZ</v>
      </c>
      <c r="Q168">
        <f>IFERROR(VLOOKUP(CONCATENATE($D168," 3"),'VEINS SIMPLIFIED'!$I:$S,'VEINS SIMPLIFIED'!$N$1,0),"")</f>
        <v>122.92999999999999</v>
      </c>
      <c r="R168">
        <f>IFERROR(VLOOKUP(CONCATENATE($D168," 3"),'VEINS SIMPLIFIED'!$I:$S,'VEINS SIMPLIFIED'!$O$1,0),"")</f>
        <v>123.69999999999999</v>
      </c>
      <c r="S168" t="str">
        <f>IFERROR(VLOOKUP(CONCATENATE($D168," 4"),'VEINS SIMPLIFIED'!$I:$S,'VEINS SIMPLIFIED'!$R$1,0),"")</f>
        <v/>
      </c>
      <c r="T168" t="str">
        <f>IFERROR(VLOOKUP(CONCATENATE($D168," 4"),'VEINS SIMPLIFIED'!$I:$S,'VEINS SIMPLIFIED'!$N$1,0),"")</f>
        <v/>
      </c>
      <c r="U168" t="str">
        <f>IFERROR(VLOOKUP(CONCATENATE($D168," 4"),'VEINS SIMPLIFIED'!$I:$S,'VEINS SIMPLIFIED'!$O$1,0),"")</f>
        <v/>
      </c>
      <c r="V168" t="str">
        <f>IFERROR(VLOOKUP(CONCATENATE($D168," 5"),'VEINS SIMPLIFIED'!$I:$S,'VEINS SIMPLIFIED'!$R$1,0),"")</f>
        <v/>
      </c>
      <c r="W168" t="str">
        <f>IFERROR(VLOOKUP(CONCATENATE($D168," 5"),'VEINS SIMPLIFIED'!$I:$S,'VEINS SIMPLIFIED'!$N$1,0),"")</f>
        <v/>
      </c>
      <c r="X168" t="str">
        <f>IFERROR(VLOOKUP(CONCATENATE($D168," 5"),'VEINS SIMPLIFIED'!$I:$S,'VEINS SIMPLIFIED'!$O$1,0),"")</f>
        <v/>
      </c>
      <c r="Y168" s="113" t="str">
        <f>IFERROR(VLOOKUP(CONCATENATE($D168," o"),'VEINS SIMPLIFIED'!$I:$BX,68,0),"")</f>
        <v>Dominated by strongly red-stained fine mag+qz  veins.</v>
      </c>
    </row>
    <row r="169" spans="2:25" s="119" customFormat="1" hidden="1" x14ac:dyDescent="0.3">
      <c r="B169" s="119">
        <v>53</v>
      </c>
      <c r="C169" s="119">
        <v>4</v>
      </c>
      <c r="D169" s="119" t="str">
        <f t="shared" si="2"/>
        <v>53-4</v>
      </c>
      <c r="E169" s="119">
        <v>0</v>
      </c>
      <c r="F169" s="119">
        <v>72</v>
      </c>
      <c r="G169" s="127">
        <v>123.71</v>
      </c>
      <c r="H169" s="123">
        <v>124.42999999999999</v>
      </c>
      <c r="I169" s="119" t="str">
        <f>IFERROR(VLOOKUP($D169,'VEINS SIMPLIFIED'!$H:$J,3,0),"")</f>
        <v>Listveneite</v>
      </c>
      <c r="J169" s="119" t="str">
        <f>IFERROR(VLOOKUP(CONCATENATE($D169," 1"),'VEINS SIMPLIFIED'!$I:$S,'VEINS SIMPLIFIED'!$R$1,0),"")</f>
        <v>CARB-OXD</v>
      </c>
      <c r="K169" s="123">
        <f>IFERROR(VLOOKUP(CONCATENATE($D169," 1"),'VEINS SIMPLIFIED'!$I:$S,'VEINS SIMPLIFIED'!$N$1,0),"")</f>
        <v>122.92999999999999</v>
      </c>
      <c r="L169" s="123">
        <f>IFERROR(VLOOKUP(CONCATENATE($D169," 1"),'VEINS SIMPLIFIED'!$I:$S,'VEINS SIMPLIFIED'!$O$1,0),"")</f>
        <v>123.69999999999999</v>
      </c>
      <c r="M169" s="119" t="str">
        <f>IFERROR(VLOOKUP(CONCATENATE($D169," 2"),'VEINS SIMPLIFIED'!$I:$S,'VEINS SIMPLIFIED'!$R$1,0),"")</f>
        <v/>
      </c>
      <c r="N169" s="119" t="str">
        <f>IFERROR(VLOOKUP(CONCATENATE($D169," 2"),'VEINS SIMPLIFIED'!$I:$S,'VEINS SIMPLIFIED'!$N$1,0),"")</f>
        <v/>
      </c>
      <c r="O169" s="119" t="str">
        <f>IFERROR(VLOOKUP(CONCATENATE($D169," 2"),'VEINS SIMPLIFIED'!$I:$S,'VEINS SIMPLIFIED'!$O$1,0),"")</f>
        <v/>
      </c>
      <c r="P169" s="119" t="str">
        <f>IFERROR(VLOOKUP(CONCATENATE($D169," 3"),'VEINS SIMPLIFIED'!$I:$S,'VEINS SIMPLIFIED'!$R$1,0),"")</f>
        <v>CARB-QTZ</v>
      </c>
      <c r="Q169" s="119">
        <f>IFERROR(VLOOKUP(CONCATENATE($D169," 3"),'VEINS SIMPLIFIED'!$I:$S,'VEINS SIMPLIFIED'!$N$1,0),"")</f>
        <v>122.92999999999999</v>
      </c>
      <c r="R169" s="119">
        <f>IFERROR(VLOOKUP(CONCATENATE($D169," 3"),'VEINS SIMPLIFIED'!$I:$S,'VEINS SIMPLIFIED'!$O$1,0),"")</f>
        <v>123.69999999999999</v>
      </c>
      <c r="S169" s="119" t="str">
        <f>IFERROR(VLOOKUP(CONCATENATE($D169," 4"),'VEINS SIMPLIFIED'!$I:$S,'VEINS SIMPLIFIED'!$R$1,0),"")</f>
        <v>LATE CARB</v>
      </c>
      <c r="T169" s="119">
        <f>IFERROR(VLOOKUP(CONCATENATE($D169," 4"),'VEINS SIMPLIFIED'!$I:$S,'VEINS SIMPLIFIED'!$N$1,0),"")</f>
        <v>122.92999999999999</v>
      </c>
      <c r="U169" s="119">
        <f>IFERROR(VLOOKUP(CONCATENATE($D169," 4"),'VEINS SIMPLIFIED'!$I:$S,'VEINS SIMPLIFIED'!$O$1,0),"")</f>
        <v>123.69999999999999</v>
      </c>
      <c r="V169" s="119" t="str">
        <f>IFERROR(VLOOKUP(CONCATENATE($D169," 5"),'VEINS SIMPLIFIED'!$I:$S,'VEINS SIMPLIFIED'!$R$1,0),"")</f>
        <v/>
      </c>
      <c r="W169" s="119" t="str">
        <f>IFERROR(VLOOKUP(CONCATENATE($D169," 5"),'VEINS SIMPLIFIED'!$I:$S,'VEINS SIMPLIFIED'!$N$1,0),"")</f>
        <v/>
      </c>
      <c r="X169" s="119" t="str">
        <f>IFERROR(VLOOKUP(CONCATENATE($D169," 5"),'VEINS SIMPLIFIED'!$I:$S,'VEINS SIMPLIFIED'!$O$1,0),"")</f>
        <v/>
      </c>
      <c r="Y169" s="120" t="str">
        <f>IFERROR(VLOOKUP(CONCATENATE($D169," o"),'VEINS SIMPLIFIED'!$I:$BX,68,0),"")</f>
        <v>Dominated by strongly red-stained fine mag+qz veins becoming pink towards bottom of core.</v>
      </c>
    </row>
    <row r="170" spans="2:25" s="119" customFormat="1" hidden="1" x14ac:dyDescent="0.3">
      <c r="B170" s="119">
        <v>53</v>
      </c>
      <c r="C170" s="119">
        <v>5</v>
      </c>
      <c r="D170" s="119" t="str">
        <f t="shared" si="2"/>
        <v>53-5</v>
      </c>
      <c r="E170" s="119">
        <v>0</v>
      </c>
      <c r="F170" s="119">
        <v>43</v>
      </c>
      <c r="G170" s="127">
        <v>124.44</v>
      </c>
      <c r="H170" s="123">
        <v>124.87</v>
      </c>
      <c r="I170" s="119" t="str">
        <f>IFERROR(VLOOKUP($D170,'VEINS SIMPLIFIED'!$H:$J,3,0),"")</f>
        <v>Listveneite</v>
      </c>
      <c r="J170" s="119" t="str">
        <f>IFERROR(VLOOKUP(CONCATENATE($D170," 1"),'VEINS SIMPLIFIED'!$I:$S,'VEINS SIMPLIFIED'!$R$1,0),"")</f>
        <v>CARB-OXD</v>
      </c>
      <c r="K170" s="123">
        <f>IFERROR(VLOOKUP(CONCATENATE($D170," 1"),'VEINS SIMPLIFIED'!$I:$S,'VEINS SIMPLIFIED'!$N$1,0),"")</f>
        <v>122.92999999999999</v>
      </c>
      <c r="L170" s="123">
        <f>IFERROR(VLOOKUP(CONCATENATE($D170," 1"),'VEINS SIMPLIFIED'!$I:$S,'VEINS SIMPLIFIED'!$O$1,0),"")</f>
        <v>123.69999999999999</v>
      </c>
      <c r="M170" s="119" t="str">
        <f>IFERROR(VLOOKUP(CONCATENATE($D170," 2"),'VEINS SIMPLIFIED'!$I:$S,'VEINS SIMPLIFIED'!$R$1,0),"")</f>
        <v/>
      </c>
      <c r="N170" s="119" t="str">
        <f>IFERROR(VLOOKUP(CONCATENATE($D170," 2"),'VEINS SIMPLIFIED'!$I:$S,'VEINS SIMPLIFIED'!$N$1,0),"")</f>
        <v/>
      </c>
      <c r="O170" s="119" t="str">
        <f>IFERROR(VLOOKUP(CONCATENATE($D170," 2"),'VEINS SIMPLIFIED'!$I:$S,'VEINS SIMPLIFIED'!$O$1,0),"")</f>
        <v/>
      </c>
      <c r="P170" s="119" t="str">
        <f>IFERROR(VLOOKUP(CONCATENATE($D170," 3"),'VEINS SIMPLIFIED'!$I:$S,'VEINS SIMPLIFIED'!$R$1,0),"")</f>
        <v>CARB-QTZ</v>
      </c>
      <c r="Q170" s="119">
        <f>IFERROR(VLOOKUP(CONCATENATE($D170," 3"),'VEINS SIMPLIFIED'!$I:$S,'VEINS SIMPLIFIED'!$N$1,0),"")</f>
        <v>122.92999999999999</v>
      </c>
      <c r="R170" s="119">
        <f>IFERROR(VLOOKUP(CONCATENATE($D170," 3"),'VEINS SIMPLIFIED'!$I:$S,'VEINS SIMPLIFIED'!$O$1,0),"")</f>
        <v>123.69999999999999</v>
      </c>
      <c r="S170" s="119" t="str">
        <f>IFERROR(VLOOKUP(CONCATENATE($D170," 4"),'VEINS SIMPLIFIED'!$I:$S,'VEINS SIMPLIFIED'!$R$1,0),"")</f>
        <v>LATE CARB</v>
      </c>
      <c r="T170" s="119">
        <f>IFERROR(VLOOKUP(CONCATENATE($D170," 4"),'VEINS SIMPLIFIED'!$I:$S,'VEINS SIMPLIFIED'!$N$1,0),"")</f>
        <v>122.92999999999999</v>
      </c>
      <c r="U170" s="119">
        <f>IFERROR(VLOOKUP(CONCATENATE($D170," 4"),'VEINS SIMPLIFIED'!$I:$S,'VEINS SIMPLIFIED'!$O$1,0),"")</f>
        <v>123.69999999999999</v>
      </c>
      <c r="V170" s="119" t="str">
        <f>IFERROR(VLOOKUP(CONCATENATE($D170," 5"),'VEINS SIMPLIFIED'!$I:$S,'VEINS SIMPLIFIED'!$R$1,0),"")</f>
        <v/>
      </c>
      <c r="W170" s="119" t="str">
        <f>IFERROR(VLOOKUP(CONCATENATE($D170," 5"),'VEINS SIMPLIFIED'!$I:$S,'VEINS SIMPLIFIED'!$N$1,0),"")</f>
        <v/>
      </c>
      <c r="X170" s="119" t="str">
        <f>IFERROR(VLOOKUP(CONCATENATE($D170," 5"),'VEINS SIMPLIFIED'!$I:$S,'VEINS SIMPLIFIED'!$O$1,0),"")</f>
        <v/>
      </c>
      <c r="Y170" s="120" t="str">
        <f>IFERROR(VLOOKUP(CONCATENATE($D170," o"),'VEINS SIMPLIFIED'!$I:$BX,68,0),"")</f>
        <v>Dominated by strongly red-stained fine mag+qz veins becoming pink towards bottom of core. Core is highly fractured.</v>
      </c>
    </row>
    <row r="171" spans="2:25" hidden="1" x14ac:dyDescent="0.3">
      <c r="B171">
        <v>54</v>
      </c>
      <c r="C171">
        <v>1</v>
      </c>
      <c r="D171" t="str">
        <f t="shared" si="2"/>
        <v>54-1</v>
      </c>
      <c r="E171">
        <v>0</v>
      </c>
      <c r="F171">
        <v>82</v>
      </c>
      <c r="G171" s="126">
        <v>124.6</v>
      </c>
      <c r="H171" s="122">
        <v>125.41999999999999</v>
      </c>
      <c r="I171" s="55" t="str">
        <f>IFERROR(VLOOKUP($D171,'VEINS SIMPLIFIED'!$H:$J,3,0),"")</f>
        <v>Listveneite</v>
      </c>
      <c r="J171" t="str">
        <f>IFERROR(VLOOKUP(CONCATENATE($D171," 1"),'VEINS SIMPLIFIED'!$I:$S,'VEINS SIMPLIFIED'!$R$1,0),"")</f>
        <v>CARB-OXD</v>
      </c>
      <c r="K171" s="122">
        <f>IFERROR(VLOOKUP(CONCATENATE($D171," 1"),'VEINS SIMPLIFIED'!$I:$S,'VEINS SIMPLIFIED'!$N$1,0),"")</f>
        <v>124.6</v>
      </c>
      <c r="L171" s="122">
        <f>IFERROR(VLOOKUP(CONCATENATE($D171," 1"),'VEINS SIMPLIFIED'!$I:$S,'VEINS SIMPLIFIED'!$O$1,0),"")</f>
        <v>125.41999999999999</v>
      </c>
      <c r="M171" t="str">
        <f>IFERROR(VLOOKUP(CONCATENATE($D171," 2"),'VEINS SIMPLIFIED'!$I:$S,'VEINS SIMPLIFIED'!$R$1,0),"")</f>
        <v/>
      </c>
      <c r="N171" t="str">
        <f>IFERROR(VLOOKUP(CONCATENATE($D171," 2"),'VEINS SIMPLIFIED'!$I:$S,'VEINS SIMPLIFIED'!$N$1,0),"")</f>
        <v/>
      </c>
      <c r="O171" t="str">
        <f>IFERROR(VLOOKUP(CONCATENATE($D171," 2"),'VEINS SIMPLIFIED'!$I:$S,'VEINS SIMPLIFIED'!$O$1,0),"")</f>
        <v/>
      </c>
      <c r="P171" t="str">
        <f>IFERROR(VLOOKUP(CONCATENATE($D171," 3"),'VEINS SIMPLIFIED'!$I:$S,'VEINS SIMPLIFIED'!$R$1,0),"")</f>
        <v>CARB-QTZ</v>
      </c>
      <c r="Q171">
        <f>IFERROR(VLOOKUP(CONCATENATE($D171," 3"),'VEINS SIMPLIFIED'!$I:$S,'VEINS SIMPLIFIED'!$N$1,0),"")</f>
        <v>124.6</v>
      </c>
      <c r="R171">
        <f>IFERROR(VLOOKUP(CONCATENATE($D171," 3"),'VEINS SIMPLIFIED'!$I:$S,'VEINS SIMPLIFIED'!$O$1,0),"")</f>
        <v>125.41999999999999</v>
      </c>
      <c r="S171" t="str">
        <f>IFERROR(VLOOKUP(CONCATENATE($D171," 4"),'VEINS SIMPLIFIED'!$I:$S,'VEINS SIMPLIFIED'!$R$1,0),"")</f>
        <v>LATE CARB</v>
      </c>
      <c r="T171">
        <f>IFERROR(VLOOKUP(CONCATENATE($D171," 4"),'VEINS SIMPLIFIED'!$I:$S,'VEINS SIMPLIFIED'!$N$1,0),"")</f>
        <v>124.6</v>
      </c>
      <c r="U171">
        <f>IFERROR(VLOOKUP(CONCATENATE($D171," 4"),'VEINS SIMPLIFIED'!$I:$S,'VEINS SIMPLIFIED'!$O$1,0),"")</f>
        <v>125.41999999999999</v>
      </c>
      <c r="V171" t="str">
        <f>IFERROR(VLOOKUP(CONCATENATE($D171," 5"),'VEINS SIMPLIFIED'!$I:$S,'VEINS SIMPLIFIED'!$R$1,0),"")</f>
        <v/>
      </c>
      <c r="W171" t="str">
        <f>IFERROR(VLOOKUP(CONCATENATE($D171," 5"),'VEINS SIMPLIFIED'!$I:$S,'VEINS SIMPLIFIED'!$N$1,0),"")</f>
        <v/>
      </c>
      <c r="X171" t="str">
        <f>IFERROR(VLOOKUP(CONCATENATE($D171," 5"),'VEINS SIMPLIFIED'!$I:$S,'VEINS SIMPLIFIED'!$O$1,0),"")</f>
        <v/>
      </c>
      <c r="Y171" s="113" t="str">
        <f>IFERROR(VLOOKUP(CONCATENATE($D171," o"),'VEINS SIMPLIFIED'!$I:$BX,68,0),"")</f>
        <v>Pink Qtz-Carb veins  forming a subparalell, cuved set, that seems to merge with the netveins. Sevetal fractures with vuggy dolomite. Milimmetric hjalo in net veins.</v>
      </c>
    </row>
    <row r="172" spans="2:25" hidden="1" x14ac:dyDescent="0.3">
      <c r="B172">
        <v>54</v>
      </c>
      <c r="C172">
        <v>2</v>
      </c>
      <c r="D172" t="str">
        <f t="shared" si="2"/>
        <v>54-2</v>
      </c>
      <c r="E172">
        <v>0</v>
      </c>
      <c r="F172">
        <v>78</v>
      </c>
      <c r="G172" s="126">
        <v>125.41999999999999</v>
      </c>
      <c r="H172" s="122">
        <v>126.19999999999999</v>
      </c>
      <c r="I172" s="55" t="str">
        <f>IFERROR(VLOOKUP($D172,'VEINS SIMPLIFIED'!$H:$J,3,0),"")</f>
        <v>Listveneite</v>
      </c>
      <c r="J172" t="str">
        <f>IFERROR(VLOOKUP(CONCATENATE($D172," 1"),'VEINS SIMPLIFIED'!$I:$S,'VEINS SIMPLIFIED'!$R$1,0),"")</f>
        <v>CARB-OXD</v>
      </c>
      <c r="K172" s="122">
        <f>IFERROR(VLOOKUP(CONCATENATE($D172," 1"),'VEINS SIMPLIFIED'!$I:$S,'VEINS SIMPLIFIED'!$N$1,0),"")</f>
        <v>125.41999999999999</v>
      </c>
      <c r="L172" s="122">
        <f>IFERROR(VLOOKUP(CONCATENATE($D172," 1"),'VEINS SIMPLIFIED'!$I:$S,'VEINS SIMPLIFIED'!$O$1,0),"")</f>
        <v>126.19999999999999</v>
      </c>
      <c r="M172" t="str">
        <f>IFERROR(VLOOKUP(CONCATENATE($D172," 2"),'VEINS SIMPLIFIED'!$I:$S,'VEINS SIMPLIFIED'!$R$1,0),"")</f>
        <v/>
      </c>
      <c r="N172" t="str">
        <f>IFERROR(VLOOKUP(CONCATENATE($D172," 2"),'VEINS SIMPLIFIED'!$I:$S,'VEINS SIMPLIFIED'!$N$1,0),"")</f>
        <v/>
      </c>
      <c r="O172" t="str">
        <f>IFERROR(VLOOKUP(CONCATENATE($D172," 2"),'VEINS SIMPLIFIED'!$I:$S,'VEINS SIMPLIFIED'!$O$1,0),"")</f>
        <v/>
      </c>
      <c r="P172" t="str">
        <f>IFERROR(VLOOKUP(CONCATENATE($D172," 3"),'VEINS SIMPLIFIED'!$I:$S,'VEINS SIMPLIFIED'!$R$1,0),"")</f>
        <v>CARB-QTZ</v>
      </c>
      <c r="Q172">
        <f>IFERROR(VLOOKUP(CONCATENATE($D172," 3"),'VEINS SIMPLIFIED'!$I:$S,'VEINS SIMPLIFIED'!$N$1,0),"")</f>
        <v>125.41999999999999</v>
      </c>
      <c r="R172">
        <f>IFERROR(VLOOKUP(CONCATENATE($D172," 3"),'VEINS SIMPLIFIED'!$I:$S,'VEINS SIMPLIFIED'!$O$1,0),"")</f>
        <v>126.19999999999999</v>
      </c>
      <c r="S172" t="str">
        <f>IFERROR(VLOOKUP(CONCATENATE($D172," 4"),'VEINS SIMPLIFIED'!$I:$S,'VEINS SIMPLIFIED'!$R$1,0),"")</f>
        <v>LATE CARB</v>
      </c>
      <c r="T172">
        <f>IFERROR(VLOOKUP(CONCATENATE($D172," 4"),'VEINS SIMPLIFIED'!$I:$S,'VEINS SIMPLIFIED'!$N$1,0),"")</f>
        <v>125.41999999999999</v>
      </c>
      <c r="U172">
        <f>IFERROR(VLOOKUP(CONCATENATE($D172," 4"),'VEINS SIMPLIFIED'!$I:$S,'VEINS SIMPLIFIED'!$O$1,0),"")</f>
        <v>126.19999999999999</v>
      </c>
      <c r="V172" t="str">
        <f>IFERROR(VLOOKUP(CONCATENATE($D172," 5"),'VEINS SIMPLIFIED'!$I:$S,'VEINS SIMPLIFIED'!$R$1,0),"")</f>
        <v/>
      </c>
      <c r="W172" t="str">
        <f>IFERROR(VLOOKUP(CONCATENATE($D172," 5"),'VEINS SIMPLIFIED'!$I:$S,'VEINS SIMPLIFIED'!$N$1,0),"")</f>
        <v/>
      </c>
      <c r="X172" t="str">
        <f>IFERROR(VLOOKUP(CONCATENATE($D172," 5"),'VEINS SIMPLIFIED'!$I:$S,'VEINS SIMPLIFIED'!$O$1,0),"")</f>
        <v/>
      </c>
      <c r="Y172" s="113" t="str">
        <f>IFERROR(VLOOKUP(CONCATENATE($D172," o"),'VEINS SIMPLIFIED'!$I:$BX,68,0),"")</f>
        <v xml:space="preserve">Dense network of pink varb oxide veins dominates. </v>
      </c>
    </row>
    <row r="173" spans="2:25" hidden="1" x14ac:dyDescent="0.3">
      <c r="B173">
        <v>54</v>
      </c>
      <c r="C173">
        <v>3</v>
      </c>
      <c r="D173" t="str">
        <f t="shared" si="2"/>
        <v>54-3</v>
      </c>
      <c r="E173">
        <v>0</v>
      </c>
      <c r="F173">
        <v>99</v>
      </c>
      <c r="G173" s="126">
        <v>126.19999999999999</v>
      </c>
      <c r="H173" s="122">
        <v>127.18999999999998</v>
      </c>
      <c r="I173" s="55" t="str">
        <f>IFERROR(VLOOKUP($D173,'VEINS SIMPLIFIED'!$H:$J,3,0),"")</f>
        <v>Listveneite</v>
      </c>
      <c r="J173" t="str">
        <f>IFERROR(VLOOKUP(CONCATENATE($D173," 1"),'VEINS SIMPLIFIED'!$I:$S,'VEINS SIMPLIFIED'!$R$1,0),"")</f>
        <v>CARB-OXD</v>
      </c>
      <c r="K173" s="122">
        <f>IFERROR(VLOOKUP(CONCATENATE($D173," 1"),'VEINS SIMPLIFIED'!$I:$S,'VEINS SIMPLIFIED'!$N$1,0),"")</f>
        <v>126.19999999999999</v>
      </c>
      <c r="L173" s="122">
        <f>IFERROR(VLOOKUP(CONCATENATE($D173," 1"),'VEINS SIMPLIFIED'!$I:$S,'VEINS SIMPLIFIED'!$O$1,0),"")</f>
        <v>127.17999999999999</v>
      </c>
      <c r="M173" t="str">
        <f>IFERROR(VLOOKUP(CONCATENATE($D173," 2"),'VEINS SIMPLIFIED'!$I:$S,'VEINS SIMPLIFIED'!$R$1,0),"")</f>
        <v/>
      </c>
      <c r="N173" t="str">
        <f>IFERROR(VLOOKUP(CONCATENATE($D173," 2"),'VEINS SIMPLIFIED'!$I:$S,'VEINS SIMPLIFIED'!$N$1,0),"")</f>
        <v/>
      </c>
      <c r="O173" t="str">
        <f>IFERROR(VLOOKUP(CONCATENATE($D173," 2"),'VEINS SIMPLIFIED'!$I:$S,'VEINS SIMPLIFIED'!$O$1,0),"")</f>
        <v/>
      </c>
      <c r="P173" t="str">
        <f>IFERROR(VLOOKUP(CONCATENATE($D173," 3"),'VEINS SIMPLIFIED'!$I:$S,'VEINS SIMPLIFIED'!$R$1,0),"")</f>
        <v>CARB-QTZ</v>
      </c>
      <c r="Q173">
        <f>IFERROR(VLOOKUP(CONCATENATE($D173," 3"),'VEINS SIMPLIFIED'!$I:$S,'VEINS SIMPLIFIED'!$N$1,0),"")</f>
        <v>126.19999999999999</v>
      </c>
      <c r="R173">
        <f>IFERROR(VLOOKUP(CONCATENATE($D173," 3"),'VEINS SIMPLIFIED'!$I:$S,'VEINS SIMPLIFIED'!$O$1,0),"")</f>
        <v>127.17999999999999</v>
      </c>
      <c r="S173" t="str">
        <f>IFERROR(VLOOKUP(CONCATENATE($D173," 4"),'VEINS SIMPLIFIED'!$I:$S,'VEINS SIMPLIFIED'!$R$1,0),"")</f>
        <v/>
      </c>
      <c r="T173" t="str">
        <f>IFERROR(VLOOKUP(CONCATENATE($D173," 4"),'VEINS SIMPLIFIED'!$I:$S,'VEINS SIMPLIFIED'!$N$1,0),"")</f>
        <v/>
      </c>
      <c r="U173" t="str">
        <f>IFERROR(VLOOKUP(CONCATENATE($D173," 4"),'VEINS SIMPLIFIED'!$I:$S,'VEINS SIMPLIFIED'!$O$1,0),"")</f>
        <v/>
      </c>
      <c r="V173" t="str">
        <f>IFERROR(VLOOKUP(CONCATENATE($D173," 5"),'VEINS SIMPLIFIED'!$I:$S,'VEINS SIMPLIFIED'!$R$1,0),"")</f>
        <v/>
      </c>
      <c r="W173" t="str">
        <f>IFERROR(VLOOKUP(CONCATENATE($D173," 5"),'VEINS SIMPLIFIED'!$I:$S,'VEINS SIMPLIFIED'!$N$1,0),"")</f>
        <v/>
      </c>
      <c r="X173" t="str">
        <f>IFERROR(VLOOKUP(CONCATENATE($D173," 5"),'VEINS SIMPLIFIED'!$I:$S,'VEINS SIMPLIFIED'!$O$1,0),"")</f>
        <v/>
      </c>
      <c r="Y173" s="113" t="str">
        <f>IFERROR(VLOOKUP(CONCATENATE($D173," o"),'VEINS SIMPLIFIED'!$I:$BX,68,0),"")</f>
        <v>Prescense of zone vein anastomizng vein qtz cartobnate veins et grading from pink to green white.</v>
      </c>
    </row>
    <row r="174" spans="2:25" hidden="1" x14ac:dyDescent="0.3">
      <c r="B174">
        <v>54</v>
      </c>
      <c r="C174">
        <v>4</v>
      </c>
      <c r="D174" t="str">
        <f t="shared" si="2"/>
        <v>54-4</v>
      </c>
      <c r="E174">
        <v>0</v>
      </c>
      <c r="F174">
        <v>50</v>
      </c>
      <c r="G174" s="126">
        <v>127.19499999999999</v>
      </c>
      <c r="H174" s="122">
        <v>127.69499999999999</v>
      </c>
      <c r="I174" s="55" t="str">
        <f>IFERROR(VLOOKUP($D174,'VEINS SIMPLIFIED'!$H:$J,3,0),"")</f>
        <v>Listveneite</v>
      </c>
      <c r="J174" t="str">
        <f>IFERROR(VLOOKUP(CONCATENATE($D174," 1"),'VEINS SIMPLIFIED'!$I:$S,'VEINS SIMPLIFIED'!$R$1,0),"")</f>
        <v>CARB-OXD</v>
      </c>
      <c r="K174" s="122">
        <f>IFERROR(VLOOKUP(CONCATENATE($D174," 1"),'VEINS SIMPLIFIED'!$I:$S,'VEINS SIMPLIFIED'!$N$1,0),"")</f>
        <v>127.19499999999999</v>
      </c>
      <c r="L174" s="122">
        <f>IFERROR(VLOOKUP(CONCATENATE($D174," 1"),'VEINS SIMPLIFIED'!$I:$S,'VEINS SIMPLIFIED'!$O$1,0),"")</f>
        <v>127.69499999999999</v>
      </c>
      <c r="M174" t="str">
        <f>IFERROR(VLOOKUP(CONCATENATE($D174," 2"),'VEINS SIMPLIFIED'!$I:$S,'VEINS SIMPLIFIED'!$R$1,0),"")</f>
        <v/>
      </c>
      <c r="N174" t="str">
        <f>IFERROR(VLOOKUP(CONCATENATE($D174," 2"),'VEINS SIMPLIFIED'!$I:$S,'VEINS SIMPLIFIED'!$N$1,0),"")</f>
        <v/>
      </c>
      <c r="O174" t="str">
        <f>IFERROR(VLOOKUP(CONCATENATE($D174," 2"),'VEINS SIMPLIFIED'!$I:$S,'VEINS SIMPLIFIED'!$O$1,0),"")</f>
        <v/>
      </c>
      <c r="P174" t="str">
        <f>IFERROR(VLOOKUP(CONCATENATE($D174," 3"),'VEINS SIMPLIFIED'!$I:$S,'VEINS SIMPLIFIED'!$R$1,0),"")</f>
        <v>CARB-QTZ</v>
      </c>
      <c r="Q174">
        <f>IFERROR(VLOOKUP(CONCATENATE($D174," 3"),'VEINS SIMPLIFIED'!$I:$S,'VEINS SIMPLIFIED'!$N$1,0),"")</f>
        <v>127.19499999999999</v>
      </c>
      <c r="R174">
        <f>IFERROR(VLOOKUP(CONCATENATE($D174," 3"),'VEINS SIMPLIFIED'!$I:$S,'VEINS SIMPLIFIED'!$O$1,0),"")</f>
        <v>127.69499999999999</v>
      </c>
      <c r="S174" t="str">
        <f>IFERROR(VLOOKUP(CONCATENATE($D174," 4"),'VEINS SIMPLIFIED'!$I:$S,'VEINS SIMPLIFIED'!$R$1,0),"")</f>
        <v/>
      </c>
      <c r="T174" t="str">
        <f>IFERROR(VLOOKUP(CONCATENATE($D174," 4"),'VEINS SIMPLIFIED'!$I:$S,'VEINS SIMPLIFIED'!$N$1,0),"")</f>
        <v/>
      </c>
      <c r="U174" t="str">
        <f>IFERROR(VLOOKUP(CONCATENATE($D174," 4"),'VEINS SIMPLIFIED'!$I:$S,'VEINS SIMPLIFIED'!$O$1,0),"")</f>
        <v/>
      </c>
      <c r="V174" t="str">
        <f>IFERROR(VLOOKUP(CONCATENATE($D174," 5"),'VEINS SIMPLIFIED'!$I:$S,'VEINS SIMPLIFIED'!$R$1,0),"")</f>
        <v/>
      </c>
      <c r="W174" t="str">
        <f>IFERROR(VLOOKUP(CONCATENATE($D174," 5"),'VEINS SIMPLIFIED'!$I:$S,'VEINS SIMPLIFIED'!$N$1,0),"")</f>
        <v/>
      </c>
      <c r="X174" t="str">
        <f>IFERROR(VLOOKUP(CONCATENATE($D174," 5"),'VEINS SIMPLIFIED'!$I:$S,'VEINS SIMPLIFIED'!$O$1,0),"")</f>
        <v/>
      </c>
      <c r="Y174" s="113" t="str">
        <f>IFERROR(VLOOKUP(CONCATENATE($D174," o"),'VEINS SIMPLIFIED'!$I:$BX,68,0),"")</f>
        <v>Prescense of zone vein anastomizng vein qtz cartobnate veins et grading from pink to green white.</v>
      </c>
    </row>
    <row r="175" spans="2:25" hidden="1" x14ac:dyDescent="0.3">
      <c r="B175">
        <v>55</v>
      </c>
      <c r="C175">
        <v>1</v>
      </c>
      <c r="D175" t="str">
        <f t="shared" si="2"/>
        <v>55-1</v>
      </c>
      <c r="E175">
        <v>0</v>
      </c>
      <c r="F175">
        <v>89</v>
      </c>
      <c r="G175" s="126">
        <v>127.65</v>
      </c>
      <c r="H175" s="122">
        <v>128.54</v>
      </c>
      <c r="I175" s="55" t="str">
        <f>IFERROR(VLOOKUP($D175,'VEINS SIMPLIFIED'!$H:$J,3,0),"")</f>
        <v>Listveneite</v>
      </c>
      <c r="J175" t="str">
        <f>IFERROR(VLOOKUP(CONCATENATE($D175," 1"),'VEINS SIMPLIFIED'!$I:$S,'VEINS SIMPLIFIED'!$R$1,0),"")</f>
        <v>CARB-OXD</v>
      </c>
      <c r="K175" s="122">
        <f>IFERROR(VLOOKUP(CONCATENATE($D175," 1"),'VEINS SIMPLIFIED'!$I:$S,'VEINS SIMPLIFIED'!$N$1,0),"")</f>
        <v>127.65</v>
      </c>
      <c r="L175" s="122">
        <f>IFERROR(VLOOKUP(CONCATENATE($D175," 1"),'VEINS SIMPLIFIED'!$I:$S,'VEINS SIMPLIFIED'!$O$1,0),"")</f>
        <v>128.5</v>
      </c>
      <c r="M175" t="str">
        <f>IFERROR(VLOOKUP(CONCATENATE($D175," 2"),'VEINS SIMPLIFIED'!$I:$S,'VEINS SIMPLIFIED'!$R$1,0),"")</f>
        <v/>
      </c>
      <c r="N175" t="str">
        <f>IFERROR(VLOOKUP(CONCATENATE($D175," 2"),'VEINS SIMPLIFIED'!$I:$S,'VEINS SIMPLIFIED'!$N$1,0),"")</f>
        <v/>
      </c>
      <c r="O175" t="str">
        <f>IFERROR(VLOOKUP(CONCATENATE($D175," 2"),'VEINS SIMPLIFIED'!$I:$S,'VEINS SIMPLIFIED'!$O$1,0),"")</f>
        <v/>
      </c>
      <c r="P175" t="str">
        <f>IFERROR(VLOOKUP(CONCATENATE($D175," 3"),'VEINS SIMPLIFIED'!$I:$S,'VEINS SIMPLIFIED'!$R$1,0),"")</f>
        <v>CARB-QTZ</v>
      </c>
      <c r="Q175">
        <f>IFERROR(VLOOKUP(CONCATENATE($D175," 3"),'VEINS SIMPLIFIED'!$I:$S,'VEINS SIMPLIFIED'!$N$1,0),"")</f>
        <v>127.65</v>
      </c>
      <c r="R175">
        <f>IFERROR(VLOOKUP(CONCATENATE($D175," 3"),'VEINS SIMPLIFIED'!$I:$S,'VEINS SIMPLIFIED'!$O$1,0),"")</f>
        <v>128.5</v>
      </c>
      <c r="S175" t="str">
        <f>IFERROR(VLOOKUP(CONCATENATE($D175," 4"),'VEINS SIMPLIFIED'!$I:$S,'VEINS SIMPLIFIED'!$R$1,0),"")</f>
        <v>LATE CARB</v>
      </c>
      <c r="T175">
        <f>IFERROR(VLOOKUP(CONCATENATE($D175," 4"),'VEINS SIMPLIFIED'!$I:$S,'VEINS SIMPLIFIED'!$N$1,0),"")</f>
        <v>127.65</v>
      </c>
      <c r="U175">
        <f>IFERROR(VLOOKUP(CONCATENATE($D175," 4"),'VEINS SIMPLIFIED'!$I:$S,'VEINS SIMPLIFIED'!$O$1,0),"")</f>
        <v>128.5</v>
      </c>
      <c r="V175" t="str">
        <f>IFERROR(VLOOKUP(CONCATENATE($D175," 5"),'VEINS SIMPLIFIED'!$I:$S,'VEINS SIMPLIFIED'!$R$1,0),"")</f>
        <v>OTHER</v>
      </c>
      <c r="W175">
        <f>IFERROR(VLOOKUP(CONCATENATE($D175," 5"),'VEINS SIMPLIFIED'!$I:$S,'VEINS SIMPLIFIED'!$N$1,0),"")</f>
        <v>127.65</v>
      </c>
      <c r="X175">
        <f>IFERROR(VLOOKUP(CONCATENATE($D175," 5"),'VEINS SIMPLIFIED'!$I:$S,'VEINS SIMPLIFIED'!$O$1,0),"")</f>
        <v>128.5</v>
      </c>
      <c r="Y175" s="113" t="str">
        <f>IFERROR(VLOOKUP(CONCATENATE($D175," o"),'VEINS SIMPLIFIED'!$I:$BX,68,0),"")</f>
        <v>Several coexisting generations of carbonate veins on top of net veins.</v>
      </c>
    </row>
    <row r="176" spans="2:25" hidden="1" x14ac:dyDescent="0.3">
      <c r="B176">
        <v>55</v>
      </c>
      <c r="C176">
        <v>2</v>
      </c>
      <c r="D176" t="str">
        <f t="shared" si="2"/>
        <v>55-2</v>
      </c>
      <c r="E176">
        <v>0</v>
      </c>
      <c r="F176">
        <v>93</v>
      </c>
      <c r="G176" s="126">
        <v>128.54500000000002</v>
      </c>
      <c r="H176" s="122">
        <v>129.47500000000002</v>
      </c>
      <c r="I176" s="55" t="str">
        <f>IFERROR(VLOOKUP($D176,'VEINS SIMPLIFIED'!$H:$J,3,0),"")</f>
        <v>Listveneite</v>
      </c>
      <c r="J176" t="str">
        <f>IFERROR(VLOOKUP(CONCATENATE($D176," 1"),'VEINS SIMPLIFIED'!$I:$S,'VEINS SIMPLIFIED'!$R$1,0),"")</f>
        <v>CARB-OXD</v>
      </c>
      <c r="K176" s="122">
        <f>IFERROR(VLOOKUP(CONCATENATE($D176," 1"),'VEINS SIMPLIFIED'!$I:$S,'VEINS SIMPLIFIED'!$N$1,0),"")</f>
        <v>128.54500000000002</v>
      </c>
      <c r="L176" s="122">
        <f>IFERROR(VLOOKUP(CONCATENATE($D176," 1"),'VEINS SIMPLIFIED'!$I:$S,'VEINS SIMPLIFIED'!$O$1,0),"")</f>
        <v>129.465</v>
      </c>
      <c r="M176" t="str">
        <f>IFERROR(VLOOKUP(CONCATENATE($D176," 2"),'VEINS SIMPLIFIED'!$I:$S,'VEINS SIMPLIFIED'!$R$1,0),"")</f>
        <v/>
      </c>
      <c r="N176" t="str">
        <f>IFERROR(VLOOKUP(CONCATENATE($D176," 2"),'VEINS SIMPLIFIED'!$I:$S,'VEINS SIMPLIFIED'!$N$1,0),"")</f>
        <v/>
      </c>
      <c r="O176" t="str">
        <f>IFERROR(VLOOKUP(CONCATENATE($D176," 2"),'VEINS SIMPLIFIED'!$I:$S,'VEINS SIMPLIFIED'!$O$1,0),"")</f>
        <v/>
      </c>
      <c r="P176" t="str">
        <f>IFERROR(VLOOKUP(CONCATENATE($D176," 3"),'VEINS SIMPLIFIED'!$I:$S,'VEINS SIMPLIFIED'!$R$1,0),"")</f>
        <v>CARB-QTZ</v>
      </c>
      <c r="Q176">
        <f>IFERROR(VLOOKUP(CONCATENATE($D176," 3"),'VEINS SIMPLIFIED'!$I:$S,'VEINS SIMPLIFIED'!$N$1,0),"")</f>
        <v>128.54500000000002</v>
      </c>
      <c r="R176">
        <f>IFERROR(VLOOKUP(CONCATENATE($D176," 3"),'VEINS SIMPLIFIED'!$I:$S,'VEINS SIMPLIFIED'!$O$1,0),"")</f>
        <v>129.465</v>
      </c>
      <c r="S176" t="str">
        <f>IFERROR(VLOOKUP(CONCATENATE($D176," 4"),'VEINS SIMPLIFIED'!$I:$S,'VEINS SIMPLIFIED'!$R$1,0),"")</f>
        <v>LATE CARB</v>
      </c>
      <c r="T176">
        <f>IFERROR(VLOOKUP(CONCATENATE($D176," 4"),'VEINS SIMPLIFIED'!$I:$S,'VEINS SIMPLIFIED'!$N$1,0),"")</f>
        <v>128.54500000000002</v>
      </c>
      <c r="U176">
        <f>IFERROR(VLOOKUP(CONCATENATE($D176," 4"),'VEINS SIMPLIFIED'!$I:$S,'VEINS SIMPLIFIED'!$O$1,0),"")</f>
        <v>129.465</v>
      </c>
      <c r="V176" t="str">
        <f>IFERROR(VLOOKUP(CONCATENATE($D176," 5"),'VEINS SIMPLIFIED'!$I:$S,'VEINS SIMPLIFIED'!$R$1,0),"")</f>
        <v/>
      </c>
      <c r="W176" t="str">
        <f>IFERROR(VLOOKUP(CONCATENATE($D176," 5"),'VEINS SIMPLIFIED'!$I:$S,'VEINS SIMPLIFIED'!$N$1,0),"")</f>
        <v/>
      </c>
      <c r="X176" t="str">
        <f>IFERROR(VLOOKUP(CONCATENATE($D176," 5"),'VEINS SIMPLIFIED'!$I:$S,'VEINS SIMPLIFIED'!$O$1,0),"")</f>
        <v/>
      </c>
      <c r="Y176" s="113" t="str">
        <f>IFERROR(VLOOKUP(CONCATENATE($D176," o"),'VEINS SIMPLIFIED'!$I:$BX,68,0),"")</f>
        <v>Net veins predominate. Qtz carbonate anastomizng character</v>
      </c>
    </row>
    <row r="177" spans="2:25" hidden="1" x14ac:dyDescent="0.3">
      <c r="B177">
        <v>55</v>
      </c>
      <c r="C177">
        <v>3</v>
      </c>
      <c r="D177" t="str">
        <f t="shared" si="2"/>
        <v>55-3</v>
      </c>
      <c r="E177">
        <v>0</v>
      </c>
      <c r="F177">
        <v>81</v>
      </c>
      <c r="G177" s="126">
        <v>129.47500000000002</v>
      </c>
      <c r="H177" s="122">
        <v>130.28500000000003</v>
      </c>
      <c r="I177" s="55" t="str">
        <f>IFERROR(VLOOKUP($D177,'VEINS SIMPLIFIED'!$H:$J,3,0),"")</f>
        <v>Listveneite</v>
      </c>
      <c r="J177" t="str">
        <f>IFERROR(VLOOKUP(CONCATENATE($D177," 1"),'VEINS SIMPLIFIED'!$I:$S,'VEINS SIMPLIFIED'!$R$1,0),"")</f>
        <v>CARB-OXD</v>
      </c>
      <c r="K177" s="122">
        <f>IFERROR(VLOOKUP(CONCATENATE($D177," 1"),'VEINS SIMPLIFIED'!$I:$S,'VEINS SIMPLIFIED'!$N$1,0),"")</f>
        <v>129.47500000000002</v>
      </c>
      <c r="L177" s="122">
        <f>IFERROR(VLOOKUP(CONCATENATE($D177," 1"),'VEINS SIMPLIFIED'!$I:$S,'VEINS SIMPLIFIED'!$O$1,0),"")</f>
        <v>130.28500000000003</v>
      </c>
      <c r="M177" t="str">
        <f>IFERROR(VLOOKUP(CONCATENATE($D177," 2"),'VEINS SIMPLIFIED'!$I:$S,'VEINS SIMPLIFIED'!$R$1,0),"")</f>
        <v/>
      </c>
      <c r="N177" t="str">
        <f>IFERROR(VLOOKUP(CONCATENATE($D177," 2"),'VEINS SIMPLIFIED'!$I:$S,'VEINS SIMPLIFIED'!$N$1,0),"")</f>
        <v/>
      </c>
      <c r="O177" t="str">
        <f>IFERROR(VLOOKUP(CONCATENATE($D177," 2"),'VEINS SIMPLIFIED'!$I:$S,'VEINS SIMPLIFIED'!$O$1,0),"")</f>
        <v/>
      </c>
      <c r="P177" t="str">
        <f>IFERROR(VLOOKUP(CONCATENATE($D177," 3"),'VEINS SIMPLIFIED'!$I:$S,'VEINS SIMPLIFIED'!$R$1,0),"")</f>
        <v>CARB-QTZ</v>
      </c>
      <c r="Q177">
        <f>IFERROR(VLOOKUP(CONCATENATE($D177," 3"),'VEINS SIMPLIFIED'!$I:$S,'VEINS SIMPLIFIED'!$N$1,0),"")</f>
        <v>129.47500000000002</v>
      </c>
      <c r="R177">
        <f>IFERROR(VLOOKUP(CONCATENATE($D177," 3"),'VEINS SIMPLIFIED'!$I:$S,'VEINS SIMPLIFIED'!$O$1,0),"")</f>
        <v>130.28500000000003</v>
      </c>
      <c r="S177" t="str">
        <f>IFERROR(VLOOKUP(CONCATENATE($D177," 4"),'VEINS SIMPLIFIED'!$I:$S,'VEINS SIMPLIFIED'!$R$1,0),"")</f>
        <v>LATE CARB</v>
      </c>
      <c r="T177">
        <f>IFERROR(VLOOKUP(CONCATENATE($D177," 4"),'VEINS SIMPLIFIED'!$I:$S,'VEINS SIMPLIFIED'!$N$1,0),"")</f>
        <v>129.47500000000002</v>
      </c>
      <c r="U177">
        <f>IFERROR(VLOOKUP(CONCATENATE($D177," 4"),'VEINS SIMPLIFIED'!$I:$S,'VEINS SIMPLIFIED'!$O$1,0),"")</f>
        <v>130.28500000000003</v>
      </c>
      <c r="V177" t="str">
        <f>IFERROR(VLOOKUP(CONCATENATE($D177," 5"),'VEINS SIMPLIFIED'!$I:$S,'VEINS SIMPLIFIED'!$R$1,0),"")</f>
        <v/>
      </c>
      <c r="W177" t="str">
        <f>IFERROR(VLOOKUP(CONCATENATE($D177," 5"),'VEINS SIMPLIFIED'!$I:$S,'VEINS SIMPLIFIED'!$N$1,0),"")</f>
        <v/>
      </c>
      <c r="X177" t="str">
        <f>IFERROR(VLOOKUP(CONCATENATE($D177," 5"),'VEINS SIMPLIFIED'!$I:$S,'VEINS SIMPLIFIED'!$O$1,0),"")</f>
        <v/>
      </c>
      <c r="Y177" s="113" t="str">
        <f>IFERROR(VLOOKUP(CONCATENATE($D177," o"),'VEINS SIMPLIFIED'!$I:$BX,68,0),"")</f>
        <v>Back to massive qtz-carbonate vein without halos</v>
      </c>
    </row>
    <row r="178" spans="2:25" hidden="1" x14ac:dyDescent="0.3">
      <c r="B178">
        <v>55</v>
      </c>
      <c r="C178">
        <v>4</v>
      </c>
      <c r="D178" t="str">
        <f t="shared" si="2"/>
        <v>55-4</v>
      </c>
      <c r="E178">
        <v>0</v>
      </c>
      <c r="F178">
        <v>27</v>
      </c>
      <c r="G178" s="126">
        <v>130.29000000000002</v>
      </c>
      <c r="H178" s="122">
        <v>130.56000000000003</v>
      </c>
      <c r="I178" s="55" t="str">
        <f>IFERROR(VLOOKUP($D178,'VEINS SIMPLIFIED'!$H:$J,3,0),"")</f>
        <v>Listveneite</v>
      </c>
      <c r="J178" t="str">
        <f>IFERROR(VLOOKUP(CONCATENATE($D178," 1"),'VEINS SIMPLIFIED'!$I:$S,'VEINS SIMPLIFIED'!$R$1,0),"")</f>
        <v>CARB-OXD</v>
      </c>
      <c r="K178" s="122">
        <f>IFERROR(VLOOKUP(CONCATENATE($D178," 1"),'VEINS SIMPLIFIED'!$I:$S,'VEINS SIMPLIFIED'!$N$1,0),"")</f>
        <v>130.29000000000002</v>
      </c>
      <c r="L178" s="122">
        <f>IFERROR(VLOOKUP(CONCATENATE($D178," 1"),'VEINS SIMPLIFIED'!$I:$S,'VEINS SIMPLIFIED'!$O$1,0),"")</f>
        <v>130.54000000000002</v>
      </c>
      <c r="M178" t="str">
        <f>IFERROR(VLOOKUP(CONCATENATE($D178," 2"),'VEINS SIMPLIFIED'!$I:$S,'VEINS SIMPLIFIED'!$R$1,0),"")</f>
        <v/>
      </c>
      <c r="N178" t="str">
        <f>IFERROR(VLOOKUP(CONCATENATE($D178," 2"),'VEINS SIMPLIFIED'!$I:$S,'VEINS SIMPLIFIED'!$N$1,0),"")</f>
        <v/>
      </c>
      <c r="O178" t="str">
        <f>IFERROR(VLOOKUP(CONCATENATE($D178," 2"),'VEINS SIMPLIFIED'!$I:$S,'VEINS SIMPLIFIED'!$O$1,0),"")</f>
        <v/>
      </c>
      <c r="P178" t="str">
        <f>IFERROR(VLOOKUP(CONCATENATE($D178," 3"),'VEINS SIMPLIFIED'!$I:$S,'VEINS SIMPLIFIED'!$R$1,0),"")</f>
        <v>CARB-QTZ</v>
      </c>
      <c r="Q178">
        <f>IFERROR(VLOOKUP(CONCATENATE($D178," 3"),'VEINS SIMPLIFIED'!$I:$S,'VEINS SIMPLIFIED'!$N$1,0),"")</f>
        <v>130.29000000000002</v>
      </c>
      <c r="R178">
        <f>IFERROR(VLOOKUP(CONCATENATE($D178," 3"),'VEINS SIMPLIFIED'!$I:$S,'VEINS SIMPLIFIED'!$O$1,0),"")</f>
        <v>130.54000000000002</v>
      </c>
      <c r="S178" t="str">
        <f>IFERROR(VLOOKUP(CONCATENATE($D178," 4"),'VEINS SIMPLIFIED'!$I:$S,'VEINS SIMPLIFIED'!$R$1,0),"")</f>
        <v/>
      </c>
      <c r="T178" t="str">
        <f>IFERROR(VLOOKUP(CONCATENATE($D178," 4"),'VEINS SIMPLIFIED'!$I:$S,'VEINS SIMPLIFIED'!$N$1,0),"")</f>
        <v/>
      </c>
      <c r="U178" t="str">
        <f>IFERROR(VLOOKUP(CONCATENATE($D178," 4"),'VEINS SIMPLIFIED'!$I:$S,'VEINS SIMPLIFIED'!$O$1,0),"")</f>
        <v/>
      </c>
      <c r="V178" t="str">
        <f>IFERROR(VLOOKUP(CONCATENATE($D178," 5"),'VEINS SIMPLIFIED'!$I:$S,'VEINS SIMPLIFIED'!$R$1,0),"")</f>
        <v/>
      </c>
      <c r="W178" t="str">
        <f>IFERROR(VLOOKUP(CONCATENATE($D178," 5"),'VEINS SIMPLIFIED'!$I:$S,'VEINS SIMPLIFIED'!$N$1,0),"")</f>
        <v/>
      </c>
      <c r="X178" t="str">
        <f>IFERROR(VLOOKUP(CONCATENATE($D178," 5"),'VEINS SIMPLIFIED'!$I:$S,'VEINS SIMPLIFIED'!$O$1,0),"")</f>
        <v/>
      </c>
      <c r="Y178" s="113" t="str">
        <f>IFERROR(VLOOKUP(CONCATENATE($D178," o"),'VEINS SIMPLIFIED'!$I:$BX,68,0),"")</f>
        <v>Net veins back  to red. Qtz carbomnate thick veins with out halo are back</v>
      </c>
    </row>
    <row r="179" spans="2:25" hidden="1" x14ac:dyDescent="0.3">
      <c r="B179">
        <v>56</v>
      </c>
      <c r="C179">
        <v>1</v>
      </c>
      <c r="D179" t="str">
        <f t="shared" si="2"/>
        <v>56-1</v>
      </c>
      <c r="E179">
        <v>0</v>
      </c>
      <c r="F179">
        <v>94</v>
      </c>
      <c r="G179" s="126">
        <v>130.69999999999999</v>
      </c>
      <c r="H179" s="122">
        <v>131.63999999999999</v>
      </c>
      <c r="I179" s="55" t="str">
        <f>IFERROR(VLOOKUP($D179,'VEINS SIMPLIFIED'!$H:$J,3,0),"")</f>
        <v>Listveneite</v>
      </c>
      <c r="J179" t="str">
        <f>IFERROR(VLOOKUP(CONCATENATE($D179," 1"),'VEINS SIMPLIFIED'!$I:$S,'VEINS SIMPLIFIED'!$R$1,0),"")</f>
        <v>CARB-OXD</v>
      </c>
      <c r="K179" s="122">
        <f>IFERROR(VLOOKUP(CONCATENATE($D179," 1"),'VEINS SIMPLIFIED'!$I:$S,'VEINS SIMPLIFIED'!$N$1,0),"")</f>
        <v>130.73999999999998</v>
      </c>
      <c r="L179" s="122">
        <f>IFERROR(VLOOKUP(CONCATENATE($D179," 1"),'VEINS SIMPLIFIED'!$I:$S,'VEINS SIMPLIFIED'!$O$1,0),"")</f>
        <v>131.63999999999999</v>
      </c>
      <c r="M179" t="str">
        <f>IFERROR(VLOOKUP(CONCATENATE($D179," 2"),'VEINS SIMPLIFIED'!$I:$S,'VEINS SIMPLIFIED'!$R$1,0),"")</f>
        <v/>
      </c>
      <c r="N179" t="str">
        <f>IFERROR(VLOOKUP(CONCATENATE($D179," 2"),'VEINS SIMPLIFIED'!$I:$S,'VEINS SIMPLIFIED'!$N$1,0),"")</f>
        <v/>
      </c>
      <c r="O179" t="str">
        <f>IFERROR(VLOOKUP(CONCATENATE($D179," 2"),'VEINS SIMPLIFIED'!$I:$S,'VEINS SIMPLIFIED'!$O$1,0),"")</f>
        <v/>
      </c>
      <c r="P179" t="str">
        <f>IFERROR(VLOOKUP(CONCATENATE($D179," 3"),'VEINS SIMPLIFIED'!$I:$S,'VEINS SIMPLIFIED'!$R$1,0),"")</f>
        <v>CARB-QTZ</v>
      </c>
      <c r="Q179">
        <f>IFERROR(VLOOKUP(CONCATENATE($D179," 3"),'VEINS SIMPLIFIED'!$I:$S,'VEINS SIMPLIFIED'!$N$1,0),"")</f>
        <v>130.73999999999998</v>
      </c>
      <c r="R179">
        <f>IFERROR(VLOOKUP(CONCATENATE($D179," 3"),'VEINS SIMPLIFIED'!$I:$S,'VEINS SIMPLIFIED'!$O$1,0),"")</f>
        <v>131.63999999999999</v>
      </c>
      <c r="S179" t="str">
        <f>IFERROR(VLOOKUP(CONCATENATE($D179," 4"),'VEINS SIMPLIFIED'!$I:$S,'VEINS SIMPLIFIED'!$R$1,0),"")</f>
        <v/>
      </c>
      <c r="T179" t="str">
        <f>IFERROR(VLOOKUP(CONCATENATE($D179," 4"),'VEINS SIMPLIFIED'!$I:$S,'VEINS SIMPLIFIED'!$N$1,0),"")</f>
        <v/>
      </c>
      <c r="U179" t="str">
        <f>IFERROR(VLOOKUP(CONCATENATE($D179," 4"),'VEINS SIMPLIFIED'!$I:$S,'VEINS SIMPLIFIED'!$O$1,0),"")</f>
        <v/>
      </c>
      <c r="V179" t="str">
        <f>IFERROR(VLOOKUP(CONCATENATE($D179," 5"),'VEINS SIMPLIFIED'!$I:$S,'VEINS SIMPLIFIED'!$R$1,0),"")</f>
        <v/>
      </c>
      <c r="W179" t="str">
        <f>IFERROR(VLOOKUP(CONCATENATE($D179," 5"),'VEINS SIMPLIFIED'!$I:$S,'VEINS SIMPLIFIED'!$N$1,0),"")</f>
        <v/>
      </c>
      <c r="X179" t="str">
        <f>IFERROR(VLOOKUP(CONCATENATE($D179," 5"),'VEINS SIMPLIFIED'!$I:$S,'VEINS SIMPLIFIED'!$O$1,0),"")</f>
        <v/>
      </c>
      <c r="Y179" s="113" t="str">
        <f>IFERROR(VLOOKUP(CONCATENATE($D179," o"),'VEINS SIMPLIFIED'!$I:$BX,68,0),"")</f>
        <v>Background veins with nooxides. Prescense of qtz-carbonate veins with halos</v>
      </c>
    </row>
    <row r="180" spans="2:25" hidden="1" x14ac:dyDescent="0.3">
      <c r="B180">
        <v>56</v>
      </c>
      <c r="C180">
        <v>2</v>
      </c>
      <c r="D180" t="str">
        <f t="shared" si="2"/>
        <v>56-2</v>
      </c>
      <c r="E180">
        <v>0</v>
      </c>
      <c r="F180">
        <v>64</v>
      </c>
      <c r="G180" s="126">
        <v>131.63999999999999</v>
      </c>
      <c r="H180" s="122">
        <v>132.27999999999997</v>
      </c>
      <c r="I180" s="55" t="str">
        <f>IFERROR(VLOOKUP($D180,'VEINS SIMPLIFIED'!$H:$J,3,0),"")</f>
        <v>Listveneite</v>
      </c>
      <c r="J180" t="str">
        <f>IFERROR(VLOOKUP(CONCATENATE($D180," 1"),'VEINS SIMPLIFIED'!$I:$S,'VEINS SIMPLIFIED'!$R$1,0),"")</f>
        <v>CARB-OXD</v>
      </c>
      <c r="K180" s="122">
        <f>IFERROR(VLOOKUP(CONCATENATE($D180," 1"),'VEINS SIMPLIFIED'!$I:$S,'VEINS SIMPLIFIED'!$N$1,0),"")</f>
        <v>131.63999999999999</v>
      </c>
      <c r="L180" s="122">
        <f>IFERROR(VLOOKUP(CONCATENATE($D180," 1"),'VEINS SIMPLIFIED'!$I:$S,'VEINS SIMPLIFIED'!$O$1,0),"")</f>
        <v>132.26999999999998</v>
      </c>
      <c r="M180" t="str">
        <f>IFERROR(VLOOKUP(CONCATENATE($D180," 2"),'VEINS SIMPLIFIED'!$I:$S,'VEINS SIMPLIFIED'!$R$1,0),"")</f>
        <v/>
      </c>
      <c r="N180" t="str">
        <f>IFERROR(VLOOKUP(CONCATENATE($D180," 2"),'VEINS SIMPLIFIED'!$I:$S,'VEINS SIMPLIFIED'!$N$1,0),"")</f>
        <v/>
      </c>
      <c r="O180" t="str">
        <f>IFERROR(VLOOKUP(CONCATENATE($D180," 2"),'VEINS SIMPLIFIED'!$I:$S,'VEINS SIMPLIFIED'!$O$1,0),"")</f>
        <v/>
      </c>
      <c r="P180" t="str">
        <f>IFERROR(VLOOKUP(CONCATENATE($D180," 3"),'VEINS SIMPLIFIED'!$I:$S,'VEINS SIMPLIFIED'!$R$1,0),"")</f>
        <v>CARB-QTZ</v>
      </c>
      <c r="Q180">
        <f>IFERROR(VLOOKUP(CONCATENATE($D180," 3"),'VEINS SIMPLIFIED'!$I:$S,'VEINS SIMPLIFIED'!$N$1,0),"")</f>
        <v>131.63999999999999</v>
      </c>
      <c r="R180">
        <f>IFERROR(VLOOKUP(CONCATENATE($D180," 3"),'VEINS SIMPLIFIED'!$I:$S,'VEINS SIMPLIFIED'!$O$1,0),"")</f>
        <v>132.26999999999998</v>
      </c>
      <c r="S180" t="str">
        <f>IFERROR(VLOOKUP(CONCATENATE($D180," 4"),'VEINS SIMPLIFIED'!$I:$S,'VEINS SIMPLIFIED'!$R$1,0),"")</f>
        <v/>
      </c>
      <c r="T180" t="str">
        <f>IFERROR(VLOOKUP(CONCATENATE($D180," 4"),'VEINS SIMPLIFIED'!$I:$S,'VEINS SIMPLIFIED'!$N$1,0),"")</f>
        <v/>
      </c>
      <c r="U180" t="str">
        <f>IFERROR(VLOOKUP(CONCATENATE($D180," 4"),'VEINS SIMPLIFIED'!$I:$S,'VEINS SIMPLIFIED'!$O$1,0),"")</f>
        <v/>
      </c>
      <c r="V180" t="str">
        <f>IFERROR(VLOOKUP(CONCATENATE($D180," 5"),'VEINS SIMPLIFIED'!$I:$S,'VEINS SIMPLIFIED'!$R$1,0),"")</f>
        <v/>
      </c>
      <c r="W180" t="str">
        <f>IFERROR(VLOOKUP(CONCATENATE($D180," 5"),'VEINS SIMPLIFIED'!$I:$S,'VEINS SIMPLIFIED'!$N$1,0),"")</f>
        <v/>
      </c>
      <c r="X180" t="str">
        <f>IFERROR(VLOOKUP(CONCATENATE($D180," 5"),'VEINS SIMPLIFIED'!$I:$S,'VEINS SIMPLIFIED'!$O$1,0),"")</f>
        <v/>
      </c>
      <c r="Y180" s="113" t="str">
        <f>IFERROR(VLOOKUP(CONCATENATE($D180," o"),'VEINS SIMPLIFIED'!$I:$BX,68,0),"")</f>
        <v>Background veins are back to red.</v>
      </c>
    </row>
    <row r="181" spans="2:25" hidden="1" x14ac:dyDescent="0.3">
      <c r="B181">
        <v>56</v>
      </c>
      <c r="C181">
        <v>3</v>
      </c>
      <c r="D181" t="str">
        <f t="shared" si="2"/>
        <v>56-3</v>
      </c>
      <c r="E181">
        <v>0</v>
      </c>
      <c r="F181">
        <v>87</v>
      </c>
      <c r="G181" s="126">
        <v>132.285</v>
      </c>
      <c r="H181" s="122">
        <v>133.155</v>
      </c>
      <c r="I181" s="55" t="str">
        <f>IFERROR(VLOOKUP($D181,'VEINS SIMPLIFIED'!$H:$J,3,0),"")</f>
        <v>Listveneite</v>
      </c>
      <c r="J181" t="str">
        <f>IFERROR(VLOOKUP(CONCATENATE($D181," 1"),'VEINS SIMPLIFIED'!$I:$S,'VEINS SIMPLIFIED'!$R$1,0),"")</f>
        <v>CARB-OXD</v>
      </c>
      <c r="K181" s="122">
        <f>IFERROR(VLOOKUP(CONCATENATE($D181," 1"),'VEINS SIMPLIFIED'!$I:$S,'VEINS SIMPLIFIED'!$N$1,0),"")</f>
        <v>132.285</v>
      </c>
      <c r="L181" s="122">
        <f>IFERROR(VLOOKUP(CONCATENATE($D181," 1"),'VEINS SIMPLIFIED'!$I:$S,'VEINS SIMPLIFIED'!$O$1,0),"")</f>
        <v>133.155</v>
      </c>
      <c r="M181" t="str">
        <f>IFERROR(VLOOKUP(CONCATENATE($D181," 2"),'VEINS SIMPLIFIED'!$I:$S,'VEINS SIMPLIFIED'!$R$1,0),"")</f>
        <v/>
      </c>
      <c r="N181" t="str">
        <f>IFERROR(VLOOKUP(CONCATENATE($D181," 2"),'VEINS SIMPLIFIED'!$I:$S,'VEINS SIMPLIFIED'!$N$1,0),"")</f>
        <v/>
      </c>
      <c r="O181" t="str">
        <f>IFERROR(VLOOKUP(CONCATENATE($D181," 2"),'VEINS SIMPLIFIED'!$I:$S,'VEINS SIMPLIFIED'!$O$1,0),"")</f>
        <v/>
      </c>
      <c r="P181" t="str">
        <f>IFERROR(VLOOKUP(CONCATENATE($D181," 3"),'VEINS SIMPLIFIED'!$I:$S,'VEINS SIMPLIFIED'!$R$1,0),"")</f>
        <v>CARB-QTZ</v>
      </c>
      <c r="Q181">
        <f>IFERROR(VLOOKUP(CONCATENATE($D181," 3"),'VEINS SIMPLIFIED'!$I:$S,'VEINS SIMPLIFIED'!$N$1,0),"")</f>
        <v>132.285</v>
      </c>
      <c r="R181">
        <f>IFERROR(VLOOKUP(CONCATENATE($D181," 3"),'VEINS SIMPLIFIED'!$I:$S,'VEINS SIMPLIFIED'!$O$1,0),"")</f>
        <v>133.155</v>
      </c>
      <c r="S181" t="str">
        <f>IFERROR(VLOOKUP(CONCATENATE($D181," 4"),'VEINS SIMPLIFIED'!$I:$S,'VEINS SIMPLIFIED'!$R$1,0),"")</f>
        <v/>
      </c>
      <c r="T181" t="str">
        <f>IFERROR(VLOOKUP(CONCATENATE($D181," 4"),'VEINS SIMPLIFIED'!$I:$S,'VEINS SIMPLIFIED'!$N$1,0),"")</f>
        <v/>
      </c>
      <c r="U181" t="str">
        <f>IFERROR(VLOOKUP(CONCATENATE($D181," 4"),'VEINS SIMPLIFIED'!$I:$S,'VEINS SIMPLIFIED'!$O$1,0),"")</f>
        <v/>
      </c>
      <c r="V181" t="str">
        <f>IFERROR(VLOOKUP(CONCATENATE($D181," 5"),'VEINS SIMPLIFIED'!$I:$S,'VEINS SIMPLIFIED'!$R$1,0),"")</f>
        <v/>
      </c>
      <c r="W181" t="str">
        <f>IFERROR(VLOOKUP(CONCATENATE($D181," 5"),'VEINS SIMPLIFIED'!$I:$S,'VEINS SIMPLIFIED'!$N$1,0),"")</f>
        <v/>
      </c>
      <c r="X181" t="str">
        <f>IFERROR(VLOOKUP(CONCATENATE($D181," 5"),'VEINS SIMPLIFIED'!$I:$S,'VEINS SIMPLIFIED'!$O$1,0),"")</f>
        <v/>
      </c>
      <c r="Y181" s="113" t="str">
        <f>IFERROR(VLOOKUP(CONCATENATE($D181," o"),'VEINS SIMPLIFIED'!$I:$BX,68,0),"")</f>
        <v>Background veins are red on top and pale in bottom. Qtz-carb batchy an irregular very few of them.</v>
      </c>
    </row>
    <row r="182" spans="2:25" hidden="1" x14ac:dyDescent="0.3">
      <c r="B182">
        <v>56</v>
      </c>
      <c r="C182">
        <v>4</v>
      </c>
      <c r="D182" t="str">
        <f t="shared" si="2"/>
        <v>56-4</v>
      </c>
      <c r="E182">
        <v>0</v>
      </c>
      <c r="F182">
        <v>78</v>
      </c>
      <c r="G182" s="126">
        <v>133.155</v>
      </c>
      <c r="H182" s="122">
        <v>133.935</v>
      </c>
      <c r="I182" s="55" t="str">
        <f>IFERROR(VLOOKUP($D182,'VEINS SIMPLIFIED'!$H:$J,3,0),"")</f>
        <v>Listveneite</v>
      </c>
      <c r="J182" t="str">
        <f>IFERROR(VLOOKUP(CONCATENATE($D182," 1"),'VEINS SIMPLIFIED'!$I:$S,'VEINS SIMPLIFIED'!$R$1,0),"")</f>
        <v>CARB-OXD</v>
      </c>
      <c r="K182" s="122">
        <f>IFERROR(VLOOKUP(CONCATENATE($D182," 1"),'VEINS SIMPLIFIED'!$I:$S,'VEINS SIMPLIFIED'!$N$1,0),"")</f>
        <v>133.155</v>
      </c>
      <c r="L182" s="122">
        <f>IFERROR(VLOOKUP(CONCATENATE($D182," 1"),'VEINS SIMPLIFIED'!$I:$S,'VEINS SIMPLIFIED'!$O$1,0),"")</f>
        <v>133.91499999999999</v>
      </c>
      <c r="M182" t="str">
        <f>IFERROR(VLOOKUP(CONCATENATE($D182," 2"),'VEINS SIMPLIFIED'!$I:$S,'VEINS SIMPLIFIED'!$R$1,0),"")</f>
        <v/>
      </c>
      <c r="N182" t="str">
        <f>IFERROR(VLOOKUP(CONCATENATE($D182," 2"),'VEINS SIMPLIFIED'!$I:$S,'VEINS SIMPLIFIED'!$N$1,0),"")</f>
        <v/>
      </c>
      <c r="O182" t="str">
        <f>IFERROR(VLOOKUP(CONCATENATE($D182," 2"),'VEINS SIMPLIFIED'!$I:$S,'VEINS SIMPLIFIED'!$O$1,0),"")</f>
        <v/>
      </c>
      <c r="P182" t="str">
        <f>IFERROR(VLOOKUP(CONCATENATE($D182," 3"),'VEINS SIMPLIFIED'!$I:$S,'VEINS SIMPLIFIED'!$R$1,0),"")</f>
        <v>CARB-QTZ</v>
      </c>
      <c r="Q182">
        <f>IFERROR(VLOOKUP(CONCATENATE($D182," 3"),'VEINS SIMPLIFIED'!$I:$S,'VEINS SIMPLIFIED'!$N$1,0),"")</f>
        <v>133.155</v>
      </c>
      <c r="R182">
        <f>IFERROR(VLOOKUP(CONCATENATE($D182," 3"),'VEINS SIMPLIFIED'!$I:$S,'VEINS SIMPLIFIED'!$O$1,0),"")</f>
        <v>133.91499999999999</v>
      </c>
      <c r="S182" t="str">
        <f>IFERROR(VLOOKUP(CONCATENATE($D182," 4"),'VEINS SIMPLIFIED'!$I:$S,'VEINS SIMPLIFIED'!$R$1,0),"")</f>
        <v/>
      </c>
      <c r="T182" t="str">
        <f>IFERROR(VLOOKUP(CONCATENATE($D182," 4"),'VEINS SIMPLIFIED'!$I:$S,'VEINS SIMPLIFIED'!$N$1,0),"")</f>
        <v/>
      </c>
      <c r="U182" t="str">
        <f>IFERROR(VLOOKUP(CONCATENATE($D182," 4"),'VEINS SIMPLIFIED'!$I:$S,'VEINS SIMPLIFIED'!$O$1,0),"")</f>
        <v/>
      </c>
      <c r="V182" t="str">
        <f>IFERROR(VLOOKUP(CONCATENATE($D182," 5"),'VEINS SIMPLIFIED'!$I:$S,'VEINS SIMPLIFIED'!$R$1,0),"")</f>
        <v/>
      </c>
      <c r="W182" t="str">
        <f>IFERROR(VLOOKUP(CONCATENATE($D182," 5"),'VEINS SIMPLIFIED'!$I:$S,'VEINS SIMPLIFIED'!$N$1,0),"")</f>
        <v/>
      </c>
      <c r="X182" t="str">
        <f>IFERROR(VLOOKUP(CONCATENATE($D182," 5"),'VEINS SIMPLIFIED'!$I:$S,'VEINS SIMPLIFIED'!$O$1,0),"")</f>
        <v/>
      </c>
      <c r="Y182" s="113" t="str">
        <f>IFERROR(VLOOKUP(CONCATENATE($D182," o"),'VEINS SIMPLIFIED'!$I:$BX,68,0),"")</f>
        <v>Backgtound veins are carbonate dominated. Prescence of  a set of veins that appear as fine anastomizing network of veins pink and red wirth thin black halos. Prominent example at 45 cm.</v>
      </c>
    </row>
    <row r="183" spans="2:25" hidden="1" x14ac:dyDescent="0.3">
      <c r="B183">
        <v>57</v>
      </c>
      <c r="C183">
        <v>1</v>
      </c>
      <c r="D183" t="str">
        <f t="shared" si="2"/>
        <v>57-1</v>
      </c>
      <c r="E183">
        <v>0</v>
      </c>
      <c r="F183">
        <v>27</v>
      </c>
      <c r="G183" s="126">
        <v>133.5</v>
      </c>
      <c r="H183" s="122">
        <v>133.77000000000001</v>
      </c>
      <c r="I183" s="55" t="str">
        <f>IFERROR(VLOOKUP($D183,'VEINS SIMPLIFIED'!$H:$J,3,0),"")</f>
        <v>Listveneite</v>
      </c>
      <c r="J183" t="str">
        <f>IFERROR(VLOOKUP(CONCATENATE($D183," 1"),'VEINS SIMPLIFIED'!$I:$S,'VEINS SIMPLIFIED'!$R$1,0),"")</f>
        <v>CARB-OXD</v>
      </c>
      <c r="K183" s="122">
        <f>IFERROR(VLOOKUP(CONCATENATE($D183," 1"),'VEINS SIMPLIFIED'!$I:$S,'VEINS SIMPLIFIED'!$N$1,0),"")</f>
        <v>133.5</v>
      </c>
      <c r="L183" s="122">
        <f>IFERROR(VLOOKUP(CONCATENATE($D183," 1"),'VEINS SIMPLIFIED'!$I:$S,'VEINS SIMPLIFIED'!$O$1,0),"")</f>
        <v>133.77000000000001</v>
      </c>
      <c r="M183" t="str">
        <f>IFERROR(VLOOKUP(CONCATENATE($D183," 2"),'VEINS SIMPLIFIED'!$I:$S,'VEINS SIMPLIFIED'!$R$1,0),"")</f>
        <v/>
      </c>
      <c r="N183" t="str">
        <f>IFERROR(VLOOKUP(CONCATENATE($D183," 2"),'VEINS SIMPLIFIED'!$I:$S,'VEINS SIMPLIFIED'!$N$1,0),"")</f>
        <v/>
      </c>
      <c r="O183" t="str">
        <f>IFERROR(VLOOKUP(CONCATENATE($D183," 2"),'VEINS SIMPLIFIED'!$I:$S,'VEINS SIMPLIFIED'!$O$1,0),"")</f>
        <v/>
      </c>
      <c r="P183" t="str">
        <f>IFERROR(VLOOKUP(CONCATENATE($D183," 3"),'VEINS SIMPLIFIED'!$I:$S,'VEINS SIMPLIFIED'!$R$1,0),"")</f>
        <v>CARB-QTZ</v>
      </c>
      <c r="Q183">
        <f>IFERROR(VLOOKUP(CONCATENATE($D183," 3"),'VEINS SIMPLIFIED'!$I:$S,'VEINS SIMPLIFIED'!$N$1,0),"")</f>
        <v>133.5</v>
      </c>
      <c r="R183">
        <f>IFERROR(VLOOKUP(CONCATENATE($D183," 3"),'VEINS SIMPLIFIED'!$I:$S,'VEINS SIMPLIFIED'!$O$1,0),"")</f>
        <v>133.77000000000001</v>
      </c>
      <c r="S183" t="str">
        <f>IFERROR(VLOOKUP(CONCATENATE($D183," 4"),'VEINS SIMPLIFIED'!$I:$S,'VEINS SIMPLIFIED'!$R$1,0),"")</f>
        <v/>
      </c>
      <c r="T183" t="str">
        <f>IFERROR(VLOOKUP(CONCATENATE($D183," 4"),'VEINS SIMPLIFIED'!$I:$S,'VEINS SIMPLIFIED'!$N$1,0),"")</f>
        <v/>
      </c>
      <c r="U183" t="str">
        <f>IFERROR(VLOOKUP(CONCATENATE($D183," 4"),'VEINS SIMPLIFIED'!$I:$S,'VEINS SIMPLIFIED'!$O$1,0),"")</f>
        <v/>
      </c>
      <c r="V183" t="str">
        <f>IFERROR(VLOOKUP(CONCATENATE($D183," 5"),'VEINS SIMPLIFIED'!$I:$S,'VEINS SIMPLIFIED'!$R$1,0),"")</f>
        <v/>
      </c>
      <c r="W183" t="str">
        <f>IFERROR(VLOOKUP(CONCATENATE($D183," 5"),'VEINS SIMPLIFIED'!$I:$S,'VEINS SIMPLIFIED'!$N$1,0),"")</f>
        <v/>
      </c>
      <c r="X183" t="str">
        <f>IFERROR(VLOOKUP(CONCATENATE($D183," 5"),'VEINS SIMPLIFIED'!$I:$S,'VEINS SIMPLIFIED'!$O$1,0),"")</f>
        <v/>
      </c>
      <c r="Y183" s="113" t="str">
        <f>IFERROR(VLOOKUP(CONCATENATE($D183," o"),'VEINS SIMPLIFIED'!$I:$BX,68,0),"")</f>
        <v xml:space="preserve">Backgtound veins are carbonate dominated. Prescence of  a set of veins that appear as fine anastomizing network of veins pink and red wirth thin black halos. </v>
      </c>
    </row>
    <row r="184" spans="2:25" hidden="1" x14ac:dyDescent="0.3">
      <c r="B184">
        <v>58</v>
      </c>
      <c r="C184">
        <v>1</v>
      </c>
      <c r="D184" t="str">
        <f t="shared" si="2"/>
        <v>58-1</v>
      </c>
      <c r="E184">
        <v>0</v>
      </c>
      <c r="F184">
        <v>88</v>
      </c>
      <c r="G184" s="126">
        <v>133.75</v>
      </c>
      <c r="H184" s="122">
        <v>134.63</v>
      </c>
      <c r="I184" s="55" t="str">
        <f>IFERROR(VLOOKUP($D184,'VEINS SIMPLIFIED'!$H:$J,3,0),"")</f>
        <v>Listveneite</v>
      </c>
      <c r="J184" t="str">
        <f>IFERROR(VLOOKUP(CONCATENATE($D184," 1"),'VEINS SIMPLIFIED'!$I:$S,'VEINS SIMPLIFIED'!$R$1,0),"")</f>
        <v>CARB-OXD</v>
      </c>
      <c r="K184" s="122">
        <f>IFERROR(VLOOKUP(CONCATENATE($D184," 1"),'VEINS SIMPLIFIED'!$I:$S,'VEINS SIMPLIFIED'!$N$1,0),"")</f>
        <v>133.75</v>
      </c>
      <c r="L184" s="122">
        <f>IFERROR(VLOOKUP(CONCATENATE($D184," 1"),'VEINS SIMPLIFIED'!$I:$S,'VEINS SIMPLIFIED'!$O$1,0),"")</f>
        <v>134.63</v>
      </c>
      <c r="M184" t="str">
        <f>IFERROR(VLOOKUP(CONCATENATE($D184," 2"),'VEINS SIMPLIFIED'!$I:$S,'VEINS SIMPLIFIED'!$R$1,0),"")</f>
        <v/>
      </c>
      <c r="N184" t="str">
        <f>IFERROR(VLOOKUP(CONCATENATE($D184," 2"),'VEINS SIMPLIFIED'!$I:$S,'VEINS SIMPLIFIED'!$N$1,0),"")</f>
        <v/>
      </c>
      <c r="O184" t="str">
        <f>IFERROR(VLOOKUP(CONCATENATE($D184," 2"),'VEINS SIMPLIFIED'!$I:$S,'VEINS SIMPLIFIED'!$O$1,0),"")</f>
        <v/>
      </c>
      <c r="P184" t="str">
        <f>IFERROR(VLOOKUP(CONCATENATE($D184," 3"),'VEINS SIMPLIFIED'!$I:$S,'VEINS SIMPLIFIED'!$R$1,0),"")</f>
        <v>CARB-QTZ</v>
      </c>
      <c r="Q184">
        <f>IFERROR(VLOOKUP(CONCATENATE($D184," 3"),'VEINS SIMPLIFIED'!$I:$S,'VEINS SIMPLIFIED'!$N$1,0),"")</f>
        <v>133.75</v>
      </c>
      <c r="R184">
        <f>IFERROR(VLOOKUP(CONCATENATE($D184," 3"),'VEINS SIMPLIFIED'!$I:$S,'VEINS SIMPLIFIED'!$O$1,0),"")</f>
        <v>134.63</v>
      </c>
      <c r="S184" t="str">
        <f>IFERROR(VLOOKUP(CONCATENATE($D184," 4"),'VEINS SIMPLIFIED'!$I:$S,'VEINS SIMPLIFIED'!$R$1,0),"")</f>
        <v/>
      </c>
      <c r="T184" t="str">
        <f>IFERROR(VLOOKUP(CONCATENATE($D184," 4"),'VEINS SIMPLIFIED'!$I:$S,'VEINS SIMPLIFIED'!$N$1,0),"")</f>
        <v/>
      </c>
      <c r="U184" t="str">
        <f>IFERROR(VLOOKUP(CONCATENATE($D184," 4"),'VEINS SIMPLIFIED'!$I:$S,'VEINS SIMPLIFIED'!$O$1,0),"")</f>
        <v/>
      </c>
      <c r="V184" t="str">
        <f>IFERROR(VLOOKUP(CONCATENATE($D184," 5"),'VEINS SIMPLIFIED'!$I:$S,'VEINS SIMPLIFIED'!$R$1,0),"")</f>
        <v>OTHER</v>
      </c>
      <c r="W184">
        <f>IFERROR(VLOOKUP(CONCATENATE($D184," 5"),'VEINS SIMPLIFIED'!$I:$S,'VEINS SIMPLIFIED'!$N$1,0),"")</f>
        <v>133.75</v>
      </c>
      <c r="X184">
        <f>IFERROR(VLOOKUP(CONCATENATE($D184," 5"),'VEINS SIMPLIFIED'!$I:$S,'VEINS SIMPLIFIED'!$O$1,0),"")</f>
        <v>134.63</v>
      </c>
      <c r="Y184" s="113" t="str">
        <f>IFERROR(VLOOKUP(CONCATENATE($D184," o"),'VEINS SIMPLIFIED'!$I:$BX,68,0),"")</f>
        <v>Backgtound veins are carbonate dominated. Prescence of  a set of qtz-carb veins that appear as fine anastomizing network of veins pink and red veins.</v>
      </c>
    </row>
    <row r="185" spans="2:25" hidden="1" x14ac:dyDescent="0.3">
      <c r="B185">
        <v>58</v>
      </c>
      <c r="C185">
        <v>2</v>
      </c>
      <c r="D185" t="str">
        <f t="shared" si="2"/>
        <v>58-2</v>
      </c>
      <c r="E185">
        <v>0</v>
      </c>
      <c r="F185">
        <v>84</v>
      </c>
      <c r="G185" s="126">
        <v>134.63499999999999</v>
      </c>
      <c r="H185" s="122">
        <v>135.47499999999999</v>
      </c>
      <c r="I185" s="55" t="str">
        <f>IFERROR(VLOOKUP($D185,'VEINS SIMPLIFIED'!$H:$J,3,0),"")</f>
        <v>Listveneite</v>
      </c>
      <c r="J185" t="str">
        <f>IFERROR(VLOOKUP(CONCATENATE($D185," 1"),'VEINS SIMPLIFIED'!$I:$S,'VEINS SIMPLIFIED'!$R$1,0),"")</f>
        <v>CARB-OXD</v>
      </c>
      <c r="K185" s="122">
        <f>IFERROR(VLOOKUP(CONCATENATE($D185," 1"),'VEINS SIMPLIFIED'!$I:$S,'VEINS SIMPLIFIED'!$N$1,0),"")</f>
        <v>134.63499999999999</v>
      </c>
      <c r="L185" s="122">
        <f>IFERROR(VLOOKUP(CONCATENATE($D185," 1"),'VEINS SIMPLIFIED'!$I:$S,'VEINS SIMPLIFIED'!$O$1,0),"")</f>
        <v>135.47499999999999</v>
      </c>
      <c r="M185" t="str">
        <f>IFERROR(VLOOKUP(CONCATENATE($D185," 2"),'VEINS SIMPLIFIED'!$I:$S,'VEINS SIMPLIFIED'!$R$1,0),"")</f>
        <v/>
      </c>
      <c r="N185" t="str">
        <f>IFERROR(VLOOKUP(CONCATENATE($D185," 2"),'VEINS SIMPLIFIED'!$I:$S,'VEINS SIMPLIFIED'!$N$1,0),"")</f>
        <v/>
      </c>
      <c r="O185" t="str">
        <f>IFERROR(VLOOKUP(CONCATENATE($D185," 2"),'VEINS SIMPLIFIED'!$I:$S,'VEINS SIMPLIFIED'!$O$1,0),"")</f>
        <v/>
      </c>
      <c r="P185" t="str">
        <f>IFERROR(VLOOKUP(CONCATENATE($D185," 3"),'VEINS SIMPLIFIED'!$I:$S,'VEINS SIMPLIFIED'!$R$1,0),"")</f>
        <v>CARB-QTZ</v>
      </c>
      <c r="Q185">
        <f>IFERROR(VLOOKUP(CONCATENATE($D185," 3"),'VEINS SIMPLIFIED'!$I:$S,'VEINS SIMPLIFIED'!$N$1,0),"")</f>
        <v>134.63499999999999</v>
      </c>
      <c r="R185">
        <f>IFERROR(VLOOKUP(CONCATENATE($D185," 3"),'VEINS SIMPLIFIED'!$I:$S,'VEINS SIMPLIFIED'!$O$1,0),"")</f>
        <v>135.47499999999999</v>
      </c>
      <c r="S185" t="str">
        <f>IFERROR(VLOOKUP(CONCATENATE($D185," 4"),'VEINS SIMPLIFIED'!$I:$S,'VEINS SIMPLIFIED'!$R$1,0),"")</f>
        <v/>
      </c>
      <c r="T185" t="str">
        <f>IFERROR(VLOOKUP(CONCATENATE($D185," 4"),'VEINS SIMPLIFIED'!$I:$S,'VEINS SIMPLIFIED'!$N$1,0),"")</f>
        <v/>
      </c>
      <c r="U185" t="str">
        <f>IFERROR(VLOOKUP(CONCATENATE($D185," 4"),'VEINS SIMPLIFIED'!$I:$S,'VEINS SIMPLIFIED'!$O$1,0),"")</f>
        <v/>
      </c>
      <c r="V185" t="str">
        <f>IFERROR(VLOOKUP(CONCATENATE($D185," 5"),'VEINS SIMPLIFIED'!$I:$S,'VEINS SIMPLIFIED'!$R$1,0),"")</f>
        <v/>
      </c>
      <c r="W185" t="str">
        <f>IFERROR(VLOOKUP(CONCATENATE($D185," 5"),'VEINS SIMPLIFIED'!$I:$S,'VEINS SIMPLIFIED'!$N$1,0),"")</f>
        <v/>
      </c>
      <c r="X185" t="str">
        <f>IFERROR(VLOOKUP(CONCATENATE($D185," 5"),'VEINS SIMPLIFIED'!$I:$S,'VEINS SIMPLIFIED'!$O$1,0),"")</f>
        <v/>
      </c>
      <c r="Y185" s="113" t="str">
        <f>IFERROR(VLOOKUP(CONCATENATE($D185," o"),'VEINS SIMPLIFIED'!$I:$BX,68,0),"")</f>
        <v xml:space="preserve">Highly deformed. Bsackground veins are back to carker colors. </v>
      </c>
    </row>
    <row r="186" spans="2:25" hidden="1" x14ac:dyDescent="0.3">
      <c r="B186">
        <v>58</v>
      </c>
      <c r="C186">
        <v>3</v>
      </c>
      <c r="D186" t="str">
        <f t="shared" si="2"/>
        <v>58-3</v>
      </c>
      <c r="E186">
        <v>0</v>
      </c>
      <c r="F186">
        <v>45</v>
      </c>
      <c r="G186" s="126">
        <v>135.47999999999999</v>
      </c>
      <c r="H186" s="122">
        <v>135.92999999999998</v>
      </c>
      <c r="I186" s="55" t="str">
        <f>IFERROR(VLOOKUP($D186,'VEINS SIMPLIFIED'!$H:$J,3,0),"")</f>
        <v>Listveneite</v>
      </c>
      <c r="J186" t="str">
        <f>IFERROR(VLOOKUP(CONCATENATE($D186," 1"),'VEINS SIMPLIFIED'!$I:$S,'VEINS SIMPLIFIED'!$R$1,0),"")</f>
        <v>CARB-OXD</v>
      </c>
      <c r="K186" s="122">
        <f>IFERROR(VLOOKUP(CONCATENATE($D186," 1"),'VEINS SIMPLIFIED'!$I:$S,'VEINS SIMPLIFIED'!$N$1,0),"")</f>
        <v>135.47999999999999</v>
      </c>
      <c r="L186" s="122">
        <f>IFERROR(VLOOKUP(CONCATENATE($D186," 1"),'VEINS SIMPLIFIED'!$I:$S,'VEINS SIMPLIFIED'!$O$1,0),"")</f>
        <v>135.92999999999998</v>
      </c>
      <c r="M186" t="str">
        <f>IFERROR(VLOOKUP(CONCATENATE($D186," 2"),'VEINS SIMPLIFIED'!$I:$S,'VEINS SIMPLIFIED'!$R$1,0),"")</f>
        <v/>
      </c>
      <c r="N186" t="str">
        <f>IFERROR(VLOOKUP(CONCATENATE($D186," 2"),'VEINS SIMPLIFIED'!$I:$S,'VEINS SIMPLIFIED'!$N$1,0),"")</f>
        <v/>
      </c>
      <c r="O186" t="str">
        <f>IFERROR(VLOOKUP(CONCATENATE($D186," 2"),'VEINS SIMPLIFIED'!$I:$S,'VEINS SIMPLIFIED'!$O$1,0),"")</f>
        <v/>
      </c>
      <c r="P186" t="str">
        <f>IFERROR(VLOOKUP(CONCATENATE($D186," 3"),'VEINS SIMPLIFIED'!$I:$S,'VEINS SIMPLIFIED'!$R$1,0),"")</f>
        <v>CARB-QTZ</v>
      </c>
      <c r="Q186">
        <f>IFERROR(VLOOKUP(CONCATENATE($D186," 3"),'VEINS SIMPLIFIED'!$I:$S,'VEINS SIMPLIFIED'!$N$1,0),"")</f>
        <v>135.47999999999999</v>
      </c>
      <c r="R186">
        <f>IFERROR(VLOOKUP(CONCATENATE($D186," 3"),'VEINS SIMPLIFIED'!$I:$S,'VEINS SIMPLIFIED'!$O$1,0),"")</f>
        <v>135.92999999999998</v>
      </c>
      <c r="S186" t="str">
        <f>IFERROR(VLOOKUP(CONCATENATE($D186," 4"),'VEINS SIMPLIFIED'!$I:$S,'VEINS SIMPLIFIED'!$R$1,0),"")</f>
        <v/>
      </c>
      <c r="T186" t="str">
        <f>IFERROR(VLOOKUP(CONCATENATE($D186," 4"),'VEINS SIMPLIFIED'!$I:$S,'VEINS SIMPLIFIED'!$N$1,0),"")</f>
        <v/>
      </c>
      <c r="U186" t="str">
        <f>IFERROR(VLOOKUP(CONCATENATE($D186," 4"),'VEINS SIMPLIFIED'!$I:$S,'VEINS SIMPLIFIED'!$O$1,0),"")</f>
        <v/>
      </c>
      <c r="V186" t="str">
        <f>IFERROR(VLOOKUP(CONCATENATE($D186," 5"),'VEINS SIMPLIFIED'!$I:$S,'VEINS SIMPLIFIED'!$R$1,0),"")</f>
        <v/>
      </c>
      <c r="W186" t="str">
        <f>IFERROR(VLOOKUP(CONCATENATE($D186," 5"),'VEINS SIMPLIFIED'!$I:$S,'VEINS SIMPLIFIED'!$N$1,0),"")</f>
        <v/>
      </c>
      <c r="X186" t="str">
        <f>IFERROR(VLOOKUP(CONCATENATE($D186," 5"),'VEINS SIMPLIFIED'!$I:$S,'VEINS SIMPLIFIED'!$O$1,0),"")</f>
        <v/>
      </c>
      <c r="Y186" s="113" t="str">
        <f>IFERROR(VLOOKUP(CONCATENATE($D186," o"),'VEINS SIMPLIFIED'!$I:$BX,68,0),"")</f>
        <v>Top of ection is really similar to previous one. From 26 to 45 cm background veins become brick red again.</v>
      </c>
    </row>
    <row r="187" spans="2:25" s="55" customFormat="1" hidden="1" x14ac:dyDescent="0.3">
      <c r="B187" s="55">
        <v>58</v>
      </c>
      <c r="C187" s="55">
        <v>4</v>
      </c>
      <c r="D187" s="55" t="str">
        <f t="shared" si="2"/>
        <v>58-4</v>
      </c>
      <c r="E187" s="55">
        <v>0</v>
      </c>
      <c r="F187" s="55">
        <v>95</v>
      </c>
      <c r="G187" s="128">
        <v>135.92999999999998</v>
      </c>
      <c r="H187" s="124">
        <v>136.87999999999997</v>
      </c>
      <c r="I187" s="55" t="str">
        <f>IFERROR(VLOOKUP($D187,'VEINS SIMPLIFIED'!$H:$J,3,0),"")</f>
        <v>Listveneite</v>
      </c>
      <c r="J187" s="55" t="str">
        <f>IFERROR(VLOOKUP(CONCATENATE($D187," 1"),'VEINS SIMPLIFIED'!$I:$S,'VEINS SIMPLIFIED'!$R$1,0),"")</f>
        <v/>
      </c>
      <c r="K187" s="124" t="str">
        <f>IFERROR(VLOOKUP(CONCATENATE($D187," 1"),'VEINS SIMPLIFIED'!$I:$S,'VEINS SIMPLIFIED'!$N$1,0),"")</f>
        <v/>
      </c>
      <c r="L187" s="124" t="str">
        <f>IFERROR(VLOOKUP(CONCATENATE($D187," 1"),'VEINS SIMPLIFIED'!$I:$S,'VEINS SIMPLIFIED'!$O$1,0),"")</f>
        <v/>
      </c>
      <c r="M187" s="55" t="str">
        <f>IFERROR(VLOOKUP(CONCATENATE($D187," 2"),'VEINS SIMPLIFIED'!$I:$S,'VEINS SIMPLIFIED'!$R$1,0),"")</f>
        <v/>
      </c>
      <c r="N187" s="55" t="str">
        <f>IFERROR(VLOOKUP(CONCATENATE($D187," 2"),'VEINS SIMPLIFIED'!$I:$S,'VEINS SIMPLIFIED'!$N$1,0),"")</f>
        <v/>
      </c>
      <c r="O187" s="55" t="str">
        <f>IFERROR(VLOOKUP(CONCATENATE($D187," 2"),'VEINS SIMPLIFIED'!$I:$S,'VEINS SIMPLIFIED'!$O$1,0),"")</f>
        <v/>
      </c>
      <c r="P187" s="55" t="str">
        <f>IFERROR(VLOOKUP(CONCATENATE($D187," 3"),'VEINS SIMPLIFIED'!$I:$S,'VEINS SIMPLIFIED'!$R$1,0),"")</f>
        <v>CARB-QTZ</v>
      </c>
      <c r="Q187" s="55">
        <f>IFERROR(VLOOKUP(CONCATENATE($D187," 3"),'VEINS SIMPLIFIED'!$I:$S,'VEINS SIMPLIFIED'!$N$1,0),"")</f>
        <v>135.92999999999998</v>
      </c>
      <c r="R187" s="55">
        <f>IFERROR(VLOOKUP(CONCATENATE($D187," 3"),'VEINS SIMPLIFIED'!$I:$S,'VEINS SIMPLIFIED'!$O$1,0),"")</f>
        <v>136.87999999999997</v>
      </c>
      <c r="S187" s="55" t="str">
        <f>IFERROR(VLOOKUP(CONCATENATE($D187," 4"),'VEINS SIMPLIFIED'!$I:$S,'VEINS SIMPLIFIED'!$R$1,0),"")</f>
        <v/>
      </c>
      <c r="T187" s="55" t="str">
        <f>IFERROR(VLOOKUP(CONCATENATE($D187," 4"),'VEINS SIMPLIFIED'!$I:$S,'VEINS SIMPLIFIED'!$N$1,0),"")</f>
        <v/>
      </c>
      <c r="U187" s="55" t="str">
        <f>IFERROR(VLOOKUP(CONCATENATE($D187," 4"),'VEINS SIMPLIFIED'!$I:$S,'VEINS SIMPLIFIED'!$O$1,0),"")</f>
        <v/>
      </c>
      <c r="V187" s="55" t="str">
        <f>IFERROR(VLOOKUP(CONCATENATE($D187," 5"),'VEINS SIMPLIFIED'!$I:$S,'VEINS SIMPLIFIED'!$R$1,0),"")</f>
        <v>OTHER</v>
      </c>
      <c r="W187" s="55">
        <f>IFERROR(VLOOKUP(CONCATENATE($D187," 5"),'VEINS SIMPLIFIED'!$I:$S,'VEINS SIMPLIFIED'!$N$1,0),"")</f>
        <v>135.92999999999998</v>
      </c>
      <c r="X187" s="55">
        <f>IFERROR(VLOOKUP(CONCATENATE($D187," 5"),'VEINS SIMPLIFIED'!$I:$S,'VEINS SIMPLIFIED'!$O$1,0),"")</f>
        <v>136.87999999999997</v>
      </c>
      <c r="Y187" s="113" t="str">
        <f>IFERROR(VLOOKUP(CONCATENATE($D187," o"),'VEINS SIMPLIFIED'!$I:$BX,68,0),"")</f>
        <v>All section dark pinkcolour likelly assocaitee with matrix of breccia, fragments of Qtz Car veins</v>
      </c>
    </row>
    <row r="188" spans="2:25" s="55" customFormat="1" hidden="1" x14ac:dyDescent="0.3">
      <c r="B188" s="55">
        <v>59</v>
      </c>
      <c r="C188" s="55">
        <v>1</v>
      </c>
      <c r="D188" s="55" t="str">
        <f t="shared" si="2"/>
        <v>59-1</v>
      </c>
      <c r="E188" s="55">
        <v>0</v>
      </c>
      <c r="F188" s="55">
        <v>69</v>
      </c>
      <c r="G188" s="128">
        <v>136.80000000000001</v>
      </c>
      <c r="H188" s="124">
        <v>137.49</v>
      </c>
      <c r="I188" s="55" t="str">
        <f>IFERROR(VLOOKUP($D188,'VEINS SIMPLIFIED'!$H:$J,3,0),"")</f>
        <v>Listveneite</v>
      </c>
      <c r="J188" s="55" t="str">
        <f>IFERROR(VLOOKUP(CONCATENATE($D188," 1"),'VEINS SIMPLIFIED'!$I:$S,'VEINS SIMPLIFIED'!$R$1,0),"")</f>
        <v/>
      </c>
      <c r="K188" s="124" t="str">
        <f>IFERROR(VLOOKUP(CONCATENATE($D188," 1"),'VEINS SIMPLIFIED'!$I:$S,'VEINS SIMPLIFIED'!$N$1,0),"")</f>
        <v/>
      </c>
      <c r="L188" s="124" t="str">
        <f>IFERROR(VLOOKUP(CONCATENATE($D188," 1"),'VEINS SIMPLIFIED'!$I:$S,'VEINS SIMPLIFIED'!$O$1,0),"")</f>
        <v/>
      </c>
      <c r="M188" s="55" t="str">
        <f>IFERROR(VLOOKUP(CONCATENATE($D188," 2"),'VEINS SIMPLIFIED'!$I:$S,'VEINS SIMPLIFIED'!$R$1,0),"")</f>
        <v/>
      </c>
      <c r="N188" s="55" t="str">
        <f>IFERROR(VLOOKUP(CONCATENATE($D188," 2"),'VEINS SIMPLIFIED'!$I:$S,'VEINS SIMPLIFIED'!$N$1,0),"")</f>
        <v/>
      </c>
      <c r="O188" s="55" t="str">
        <f>IFERROR(VLOOKUP(CONCATENATE($D188," 2"),'VEINS SIMPLIFIED'!$I:$S,'VEINS SIMPLIFIED'!$O$1,0),"")</f>
        <v/>
      </c>
      <c r="P188" s="55" t="str">
        <f>IFERROR(VLOOKUP(CONCATENATE($D188," 3"),'VEINS SIMPLIFIED'!$I:$S,'VEINS SIMPLIFIED'!$R$1,0),"")</f>
        <v>CARB-QTZ</v>
      </c>
      <c r="Q188" s="55">
        <f>IFERROR(VLOOKUP(CONCATENATE($D188," 3"),'VEINS SIMPLIFIED'!$I:$S,'VEINS SIMPLIFIED'!$N$1,0),"")</f>
        <v>136.80000000000001</v>
      </c>
      <c r="R188" s="55">
        <f>IFERROR(VLOOKUP(CONCATENATE($D188," 3"),'VEINS SIMPLIFIED'!$I:$S,'VEINS SIMPLIFIED'!$O$1,0),"")</f>
        <v>137.49</v>
      </c>
      <c r="S188" s="55" t="str">
        <f>IFERROR(VLOOKUP(CONCATENATE($D188," 4"),'VEINS SIMPLIFIED'!$I:$S,'VEINS SIMPLIFIED'!$R$1,0),"")</f>
        <v>LATE CARB</v>
      </c>
      <c r="T188" s="55">
        <f>IFERROR(VLOOKUP(CONCATENATE($D188," 4"),'VEINS SIMPLIFIED'!$I:$S,'VEINS SIMPLIFIED'!$N$1,0),"")</f>
        <v>136.80000000000001</v>
      </c>
      <c r="U188" s="55">
        <f>IFERROR(VLOOKUP(CONCATENATE($D188," 4"),'VEINS SIMPLIFIED'!$I:$S,'VEINS SIMPLIFIED'!$O$1,0),"")</f>
        <v>137.49</v>
      </c>
      <c r="V188" s="55" t="str">
        <f>IFERROR(VLOOKUP(CONCATENATE($D188," 5"),'VEINS SIMPLIFIED'!$I:$S,'VEINS SIMPLIFIED'!$R$1,0),"")</f>
        <v>OTHER</v>
      </c>
      <c r="W188" s="55">
        <f>IFERROR(VLOOKUP(CONCATENATE($D188," 5"),'VEINS SIMPLIFIED'!$I:$S,'VEINS SIMPLIFIED'!$N$1,0),"")</f>
        <v>136.80000000000001</v>
      </c>
      <c r="X188" s="55">
        <f>IFERROR(VLOOKUP(CONCATENATE($D188," 5"),'VEINS SIMPLIFIED'!$I:$S,'VEINS SIMPLIFIED'!$O$1,0),"")</f>
        <v>137.49</v>
      </c>
      <c r="Y188" s="113" t="str">
        <f>IFERROR(VLOOKUP(CONCATENATE($D188," o"),'VEINS SIMPLIFIED'!$I:$BX,68,0),"")</f>
        <v>All section deep red colour likelly associtee with matrix of breccia, fragments of Qtz Car veins. Wider veins restart at 50 cm.</v>
      </c>
    </row>
    <row r="189" spans="2:25" hidden="1" x14ac:dyDescent="0.3">
      <c r="B189">
        <v>59</v>
      </c>
      <c r="C189">
        <v>2</v>
      </c>
      <c r="D189" t="str">
        <f t="shared" si="2"/>
        <v>59-2</v>
      </c>
      <c r="E189">
        <v>0</v>
      </c>
      <c r="F189">
        <v>82</v>
      </c>
      <c r="G189" s="126">
        <v>137.495</v>
      </c>
      <c r="H189" s="122">
        <v>138.315</v>
      </c>
      <c r="I189" s="55" t="str">
        <f>IFERROR(VLOOKUP($D189,'VEINS SIMPLIFIED'!$H:$J,3,0),"")</f>
        <v>Listveneite</v>
      </c>
      <c r="J189" t="str">
        <f>IFERROR(VLOOKUP(CONCATENATE($D189," 1"),'VEINS SIMPLIFIED'!$I:$S,'VEINS SIMPLIFIED'!$R$1,0),"")</f>
        <v>CARB-OXD</v>
      </c>
      <c r="K189" s="122">
        <f>IFERROR(VLOOKUP(CONCATENATE($D189," 1"),'VEINS SIMPLIFIED'!$I:$S,'VEINS SIMPLIFIED'!$N$1,0),"")</f>
        <v>137.495</v>
      </c>
      <c r="L189" s="122">
        <f>IFERROR(VLOOKUP(CONCATENATE($D189," 1"),'VEINS SIMPLIFIED'!$I:$S,'VEINS SIMPLIFIED'!$O$1,0),"")</f>
        <v>138.315</v>
      </c>
      <c r="M189" t="str">
        <f>IFERROR(VLOOKUP(CONCATENATE($D189," 2"),'VEINS SIMPLIFIED'!$I:$S,'VEINS SIMPLIFIED'!$R$1,0),"")</f>
        <v/>
      </c>
      <c r="N189" t="str">
        <f>IFERROR(VLOOKUP(CONCATENATE($D189," 2"),'VEINS SIMPLIFIED'!$I:$S,'VEINS SIMPLIFIED'!$N$1,0),"")</f>
        <v/>
      </c>
      <c r="O189" t="str">
        <f>IFERROR(VLOOKUP(CONCATENATE($D189," 2"),'VEINS SIMPLIFIED'!$I:$S,'VEINS SIMPLIFIED'!$O$1,0),"")</f>
        <v/>
      </c>
      <c r="P189" t="str">
        <f>IFERROR(VLOOKUP(CONCATENATE($D189," 3"),'VEINS SIMPLIFIED'!$I:$S,'VEINS SIMPLIFIED'!$R$1,0),"")</f>
        <v>CARB-QTZ</v>
      </c>
      <c r="Q189">
        <f>IFERROR(VLOOKUP(CONCATENATE($D189," 3"),'VEINS SIMPLIFIED'!$I:$S,'VEINS SIMPLIFIED'!$N$1,0),"")</f>
        <v>137.495</v>
      </c>
      <c r="R189">
        <f>IFERROR(VLOOKUP(CONCATENATE($D189," 3"),'VEINS SIMPLIFIED'!$I:$S,'VEINS SIMPLIFIED'!$O$1,0),"")</f>
        <v>138.315</v>
      </c>
      <c r="S189" t="str">
        <f>IFERROR(VLOOKUP(CONCATENATE($D189," 4"),'VEINS SIMPLIFIED'!$I:$S,'VEINS SIMPLIFIED'!$R$1,0),"")</f>
        <v/>
      </c>
      <c r="T189" t="str">
        <f>IFERROR(VLOOKUP(CONCATENATE($D189," 4"),'VEINS SIMPLIFIED'!$I:$S,'VEINS SIMPLIFIED'!$N$1,0),"")</f>
        <v/>
      </c>
      <c r="U189" t="str">
        <f>IFERROR(VLOOKUP(CONCATENATE($D189," 4"),'VEINS SIMPLIFIED'!$I:$S,'VEINS SIMPLIFIED'!$O$1,0),"")</f>
        <v/>
      </c>
      <c r="V189" t="str">
        <f>IFERROR(VLOOKUP(CONCATENATE($D189," 5"),'VEINS SIMPLIFIED'!$I:$S,'VEINS SIMPLIFIED'!$R$1,0),"")</f>
        <v>OTHER</v>
      </c>
      <c r="W189">
        <f>IFERROR(VLOOKUP(CONCATENATE($D189," 5"),'VEINS SIMPLIFIED'!$I:$S,'VEINS SIMPLIFIED'!$N$1,0),"")</f>
        <v>137.495</v>
      </c>
      <c r="X189">
        <f>IFERROR(VLOOKUP(CONCATENATE($D189," 5"),'VEINS SIMPLIFIED'!$I:$S,'VEINS SIMPLIFIED'!$O$1,0),"")</f>
        <v>138.315</v>
      </c>
      <c r="Y189" s="113" t="str">
        <f>IFERROR(VLOOKUP(CONCATENATE($D189," o"),'VEINS SIMPLIFIED'!$I:$BX,68,0),"")</f>
        <v>All section deep red colour likelly associtee with matrix of breccia, fragments of Qtz Car veins. 5 cm thick breccia toeards bottom of section</v>
      </c>
    </row>
    <row r="190" spans="2:25" hidden="1" x14ac:dyDescent="0.3">
      <c r="B190">
        <v>59</v>
      </c>
      <c r="C190">
        <v>3</v>
      </c>
      <c r="D190" t="str">
        <f t="shared" si="2"/>
        <v>59-3</v>
      </c>
      <c r="E190">
        <v>0</v>
      </c>
      <c r="F190">
        <v>71</v>
      </c>
      <c r="G190" s="126">
        <v>138.315</v>
      </c>
      <c r="H190" s="122">
        <v>139.02500000000001</v>
      </c>
      <c r="I190" s="55" t="str">
        <f>IFERROR(VLOOKUP($D190,'VEINS SIMPLIFIED'!$H:$J,3,0),"")</f>
        <v>Listveneite</v>
      </c>
      <c r="J190" t="str">
        <f>IFERROR(VLOOKUP(CONCATENATE($D190," 1"),'VEINS SIMPLIFIED'!$I:$S,'VEINS SIMPLIFIED'!$R$1,0),"")</f>
        <v>CARB-OXD</v>
      </c>
      <c r="K190" s="122">
        <f>IFERROR(VLOOKUP(CONCATENATE($D190," 1"),'VEINS SIMPLIFIED'!$I:$S,'VEINS SIMPLIFIED'!$N$1,0),"")</f>
        <v>138.315</v>
      </c>
      <c r="L190" s="122">
        <f>IFERROR(VLOOKUP(CONCATENATE($D190," 1"),'VEINS SIMPLIFIED'!$I:$S,'VEINS SIMPLIFIED'!$O$1,0),"")</f>
        <v>139.02500000000001</v>
      </c>
      <c r="M190" t="str">
        <f>IFERROR(VLOOKUP(CONCATENATE($D190," 2"),'VEINS SIMPLIFIED'!$I:$S,'VEINS SIMPLIFIED'!$R$1,0),"")</f>
        <v/>
      </c>
      <c r="N190" t="str">
        <f>IFERROR(VLOOKUP(CONCATENATE($D190," 2"),'VEINS SIMPLIFIED'!$I:$S,'VEINS SIMPLIFIED'!$N$1,0),"")</f>
        <v/>
      </c>
      <c r="O190" t="str">
        <f>IFERROR(VLOOKUP(CONCATENATE($D190," 2"),'VEINS SIMPLIFIED'!$I:$S,'VEINS SIMPLIFIED'!$O$1,0),"")</f>
        <v/>
      </c>
      <c r="P190" t="str">
        <f>IFERROR(VLOOKUP(CONCATENATE($D190," 3"),'VEINS SIMPLIFIED'!$I:$S,'VEINS SIMPLIFIED'!$R$1,0),"")</f>
        <v>CARB-QTZ</v>
      </c>
      <c r="Q190">
        <f>IFERROR(VLOOKUP(CONCATENATE($D190," 3"),'VEINS SIMPLIFIED'!$I:$S,'VEINS SIMPLIFIED'!$N$1,0),"")</f>
        <v>138.315</v>
      </c>
      <c r="R190">
        <f>IFERROR(VLOOKUP(CONCATENATE($D190," 3"),'VEINS SIMPLIFIED'!$I:$S,'VEINS SIMPLIFIED'!$O$1,0),"")</f>
        <v>139.02500000000001</v>
      </c>
      <c r="S190" t="str">
        <f>IFERROR(VLOOKUP(CONCATENATE($D190," 4"),'VEINS SIMPLIFIED'!$I:$S,'VEINS SIMPLIFIED'!$R$1,0),"")</f>
        <v/>
      </c>
      <c r="T190" t="str">
        <f>IFERROR(VLOOKUP(CONCATENATE($D190," 4"),'VEINS SIMPLIFIED'!$I:$S,'VEINS SIMPLIFIED'!$N$1,0),"")</f>
        <v/>
      </c>
      <c r="U190" t="str">
        <f>IFERROR(VLOOKUP(CONCATENATE($D190," 4"),'VEINS SIMPLIFIED'!$I:$S,'VEINS SIMPLIFIED'!$O$1,0),"")</f>
        <v/>
      </c>
      <c r="V190" t="str">
        <f>IFERROR(VLOOKUP(CONCATENATE($D190," 5"),'VEINS SIMPLIFIED'!$I:$S,'VEINS SIMPLIFIED'!$R$1,0),"")</f>
        <v>OTHER</v>
      </c>
      <c r="W190">
        <f>IFERROR(VLOOKUP(CONCATENATE($D190," 5"),'VEINS SIMPLIFIED'!$I:$S,'VEINS SIMPLIFIED'!$N$1,0),"")</f>
        <v>138.315</v>
      </c>
      <c r="X190">
        <f>IFERROR(VLOOKUP(CONCATENATE($D190," 5"),'VEINS SIMPLIFIED'!$I:$S,'VEINS SIMPLIFIED'!$O$1,0),"")</f>
        <v>139.02500000000001</v>
      </c>
      <c r="Y190" s="113" t="str">
        <f>IFERROR(VLOOKUP(CONCATENATE($D190," o"),'VEINS SIMPLIFIED'!$I:$BX,68,0),"")</f>
        <v xml:space="preserve">All section deep red colour </v>
      </c>
    </row>
    <row r="191" spans="2:25" hidden="1" x14ac:dyDescent="0.3">
      <c r="B191">
        <v>59</v>
      </c>
      <c r="C191">
        <v>4</v>
      </c>
      <c r="D191" t="str">
        <f t="shared" si="2"/>
        <v>59-4</v>
      </c>
      <c r="E191">
        <v>0</v>
      </c>
      <c r="F191">
        <v>87</v>
      </c>
      <c r="G191" s="126">
        <v>139.03</v>
      </c>
      <c r="H191" s="122">
        <v>139.9</v>
      </c>
      <c r="I191" s="55" t="str">
        <f>IFERROR(VLOOKUP($D191,'VEINS SIMPLIFIED'!$H:$J,3,0),"")</f>
        <v>Listveneite</v>
      </c>
      <c r="J191" t="str">
        <f>IFERROR(VLOOKUP(CONCATENATE($D191," 1"),'VEINS SIMPLIFIED'!$I:$S,'VEINS SIMPLIFIED'!$R$1,0),"")</f>
        <v>CARB-OXD</v>
      </c>
      <c r="K191" s="122">
        <f>IFERROR(VLOOKUP(CONCATENATE($D191," 1"),'VEINS SIMPLIFIED'!$I:$S,'VEINS SIMPLIFIED'!$N$1,0),"")</f>
        <v>139.03</v>
      </c>
      <c r="L191" s="122">
        <f>IFERROR(VLOOKUP(CONCATENATE($D191," 1"),'VEINS SIMPLIFIED'!$I:$S,'VEINS SIMPLIFIED'!$O$1,0),"")</f>
        <v>139.9</v>
      </c>
      <c r="M191" t="str">
        <f>IFERROR(VLOOKUP(CONCATENATE($D191," 2"),'VEINS SIMPLIFIED'!$I:$S,'VEINS SIMPLIFIED'!$R$1,0),"")</f>
        <v/>
      </c>
      <c r="N191" t="str">
        <f>IFERROR(VLOOKUP(CONCATENATE($D191," 2"),'VEINS SIMPLIFIED'!$I:$S,'VEINS SIMPLIFIED'!$N$1,0),"")</f>
        <v/>
      </c>
      <c r="O191" t="str">
        <f>IFERROR(VLOOKUP(CONCATENATE($D191," 2"),'VEINS SIMPLIFIED'!$I:$S,'VEINS SIMPLIFIED'!$O$1,0),"")</f>
        <v/>
      </c>
      <c r="P191" t="str">
        <f>IFERROR(VLOOKUP(CONCATENATE($D191," 3"),'VEINS SIMPLIFIED'!$I:$S,'VEINS SIMPLIFIED'!$R$1,0),"")</f>
        <v>CARB-QTZ</v>
      </c>
      <c r="Q191">
        <f>IFERROR(VLOOKUP(CONCATENATE($D191," 3"),'VEINS SIMPLIFIED'!$I:$S,'VEINS SIMPLIFIED'!$N$1,0),"")</f>
        <v>139.03</v>
      </c>
      <c r="R191">
        <f>IFERROR(VLOOKUP(CONCATENATE($D191," 3"),'VEINS SIMPLIFIED'!$I:$S,'VEINS SIMPLIFIED'!$O$1,0),"")</f>
        <v>139.9</v>
      </c>
      <c r="S191" t="str">
        <f>IFERROR(VLOOKUP(CONCATENATE($D191," 4"),'VEINS SIMPLIFIED'!$I:$S,'VEINS SIMPLIFIED'!$R$1,0),"")</f>
        <v/>
      </c>
      <c r="T191" t="str">
        <f>IFERROR(VLOOKUP(CONCATENATE($D191," 4"),'VEINS SIMPLIFIED'!$I:$S,'VEINS SIMPLIFIED'!$N$1,0),"")</f>
        <v/>
      </c>
      <c r="U191" t="str">
        <f>IFERROR(VLOOKUP(CONCATENATE($D191," 4"),'VEINS SIMPLIFIED'!$I:$S,'VEINS SIMPLIFIED'!$O$1,0),"")</f>
        <v/>
      </c>
      <c r="V191" t="str">
        <f>IFERROR(VLOOKUP(CONCATENATE($D191," 5"),'VEINS SIMPLIFIED'!$I:$S,'VEINS SIMPLIFIED'!$R$1,0),"")</f>
        <v/>
      </c>
      <c r="W191" t="str">
        <f>IFERROR(VLOOKUP(CONCATENATE($D191," 5"),'VEINS SIMPLIFIED'!$I:$S,'VEINS SIMPLIFIED'!$N$1,0),"")</f>
        <v/>
      </c>
      <c r="X191" t="str">
        <f>IFERROR(VLOOKUP(CONCATENATE($D191," 5"),'VEINS SIMPLIFIED'!$I:$S,'VEINS SIMPLIFIED'!$O$1,0),"")</f>
        <v/>
      </c>
      <c r="Y191" s="113" t="str">
        <f>IFERROR(VLOOKUP(CONCATENATE($D191," o"),'VEINS SIMPLIFIED'!$I:$BX,68,0),"")</f>
        <v>Network red veins predominate untill 59 cm, then turn dark pink; features for Qtz-Carb veins vary accordingly. Patches of orange color along a gfracture that may be ankerite or goethite precipitsation</v>
      </c>
    </row>
    <row r="192" spans="2:25" hidden="1" x14ac:dyDescent="0.3">
      <c r="B192">
        <v>60</v>
      </c>
      <c r="C192">
        <v>1</v>
      </c>
      <c r="D192" t="str">
        <f t="shared" si="2"/>
        <v>60-1</v>
      </c>
      <c r="E192">
        <v>0</v>
      </c>
      <c r="F192">
        <v>97</v>
      </c>
      <c r="G192" s="126">
        <v>139.85</v>
      </c>
      <c r="H192" s="122">
        <v>140.82</v>
      </c>
      <c r="I192" s="55" t="str">
        <f>IFERROR(VLOOKUP($D192,'VEINS SIMPLIFIED'!$H:$J,3,0),"")</f>
        <v>Listveneite</v>
      </c>
      <c r="J192" t="str">
        <f>IFERROR(VLOOKUP(CONCATENATE($D192," 1"),'VEINS SIMPLIFIED'!$I:$S,'VEINS SIMPLIFIED'!$R$1,0),"")</f>
        <v>CARB-OXD</v>
      </c>
      <c r="K192" s="122">
        <f>IFERROR(VLOOKUP(CONCATENATE($D192," 1"),'VEINS SIMPLIFIED'!$I:$S,'VEINS SIMPLIFIED'!$N$1,0),"")</f>
        <v>139.85</v>
      </c>
      <c r="L192" s="122">
        <f>IFERROR(VLOOKUP(CONCATENATE($D192," 1"),'VEINS SIMPLIFIED'!$I:$S,'VEINS SIMPLIFIED'!$O$1,0),"")</f>
        <v>140.82</v>
      </c>
      <c r="M192" t="str">
        <f>IFERROR(VLOOKUP(CONCATENATE($D192," 2"),'VEINS SIMPLIFIED'!$I:$S,'VEINS SIMPLIFIED'!$R$1,0),"")</f>
        <v/>
      </c>
      <c r="N192" t="str">
        <f>IFERROR(VLOOKUP(CONCATENATE($D192," 2"),'VEINS SIMPLIFIED'!$I:$S,'VEINS SIMPLIFIED'!$N$1,0),"")</f>
        <v/>
      </c>
      <c r="O192" t="str">
        <f>IFERROR(VLOOKUP(CONCATENATE($D192," 2"),'VEINS SIMPLIFIED'!$I:$S,'VEINS SIMPLIFIED'!$O$1,0),"")</f>
        <v/>
      </c>
      <c r="P192" t="str">
        <f>IFERROR(VLOOKUP(CONCATENATE($D192," 3"),'VEINS SIMPLIFIED'!$I:$S,'VEINS SIMPLIFIED'!$R$1,0),"")</f>
        <v>CARB-QTZ</v>
      </c>
      <c r="Q192">
        <f>IFERROR(VLOOKUP(CONCATENATE($D192," 3"),'VEINS SIMPLIFIED'!$I:$S,'VEINS SIMPLIFIED'!$N$1,0),"")</f>
        <v>139.85</v>
      </c>
      <c r="R192">
        <f>IFERROR(VLOOKUP(CONCATENATE($D192," 3"),'VEINS SIMPLIFIED'!$I:$S,'VEINS SIMPLIFIED'!$O$1,0),"")</f>
        <v>140.82</v>
      </c>
      <c r="S192" t="str">
        <f>IFERROR(VLOOKUP(CONCATENATE($D192," 4"),'VEINS SIMPLIFIED'!$I:$S,'VEINS SIMPLIFIED'!$R$1,0),"")</f>
        <v/>
      </c>
      <c r="T192" t="str">
        <f>IFERROR(VLOOKUP(CONCATENATE($D192," 4"),'VEINS SIMPLIFIED'!$I:$S,'VEINS SIMPLIFIED'!$N$1,0),"")</f>
        <v/>
      </c>
      <c r="U192" t="str">
        <f>IFERROR(VLOOKUP(CONCATENATE($D192," 4"),'VEINS SIMPLIFIED'!$I:$S,'VEINS SIMPLIFIED'!$O$1,0),"")</f>
        <v/>
      </c>
      <c r="V192" t="str">
        <f>IFERROR(VLOOKUP(CONCATENATE($D192," 5"),'VEINS SIMPLIFIED'!$I:$S,'VEINS SIMPLIFIED'!$R$1,0),"")</f>
        <v/>
      </c>
      <c r="W192" t="str">
        <f>IFERROR(VLOOKUP(CONCATENATE($D192," 5"),'VEINS SIMPLIFIED'!$I:$S,'VEINS SIMPLIFIED'!$N$1,0),"")</f>
        <v/>
      </c>
      <c r="X192" t="str">
        <f>IFERROR(VLOOKUP(CONCATENATE($D192," 5"),'VEINS SIMPLIFIED'!$I:$S,'VEINS SIMPLIFIED'!$O$1,0),"")</f>
        <v/>
      </c>
      <c r="Y192" s="113" t="str">
        <f>IFERROR(VLOOKUP(CONCATENATE($D192," o"),'VEINS SIMPLIFIED'!$I:$BX,68,0),"")</f>
        <v>Network dark pink veins predominates , many Qtz-Carb pink veins with mm dark pink haloes</v>
      </c>
    </row>
    <row r="193" spans="2:25" hidden="1" x14ac:dyDescent="0.3">
      <c r="B193">
        <v>60</v>
      </c>
      <c r="C193">
        <v>2</v>
      </c>
      <c r="D193" t="str">
        <f t="shared" si="2"/>
        <v>60-2</v>
      </c>
      <c r="E193">
        <v>0</v>
      </c>
      <c r="F193">
        <v>53</v>
      </c>
      <c r="G193" s="126">
        <v>140.82</v>
      </c>
      <c r="H193" s="122">
        <v>141.35</v>
      </c>
      <c r="I193" s="55" t="str">
        <f>IFERROR(VLOOKUP($D193,'VEINS SIMPLIFIED'!$H:$J,3,0),"")</f>
        <v>Listveneite</v>
      </c>
      <c r="J193" t="str">
        <f>IFERROR(VLOOKUP(CONCATENATE($D193," 1"),'VEINS SIMPLIFIED'!$I:$S,'VEINS SIMPLIFIED'!$R$1,0),"")</f>
        <v>CARB-OXD</v>
      </c>
      <c r="K193" s="122">
        <f>IFERROR(VLOOKUP(CONCATENATE($D193," 1"),'VEINS SIMPLIFIED'!$I:$S,'VEINS SIMPLIFIED'!$N$1,0),"")</f>
        <v>140.82</v>
      </c>
      <c r="L193" s="122">
        <f>IFERROR(VLOOKUP(CONCATENATE($D193," 1"),'VEINS SIMPLIFIED'!$I:$S,'VEINS SIMPLIFIED'!$O$1,0),"")</f>
        <v>141.35</v>
      </c>
      <c r="M193" t="str">
        <f>IFERROR(VLOOKUP(CONCATENATE($D193," 2"),'VEINS SIMPLIFIED'!$I:$S,'VEINS SIMPLIFIED'!$R$1,0),"")</f>
        <v/>
      </c>
      <c r="N193" t="str">
        <f>IFERROR(VLOOKUP(CONCATENATE($D193," 2"),'VEINS SIMPLIFIED'!$I:$S,'VEINS SIMPLIFIED'!$N$1,0),"")</f>
        <v/>
      </c>
      <c r="O193" t="str">
        <f>IFERROR(VLOOKUP(CONCATENATE($D193," 2"),'VEINS SIMPLIFIED'!$I:$S,'VEINS SIMPLIFIED'!$O$1,0),"")</f>
        <v/>
      </c>
      <c r="P193" t="str">
        <f>IFERROR(VLOOKUP(CONCATENATE($D193," 3"),'VEINS SIMPLIFIED'!$I:$S,'VEINS SIMPLIFIED'!$R$1,0),"")</f>
        <v>CARB-QTZ</v>
      </c>
      <c r="Q193">
        <f>IFERROR(VLOOKUP(CONCATENATE($D193," 3"),'VEINS SIMPLIFIED'!$I:$S,'VEINS SIMPLIFIED'!$N$1,0),"")</f>
        <v>140.82</v>
      </c>
      <c r="R193">
        <f>IFERROR(VLOOKUP(CONCATENATE($D193," 3"),'VEINS SIMPLIFIED'!$I:$S,'VEINS SIMPLIFIED'!$O$1,0),"")</f>
        <v>141.35</v>
      </c>
      <c r="S193" t="str">
        <f>IFERROR(VLOOKUP(CONCATENATE($D193," 4"),'VEINS SIMPLIFIED'!$I:$S,'VEINS SIMPLIFIED'!$R$1,0),"")</f>
        <v/>
      </c>
      <c r="T193" t="str">
        <f>IFERROR(VLOOKUP(CONCATENATE($D193," 4"),'VEINS SIMPLIFIED'!$I:$S,'VEINS SIMPLIFIED'!$N$1,0),"")</f>
        <v/>
      </c>
      <c r="U193" t="str">
        <f>IFERROR(VLOOKUP(CONCATENATE($D193," 4"),'VEINS SIMPLIFIED'!$I:$S,'VEINS SIMPLIFIED'!$O$1,0),"")</f>
        <v/>
      </c>
      <c r="V193" t="str">
        <f>IFERROR(VLOOKUP(CONCATENATE($D193," 5"),'VEINS SIMPLIFIED'!$I:$S,'VEINS SIMPLIFIED'!$R$1,0),"")</f>
        <v/>
      </c>
      <c r="W193" t="str">
        <f>IFERROR(VLOOKUP(CONCATENATE($D193," 5"),'VEINS SIMPLIFIED'!$I:$S,'VEINS SIMPLIFIED'!$N$1,0),"")</f>
        <v/>
      </c>
      <c r="X193" t="str">
        <f>IFERROR(VLOOKUP(CONCATENATE($D193," 5"),'VEINS SIMPLIFIED'!$I:$S,'VEINS SIMPLIFIED'!$O$1,0),"")</f>
        <v/>
      </c>
      <c r="Y193" s="113" t="str">
        <f>IFERROR(VLOOKUP(CONCATENATE($D193," o"),'VEINS SIMPLIFIED'!$I:$BX,68,0),"")</f>
        <v>Network dark pink veins predominates , many Qtz-Carb pink veins without haloes</v>
      </c>
    </row>
    <row r="194" spans="2:25" hidden="1" x14ac:dyDescent="0.3">
      <c r="B194">
        <v>60</v>
      </c>
      <c r="C194">
        <v>3</v>
      </c>
      <c r="D194" t="str">
        <f t="shared" si="2"/>
        <v>60-3</v>
      </c>
      <c r="E194">
        <v>0</v>
      </c>
      <c r="F194">
        <v>80</v>
      </c>
      <c r="G194" s="126">
        <v>141.35999999999999</v>
      </c>
      <c r="H194" s="122">
        <v>142.16</v>
      </c>
      <c r="I194" s="55" t="str">
        <f>IFERROR(VLOOKUP($D194,'VEINS SIMPLIFIED'!$H:$J,3,0),"")</f>
        <v>Listveneite</v>
      </c>
      <c r="J194" t="str">
        <f>IFERROR(VLOOKUP(CONCATENATE($D194," 1"),'VEINS SIMPLIFIED'!$I:$S,'VEINS SIMPLIFIED'!$R$1,0),"")</f>
        <v>CARB-OXD</v>
      </c>
      <c r="K194" s="122">
        <f>IFERROR(VLOOKUP(CONCATENATE($D194," 1"),'VEINS SIMPLIFIED'!$I:$S,'VEINS SIMPLIFIED'!$N$1,0),"")</f>
        <v>141.35999999999999</v>
      </c>
      <c r="L194" s="122">
        <f>IFERROR(VLOOKUP(CONCATENATE($D194," 1"),'VEINS SIMPLIFIED'!$I:$S,'VEINS SIMPLIFIED'!$O$1,0),"")</f>
        <v>142.16</v>
      </c>
      <c r="M194" t="str">
        <f>IFERROR(VLOOKUP(CONCATENATE($D194," 2"),'VEINS SIMPLIFIED'!$I:$S,'VEINS SIMPLIFIED'!$R$1,0),"")</f>
        <v>CARBONATE</v>
      </c>
      <c r="N194">
        <f>IFERROR(VLOOKUP(CONCATENATE($D194," 2"),'VEINS SIMPLIFIED'!$I:$S,'VEINS SIMPLIFIED'!$N$1,0),"")</f>
        <v>141.54999999999998</v>
      </c>
      <c r="O194">
        <f>IFERROR(VLOOKUP(CONCATENATE($D194," 2"),'VEINS SIMPLIFIED'!$I:$S,'VEINS SIMPLIFIED'!$O$1,0),"")</f>
        <v>141.58999999999997</v>
      </c>
      <c r="P194" t="str">
        <f>IFERROR(VLOOKUP(CONCATENATE($D194," 3"),'VEINS SIMPLIFIED'!$I:$S,'VEINS SIMPLIFIED'!$R$1,0),"")</f>
        <v>CARB-QTZ</v>
      </c>
      <c r="Q194">
        <f>IFERROR(VLOOKUP(CONCATENATE($D194," 3"),'VEINS SIMPLIFIED'!$I:$S,'VEINS SIMPLIFIED'!$N$1,0),"")</f>
        <v>141.35999999999999</v>
      </c>
      <c r="R194">
        <f>IFERROR(VLOOKUP(CONCATENATE($D194," 3"),'VEINS SIMPLIFIED'!$I:$S,'VEINS SIMPLIFIED'!$O$1,0),"")</f>
        <v>142.16</v>
      </c>
      <c r="S194" t="str">
        <f>IFERROR(VLOOKUP(CONCATENATE($D194," 4"),'VEINS SIMPLIFIED'!$I:$S,'VEINS SIMPLIFIED'!$R$1,0),"")</f>
        <v/>
      </c>
      <c r="T194" t="str">
        <f>IFERROR(VLOOKUP(CONCATENATE($D194," 4"),'VEINS SIMPLIFIED'!$I:$S,'VEINS SIMPLIFIED'!$N$1,0),"")</f>
        <v/>
      </c>
      <c r="U194" t="str">
        <f>IFERROR(VLOOKUP(CONCATENATE($D194," 4"),'VEINS SIMPLIFIED'!$I:$S,'VEINS SIMPLIFIED'!$O$1,0),"")</f>
        <v/>
      </c>
      <c r="V194" t="str">
        <f>IFERROR(VLOOKUP(CONCATENATE($D194," 5"),'VEINS SIMPLIFIED'!$I:$S,'VEINS SIMPLIFIED'!$R$1,0),"")</f>
        <v/>
      </c>
      <c r="W194" t="str">
        <f>IFERROR(VLOOKUP(CONCATENATE($D194," 5"),'VEINS SIMPLIFIED'!$I:$S,'VEINS SIMPLIFIED'!$N$1,0),"")</f>
        <v/>
      </c>
      <c r="X194" t="str">
        <f>IFERROR(VLOOKUP(CONCATENATE($D194," 5"),'VEINS SIMPLIFIED'!$I:$S,'VEINS SIMPLIFIED'!$O$1,0),"")</f>
        <v/>
      </c>
      <c r="Y194" s="113" t="str">
        <f>IFERROR(VLOOKUP(CONCATENATE($D194," o"),'VEINS SIMPLIFIED'!$I:$BX,68,0),"")</f>
        <v>This is a very beutifull core!! Crosscult by  dark pink net veins and larger composite (anastamosed cores) Qtz-Mgt veins</v>
      </c>
    </row>
    <row r="195" spans="2:25" hidden="1" x14ac:dyDescent="0.3">
      <c r="B195">
        <v>60</v>
      </c>
      <c r="C195">
        <v>4</v>
      </c>
      <c r="D195" t="str">
        <f t="shared" ref="D195:D258" si="3">B195&amp;"-"&amp;C195</f>
        <v>60-4</v>
      </c>
      <c r="E195">
        <v>0</v>
      </c>
      <c r="F195">
        <v>92</v>
      </c>
      <c r="G195" s="126">
        <v>142.16499999999999</v>
      </c>
      <c r="H195" s="122">
        <v>143.08499999999998</v>
      </c>
      <c r="I195" s="55" t="str">
        <f>IFERROR(VLOOKUP($D195,'VEINS SIMPLIFIED'!$H:$J,3,0),"")</f>
        <v>Listveneite</v>
      </c>
      <c r="J195" t="str">
        <f>IFERROR(VLOOKUP(CONCATENATE($D195," 1"),'VEINS SIMPLIFIED'!$I:$S,'VEINS SIMPLIFIED'!$R$1,0),"")</f>
        <v>CARB-OXD</v>
      </c>
      <c r="K195" s="122">
        <f>IFERROR(VLOOKUP(CONCATENATE($D195," 1"),'VEINS SIMPLIFIED'!$I:$S,'VEINS SIMPLIFIED'!$N$1,0),"")</f>
        <v>142.16499999999999</v>
      </c>
      <c r="L195" s="122">
        <f>IFERROR(VLOOKUP(CONCATENATE($D195," 1"),'VEINS SIMPLIFIED'!$I:$S,'VEINS SIMPLIFIED'!$O$1,0),"")</f>
        <v>143.08499999999998</v>
      </c>
      <c r="M195" t="str">
        <f>IFERROR(VLOOKUP(CONCATENATE($D195," 2"),'VEINS SIMPLIFIED'!$I:$S,'VEINS SIMPLIFIED'!$R$1,0),"")</f>
        <v/>
      </c>
      <c r="N195" t="str">
        <f>IFERROR(VLOOKUP(CONCATENATE($D195," 2"),'VEINS SIMPLIFIED'!$I:$S,'VEINS SIMPLIFIED'!$N$1,0),"")</f>
        <v/>
      </c>
      <c r="O195" t="str">
        <f>IFERROR(VLOOKUP(CONCATENATE($D195," 2"),'VEINS SIMPLIFIED'!$I:$S,'VEINS SIMPLIFIED'!$O$1,0),"")</f>
        <v/>
      </c>
      <c r="P195" t="str">
        <f>IFERROR(VLOOKUP(CONCATENATE($D195," 3"),'VEINS SIMPLIFIED'!$I:$S,'VEINS SIMPLIFIED'!$R$1,0),"")</f>
        <v>CARB-QTZ</v>
      </c>
      <c r="Q195">
        <f>IFERROR(VLOOKUP(CONCATENATE($D195," 3"),'VEINS SIMPLIFIED'!$I:$S,'VEINS SIMPLIFIED'!$N$1,0),"")</f>
        <v>142.16499999999999</v>
      </c>
      <c r="R195">
        <f>IFERROR(VLOOKUP(CONCATENATE($D195," 3"),'VEINS SIMPLIFIED'!$I:$S,'VEINS SIMPLIFIED'!$O$1,0),"")</f>
        <v>143.08499999999998</v>
      </c>
      <c r="S195" t="str">
        <f>IFERROR(VLOOKUP(CONCATENATE($D195," 4"),'VEINS SIMPLIFIED'!$I:$S,'VEINS SIMPLIFIED'!$R$1,0),"")</f>
        <v/>
      </c>
      <c r="T195" t="str">
        <f>IFERROR(VLOOKUP(CONCATENATE($D195," 4"),'VEINS SIMPLIFIED'!$I:$S,'VEINS SIMPLIFIED'!$N$1,0),"")</f>
        <v/>
      </c>
      <c r="U195" t="str">
        <f>IFERROR(VLOOKUP(CONCATENATE($D195," 4"),'VEINS SIMPLIFIED'!$I:$S,'VEINS SIMPLIFIED'!$O$1,0),"")</f>
        <v/>
      </c>
      <c r="V195" t="str">
        <f>IFERROR(VLOOKUP(CONCATENATE($D195," 5"),'VEINS SIMPLIFIED'!$I:$S,'VEINS SIMPLIFIED'!$R$1,0),"")</f>
        <v>OTHER</v>
      </c>
      <c r="W195">
        <f>IFERROR(VLOOKUP(CONCATENATE($D195," 5"),'VEINS SIMPLIFIED'!$I:$S,'VEINS SIMPLIFIED'!$N$1,0),"")</f>
        <v>142.16499999999999</v>
      </c>
      <c r="X195">
        <f>IFERROR(VLOOKUP(CONCATENATE($D195," 5"),'VEINS SIMPLIFIED'!$I:$S,'VEINS SIMPLIFIED'!$O$1,0),"")</f>
        <v>143.08499999999998</v>
      </c>
      <c r="Y195" s="113" t="str">
        <f>IFERROR(VLOOKUP(CONCATENATE($D195," o"),'VEINS SIMPLIFIED'!$I:$BX,68,0),"")</f>
        <v>Network dark pink veins predominates , many Qtz-Carb blocky pink veins without haloes</v>
      </c>
    </row>
    <row r="196" spans="2:25" hidden="1" x14ac:dyDescent="0.3">
      <c r="B196">
        <v>61</v>
      </c>
      <c r="C196">
        <v>1</v>
      </c>
      <c r="D196" t="str">
        <f t="shared" si="3"/>
        <v>61-1</v>
      </c>
      <c r="E196">
        <v>0</v>
      </c>
      <c r="F196">
        <v>56</v>
      </c>
      <c r="G196" s="126">
        <v>142.9</v>
      </c>
      <c r="H196" s="122">
        <v>143.46</v>
      </c>
      <c r="I196" s="55" t="str">
        <f>IFERROR(VLOOKUP($D196,'VEINS SIMPLIFIED'!$H:$J,3,0),"")</f>
        <v>Listveneite</v>
      </c>
      <c r="J196" t="str">
        <f>IFERROR(VLOOKUP(CONCATENATE($D196," 1"),'VEINS SIMPLIFIED'!$I:$S,'VEINS SIMPLIFIED'!$R$1,0),"")</f>
        <v>CARB-OXD</v>
      </c>
      <c r="K196" s="122">
        <f>IFERROR(VLOOKUP(CONCATENATE($D196," 1"),'VEINS SIMPLIFIED'!$I:$S,'VEINS SIMPLIFIED'!$N$1,0),"")</f>
        <v>142.9</v>
      </c>
      <c r="L196" s="122">
        <f>IFERROR(VLOOKUP(CONCATENATE($D196," 1"),'VEINS SIMPLIFIED'!$I:$S,'VEINS SIMPLIFIED'!$O$1,0),"")</f>
        <v>143.45000000000002</v>
      </c>
      <c r="M196" t="str">
        <f>IFERROR(VLOOKUP(CONCATENATE($D196," 2"),'VEINS SIMPLIFIED'!$I:$S,'VEINS SIMPLIFIED'!$R$1,0),"")</f>
        <v>CARBONATE</v>
      </c>
      <c r="N196">
        <f>IFERROR(VLOOKUP(CONCATENATE($D196," 2"),'VEINS SIMPLIFIED'!$I:$S,'VEINS SIMPLIFIED'!$N$1,0),"")</f>
        <v>142.9</v>
      </c>
      <c r="O196">
        <f>IFERROR(VLOOKUP(CONCATENATE($D196," 2"),'VEINS SIMPLIFIED'!$I:$S,'VEINS SIMPLIFIED'!$O$1,0),"")</f>
        <v>143.45000000000002</v>
      </c>
      <c r="P196" t="str">
        <f>IFERROR(VLOOKUP(CONCATENATE($D196," 3"),'VEINS SIMPLIFIED'!$I:$S,'VEINS SIMPLIFIED'!$R$1,0),"")</f>
        <v>CARB-QTZ</v>
      </c>
      <c r="Q196">
        <f>IFERROR(VLOOKUP(CONCATENATE($D196," 3"),'VEINS SIMPLIFIED'!$I:$S,'VEINS SIMPLIFIED'!$N$1,0),"")</f>
        <v>142.9</v>
      </c>
      <c r="R196">
        <f>IFERROR(VLOOKUP(CONCATENATE($D196," 3"),'VEINS SIMPLIFIED'!$I:$S,'VEINS SIMPLIFIED'!$O$1,0),"")</f>
        <v>143.45000000000002</v>
      </c>
      <c r="S196" t="str">
        <f>IFERROR(VLOOKUP(CONCATENATE($D196," 4"),'VEINS SIMPLIFIED'!$I:$S,'VEINS SIMPLIFIED'!$R$1,0),"")</f>
        <v/>
      </c>
      <c r="T196" t="str">
        <f>IFERROR(VLOOKUP(CONCATENATE($D196," 4"),'VEINS SIMPLIFIED'!$I:$S,'VEINS SIMPLIFIED'!$N$1,0),"")</f>
        <v/>
      </c>
      <c r="U196" t="str">
        <f>IFERROR(VLOOKUP(CONCATENATE($D196," 4"),'VEINS SIMPLIFIED'!$I:$S,'VEINS SIMPLIFIED'!$O$1,0),"")</f>
        <v/>
      </c>
      <c r="V196" t="str">
        <f>IFERROR(VLOOKUP(CONCATENATE($D196," 5"),'VEINS SIMPLIFIED'!$I:$S,'VEINS SIMPLIFIED'!$R$1,0),"")</f>
        <v/>
      </c>
      <c r="W196" t="str">
        <f>IFERROR(VLOOKUP(CONCATENATE($D196," 5"),'VEINS SIMPLIFIED'!$I:$S,'VEINS SIMPLIFIED'!$N$1,0),"")</f>
        <v/>
      </c>
      <c r="X196" t="str">
        <f>IFERROR(VLOOKUP(CONCATENATE($D196," 5"),'VEINS SIMPLIFIED'!$I:$S,'VEINS SIMPLIFIED'!$O$1,0),"")</f>
        <v/>
      </c>
      <c r="Y196" s="113" t="str">
        <f>IFERROR(VLOOKUP(CONCATENATE($D196," o"),'VEINS SIMPLIFIED'!$I:$BX,68,0),"")</f>
        <v>Network dark pink veins predominates and become deep red at the bottom, many Qtz-Carb  pink veins paralell to host rock foliation</v>
      </c>
    </row>
    <row r="197" spans="2:25" hidden="1" x14ac:dyDescent="0.3">
      <c r="B197">
        <v>61</v>
      </c>
      <c r="C197">
        <v>2</v>
      </c>
      <c r="D197" t="str">
        <f t="shared" si="3"/>
        <v>61-2</v>
      </c>
      <c r="E197">
        <v>0</v>
      </c>
      <c r="F197">
        <v>90</v>
      </c>
      <c r="G197" s="126">
        <v>143.46</v>
      </c>
      <c r="H197" s="122">
        <v>144.36000000000001</v>
      </c>
      <c r="I197" s="55" t="str">
        <f>IFERROR(VLOOKUP($D197,'VEINS SIMPLIFIED'!$H:$J,3,0),"")</f>
        <v>Listveneite</v>
      </c>
      <c r="J197" t="str">
        <f>IFERROR(VLOOKUP(CONCATENATE($D197," 1"),'VEINS SIMPLIFIED'!$I:$S,'VEINS SIMPLIFIED'!$R$1,0),"")</f>
        <v>CARB-OXD</v>
      </c>
      <c r="K197" s="122">
        <f>IFERROR(VLOOKUP(CONCATENATE($D197," 1"),'VEINS SIMPLIFIED'!$I:$S,'VEINS SIMPLIFIED'!$N$1,0),"")</f>
        <v>143.46</v>
      </c>
      <c r="L197" s="122">
        <f>IFERROR(VLOOKUP(CONCATENATE($D197," 1"),'VEINS SIMPLIFIED'!$I:$S,'VEINS SIMPLIFIED'!$O$1,0),"")</f>
        <v>144.36000000000001</v>
      </c>
      <c r="M197" t="str">
        <f>IFERROR(VLOOKUP(CONCATENATE($D197," 2"),'VEINS SIMPLIFIED'!$I:$S,'VEINS SIMPLIFIED'!$R$1,0),"")</f>
        <v/>
      </c>
      <c r="N197" t="str">
        <f>IFERROR(VLOOKUP(CONCATENATE($D197," 2"),'VEINS SIMPLIFIED'!$I:$S,'VEINS SIMPLIFIED'!$N$1,0),"")</f>
        <v/>
      </c>
      <c r="O197" t="str">
        <f>IFERROR(VLOOKUP(CONCATENATE($D197," 2"),'VEINS SIMPLIFIED'!$I:$S,'VEINS SIMPLIFIED'!$O$1,0),"")</f>
        <v/>
      </c>
      <c r="P197" t="str">
        <f>IFERROR(VLOOKUP(CONCATENATE($D197," 3"),'VEINS SIMPLIFIED'!$I:$S,'VEINS SIMPLIFIED'!$R$1,0),"")</f>
        <v/>
      </c>
      <c r="Q197" t="str">
        <f>IFERROR(VLOOKUP(CONCATENATE($D197," 3"),'VEINS SIMPLIFIED'!$I:$S,'VEINS SIMPLIFIED'!$N$1,0),"")</f>
        <v/>
      </c>
      <c r="R197" t="str">
        <f>IFERROR(VLOOKUP(CONCATENATE($D197," 3"),'VEINS SIMPLIFIED'!$I:$S,'VEINS SIMPLIFIED'!$O$1,0),"")</f>
        <v/>
      </c>
      <c r="S197" t="str">
        <f>IFERROR(VLOOKUP(CONCATENATE($D197," 4"),'VEINS SIMPLIFIED'!$I:$S,'VEINS SIMPLIFIED'!$R$1,0),"")</f>
        <v/>
      </c>
      <c r="T197" t="str">
        <f>IFERROR(VLOOKUP(CONCATENATE($D197," 4"),'VEINS SIMPLIFIED'!$I:$S,'VEINS SIMPLIFIED'!$N$1,0),"")</f>
        <v/>
      </c>
      <c r="U197" t="str">
        <f>IFERROR(VLOOKUP(CONCATENATE($D197," 4"),'VEINS SIMPLIFIED'!$I:$S,'VEINS SIMPLIFIED'!$O$1,0),"")</f>
        <v/>
      </c>
      <c r="V197" t="str">
        <f>IFERROR(VLOOKUP(CONCATENATE($D197," 5"),'VEINS SIMPLIFIED'!$I:$S,'VEINS SIMPLIFIED'!$R$1,0),"")</f>
        <v/>
      </c>
      <c r="W197" t="str">
        <f>IFERROR(VLOOKUP(CONCATENATE($D197," 5"),'VEINS SIMPLIFIED'!$I:$S,'VEINS SIMPLIFIED'!$N$1,0),"")</f>
        <v/>
      </c>
      <c r="X197" t="str">
        <f>IFERROR(VLOOKUP(CONCATENATE($D197," 5"),'VEINS SIMPLIFIED'!$I:$S,'VEINS SIMPLIFIED'!$O$1,0),"")</f>
        <v/>
      </c>
      <c r="Y197" s="113" t="str">
        <f>IFERROR(VLOOKUP(CONCATENATE($D197," o"),'VEINS SIMPLIFIED'!$I:$BX,68,0),"")</f>
        <v>Dominanted by large Mg-Qtz pink (white and red stained ?) veins, and deep red netwrk veins at the bottom</v>
      </c>
    </row>
    <row r="198" spans="2:25" hidden="1" x14ac:dyDescent="0.3">
      <c r="B198">
        <v>61</v>
      </c>
      <c r="C198">
        <v>3</v>
      </c>
      <c r="D198" t="str">
        <f t="shared" si="3"/>
        <v>61-3</v>
      </c>
      <c r="E198">
        <v>0</v>
      </c>
      <c r="F198">
        <v>81</v>
      </c>
      <c r="G198" s="126">
        <v>144.36000000000001</v>
      </c>
      <c r="H198" s="122">
        <v>145.17000000000002</v>
      </c>
      <c r="I198" s="55" t="str">
        <f>IFERROR(VLOOKUP($D198,'VEINS SIMPLIFIED'!$H:$J,3,0),"")</f>
        <v>Listveneite</v>
      </c>
      <c r="J198" t="str">
        <f>IFERROR(VLOOKUP(CONCATENATE($D198," 1"),'VEINS SIMPLIFIED'!$I:$S,'VEINS SIMPLIFIED'!$R$1,0),"")</f>
        <v>CARB-OXD</v>
      </c>
      <c r="K198" s="122">
        <f>IFERROR(VLOOKUP(CONCATENATE($D198," 1"),'VEINS SIMPLIFIED'!$I:$S,'VEINS SIMPLIFIED'!$N$1,0),"")</f>
        <v>144.36000000000001</v>
      </c>
      <c r="L198" s="122">
        <f>IFERROR(VLOOKUP(CONCATENATE($D198," 1"),'VEINS SIMPLIFIED'!$I:$S,'VEINS SIMPLIFIED'!$O$1,0),"")</f>
        <v>145.16000000000003</v>
      </c>
      <c r="M198" t="str">
        <f>IFERROR(VLOOKUP(CONCATENATE($D198," 2"),'VEINS SIMPLIFIED'!$I:$S,'VEINS SIMPLIFIED'!$R$1,0),"")</f>
        <v/>
      </c>
      <c r="N198" t="str">
        <f>IFERROR(VLOOKUP(CONCATENATE($D198," 2"),'VEINS SIMPLIFIED'!$I:$S,'VEINS SIMPLIFIED'!$N$1,0),"")</f>
        <v/>
      </c>
      <c r="O198" t="str">
        <f>IFERROR(VLOOKUP(CONCATENATE($D198," 2"),'VEINS SIMPLIFIED'!$I:$S,'VEINS SIMPLIFIED'!$O$1,0),"")</f>
        <v/>
      </c>
      <c r="P198" t="str">
        <f>IFERROR(VLOOKUP(CONCATENATE($D198," 3"),'VEINS SIMPLIFIED'!$I:$S,'VEINS SIMPLIFIED'!$R$1,0),"")</f>
        <v>CARB-QTZ</v>
      </c>
      <c r="Q198">
        <f>IFERROR(VLOOKUP(CONCATENATE($D198," 3"),'VEINS SIMPLIFIED'!$I:$S,'VEINS SIMPLIFIED'!$N$1,0),"")</f>
        <v>144.36000000000001</v>
      </c>
      <c r="R198">
        <f>IFERROR(VLOOKUP(CONCATENATE($D198," 3"),'VEINS SIMPLIFIED'!$I:$S,'VEINS SIMPLIFIED'!$O$1,0),"")</f>
        <v>145.16000000000003</v>
      </c>
      <c r="S198" t="str">
        <f>IFERROR(VLOOKUP(CONCATENATE($D198," 4"),'VEINS SIMPLIFIED'!$I:$S,'VEINS SIMPLIFIED'!$R$1,0),"")</f>
        <v/>
      </c>
      <c r="T198" t="str">
        <f>IFERROR(VLOOKUP(CONCATENATE($D198," 4"),'VEINS SIMPLIFIED'!$I:$S,'VEINS SIMPLIFIED'!$N$1,0),"")</f>
        <v/>
      </c>
      <c r="U198" t="str">
        <f>IFERROR(VLOOKUP(CONCATENATE($D198," 4"),'VEINS SIMPLIFIED'!$I:$S,'VEINS SIMPLIFIED'!$O$1,0),"")</f>
        <v/>
      </c>
      <c r="V198" t="str">
        <f>IFERROR(VLOOKUP(CONCATENATE($D198," 5"),'VEINS SIMPLIFIED'!$I:$S,'VEINS SIMPLIFIED'!$R$1,0),"")</f>
        <v/>
      </c>
      <c r="W198" t="str">
        <f>IFERROR(VLOOKUP(CONCATENATE($D198," 5"),'VEINS SIMPLIFIED'!$I:$S,'VEINS SIMPLIFIED'!$N$1,0),"")</f>
        <v/>
      </c>
      <c r="X198" t="str">
        <f>IFERROR(VLOOKUP(CONCATENATE($D198," 5"),'VEINS SIMPLIFIED'!$I:$S,'VEINS SIMPLIFIED'!$O$1,0),"")</f>
        <v/>
      </c>
      <c r="Y198" s="113" t="str">
        <f>IFERROR(VLOOKUP(CONCATENATE($D198," o"),'VEINS SIMPLIFIED'!$I:$BX,68,0),"")</f>
        <v>Dark pink network veins and multiple whispy and laminated to massive and blocky pink -white Qtz carb veins</v>
      </c>
    </row>
    <row r="199" spans="2:25" hidden="1" x14ac:dyDescent="0.3">
      <c r="B199">
        <v>61</v>
      </c>
      <c r="C199">
        <v>4</v>
      </c>
      <c r="D199" t="str">
        <f t="shared" si="3"/>
        <v>61-4</v>
      </c>
      <c r="E199">
        <v>0</v>
      </c>
      <c r="F199">
        <v>97</v>
      </c>
      <c r="G199" s="126">
        <v>145.17000000000002</v>
      </c>
      <c r="H199" s="122">
        <v>146.14000000000001</v>
      </c>
      <c r="I199" s="55" t="str">
        <f>IFERROR(VLOOKUP($D199,'VEINS SIMPLIFIED'!$H:$J,3,0),"")</f>
        <v>Listveneite</v>
      </c>
      <c r="J199" t="str">
        <f>IFERROR(VLOOKUP(CONCATENATE($D199," 1"),'VEINS SIMPLIFIED'!$I:$S,'VEINS SIMPLIFIED'!$R$1,0),"")</f>
        <v>CARB-OXD</v>
      </c>
      <c r="K199" s="122">
        <f>IFERROR(VLOOKUP(CONCATENATE($D199," 1"),'VEINS SIMPLIFIED'!$I:$S,'VEINS SIMPLIFIED'!$N$1,0),"")</f>
        <v>145.17000000000002</v>
      </c>
      <c r="L199" s="122">
        <f>IFERROR(VLOOKUP(CONCATENATE($D199," 1"),'VEINS SIMPLIFIED'!$I:$S,'VEINS SIMPLIFIED'!$O$1,0),"")</f>
        <v>146.14000000000001</v>
      </c>
      <c r="M199" t="str">
        <f>IFERROR(VLOOKUP(CONCATENATE($D199," 2"),'VEINS SIMPLIFIED'!$I:$S,'VEINS SIMPLIFIED'!$R$1,0),"")</f>
        <v>CARBONATE</v>
      </c>
      <c r="N199">
        <f>IFERROR(VLOOKUP(CONCATENATE($D199," 2"),'VEINS SIMPLIFIED'!$I:$S,'VEINS SIMPLIFIED'!$N$1,0),"")</f>
        <v>145.38000000000002</v>
      </c>
      <c r="O199">
        <f>IFERROR(VLOOKUP(CONCATENATE($D199," 2"),'VEINS SIMPLIFIED'!$I:$S,'VEINS SIMPLIFIED'!$O$1,0),"")</f>
        <v>145.58000000000001</v>
      </c>
      <c r="P199" t="str">
        <f>IFERROR(VLOOKUP(CONCATENATE($D199," 3"),'VEINS SIMPLIFIED'!$I:$S,'VEINS SIMPLIFIED'!$R$1,0),"")</f>
        <v>CARB-QTZ</v>
      </c>
      <c r="Q199">
        <f>IFERROR(VLOOKUP(CONCATENATE($D199," 3"),'VEINS SIMPLIFIED'!$I:$S,'VEINS SIMPLIFIED'!$N$1,0),"")</f>
        <v>145.24</v>
      </c>
      <c r="R199">
        <f>IFERROR(VLOOKUP(CONCATENATE($D199," 3"),'VEINS SIMPLIFIED'!$I:$S,'VEINS SIMPLIFIED'!$O$1,0),"")</f>
        <v>145.26000000000002</v>
      </c>
      <c r="S199" t="str">
        <f>IFERROR(VLOOKUP(CONCATENATE($D199," 4"),'VEINS SIMPLIFIED'!$I:$S,'VEINS SIMPLIFIED'!$R$1,0),"")</f>
        <v>LATE CARB</v>
      </c>
      <c r="T199">
        <f>IFERROR(VLOOKUP(CONCATENATE($D199," 4"),'VEINS SIMPLIFIED'!$I:$S,'VEINS SIMPLIFIED'!$N$1,0),"")</f>
        <v>145.17000000000002</v>
      </c>
      <c r="U199">
        <f>IFERROR(VLOOKUP(CONCATENATE($D199," 4"),'VEINS SIMPLIFIED'!$I:$S,'VEINS SIMPLIFIED'!$O$1,0),"")</f>
        <v>146.14000000000001</v>
      </c>
      <c r="V199" t="str">
        <f>IFERROR(VLOOKUP(CONCATENATE($D199," 5"),'VEINS SIMPLIFIED'!$I:$S,'VEINS SIMPLIFIED'!$R$1,0),"")</f>
        <v/>
      </c>
      <c r="W199" t="str">
        <f>IFERROR(VLOOKUP(CONCATENATE($D199," 5"),'VEINS SIMPLIFIED'!$I:$S,'VEINS SIMPLIFIED'!$N$1,0),"")</f>
        <v/>
      </c>
      <c r="X199" t="str">
        <f>IFERROR(VLOOKUP(CONCATENATE($D199," 5"),'VEINS SIMPLIFIED'!$I:$S,'VEINS SIMPLIFIED'!$O$1,0),"")</f>
        <v/>
      </c>
      <c r="Y199" s="113" t="str">
        <f>IFERROR(VLOOKUP(CONCATENATE($D199," o"),'VEINS SIMPLIFIED'!$I:$BX,68,0),"")</f>
        <v>Pink network veins and Qtz-Carb foliation paralell veins dominate on top. Remaining core is very oxidised in the area crosscut by Dol linned fractures</v>
      </c>
    </row>
    <row r="200" spans="2:25" hidden="1" x14ac:dyDescent="0.3">
      <c r="B200">
        <v>62</v>
      </c>
      <c r="C200">
        <v>1</v>
      </c>
      <c r="D200" t="str">
        <f t="shared" si="3"/>
        <v>62-1</v>
      </c>
      <c r="E200">
        <v>0</v>
      </c>
      <c r="F200">
        <v>84</v>
      </c>
      <c r="G200" s="126">
        <v>145.94999999999999</v>
      </c>
      <c r="H200" s="122">
        <v>146.79</v>
      </c>
      <c r="I200" s="55" t="str">
        <f>IFERROR(VLOOKUP($D200,'VEINS SIMPLIFIED'!$H:$J,3,0),"")</f>
        <v>Listveneite</v>
      </c>
      <c r="J200" t="str">
        <f>IFERROR(VLOOKUP(CONCATENATE($D200," 1"),'VEINS SIMPLIFIED'!$I:$S,'VEINS SIMPLIFIED'!$R$1,0),"")</f>
        <v>CARB-OXD</v>
      </c>
      <c r="K200" s="122">
        <f>IFERROR(VLOOKUP(CONCATENATE($D200," 1"),'VEINS SIMPLIFIED'!$I:$S,'VEINS SIMPLIFIED'!$N$1,0),"")</f>
        <v>145.94999999999999</v>
      </c>
      <c r="L200" s="122">
        <f>IFERROR(VLOOKUP(CONCATENATE($D200," 1"),'VEINS SIMPLIFIED'!$I:$S,'VEINS SIMPLIFIED'!$O$1,0),"")</f>
        <v>146.79</v>
      </c>
      <c r="M200" t="str">
        <f>IFERROR(VLOOKUP(CONCATENATE($D200," 2"),'VEINS SIMPLIFIED'!$I:$S,'VEINS SIMPLIFIED'!$R$1,0),"")</f>
        <v>CARBONATE</v>
      </c>
      <c r="N200">
        <f>IFERROR(VLOOKUP(CONCATENATE($D200," 2"),'VEINS SIMPLIFIED'!$I:$S,'VEINS SIMPLIFIED'!$N$1,0),"")</f>
        <v>145.94999999999999</v>
      </c>
      <c r="O200">
        <f>IFERROR(VLOOKUP(CONCATENATE($D200," 2"),'VEINS SIMPLIFIED'!$I:$S,'VEINS SIMPLIFIED'!$O$1,0),"")</f>
        <v>146.79</v>
      </c>
      <c r="P200" t="str">
        <f>IFERROR(VLOOKUP(CONCATENATE($D200," 3"),'VEINS SIMPLIFIED'!$I:$S,'VEINS SIMPLIFIED'!$R$1,0),"")</f>
        <v/>
      </c>
      <c r="Q200" t="str">
        <f>IFERROR(VLOOKUP(CONCATENATE($D200," 3"),'VEINS SIMPLIFIED'!$I:$S,'VEINS SIMPLIFIED'!$N$1,0),"")</f>
        <v/>
      </c>
      <c r="R200" t="str">
        <f>IFERROR(VLOOKUP(CONCATENATE($D200," 3"),'VEINS SIMPLIFIED'!$I:$S,'VEINS SIMPLIFIED'!$O$1,0),"")</f>
        <v/>
      </c>
      <c r="S200" t="str">
        <f>IFERROR(VLOOKUP(CONCATENATE($D200," 4"),'VEINS SIMPLIFIED'!$I:$S,'VEINS SIMPLIFIED'!$R$1,0),"")</f>
        <v>LATE CARB</v>
      </c>
      <c r="T200">
        <f>IFERROR(VLOOKUP(CONCATENATE($D200," 4"),'VEINS SIMPLIFIED'!$I:$S,'VEINS SIMPLIFIED'!$N$1,0),"")</f>
        <v>145.94999999999999</v>
      </c>
      <c r="U200">
        <f>IFERROR(VLOOKUP(CONCATENATE($D200," 4"),'VEINS SIMPLIFIED'!$I:$S,'VEINS SIMPLIFIED'!$O$1,0),"")</f>
        <v>146.79</v>
      </c>
      <c r="V200" t="str">
        <f>IFERROR(VLOOKUP(CONCATENATE($D200," 5"),'VEINS SIMPLIFIED'!$I:$S,'VEINS SIMPLIFIED'!$R$1,0),"")</f>
        <v/>
      </c>
      <c r="W200" t="str">
        <f>IFERROR(VLOOKUP(CONCATENATE($D200," 5"),'VEINS SIMPLIFIED'!$I:$S,'VEINS SIMPLIFIED'!$N$1,0),"")</f>
        <v/>
      </c>
      <c r="X200" t="str">
        <f>IFERROR(VLOOKUP(CONCATENATE($D200," 5"),'VEINS SIMPLIFIED'!$I:$S,'VEINS SIMPLIFIED'!$O$1,0),"")</f>
        <v/>
      </c>
      <c r="Y200" s="113" t="str">
        <f>IFERROR(VLOOKUP(CONCATENATE($D200," o"),'VEINS SIMPLIFIED'!$I:$BX,68,0),"")</f>
        <v>Pink-red network veins and Qtz-Carb foliation paralell veins dominate</v>
      </c>
    </row>
    <row r="201" spans="2:25" hidden="1" x14ac:dyDescent="0.3">
      <c r="B201">
        <v>62</v>
      </c>
      <c r="C201">
        <v>2</v>
      </c>
      <c r="D201" t="str">
        <f t="shared" si="3"/>
        <v>62-2</v>
      </c>
      <c r="E201">
        <v>0</v>
      </c>
      <c r="F201">
        <v>84</v>
      </c>
      <c r="G201" s="126">
        <v>146.79</v>
      </c>
      <c r="H201" s="122">
        <v>147.63</v>
      </c>
      <c r="I201" s="55" t="str">
        <f>IFERROR(VLOOKUP($D201,'VEINS SIMPLIFIED'!$H:$J,3,0),"")</f>
        <v>Listveneite</v>
      </c>
      <c r="J201" t="str">
        <f>IFERROR(VLOOKUP(CONCATENATE($D201," 1"),'VEINS SIMPLIFIED'!$I:$S,'VEINS SIMPLIFIED'!$R$1,0),"")</f>
        <v>CARB-OXD</v>
      </c>
      <c r="K201" s="122">
        <f>IFERROR(VLOOKUP(CONCATENATE($D201," 1"),'VEINS SIMPLIFIED'!$I:$S,'VEINS SIMPLIFIED'!$N$1,0),"")</f>
        <v>146.79</v>
      </c>
      <c r="L201" s="122">
        <f>IFERROR(VLOOKUP(CONCATENATE($D201," 1"),'VEINS SIMPLIFIED'!$I:$S,'VEINS SIMPLIFIED'!$O$1,0),"")</f>
        <v>147.63</v>
      </c>
      <c r="M201" t="str">
        <f>IFERROR(VLOOKUP(CONCATENATE($D201," 2"),'VEINS SIMPLIFIED'!$I:$S,'VEINS SIMPLIFIED'!$R$1,0),"")</f>
        <v>CARBONATE</v>
      </c>
      <c r="N201">
        <f>IFERROR(VLOOKUP(CONCATENATE($D201," 2"),'VEINS SIMPLIFIED'!$I:$S,'VEINS SIMPLIFIED'!$N$1,0),"")</f>
        <v>146.79</v>
      </c>
      <c r="O201">
        <f>IFERROR(VLOOKUP(CONCATENATE($D201," 2"),'VEINS SIMPLIFIED'!$I:$S,'VEINS SIMPLIFIED'!$O$1,0),"")</f>
        <v>147.63</v>
      </c>
      <c r="P201" t="str">
        <f>IFERROR(VLOOKUP(CONCATENATE($D201," 3"),'VEINS SIMPLIFIED'!$I:$S,'VEINS SIMPLIFIED'!$R$1,0),"")</f>
        <v/>
      </c>
      <c r="Q201" t="str">
        <f>IFERROR(VLOOKUP(CONCATENATE($D201," 3"),'VEINS SIMPLIFIED'!$I:$S,'VEINS SIMPLIFIED'!$N$1,0),"")</f>
        <v/>
      </c>
      <c r="R201" t="str">
        <f>IFERROR(VLOOKUP(CONCATENATE($D201," 3"),'VEINS SIMPLIFIED'!$I:$S,'VEINS SIMPLIFIED'!$O$1,0),"")</f>
        <v/>
      </c>
      <c r="S201" t="str">
        <f>IFERROR(VLOOKUP(CONCATENATE($D201," 4"),'VEINS SIMPLIFIED'!$I:$S,'VEINS SIMPLIFIED'!$R$1,0),"")</f>
        <v>LATE CARB</v>
      </c>
      <c r="T201">
        <f>IFERROR(VLOOKUP(CONCATENATE($D201," 4"),'VEINS SIMPLIFIED'!$I:$S,'VEINS SIMPLIFIED'!$N$1,0),"")</f>
        <v>146.79</v>
      </c>
      <c r="U201">
        <f>IFERROR(VLOOKUP(CONCATENATE($D201," 4"),'VEINS SIMPLIFIED'!$I:$S,'VEINS SIMPLIFIED'!$O$1,0),"")</f>
        <v>147.63</v>
      </c>
      <c r="V201" t="str">
        <f>IFERROR(VLOOKUP(CONCATENATE($D201," 5"),'VEINS SIMPLIFIED'!$I:$S,'VEINS SIMPLIFIED'!$R$1,0),"")</f>
        <v>OTHER</v>
      </c>
      <c r="W201">
        <f>IFERROR(VLOOKUP(CONCATENATE($D201," 5"),'VEINS SIMPLIFIED'!$I:$S,'VEINS SIMPLIFIED'!$N$1,0),"")</f>
        <v>146.79</v>
      </c>
      <c r="X201">
        <f>IFERROR(VLOOKUP(CONCATENATE($D201," 5"),'VEINS SIMPLIFIED'!$I:$S,'VEINS SIMPLIFIED'!$O$1,0),"")</f>
        <v>147.63</v>
      </c>
      <c r="Y201" s="113" t="str">
        <f>IFERROR(VLOOKUP(CONCATENATE($D201," o"),'VEINS SIMPLIFIED'!$I:$BX,68,0),"")</f>
        <v>Pink-red network veins and Qtz-Carb foliation paralell veins dominate. Several breccia veins</v>
      </c>
    </row>
    <row r="202" spans="2:25" hidden="1" x14ac:dyDescent="0.3">
      <c r="B202">
        <v>62</v>
      </c>
      <c r="C202">
        <v>3</v>
      </c>
      <c r="D202" t="str">
        <f t="shared" si="3"/>
        <v>62-3</v>
      </c>
      <c r="E202">
        <v>0</v>
      </c>
      <c r="F202">
        <v>78</v>
      </c>
      <c r="G202" s="126">
        <v>147.63</v>
      </c>
      <c r="H202" s="122">
        <v>148.41</v>
      </c>
      <c r="I202" s="55" t="str">
        <f>IFERROR(VLOOKUP($D202,'VEINS SIMPLIFIED'!$H:$J,3,0),"")</f>
        <v>Listveneite</v>
      </c>
      <c r="J202" t="str">
        <f>IFERROR(VLOOKUP(CONCATENATE($D202," 1"),'VEINS SIMPLIFIED'!$I:$S,'VEINS SIMPLIFIED'!$R$1,0),"")</f>
        <v>CARB-OXD</v>
      </c>
      <c r="K202" s="122">
        <f>IFERROR(VLOOKUP(CONCATENATE($D202," 1"),'VEINS SIMPLIFIED'!$I:$S,'VEINS SIMPLIFIED'!$N$1,0),"")</f>
        <v>147.63</v>
      </c>
      <c r="L202" s="122">
        <f>IFERROR(VLOOKUP(CONCATENATE($D202," 1"),'VEINS SIMPLIFIED'!$I:$S,'VEINS SIMPLIFIED'!$O$1,0),"")</f>
        <v>148.41</v>
      </c>
      <c r="M202" t="str">
        <f>IFERROR(VLOOKUP(CONCATENATE($D202," 2"),'VEINS SIMPLIFIED'!$I:$S,'VEINS SIMPLIFIED'!$R$1,0),"")</f>
        <v>CARBONATE</v>
      </c>
      <c r="N202">
        <f>IFERROR(VLOOKUP(CONCATENATE($D202," 2"),'VEINS SIMPLIFIED'!$I:$S,'VEINS SIMPLIFIED'!$N$1,0),"")</f>
        <v>147.63</v>
      </c>
      <c r="O202">
        <f>IFERROR(VLOOKUP(CONCATENATE($D202," 2"),'VEINS SIMPLIFIED'!$I:$S,'VEINS SIMPLIFIED'!$O$1,0),"")</f>
        <v>148.41</v>
      </c>
      <c r="P202" t="str">
        <f>IFERROR(VLOOKUP(CONCATENATE($D202," 3"),'VEINS SIMPLIFIED'!$I:$S,'VEINS SIMPLIFIED'!$R$1,0),"")</f>
        <v/>
      </c>
      <c r="Q202" t="str">
        <f>IFERROR(VLOOKUP(CONCATENATE($D202," 3"),'VEINS SIMPLIFIED'!$I:$S,'VEINS SIMPLIFIED'!$N$1,0),"")</f>
        <v/>
      </c>
      <c r="R202" t="str">
        <f>IFERROR(VLOOKUP(CONCATENATE($D202," 3"),'VEINS SIMPLIFIED'!$I:$S,'VEINS SIMPLIFIED'!$O$1,0),"")</f>
        <v/>
      </c>
      <c r="S202" t="str">
        <f>IFERROR(VLOOKUP(CONCATENATE($D202," 4"),'VEINS SIMPLIFIED'!$I:$S,'VEINS SIMPLIFIED'!$R$1,0),"")</f>
        <v>LATE CARB</v>
      </c>
      <c r="T202">
        <f>IFERROR(VLOOKUP(CONCATENATE($D202," 4"),'VEINS SIMPLIFIED'!$I:$S,'VEINS SIMPLIFIED'!$N$1,0),"")</f>
        <v>147.63</v>
      </c>
      <c r="U202">
        <f>IFERROR(VLOOKUP(CONCATENATE($D202," 4"),'VEINS SIMPLIFIED'!$I:$S,'VEINS SIMPLIFIED'!$O$1,0),"")</f>
        <v>148.41</v>
      </c>
      <c r="V202" t="str">
        <f>IFERROR(VLOOKUP(CONCATENATE($D202," 5"),'VEINS SIMPLIFIED'!$I:$S,'VEINS SIMPLIFIED'!$R$1,0),"")</f>
        <v/>
      </c>
      <c r="W202" t="str">
        <f>IFERROR(VLOOKUP(CONCATENATE($D202," 5"),'VEINS SIMPLIFIED'!$I:$S,'VEINS SIMPLIFIED'!$N$1,0),"")</f>
        <v/>
      </c>
      <c r="X202" t="str">
        <f>IFERROR(VLOOKUP(CONCATENATE($D202," 5"),'VEINS SIMPLIFIED'!$I:$S,'VEINS SIMPLIFIED'!$O$1,0),"")</f>
        <v/>
      </c>
      <c r="Y202" s="113" t="str">
        <f>IFERROR(VLOOKUP(CONCATENATE($D202," o"),'VEINS SIMPLIFIED'!$I:$BX,68,0),"")</f>
        <v>Pink-red network veins and Qtz-Carb foliation paralell veins dominate. Abundant late qtz carbonate veins</v>
      </c>
    </row>
    <row r="203" spans="2:25" hidden="1" x14ac:dyDescent="0.3">
      <c r="B203">
        <v>62</v>
      </c>
      <c r="C203">
        <v>4</v>
      </c>
      <c r="D203" t="str">
        <f t="shared" si="3"/>
        <v>62-4</v>
      </c>
      <c r="E203">
        <v>0</v>
      </c>
      <c r="F203">
        <v>72</v>
      </c>
      <c r="G203" s="126">
        <v>148.41499999999999</v>
      </c>
      <c r="H203" s="122">
        <v>149.13499999999999</v>
      </c>
      <c r="I203" s="55" t="str">
        <f>IFERROR(VLOOKUP($D203,'VEINS SIMPLIFIED'!$H:$J,3,0),"")</f>
        <v>Listveneite</v>
      </c>
      <c r="J203" t="str">
        <f>IFERROR(VLOOKUP(CONCATENATE($D203," 1"),'VEINS SIMPLIFIED'!$I:$S,'VEINS SIMPLIFIED'!$R$1,0),"")</f>
        <v>CARB-OXD</v>
      </c>
      <c r="K203" s="122">
        <f>IFERROR(VLOOKUP(CONCATENATE($D203," 1"),'VEINS SIMPLIFIED'!$I:$S,'VEINS SIMPLIFIED'!$N$1,0),"")</f>
        <v>148.41499999999999</v>
      </c>
      <c r="L203" s="122">
        <f>IFERROR(VLOOKUP(CONCATENATE($D203," 1"),'VEINS SIMPLIFIED'!$I:$S,'VEINS SIMPLIFIED'!$O$1,0),"")</f>
        <v>149.125</v>
      </c>
      <c r="M203" t="str">
        <f>IFERROR(VLOOKUP(CONCATENATE($D203," 2"),'VEINS SIMPLIFIED'!$I:$S,'VEINS SIMPLIFIED'!$R$1,0),"")</f>
        <v>CARBONATE</v>
      </c>
      <c r="N203">
        <f>IFERROR(VLOOKUP(CONCATENATE($D203," 2"),'VEINS SIMPLIFIED'!$I:$S,'VEINS SIMPLIFIED'!$N$1,0),"")</f>
        <v>148.41499999999999</v>
      </c>
      <c r="O203">
        <f>IFERROR(VLOOKUP(CONCATENATE($D203," 2"),'VEINS SIMPLIFIED'!$I:$S,'VEINS SIMPLIFIED'!$O$1,0),"")</f>
        <v>149.125</v>
      </c>
      <c r="P203" t="str">
        <f>IFERROR(VLOOKUP(CONCATENATE($D203," 3"),'VEINS SIMPLIFIED'!$I:$S,'VEINS SIMPLIFIED'!$R$1,0),"")</f>
        <v/>
      </c>
      <c r="Q203" t="str">
        <f>IFERROR(VLOOKUP(CONCATENATE($D203," 3"),'VEINS SIMPLIFIED'!$I:$S,'VEINS SIMPLIFIED'!$N$1,0),"")</f>
        <v/>
      </c>
      <c r="R203" t="str">
        <f>IFERROR(VLOOKUP(CONCATENATE($D203," 3"),'VEINS SIMPLIFIED'!$I:$S,'VEINS SIMPLIFIED'!$O$1,0),"")</f>
        <v/>
      </c>
      <c r="S203" t="str">
        <f>IFERROR(VLOOKUP(CONCATENATE($D203," 4"),'VEINS SIMPLIFIED'!$I:$S,'VEINS SIMPLIFIED'!$R$1,0),"")</f>
        <v>LATE CARB</v>
      </c>
      <c r="T203">
        <f>IFERROR(VLOOKUP(CONCATENATE($D203," 4"),'VEINS SIMPLIFIED'!$I:$S,'VEINS SIMPLIFIED'!$N$1,0),"")</f>
        <v>148.41499999999999</v>
      </c>
      <c r="U203">
        <f>IFERROR(VLOOKUP(CONCATENATE($D203," 4"),'VEINS SIMPLIFIED'!$I:$S,'VEINS SIMPLIFIED'!$O$1,0),"")</f>
        <v>149.125</v>
      </c>
      <c r="V203" t="str">
        <f>IFERROR(VLOOKUP(CONCATENATE($D203," 5"),'VEINS SIMPLIFIED'!$I:$S,'VEINS SIMPLIFIED'!$R$1,0),"")</f>
        <v/>
      </c>
      <c r="W203" t="str">
        <f>IFERROR(VLOOKUP(CONCATENATE($D203," 5"),'VEINS SIMPLIFIED'!$I:$S,'VEINS SIMPLIFIED'!$N$1,0),"")</f>
        <v/>
      </c>
      <c r="X203" t="str">
        <f>IFERROR(VLOOKUP(CONCATENATE($D203," 5"),'VEINS SIMPLIFIED'!$I:$S,'VEINS SIMPLIFIED'!$O$1,0),"")</f>
        <v/>
      </c>
      <c r="Y203" s="113" t="str">
        <f>IFERROR(VLOOKUP(CONCATENATE($D203," o"),'VEINS SIMPLIFIED'!$I:$BX,68,0),"")</f>
        <v>Pink-red network veins and Qtz-Carb orange to white veins dominate.</v>
      </c>
    </row>
    <row r="204" spans="2:25" hidden="1" x14ac:dyDescent="0.3">
      <c r="B204">
        <v>63</v>
      </c>
      <c r="C204">
        <v>1</v>
      </c>
      <c r="D204" t="str">
        <f t="shared" si="3"/>
        <v>63-1</v>
      </c>
      <c r="E204">
        <v>0</v>
      </c>
      <c r="F204">
        <v>87</v>
      </c>
      <c r="G204" s="126">
        <v>149</v>
      </c>
      <c r="H204" s="122">
        <v>149.87</v>
      </c>
      <c r="I204" s="55" t="str">
        <f>IFERROR(VLOOKUP($D204,'VEINS SIMPLIFIED'!$H:$J,3,0),"")</f>
        <v>Listveneite</v>
      </c>
      <c r="J204" t="str">
        <f>IFERROR(VLOOKUP(CONCATENATE($D204," 1"),'VEINS SIMPLIFIED'!$I:$S,'VEINS SIMPLIFIED'!$R$1,0),"")</f>
        <v>CARB-OXD</v>
      </c>
      <c r="K204" s="122">
        <f>IFERROR(VLOOKUP(CONCATENATE($D204," 1"),'VEINS SIMPLIFIED'!$I:$S,'VEINS SIMPLIFIED'!$N$1,0),"")</f>
        <v>149</v>
      </c>
      <c r="L204" s="122">
        <f>IFERROR(VLOOKUP(CONCATENATE($D204," 1"),'VEINS SIMPLIFIED'!$I:$S,'VEINS SIMPLIFIED'!$O$1,0),"")</f>
        <v>149.86000000000001</v>
      </c>
      <c r="M204" t="str">
        <f>IFERROR(VLOOKUP(CONCATENATE($D204," 2"),'VEINS SIMPLIFIED'!$I:$S,'VEINS SIMPLIFIED'!$R$1,0),"")</f>
        <v>CARBONATE</v>
      </c>
      <c r="N204">
        <f>IFERROR(VLOOKUP(CONCATENATE($D204," 2"),'VEINS SIMPLIFIED'!$I:$S,'VEINS SIMPLIFIED'!$N$1,0),"")</f>
        <v>149</v>
      </c>
      <c r="O204">
        <f>IFERROR(VLOOKUP(CONCATENATE($D204," 2"),'VEINS SIMPLIFIED'!$I:$S,'VEINS SIMPLIFIED'!$O$1,0),"")</f>
        <v>149.86000000000001</v>
      </c>
      <c r="P204" t="str">
        <f>IFERROR(VLOOKUP(CONCATENATE($D204," 3"),'VEINS SIMPLIFIED'!$I:$S,'VEINS SIMPLIFIED'!$R$1,0),"")</f>
        <v/>
      </c>
      <c r="Q204" t="str">
        <f>IFERROR(VLOOKUP(CONCATENATE($D204," 3"),'VEINS SIMPLIFIED'!$I:$S,'VEINS SIMPLIFIED'!$N$1,0),"")</f>
        <v/>
      </c>
      <c r="R204" t="str">
        <f>IFERROR(VLOOKUP(CONCATENATE($D204," 3"),'VEINS SIMPLIFIED'!$I:$S,'VEINS SIMPLIFIED'!$O$1,0),"")</f>
        <v/>
      </c>
      <c r="S204" t="str">
        <f>IFERROR(VLOOKUP(CONCATENATE($D204," 4"),'VEINS SIMPLIFIED'!$I:$S,'VEINS SIMPLIFIED'!$R$1,0),"")</f>
        <v>LATE CARB</v>
      </c>
      <c r="T204">
        <f>IFERROR(VLOOKUP(CONCATENATE($D204," 4"),'VEINS SIMPLIFIED'!$I:$S,'VEINS SIMPLIFIED'!$N$1,0),"")</f>
        <v>149.22</v>
      </c>
      <c r="U204">
        <f>IFERROR(VLOOKUP(CONCATENATE($D204," 4"),'VEINS SIMPLIFIED'!$I:$S,'VEINS SIMPLIFIED'!$O$1,0),"")</f>
        <v>149.44999999999999</v>
      </c>
      <c r="V204" t="str">
        <f>IFERROR(VLOOKUP(CONCATENATE($D204," 5"),'VEINS SIMPLIFIED'!$I:$S,'VEINS SIMPLIFIED'!$R$1,0),"")</f>
        <v/>
      </c>
      <c r="W204" t="str">
        <f>IFERROR(VLOOKUP(CONCATENATE($D204," 5"),'VEINS SIMPLIFIED'!$I:$S,'VEINS SIMPLIFIED'!$N$1,0),"")</f>
        <v/>
      </c>
      <c r="X204" t="str">
        <f>IFERROR(VLOOKUP(CONCATENATE($D204," 5"),'VEINS SIMPLIFIED'!$I:$S,'VEINS SIMPLIFIED'!$O$1,0),"")</f>
        <v/>
      </c>
      <c r="Y204" s="113" t="str">
        <f>IFERROR(VLOOKUP(CONCATENATE($D204," o"),'VEINS SIMPLIFIED'!$I:$BX,68,0),"")</f>
        <v>Pink-red network veins and Qtz-Carb orange to white veins dominate the section.</v>
      </c>
    </row>
    <row r="205" spans="2:25" x14ac:dyDescent="0.3">
      <c r="B205">
        <v>63</v>
      </c>
      <c r="C205">
        <v>2</v>
      </c>
      <c r="D205" t="str">
        <f t="shared" si="3"/>
        <v>63-2</v>
      </c>
      <c r="E205">
        <v>0</v>
      </c>
      <c r="F205">
        <v>95</v>
      </c>
      <c r="G205" s="126">
        <v>149.87</v>
      </c>
      <c r="H205" s="122">
        <v>150.82</v>
      </c>
      <c r="I205" s="55" t="str">
        <f>IFERROR(VLOOKUP($D205,'VEINS SIMPLIFIED'!$H:$J,3,0),"")</f>
        <v>Listveneite</v>
      </c>
      <c r="J205" t="str">
        <f>IFERROR(VLOOKUP(CONCATENATE($D205," 1"),'VEINS SIMPLIFIED'!$I:$S,'VEINS SIMPLIFIED'!$R$1,0),"")</f>
        <v>CARB-OXD</v>
      </c>
      <c r="K205" s="122">
        <f>IFERROR(VLOOKUP(CONCATENATE($D205," 1"),'VEINS SIMPLIFIED'!$I:$S,'VEINS SIMPLIFIED'!$N$1,0),"")</f>
        <v>149.87</v>
      </c>
      <c r="L205" s="122">
        <f>IFERROR(VLOOKUP(CONCATENATE($D205," 1"),'VEINS SIMPLIFIED'!$I:$S,'VEINS SIMPLIFIED'!$O$1,0),"")</f>
        <v>150.82</v>
      </c>
      <c r="M205" t="str">
        <f>IFERROR(VLOOKUP(CONCATENATE($D205," 2"),'VEINS SIMPLIFIED'!$I:$S,'VEINS SIMPLIFIED'!$R$1,0),"")</f>
        <v>CARBONATE</v>
      </c>
      <c r="N205">
        <f>IFERROR(VLOOKUP(CONCATENATE($D205," 2"),'VEINS SIMPLIFIED'!$I:$S,'VEINS SIMPLIFIED'!$N$1,0),"")</f>
        <v>149.87</v>
      </c>
      <c r="O205">
        <f>IFERROR(VLOOKUP(CONCATENATE($D205," 2"),'VEINS SIMPLIFIED'!$I:$S,'VEINS SIMPLIFIED'!$O$1,0),"")</f>
        <v>150.82</v>
      </c>
      <c r="P205" t="str">
        <f>IFERROR(VLOOKUP(CONCATENATE($D205," 3"),'VEINS SIMPLIFIED'!$I:$S,'VEINS SIMPLIFIED'!$R$1,0),"")</f>
        <v>CARB-QTZ</v>
      </c>
      <c r="Q205">
        <f>IFERROR(VLOOKUP(CONCATENATE($D205," 3"),'VEINS SIMPLIFIED'!$I:$S,'VEINS SIMPLIFIED'!$N$1,0),"")</f>
        <v>149.87</v>
      </c>
      <c r="R205">
        <f>IFERROR(VLOOKUP(CONCATENATE($D205," 3"),'VEINS SIMPLIFIED'!$I:$S,'VEINS SIMPLIFIED'!$O$1,0),"")</f>
        <v>150.82</v>
      </c>
      <c r="S205" t="str">
        <f>IFERROR(VLOOKUP(CONCATENATE($D205," 4"),'VEINS SIMPLIFIED'!$I:$S,'VEINS SIMPLIFIED'!$R$1,0),"")</f>
        <v/>
      </c>
      <c r="T205" t="str">
        <f>IFERROR(VLOOKUP(CONCATENATE($D205," 4"),'VEINS SIMPLIFIED'!$I:$S,'VEINS SIMPLIFIED'!$N$1,0),"")</f>
        <v/>
      </c>
      <c r="U205" t="str">
        <f>IFERROR(VLOOKUP(CONCATENATE($D205," 4"),'VEINS SIMPLIFIED'!$I:$S,'VEINS SIMPLIFIED'!$O$1,0),"")</f>
        <v/>
      </c>
      <c r="V205" t="str">
        <f>IFERROR(VLOOKUP(CONCATENATE($D205," 5"),'VEINS SIMPLIFIED'!$I:$S,'VEINS SIMPLIFIED'!$R$1,0),"")</f>
        <v/>
      </c>
      <c r="W205" t="str">
        <f>IFERROR(VLOOKUP(CONCATENATE($D205," 5"),'VEINS SIMPLIFIED'!$I:$S,'VEINS SIMPLIFIED'!$N$1,0),"")</f>
        <v/>
      </c>
      <c r="X205" t="str">
        <f>IFERROR(VLOOKUP(CONCATENATE($D205," 5"),'VEINS SIMPLIFIED'!$I:$S,'VEINS SIMPLIFIED'!$O$1,0),"")</f>
        <v/>
      </c>
      <c r="Y205" s="113" t="str">
        <f>IFERROR(VLOOKUP(CONCATENATE($D205," o"),'VEINS SIMPLIFIED'!$I:$BX,68,0),"")</f>
        <v>Deep pink background veins. Fibtrous qtz magnetiste domintate the core in the top half patchy dismembered qtz carbonate in bottom half.</v>
      </c>
    </row>
    <row r="206" spans="2:25" x14ac:dyDescent="0.3">
      <c r="B206">
        <v>63</v>
      </c>
      <c r="C206">
        <v>3</v>
      </c>
      <c r="D206" t="str">
        <f t="shared" si="3"/>
        <v>63-3</v>
      </c>
      <c r="E206">
        <v>0</v>
      </c>
      <c r="F206">
        <v>75</v>
      </c>
      <c r="G206" s="126">
        <v>150.82</v>
      </c>
      <c r="H206" s="122">
        <v>151.57</v>
      </c>
      <c r="I206" s="55" t="str">
        <f>IFERROR(VLOOKUP($D206,'VEINS SIMPLIFIED'!$H:$J,3,0),"")</f>
        <v>Listveneite</v>
      </c>
      <c r="J206" t="str">
        <f>IFERROR(VLOOKUP(CONCATENATE($D206," 1"),'VEINS SIMPLIFIED'!$I:$S,'VEINS SIMPLIFIED'!$R$1,0),"")</f>
        <v>CARB-OXD</v>
      </c>
      <c r="K206" s="122">
        <f>IFERROR(VLOOKUP(CONCATENATE($D206," 1"),'VEINS SIMPLIFIED'!$I:$S,'VEINS SIMPLIFIED'!$N$1,0),"")</f>
        <v>150.82</v>
      </c>
      <c r="L206" s="122">
        <f>IFERROR(VLOOKUP(CONCATENATE($D206," 1"),'VEINS SIMPLIFIED'!$I:$S,'VEINS SIMPLIFIED'!$O$1,0),"")</f>
        <v>151.57</v>
      </c>
      <c r="M206" t="str">
        <f>IFERROR(VLOOKUP(CONCATENATE($D206," 2"),'VEINS SIMPLIFIED'!$I:$S,'VEINS SIMPLIFIED'!$R$1,0),"")</f>
        <v>CARBONATE</v>
      </c>
      <c r="N206">
        <f>IFERROR(VLOOKUP(CONCATENATE($D206," 2"),'VEINS SIMPLIFIED'!$I:$S,'VEINS SIMPLIFIED'!$N$1,0),"")</f>
        <v>150.82</v>
      </c>
      <c r="O206">
        <f>IFERROR(VLOOKUP(CONCATENATE($D206," 2"),'VEINS SIMPLIFIED'!$I:$S,'VEINS SIMPLIFIED'!$O$1,0),"")</f>
        <v>151.57</v>
      </c>
      <c r="P206" t="str">
        <f>IFERROR(VLOOKUP(CONCATENATE($D206," 3"),'VEINS SIMPLIFIED'!$I:$S,'VEINS SIMPLIFIED'!$R$1,0),"")</f>
        <v>CARB-QTZ</v>
      </c>
      <c r="Q206">
        <f>IFERROR(VLOOKUP(CONCATENATE($D206," 3"),'VEINS SIMPLIFIED'!$I:$S,'VEINS SIMPLIFIED'!$N$1,0),"")</f>
        <v>151.34</v>
      </c>
      <c r="R206">
        <f>IFERROR(VLOOKUP(CONCATENATE($D206," 3"),'VEINS SIMPLIFIED'!$I:$S,'VEINS SIMPLIFIED'!$O$1,0),"")</f>
        <v>151.57</v>
      </c>
      <c r="S206" t="str">
        <f>IFERROR(VLOOKUP(CONCATENATE($D206," 4"),'VEINS SIMPLIFIED'!$I:$S,'VEINS SIMPLIFIED'!$R$1,0),"")</f>
        <v>LATE CARB</v>
      </c>
      <c r="T206">
        <f>IFERROR(VLOOKUP(CONCATENATE($D206," 4"),'VEINS SIMPLIFIED'!$I:$S,'VEINS SIMPLIFIED'!$N$1,0),"")</f>
        <v>150.82</v>
      </c>
      <c r="U206">
        <f>IFERROR(VLOOKUP(CONCATENATE($D206," 4"),'VEINS SIMPLIFIED'!$I:$S,'VEINS SIMPLIFIED'!$O$1,0),"")</f>
        <v>151.57</v>
      </c>
      <c r="V206" t="str">
        <f>IFERROR(VLOOKUP(CONCATENATE($D206," 5"),'VEINS SIMPLIFIED'!$I:$S,'VEINS SIMPLIFIED'!$R$1,0),"")</f>
        <v/>
      </c>
      <c r="W206" t="str">
        <f>IFERROR(VLOOKUP(CONCATENATE($D206," 5"),'VEINS SIMPLIFIED'!$I:$S,'VEINS SIMPLIFIED'!$N$1,0),"")</f>
        <v/>
      </c>
      <c r="X206" t="str">
        <f>IFERROR(VLOOKUP(CONCATENATE($D206," 5"),'VEINS SIMPLIFIED'!$I:$S,'VEINS SIMPLIFIED'!$O$1,0),"")</f>
        <v/>
      </c>
      <c r="Y206" s="113" t="str">
        <f>IFERROR(VLOOKUP(CONCATENATE($D206," o"),'VEINS SIMPLIFIED'!$I:$BX,68,0),"")</f>
        <v>Deep pink background veins dominate the core.</v>
      </c>
    </row>
    <row r="207" spans="2:25" x14ac:dyDescent="0.3">
      <c r="B207">
        <v>63</v>
      </c>
      <c r="C207">
        <v>4</v>
      </c>
      <c r="D207" t="str">
        <f t="shared" si="3"/>
        <v>63-4</v>
      </c>
      <c r="E207">
        <v>0</v>
      </c>
      <c r="F207">
        <v>67</v>
      </c>
      <c r="G207" s="126">
        <v>151.57</v>
      </c>
      <c r="H207" s="122">
        <v>152.23999999999998</v>
      </c>
      <c r="I207" s="55" t="str">
        <f>IFERROR(VLOOKUP($D207,'VEINS SIMPLIFIED'!$H:$J,3,0),"")</f>
        <v>Listveneite</v>
      </c>
      <c r="J207" t="str">
        <f>IFERROR(VLOOKUP(CONCATENATE($D207," 1"),'VEINS SIMPLIFIED'!$I:$S,'VEINS SIMPLIFIED'!$R$1,0),"")</f>
        <v>CARB-OXD</v>
      </c>
      <c r="K207" s="122">
        <f>IFERROR(VLOOKUP(CONCATENATE($D207," 1"),'VEINS SIMPLIFIED'!$I:$S,'VEINS SIMPLIFIED'!$N$1,0),"")</f>
        <v>151.57</v>
      </c>
      <c r="L207" s="122">
        <f>IFERROR(VLOOKUP(CONCATENATE($D207," 1"),'VEINS SIMPLIFIED'!$I:$S,'VEINS SIMPLIFIED'!$O$1,0),"")</f>
        <v>152.22999999999999</v>
      </c>
      <c r="M207" t="str">
        <f>IFERROR(VLOOKUP(CONCATENATE($D207," 2"),'VEINS SIMPLIFIED'!$I:$S,'VEINS SIMPLIFIED'!$R$1,0),"")</f>
        <v/>
      </c>
      <c r="N207" t="str">
        <f>IFERROR(VLOOKUP(CONCATENATE($D207," 2"),'VEINS SIMPLIFIED'!$I:$S,'VEINS SIMPLIFIED'!$N$1,0),"")</f>
        <v/>
      </c>
      <c r="O207" t="str">
        <f>IFERROR(VLOOKUP(CONCATENATE($D207," 2"),'VEINS SIMPLIFIED'!$I:$S,'VEINS SIMPLIFIED'!$O$1,0),"")</f>
        <v/>
      </c>
      <c r="P207" t="str">
        <f>IFERROR(VLOOKUP(CONCATENATE($D207," 3"),'VEINS SIMPLIFIED'!$I:$S,'VEINS SIMPLIFIED'!$R$1,0),"")</f>
        <v>CARB-QTZ</v>
      </c>
      <c r="Q207">
        <f>IFERROR(VLOOKUP(CONCATENATE($D207," 3"),'VEINS SIMPLIFIED'!$I:$S,'VEINS SIMPLIFIED'!$N$1,0),"")</f>
        <v>151.57</v>
      </c>
      <c r="R207">
        <f>IFERROR(VLOOKUP(CONCATENATE($D207," 3"),'VEINS SIMPLIFIED'!$I:$S,'VEINS SIMPLIFIED'!$O$1,0),"")</f>
        <v>152.22999999999999</v>
      </c>
      <c r="S207" t="str">
        <f>IFERROR(VLOOKUP(CONCATENATE($D207," 4"),'VEINS SIMPLIFIED'!$I:$S,'VEINS SIMPLIFIED'!$R$1,0),"")</f>
        <v/>
      </c>
      <c r="T207" t="str">
        <f>IFERROR(VLOOKUP(CONCATENATE($D207," 4"),'VEINS SIMPLIFIED'!$I:$S,'VEINS SIMPLIFIED'!$N$1,0),"")</f>
        <v/>
      </c>
      <c r="U207" t="str">
        <f>IFERROR(VLOOKUP(CONCATENATE($D207," 4"),'VEINS SIMPLIFIED'!$I:$S,'VEINS SIMPLIFIED'!$O$1,0),"")</f>
        <v/>
      </c>
      <c r="V207" t="str">
        <f>IFERROR(VLOOKUP(CONCATENATE($D207," 5"),'VEINS SIMPLIFIED'!$I:$S,'VEINS SIMPLIFIED'!$R$1,0),"")</f>
        <v/>
      </c>
      <c r="W207" t="str">
        <f>IFERROR(VLOOKUP(CONCATENATE($D207," 5"),'VEINS SIMPLIFIED'!$I:$S,'VEINS SIMPLIFIED'!$N$1,0),"")</f>
        <v/>
      </c>
      <c r="X207" t="str">
        <f>IFERROR(VLOOKUP(CONCATENATE($D207," 5"),'VEINS SIMPLIFIED'!$I:$S,'VEINS SIMPLIFIED'!$O$1,0),"")</f>
        <v/>
      </c>
      <c r="Y207" s="113" t="str">
        <f>IFERROR(VLOOKUP(CONCATENATE($D207," o"),'VEINS SIMPLIFIED'!$I:$BX,68,0),"")</f>
        <v>Deep pink background veins. Huge fibrious patchiu vein dominates the core from 28 to 52 cm.</v>
      </c>
    </row>
    <row r="208" spans="2:25" x14ac:dyDescent="0.3">
      <c r="B208">
        <v>64</v>
      </c>
      <c r="C208">
        <v>1</v>
      </c>
      <c r="D208" t="str">
        <f t="shared" si="3"/>
        <v>64-1</v>
      </c>
      <c r="E208">
        <v>0</v>
      </c>
      <c r="F208">
        <v>82</v>
      </c>
      <c r="G208" s="126">
        <v>152.05000000000001</v>
      </c>
      <c r="H208" s="122">
        <v>152.87</v>
      </c>
      <c r="I208" s="55" t="str">
        <f>IFERROR(VLOOKUP($D208,'VEINS SIMPLIFIED'!$H:$J,3,0),"")</f>
        <v>Listveneite</v>
      </c>
      <c r="J208" t="str">
        <f>IFERROR(VLOOKUP(CONCATENATE($D208," 1"),'VEINS SIMPLIFIED'!$I:$S,'VEINS SIMPLIFIED'!$R$1,0),"")</f>
        <v>CARB-OXD</v>
      </c>
      <c r="K208" s="122">
        <f>IFERROR(VLOOKUP(CONCATENATE($D208," 1"),'VEINS SIMPLIFIED'!$I:$S,'VEINS SIMPLIFIED'!$N$1,0),"")</f>
        <v>152.05000000000001</v>
      </c>
      <c r="L208" s="122">
        <f>IFERROR(VLOOKUP(CONCATENATE($D208," 1"),'VEINS SIMPLIFIED'!$I:$S,'VEINS SIMPLIFIED'!$O$1,0),"")</f>
        <v>152.87</v>
      </c>
      <c r="M208" t="str">
        <f>IFERROR(VLOOKUP(CONCATENATE($D208," 2"),'VEINS SIMPLIFIED'!$I:$S,'VEINS SIMPLIFIED'!$R$1,0),"")</f>
        <v>CARBONATE</v>
      </c>
      <c r="N208">
        <f>IFERROR(VLOOKUP(CONCATENATE($D208," 2"),'VEINS SIMPLIFIED'!$I:$S,'VEINS SIMPLIFIED'!$N$1,0),"")</f>
        <v>152.05000000000001</v>
      </c>
      <c r="O208">
        <f>IFERROR(VLOOKUP(CONCATENATE($D208," 2"),'VEINS SIMPLIFIED'!$I:$S,'VEINS SIMPLIFIED'!$O$1,0),"")</f>
        <v>152.87</v>
      </c>
      <c r="P208" t="str">
        <f>IFERROR(VLOOKUP(CONCATENATE($D208," 3"),'VEINS SIMPLIFIED'!$I:$S,'VEINS SIMPLIFIED'!$R$1,0),"")</f>
        <v>CARB-QTZ</v>
      </c>
      <c r="Q208">
        <f>IFERROR(VLOOKUP(CONCATENATE($D208," 3"),'VEINS SIMPLIFIED'!$I:$S,'VEINS SIMPLIFIED'!$N$1,0),"")</f>
        <v>152.05000000000001</v>
      </c>
      <c r="R208">
        <f>IFERROR(VLOOKUP(CONCATENATE($D208," 3"),'VEINS SIMPLIFIED'!$I:$S,'VEINS SIMPLIFIED'!$O$1,0),"")</f>
        <v>152.87</v>
      </c>
      <c r="S208" t="str">
        <f>IFERROR(VLOOKUP(CONCATENATE($D208," 4"),'VEINS SIMPLIFIED'!$I:$S,'VEINS SIMPLIFIED'!$R$1,0),"")</f>
        <v>LATE CARB</v>
      </c>
      <c r="T208">
        <f>IFERROR(VLOOKUP(CONCATENATE($D208," 4"),'VEINS SIMPLIFIED'!$I:$S,'VEINS SIMPLIFIED'!$N$1,0),"")</f>
        <v>152.05000000000001</v>
      </c>
      <c r="U208">
        <f>IFERROR(VLOOKUP(CONCATENATE($D208," 4"),'VEINS SIMPLIFIED'!$I:$S,'VEINS SIMPLIFIED'!$O$1,0),"")</f>
        <v>152.87</v>
      </c>
      <c r="V208" t="str">
        <f>IFERROR(VLOOKUP(CONCATENATE($D208," 5"),'VEINS SIMPLIFIED'!$I:$S,'VEINS SIMPLIFIED'!$R$1,0),"")</f>
        <v/>
      </c>
      <c r="W208" t="str">
        <f>IFERROR(VLOOKUP(CONCATENATE($D208," 5"),'VEINS SIMPLIFIED'!$I:$S,'VEINS SIMPLIFIED'!$N$1,0),"")</f>
        <v/>
      </c>
      <c r="X208" t="str">
        <f>IFERROR(VLOOKUP(CONCATENATE($D208," 5"),'VEINS SIMPLIFIED'!$I:$S,'VEINS SIMPLIFIED'!$O$1,0),"")</f>
        <v/>
      </c>
      <c r="Y208" s="113" t="str">
        <f>IFERROR(VLOOKUP(CONCATENATE($D208," o"),'VEINS SIMPLIFIED'!$I:$BX,68,0),"")</f>
        <v>White-Pink laminated veins dominate from 0-29 cm. From there to bottom dominated by backgroiund veins</v>
      </c>
    </row>
    <row r="209" spans="2:25" hidden="1" x14ac:dyDescent="0.3">
      <c r="B209">
        <v>64</v>
      </c>
      <c r="C209">
        <v>2</v>
      </c>
      <c r="D209" t="str">
        <f t="shared" si="3"/>
        <v>64-2</v>
      </c>
      <c r="E209">
        <v>0</v>
      </c>
      <c r="F209">
        <v>92</v>
      </c>
      <c r="G209" s="126">
        <v>152.87</v>
      </c>
      <c r="H209" s="122">
        <v>153.79</v>
      </c>
      <c r="I209" s="55" t="str">
        <f>IFERROR(VLOOKUP($D209,'VEINS SIMPLIFIED'!$H:$J,3,0),"")</f>
        <v>Listveneite</v>
      </c>
      <c r="J209" t="str">
        <f>IFERROR(VLOOKUP(CONCATENATE($D209," 1"),'VEINS SIMPLIFIED'!$I:$S,'VEINS SIMPLIFIED'!$R$1,0),"")</f>
        <v>CARB-OXD</v>
      </c>
      <c r="K209" s="122">
        <f>IFERROR(VLOOKUP(CONCATENATE($D209," 1"),'VEINS SIMPLIFIED'!$I:$S,'VEINS SIMPLIFIED'!$N$1,0),"")</f>
        <v>152.87</v>
      </c>
      <c r="L209" s="122">
        <f>IFERROR(VLOOKUP(CONCATENATE($D209," 1"),'VEINS SIMPLIFIED'!$I:$S,'VEINS SIMPLIFIED'!$O$1,0),"")</f>
        <v>153.79</v>
      </c>
      <c r="M209" t="str">
        <f>IFERROR(VLOOKUP(CONCATENATE($D209," 2"),'VEINS SIMPLIFIED'!$I:$S,'VEINS SIMPLIFIED'!$R$1,0),"")</f>
        <v/>
      </c>
      <c r="N209" t="str">
        <f>IFERROR(VLOOKUP(CONCATENATE($D209," 2"),'VEINS SIMPLIFIED'!$I:$S,'VEINS SIMPLIFIED'!$N$1,0),"")</f>
        <v/>
      </c>
      <c r="O209" t="str">
        <f>IFERROR(VLOOKUP(CONCATENATE($D209," 2"),'VEINS SIMPLIFIED'!$I:$S,'VEINS SIMPLIFIED'!$O$1,0),"")</f>
        <v/>
      </c>
      <c r="P209" t="str">
        <f>IFERROR(VLOOKUP(CONCATENATE($D209," 3"),'VEINS SIMPLIFIED'!$I:$S,'VEINS SIMPLIFIED'!$R$1,0),"")</f>
        <v>CARB-QTZ</v>
      </c>
      <c r="Q209">
        <f>IFERROR(VLOOKUP(CONCATENATE($D209," 3"),'VEINS SIMPLIFIED'!$I:$S,'VEINS SIMPLIFIED'!$N$1,0),"")</f>
        <v>153.68</v>
      </c>
      <c r="R209">
        <f>IFERROR(VLOOKUP(CONCATENATE($D209," 3"),'VEINS SIMPLIFIED'!$I:$S,'VEINS SIMPLIFIED'!$O$1,0),"")</f>
        <v>153.79</v>
      </c>
      <c r="S209" t="str">
        <f>IFERROR(VLOOKUP(CONCATENATE($D209," 4"),'VEINS SIMPLIFIED'!$I:$S,'VEINS SIMPLIFIED'!$R$1,0),"")</f>
        <v/>
      </c>
      <c r="T209" t="str">
        <f>IFERROR(VLOOKUP(CONCATENATE($D209," 4"),'VEINS SIMPLIFIED'!$I:$S,'VEINS SIMPLIFIED'!$N$1,0),"")</f>
        <v/>
      </c>
      <c r="U209" t="str">
        <f>IFERROR(VLOOKUP(CONCATENATE($D209," 4"),'VEINS SIMPLIFIED'!$I:$S,'VEINS SIMPLIFIED'!$O$1,0),"")</f>
        <v/>
      </c>
      <c r="V209" t="str">
        <f>IFERROR(VLOOKUP(CONCATENATE($D209," 5"),'VEINS SIMPLIFIED'!$I:$S,'VEINS SIMPLIFIED'!$R$1,0),"")</f>
        <v>OTHER</v>
      </c>
      <c r="W209">
        <f>IFERROR(VLOOKUP(CONCATENATE($D209," 5"),'VEINS SIMPLIFIED'!$I:$S,'VEINS SIMPLIFIED'!$N$1,0),"")</f>
        <v>152.87</v>
      </c>
      <c r="X209">
        <f>IFERROR(VLOOKUP(CONCATENATE($D209," 5"),'VEINS SIMPLIFIED'!$I:$S,'VEINS SIMPLIFIED'!$O$1,0),"")</f>
        <v>153.79</v>
      </c>
      <c r="Y209" s="113" t="str">
        <f>IFERROR(VLOOKUP(CONCATENATE($D209," o"),'VEINS SIMPLIFIED'!$I:$BX,68,0),"")</f>
        <v>background pink veins dominate, chrysopase bearing veins crosscut by later generation Mag-Qtz</v>
      </c>
    </row>
    <row r="210" spans="2:25" hidden="1" x14ac:dyDescent="0.3">
      <c r="B210">
        <v>64</v>
      </c>
      <c r="C210">
        <v>3</v>
      </c>
      <c r="D210" t="str">
        <f t="shared" si="3"/>
        <v>64-3</v>
      </c>
      <c r="E210">
        <v>0</v>
      </c>
      <c r="F210">
        <v>94</v>
      </c>
      <c r="G210" s="126">
        <v>153.79500000000002</v>
      </c>
      <c r="H210" s="122">
        <v>154.73500000000001</v>
      </c>
      <c r="I210" s="55" t="str">
        <f>IFERROR(VLOOKUP($D210,'VEINS SIMPLIFIED'!$H:$J,3,0),"")</f>
        <v>Listveneite</v>
      </c>
      <c r="J210" t="str">
        <f>IFERROR(VLOOKUP(CONCATENATE($D210," 1"),'VEINS SIMPLIFIED'!$I:$S,'VEINS SIMPLIFIED'!$R$1,0),"")</f>
        <v>CARB-OXD</v>
      </c>
      <c r="K210" s="122">
        <f>IFERROR(VLOOKUP(CONCATENATE($D210," 1"),'VEINS SIMPLIFIED'!$I:$S,'VEINS SIMPLIFIED'!$N$1,0),"")</f>
        <v>153.79500000000002</v>
      </c>
      <c r="L210" s="122">
        <f>IFERROR(VLOOKUP(CONCATENATE($D210," 1"),'VEINS SIMPLIFIED'!$I:$S,'VEINS SIMPLIFIED'!$O$1,0),"")</f>
        <v>154.72500000000002</v>
      </c>
      <c r="M210" t="str">
        <f>IFERROR(VLOOKUP(CONCATENATE($D210," 2"),'VEINS SIMPLIFIED'!$I:$S,'VEINS SIMPLIFIED'!$R$1,0),"")</f>
        <v/>
      </c>
      <c r="N210" t="str">
        <f>IFERROR(VLOOKUP(CONCATENATE($D210," 2"),'VEINS SIMPLIFIED'!$I:$S,'VEINS SIMPLIFIED'!$N$1,0),"")</f>
        <v/>
      </c>
      <c r="O210" t="str">
        <f>IFERROR(VLOOKUP(CONCATENATE($D210," 2"),'VEINS SIMPLIFIED'!$I:$S,'VEINS SIMPLIFIED'!$O$1,0),"")</f>
        <v/>
      </c>
      <c r="P210" t="str">
        <f>IFERROR(VLOOKUP(CONCATENATE($D210," 3"),'VEINS SIMPLIFIED'!$I:$S,'VEINS SIMPLIFIED'!$R$1,0),"")</f>
        <v>CARB-QTZ</v>
      </c>
      <c r="Q210">
        <f>IFERROR(VLOOKUP(CONCATENATE($D210," 3"),'VEINS SIMPLIFIED'!$I:$S,'VEINS SIMPLIFIED'!$N$1,0),"")</f>
        <v>153.79500000000002</v>
      </c>
      <c r="R210">
        <f>IFERROR(VLOOKUP(CONCATENATE($D210," 3"),'VEINS SIMPLIFIED'!$I:$S,'VEINS SIMPLIFIED'!$O$1,0),"")</f>
        <v>154.715</v>
      </c>
      <c r="S210" t="str">
        <f>IFERROR(VLOOKUP(CONCATENATE($D210," 4"),'VEINS SIMPLIFIED'!$I:$S,'VEINS SIMPLIFIED'!$R$1,0),"")</f>
        <v/>
      </c>
      <c r="T210" t="str">
        <f>IFERROR(VLOOKUP(CONCATENATE($D210," 4"),'VEINS SIMPLIFIED'!$I:$S,'VEINS SIMPLIFIED'!$N$1,0),"")</f>
        <v/>
      </c>
      <c r="U210" t="str">
        <f>IFERROR(VLOOKUP(CONCATENATE($D210," 4"),'VEINS SIMPLIFIED'!$I:$S,'VEINS SIMPLIFIED'!$O$1,0),"")</f>
        <v/>
      </c>
      <c r="V210" t="str">
        <f>IFERROR(VLOOKUP(CONCATENATE($D210," 5"),'VEINS SIMPLIFIED'!$I:$S,'VEINS SIMPLIFIED'!$R$1,0),"")</f>
        <v>OTHER</v>
      </c>
      <c r="W210">
        <f>IFERROR(VLOOKUP(CONCATENATE($D210," 5"),'VEINS SIMPLIFIED'!$I:$S,'VEINS SIMPLIFIED'!$N$1,0),"")</f>
        <v>153.79500000000002</v>
      </c>
      <c r="X210">
        <f>IFERROR(VLOOKUP(CONCATENATE($D210," 5"),'VEINS SIMPLIFIED'!$I:$S,'VEINS SIMPLIFIED'!$O$1,0),"")</f>
        <v>154.715</v>
      </c>
      <c r="Y210" s="113" t="str">
        <f>IFERROR(VLOOKUP(CONCATENATE($D210," o"),'VEINS SIMPLIFIED'!$I:$BX,68,0),"")</f>
        <v>background pink veins dominate, chrysopase bearing veins crosscut by later generation pink Mag-Qtz</v>
      </c>
    </row>
    <row r="211" spans="2:25" hidden="1" x14ac:dyDescent="0.3">
      <c r="B211">
        <v>64</v>
      </c>
      <c r="C211">
        <v>4</v>
      </c>
      <c r="D211" t="str">
        <f t="shared" si="3"/>
        <v>64-4</v>
      </c>
      <c r="E211">
        <v>0</v>
      </c>
      <c r="F211">
        <v>31</v>
      </c>
      <c r="G211" s="126">
        <v>154.74</v>
      </c>
      <c r="H211" s="122">
        <v>155.05000000000001</v>
      </c>
      <c r="I211" s="55" t="str">
        <f>IFERROR(VLOOKUP($D211,'VEINS SIMPLIFIED'!$H:$J,3,0),"")</f>
        <v>Listveneite</v>
      </c>
      <c r="J211" t="str">
        <f>IFERROR(VLOOKUP(CONCATENATE($D211," 1"),'VEINS SIMPLIFIED'!$I:$S,'VEINS SIMPLIFIED'!$R$1,0),"")</f>
        <v>CARB-OXD</v>
      </c>
      <c r="K211" s="122">
        <f>IFERROR(VLOOKUP(CONCATENATE($D211," 1"),'VEINS SIMPLIFIED'!$I:$S,'VEINS SIMPLIFIED'!$N$1,0),"")</f>
        <v>154.74</v>
      </c>
      <c r="L211" s="122">
        <f>IFERROR(VLOOKUP(CONCATENATE($D211," 1"),'VEINS SIMPLIFIED'!$I:$S,'VEINS SIMPLIFIED'!$O$1,0),"")</f>
        <v>155.05000000000001</v>
      </c>
      <c r="M211" t="str">
        <f>IFERROR(VLOOKUP(CONCATENATE($D211," 2"),'VEINS SIMPLIFIED'!$I:$S,'VEINS SIMPLIFIED'!$R$1,0),"")</f>
        <v/>
      </c>
      <c r="N211" t="str">
        <f>IFERROR(VLOOKUP(CONCATENATE($D211," 2"),'VEINS SIMPLIFIED'!$I:$S,'VEINS SIMPLIFIED'!$N$1,0),"")</f>
        <v/>
      </c>
      <c r="O211" t="str">
        <f>IFERROR(VLOOKUP(CONCATENATE($D211," 2"),'VEINS SIMPLIFIED'!$I:$S,'VEINS SIMPLIFIED'!$O$1,0),"")</f>
        <v/>
      </c>
      <c r="P211" t="str">
        <f>IFERROR(VLOOKUP(CONCATENATE($D211," 3"),'VEINS SIMPLIFIED'!$I:$S,'VEINS SIMPLIFIED'!$R$1,0),"")</f>
        <v>CARB-QTZ</v>
      </c>
      <c r="Q211">
        <f>IFERROR(VLOOKUP(CONCATENATE($D211," 3"),'VEINS SIMPLIFIED'!$I:$S,'VEINS SIMPLIFIED'!$N$1,0),"")</f>
        <v>154.74</v>
      </c>
      <c r="R211">
        <f>IFERROR(VLOOKUP(CONCATENATE($D211," 3"),'VEINS SIMPLIFIED'!$I:$S,'VEINS SIMPLIFIED'!$O$1,0),"")</f>
        <v>155.05000000000001</v>
      </c>
      <c r="S211" t="str">
        <f>IFERROR(VLOOKUP(CONCATENATE($D211," 4"),'VEINS SIMPLIFIED'!$I:$S,'VEINS SIMPLIFIED'!$R$1,0),"")</f>
        <v>LATE CARB</v>
      </c>
      <c r="T211">
        <f>IFERROR(VLOOKUP(CONCATENATE($D211," 4"),'VEINS SIMPLIFIED'!$I:$S,'VEINS SIMPLIFIED'!$N$1,0),"")</f>
        <v>154.94</v>
      </c>
      <c r="U211">
        <f>IFERROR(VLOOKUP(CONCATENATE($D211," 4"),'VEINS SIMPLIFIED'!$I:$S,'VEINS SIMPLIFIED'!$O$1,0),"")</f>
        <v>155.05000000000001</v>
      </c>
      <c r="V211" t="str">
        <f>IFERROR(VLOOKUP(CONCATENATE($D211," 5"),'VEINS SIMPLIFIED'!$I:$S,'VEINS SIMPLIFIED'!$R$1,0),"")</f>
        <v/>
      </c>
      <c r="W211" t="str">
        <f>IFERROR(VLOOKUP(CONCATENATE($D211," 5"),'VEINS SIMPLIFIED'!$I:$S,'VEINS SIMPLIFIED'!$N$1,0),"")</f>
        <v/>
      </c>
      <c r="X211" t="str">
        <f>IFERROR(VLOOKUP(CONCATENATE($D211," 5"),'VEINS SIMPLIFIED'!$I:$S,'VEINS SIMPLIFIED'!$O$1,0),"")</f>
        <v/>
      </c>
      <c r="Y211" s="113" t="str">
        <f>IFERROR(VLOOKUP(CONCATENATE($D211," o"),'VEINS SIMPLIFIED'!$I:$BX,68,0),"")</f>
        <v>background pink veins dominate, pink Mag-Qtz and orange carbonate late veis</v>
      </c>
    </row>
    <row r="212" spans="2:25" hidden="1" x14ac:dyDescent="0.3">
      <c r="B212">
        <v>65</v>
      </c>
      <c r="C212">
        <v>1</v>
      </c>
      <c r="D212" t="str">
        <f t="shared" si="3"/>
        <v>65-1</v>
      </c>
      <c r="E212">
        <v>0</v>
      </c>
      <c r="F212">
        <v>85</v>
      </c>
      <c r="G212" s="126">
        <v>155.1</v>
      </c>
      <c r="H212" s="122">
        <v>155.94999999999999</v>
      </c>
      <c r="I212" s="55" t="str">
        <f>IFERROR(VLOOKUP($D212,'VEINS SIMPLIFIED'!$H:$J,3,0),"")</f>
        <v>Listveneite</v>
      </c>
      <c r="J212" t="str">
        <f>IFERROR(VLOOKUP(CONCATENATE($D212," 1"),'VEINS SIMPLIFIED'!$I:$S,'VEINS SIMPLIFIED'!$R$1,0),"")</f>
        <v>CARB-OXD</v>
      </c>
      <c r="K212" s="122">
        <f>IFERROR(VLOOKUP(CONCATENATE($D212," 1"),'VEINS SIMPLIFIED'!$I:$S,'VEINS SIMPLIFIED'!$N$1,0),"")</f>
        <v>155.1</v>
      </c>
      <c r="L212" s="122">
        <f>IFERROR(VLOOKUP(CONCATENATE($D212," 1"),'VEINS SIMPLIFIED'!$I:$S,'VEINS SIMPLIFIED'!$O$1,0),"")</f>
        <v>155.94999999999999</v>
      </c>
      <c r="M212" t="str">
        <f>IFERROR(VLOOKUP(CONCATENATE($D212," 2"),'VEINS SIMPLIFIED'!$I:$S,'VEINS SIMPLIFIED'!$R$1,0),"")</f>
        <v/>
      </c>
      <c r="N212" t="str">
        <f>IFERROR(VLOOKUP(CONCATENATE($D212," 2"),'VEINS SIMPLIFIED'!$I:$S,'VEINS SIMPLIFIED'!$N$1,0),"")</f>
        <v/>
      </c>
      <c r="O212" t="str">
        <f>IFERROR(VLOOKUP(CONCATENATE($D212," 2"),'VEINS SIMPLIFIED'!$I:$S,'VEINS SIMPLIFIED'!$O$1,0),"")</f>
        <v/>
      </c>
      <c r="P212" t="str">
        <f>IFERROR(VLOOKUP(CONCATENATE($D212," 3"),'VEINS SIMPLIFIED'!$I:$S,'VEINS SIMPLIFIED'!$R$1,0),"")</f>
        <v>CARB-QTZ</v>
      </c>
      <c r="Q212">
        <f>IFERROR(VLOOKUP(CONCATENATE($D212," 3"),'VEINS SIMPLIFIED'!$I:$S,'VEINS SIMPLIFIED'!$N$1,0),"")</f>
        <v>155.16</v>
      </c>
      <c r="R212">
        <f>IFERROR(VLOOKUP(CONCATENATE($D212," 3"),'VEINS SIMPLIFIED'!$I:$S,'VEINS SIMPLIFIED'!$O$1,0),"")</f>
        <v>155.18</v>
      </c>
      <c r="S212" t="str">
        <f>IFERROR(VLOOKUP(CONCATENATE($D212," 4"),'VEINS SIMPLIFIED'!$I:$S,'VEINS SIMPLIFIED'!$R$1,0),"")</f>
        <v>LATE CARB</v>
      </c>
      <c r="T212">
        <f>IFERROR(VLOOKUP(CONCATENATE($D212," 4"),'VEINS SIMPLIFIED'!$I:$S,'VEINS SIMPLIFIED'!$N$1,0),"")</f>
        <v>155.1</v>
      </c>
      <c r="U212">
        <f>IFERROR(VLOOKUP(CONCATENATE($D212," 4"),'VEINS SIMPLIFIED'!$I:$S,'VEINS SIMPLIFIED'!$O$1,0),"")</f>
        <v>155.94999999999999</v>
      </c>
      <c r="V212" t="str">
        <f>IFERROR(VLOOKUP(CONCATENATE($D212," 5"),'VEINS SIMPLIFIED'!$I:$S,'VEINS SIMPLIFIED'!$R$1,0),"")</f>
        <v/>
      </c>
      <c r="W212" t="str">
        <f>IFERROR(VLOOKUP(CONCATENATE($D212," 5"),'VEINS SIMPLIFIED'!$I:$S,'VEINS SIMPLIFIED'!$N$1,0),"")</f>
        <v/>
      </c>
      <c r="X212" t="str">
        <f>IFERROR(VLOOKUP(CONCATENATE($D212," 5"),'VEINS SIMPLIFIED'!$I:$S,'VEINS SIMPLIFIED'!$O$1,0),"")</f>
        <v/>
      </c>
      <c r="Y212" s="113" t="str">
        <f>IFERROR(VLOOKUP(CONCATENATE($D212," o"),'VEINS SIMPLIFIED'!$I:$BX,68,0),"")</f>
        <v>background pink veins dominate, pink Mag-Qtz and orange carbonate late veins, Qtz rich veins associted to breccia</v>
      </c>
    </row>
    <row r="213" spans="2:25" hidden="1" x14ac:dyDescent="0.3">
      <c r="B213">
        <v>65</v>
      </c>
      <c r="C213">
        <v>2</v>
      </c>
      <c r="D213" t="str">
        <f t="shared" si="3"/>
        <v>65-2</v>
      </c>
      <c r="E213">
        <v>0</v>
      </c>
      <c r="F213">
        <v>60</v>
      </c>
      <c r="G213" s="126">
        <v>155.94999999999999</v>
      </c>
      <c r="H213" s="122">
        <v>156.54999999999998</v>
      </c>
      <c r="I213" s="55" t="str">
        <f>IFERROR(VLOOKUP($D213,'VEINS SIMPLIFIED'!$H:$J,3,0),"")</f>
        <v>Listveneite</v>
      </c>
      <c r="J213" t="str">
        <f>IFERROR(VLOOKUP(CONCATENATE($D213," 1"),'VEINS SIMPLIFIED'!$I:$S,'VEINS SIMPLIFIED'!$R$1,0),"")</f>
        <v>CARB-OXD</v>
      </c>
      <c r="K213" s="122">
        <f>IFERROR(VLOOKUP(CONCATENATE($D213," 1"),'VEINS SIMPLIFIED'!$I:$S,'VEINS SIMPLIFIED'!$N$1,0),"")</f>
        <v>155.94999999999999</v>
      </c>
      <c r="L213" s="122">
        <f>IFERROR(VLOOKUP(CONCATENATE($D213," 1"),'VEINS SIMPLIFIED'!$I:$S,'VEINS SIMPLIFIED'!$O$1,0),"")</f>
        <v>156.54999999999998</v>
      </c>
      <c r="M213" t="str">
        <f>IFERROR(VLOOKUP(CONCATENATE($D213," 2"),'VEINS SIMPLIFIED'!$I:$S,'VEINS SIMPLIFIED'!$R$1,0),"")</f>
        <v/>
      </c>
      <c r="N213" t="str">
        <f>IFERROR(VLOOKUP(CONCATENATE($D213," 2"),'VEINS SIMPLIFIED'!$I:$S,'VEINS SIMPLIFIED'!$N$1,0),"")</f>
        <v/>
      </c>
      <c r="O213" t="str">
        <f>IFERROR(VLOOKUP(CONCATENATE($D213," 2"),'VEINS SIMPLIFIED'!$I:$S,'VEINS SIMPLIFIED'!$O$1,0),"")</f>
        <v/>
      </c>
      <c r="P213" t="str">
        <f>IFERROR(VLOOKUP(CONCATENATE($D213," 3"),'VEINS SIMPLIFIED'!$I:$S,'VEINS SIMPLIFIED'!$R$1,0),"")</f>
        <v>CARB-QTZ</v>
      </c>
      <c r="Q213">
        <f>IFERROR(VLOOKUP(CONCATENATE($D213," 3"),'VEINS SIMPLIFIED'!$I:$S,'VEINS SIMPLIFIED'!$N$1,0),"")</f>
        <v>155.94999999999999</v>
      </c>
      <c r="R213">
        <f>IFERROR(VLOOKUP(CONCATENATE($D213," 3"),'VEINS SIMPLIFIED'!$I:$S,'VEINS SIMPLIFIED'!$O$1,0),"")</f>
        <v>156.54999999999998</v>
      </c>
      <c r="S213" t="str">
        <f>IFERROR(VLOOKUP(CONCATENATE($D213," 4"),'VEINS SIMPLIFIED'!$I:$S,'VEINS SIMPLIFIED'!$R$1,0),"")</f>
        <v>LATE CARB</v>
      </c>
      <c r="T213">
        <f>IFERROR(VLOOKUP(CONCATENATE($D213," 4"),'VEINS SIMPLIFIED'!$I:$S,'VEINS SIMPLIFIED'!$N$1,0),"")</f>
        <v>155.94999999999999</v>
      </c>
      <c r="U213">
        <f>IFERROR(VLOOKUP(CONCATENATE($D213," 4"),'VEINS SIMPLIFIED'!$I:$S,'VEINS SIMPLIFIED'!$O$1,0),"")</f>
        <v>156.54999999999998</v>
      </c>
      <c r="V213" t="str">
        <f>IFERROR(VLOOKUP(CONCATENATE($D213," 5"),'VEINS SIMPLIFIED'!$I:$S,'VEINS SIMPLIFIED'!$R$1,0),"")</f>
        <v/>
      </c>
      <c r="W213" t="str">
        <f>IFERROR(VLOOKUP(CONCATENATE($D213," 5"),'VEINS SIMPLIFIED'!$I:$S,'VEINS SIMPLIFIED'!$N$1,0),"")</f>
        <v/>
      </c>
      <c r="X213" t="str">
        <f>IFERROR(VLOOKUP(CONCATENATE($D213," 5"),'VEINS SIMPLIFIED'!$I:$S,'VEINS SIMPLIFIED'!$O$1,0),"")</f>
        <v/>
      </c>
      <c r="Y213" s="113" t="str">
        <f>IFERROR(VLOOKUP(CONCATENATE($D213," o"),'VEINS SIMPLIFIED'!$I:$BX,68,0),"")</f>
        <v>background pink veins dominate, orange carbonate late veins, Qtz rich veins associted to breccia</v>
      </c>
    </row>
    <row r="214" spans="2:25" hidden="1" x14ac:dyDescent="0.3">
      <c r="B214">
        <v>65</v>
      </c>
      <c r="C214">
        <v>3</v>
      </c>
      <c r="D214" t="str">
        <f t="shared" si="3"/>
        <v>65-3</v>
      </c>
      <c r="E214">
        <v>0</v>
      </c>
      <c r="F214">
        <v>61</v>
      </c>
      <c r="G214" s="126">
        <v>156.55499999999998</v>
      </c>
      <c r="H214" s="122">
        <v>157.16499999999999</v>
      </c>
      <c r="I214" s="55" t="str">
        <f>IFERROR(VLOOKUP($D214,'VEINS SIMPLIFIED'!$H:$J,3,0),"")</f>
        <v>Listveneite</v>
      </c>
      <c r="J214" t="str">
        <f>IFERROR(VLOOKUP(CONCATENATE($D214," 1"),'VEINS SIMPLIFIED'!$I:$S,'VEINS SIMPLIFIED'!$R$1,0),"")</f>
        <v>CARB-OXD</v>
      </c>
      <c r="K214" s="122">
        <f>IFERROR(VLOOKUP(CONCATENATE($D214," 1"),'VEINS SIMPLIFIED'!$I:$S,'VEINS SIMPLIFIED'!$N$1,0),"")</f>
        <v>156.57499999999999</v>
      </c>
      <c r="L214" s="122">
        <f>IFERROR(VLOOKUP(CONCATENATE($D214," 1"),'VEINS SIMPLIFIED'!$I:$S,'VEINS SIMPLIFIED'!$O$1,0),"")</f>
        <v>157.15499999999997</v>
      </c>
      <c r="M214" t="str">
        <f>IFERROR(VLOOKUP(CONCATENATE($D214," 2"),'VEINS SIMPLIFIED'!$I:$S,'VEINS SIMPLIFIED'!$R$1,0),"")</f>
        <v/>
      </c>
      <c r="N214" t="str">
        <f>IFERROR(VLOOKUP(CONCATENATE($D214," 2"),'VEINS SIMPLIFIED'!$I:$S,'VEINS SIMPLIFIED'!$N$1,0),"")</f>
        <v/>
      </c>
      <c r="O214" t="str">
        <f>IFERROR(VLOOKUP(CONCATENATE($D214," 2"),'VEINS SIMPLIFIED'!$I:$S,'VEINS SIMPLIFIED'!$O$1,0),"")</f>
        <v/>
      </c>
      <c r="P214" t="str">
        <f>IFERROR(VLOOKUP(CONCATENATE($D214," 3"),'VEINS SIMPLIFIED'!$I:$S,'VEINS SIMPLIFIED'!$R$1,0),"")</f>
        <v/>
      </c>
      <c r="Q214" t="str">
        <f>IFERROR(VLOOKUP(CONCATENATE($D214," 3"),'VEINS SIMPLIFIED'!$I:$S,'VEINS SIMPLIFIED'!$N$1,0),"")</f>
        <v/>
      </c>
      <c r="R214" t="str">
        <f>IFERROR(VLOOKUP(CONCATENATE($D214," 3"),'VEINS SIMPLIFIED'!$I:$S,'VEINS SIMPLIFIED'!$O$1,0),"")</f>
        <v/>
      </c>
      <c r="S214" t="str">
        <f>IFERROR(VLOOKUP(CONCATENATE($D214," 4"),'VEINS SIMPLIFIED'!$I:$S,'VEINS SIMPLIFIED'!$R$1,0),"")</f>
        <v>LATE CARB</v>
      </c>
      <c r="T214">
        <f>IFERROR(VLOOKUP(CONCATENATE($D214," 4"),'VEINS SIMPLIFIED'!$I:$S,'VEINS SIMPLIFIED'!$N$1,0),"")</f>
        <v>156.57499999999999</v>
      </c>
      <c r="U214">
        <f>IFERROR(VLOOKUP(CONCATENATE($D214," 4"),'VEINS SIMPLIFIED'!$I:$S,'VEINS SIMPLIFIED'!$O$1,0),"")</f>
        <v>157.15499999999997</v>
      </c>
      <c r="V214" t="str">
        <f>IFERROR(VLOOKUP(CONCATENATE($D214," 5"),'VEINS SIMPLIFIED'!$I:$S,'VEINS SIMPLIFIED'!$R$1,0),"")</f>
        <v/>
      </c>
      <c r="W214" t="str">
        <f>IFERROR(VLOOKUP(CONCATENATE($D214," 5"),'VEINS SIMPLIFIED'!$I:$S,'VEINS SIMPLIFIED'!$N$1,0),"")</f>
        <v/>
      </c>
      <c r="X214" t="str">
        <f>IFERROR(VLOOKUP(CONCATENATE($D214," 5"),'VEINS SIMPLIFIED'!$I:$S,'VEINS SIMPLIFIED'!$O$1,0),"")</f>
        <v/>
      </c>
      <c r="Y214" s="113" t="str">
        <f>IFERROR(VLOOKUP(CONCATENATE($D214," o"),'VEINS SIMPLIFIED'!$I:$BX,68,0),"")</f>
        <v>background pink veins dominate, orange carbonate late veins</v>
      </c>
    </row>
    <row r="215" spans="2:25" hidden="1" x14ac:dyDescent="0.3">
      <c r="B215">
        <v>65</v>
      </c>
      <c r="C215">
        <v>4</v>
      </c>
      <c r="D215" t="str">
        <f t="shared" si="3"/>
        <v>65-4</v>
      </c>
      <c r="E215">
        <v>0</v>
      </c>
      <c r="F215">
        <v>92</v>
      </c>
      <c r="G215" s="126">
        <v>157.16499999999999</v>
      </c>
      <c r="H215" s="122">
        <v>158.08499999999998</v>
      </c>
      <c r="I215" s="55" t="str">
        <f>IFERROR(VLOOKUP($D215,'VEINS SIMPLIFIED'!$H:$J,3,0),"")</f>
        <v>Listveneite</v>
      </c>
      <c r="J215" t="str">
        <f>IFERROR(VLOOKUP(CONCATENATE($D215," 1"),'VEINS SIMPLIFIED'!$I:$S,'VEINS SIMPLIFIED'!$R$1,0),"")</f>
        <v>CARB-OXD</v>
      </c>
      <c r="K215" s="122">
        <f>IFERROR(VLOOKUP(CONCATENATE($D215," 1"),'VEINS SIMPLIFIED'!$I:$S,'VEINS SIMPLIFIED'!$N$1,0),"")</f>
        <v>157.17499999999998</v>
      </c>
      <c r="L215" s="122">
        <f>IFERROR(VLOOKUP(CONCATENATE($D215," 1"),'VEINS SIMPLIFIED'!$I:$S,'VEINS SIMPLIFIED'!$O$1,0),"")</f>
        <v>158.08499999999998</v>
      </c>
      <c r="M215" t="str">
        <f>IFERROR(VLOOKUP(CONCATENATE($D215," 2"),'VEINS SIMPLIFIED'!$I:$S,'VEINS SIMPLIFIED'!$R$1,0),"")</f>
        <v/>
      </c>
      <c r="N215" t="str">
        <f>IFERROR(VLOOKUP(CONCATENATE($D215," 2"),'VEINS SIMPLIFIED'!$I:$S,'VEINS SIMPLIFIED'!$N$1,0),"")</f>
        <v/>
      </c>
      <c r="O215" t="str">
        <f>IFERROR(VLOOKUP(CONCATENATE($D215," 2"),'VEINS SIMPLIFIED'!$I:$S,'VEINS SIMPLIFIED'!$O$1,0),"")</f>
        <v/>
      </c>
      <c r="P215" t="str">
        <f>IFERROR(VLOOKUP(CONCATENATE($D215," 3"),'VEINS SIMPLIFIED'!$I:$S,'VEINS SIMPLIFIED'!$R$1,0),"")</f>
        <v/>
      </c>
      <c r="Q215" t="str">
        <f>IFERROR(VLOOKUP(CONCATENATE($D215," 3"),'VEINS SIMPLIFIED'!$I:$S,'VEINS SIMPLIFIED'!$N$1,0),"")</f>
        <v/>
      </c>
      <c r="R215" t="str">
        <f>IFERROR(VLOOKUP(CONCATENATE($D215," 3"),'VEINS SIMPLIFIED'!$I:$S,'VEINS SIMPLIFIED'!$O$1,0),"")</f>
        <v/>
      </c>
      <c r="S215" t="str">
        <f>IFERROR(VLOOKUP(CONCATENATE($D215," 4"),'VEINS SIMPLIFIED'!$I:$S,'VEINS SIMPLIFIED'!$R$1,0),"")</f>
        <v>LATE CARB</v>
      </c>
      <c r="T215">
        <f>IFERROR(VLOOKUP(CONCATENATE($D215," 4"),'VEINS SIMPLIFIED'!$I:$S,'VEINS SIMPLIFIED'!$N$1,0),"")</f>
        <v>157.17499999999998</v>
      </c>
      <c r="U215">
        <f>IFERROR(VLOOKUP(CONCATENATE($D215," 4"),'VEINS SIMPLIFIED'!$I:$S,'VEINS SIMPLIFIED'!$O$1,0),"")</f>
        <v>158.08499999999998</v>
      </c>
      <c r="V215" t="str">
        <f>IFERROR(VLOOKUP(CONCATENATE($D215," 5"),'VEINS SIMPLIFIED'!$I:$S,'VEINS SIMPLIFIED'!$R$1,0),"")</f>
        <v/>
      </c>
      <c r="W215" t="str">
        <f>IFERROR(VLOOKUP(CONCATENATE($D215," 5"),'VEINS SIMPLIFIED'!$I:$S,'VEINS SIMPLIFIED'!$N$1,0),"")</f>
        <v/>
      </c>
      <c r="X215" t="str">
        <f>IFERROR(VLOOKUP(CONCATENATE($D215," 5"),'VEINS SIMPLIFIED'!$I:$S,'VEINS SIMPLIFIED'!$O$1,0),"")</f>
        <v/>
      </c>
      <c r="Y215" s="113" t="str">
        <f>IFERROR(VLOOKUP(CONCATENATE($D215," o"),'VEINS SIMPLIFIED'!$I:$BX,68,0),"")</f>
        <v>background pink veins dominate, orange carbonate late veins</v>
      </c>
    </row>
    <row r="216" spans="2:25" hidden="1" x14ac:dyDescent="0.3">
      <c r="B216">
        <v>66</v>
      </c>
      <c r="C216">
        <v>1</v>
      </c>
      <c r="D216" t="str">
        <f t="shared" si="3"/>
        <v>66-1</v>
      </c>
      <c r="E216">
        <v>0</v>
      </c>
      <c r="F216">
        <v>93</v>
      </c>
      <c r="G216" s="126">
        <v>158.1</v>
      </c>
      <c r="H216" s="122">
        <v>159.03</v>
      </c>
      <c r="I216" s="55" t="str">
        <f>IFERROR(VLOOKUP($D216,'VEINS SIMPLIFIED'!$H:$J,3,0),"")</f>
        <v>Listveneite</v>
      </c>
      <c r="J216" t="str">
        <f>IFERROR(VLOOKUP(CONCATENATE($D216," 1"),'VEINS SIMPLIFIED'!$I:$S,'VEINS SIMPLIFIED'!$R$1,0),"")</f>
        <v/>
      </c>
      <c r="K216" s="122" t="str">
        <f>IFERROR(VLOOKUP(CONCATENATE($D216," 1"),'VEINS SIMPLIFIED'!$I:$S,'VEINS SIMPLIFIED'!$N$1,0),"")</f>
        <v/>
      </c>
      <c r="L216" s="122" t="str">
        <f>IFERROR(VLOOKUP(CONCATENATE($D216," 1"),'VEINS SIMPLIFIED'!$I:$S,'VEINS SIMPLIFIED'!$O$1,0),"")</f>
        <v/>
      </c>
      <c r="M216" t="str">
        <f>IFERROR(VLOOKUP(CONCATENATE($D216," 2"),'VEINS SIMPLIFIED'!$I:$S,'VEINS SIMPLIFIED'!$R$1,0),"")</f>
        <v>CARBONATE</v>
      </c>
      <c r="N216">
        <f>IFERROR(VLOOKUP(CONCATENATE($D216," 2"),'VEINS SIMPLIFIED'!$I:$S,'VEINS SIMPLIFIED'!$N$1,0),"")</f>
        <v>158.41</v>
      </c>
      <c r="O216">
        <f>IFERROR(VLOOKUP(CONCATENATE($D216," 2"),'VEINS SIMPLIFIED'!$I:$S,'VEINS SIMPLIFIED'!$O$1,0),"")</f>
        <v>159.01999999999998</v>
      </c>
      <c r="P216" t="str">
        <f>IFERROR(VLOOKUP(CONCATENATE($D216," 3"),'VEINS SIMPLIFIED'!$I:$S,'VEINS SIMPLIFIED'!$R$1,0),"")</f>
        <v/>
      </c>
      <c r="Q216" t="str">
        <f>IFERROR(VLOOKUP(CONCATENATE($D216," 3"),'VEINS SIMPLIFIED'!$I:$S,'VEINS SIMPLIFIED'!$N$1,0),"")</f>
        <v/>
      </c>
      <c r="R216" t="str">
        <f>IFERROR(VLOOKUP(CONCATENATE($D216," 3"),'VEINS SIMPLIFIED'!$I:$S,'VEINS SIMPLIFIED'!$O$1,0),"")</f>
        <v/>
      </c>
      <c r="S216" t="str">
        <f>IFERROR(VLOOKUP(CONCATENATE($D216," 4"),'VEINS SIMPLIFIED'!$I:$S,'VEINS SIMPLIFIED'!$R$1,0),"")</f>
        <v/>
      </c>
      <c r="T216" t="str">
        <f>IFERROR(VLOOKUP(CONCATENATE($D216," 4"),'VEINS SIMPLIFIED'!$I:$S,'VEINS SIMPLIFIED'!$N$1,0),"")</f>
        <v/>
      </c>
      <c r="U216" t="str">
        <f>IFERROR(VLOOKUP(CONCATENATE($D216," 4"),'VEINS SIMPLIFIED'!$I:$S,'VEINS SIMPLIFIED'!$O$1,0),"")</f>
        <v/>
      </c>
      <c r="V216" t="str">
        <f>IFERROR(VLOOKUP(CONCATENATE($D216," 5"),'VEINS SIMPLIFIED'!$I:$S,'VEINS SIMPLIFIED'!$R$1,0),"")</f>
        <v/>
      </c>
      <c r="W216" t="str">
        <f>IFERROR(VLOOKUP(CONCATENATE($D216," 5"),'VEINS SIMPLIFIED'!$I:$S,'VEINS SIMPLIFIED'!$N$1,0),"")</f>
        <v/>
      </c>
      <c r="X216" t="str">
        <f>IFERROR(VLOOKUP(CONCATENATE($D216," 5"),'VEINS SIMPLIFIED'!$I:$S,'VEINS SIMPLIFIED'!$O$1,0),"")</f>
        <v/>
      </c>
      <c r="Y216" s="113" t="str">
        <f>IFERROR(VLOOKUP(CONCATENATE($D216," o"),'VEINS SIMPLIFIED'!$I:$BX,68,0),"")</f>
        <v>background pink veins dominate, orange carbonate late veins. Laminated qwtz-carbonate</v>
      </c>
    </row>
    <row r="217" spans="2:25" hidden="1" x14ac:dyDescent="0.3">
      <c r="B217">
        <v>66</v>
      </c>
      <c r="C217">
        <v>2</v>
      </c>
      <c r="D217" t="str">
        <f t="shared" si="3"/>
        <v>66-2</v>
      </c>
      <c r="E217">
        <v>0</v>
      </c>
      <c r="F217">
        <v>90</v>
      </c>
      <c r="G217" s="126">
        <v>159.03</v>
      </c>
      <c r="H217" s="122">
        <v>159.93</v>
      </c>
      <c r="I217" s="55" t="str">
        <f>IFERROR(VLOOKUP($D217,'VEINS SIMPLIFIED'!$H:$J,3,0),"")</f>
        <v>Listveneite</v>
      </c>
      <c r="J217" t="str">
        <f>IFERROR(VLOOKUP(CONCATENATE($D217," 1"),'VEINS SIMPLIFIED'!$I:$S,'VEINS SIMPLIFIED'!$R$1,0),"")</f>
        <v>CARB-OXD</v>
      </c>
      <c r="K217" s="122">
        <f>IFERROR(VLOOKUP(CONCATENATE($D217," 1"),'VEINS SIMPLIFIED'!$I:$S,'VEINS SIMPLIFIED'!$N$1,0),"")</f>
        <v>159.03</v>
      </c>
      <c r="L217" s="122">
        <f>IFERROR(VLOOKUP(CONCATENATE($D217," 1"),'VEINS SIMPLIFIED'!$I:$S,'VEINS SIMPLIFIED'!$O$1,0),"")</f>
        <v>159.93</v>
      </c>
      <c r="M217" t="str">
        <f>IFERROR(VLOOKUP(CONCATENATE($D217," 2"),'VEINS SIMPLIFIED'!$I:$S,'VEINS SIMPLIFIED'!$R$1,0),"")</f>
        <v/>
      </c>
      <c r="N217" t="str">
        <f>IFERROR(VLOOKUP(CONCATENATE($D217," 2"),'VEINS SIMPLIFIED'!$I:$S,'VEINS SIMPLIFIED'!$N$1,0),"")</f>
        <v/>
      </c>
      <c r="O217" t="str">
        <f>IFERROR(VLOOKUP(CONCATENATE($D217," 2"),'VEINS SIMPLIFIED'!$I:$S,'VEINS SIMPLIFIED'!$O$1,0),"")</f>
        <v/>
      </c>
      <c r="P217" t="str">
        <f>IFERROR(VLOOKUP(CONCATENATE($D217," 3"),'VEINS SIMPLIFIED'!$I:$S,'VEINS SIMPLIFIED'!$R$1,0),"")</f>
        <v/>
      </c>
      <c r="Q217" t="str">
        <f>IFERROR(VLOOKUP(CONCATENATE($D217," 3"),'VEINS SIMPLIFIED'!$I:$S,'VEINS SIMPLIFIED'!$N$1,0),"")</f>
        <v/>
      </c>
      <c r="R217" t="str">
        <f>IFERROR(VLOOKUP(CONCATENATE($D217," 3"),'VEINS SIMPLIFIED'!$I:$S,'VEINS SIMPLIFIED'!$O$1,0),"")</f>
        <v/>
      </c>
      <c r="S217" t="str">
        <f>IFERROR(VLOOKUP(CONCATENATE($D217," 4"),'VEINS SIMPLIFIED'!$I:$S,'VEINS SIMPLIFIED'!$R$1,0),"")</f>
        <v>LATE CARB</v>
      </c>
      <c r="T217">
        <f>IFERROR(VLOOKUP(CONCATENATE($D217," 4"),'VEINS SIMPLIFIED'!$I:$S,'VEINS SIMPLIFIED'!$N$1,0),"")</f>
        <v>159.03</v>
      </c>
      <c r="U217">
        <f>IFERROR(VLOOKUP(CONCATENATE($D217," 4"),'VEINS SIMPLIFIED'!$I:$S,'VEINS SIMPLIFIED'!$O$1,0),"")</f>
        <v>159.93</v>
      </c>
      <c r="V217" t="str">
        <f>IFERROR(VLOOKUP(CONCATENATE($D217," 5"),'VEINS SIMPLIFIED'!$I:$S,'VEINS SIMPLIFIED'!$R$1,0),"")</f>
        <v>OTHER</v>
      </c>
      <c r="W217">
        <f>IFERROR(VLOOKUP(CONCATENATE($D217," 5"),'VEINS SIMPLIFIED'!$I:$S,'VEINS SIMPLIFIED'!$N$1,0),"")</f>
        <v>159.03</v>
      </c>
      <c r="X217">
        <f>IFERROR(VLOOKUP(CONCATENATE($D217," 5"),'VEINS SIMPLIFIED'!$I:$S,'VEINS SIMPLIFIED'!$O$1,0),"")</f>
        <v>159.93</v>
      </c>
      <c r="Y217" s="113" t="str">
        <f>IFERROR(VLOOKUP(CONCATENATE($D217," o"),'VEINS SIMPLIFIED'!$I:$BX,68,0),"")</f>
        <v>background pink veins dominate, orange carbonate late veins. Laminated qwtz-carbonate.  Chrysopase veins reappear</v>
      </c>
    </row>
    <row r="218" spans="2:25" hidden="1" x14ac:dyDescent="0.3">
      <c r="B218">
        <v>66</v>
      </c>
      <c r="C218">
        <v>3</v>
      </c>
      <c r="D218" t="str">
        <f t="shared" si="3"/>
        <v>66-3</v>
      </c>
      <c r="E218">
        <v>0</v>
      </c>
      <c r="F218">
        <v>72</v>
      </c>
      <c r="G218" s="126">
        <v>159.935</v>
      </c>
      <c r="H218" s="122">
        <v>160.655</v>
      </c>
      <c r="I218" s="55" t="str">
        <f>IFERROR(VLOOKUP($D218,'VEINS SIMPLIFIED'!$H:$J,3,0),"")</f>
        <v>Listveneite</v>
      </c>
      <c r="J218" t="str">
        <f>IFERROR(VLOOKUP(CONCATENATE($D218," 1"),'VEINS SIMPLIFIED'!$I:$S,'VEINS SIMPLIFIED'!$R$1,0),"")</f>
        <v>CARB-OXD</v>
      </c>
      <c r="K218" s="122">
        <f>IFERROR(VLOOKUP(CONCATENATE($D218," 1"),'VEINS SIMPLIFIED'!$I:$S,'VEINS SIMPLIFIED'!$N$1,0),"")</f>
        <v>159.935</v>
      </c>
      <c r="L218" s="122">
        <f>IFERROR(VLOOKUP(CONCATENATE($D218," 1"),'VEINS SIMPLIFIED'!$I:$S,'VEINS SIMPLIFIED'!$O$1,0),"")</f>
        <v>160.655</v>
      </c>
      <c r="M218" t="str">
        <f>IFERROR(VLOOKUP(CONCATENATE($D218," 2"),'VEINS SIMPLIFIED'!$I:$S,'VEINS SIMPLIFIED'!$R$1,0),"")</f>
        <v/>
      </c>
      <c r="N218" t="str">
        <f>IFERROR(VLOOKUP(CONCATENATE($D218," 2"),'VEINS SIMPLIFIED'!$I:$S,'VEINS SIMPLIFIED'!$N$1,0),"")</f>
        <v/>
      </c>
      <c r="O218" t="str">
        <f>IFERROR(VLOOKUP(CONCATENATE($D218," 2"),'VEINS SIMPLIFIED'!$I:$S,'VEINS SIMPLIFIED'!$O$1,0),"")</f>
        <v/>
      </c>
      <c r="P218" t="str">
        <f>IFERROR(VLOOKUP(CONCATENATE($D218," 3"),'VEINS SIMPLIFIED'!$I:$S,'VEINS SIMPLIFIED'!$R$1,0),"")</f>
        <v>CARB-QTZ</v>
      </c>
      <c r="Q218">
        <f>IFERROR(VLOOKUP(CONCATENATE($D218," 3"),'VEINS SIMPLIFIED'!$I:$S,'VEINS SIMPLIFIED'!$N$1,0),"")</f>
        <v>159.935</v>
      </c>
      <c r="R218">
        <f>IFERROR(VLOOKUP(CONCATENATE($D218," 3"),'VEINS SIMPLIFIED'!$I:$S,'VEINS SIMPLIFIED'!$O$1,0),"")</f>
        <v>160.655</v>
      </c>
      <c r="S218" t="str">
        <f>IFERROR(VLOOKUP(CONCATENATE($D218," 4"),'VEINS SIMPLIFIED'!$I:$S,'VEINS SIMPLIFIED'!$R$1,0),"")</f>
        <v>LATE CARB</v>
      </c>
      <c r="T218">
        <f>IFERROR(VLOOKUP(CONCATENATE($D218," 4"),'VEINS SIMPLIFIED'!$I:$S,'VEINS SIMPLIFIED'!$N$1,0),"")</f>
        <v>159.935</v>
      </c>
      <c r="U218">
        <f>IFERROR(VLOOKUP(CONCATENATE($D218," 4"),'VEINS SIMPLIFIED'!$I:$S,'VEINS SIMPLIFIED'!$O$1,0),"")</f>
        <v>160.655</v>
      </c>
      <c r="V218" t="str">
        <f>IFERROR(VLOOKUP(CONCATENATE($D218," 5"),'VEINS SIMPLIFIED'!$I:$S,'VEINS SIMPLIFIED'!$R$1,0),"")</f>
        <v>OTHER</v>
      </c>
      <c r="W218">
        <f>IFERROR(VLOOKUP(CONCATENATE($D218," 5"),'VEINS SIMPLIFIED'!$I:$S,'VEINS SIMPLIFIED'!$N$1,0),"")</f>
        <v>159.935</v>
      </c>
      <c r="X218">
        <f>IFERROR(VLOOKUP(CONCATENATE($D218," 5"),'VEINS SIMPLIFIED'!$I:$S,'VEINS SIMPLIFIED'!$O$1,0),"")</f>
        <v>160.655</v>
      </c>
      <c r="Y218" s="113" t="str">
        <f>IFERROR(VLOOKUP(CONCATENATE($D218," o"),'VEINS SIMPLIFIED'!$I:$BX,68,0),"")</f>
        <v/>
      </c>
    </row>
    <row r="219" spans="2:25" hidden="1" x14ac:dyDescent="0.3">
      <c r="B219">
        <v>66</v>
      </c>
      <c r="C219">
        <v>4</v>
      </c>
      <c r="D219" t="str">
        <f t="shared" si="3"/>
        <v>66-4</v>
      </c>
      <c r="E219">
        <v>0</v>
      </c>
      <c r="F219">
        <v>67</v>
      </c>
      <c r="G219" s="126">
        <v>160.66</v>
      </c>
      <c r="H219" s="122">
        <v>161.32999999999998</v>
      </c>
      <c r="I219" s="55" t="str">
        <f>IFERROR(VLOOKUP($D219,'VEINS SIMPLIFIED'!$H:$J,3,0),"")</f>
        <v>Listveneite</v>
      </c>
      <c r="J219" t="str">
        <f>IFERROR(VLOOKUP(CONCATENATE($D219," 1"),'VEINS SIMPLIFIED'!$I:$S,'VEINS SIMPLIFIED'!$R$1,0),"")</f>
        <v>CARB-OXD</v>
      </c>
      <c r="K219" s="122">
        <f>IFERROR(VLOOKUP(CONCATENATE($D219," 1"),'VEINS SIMPLIFIED'!$I:$S,'VEINS SIMPLIFIED'!$N$1,0),"")</f>
        <v>160.66</v>
      </c>
      <c r="L219" s="122">
        <f>IFERROR(VLOOKUP(CONCATENATE($D219," 1"),'VEINS SIMPLIFIED'!$I:$S,'VEINS SIMPLIFIED'!$O$1,0),"")</f>
        <v>161.32999999999998</v>
      </c>
      <c r="M219" t="str">
        <f>IFERROR(VLOOKUP(CONCATENATE($D219," 2"),'VEINS SIMPLIFIED'!$I:$S,'VEINS SIMPLIFIED'!$R$1,0),"")</f>
        <v/>
      </c>
      <c r="N219" t="str">
        <f>IFERROR(VLOOKUP(CONCATENATE($D219," 2"),'VEINS SIMPLIFIED'!$I:$S,'VEINS SIMPLIFIED'!$N$1,0),"")</f>
        <v/>
      </c>
      <c r="O219" t="str">
        <f>IFERROR(VLOOKUP(CONCATENATE($D219," 2"),'VEINS SIMPLIFIED'!$I:$S,'VEINS SIMPLIFIED'!$O$1,0),"")</f>
        <v/>
      </c>
      <c r="P219" t="str">
        <f>IFERROR(VLOOKUP(CONCATENATE($D219," 3"),'VEINS SIMPLIFIED'!$I:$S,'VEINS SIMPLIFIED'!$R$1,0),"")</f>
        <v>CARB-QTZ</v>
      </c>
      <c r="Q219">
        <f>IFERROR(VLOOKUP(CONCATENATE($D219," 3"),'VEINS SIMPLIFIED'!$I:$S,'VEINS SIMPLIFIED'!$N$1,0),"")</f>
        <v>160.66</v>
      </c>
      <c r="R219">
        <f>IFERROR(VLOOKUP(CONCATENATE($D219," 3"),'VEINS SIMPLIFIED'!$I:$S,'VEINS SIMPLIFIED'!$O$1,0),"")</f>
        <v>161.32999999999998</v>
      </c>
      <c r="S219" t="str">
        <f>IFERROR(VLOOKUP(CONCATENATE($D219," 4"),'VEINS SIMPLIFIED'!$I:$S,'VEINS SIMPLIFIED'!$R$1,0),"")</f>
        <v/>
      </c>
      <c r="T219" t="str">
        <f>IFERROR(VLOOKUP(CONCATENATE($D219," 4"),'VEINS SIMPLIFIED'!$I:$S,'VEINS SIMPLIFIED'!$N$1,0),"")</f>
        <v/>
      </c>
      <c r="U219" t="str">
        <f>IFERROR(VLOOKUP(CONCATENATE($D219," 4"),'VEINS SIMPLIFIED'!$I:$S,'VEINS SIMPLIFIED'!$O$1,0),"")</f>
        <v/>
      </c>
      <c r="V219" t="str">
        <f>IFERROR(VLOOKUP(CONCATENATE($D219," 5"),'VEINS SIMPLIFIED'!$I:$S,'VEINS SIMPLIFIED'!$R$1,0),"")</f>
        <v/>
      </c>
      <c r="W219" t="str">
        <f>IFERROR(VLOOKUP(CONCATENATE($D219," 5"),'VEINS SIMPLIFIED'!$I:$S,'VEINS SIMPLIFIED'!$N$1,0),"")</f>
        <v/>
      </c>
      <c r="X219" t="str">
        <f>IFERROR(VLOOKUP(CONCATENATE($D219," 5"),'VEINS SIMPLIFIED'!$I:$S,'VEINS SIMPLIFIED'!$O$1,0),"")</f>
        <v/>
      </c>
      <c r="Y219" s="113" t="str">
        <f>IFERROR(VLOOKUP(CONCATENATE($D219," o"),'VEINS SIMPLIFIED'!$I:$BX,68,0),"")</f>
        <v>White background qtz mgs veins with similar characteristics.</v>
      </c>
    </row>
    <row r="220" spans="2:25" hidden="1" x14ac:dyDescent="0.3">
      <c r="B220">
        <v>67</v>
      </c>
      <c r="C220">
        <v>1</v>
      </c>
      <c r="D220" t="str">
        <f t="shared" si="3"/>
        <v>67-1</v>
      </c>
      <c r="E220">
        <v>0</v>
      </c>
      <c r="F220">
        <v>64</v>
      </c>
      <c r="G220" s="126">
        <v>161.1</v>
      </c>
      <c r="H220" s="122">
        <v>161.73999999999998</v>
      </c>
      <c r="I220" s="55" t="str">
        <f>IFERROR(VLOOKUP($D220,'VEINS SIMPLIFIED'!$H:$J,3,0),"")</f>
        <v>Listveneite</v>
      </c>
      <c r="J220" t="str">
        <f>IFERROR(VLOOKUP(CONCATENATE($D220," 1"),'VEINS SIMPLIFIED'!$I:$S,'VEINS SIMPLIFIED'!$R$1,0),"")</f>
        <v>CARB-OXD</v>
      </c>
      <c r="K220" s="122">
        <f>IFERROR(VLOOKUP(CONCATENATE($D220," 1"),'VEINS SIMPLIFIED'!$I:$S,'VEINS SIMPLIFIED'!$N$1,0),"")</f>
        <v>161.1</v>
      </c>
      <c r="L220" s="122">
        <f>IFERROR(VLOOKUP(CONCATENATE($D220," 1"),'VEINS SIMPLIFIED'!$I:$S,'VEINS SIMPLIFIED'!$O$1,0),"")</f>
        <v>161.73999999999998</v>
      </c>
      <c r="M220" t="str">
        <f>IFERROR(VLOOKUP(CONCATENATE($D220," 2"),'VEINS SIMPLIFIED'!$I:$S,'VEINS SIMPLIFIED'!$R$1,0),"")</f>
        <v/>
      </c>
      <c r="N220" t="str">
        <f>IFERROR(VLOOKUP(CONCATENATE($D220," 2"),'VEINS SIMPLIFIED'!$I:$S,'VEINS SIMPLIFIED'!$N$1,0),"")</f>
        <v/>
      </c>
      <c r="O220" t="str">
        <f>IFERROR(VLOOKUP(CONCATENATE($D220," 2"),'VEINS SIMPLIFIED'!$I:$S,'VEINS SIMPLIFIED'!$O$1,0),"")</f>
        <v/>
      </c>
      <c r="P220" t="str">
        <f>IFERROR(VLOOKUP(CONCATENATE($D220," 3"),'VEINS SIMPLIFIED'!$I:$S,'VEINS SIMPLIFIED'!$R$1,0),"")</f>
        <v>CARB-QTZ</v>
      </c>
      <c r="Q220">
        <f>IFERROR(VLOOKUP(CONCATENATE($D220," 3"),'VEINS SIMPLIFIED'!$I:$S,'VEINS SIMPLIFIED'!$N$1,0),"")</f>
        <v>161.1</v>
      </c>
      <c r="R220">
        <f>IFERROR(VLOOKUP(CONCATENATE($D220," 3"),'VEINS SIMPLIFIED'!$I:$S,'VEINS SIMPLIFIED'!$O$1,0),"")</f>
        <v>161.73999999999998</v>
      </c>
      <c r="S220" t="str">
        <f>IFERROR(VLOOKUP(CONCATENATE($D220," 4"),'VEINS SIMPLIFIED'!$I:$S,'VEINS SIMPLIFIED'!$R$1,0),"")</f>
        <v>LATE CARB</v>
      </c>
      <c r="T220">
        <f>IFERROR(VLOOKUP(CONCATENATE($D220," 4"),'VEINS SIMPLIFIED'!$I:$S,'VEINS SIMPLIFIED'!$N$1,0),"")</f>
        <v>161.1</v>
      </c>
      <c r="U220">
        <f>IFERROR(VLOOKUP(CONCATENATE($D220," 4"),'VEINS SIMPLIFIED'!$I:$S,'VEINS SIMPLIFIED'!$O$1,0),"")</f>
        <v>161.73999999999998</v>
      </c>
      <c r="V220" t="str">
        <f>IFERROR(VLOOKUP(CONCATENATE($D220," 5"),'VEINS SIMPLIFIED'!$I:$S,'VEINS SIMPLIFIED'!$R$1,0),"")</f>
        <v>OTHER</v>
      </c>
      <c r="W220">
        <f>IFERROR(VLOOKUP(CONCATENATE($D220," 5"),'VEINS SIMPLIFIED'!$I:$S,'VEINS SIMPLIFIED'!$N$1,0),"")</f>
        <v>161.23999999999998</v>
      </c>
      <c r="X220">
        <f>IFERROR(VLOOKUP(CONCATENATE($D220," 5"),'VEINS SIMPLIFIED'!$I:$S,'VEINS SIMPLIFIED'!$O$1,0),"")</f>
        <v>161.37</v>
      </c>
      <c r="Y220" s="113" t="str">
        <f>IFERROR(VLOOKUP(CONCATENATE($D220," o"),'VEINS SIMPLIFIED'!$I:$BX,68,0),"")</f>
        <v>White background. Vdery textured mgs-qtz. Possible graphit on top of core.</v>
      </c>
    </row>
    <row r="221" spans="2:25" hidden="1" x14ac:dyDescent="0.3">
      <c r="B221">
        <v>67</v>
      </c>
      <c r="C221">
        <v>2</v>
      </c>
      <c r="D221" t="str">
        <f t="shared" si="3"/>
        <v>67-2</v>
      </c>
      <c r="E221">
        <v>0</v>
      </c>
      <c r="F221">
        <v>73</v>
      </c>
      <c r="G221" s="126">
        <v>161.745</v>
      </c>
      <c r="H221" s="122">
        <v>162.47499999999999</v>
      </c>
      <c r="I221" s="55" t="str">
        <f>IFERROR(VLOOKUP($D221,'VEINS SIMPLIFIED'!$H:$J,3,0),"")</f>
        <v>Listveneite</v>
      </c>
      <c r="J221" t="str">
        <f>IFERROR(VLOOKUP(CONCATENATE($D221," 1"),'VEINS SIMPLIFIED'!$I:$S,'VEINS SIMPLIFIED'!$R$1,0),"")</f>
        <v>CARB-OXD</v>
      </c>
      <c r="K221" s="122">
        <f>IFERROR(VLOOKUP(CONCATENATE($D221," 1"),'VEINS SIMPLIFIED'!$I:$S,'VEINS SIMPLIFIED'!$N$1,0),"")</f>
        <v>161.745</v>
      </c>
      <c r="L221" s="122">
        <f>IFERROR(VLOOKUP(CONCATENATE($D221," 1"),'VEINS SIMPLIFIED'!$I:$S,'VEINS SIMPLIFIED'!$O$1,0),"")</f>
        <v>162.47499999999999</v>
      </c>
      <c r="M221" t="str">
        <f>IFERROR(VLOOKUP(CONCATENATE($D221," 2"),'VEINS SIMPLIFIED'!$I:$S,'VEINS SIMPLIFIED'!$R$1,0),"")</f>
        <v/>
      </c>
      <c r="N221" t="str">
        <f>IFERROR(VLOOKUP(CONCATENATE($D221," 2"),'VEINS SIMPLIFIED'!$I:$S,'VEINS SIMPLIFIED'!$N$1,0),"")</f>
        <v/>
      </c>
      <c r="O221" t="str">
        <f>IFERROR(VLOOKUP(CONCATENATE($D221," 2"),'VEINS SIMPLIFIED'!$I:$S,'VEINS SIMPLIFIED'!$O$1,0),"")</f>
        <v/>
      </c>
      <c r="P221" t="str">
        <f>IFERROR(VLOOKUP(CONCATENATE($D221," 3"),'VEINS SIMPLIFIED'!$I:$S,'VEINS SIMPLIFIED'!$R$1,0),"")</f>
        <v>CARB-QTZ</v>
      </c>
      <c r="Q221">
        <f>IFERROR(VLOOKUP(CONCATENATE($D221," 3"),'VEINS SIMPLIFIED'!$I:$S,'VEINS SIMPLIFIED'!$N$1,0),"")</f>
        <v>161.745</v>
      </c>
      <c r="R221">
        <f>IFERROR(VLOOKUP(CONCATENATE($D221," 3"),'VEINS SIMPLIFIED'!$I:$S,'VEINS SIMPLIFIED'!$O$1,0),"")</f>
        <v>162.47499999999999</v>
      </c>
      <c r="S221" t="str">
        <f>IFERROR(VLOOKUP(CONCATENATE($D221," 4"),'VEINS SIMPLIFIED'!$I:$S,'VEINS SIMPLIFIED'!$R$1,0),"")</f>
        <v/>
      </c>
      <c r="T221" t="str">
        <f>IFERROR(VLOOKUP(CONCATENATE($D221," 4"),'VEINS SIMPLIFIED'!$I:$S,'VEINS SIMPLIFIED'!$N$1,0),"")</f>
        <v/>
      </c>
      <c r="U221" t="str">
        <f>IFERROR(VLOOKUP(CONCATENATE($D221," 4"),'VEINS SIMPLIFIED'!$I:$S,'VEINS SIMPLIFIED'!$O$1,0),"")</f>
        <v/>
      </c>
      <c r="V221" t="str">
        <f>IFERROR(VLOOKUP(CONCATENATE($D221," 5"),'VEINS SIMPLIFIED'!$I:$S,'VEINS SIMPLIFIED'!$R$1,0),"")</f>
        <v>OTHER</v>
      </c>
      <c r="W221">
        <f>IFERROR(VLOOKUP(CONCATENATE($D221," 5"),'VEINS SIMPLIFIED'!$I:$S,'VEINS SIMPLIFIED'!$N$1,0),"")</f>
        <v>161.745</v>
      </c>
      <c r="X221">
        <f>IFERROR(VLOOKUP(CONCATENATE($D221," 5"),'VEINS SIMPLIFIED'!$I:$S,'VEINS SIMPLIFIED'!$O$1,0),"")</f>
        <v>162.47499999999999</v>
      </c>
      <c r="Y221" s="113" t="str">
        <f>IFERROR(VLOOKUP(CONCATENATE($D221," o"),'VEINS SIMPLIFIED'!$I:$BX,68,0),"")</f>
        <v>White background. Hem (possible graphite?) at 56 cm.</v>
      </c>
    </row>
    <row r="222" spans="2:25" hidden="1" x14ac:dyDescent="0.3">
      <c r="B222">
        <v>67</v>
      </c>
      <c r="C222">
        <v>3</v>
      </c>
      <c r="D222" t="str">
        <f t="shared" si="3"/>
        <v>67-3</v>
      </c>
      <c r="E222">
        <v>0</v>
      </c>
      <c r="F222">
        <v>77</v>
      </c>
      <c r="G222" s="126">
        <v>162.47499999999999</v>
      </c>
      <c r="H222" s="122">
        <v>163.245</v>
      </c>
      <c r="I222" s="55" t="str">
        <f>IFERROR(VLOOKUP($D222,'VEINS SIMPLIFIED'!$H:$J,3,0),"")</f>
        <v>Listveneite</v>
      </c>
      <c r="J222" t="str">
        <f>IFERROR(VLOOKUP(CONCATENATE($D222," 1"),'VEINS SIMPLIFIED'!$I:$S,'VEINS SIMPLIFIED'!$R$1,0),"")</f>
        <v>CARB-OXD</v>
      </c>
      <c r="K222" s="122">
        <f>IFERROR(VLOOKUP(CONCATENATE($D222," 1"),'VEINS SIMPLIFIED'!$I:$S,'VEINS SIMPLIFIED'!$N$1,0),"")</f>
        <v>162.47499999999999</v>
      </c>
      <c r="L222" s="122">
        <f>IFERROR(VLOOKUP(CONCATENATE($D222," 1"),'VEINS SIMPLIFIED'!$I:$S,'VEINS SIMPLIFIED'!$O$1,0),"")</f>
        <v>163.245</v>
      </c>
      <c r="M222" t="str">
        <f>IFERROR(VLOOKUP(CONCATENATE($D222," 2"),'VEINS SIMPLIFIED'!$I:$S,'VEINS SIMPLIFIED'!$R$1,0),"")</f>
        <v/>
      </c>
      <c r="N222" t="str">
        <f>IFERROR(VLOOKUP(CONCATENATE($D222," 2"),'VEINS SIMPLIFIED'!$I:$S,'VEINS SIMPLIFIED'!$N$1,0),"")</f>
        <v/>
      </c>
      <c r="O222" t="str">
        <f>IFERROR(VLOOKUP(CONCATENATE($D222," 2"),'VEINS SIMPLIFIED'!$I:$S,'VEINS SIMPLIFIED'!$O$1,0),"")</f>
        <v/>
      </c>
      <c r="P222" t="str">
        <f>IFERROR(VLOOKUP(CONCATENATE($D222," 3"),'VEINS SIMPLIFIED'!$I:$S,'VEINS SIMPLIFIED'!$R$1,0),"")</f>
        <v>CARB-QTZ</v>
      </c>
      <c r="Q222">
        <f>IFERROR(VLOOKUP(CONCATENATE($D222," 3"),'VEINS SIMPLIFIED'!$I:$S,'VEINS SIMPLIFIED'!$N$1,0),"")</f>
        <v>162.47499999999999</v>
      </c>
      <c r="R222">
        <f>IFERROR(VLOOKUP(CONCATENATE($D222," 3"),'VEINS SIMPLIFIED'!$I:$S,'VEINS SIMPLIFIED'!$O$1,0),"")</f>
        <v>163.245</v>
      </c>
      <c r="S222" t="str">
        <f>IFERROR(VLOOKUP(CONCATENATE($D222," 4"),'VEINS SIMPLIFIED'!$I:$S,'VEINS SIMPLIFIED'!$R$1,0),"")</f>
        <v>LATE CARB</v>
      </c>
      <c r="T222">
        <f>IFERROR(VLOOKUP(CONCATENATE($D222," 4"),'VEINS SIMPLIFIED'!$I:$S,'VEINS SIMPLIFIED'!$N$1,0),"")</f>
        <v>162.47499999999999</v>
      </c>
      <c r="U222">
        <f>IFERROR(VLOOKUP(CONCATENATE($D222," 4"),'VEINS SIMPLIFIED'!$I:$S,'VEINS SIMPLIFIED'!$O$1,0),"")</f>
        <v>163.245</v>
      </c>
      <c r="V222" t="str">
        <f>IFERROR(VLOOKUP(CONCATENATE($D222," 5"),'VEINS SIMPLIFIED'!$I:$S,'VEINS SIMPLIFIED'!$R$1,0),"")</f>
        <v>OTHER</v>
      </c>
      <c r="W222">
        <f>IFERROR(VLOOKUP(CONCATENATE($D222," 5"),'VEINS SIMPLIFIED'!$I:$S,'VEINS SIMPLIFIED'!$N$1,0),"")</f>
        <v>162.47499999999999</v>
      </c>
      <c r="X222">
        <f>IFERROR(VLOOKUP(CONCATENATE($D222," 5"),'VEINS SIMPLIFIED'!$I:$S,'VEINS SIMPLIFIED'!$O$1,0),"")</f>
        <v>163.245</v>
      </c>
      <c r="Y222" s="113" t="str">
        <f>IFERROR(VLOOKUP(CONCATENATE($D222," o"),'VEINS SIMPLIFIED'!$I:$BX,68,0),"")</f>
        <v>White background. Large crysopase vein set and swarm of Hem (possible graphite?) veinlets.</v>
      </c>
    </row>
    <row r="223" spans="2:25" hidden="1" x14ac:dyDescent="0.3">
      <c r="B223">
        <v>67</v>
      </c>
      <c r="C223">
        <v>4</v>
      </c>
      <c r="D223" t="str">
        <f t="shared" si="3"/>
        <v>67-4</v>
      </c>
      <c r="E223">
        <v>0</v>
      </c>
      <c r="F223">
        <v>94</v>
      </c>
      <c r="G223" s="126">
        <v>163.25</v>
      </c>
      <c r="H223" s="122">
        <v>164.19</v>
      </c>
      <c r="I223" s="55" t="str">
        <f>IFERROR(VLOOKUP($D223,'VEINS SIMPLIFIED'!$H:$J,3,0),"")</f>
        <v>Listveneite</v>
      </c>
      <c r="J223" t="str">
        <f>IFERROR(VLOOKUP(CONCATENATE($D223," 1"),'VEINS SIMPLIFIED'!$I:$S,'VEINS SIMPLIFIED'!$R$1,0),"")</f>
        <v>CARB-OXD</v>
      </c>
      <c r="K223" s="122">
        <f>IFERROR(VLOOKUP(CONCATENATE($D223," 1"),'VEINS SIMPLIFIED'!$I:$S,'VEINS SIMPLIFIED'!$N$1,0),"")</f>
        <v>163.25</v>
      </c>
      <c r="L223" s="122">
        <f>IFERROR(VLOOKUP(CONCATENATE($D223," 1"),'VEINS SIMPLIFIED'!$I:$S,'VEINS SIMPLIFIED'!$O$1,0),"")</f>
        <v>164.19</v>
      </c>
      <c r="M223" t="str">
        <f>IFERROR(VLOOKUP(CONCATENATE($D223," 2"),'VEINS SIMPLIFIED'!$I:$S,'VEINS SIMPLIFIED'!$R$1,0),"")</f>
        <v/>
      </c>
      <c r="N223" t="str">
        <f>IFERROR(VLOOKUP(CONCATENATE($D223," 2"),'VEINS SIMPLIFIED'!$I:$S,'VEINS SIMPLIFIED'!$N$1,0),"")</f>
        <v/>
      </c>
      <c r="O223" t="str">
        <f>IFERROR(VLOOKUP(CONCATENATE($D223," 2"),'VEINS SIMPLIFIED'!$I:$S,'VEINS SIMPLIFIED'!$O$1,0),"")</f>
        <v/>
      </c>
      <c r="P223" t="str">
        <f>IFERROR(VLOOKUP(CONCATENATE($D223," 3"),'VEINS SIMPLIFIED'!$I:$S,'VEINS SIMPLIFIED'!$R$1,0),"")</f>
        <v>CARB-QTZ</v>
      </c>
      <c r="Q223">
        <f>IFERROR(VLOOKUP(CONCATENATE($D223," 3"),'VEINS SIMPLIFIED'!$I:$S,'VEINS SIMPLIFIED'!$N$1,0),"")</f>
        <v>163.25</v>
      </c>
      <c r="R223">
        <f>IFERROR(VLOOKUP(CONCATENATE($D223," 3"),'VEINS SIMPLIFIED'!$I:$S,'VEINS SIMPLIFIED'!$O$1,0),"")</f>
        <v>164.19</v>
      </c>
      <c r="S223" t="str">
        <f>IFERROR(VLOOKUP(CONCATENATE($D223," 4"),'VEINS SIMPLIFIED'!$I:$S,'VEINS SIMPLIFIED'!$R$1,0),"")</f>
        <v>LATE CARB</v>
      </c>
      <c r="T223">
        <f>IFERROR(VLOOKUP(CONCATENATE($D223," 4"),'VEINS SIMPLIFIED'!$I:$S,'VEINS SIMPLIFIED'!$N$1,0),"")</f>
        <v>163.25</v>
      </c>
      <c r="U223">
        <f>IFERROR(VLOOKUP(CONCATENATE($D223," 4"),'VEINS SIMPLIFIED'!$I:$S,'VEINS SIMPLIFIED'!$O$1,0),"")</f>
        <v>164.19</v>
      </c>
      <c r="V223" t="str">
        <f>IFERROR(VLOOKUP(CONCATENATE($D223," 5"),'VEINS SIMPLIFIED'!$I:$S,'VEINS SIMPLIFIED'!$R$1,0),"")</f>
        <v>OTHER</v>
      </c>
      <c r="W223">
        <f>IFERROR(VLOOKUP(CONCATENATE($D223," 5"),'VEINS SIMPLIFIED'!$I:$S,'VEINS SIMPLIFIED'!$N$1,0),"")</f>
        <v>163.57</v>
      </c>
      <c r="X223">
        <f>IFERROR(VLOOKUP(CONCATENATE($D223," 5"),'VEINS SIMPLIFIED'!$I:$S,'VEINS SIMPLIFIED'!$O$1,0),"")</f>
        <v>163.61000000000001</v>
      </c>
      <c r="Y223" s="113" t="str">
        <f>IFERROR(VLOOKUP(CONCATENATE($D223," o"),'VEINS SIMPLIFIED'!$I:$BX,68,0),"")</f>
        <v>White background.  Hem (possible graphite?) vein</v>
      </c>
    </row>
    <row r="224" spans="2:25" hidden="1" x14ac:dyDescent="0.3">
      <c r="B224">
        <v>68</v>
      </c>
      <c r="C224">
        <v>1</v>
      </c>
      <c r="D224" t="str">
        <f t="shared" si="3"/>
        <v>68-1</v>
      </c>
      <c r="E224">
        <v>0</v>
      </c>
      <c r="F224">
        <v>98</v>
      </c>
      <c r="G224" s="126">
        <v>164.1</v>
      </c>
      <c r="H224" s="122">
        <v>165.07999999999998</v>
      </c>
      <c r="I224" s="55" t="str">
        <f>IFERROR(VLOOKUP($D224,'VEINS SIMPLIFIED'!$H:$J,3,0),"")</f>
        <v>Listveneite</v>
      </c>
      <c r="J224" t="str">
        <f>IFERROR(VLOOKUP(CONCATENATE($D224," 1"),'VEINS SIMPLIFIED'!$I:$S,'VEINS SIMPLIFIED'!$R$1,0),"")</f>
        <v>CARB-OXD</v>
      </c>
      <c r="K224" s="122">
        <f>IFERROR(VLOOKUP(CONCATENATE($D224," 1"),'VEINS SIMPLIFIED'!$I:$S,'VEINS SIMPLIFIED'!$N$1,0),"")</f>
        <v>164.1</v>
      </c>
      <c r="L224" s="122">
        <f>IFERROR(VLOOKUP(CONCATENATE($D224," 1"),'VEINS SIMPLIFIED'!$I:$S,'VEINS SIMPLIFIED'!$O$1,0),"")</f>
        <v>165.07</v>
      </c>
      <c r="M224" t="str">
        <f>IFERROR(VLOOKUP(CONCATENATE($D224," 2"),'VEINS SIMPLIFIED'!$I:$S,'VEINS SIMPLIFIED'!$R$1,0),"")</f>
        <v/>
      </c>
      <c r="N224" t="str">
        <f>IFERROR(VLOOKUP(CONCATENATE($D224," 2"),'VEINS SIMPLIFIED'!$I:$S,'VEINS SIMPLIFIED'!$N$1,0),"")</f>
        <v/>
      </c>
      <c r="O224" t="str">
        <f>IFERROR(VLOOKUP(CONCATENATE($D224," 2"),'VEINS SIMPLIFIED'!$I:$S,'VEINS SIMPLIFIED'!$O$1,0),"")</f>
        <v/>
      </c>
      <c r="P224" t="str">
        <f>IFERROR(VLOOKUP(CONCATENATE($D224," 3"),'VEINS SIMPLIFIED'!$I:$S,'VEINS SIMPLIFIED'!$R$1,0),"")</f>
        <v>CARB-QTZ</v>
      </c>
      <c r="Q224">
        <f>IFERROR(VLOOKUP(CONCATENATE($D224," 3"),'VEINS SIMPLIFIED'!$I:$S,'VEINS SIMPLIFIED'!$N$1,0),"")</f>
        <v>164.1</v>
      </c>
      <c r="R224">
        <f>IFERROR(VLOOKUP(CONCATENATE($D224," 3"),'VEINS SIMPLIFIED'!$I:$S,'VEINS SIMPLIFIED'!$O$1,0),"")</f>
        <v>165.07</v>
      </c>
      <c r="S224" t="str">
        <f>IFERROR(VLOOKUP(CONCATENATE($D224," 4"),'VEINS SIMPLIFIED'!$I:$S,'VEINS SIMPLIFIED'!$R$1,0),"")</f>
        <v>LATE CARB</v>
      </c>
      <c r="T224">
        <f>IFERROR(VLOOKUP(CONCATENATE($D224," 4"),'VEINS SIMPLIFIED'!$I:$S,'VEINS SIMPLIFIED'!$N$1,0),"")</f>
        <v>164.22</v>
      </c>
      <c r="U224">
        <f>IFERROR(VLOOKUP(CONCATENATE($D224," 4"),'VEINS SIMPLIFIED'!$I:$S,'VEINS SIMPLIFIED'!$O$1,0),"")</f>
        <v>164.31</v>
      </c>
      <c r="V224" t="str">
        <f>IFERROR(VLOOKUP(CONCATENATE($D224," 5"),'VEINS SIMPLIFIED'!$I:$S,'VEINS SIMPLIFIED'!$R$1,0),"")</f>
        <v>OTHER</v>
      </c>
      <c r="W224">
        <f>IFERROR(VLOOKUP(CONCATENATE($D224," 5"),'VEINS SIMPLIFIED'!$I:$S,'VEINS SIMPLIFIED'!$N$1,0),"")</f>
        <v>164.97</v>
      </c>
      <c r="X224">
        <f>IFERROR(VLOOKUP(CONCATENATE($D224," 5"),'VEINS SIMPLIFIED'!$I:$S,'VEINS SIMPLIFIED'!$O$1,0),"")</f>
        <v>165.07</v>
      </c>
      <c r="Y224" s="113" t="str">
        <f>IFERROR(VLOOKUP(CONCATENATE($D224," o"),'VEINS SIMPLIFIED'!$I:$BX,68,0),"")</f>
        <v>White background. Hem (possible graphite?) vein sets. Pink qtz mag veins.</v>
      </c>
    </row>
    <row r="225" spans="2:25" hidden="1" x14ac:dyDescent="0.3">
      <c r="B225">
        <v>68</v>
      </c>
      <c r="C225">
        <v>2</v>
      </c>
      <c r="D225" t="str">
        <f t="shared" si="3"/>
        <v>68-2</v>
      </c>
      <c r="E225">
        <v>0</v>
      </c>
      <c r="F225">
        <v>96</v>
      </c>
      <c r="G225" s="126">
        <v>165.07999999999998</v>
      </c>
      <c r="H225" s="122">
        <v>166.04</v>
      </c>
      <c r="I225" s="55" t="str">
        <f>IFERROR(VLOOKUP($D225,'VEINS SIMPLIFIED'!$H:$J,3,0),"")</f>
        <v>Listveneite</v>
      </c>
      <c r="J225" t="str">
        <f>IFERROR(VLOOKUP(CONCATENATE($D225," 1"),'VEINS SIMPLIFIED'!$I:$S,'VEINS SIMPLIFIED'!$R$1,0),"")</f>
        <v>CARB-OXD</v>
      </c>
      <c r="K225" s="122">
        <f>IFERROR(VLOOKUP(CONCATENATE($D225," 1"),'VEINS SIMPLIFIED'!$I:$S,'VEINS SIMPLIFIED'!$N$1,0),"")</f>
        <v>165.07999999999998</v>
      </c>
      <c r="L225" s="122">
        <f>IFERROR(VLOOKUP(CONCATENATE($D225," 1"),'VEINS SIMPLIFIED'!$I:$S,'VEINS SIMPLIFIED'!$O$1,0),"")</f>
        <v>166.04</v>
      </c>
      <c r="M225" t="str">
        <f>IFERROR(VLOOKUP(CONCATENATE($D225," 2"),'VEINS SIMPLIFIED'!$I:$S,'VEINS SIMPLIFIED'!$R$1,0),"")</f>
        <v/>
      </c>
      <c r="N225" t="str">
        <f>IFERROR(VLOOKUP(CONCATENATE($D225," 2"),'VEINS SIMPLIFIED'!$I:$S,'VEINS SIMPLIFIED'!$N$1,0),"")</f>
        <v/>
      </c>
      <c r="O225" t="str">
        <f>IFERROR(VLOOKUP(CONCATENATE($D225," 2"),'VEINS SIMPLIFIED'!$I:$S,'VEINS SIMPLIFIED'!$O$1,0),"")</f>
        <v/>
      </c>
      <c r="P225" t="str">
        <f>IFERROR(VLOOKUP(CONCATENATE($D225," 3"),'VEINS SIMPLIFIED'!$I:$S,'VEINS SIMPLIFIED'!$R$1,0),"")</f>
        <v>CARB-QTZ</v>
      </c>
      <c r="Q225">
        <f>IFERROR(VLOOKUP(CONCATENATE($D225," 3"),'VEINS SIMPLIFIED'!$I:$S,'VEINS SIMPLIFIED'!$N$1,0),"")</f>
        <v>165.07999999999998</v>
      </c>
      <c r="R225">
        <f>IFERROR(VLOOKUP(CONCATENATE($D225," 3"),'VEINS SIMPLIFIED'!$I:$S,'VEINS SIMPLIFIED'!$O$1,0),"")</f>
        <v>166.04</v>
      </c>
      <c r="S225" t="str">
        <f>IFERROR(VLOOKUP(CONCATENATE($D225," 4"),'VEINS SIMPLIFIED'!$I:$S,'VEINS SIMPLIFIED'!$R$1,0),"")</f>
        <v>LATE CARB</v>
      </c>
      <c r="T225">
        <f>IFERROR(VLOOKUP(CONCATENATE($D225," 4"),'VEINS SIMPLIFIED'!$I:$S,'VEINS SIMPLIFIED'!$N$1,0),"")</f>
        <v>165.38</v>
      </c>
      <c r="U225">
        <f>IFERROR(VLOOKUP(CONCATENATE($D225," 4"),'VEINS SIMPLIFIED'!$I:$S,'VEINS SIMPLIFIED'!$O$1,0),"")</f>
        <v>165.45999999999998</v>
      </c>
      <c r="V225" t="str">
        <f>IFERROR(VLOOKUP(CONCATENATE($D225," 5"),'VEINS SIMPLIFIED'!$I:$S,'VEINS SIMPLIFIED'!$R$1,0),"")</f>
        <v>OTHER</v>
      </c>
      <c r="W225">
        <f>IFERROR(VLOOKUP(CONCATENATE($D225," 5"),'VEINS SIMPLIFIED'!$I:$S,'VEINS SIMPLIFIED'!$N$1,0),"")</f>
        <v>165.32999999999998</v>
      </c>
      <c r="X225">
        <f>IFERROR(VLOOKUP(CONCATENATE($D225," 5"),'VEINS SIMPLIFIED'!$I:$S,'VEINS SIMPLIFIED'!$O$1,0),"")</f>
        <v>165.70999999999998</v>
      </c>
      <c r="Y225" s="113" t="str">
        <f>IFERROR(VLOOKUP(CONCATENATE($D225," o"),'VEINS SIMPLIFIED'!$I:$BX,68,0),"")</f>
        <v>White background in top of core change to red in bottom. Highly disrupted in the bottom of core. Hem (possible graphite?)</v>
      </c>
    </row>
    <row r="226" spans="2:25" hidden="1" x14ac:dyDescent="0.3">
      <c r="B226">
        <v>68</v>
      </c>
      <c r="C226">
        <v>3</v>
      </c>
      <c r="D226" t="str">
        <f t="shared" si="3"/>
        <v>68-3</v>
      </c>
      <c r="E226">
        <v>0</v>
      </c>
      <c r="F226">
        <v>93</v>
      </c>
      <c r="G226" s="126">
        <v>166.04</v>
      </c>
      <c r="H226" s="122">
        <v>166.97</v>
      </c>
      <c r="I226" s="55" t="str">
        <f>IFERROR(VLOOKUP($D226,'VEINS SIMPLIFIED'!$H:$J,3,0),"")</f>
        <v>Listveneite</v>
      </c>
      <c r="J226" t="str">
        <f>IFERROR(VLOOKUP(CONCATENATE($D226," 1"),'VEINS SIMPLIFIED'!$I:$S,'VEINS SIMPLIFIED'!$R$1,0),"")</f>
        <v>CARB-OXD</v>
      </c>
      <c r="K226" s="122">
        <f>IFERROR(VLOOKUP(CONCATENATE($D226," 1"),'VEINS SIMPLIFIED'!$I:$S,'VEINS SIMPLIFIED'!$N$1,0),"")</f>
        <v>166.04</v>
      </c>
      <c r="L226" s="122">
        <f>IFERROR(VLOOKUP(CONCATENATE($D226," 1"),'VEINS SIMPLIFIED'!$I:$S,'VEINS SIMPLIFIED'!$O$1,0),"")</f>
        <v>166.97</v>
      </c>
      <c r="M226" t="str">
        <f>IFERROR(VLOOKUP(CONCATENATE($D226," 2"),'VEINS SIMPLIFIED'!$I:$S,'VEINS SIMPLIFIED'!$R$1,0),"")</f>
        <v/>
      </c>
      <c r="N226" t="str">
        <f>IFERROR(VLOOKUP(CONCATENATE($D226," 2"),'VEINS SIMPLIFIED'!$I:$S,'VEINS SIMPLIFIED'!$N$1,0),"")</f>
        <v/>
      </c>
      <c r="O226" t="str">
        <f>IFERROR(VLOOKUP(CONCATENATE($D226," 2"),'VEINS SIMPLIFIED'!$I:$S,'VEINS SIMPLIFIED'!$O$1,0),"")</f>
        <v/>
      </c>
      <c r="P226" t="str">
        <f>IFERROR(VLOOKUP(CONCATENATE($D226," 3"),'VEINS SIMPLIFIED'!$I:$S,'VEINS SIMPLIFIED'!$R$1,0),"")</f>
        <v>CARB-QTZ</v>
      </c>
      <c r="Q226">
        <f>IFERROR(VLOOKUP(CONCATENATE($D226," 3"),'VEINS SIMPLIFIED'!$I:$S,'VEINS SIMPLIFIED'!$N$1,0),"")</f>
        <v>166.04</v>
      </c>
      <c r="R226">
        <f>IFERROR(VLOOKUP(CONCATENATE($D226," 3"),'VEINS SIMPLIFIED'!$I:$S,'VEINS SIMPLIFIED'!$O$1,0),"")</f>
        <v>166.97</v>
      </c>
      <c r="S226" t="str">
        <f>IFERROR(VLOOKUP(CONCATENATE($D226," 4"),'VEINS SIMPLIFIED'!$I:$S,'VEINS SIMPLIFIED'!$R$1,0),"")</f>
        <v>LATE CARB</v>
      </c>
      <c r="T226">
        <f>IFERROR(VLOOKUP(CONCATENATE($D226," 4"),'VEINS SIMPLIFIED'!$I:$S,'VEINS SIMPLIFIED'!$N$1,0),"")</f>
        <v>166.84</v>
      </c>
      <c r="U226">
        <f>IFERROR(VLOOKUP(CONCATENATE($D226," 4"),'VEINS SIMPLIFIED'!$I:$S,'VEINS SIMPLIFIED'!$O$1,0),"")</f>
        <v>166.89</v>
      </c>
      <c r="V226" t="str">
        <f>IFERROR(VLOOKUP(CONCATENATE($D226," 5"),'VEINS SIMPLIFIED'!$I:$S,'VEINS SIMPLIFIED'!$R$1,0),"")</f>
        <v>OTHER</v>
      </c>
      <c r="W226">
        <f>IFERROR(VLOOKUP(CONCATENATE($D226," 5"),'VEINS SIMPLIFIED'!$I:$S,'VEINS SIMPLIFIED'!$N$1,0),"")</f>
        <v>166.17</v>
      </c>
      <c r="X226">
        <f>IFERROR(VLOOKUP(CONCATENATE($D226," 5"),'VEINS SIMPLIFIED'!$I:$S,'VEINS SIMPLIFIED'!$O$1,0),"")</f>
        <v>166.28</v>
      </c>
      <c r="Y226" s="113" t="str">
        <f>IFERROR(VLOOKUP(CONCATENATE($D226," o"),'VEINS SIMPLIFIED'!$I:$BX,68,0),"")</f>
        <v>Pink background in throughout core. Hem (possible graphite?)</v>
      </c>
    </row>
    <row r="227" spans="2:25" hidden="1" x14ac:dyDescent="0.3">
      <c r="B227">
        <v>68</v>
      </c>
      <c r="C227">
        <v>4</v>
      </c>
      <c r="D227" t="str">
        <f t="shared" si="3"/>
        <v>68-4</v>
      </c>
      <c r="E227">
        <v>0</v>
      </c>
      <c r="F227">
        <v>26</v>
      </c>
      <c r="G227" s="126">
        <v>166.97499999999999</v>
      </c>
      <c r="H227" s="122">
        <v>167.23499999999999</v>
      </c>
      <c r="I227" s="55" t="str">
        <f>IFERROR(VLOOKUP($D227,'VEINS SIMPLIFIED'!$H:$J,3,0),"")</f>
        <v>Listveneite</v>
      </c>
      <c r="J227" t="str">
        <f>IFERROR(VLOOKUP(CONCATENATE($D227," 1"),'VEINS SIMPLIFIED'!$I:$S,'VEINS SIMPLIFIED'!$R$1,0),"")</f>
        <v>CARB-OXD</v>
      </c>
      <c r="K227" s="122">
        <f>IFERROR(VLOOKUP(CONCATENATE($D227," 1"),'VEINS SIMPLIFIED'!$I:$S,'VEINS SIMPLIFIED'!$N$1,0),"")</f>
        <v>166.97499999999999</v>
      </c>
      <c r="L227" s="122">
        <f>IFERROR(VLOOKUP(CONCATENATE($D227," 1"),'VEINS SIMPLIFIED'!$I:$S,'VEINS SIMPLIFIED'!$O$1,0),"")</f>
        <v>167.22499999999999</v>
      </c>
      <c r="M227" t="str">
        <f>IFERROR(VLOOKUP(CONCATENATE($D227," 2"),'VEINS SIMPLIFIED'!$I:$S,'VEINS SIMPLIFIED'!$R$1,0),"")</f>
        <v/>
      </c>
      <c r="N227" t="str">
        <f>IFERROR(VLOOKUP(CONCATENATE($D227," 2"),'VEINS SIMPLIFIED'!$I:$S,'VEINS SIMPLIFIED'!$N$1,0),"")</f>
        <v/>
      </c>
      <c r="O227" t="str">
        <f>IFERROR(VLOOKUP(CONCATENATE($D227," 2"),'VEINS SIMPLIFIED'!$I:$S,'VEINS SIMPLIFIED'!$O$1,0),"")</f>
        <v/>
      </c>
      <c r="P227" t="str">
        <f>IFERROR(VLOOKUP(CONCATENATE($D227," 3"),'VEINS SIMPLIFIED'!$I:$S,'VEINS SIMPLIFIED'!$R$1,0),"")</f>
        <v>CARB-QTZ</v>
      </c>
      <c r="Q227">
        <f>IFERROR(VLOOKUP(CONCATENATE($D227," 3"),'VEINS SIMPLIFIED'!$I:$S,'VEINS SIMPLIFIED'!$N$1,0),"")</f>
        <v>166.97499999999999</v>
      </c>
      <c r="R227">
        <f>IFERROR(VLOOKUP(CONCATENATE($D227," 3"),'VEINS SIMPLIFIED'!$I:$S,'VEINS SIMPLIFIED'!$O$1,0),"")</f>
        <v>167.22499999999999</v>
      </c>
      <c r="S227" t="str">
        <f>IFERROR(VLOOKUP(CONCATENATE($D227," 4"),'VEINS SIMPLIFIED'!$I:$S,'VEINS SIMPLIFIED'!$R$1,0),"")</f>
        <v>LATE CARB</v>
      </c>
      <c r="T227">
        <f>IFERROR(VLOOKUP(CONCATENATE($D227," 4"),'VEINS SIMPLIFIED'!$I:$S,'VEINS SIMPLIFIED'!$N$1,0),"")</f>
        <v>166.97499999999999</v>
      </c>
      <c r="U227">
        <f>IFERROR(VLOOKUP(CONCATENATE($D227," 4"),'VEINS SIMPLIFIED'!$I:$S,'VEINS SIMPLIFIED'!$O$1,0),"")</f>
        <v>167.22499999999999</v>
      </c>
      <c r="V227" t="str">
        <f>IFERROR(VLOOKUP(CONCATENATE($D227," 5"),'VEINS SIMPLIFIED'!$I:$S,'VEINS SIMPLIFIED'!$R$1,0),"")</f>
        <v/>
      </c>
      <c r="W227" t="str">
        <f>IFERROR(VLOOKUP(CONCATENATE($D227," 5"),'VEINS SIMPLIFIED'!$I:$S,'VEINS SIMPLIFIED'!$N$1,0),"")</f>
        <v/>
      </c>
      <c r="X227" t="str">
        <f>IFERROR(VLOOKUP(CONCATENATE($D227," 5"),'VEINS SIMPLIFIED'!$I:$S,'VEINS SIMPLIFIED'!$O$1,0),"")</f>
        <v/>
      </c>
      <c r="Y227" s="113" t="str">
        <f>IFERROR(VLOOKUP(CONCATENATE($D227," o"),'VEINS SIMPLIFIED'!$I:$BX,68,0),"")</f>
        <v>Brecciated section with fragments of qtz carbonate and carbonate veins.</v>
      </c>
    </row>
    <row r="228" spans="2:25" hidden="1" x14ac:dyDescent="0.3">
      <c r="B228">
        <v>69</v>
      </c>
      <c r="C228">
        <v>1</v>
      </c>
      <c r="D228" t="str">
        <f t="shared" si="3"/>
        <v>69-1</v>
      </c>
      <c r="E228">
        <v>0</v>
      </c>
      <c r="F228">
        <v>68</v>
      </c>
      <c r="G228" s="126">
        <v>167.1</v>
      </c>
      <c r="H228" s="122">
        <v>167.78</v>
      </c>
      <c r="I228" s="55" t="str">
        <f>IFERROR(VLOOKUP($D228,'VEINS SIMPLIFIED'!$H:$J,3,0),"")</f>
        <v>Listveneite</v>
      </c>
      <c r="J228" t="str">
        <f>IFERROR(VLOOKUP(CONCATENATE($D228," 1"),'VEINS SIMPLIFIED'!$I:$S,'VEINS SIMPLIFIED'!$R$1,0),"")</f>
        <v>CARB-OXD</v>
      </c>
      <c r="K228" s="122">
        <f>IFERROR(VLOOKUP(CONCATENATE($D228," 1"),'VEINS SIMPLIFIED'!$I:$S,'VEINS SIMPLIFIED'!$N$1,0),"")</f>
        <v>167.1</v>
      </c>
      <c r="L228" s="122">
        <f>IFERROR(VLOOKUP(CONCATENATE($D228," 1"),'VEINS SIMPLIFIED'!$I:$S,'VEINS SIMPLIFIED'!$O$1,0),"")</f>
        <v>167.75</v>
      </c>
      <c r="M228" t="str">
        <f>IFERROR(VLOOKUP(CONCATENATE($D228," 2"),'VEINS SIMPLIFIED'!$I:$S,'VEINS SIMPLIFIED'!$R$1,0),"")</f>
        <v/>
      </c>
      <c r="N228" t="str">
        <f>IFERROR(VLOOKUP(CONCATENATE($D228," 2"),'VEINS SIMPLIFIED'!$I:$S,'VEINS SIMPLIFIED'!$N$1,0),"")</f>
        <v/>
      </c>
      <c r="O228" t="str">
        <f>IFERROR(VLOOKUP(CONCATENATE($D228," 2"),'VEINS SIMPLIFIED'!$I:$S,'VEINS SIMPLIFIED'!$O$1,0),"")</f>
        <v/>
      </c>
      <c r="P228" t="str">
        <f>IFERROR(VLOOKUP(CONCATENATE($D228," 3"),'VEINS SIMPLIFIED'!$I:$S,'VEINS SIMPLIFIED'!$R$1,0),"")</f>
        <v>CARB-QTZ</v>
      </c>
      <c r="Q228">
        <f>IFERROR(VLOOKUP(CONCATENATE($D228," 3"),'VEINS SIMPLIFIED'!$I:$S,'VEINS SIMPLIFIED'!$N$1,0),"")</f>
        <v>167.1</v>
      </c>
      <c r="R228">
        <f>IFERROR(VLOOKUP(CONCATENATE($D228," 3"),'VEINS SIMPLIFIED'!$I:$S,'VEINS SIMPLIFIED'!$O$1,0),"")</f>
        <v>167.75</v>
      </c>
      <c r="S228" t="str">
        <f>IFERROR(VLOOKUP(CONCATENATE($D228," 4"),'VEINS SIMPLIFIED'!$I:$S,'VEINS SIMPLIFIED'!$R$1,0),"")</f>
        <v>LATE CARB</v>
      </c>
      <c r="T228">
        <f>IFERROR(VLOOKUP(CONCATENATE($D228," 4"),'VEINS SIMPLIFIED'!$I:$S,'VEINS SIMPLIFIED'!$N$1,0),"")</f>
        <v>167.1</v>
      </c>
      <c r="U228">
        <f>IFERROR(VLOOKUP(CONCATENATE($D228," 4"),'VEINS SIMPLIFIED'!$I:$S,'VEINS SIMPLIFIED'!$O$1,0),"")</f>
        <v>167.75</v>
      </c>
      <c r="V228" t="str">
        <f>IFERROR(VLOOKUP(CONCATENATE($D228," 5"),'VEINS SIMPLIFIED'!$I:$S,'VEINS SIMPLIFIED'!$R$1,0),"")</f>
        <v/>
      </c>
      <c r="W228" t="str">
        <f>IFERROR(VLOOKUP(CONCATENATE($D228," 5"),'VEINS SIMPLIFIED'!$I:$S,'VEINS SIMPLIFIED'!$N$1,0),"")</f>
        <v/>
      </c>
      <c r="X228" t="str">
        <f>IFERROR(VLOOKUP(CONCATENATE($D228," 5"),'VEINS SIMPLIFIED'!$I:$S,'VEINS SIMPLIFIED'!$O$1,0),"")</f>
        <v/>
      </c>
      <c r="Y228" s="113" t="str">
        <f>IFERROR(VLOOKUP(CONCATENATE($D228," o"),'VEINS SIMPLIFIED'!$I:$BX,68,0),"")</f>
        <v>Brecciated section with fragments of qtz carbonate and carbonate veins. Background changes from greenish white to pink at 20 cm.</v>
      </c>
    </row>
    <row r="229" spans="2:25" hidden="1" x14ac:dyDescent="0.3">
      <c r="B229">
        <v>69</v>
      </c>
      <c r="C229">
        <v>2</v>
      </c>
      <c r="D229" t="str">
        <f t="shared" si="3"/>
        <v>69-2</v>
      </c>
      <c r="E229">
        <v>0</v>
      </c>
      <c r="F229">
        <v>87</v>
      </c>
      <c r="G229" s="126">
        <v>167.785</v>
      </c>
      <c r="H229" s="122">
        <v>168.655</v>
      </c>
      <c r="I229" s="55" t="str">
        <f>IFERROR(VLOOKUP($D229,'VEINS SIMPLIFIED'!$H:$J,3,0),"")</f>
        <v>Listveneite</v>
      </c>
      <c r="J229" t="str">
        <f>IFERROR(VLOOKUP(CONCATENATE($D229," 1"),'VEINS SIMPLIFIED'!$I:$S,'VEINS SIMPLIFIED'!$R$1,0),"")</f>
        <v>CARB-OXD</v>
      </c>
      <c r="K229" s="122">
        <f>IFERROR(VLOOKUP(CONCATENATE($D229," 1"),'VEINS SIMPLIFIED'!$I:$S,'VEINS SIMPLIFIED'!$N$1,0),"")</f>
        <v>167.785</v>
      </c>
      <c r="L229" s="122">
        <f>IFERROR(VLOOKUP(CONCATENATE($D229," 1"),'VEINS SIMPLIFIED'!$I:$S,'VEINS SIMPLIFIED'!$O$1,0),"")</f>
        <v>168.64500000000001</v>
      </c>
      <c r="M229" t="str">
        <f>IFERROR(VLOOKUP(CONCATENATE($D229," 2"),'VEINS SIMPLIFIED'!$I:$S,'VEINS SIMPLIFIED'!$R$1,0),"")</f>
        <v/>
      </c>
      <c r="N229" t="str">
        <f>IFERROR(VLOOKUP(CONCATENATE($D229," 2"),'VEINS SIMPLIFIED'!$I:$S,'VEINS SIMPLIFIED'!$N$1,0),"")</f>
        <v/>
      </c>
      <c r="O229" t="str">
        <f>IFERROR(VLOOKUP(CONCATENATE($D229," 2"),'VEINS SIMPLIFIED'!$I:$S,'VEINS SIMPLIFIED'!$O$1,0),"")</f>
        <v/>
      </c>
      <c r="P229" t="str">
        <f>IFERROR(VLOOKUP(CONCATENATE($D229," 3"),'VEINS SIMPLIFIED'!$I:$S,'VEINS SIMPLIFIED'!$R$1,0),"")</f>
        <v>CARB-QTZ</v>
      </c>
      <c r="Q229">
        <f>IFERROR(VLOOKUP(CONCATENATE($D229," 3"),'VEINS SIMPLIFIED'!$I:$S,'VEINS SIMPLIFIED'!$N$1,0),"")</f>
        <v>167.785</v>
      </c>
      <c r="R229">
        <f>IFERROR(VLOOKUP(CONCATENATE($D229," 3"),'VEINS SIMPLIFIED'!$I:$S,'VEINS SIMPLIFIED'!$O$1,0),"")</f>
        <v>168.64500000000001</v>
      </c>
      <c r="S229" t="str">
        <f>IFERROR(VLOOKUP(CONCATENATE($D229," 4"),'VEINS SIMPLIFIED'!$I:$S,'VEINS SIMPLIFIED'!$R$1,0),"")</f>
        <v>LATE CARB</v>
      </c>
      <c r="T229">
        <f>IFERROR(VLOOKUP(CONCATENATE($D229," 4"),'VEINS SIMPLIFIED'!$I:$S,'VEINS SIMPLIFIED'!$N$1,0),"")</f>
        <v>167.785</v>
      </c>
      <c r="U229">
        <f>IFERROR(VLOOKUP(CONCATENATE($D229," 4"),'VEINS SIMPLIFIED'!$I:$S,'VEINS SIMPLIFIED'!$O$1,0),"")</f>
        <v>168.64500000000001</v>
      </c>
      <c r="V229" t="str">
        <f>IFERROR(VLOOKUP(CONCATENATE($D229," 5"),'VEINS SIMPLIFIED'!$I:$S,'VEINS SIMPLIFIED'!$R$1,0),"")</f>
        <v/>
      </c>
      <c r="W229" t="str">
        <f>IFERROR(VLOOKUP(CONCATENATE($D229," 5"),'VEINS SIMPLIFIED'!$I:$S,'VEINS SIMPLIFIED'!$N$1,0),"")</f>
        <v/>
      </c>
      <c r="X229" t="str">
        <f>IFERROR(VLOOKUP(CONCATENATE($D229," 5"),'VEINS SIMPLIFIED'!$I:$S,'VEINS SIMPLIFIED'!$O$1,0),"")</f>
        <v/>
      </c>
      <c r="Y229" s="113" t="str">
        <f>IFERROR(VLOOKUP(CONCATENATE($D229," o"),'VEINS SIMPLIFIED'!$I:$BX,68,0),"")</f>
        <v>Breacciated core background red below 32 cm. White and orange qtz carbonte veins.\</v>
      </c>
    </row>
    <row r="230" spans="2:25" hidden="1" x14ac:dyDescent="0.3">
      <c r="B230">
        <v>69</v>
      </c>
      <c r="C230">
        <v>3</v>
      </c>
      <c r="D230" t="str">
        <f t="shared" si="3"/>
        <v>69-3</v>
      </c>
      <c r="E230">
        <v>0</v>
      </c>
      <c r="F230">
        <v>78</v>
      </c>
      <c r="G230" s="126">
        <v>168.655</v>
      </c>
      <c r="H230" s="122">
        <v>169.435</v>
      </c>
      <c r="I230" s="55" t="str">
        <f>IFERROR(VLOOKUP($D230,'VEINS SIMPLIFIED'!$H:$J,3,0),"")</f>
        <v>Listveneite</v>
      </c>
      <c r="J230" t="str">
        <f>IFERROR(VLOOKUP(CONCATENATE($D230," 1"),'VEINS SIMPLIFIED'!$I:$S,'VEINS SIMPLIFIED'!$R$1,0),"")</f>
        <v>CARB-OXD</v>
      </c>
      <c r="K230" s="122">
        <f>IFERROR(VLOOKUP(CONCATENATE($D230," 1"),'VEINS SIMPLIFIED'!$I:$S,'VEINS SIMPLIFIED'!$N$1,0),"")</f>
        <v>168.655</v>
      </c>
      <c r="L230" s="122">
        <f>IFERROR(VLOOKUP(CONCATENATE($D230," 1"),'VEINS SIMPLIFIED'!$I:$S,'VEINS SIMPLIFIED'!$O$1,0),"")</f>
        <v>169.435</v>
      </c>
      <c r="M230" t="str">
        <f>IFERROR(VLOOKUP(CONCATENATE($D230," 2"),'VEINS SIMPLIFIED'!$I:$S,'VEINS SIMPLIFIED'!$R$1,0),"")</f>
        <v/>
      </c>
      <c r="N230" t="str">
        <f>IFERROR(VLOOKUP(CONCATENATE($D230," 2"),'VEINS SIMPLIFIED'!$I:$S,'VEINS SIMPLIFIED'!$N$1,0),"")</f>
        <v/>
      </c>
      <c r="O230" t="str">
        <f>IFERROR(VLOOKUP(CONCATENATE($D230," 2"),'VEINS SIMPLIFIED'!$I:$S,'VEINS SIMPLIFIED'!$O$1,0),"")</f>
        <v/>
      </c>
      <c r="P230" t="str">
        <f>IFERROR(VLOOKUP(CONCATENATE($D230," 3"),'VEINS SIMPLIFIED'!$I:$S,'VEINS SIMPLIFIED'!$R$1,0),"")</f>
        <v>CARB-QTZ</v>
      </c>
      <c r="Q230">
        <f>IFERROR(VLOOKUP(CONCATENATE($D230," 3"),'VEINS SIMPLIFIED'!$I:$S,'VEINS SIMPLIFIED'!$N$1,0),"")</f>
        <v>168.655</v>
      </c>
      <c r="R230">
        <f>IFERROR(VLOOKUP(CONCATENATE($D230," 3"),'VEINS SIMPLIFIED'!$I:$S,'VEINS SIMPLIFIED'!$O$1,0),"")</f>
        <v>169.435</v>
      </c>
      <c r="S230" t="str">
        <f>IFERROR(VLOOKUP(CONCATENATE($D230," 4"),'VEINS SIMPLIFIED'!$I:$S,'VEINS SIMPLIFIED'!$R$1,0),"")</f>
        <v>LATE CARB</v>
      </c>
      <c r="T230">
        <f>IFERROR(VLOOKUP(CONCATENATE($D230," 4"),'VEINS SIMPLIFIED'!$I:$S,'VEINS SIMPLIFIED'!$N$1,0),"")</f>
        <v>168.655</v>
      </c>
      <c r="U230">
        <f>IFERROR(VLOOKUP(CONCATENATE($D230," 4"),'VEINS SIMPLIFIED'!$I:$S,'VEINS SIMPLIFIED'!$O$1,0),"")</f>
        <v>169.435</v>
      </c>
      <c r="V230" t="str">
        <f>IFERROR(VLOOKUP(CONCATENATE($D230," 5"),'VEINS SIMPLIFIED'!$I:$S,'VEINS SIMPLIFIED'!$R$1,0),"")</f>
        <v/>
      </c>
      <c r="W230" t="str">
        <f>IFERROR(VLOOKUP(CONCATENATE($D230," 5"),'VEINS SIMPLIFIED'!$I:$S,'VEINS SIMPLIFIED'!$N$1,0),"")</f>
        <v/>
      </c>
      <c r="X230" t="str">
        <f>IFERROR(VLOOKUP(CONCATENATE($D230," 5"),'VEINS SIMPLIFIED'!$I:$S,'VEINS SIMPLIFIED'!$O$1,0),"")</f>
        <v/>
      </c>
      <c r="Y230" s="113" t="str">
        <f>IFERROR(VLOOKUP(CONCATENATE($D230," o"),'VEINS SIMPLIFIED'!$I:$BX,68,0),"")</f>
        <v>Brecciated with deep pink background. Multiple set of mag-qtz veins (some laminated). Late orange carbonate veins and patches.</v>
      </c>
    </row>
    <row r="231" spans="2:25" hidden="1" x14ac:dyDescent="0.3">
      <c r="B231">
        <v>69</v>
      </c>
      <c r="C231">
        <v>4</v>
      </c>
      <c r="D231" t="str">
        <f t="shared" si="3"/>
        <v>69-4</v>
      </c>
      <c r="E231">
        <v>0</v>
      </c>
      <c r="F231">
        <v>85</v>
      </c>
      <c r="G231" s="126">
        <v>169.435</v>
      </c>
      <c r="H231" s="122">
        <v>170.285</v>
      </c>
      <c r="I231" s="55" t="str">
        <f>IFERROR(VLOOKUP($D231,'VEINS SIMPLIFIED'!$H:$J,3,0),"")</f>
        <v>Listveneite</v>
      </c>
      <c r="J231" t="str">
        <f>IFERROR(VLOOKUP(CONCATENATE($D231," 1"),'VEINS SIMPLIFIED'!$I:$S,'VEINS SIMPLIFIED'!$R$1,0),"")</f>
        <v>CARB-OXD</v>
      </c>
      <c r="K231" s="122">
        <f>IFERROR(VLOOKUP(CONCATENATE($D231," 1"),'VEINS SIMPLIFIED'!$I:$S,'VEINS SIMPLIFIED'!$N$1,0),"")</f>
        <v>169.435</v>
      </c>
      <c r="L231" s="122">
        <f>IFERROR(VLOOKUP(CONCATENATE($D231," 1"),'VEINS SIMPLIFIED'!$I:$S,'VEINS SIMPLIFIED'!$O$1,0),"")</f>
        <v>170.285</v>
      </c>
      <c r="M231" t="str">
        <f>IFERROR(VLOOKUP(CONCATENATE($D231," 2"),'VEINS SIMPLIFIED'!$I:$S,'VEINS SIMPLIFIED'!$R$1,0),"")</f>
        <v/>
      </c>
      <c r="N231" t="str">
        <f>IFERROR(VLOOKUP(CONCATENATE($D231," 2"),'VEINS SIMPLIFIED'!$I:$S,'VEINS SIMPLIFIED'!$N$1,0),"")</f>
        <v/>
      </c>
      <c r="O231" t="str">
        <f>IFERROR(VLOOKUP(CONCATENATE($D231," 2"),'VEINS SIMPLIFIED'!$I:$S,'VEINS SIMPLIFIED'!$O$1,0),"")</f>
        <v/>
      </c>
      <c r="P231" t="str">
        <f>IFERROR(VLOOKUP(CONCATENATE($D231," 3"),'VEINS SIMPLIFIED'!$I:$S,'VEINS SIMPLIFIED'!$R$1,0),"")</f>
        <v>CARB-QTZ</v>
      </c>
      <c r="Q231">
        <f>IFERROR(VLOOKUP(CONCATENATE($D231," 3"),'VEINS SIMPLIFIED'!$I:$S,'VEINS SIMPLIFIED'!$N$1,0),"")</f>
        <v>169.435</v>
      </c>
      <c r="R231">
        <f>IFERROR(VLOOKUP(CONCATENATE($D231," 3"),'VEINS SIMPLIFIED'!$I:$S,'VEINS SIMPLIFIED'!$O$1,0),"")</f>
        <v>170.285</v>
      </c>
      <c r="S231" t="str">
        <f>IFERROR(VLOOKUP(CONCATENATE($D231," 4"),'VEINS SIMPLIFIED'!$I:$S,'VEINS SIMPLIFIED'!$R$1,0),"")</f>
        <v>LATE CARB</v>
      </c>
      <c r="T231">
        <f>IFERROR(VLOOKUP(CONCATENATE($D231," 4"),'VEINS SIMPLIFIED'!$I:$S,'VEINS SIMPLIFIED'!$N$1,0),"")</f>
        <v>169.435</v>
      </c>
      <c r="U231">
        <f>IFERROR(VLOOKUP(CONCATENATE($D231," 4"),'VEINS SIMPLIFIED'!$I:$S,'VEINS SIMPLIFIED'!$O$1,0),"")</f>
        <v>170.285</v>
      </c>
      <c r="V231" t="str">
        <f>IFERROR(VLOOKUP(CONCATENATE($D231," 5"),'VEINS SIMPLIFIED'!$I:$S,'VEINS SIMPLIFIED'!$R$1,0),"")</f>
        <v/>
      </c>
      <c r="W231" t="str">
        <f>IFERROR(VLOOKUP(CONCATENATE($D231," 5"),'VEINS SIMPLIFIED'!$I:$S,'VEINS SIMPLIFIED'!$N$1,0),"")</f>
        <v/>
      </c>
      <c r="X231" t="str">
        <f>IFERROR(VLOOKUP(CONCATENATE($D231," 5"),'VEINS SIMPLIFIED'!$I:$S,'VEINS SIMPLIFIED'!$O$1,0),"")</f>
        <v/>
      </c>
      <c r="Y231" s="113" t="str">
        <f>IFERROR(VLOOKUP(CONCATENATE($D231," o"),'VEINS SIMPLIFIED'!$I:$BX,68,0),"")</f>
        <v xml:space="preserve">Section dominated by breccia. Late carbonate veins </v>
      </c>
    </row>
    <row r="232" spans="2:25" hidden="1" x14ac:dyDescent="0.3">
      <c r="B232">
        <v>70</v>
      </c>
      <c r="C232">
        <v>1</v>
      </c>
      <c r="D232" t="str">
        <f t="shared" si="3"/>
        <v>70-1</v>
      </c>
      <c r="E232">
        <v>0</v>
      </c>
      <c r="F232">
        <v>62</v>
      </c>
      <c r="G232" s="126">
        <v>170.15</v>
      </c>
      <c r="H232" s="122">
        <v>170.77</v>
      </c>
      <c r="I232" s="55" t="str">
        <f>IFERROR(VLOOKUP($D232,'VEINS SIMPLIFIED'!$H:$J,3,0),"")</f>
        <v>Listveneite</v>
      </c>
      <c r="J232" t="str">
        <f>IFERROR(VLOOKUP(CONCATENATE($D232," 1"),'VEINS SIMPLIFIED'!$I:$S,'VEINS SIMPLIFIED'!$R$1,0),"")</f>
        <v>CARB-OXD</v>
      </c>
      <c r="K232" s="122">
        <f>IFERROR(VLOOKUP(CONCATENATE($D232," 1"),'VEINS SIMPLIFIED'!$I:$S,'VEINS SIMPLIFIED'!$N$1,0),"")</f>
        <v>170.15</v>
      </c>
      <c r="L232" s="122">
        <f>IFERROR(VLOOKUP(CONCATENATE($D232," 1"),'VEINS SIMPLIFIED'!$I:$S,'VEINS SIMPLIFIED'!$O$1,0),"")</f>
        <v>170.77</v>
      </c>
      <c r="M232" t="str">
        <f>IFERROR(VLOOKUP(CONCATENATE($D232," 2"),'VEINS SIMPLIFIED'!$I:$S,'VEINS SIMPLIFIED'!$R$1,0),"")</f>
        <v/>
      </c>
      <c r="N232" t="str">
        <f>IFERROR(VLOOKUP(CONCATENATE($D232," 2"),'VEINS SIMPLIFIED'!$I:$S,'VEINS SIMPLIFIED'!$N$1,0),"")</f>
        <v/>
      </c>
      <c r="O232" t="str">
        <f>IFERROR(VLOOKUP(CONCATENATE($D232," 2"),'VEINS SIMPLIFIED'!$I:$S,'VEINS SIMPLIFIED'!$O$1,0),"")</f>
        <v/>
      </c>
      <c r="P232" t="str">
        <f>IFERROR(VLOOKUP(CONCATENATE($D232," 3"),'VEINS SIMPLIFIED'!$I:$S,'VEINS SIMPLIFIED'!$R$1,0),"")</f>
        <v/>
      </c>
      <c r="Q232" t="str">
        <f>IFERROR(VLOOKUP(CONCATENATE($D232," 3"),'VEINS SIMPLIFIED'!$I:$S,'VEINS SIMPLIFIED'!$N$1,0),"")</f>
        <v/>
      </c>
      <c r="R232" t="str">
        <f>IFERROR(VLOOKUP(CONCATENATE($D232," 3"),'VEINS SIMPLIFIED'!$I:$S,'VEINS SIMPLIFIED'!$O$1,0),"")</f>
        <v/>
      </c>
      <c r="S232" t="str">
        <f>IFERROR(VLOOKUP(CONCATENATE($D232," 4"),'VEINS SIMPLIFIED'!$I:$S,'VEINS SIMPLIFIED'!$R$1,0),"")</f>
        <v>LATE CARB</v>
      </c>
      <c r="T232">
        <f>IFERROR(VLOOKUP(CONCATENATE($D232," 4"),'VEINS SIMPLIFIED'!$I:$S,'VEINS SIMPLIFIED'!$N$1,0),"")</f>
        <v>170.15</v>
      </c>
      <c r="U232">
        <f>IFERROR(VLOOKUP(CONCATENATE($D232," 4"),'VEINS SIMPLIFIED'!$I:$S,'VEINS SIMPLIFIED'!$O$1,0),"")</f>
        <v>170.77</v>
      </c>
      <c r="V232" t="str">
        <f>IFERROR(VLOOKUP(CONCATENATE($D232," 5"),'VEINS SIMPLIFIED'!$I:$S,'VEINS SIMPLIFIED'!$R$1,0),"")</f>
        <v/>
      </c>
      <c r="W232" t="str">
        <f>IFERROR(VLOOKUP(CONCATENATE($D232," 5"),'VEINS SIMPLIFIED'!$I:$S,'VEINS SIMPLIFIED'!$N$1,0),"")</f>
        <v/>
      </c>
      <c r="X232" t="str">
        <f>IFERROR(VLOOKUP(CONCATENATE($D232," 5"),'VEINS SIMPLIFIED'!$I:$S,'VEINS SIMPLIFIED'!$O$1,0),"")</f>
        <v/>
      </c>
      <c r="Y232" s="113" t="str">
        <f>IFERROR(VLOOKUP(CONCATENATE($D232," o"),'VEINS SIMPLIFIED'!$I:$BX,68,0),"")</f>
        <v>Brecciated section, pink background, blocky Qtz-Mag and late orange carbonate</v>
      </c>
    </row>
    <row r="233" spans="2:25" hidden="1" x14ac:dyDescent="0.3">
      <c r="B233">
        <v>70</v>
      </c>
      <c r="C233">
        <v>2</v>
      </c>
      <c r="D233" t="str">
        <f t="shared" si="3"/>
        <v>70-2</v>
      </c>
      <c r="E233">
        <v>0</v>
      </c>
      <c r="F233">
        <v>93</v>
      </c>
      <c r="G233" s="126">
        <v>170.77</v>
      </c>
      <c r="H233" s="122">
        <v>171.70000000000002</v>
      </c>
      <c r="I233" s="55" t="str">
        <f>IFERROR(VLOOKUP($D233,'VEINS SIMPLIFIED'!$H:$J,3,0),"")</f>
        <v>Listveneite</v>
      </c>
      <c r="J233" t="str">
        <f>IFERROR(VLOOKUP(CONCATENATE($D233," 1"),'VEINS SIMPLIFIED'!$I:$S,'VEINS SIMPLIFIED'!$R$1,0),"")</f>
        <v>CARB-OXD</v>
      </c>
      <c r="K233" s="122">
        <f>IFERROR(VLOOKUP(CONCATENATE($D233," 1"),'VEINS SIMPLIFIED'!$I:$S,'VEINS SIMPLIFIED'!$N$1,0),"")</f>
        <v>170.77</v>
      </c>
      <c r="L233" s="122">
        <f>IFERROR(VLOOKUP(CONCATENATE($D233," 1"),'VEINS SIMPLIFIED'!$I:$S,'VEINS SIMPLIFIED'!$O$1,0),"")</f>
        <v>171.68</v>
      </c>
      <c r="M233" t="str">
        <f>IFERROR(VLOOKUP(CONCATENATE($D233," 2"),'VEINS SIMPLIFIED'!$I:$S,'VEINS SIMPLIFIED'!$R$1,0),"")</f>
        <v/>
      </c>
      <c r="N233" t="str">
        <f>IFERROR(VLOOKUP(CONCATENATE($D233," 2"),'VEINS SIMPLIFIED'!$I:$S,'VEINS SIMPLIFIED'!$N$1,0),"")</f>
        <v/>
      </c>
      <c r="O233" t="str">
        <f>IFERROR(VLOOKUP(CONCATENATE($D233," 2"),'VEINS SIMPLIFIED'!$I:$S,'VEINS SIMPLIFIED'!$O$1,0),"")</f>
        <v/>
      </c>
      <c r="P233" t="str">
        <f>IFERROR(VLOOKUP(CONCATENATE($D233," 3"),'VEINS SIMPLIFIED'!$I:$S,'VEINS SIMPLIFIED'!$R$1,0),"")</f>
        <v>CARB-QTZ</v>
      </c>
      <c r="Q233">
        <f>IFERROR(VLOOKUP(CONCATENATE($D233," 3"),'VEINS SIMPLIFIED'!$I:$S,'VEINS SIMPLIFIED'!$N$1,0),"")</f>
        <v>170.77</v>
      </c>
      <c r="R233">
        <f>IFERROR(VLOOKUP(CONCATENATE($D233," 3"),'VEINS SIMPLIFIED'!$I:$S,'VEINS SIMPLIFIED'!$O$1,0),"")</f>
        <v>171.68</v>
      </c>
      <c r="S233" t="str">
        <f>IFERROR(VLOOKUP(CONCATENATE($D233," 4"),'VEINS SIMPLIFIED'!$I:$S,'VEINS SIMPLIFIED'!$R$1,0),"")</f>
        <v>LATE CARB</v>
      </c>
      <c r="T233">
        <f>IFERROR(VLOOKUP(CONCATENATE($D233," 4"),'VEINS SIMPLIFIED'!$I:$S,'VEINS SIMPLIFIED'!$N$1,0),"")</f>
        <v>170.77</v>
      </c>
      <c r="U233">
        <f>IFERROR(VLOOKUP(CONCATENATE($D233," 4"),'VEINS SIMPLIFIED'!$I:$S,'VEINS SIMPLIFIED'!$O$1,0),"")</f>
        <v>171.68</v>
      </c>
      <c r="V233" t="str">
        <f>IFERROR(VLOOKUP(CONCATENATE($D233," 5"),'VEINS SIMPLIFIED'!$I:$S,'VEINS SIMPLIFIED'!$R$1,0),"")</f>
        <v>OTHER</v>
      </c>
      <c r="W233">
        <f>IFERROR(VLOOKUP(CONCATENATE($D233," 5"),'VEINS SIMPLIFIED'!$I:$S,'VEINS SIMPLIFIED'!$N$1,0),"")</f>
        <v>171.15</v>
      </c>
      <c r="X233">
        <f>IFERROR(VLOOKUP(CONCATENATE($D233," 5"),'VEINS SIMPLIFIED'!$I:$S,'VEINS SIMPLIFIED'!$O$1,0),"")</f>
        <v>171.29000000000002</v>
      </c>
      <c r="Y233" s="113" t="str">
        <f>IFERROR(VLOOKUP(CONCATENATE($D233," o"),'VEINS SIMPLIFIED'!$I:$BX,68,0),"")</f>
        <v>Brecciated section, pink background, blocky Qtz-Mag and late orange carbonate = Vuggy Dol veins that account for oxidation of rock</v>
      </c>
    </row>
    <row r="234" spans="2:25" hidden="1" x14ac:dyDescent="0.3">
      <c r="B234">
        <v>70</v>
      </c>
      <c r="C234">
        <v>3</v>
      </c>
      <c r="D234" t="str">
        <f t="shared" si="3"/>
        <v>70-3</v>
      </c>
      <c r="E234">
        <v>0</v>
      </c>
      <c r="F234">
        <v>78</v>
      </c>
      <c r="G234" s="126">
        <v>171.70000000000002</v>
      </c>
      <c r="H234" s="122">
        <v>172.48000000000002</v>
      </c>
      <c r="I234" s="55" t="str">
        <f>IFERROR(VLOOKUP($D234,'VEINS SIMPLIFIED'!$H:$J,3,0),"")</f>
        <v>Listveneite</v>
      </c>
      <c r="J234" t="str">
        <f>IFERROR(VLOOKUP(CONCATENATE($D234," 1"),'VEINS SIMPLIFIED'!$I:$S,'VEINS SIMPLIFIED'!$R$1,0),"")</f>
        <v>CARB-OXD</v>
      </c>
      <c r="K234" s="122">
        <f>IFERROR(VLOOKUP(CONCATENATE($D234," 1"),'VEINS SIMPLIFIED'!$I:$S,'VEINS SIMPLIFIED'!$N$1,0),"")</f>
        <v>171.70000000000002</v>
      </c>
      <c r="L234" s="122">
        <f>IFERROR(VLOOKUP(CONCATENATE($D234," 1"),'VEINS SIMPLIFIED'!$I:$S,'VEINS SIMPLIFIED'!$O$1,0),"")</f>
        <v>172.47000000000003</v>
      </c>
      <c r="M234" t="str">
        <f>IFERROR(VLOOKUP(CONCATENATE($D234," 2"),'VEINS SIMPLIFIED'!$I:$S,'VEINS SIMPLIFIED'!$R$1,0),"")</f>
        <v>CARBONATE</v>
      </c>
      <c r="N234">
        <f>IFERROR(VLOOKUP(CONCATENATE($D234," 2"),'VEINS SIMPLIFIED'!$I:$S,'VEINS SIMPLIFIED'!$N$1,0),"")</f>
        <v>171.70000000000002</v>
      </c>
      <c r="O234">
        <f>IFERROR(VLOOKUP(CONCATENATE($D234," 2"),'VEINS SIMPLIFIED'!$I:$S,'VEINS SIMPLIFIED'!$O$1,0),"")</f>
        <v>172.47000000000003</v>
      </c>
      <c r="P234" t="str">
        <f>IFERROR(VLOOKUP(CONCATENATE($D234," 3"),'VEINS SIMPLIFIED'!$I:$S,'VEINS SIMPLIFIED'!$R$1,0),"")</f>
        <v>CARB-QTZ</v>
      </c>
      <c r="Q234">
        <f>IFERROR(VLOOKUP(CONCATENATE($D234," 3"),'VEINS SIMPLIFIED'!$I:$S,'VEINS SIMPLIFIED'!$N$1,0),"")</f>
        <v>171.70000000000002</v>
      </c>
      <c r="R234">
        <f>IFERROR(VLOOKUP(CONCATENATE($D234," 3"),'VEINS SIMPLIFIED'!$I:$S,'VEINS SIMPLIFIED'!$O$1,0),"")</f>
        <v>172.47000000000003</v>
      </c>
      <c r="S234" t="str">
        <f>IFERROR(VLOOKUP(CONCATENATE($D234," 4"),'VEINS SIMPLIFIED'!$I:$S,'VEINS SIMPLIFIED'!$R$1,0),"")</f>
        <v/>
      </c>
      <c r="T234" t="str">
        <f>IFERROR(VLOOKUP(CONCATENATE($D234," 4"),'VEINS SIMPLIFIED'!$I:$S,'VEINS SIMPLIFIED'!$N$1,0),"")</f>
        <v/>
      </c>
      <c r="U234" t="str">
        <f>IFERROR(VLOOKUP(CONCATENATE($D234," 4"),'VEINS SIMPLIFIED'!$I:$S,'VEINS SIMPLIFIED'!$O$1,0),"")</f>
        <v/>
      </c>
      <c r="V234" t="str">
        <f>IFERROR(VLOOKUP(CONCATENATE($D234," 5"),'VEINS SIMPLIFIED'!$I:$S,'VEINS SIMPLIFIED'!$R$1,0),"")</f>
        <v/>
      </c>
      <c r="W234" t="str">
        <f>IFERROR(VLOOKUP(CONCATENATE($D234," 5"),'VEINS SIMPLIFIED'!$I:$S,'VEINS SIMPLIFIED'!$N$1,0),"")</f>
        <v/>
      </c>
      <c r="X234" t="str">
        <f>IFERROR(VLOOKUP(CONCATENATE($D234," 5"),'VEINS SIMPLIFIED'!$I:$S,'VEINS SIMPLIFIED'!$O$1,0),"")</f>
        <v/>
      </c>
      <c r="Y234" s="113" t="str">
        <f>IFERROR(VLOOKUP(CONCATENATE($D234," o"),'VEINS SIMPLIFIED'!$I:$BX,68,0),"")</f>
        <v>Dark pink lamination that may  be foliation or early veining has reaperd. Cores still brecciated, various types (pinl foliated and white blocky) Qtz-Magt veins</v>
      </c>
    </row>
    <row r="235" spans="2:25" s="55" customFormat="1" hidden="1" x14ac:dyDescent="0.3">
      <c r="B235" s="55">
        <v>70</v>
      </c>
      <c r="C235" s="55">
        <v>4</v>
      </c>
      <c r="D235" s="55" t="str">
        <f t="shared" si="3"/>
        <v>70-4</v>
      </c>
      <c r="E235" s="55">
        <v>0</v>
      </c>
      <c r="F235" s="55">
        <v>77</v>
      </c>
      <c r="G235" s="128">
        <v>172.48500000000001</v>
      </c>
      <c r="H235" s="124">
        <v>173.25500000000002</v>
      </c>
      <c r="I235" s="55" t="str">
        <f>IFERROR(VLOOKUP($D235,'VEINS SIMPLIFIED'!$H:$J,3,0),"")</f>
        <v>Listveneite</v>
      </c>
      <c r="J235" s="55" t="str">
        <f>IFERROR(VLOOKUP(CONCATENATE($D235," 1"),'VEINS SIMPLIFIED'!$I:$S,'VEINS SIMPLIFIED'!$R$1,0),"")</f>
        <v>CARB-OXD</v>
      </c>
      <c r="K235" s="124">
        <f>IFERROR(VLOOKUP(CONCATENATE($D235," 1"),'VEINS SIMPLIFIED'!$I:$S,'VEINS SIMPLIFIED'!$N$1,0),"")</f>
        <v>171.70000000000002</v>
      </c>
      <c r="L235" s="124">
        <f>IFERROR(VLOOKUP(CONCATENATE($D235," 1"),'VEINS SIMPLIFIED'!$I:$S,'VEINS SIMPLIFIED'!$O$1,0),"")</f>
        <v>172.47000000000003</v>
      </c>
      <c r="M235" s="55" t="str">
        <f>IFERROR(VLOOKUP(CONCATENATE($D235," 2"),'VEINS SIMPLIFIED'!$I:$S,'VEINS SIMPLIFIED'!$R$1,0),"")</f>
        <v>CARBONATE</v>
      </c>
      <c r="N235" s="55">
        <f>IFERROR(VLOOKUP(CONCATENATE($D235," 2"),'VEINS SIMPLIFIED'!$I:$S,'VEINS SIMPLIFIED'!$N$1,0),"")</f>
        <v>171.70000000000002</v>
      </c>
      <c r="O235" s="55">
        <f>IFERROR(VLOOKUP(CONCATENATE($D235," 2"),'VEINS SIMPLIFIED'!$I:$S,'VEINS SIMPLIFIED'!$O$1,0),"")</f>
        <v>172.47000000000003</v>
      </c>
      <c r="P235" s="55" t="str">
        <f>IFERROR(VLOOKUP(CONCATENATE($D235," 3"),'VEINS SIMPLIFIED'!$I:$S,'VEINS SIMPLIFIED'!$R$1,0),"")</f>
        <v>CARB-QTZ</v>
      </c>
      <c r="Q235" s="55">
        <f>IFERROR(VLOOKUP(CONCATENATE($D235," 3"),'VEINS SIMPLIFIED'!$I:$S,'VEINS SIMPLIFIED'!$N$1,0),"")</f>
        <v>171.70000000000002</v>
      </c>
      <c r="R235" s="55">
        <f>IFERROR(VLOOKUP(CONCATENATE($D235," 3"),'VEINS SIMPLIFIED'!$I:$S,'VEINS SIMPLIFIED'!$O$1,0),"")</f>
        <v>172.47000000000003</v>
      </c>
      <c r="S235" s="55" t="str">
        <f>IFERROR(VLOOKUP(CONCATENATE($D235," 4"),'VEINS SIMPLIFIED'!$I:$S,'VEINS SIMPLIFIED'!$R$1,0),"")</f>
        <v>LATE CARB</v>
      </c>
      <c r="T235" s="55">
        <f>IFERROR(VLOOKUP(CONCATENATE($D235," 4"),'VEINS SIMPLIFIED'!$I:$S,'VEINS SIMPLIFIED'!$N$1,0),"")</f>
        <v>171.70000000000002</v>
      </c>
      <c r="U235" s="55">
        <f>IFERROR(VLOOKUP(CONCATENATE($D235," 4"),'VEINS SIMPLIFIED'!$I:$S,'VEINS SIMPLIFIED'!$O$1,0),"")</f>
        <v>172.47000000000003</v>
      </c>
      <c r="V235" s="55" t="str">
        <f>IFERROR(VLOOKUP(CONCATENATE($D235," 5"),'VEINS SIMPLIFIED'!$I:$S,'VEINS SIMPLIFIED'!$R$1,0),"")</f>
        <v/>
      </c>
      <c r="W235" s="55" t="str">
        <f>IFERROR(VLOOKUP(CONCATENATE($D235," 5"),'VEINS SIMPLIFIED'!$I:$S,'VEINS SIMPLIFIED'!$N$1,0),"")</f>
        <v/>
      </c>
      <c r="X235" s="55" t="str">
        <f>IFERROR(VLOOKUP(CONCATENATE($D235," 5"),'VEINS SIMPLIFIED'!$I:$S,'VEINS SIMPLIFIED'!$O$1,0),"")</f>
        <v/>
      </c>
      <c r="Y235" s="113" t="str">
        <f>IFERROR(VLOOKUP(CONCATENATE($D235," o"),'VEINS SIMPLIFIED'!$I:$BX,68,0),"")</f>
        <v>Dark pink lamination that may  be foliation or early veining has reapeard. Cores still deformed, less brecciated. Late pink foliated orange Carb veins</v>
      </c>
    </row>
    <row r="236" spans="2:25" hidden="1" x14ac:dyDescent="0.3">
      <c r="B236">
        <v>71</v>
      </c>
      <c r="C236">
        <v>1</v>
      </c>
      <c r="D236" t="str">
        <f t="shared" si="3"/>
        <v>71-1</v>
      </c>
      <c r="E236">
        <v>0</v>
      </c>
      <c r="F236">
        <v>86</v>
      </c>
      <c r="G236" s="126">
        <v>173.2</v>
      </c>
      <c r="H236" s="122">
        <v>174.06</v>
      </c>
      <c r="I236" s="55" t="str">
        <f>IFERROR(VLOOKUP($D236,'VEINS SIMPLIFIED'!$H:$J,3,0),"")</f>
        <v>Listveneite</v>
      </c>
      <c r="J236" t="str">
        <f>IFERROR(VLOOKUP(CONCATENATE($D236," 1"),'VEINS SIMPLIFIED'!$I:$S,'VEINS SIMPLIFIED'!$R$1,0),"")</f>
        <v>CARB-OXD</v>
      </c>
      <c r="K236" s="122">
        <f>IFERROR(VLOOKUP(CONCATENATE($D236," 1"),'VEINS SIMPLIFIED'!$I:$S,'VEINS SIMPLIFIED'!$N$1,0),"")</f>
        <v>173.2</v>
      </c>
      <c r="L236" s="122">
        <f>IFERROR(VLOOKUP(CONCATENATE($D236," 1"),'VEINS SIMPLIFIED'!$I:$S,'VEINS SIMPLIFIED'!$O$1,0),"")</f>
        <v>174.06</v>
      </c>
      <c r="M236" t="str">
        <f>IFERROR(VLOOKUP(CONCATENATE($D236," 2"),'VEINS SIMPLIFIED'!$I:$S,'VEINS SIMPLIFIED'!$R$1,0),"")</f>
        <v>CARBONATE</v>
      </c>
      <c r="N236">
        <f>IFERROR(VLOOKUP(CONCATENATE($D236," 2"),'VEINS SIMPLIFIED'!$I:$S,'VEINS SIMPLIFIED'!$N$1,0),"")</f>
        <v>173.2</v>
      </c>
      <c r="O236">
        <f>IFERROR(VLOOKUP(CONCATENATE($D236," 2"),'VEINS SIMPLIFIED'!$I:$S,'VEINS SIMPLIFIED'!$O$1,0),"")</f>
        <v>174.06</v>
      </c>
      <c r="P236" t="str">
        <f>IFERROR(VLOOKUP(CONCATENATE($D236," 3"),'VEINS SIMPLIFIED'!$I:$S,'VEINS SIMPLIFIED'!$R$1,0),"")</f>
        <v>CARB-QTZ</v>
      </c>
      <c r="Q236">
        <f>IFERROR(VLOOKUP(CONCATENATE($D236," 3"),'VEINS SIMPLIFIED'!$I:$S,'VEINS SIMPLIFIED'!$N$1,0),"")</f>
        <v>173.2</v>
      </c>
      <c r="R236">
        <f>IFERROR(VLOOKUP(CONCATENATE($D236," 3"),'VEINS SIMPLIFIED'!$I:$S,'VEINS SIMPLIFIED'!$O$1,0),"")</f>
        <v>174.06</v>
      </c>
      <c r="S236" t="str">
        <f>IFERROR(VLOOKUP(CONCATENATE($D236," 4"),'VEINS SIMPLIFIED'!$I:$S,'VEINS SIMPLIFIED'!$R$1,0),"")</f>
        <v>LATE CARB</v>
      </c>
      <c r="T236">
        <f>IFERROR(VLOOKUP(CONCATENATE($D236," 4"),'VEINS SIMPLIFIED'!$I:$S,'VEINS SIMPLIFIED'!$N$1,0),"")</f>
        <v>173.95999999999998</v>
      </c>
      <c r="U236">
        <f>IFERROR(VLOOKUP(CONCATENATE($D236," 4"),'VEINS SIMPLIFIED'!$I:$S,'VEINS SIMPLIFIED'!$O$1,0),"")</f>
        <v>174.01999999999998</v>
      </c>
      <c r="V236" t="str">
        <f>IFERROR(VLOOKUP(CONCATENATE($D236," 5"),'VEINS SIMPLIFIED'!$I:$S,'VEINS SIMPLIFIED'!$R$1,0),"")</f>
        <v/>
      </c>
      <c r="W236" t="str">
        <f>IFERROR(VLOOKUP(CONCATENATE($D236," 5"),'VEINS SIMPLIFIED'!$I:$S,'VEINS SIMPLIFIED'!$N$1,0),"")</f>
        <v/>
      </c>
      <c r="X236" t="str">
        <f>IFERROR(VLOOKUP(CONCATENATE($D236," 5"),'VEINS SIMPLIFIED'!$I:$S,'VEINS SIMPLIFIED'!$O$1,0),"")</f>
        <v/>
      </c>
      <c r="Y236" s="113" t="str">
        <f>IFERROR(VLOOKUP(CONCATENATE($D236," o"),'VEINS SIMPLIFIED'!$I:$BX,68,0),"")</f>
        <v>Dark pink lamination that may  be foliation or early veining has reapeard. Cores still deformed, less brecciated. Late pink foliated orange Carb veins</v>
      </c>
    </row>
    <row r="237" spans="2:25" hidden="1" x14ac:dyDescent="0.3">
      <c r="B237">
        <v>71</v>
      </c>
      <c r="C237">
        <v>2</v>
      </c>
      <c r="D237" t="str">
        <f t="shared" si="3"/>
        <v>71-2</v>
      </c>
      <c r="E237">
        <v>0</v>
      </c>
      <c r="F237">
        <v>55</v>
      </c>
      <c r="G237" s="126">
        <v>174.06</v>
      </c>
      <c r="H237" s="122">
        <v>174.61</v>
      </c>
      <c r="I237" s="55" t="str">
        <f>IFERROR(VLOOKUP($D237,'VEINS SIMPLIFIED'!$H:$J,3,0),"")</f>
        <v>Listveneite</v>
      </c>
      <c r="J237" t="str">
        <f>IFERROR(VLOOKUP(CONCATENATE($D237," 1"),'VEINS SIMPLIFIED'!$I:$S,'VEINS SIMPLIFIED'!$R$1,0),"")</f>
        <v>CARB-OXD</v>
      </c>
      <c r="K237" s="122">
        <f>IFERROR(VLOOKUP(CONCATENATE($D237," 1"),'VEINS SIMPLIFIED'!$I:$S,'VEINS SIMPLIFIED'!$N$1,0),"")</f>
        <v>174.06</v>
      </c>
      <c r="L237" s="122">
        <f>IFERROR(VLOOKUP(CONCATENATE($D237," 1"),'VEINS SIMPLIFIED'!$I:$S,'VEINS SIMPLIFIED'!$O$1,0),"")</f>
        <v>174.61</v>
      </c>
      <c r="M237" t="str">
        <f>IFERROR(VLOOKUP(CONCATENATE($D237," 2"),'VEINS SIMPLIFIED'!$I:$S,'VEINS SIMPLIFIED'!$R$1,0),"")</f>
        <v>CARBONATE</v>
      </c>
      <c r="N237">
        <f>IFERROR(VLOOKUP(CONCATENATE($D237," 2"),'VEINS SIMPLIFIED'!$I:$S,'VEINS SIMPLIFIED'!$N$1,0),"")</f>
        <v>174.06</v>
      </c>
      <c r="O237">
        <f>IFERROR(VLOOKUP(CONCATENATE($D237," 2"),'VEINS SIMPLIFIED'!$I:$S,'VEINS SIMPLIFIED'!$O$1,0),"")</f>
        <v>174.61</v>
      </c>
      <c r="P237" t="str">
        <f>IFERROR(VLOOKUP(CONCATENATE($D237," 3"),'VEINS SIMPLIFIED'!$I:$S,'VEINS SIMPLIFIED'!$R$1,0),"")</f>
        <v>CARB-QTZ</v>
      </c>
      <c r="Q237">
        <f>IFERROR(VLOOKUP(CONCATENATE($D237," 3"),'VEINS SIMPLIFIED'!$I:$S,'VEINS SIMPLIFIED'!$N$1,0),"")</f>
        <v>174.06</v>
      </c>
      <c r="R237">
        <f>IFERROR(VLOOKUP(CONCATENATE($D237," 3"),'VEINS SIMPLIFIED'!$I:$S,'VEINS SIMPLIFIED'!$O$1,0),"")</f>
        <v>174.61</v>
      </c>
      <c r="S237" t="str">
        <f>IFERROR(VLOOKUP(CONCATENATE($D237," 4"),'VEINS SIMPLIFIED'!$I:$S,'VEINS SIMPLIFIED'!$R$1,0),"")</f>
        <v>LATE CARB</v>
      </c>
      <c r="T237">
        <f>IFERROR(VLOOKUP(CONCATENATE($D237," 4"),'VEINS SIMPLIFIED'!$I:$S,'VEINS SIMPLIFIED'!$N$1,0),"")</f>
        <v>174.22</v>
      </c>
      <c r="U237">
        <f>IFERROR(VLOOKUP(CONCATENATE($D237," 4"),'VEINS SIMPLIFIED'!$I:$S,'VEINS SIMPLIFIED'!$O$1,0),"")</f>
        <v>174.25</v>
      </c>
      <c r="V237" t="str">
        <f>IFERROR(VLOOKUP(CONCATENATE($D237," 5"),'VEINS SIMPLIFIED'!$I:$S,'VEINS SIMPLIFIED'!$R$1,0),"")</f>
        <v/>
      </c>
      <c r="W237" t="str">
        <f>IFERROR(VLOOKUP(CONCATENATE($D237," 5"),'VEINS SIMPLIFIED'!$I:$S,'VEINS SIMPLIFIED'!$N$1,0),"")</f>
        <v/>
      </c>
      <c r="X237" t="str">
        <f>IFERROR(VLOOKUP(CONCATENATE($D237," 5"),'VEINS SIMPLIFIED'!$I:$S,'VEINS SIMPLIFIED'!$O$1,0),"")</f>
        <v/>
      </c>
      <c r="Y237" s="113" t="str">
        <f>IFERROR(VLOOKUP(CONCATENATE($D237," o"),'VEINS SIMPLIFIED'!$I:$BX,68,0),"")</f>
        <v xml:space="preserve">Dark pink lamination not so evident again. Multiple generatuins of Qtz-Carb veins, latest is orange fibours </v>
      </c>
    </row>
    <row r="238" spans="2:25" hidden="1" x14ac:dyDescent="0.3">
      <c r="B238">
        <v>71</v>
      </c>
      <c r="C238">
        <v>3</v>
      </c>
      <c r="D238" t="str">
        <f t="shared" si="3"/>
        <v>71-3</v>
      </c>
      <c r="E238">
        <v>0</v>
      </c>
      <c r="F238">
        <v>98</v>
      </c>
      <c r="G238" s="126">
        <v>174.61</v>
      </c>
      <c r="H238" s="122">
        <v>175.59</v>
      </c>
      <c r="I238" s="55" t="str">
        <f>IFERROR(VLOOKUP($D238,'VEINS SIMPLIFIED'!$H:$J,3,0),"")</f>
        <v>Listveneite</v>
      </c>
      <c r="J238" t="str">
        <f>IFERROR(VLOOKUP(CONCATENATE($D238," 1"),'VEINS SIMPLIFIED'!$I:$S,'VEINS SIMPLIFIED'!$R$1,0),"")</f>
        <v>CARB-OXD</v>
      </c>
      <c r="K238" s="122">
        <f>IFERROR(VLOOKUP(CONCATENATE($D238," 1"),'VEINS SIMPLIFIED'!$I:$S,'VEINS SIMPLIFIED'!$N$1,0),"")</f>
        <v>174.61</v>
      </c>
      <c r="L238" s="122">
        <f>IFERROR(VLOOKUP(CONCATENATE($D238," 1"),'VEINS SIMPLIFIED'!$I:$S,'VEINS SIMPLIFIED'!$O$1,0),"")</f>
        <v>175.59</v>
      </c>
      <c r="M238" t="str">
        <f>IFERROR(VLOOKUP(CONCATENATE($D238," 2"),'VEINS SIMPLIFIED'!$I:$S,'VEINS SIMPLIFIED'!$R$1,0),"")</f>
        <v>CARBONATE</v>
      </c>
      <c r="N238">
        <f>IFERROR(VLOOKUP(CONCATENATE($D238," 2"),'VEINS SIMPLIFIED'!$I:$S,'VEINS SIMPLIFIED'!$N$1,0),"")</f>
        <v>174.61</v>
      </c>
      <c r="O238">
        <f>IFERROR(VLOOKUP(CONCATENATE($D238," 2"),'VEINS SIMPLIFIED'!$I:$S,'VEINS SIMPLIFIED'!$O$1,0),"")</f>
        <v>175.59</v>
      </c>
      <c r="P238" t="str">
        <f>IFERROR(VLOOKUP(CONCATENATE($D238," 3"),'VEINS SIMPLIFIED'!$I:$S,'VEINS SIMPLIFIED'!$R$1,0),"")</f>
        <v>CARB-QTZ</v>
      </c>
      <c r="Q238">
        <f>IFERROR(VLOOKUP(CONCATENATE($D238," 3"),'VEINS SIMPLIFIED'!$I:$S,'VEINS SIMPLIFIED'!$N$1,0),"")</f>
        <v>174.61</v>
      </c>
      <c r="R238">
        <f>IFERROR(VLOOKUP(CONCATENATE($D238," 3"),'VEINS SIMPLIFIED'!$I:$S,'VEINS SIMPLIFIED'!$O$1,0),"")</f>
        <v>175.59</v>
      </c>
      <c r="S238" t="str">
        <f>IFERROR(VLOOKUP(CONCATENATE($D238," 4"),'VEINS SIMPLIFIED'!$I:$S,'VEINS SIMPLIFIED'!$R$1,0),"")</f>
        <v/>
      </c>
      <c r="T238" t="str">
        <f>IFERROR(VLOOKUP(CONCATENATE($D238," 4"),'VEINS SIMPLIFIED'!$I:$S,'VEINS SIMPLIFIED'!$N$1,0),"")</f>
        <v/>
      </c>
      <c r="U238" t="str">
        <f>IFERROR(VLOOKUP(CONCATENATE($D238," 4"),'VEINS SIMPLIFIED'!$I:$S,'VEINS SIMPLIFIED'!$O$1,0),"")</f>
        <v/>
      </c>
      <c r="V238" t="str">
        <f>IFERROR(VLOOKUP(CONCATENATE($D238," 5"),'VEINS SIMPLIFIED'!$I:$S,'VEINS SIMPLIFIED'!$R$1,0),"")</f>
        <v>OTHER</v>
      </c>
      <c r="W238">
        <f>IFERROR(VLOOKUP(CONCATENATE($D238," 5"),'VEINS SIMPLIFIED'!$I:$S,'VEINS SIMPLIFIED'!$N$1,0),"")</f>
        <v>174.61</v>
      </c>
      <c r="X238">
        <f>IFERROR(VLOOKUP(CONCATENATE($D238," 5"),'VEINS SIMPLIFIED'!$I:$S,'VEINS SIMPLIFIED'!$O$1,0),"")</f>
        <v>175.59</v>
      </c>
      <c r="Y238" s="113" t="str">
        <f>IFERROR(VLOOKUP(CONCATENATE($D238," o"),'VEINS SIMPLIFIED'!$I:$BX,68,0),"")</f>
        <v>Dark pink lamination not so evident again. Multiple generations of Qtz-Carb veins. Anastamosing Hem veinlets (possible graphite) ONE PATCH OF MOST LIKELLY GRAPHITE</v>
      </c>
    </row>
    <row r="239" spans="2:25" hidden="1" x14ac:dyDescent="0.3">
      <c r="B239">
        <v>71</v>
      </c>
      <c r="C239">
        <v>4</v>
      </c>
      <c r="D239" t="str">
        <f t="shared" si="3"/>
        <v>71-4</v>
      </c>
      <c r="E239">
        <v>0</v>
      </c>
      <c r="F239">
        <v>68</v>
      </c>
      <c r="G239" s="126">
        <v>175.59</v>
      </c>
      <c r="H239" s="122">
        <v>176.27</v>
      </c>
      <c r="I239" s="55" t="str">
        <f>IFERROR(VLOOKUP($D239,'VEINS SIMPLIFIED'!$H:$J,3,0),"")</f>
        <v>Listveneite</v>
      </c>
      <c r="J239" t="str">
        <f>IFERROR(VLOOKUP(CONCATENATE($D239," 1"),'VEINS SIMPLIFIED'!$I:$S,'VEINS SIMPLIFIED'!$R$1,0),"")</f>
        <v>CARB-OXD</v>
      </c>
      <c r="K239" s="122">
        <f>IFERROR(VLOOKUP(CONCATENATE($D239," 1"),'VEINS SIMPLIFIED'!$I:$S,'VEINS SIMPLIFIED'!$N$1,0),"")</f>
        <v>175.59</v>
      </c>
      <c r="L239" s="122">
        <f>IFERROR(VLOOKUP(CONCATENATE($D239," 1"),'VEINS SIMPLIFIED'!$I:$S,'VEINS SIMPLIFIED'!$O$1,0),"")</f>
        <v>176.26</v>
      </c>
      <c r="M239" t="str">
        <f>IFERROR(VLOOKUP(CONCATENATE($D239," 2"),'VEINS SIMPLIFIED'!$I:$S,'VEINS SIMPLIFIED'!$R$1,0),"")</f>
        <v>CARBONATE</v>
      </c>
      <c r="N239">
        <f>IFERROR(VLOOKUP(CONCATENATE($D239," 2"),'VEINS SIMPLIFIED'!$I:$S,'VEINS SIMPLIFIED'!$N$1,0),"")</f>
        <v>176.09</v>
      </c>
      <c r="O239">
        <f>IFERROR(VLOOKUP(CONCATENATE($D239," 2"),'VEINS SIMPLIFIED'!$I:$S,'VEINS SIMPLIFIED'!$O$1,0),"")</f>
        <v>176.26</v>
      </c>
      <c r="P239" t="str">
        <f>IFERROR(VLOOKUP(CONCATENATE($D239," 3"),'VEINS SIMPLIFIED'!$I:$S,'VEINS SIMPLIFIED'!$R$1,0),"")</f>
        <v>CARB-QTZ</v>
      </c>
      <c r="Q239">
        <f>IFERROR(VLOOKUP(CONCATENATE($D239," 3"),'VEINS SIMPLIFIED'!$I:$S,'VEINS SIMPLIFIED'!$N$1,0),"")</f>
        <v>175.59</v>
      </c>
      <c r="R239">
        <f>IFERROR(VLOOKUP(CONCATENATE($D239," 3"),'VEINS SIMPLIFIED'!$I:$S,'VEINS SIMPLIFIED'!$O$1,0),"")</f>
        <v>176.26</v>
      </c>
      <c r="S239" t="str">
        <f>IFERROR(VLOOKUP(CONCATENATE($D239," 4"),'VEINS SIMPLIFIED'!$I:$S,'VEINS SIMPLIFIED'!$R$1,0),"")</f>
        <v>LATE CARB</v>
      </c>
      <c r="T239">
        <f>IFERROR(VLOOKUP(CONCATENATE($D239," 4"),'VEINS SIMPLIFIED'!$I:$S,'VEINS SIMPLIFIED'!$N$1,0),"")</f>
        <v>175.59</v>
      </c>
      <c r="U239">
        <f>IFERROR(VLOOKUP(CONCATENATE($D239," 4"),'VEINS SIMPLIFIED'!$I:$S,'VEINS SIMPLIFIED'!$O$1,0),"")</f>
        <v>176.26</v>
      </c>
      <c r="V239" t="str">
        <f>IFERROR(VLOOKUP(CONCATENATE($D239," 5"),'VEINS SIMPLIFIED'!$I:$S,'VEINS SIMPLIFIED'!$R$1,0),"")</f>
        <v/>
      </c>
      <c r="W239" t="str">
        <f>IFERROR(VLOOKUP(CONCATENATE($D239," 5"),'VEINS SIMPLIFIED'!$I:$S,'VEINS SIMPLIFIED'!$N$1,0),"")</f>
        <v/>
      </c>
      <c r="X239" t="str">
        <f>IFERROR(VLOOKUP(CONCATENATE($D239," 5"),'VEINS SIMPLIFIED'!$I:$S,'VEINS SIMPLIFIED'!$O$1,0),"")</f>
        <v/>
      </c>
      <c r="Y239" s="113" t="str">
        <f>IFERROR(VLOOKUP(CONCATENATE($D239," o"),'VEINS SIMPLIFIED'!$I:$BX,68,0),"")</f>
        <v xml:space="preserve">Dark pink lamination on the bottom of core . Multiple generations of Qtz-Carb veins, latest is orange fibours </v>
      </c>
    </row>
    <row r="240" spans="2:25" hidden="1" x14ac:dyDescent="0.3">
      <c r="B240">
        <v>72</v>
      </c>
      <c r="C240">
        <v>1</v>
      </c>
      <c r="D240" t="str">
        <f t="shared" si="3"/>
        <v>72-1</v>
      </c>
      <c r="E240">
        <v>0</v>
      </c>
      <c r="F240">
        <v>93</v>
      </c>
      <c r="G240" s="126">
        <v>176.25</v>
      </c>
      <c r="H240" s="122">
        <v>177.18</v>
      </c>
      <c r="I240" s="55" t="str">
        <f>IFERROR(VLOOKUP($D240,'VEINS SIMPLIFIED'!$H:$J,3,0),"")</f>
        <v>Listveneite</v>
      </c>
      <c r="J240" t="str">
        <f>IFERROR(VLOOKUP(CONCATENATE($D240," 1"),'VEINS SIMPLIFIED'!$I:$S,'VEINS SIMPLIFIED'!$R$1,0),"")</f>
        <v>CARB-OXD</v>
      </c>
      <c r="K240" s="122">
        <f>IFERROR(VLOOKUP(CONCATENATE($D240," 1"),'VEINS SIMPLIFIED'!$I:$S,'VEINS SIMPLIFIED'!$N$1,0),"")</f>
        <v>176.25</v>
      </c>
      <c r="L240" s="122">
        <f>IFERROR(VLOOKUP(CONCATENATE($D240," 1"),'VEINS SIMPLIFIED'!$I:$S,'VEINS SIMPLIFIED'!$O$1,0),"")</f>
        <v>177.18</v>
      </c>
      <c r="M240" t="str">
        <f>IFERROR(VLOOKUP(CONCATENATE($D240," 2"),'VEINS SIMPLIFIED'!$I:$S,'VEINS SIMPLIFIED'!$R$1,0),"")</f>
        <v>CARBONATE</v>
      </c>
      <c r="N240">
        <f>IFERROR(VLOOKUP(CONCATENATE($D240," 2"),'VEINS SIMPLIFIED'!$I:$S,'VEINS SIMPLIFIED'!$N$1,0),"")</f>
        <v>176.25</v>
      </c>
      <c r="O240">
        <f>IFERROR(VLOOKUP(CONCATENATE($D240," 2"),'VEINS SIMPLIFIED'!$I:$S,'VEINS SIMPLIFIED'!$O$1,0),"")</f>
        <v>177.18</v>
      </c>
      <c r="P240" t="str">
        <f>IFERROR(VLOOKUP(CONCATENATE($D240," 3"),'VEINS SIMPLIFIED'!$I:$S,'VEINS SIMPLIFIED'!$R$1,0),"")</f>
        <v>CARB-QTZ</v>
      </c>
      <c r="Q240">
        <f>IFERROR(VLOOKUP(CONCATENATE($D240," 3"),'VEINS SIMPLIFIED'!$I:$S,'VEINS SIMPLIFIED'!$N$1,0),"")</f>
        <v>176.25</v>
      </c>
      <c r="R240">
        <f>IFERROR(VLOOKUP(CONCATENATE($D240," 3"),'VEINS SIMPLIFIED'!$I:$S,'VEINS SIMPLIFIED'!$O$1,0),"")</f>
        <v>177.18</v>
      </c>
      <c r="S240" t="str">
        <f>IFERROR(VLOOKUP(CONCATENATE($D240," 4"),'VEINS SIMPLIFIED'!$I:$S,'VEINS SIMPLIFIED'!$R$1,0),"")</f>
        <v>LATE CARB</v>
      </c>
      <c r="T240">
        <f>IFERROR(VLOOKUP(CONCATENATE($D240," 4"),'VEINS SIMPLIFIED'!$I:$S,'VEINS SIMPLIFIED'!$N$1,0),"")</f>
        <v>176.32</v>
      </c>
      <c r="U240">
        <f>IFERROR(VLOOKUP(CONCATENATE($D240," 4"),'VEINS SIMPLIFIED'!$I:$S,'VEINS SIMPLIFIED'!$O$1,0),"")</f>
        <v>176.38</v>
      </c>
      <c r="V240" t="str">
        <f>IFERROR(VLOOKUP(CONCATENATE($D240," 5"),'VEINS SIMPLIFIED'!$I:$S,'VEINS SIMPLIFIED'!$R$1,0),"")</f>
        <v>OTHER</v>
      </c>
      <c r="W240">
        <f>IFERROR(VLOOKUP(CONCATENATE($D240," 5"),'VEINS SIMPLIFIED'!$I:$S,'VEINS SIMPLIFIED'!$N$1,0),"")</f>
        <v>176.68</v>
      </c>
      <c r="X240">
        <f>IFERROR(VLOOKUP(CONCATENATE($D240," 5"),'VEINS SIMPLIFIED'!$I:$S,'VEINS SIMPLIFIED'!$O$1,0),"")</f>
        <v>176.78</v>
      </c>
      <c r="Y240" s="113" t="str">
        <f>IFERROR(VLOOKUP(CONCATENATE($D240," o"),'VEINS SIMPLIFIED'!$I:$BX,68,0),"")</f>
        <v xml:space="preserve">Dark pink lamination on the bottom and top \of core . Multiple generations of Qtz-Carb veins, latest is orange fibours </v>
      </c>
    </row>
    <row r="241" spans="2:25" hidden="1" x14ac:dyDescent="0.3">
      <c r="B241">
        <v>72</v>
      </c>
      <c r="C241">
        <v>2</v>
      </c>
      <c r="D241" t="str">
        <f t="shared" si="3"/>
        <v>72-2</v>
      </c>
      <c r="E241">
        <v>0</v>
      </c>
      <c r="F241">
        <v>64</v>
      </c>
      <c r="G241" s="126">
        <v>177.18</v>
      </c>
      <c r="H241" s="122">
        <v>177.82</v>
      </c>
      <c r="I241" s="55" t="str">
        <f>IFERROR(VLOOKUP($D241,'VEINS SIMPLIFIED'!$H:$J,3,0),"")</f>
        <v>Listveneite</v>
      </c>
      <c r="J241" t="str">
        <f>IFERROR(VLOOKUP(CONCATENATE($D241," 1"),'VEINS SIMPLIFIED'!$I:$S,'VEINS SIMPLIFIED'!$R$1,0),"")</f>
        <v>CARB-OXD</v>
      </c>
      <c r="K241" s="122">
        <f>IFERROR(VLOOKUP(CONCATENATE($D241," 1"),'VEINS SIMPLIFIED'!$I:$S,'VEINS SIMPLIFIED'!$N$1,0),"")</f>
        <v>177.18</v>
      </c>
      <c r="L241" s="122">
        <f>IFERROR(VLOOKUP(CONCATENATE($D241," 1"),'VEINS SIMPLIFIED'!$I:$S,'VEINS SIMPLIFIED'!$O$1,0),"")</f>
        <v>177.81</v>
      </c>
      <c r="M241" t="str">
        <f>IFERROR(VLOOKUP(CONCATENATE($D241," 2"),'VEINS SIMPLIFIED'!$I:$S,'VEINS SIMPLIFIED'!$R$1,0),"")</f>
        <v/>
      </c>
      <c r="N241" t="str">
        <f>IFERROR(VLOOKUP(CONCATENATE($D241," 2"),'VEINS SIMPLIFIED'!$I:$S,'VEINS SIMPLIFIED'!$N$1,0),"")</f>
        <v/>
      </c>
      <c r="O241" t="str">
        <f>IFERROR(VLOOKUP(CONCATENATE($D241," 2"),'VEINS SIMPLIFIED'!$I:$S,'VEINS SIMPLIFIED'!$O$1,0),"")</f>
        <v/>
      </c>
      <c r="P241" t="str">
        <f>IFERROR(VLOOKUP(CONCATENATE($D241," 3"),'VEINS SIMPLIFIED'!$I:$S,'VEINS SIMPLIFIED'!$R$1,0),"")</f>
        <v>CARB-QTZ</v>
      </c>
      <c r="Q241">
        <f>IFERROR(VLOOKUP(CONCATENATE($D241," 3"),'VEINS SIMPLIFIED'!$I:$S,'VEINS SIMPLIFIED'!$N$1,0),"")</f>
        <v>177.18</v>
      </c>
      <c r="R241">
        <f>IFERROR(VLOOKUP(CONCATENATE($D241," 3"),'VEINS SIMPLIFIED'!$I:$S,'VEINS SIMPLIFIED'!$O$1,0),"")</f>
        <v>177.81</v>
      </c>
      <c r="S241" t="str">
        <f>IFERROR(VLOOKUP(CONCATENATE($D241," 4"),'VEINS SIMPLIFIED'!$I:$S,'VEINS SIMPLIFIED'!$R$1,0),"")</f>
        <v>LATE CARB</v>
      </c>
      <c r="T241">
        <f>IFERROR(VLOOKUP(CONCATENATE($D241," 4"),'VEINS SIMPLIFIED'!$I:$S,'VEINS SIMPLIFIED'!$N$1,0),"")</f>
        <v>177.18</v>
      </c>
      <c r="U241">
        <f>IFERROR(VLOOKUP(CONCATENATE($D241," 4"),'VEINS SIMPLIFIED'!$I:$S,'VEINS SIMPLIFIED'!$O$1,0),"")</f>
        <v>177.29000000000002</v>
      </c>
      <c r="V241" t="str">
        <f>IFERROR(VLOOKUP(CONCATENATE($D241," 5"),'VEINS SIMPLIFIED'!$I:$S,'VEINS SIMPLIFIED'!$R$1,0),"")</f>
        <v>OTHER</v>
      </c>
      <c r="W241">
        <f>IFERROR(VLOOKUP(CONCATENATE($D241," 5"),'VEINS SIMPLIFIED'!$I:$S,'VEINS SIMPLIFIED'!$N$1,0),"")</f>
        <v>177.18</v>
      </c>
      <c r="X241">
        <f>IFERROR(VLOOKUP(CONCATENATE($D241," 5"),'VEINS SIMPLIFIED'!$I:$S,'VEINS SIMPLIFIED'!$O$1,0),"")</f>
        <v>177.81</v>
      </c>
      <c r="Y241" s="113" t="str">
        <f>IFERROR(VLOOKUP(CONCATENATE($D241," o"),'VEINS SIMPLIFIED'!$I:$BX,68,0),"")</f>
        <v>Pink background dominates, multiple generations of Qtz-Carb. Veins</v>
      </c>
    </row>
    <row r="242" spans="2:25" hidden="1" x14ac:dyDescent="0.3">
      <c r="B242">
        <v>72</v>
      </c>
      <c r="C242">
        <v>3</v>
      </c>
      <c r="D242" t="str">
        <f t="shared" si="3"/>
        <v>72-3</v>
      </c>
      <c r="E242">
        <v>0</v>
      </c>
      <c r="F242">
        <v>93</v>
      </c>
      <c r="G242" s="126">
        <v>177.82500000000002</v>
      </c>
      <c r="H242" s="122">
        <v>178.75500000000002</v>
      </c>
      <c r="I242" s="55" t="str">
        <f>IFERROR(VLOOKUP($D242,'VEINS SIMPLIFIED'!$H:$J,3,0),"")</f>
        <v>Listveneite</v>
      </c>
      <c r="J242" t="str">
        <f>IFERROR(VLOOKUP(CONCATENATE($D242," 1"),'VEINS SIMPLIFIED'!$I:$S,'VEINS SIMPLIFIED'!$R$1,0),"")</f>
        <v>CARB-OXD</v>
      </c>
      <c r="K242" s="122">
        <f>IFERROR(VLOOKUP(CONCATENATE($D242," 1"),'VEINS SIMPLIFIED'!$I:$S,'VEINS SIMPLIFIED'!$N$1,0),"")</f>
        <v>177.82500000000002</v>
      </c>
      <c r="L242" s="122">
        <f>IFERROR(VLOOKUP(CONCATENATE($D242," 1"),'VEINS SIMPLIFIED'!$I:$S,'VEINS SIMPLIFIED'!$O$1,0),"")</f>
        <v>178.75500000000002</v>
      </c>
      <c r="M242" t="str">
        <f>IFERROR(VLOOKUP(CONCATENATE($D242," 2"),'VEINS SIMPLIFIED'!$I:$S,'VEINS SIMPLIFIED'!$R$1,0),"")</f>
        <v/>
      </c>
      <c r="N242" t="str">
        <f>IFERROR(VLOOKUP(CONCATENATE($D242," 2"),'VEINS SIMPLIFIED'!$I:$S,'VEINS SIMPLIFIED'!$N$1,0),"")</f>
        <v/>
      </c>
      <c r="O242" t="str">
        <f>IFERROR(VLOOKUP(CONCATENATE($D242," 2"),'VEINS SIMPLIFIED'!$I:$S,'VEINS SIMPLIFIED'!$O$1,0),"")</f>
        <v/>
      </c>
      <c r="P242" t="str">
        <f>IFERROR(VLOOKUP(CONCATENATE($D242," 3"),'VEINS SIMPLIFIED'!$I:$S,'VEINS SIMPLIFIED'!$R$1,0),"")</f>
        <v>CARB-QTZ</v>
      </c>
      <c r="Q242">
        <f>IFERROR(VLOOKUP(CONCATENATE($D242," 3"),'VEINS SIMPLIFIED'!$I:$S,'VEINS SIMPLIFIED'!$N$1,0),"")</f>
        <v>177.82500000000002</v>
      </c>
      <c r="R242">
        <f>IFERROR(VLOOKUP(CONCATENATE($D242," 3"),'VEINS SIMPLIFIED'!$I:$S,'VEINS SIMPLIFIED'!$O$1,0),"")</f>
        <v>178.75500000000002</v>
      </c>
      <c r="S242" t="str">
        <f>IFERROR(VLOOKUP(CONCATENATE($D242," 4"),'VEINS SIMPLIFIED'!$I:$S,'VEINS SIMPLIFIED'!$R$1,0),"")</f>
        <v>LATE CARB</v>
      </c>
      <c r="T242">
        <f>IFERROR(VLOOKUP(CONCATENATE($D242," 4"),'VEINS SIMPLIFIED'!$I:$S,'VEINS SIMPLIFIED'!$N$1,0),"")</f>
        <v>177.82500000000002</v>
      </c>
      <c r="U242">
        <f>IFERROR(VLOOKUP(CONCATENATE($D242," 4"),'VEINS SIMPLIFIED'!$I:$S,'VEINS SIMPLIFIED'!$O$1,0),"")</f>
        <v>178.75500000000002</v>
      </c>
      <c r="V242" t="str">
        <f>IFERROR(VLOOKUP(CONCATENATE($D242," 5"),'VEINS SIMPLIFIED'!$I:$S,'VEINS SIMPLIFIED'!$R$1,0),"")</f>
        <v/>
      </c>
      <c r="W242" t="str">
        <f>IFERROR(VLOOKUP(CONCATENATE($D242," 5"),'VEINS SIMPLIFIED'!$I:$S,'VEINS SIMPLIFIED'!$N$1,0),"")</f>
        <v/>
      </c>
      <c r="X242" t="str">
        <f>IFERROR(VLOOKUP(CONCATENATE($D242," 5"),'VEINS SIMPLIFIED'!$I:$S,'VEINS SIMPLIFIED'!$O$1,0),"")</f>
        <v/>
      </c>
      <c r="Y242" s="113" t="str">
        <f>IFERROR(VLOOKUP(CONCATENATE($D242," o"),'VEINS SIMPLIFIED'!$I:$BX,68,0),"")</f>
        <v xml:space="preserve">Pink dark backghround dominates and intensifies, multiple generations of Qtz-Carb veins, latest is orange fibours </v>
      </c>
    </row>
    <row r="243" spans="2:25" hidden="1" x14ac:dyDescent="0.3">
      <c r="B243">
        <v>72</v>
      </c>
      <c r="C243">
        <v>4</v>
      </c>
      <c r="D243" t="str">
        <f t="shared" si="3"/>
        <v>72-4</v>
      </c>
      <c r="E243">
        <v>0</v>
      </c>
      <c r="F243">
        <v>65</v>
      </c>
      <c r="G243" s="126">
        <v>178.76000000000002</v>
      </c>
      <c r="H243" s="122">
        <v>179.41000000000003</v>
      </c>
      <c r="I243" s="55" t="str">
        <f>IFERROR(VLOOKUP($D243,'VEINS SIMPLIFIED'!$H:$J,3,0),"")</f>
        <v>Listveneite</v>
      </c>
      <c r="J243" t="str">
        <f>IFERROR(VLOOKUP(CONCATENATE($D243," 1"),'VEINS SIMPLIFIED'!$I:$S,'VEINS SIMPLIFIED'!$R$1,0),"")</f>
        <v>CARB-OXD</v>
      </c>
      <c r="K243" s="122">
        <f>IFERROR(VLOOKUP(CONCATENATE($D243," 1"),'VEINS SIMPLIFIED'!$I:$S,'VEINS SIMPLIFIED'!$N$1,0),"")</f>
        <v>178.76000000000002</v>
      </c>
      <c r="L243" s="122">
        <f>IFERROR(VLOOKUP(CONCATENATE($D243," 1"),'VEINS SIMPLIFIED'!$I:$S,'VEINS SIMPLIFIED'!$O$1,0),"")</f>
        <v>179.41000000000003</v>
      </c>
      <c r="M243" t="str">
        <f>IFERROR(VLOOKUP(CONCATENATE($D243," 2"),'VEINS SIMPLIFIED'!$I:$S,'VEINS SIMPLIFIED'!$R$1,0),"")</f>
        <v/>
      </c>
      <c r="N243" t="str">
        <f>IFERROR(VLOOKUP(CONCATENATE($D243," 2"),'VEINS SIMPLIFIED'!$I:$S,'VEINS SIMPLIFIED'!$N$1,0),"")</f>
        <v/>
      </c>
      <c r="O243" t="str">
        <f>IFERROR(VLOOKUP(CONCATENATE($D243," 2"),'VEINS SIMPLIFIED'!$I:$S,'VEINS SIMPLIFIED'!$O$1,0),"")</f>
        <v/>
      </c>
      <c r="P243" t="str">
        <f>IFERROR(VLOOKUP(CONCATENATE($D243," 3"),'VEINS SIMPLIFIED'!$I:$S,'VEINS SIMPLIFIED'!$R$1,0),"")</f>
        <v>CARB-QTZ</v>
      </c>
      <c r="Q243">
        <f>IFERROR(VLOOKUP(CONCATENATE($D243," 3"),'VEINS SIMPLIFIED'!$I:$S,'VEINS SIMPLIFIED'!$N$1,0),"")</f>
        <v>178.76000000000002</v>
      </c>
      <c r="R243">
        <f>IFERROR(VLOOKUP(CONCATENATE($D243," 3"),'VEINS SIMPLIFIED'!$I:$S,'VEINS SIMPLIFIED'!$O$1,0),"")</f>
        <v>179.41000000000003</v>
      </c>
      <c r="S243" t="str">
        <f>IFERROR(VLOOKUP(CONCATENATE($D243," 4"),'VEINS SIMPLIFIED'!$I:$S,'VEINS SIMPLIFIED'!$R$1,0),"")</f>
        <v>LATE CARB</v>
      </c>
      <c r="T243">
        <f>IFERROR(VLOOKUP(CONCATENATE($D243," 4"),'VEINS SIMPLIFIED'!$I:$S,'VEINS SIMPLIFIED'!$N$1,0),"")</f>
        <v>178.76000000000002</v>
      </c>
      <c r="U243">
        <f>IFERROR(VLOOKUP(CONCATENATE($D243," 4"),'VEINS SIMPLIFIED'!$I:$S,'VEINS SIMPLIFIED'!$O$1,0),"")</f>
        <v>179.41000000000003</v>
      </c>
      <c r="V243" t="str">
        <f>IFERROR(VLOOKUP(CONCATENATE($D243," 5"),'VEINS SIMPLIFIED'!$I:$S,'VEINS SIMPLIFIED'!$R$1,0),"")</f>
        <v/>
      </c>
      <c r="W243" t="str">
        <f>IFERROR(VLOOKUP(CONCATENATE($D243," 5"),'VEINS SIMPLIFIED'!$I:$S,'VEINS SIMPLIFIED'!$N$1,0),"")</f>
        <v/>
      </c>
      <c r="X243" t="str">
        <f>IFERROR(VLOOKUP(CONCATENATE($D243," 5"),'VEINS SIMPLIFIED'!$I:$S,'VEINS SIMPLIFIED'!$O$1,0),"")</f>
        <v/>
      </c>
      <c r="Y243" s="113" t="str">
        <f>IFERROR(VLOOKUP(CONCATENATE($D243," o"),'VEINS SIMPLIFIED'!$I:$BX,68,0),"")</f>
        <v xml:space="preserve">Pink dark backghround dominates, multiple generations of Qtz-Carb veins, latest is orange fibours </v>
      </c>
    </row>
    <row r="244" spans="2:25" hidden="1" x14ac:dyDescent="0.3">
      <c r="B244">
        <v>73</v>
      </c>
      <c r="C244">
        <v>1</v>
      </c>
      <c r="D244" t="str">
        <f t="shared" si="3"/>
        <v>73-1</v>
      </c>
      <c r="E244">
        <v>0</v>
      </c>
      <c r="F244">
        <v>97</v>
      </c>
      <c r="G244" s="126">
        <v>179.3</v>
      </c>
      <c r="H244" s="122">
        <v>180.27</v>
      </c>
      <c r="I244" s="55" t="str">
        <f>IFERROR(VLOOKUP($D244,'VEINS SIMPLIFIED'!$H:$J,3,0),"")</f>
        <v>Listveneite</v>
      </c>
      <c r="J244" t="str">
        <f>IFERROR(VLOOKUP(CONCATENATE($D244," 1"),'VEINS SIMPLIFIED'!$I:$S,'VEINS SIMPLIFIED'!$R$1,0),"")</f>
        <v>CARB-OXD</v>
      </c>
      <c r="K244" s="122">
        <f>IFERROR(VLOOKUP(CONCATENATE($D244," 1"),'VEINS SIMPLIFIED'!$I:$S,'VEINS SIMPLIFIED'!$N$1,0),"")</f>
        <v>179.3</v>
      </c>
      <c r="L244" s="122">
        <f>IFERROR(VLOOKUP(CONCATENATE($D244," 1"),'VEINS SIMPLIFIED'!$I:$S,'VEINS SIMPLIFIED'!$O$1,0),"")</f>
        <v>180.27</v>
      </c>
      <c r="M244" t="str">
        <f>IFERROR(VLOOKUP(CONCATENATE($D244," 2"),'VEINS SIMPLIFIED'!$I:$S,'VEINS SIMPLIFIED'!$R$1,0),"")</f>
        <v>CARBONATE</v>
      </c>
      <c r="N244">
        <f>IFERROR(VLOOKUP(CONCATENATE($D244," 2"),'VEINS SIMPLIFIED'!$I:$S,'VEINS SIMPLIFIED'!$N$1,0),"")</f>
        <v>179.95000000000002</v>
      </c>
      <c r="O244">
        <f>IFERROR(VLOOKUP(CONCATENATE($D244," 2"),'VEINS SIMPLIFIED'!$I:$S,'VEINS SIMPLIFIED'!$O$1,0),"")</f>
        <v>180.27</v>
      </c>
      <c r="P244" t="str">
        <f>IFERROR(VLOOKUP(CONCATENATE($D244," 3"),'VEINS SIMPLIFIED'!$I:$S,'VEINS SIMPLIFIED'!$R$1,0),"")</f>
        <v>CARB-QTZ</v>
      </c>
      <c r="Q244">
        <f>IFERROR(VLOOKUP(CONCATENATE($D244," 3"),'VEINS SIMPLIFIED'!$I:$S,'VEINS SIMPLIFIED'!$N$1,0),"")</f>
        <v>179.3</v>
      </c>
      <c r="R244">
        <f>IFERROR(VLOOKUP(CONCATENATE($D244," 3"),'VEINS SIMPLIFIED'!$I:$S,'VEINS SIMPLIFIED'!$O$1,0),"")</f>
        <v>180.27</v>
      </c>
      <c r="S244" t="str">
        <f>IFERROR(VLOOKUP(CONCATENATE($D244," 4"),'VEINS SIMPLIFIED'!$I:$S,'VEINS SIMPLIFIED'!$R$1,0),"")</f>
        <v>LATE CARB</v>
      </c>
      <c r="T244">
        <f>IFERROR(VLOOKUP(CONCATENATE($D244," 4"),'VEINS SIMPLIFIED'!$I:$S,'VEINS SIMPLIFIED'!$N$1,0),"")</f>
        <v>179.3</v>
      </c>
      <c r="U244">
        <f>IFERROR(VLOOKUP(CONCATENATE($D244," 4"),'VEINS SIMPLIFIED'!$I:$S,'VEINS SIMPLIFIED'!$O$1,0),"")</f>
        <v>180.27</v>
      </c>
      <c r="V244" t="str">
        <f>IFERROR(VLOOKUP(CONCATENATE($D244," 5"),'VEINS SIMPLIFIED'!$I:$S,'VEINS SIMPLIFIED'!$R$1,0),"")</f>
        <v/>
      </c>
      <c r="W244" t="str">
        <f>IFERROR(VLOOKUP(CONCATENATE($D244," 5"),'VEINS SIMPLIFIED'!$I:$S,'VEINS SIMPLIFIED'!$N$1,0),"")</f>
        <v/>
      </c>
      <c r="X244" t="str">
        <f>IFERROR(VLOOKUP(CONCATENATE($D244," 5"),'VEINS SIMPLIFIED'!$I:$S,'VEINS SIMPLIFIED'!$O$1,0),"")</f>
        <v/>
      </c>
      <c r="Y244" s="113" t="str">
        <f>IFERROR(VLOOKUP(CONCATENATE($D244," o"),'VEINS SIMPLIFIED'!$I:$BX,68,0),"")</f>
        <v xml:space="preserve">Dark pink lamination on the bottom of core . Multiple generations of Qtz-Carb veins, latest is orange fibours </v>
      </c>
    </row>
    <row r="245" spans="2:25" hidden="1" x14ac:dyDescent="0.3">
      <c r="B245">
        <v>73</v>
      </c>
      <c r="C245">
        <v>2</v>
      </c>
      <c r="D245" t="str">
        <f t="shared" si="3"/>
        <v>73-2</v>
      </c>
      <c r="E245">
        <v>0</v>
      </c>
      <c r="F245">
        <v>75</v>
      </c>
      <c r="G245" s="126">
        <v>180.27</v>
      </c>
      <c r="H245" s="122">
        <v>181.02</v>
      </c>
      <c r="I245" s="55" t="str">
        <f>IFERROR(VLOOKUP($D245,'VEINS SIMPLIFIED'!$H:$J,3,0),"")</f>
        <v>Listveneite</v>
      </c>
      <c r="J245" t="str">
        <f>IFERROR(VLOOKUP(CONCATENATE($D245," 1"),'VEINS SIMPLIFIED'!$I:$S,'VEINS SIMPLIFIED'!$R$1,0),"")</f>
        <v>CARB-OXD</v>
      </c>
      <c r="K245" s="122">
        <f>IFERROR(VLOOKUP(CONCATENATE($D245," 1"),'VEINS SIMPLIFIED'!$I:$S,'VEINS SIMPLIFIED'!$N$1,0),"")</f>
        <v>180.27</v>
      </c>
      <c r="L245" s="122">
        <f>IFERROR(VLOOKUP(CONCATENATE($D245," 1"),'VEINS SIMPLIFIED'!$I:$S,'VEINS SIMPLIFIED'!$O$1,0),"")</f>
        <v>181.02</v>
      </c>
      <c r="M245" t="str">
        <f>IFERROR(VLOOKUP(CONCATENATE($D245," 2"),'VEINS SIMPLIFIED'!$I:$S,'VEINS SIMPLIFIED'!$R$1,0),"")</f>
        <v/>
      </c>
      <c r="N245" t="str">
        <f>IFERROR(VLOOKUP(CONCATENATE($D245," 2"),'VEINS SIMPLIFIED'!$I:$S,'VEINS SIMPLIFIED'!$N$1,0),"")</f>
        <v/>
      </c>
      <c r="O245" t="str">
        <f>IFERROR(VLOOKUP(CONCATENATE($D245," 2"),'VEINS SIMPLIFIED'!$I:$S,'VEINS SIMPLIFIED'!$O$1,0),"")</f>
        <v/>
      </c>
      <c r="P245" t="str">
        <f>IFERROR(VLOOKUP(CONCATENATE($D245," 3"),'VEINS SIMPLIFIED'!$I:$S,'VEINS SIMPLIFIED'!$R$1,0),"")</f>
        <v>CARB-QTZ</v>
      </c>
      <c r="Q245">
        <f>IFERROR(VLOOKUP(CONCATENATE($D245," 3"),'VEINS SIMPLIFIED'!$I:$S,'VEINS SIMPLIFIED'!$N$1,0),"")</f>
        <v>180.68</v>
      </c>
      <c r="R245">
        <f>IFERROR(VLOOKUP(CONCATENATE($D245," 3"),'VEINS SIMPLIFIED'!$I:$S,'VEINS SIMPLIFIED'!$O$1,0),"")</f>
        <v>180.82000000000002</v>
      </c>
      <c r="S245" t="str">
        <f>IFERROR(VLOOKUP(CONCATENATE($D245," 4"),'VEINS SIMPLIFIED'!$I:$S,'VEINS SIMPLIFIED'!$R$1,0),"")</f>
        <v/>
      </c>
      <c r="T245" t="str">
        <f>IFERROR(VLOOKUP(CONCATENATE($D245," 4"),'VEINS SIMPLIFIED'!$I:$S,'VEINS SIMPLIFIED'!$N$1,0),"")</f>
        <v/>
      </c>
      <c r="U245" t="str">
        <f>IFERROR(VLOOKUP(CONCATENATE($D245," 4"),'VEINS SIMPLIFIED'!$I:$S,'VEINS SIMPLIFIED'!$O$1,0),"")</f>
        <v/>
      </c>
      <c r="V245" t="str">
        <f>IFERROR(VLOOKUP(CONCATENATE($D245," 5"),'VEINS SIMPLIFIED'!$I:$S,'VEINS SIMPLIFIED'!$R$1,0),"")</f>
        <v/>
      </c>
      <c r="W245" t="str">
        <f>IFERROR(VLOOKUP(CONCATENATE($D245," 5"),'VEINS SIMPLIFIED'!$I:$S,'VEINS SIMPLIFIED'!$N$1,0),"")</f>
        <v/>
      </c>
      <c r="X245" t="str">
        <f>IFERROR(VLOOKUP(CONCATENATE($D245," 5"),'VEINS SIMPLIFIED'!$I:$S,'VEINS SIMPLIFIED'!$O$1,0),"")</f>
        <v/>
      </c>
      <c r="Y245" s="113" t="str">
        <f>IFERROR(VLOOKUP(CONCATENATE($D245," o"),'VEINS SIMPLIFIED'!$I:$BX,68,0),"")</f>
        <v xml:space="preserve">Dark pink lamination on the top of core . Multiple generations of Qtz-Carb veins. </v>
      </c>
    </row>
    <row r="246" spans="2:25" hidden="1" x14ac:dyDescent="0.3">
      <c r="B246">
        <v>73</v>
      </c>
      <c r="C246">
        <v>3</v>
      </c>
      <c r="D246" t="str">
        <f t="shared" si="3"/>
        <v>73-3</v>
      </c>
      <c r="E246">
        <v>0</v>
      </c>
      <c r="F246">
        <v>72</v>
      </c>
      <c r="G246" s="126">
        <v>181.02</v>
      </c>
      <c r="H246" s="122">
        <v>181.74</v>
      </c>
      <c r="I246" s="55" t="str">
        <f>IFERROR(VLOOKUP($D246,'VEINS SIMPLIFIED'!$H:$J,3,0),"")</f>
        <v>Serpentinite</v>
      </c>
      <c r="J246" t="str">
        <f>IFERROR(VLOOKUP(CONCATENATE($D246," 1"),'VEINS SIMPLIFIED'!$I:$S,'VEINS SIMPLIFIED'!$R$1,0),"")</f>
        <v>SERP MESH</v>
      </c>
      <c r="K246" s="122">
        <f>IFERROR(VLOOKUP(CONCATENATE($D246," 1"),'VEINS SIMPLIFIED'!$I:$S,'VEINS SIMPLIFIED'!$N$1,0),"")</f>
        <v>181.52</v>
      </c>
      <c r="L246" s="122">
        <f>IFERROR(VLOOKUP(CONCATENATE($D246," 1"),'VEINS SIMPLIFIED'!$I:$S,'VEINS SIMPLIFIED'!$O$1,0),"")</f>
        <v>181.74</v>
      </c>
      <c r="M246" t="str">
        <f>IFERROR(VLOOKUP(CONCATENATE($D246," 2"),'VEINS SIMPLIFIED'!$I:$S,'VEINS SIMPLIFIED'!$R$1,0),"")</f>
        <v/>
      </c>
      <c r="N246" t="str">
        <f>IFERROR(VLOOKUP(CONCATENATE($D246," 2"),'VEINS SIMPLIFIED'!$I:$S,'VEINS SIMPLIFIED'!$N$1,0),"")</f>
        <v/>
      </c>
      <c r="O246" t="str">
        <f>IFERROR(VLOOKUP(CONCATENATE($D246," 2"),'VEINS SIMPLIFIED'!$I:$S,'VEINS SIMPLIFIED'!$O$1,0),"")</f>
        <v/>
      </c>
      <c r="P246" t="str">
        <f>IFERROR(VLOOKUP(CONCATENATE($D246," 3"),'VEINS SIMPLIFIED'!$I:$S,'VEINS SIMPLIFIED'!$R$1,0),"")</f>
        <v/>
      </c>
      <c r="Q246" t="str">
        <f>IFERROR(VLOOKUP(CONCATENATE($D246," 3"),'VEINS SIMPLIFIED'!$I:$S,'VEINS SIMPLIFIED'!$N$1,0),"")</f>
        <v/>
      </c>
      <c r="R246" t="str">
        <f>IFERROR(VLOOKUP(CONCATENATE($D246," 3"),'VEINS SIMPLIFIED'!$I:$S,'VEINS SIMPLIFIED'!$O$1,0),"")</f>
        <v/>
      </c>
      <c r="S246" t="str">
        <f>IFERROR(VLOOKUP(CONCATENATE($D246," 4"),'VEINS SIMPLIFIED'!$I:$S,'VEINS SIMPLIFIED'!$R$1,0),"")</f>
        <v>CARBONATE</v>
      </c>
      <c r="T246">
        <f>IFERROR(VLOOKUP(CONCATENATE($D246," 4"),'VEINS SIMPLIFIED'!$I:$S,'VEINS SIMPLIFIED'!$N$1,0),"")</f>
        <v>181.37</v>
      </c>
      <c r="U246">
        <f>IFERROR(VLOOKUP(CONCATENATE($D246," 4"),'VEINS SIMPLIFIED'!$I:$S,'VEINS SIMPLIFIED'!$O$1,0),"")</f>
        <v>181.52</v>
      </c>
      <c r="V246" t="str">
        <f>IFERROR(VLOOKUP(CONCATENATE($D246," 5"),'VEINS SIMPLIFIED'!$I:$S,'VEINS SIMPLIFIED'!$R$1,0),"")</f>
        <v>OTHER</v>
      </c>
      <c r="W246">
        <f>IFERROR(VLOOKUP(CONCATENATE($D246," 5"),'VEINS SIMPLIFIED'!$I:$S,'VEINS SIMPLIFIED'!$N$1,0),"")</f>
        <v>181.21</v>
      </c>
      <c r="X246">
        <f>IFERROR(VLOOKUP(CONCATENATE($D246," 5"),'VEINS SIMPLIFIED'!$I:$S,'VEINS SIMPLIFIED'!$O$1,0),"")</f>
        <v>181.32000000000002</v>
      </c>
      <c r="Y246" s="113" t="str">
        <f>IFERROR(VLOOKUP(CONCATENATE($D246," o"),'VEINS SIMPLIFIED'!$I:$BX,68,0),"")</f>
        <v>Transition from listvenite to serpentinite is banded. Qtz veins close to contact.</v>
      </c>
    </row>
    <row r="247" spans="2:25" hidden="1" x14ac:dyDescent="0.3">
      <c r="B247">
        <v>73</v>
      </c>
      <c r="C247">
        <v>4</v>
      </c>
      <c r="D247" t="str">
        <f t="shared" si="3"/>
        <v>73-4</v>
      </c>
      <c r="E247">
        <v>0</v>
      </c>
      <c r="F247">
        <v>60</v>
      </c>
      <c r="G247" s="126">
        <v>181.74</v>
      </c>
      <c r="H247" s="122">
        <v>182.34</v>
      </c>
      <c r="I247" s="55" t="str">
        <f>IFERROR(VLOOKUP($D247,'VEINS SIMPLIFIED'!$H:$J,3,0),"")</f>
        <v>Serpentinite</v>
      </c>
      <c r="J247" t="str">
        <f>IFERROR(VLOOKUP(CONCATENATE($D247," 1"),'VEINS SIMPLIFIED'!$I:$S,'VEINS SIMPLIFIED'!$R$1,0),"")</f>
        <v>SERP MESH</v>
      </c>
      <c r="K247" s="122">
        <f>IFERROR(VLOOKUP(CONCATENATE($D247," 1"),'VEINS SIMPLIFIED'!$I:$S,'VEINS SIMPLIFIED'!$N$1,0),"")</f>
        <v>181.74</v>
      </c>
      <c r="L247" s="122">
        <f>IFERROR(VLOOKUP(CONCATENATE($D247," 1"),'VEINS SIMPLIFIED'!$I:$S,'VEINS SIMPLIFIED'!$O$1,0),"")</f>
        <v>182.33</v>
      </c>
      <c r="M247" t="str">
        <f>IFERROR(VLOOKUP(CONCATENATE($D247," 2"),'VEINS SIMPLIFIED'!$I:$S,'VEINS SIMPLIFIED'!$R$1,0),"")</f>
        <v/>
      </c>
      <c r="N247" t="str">
        <f>IFERROR(VLOOKUP(CONCATENATE($D247," 2"),'VEINS SIMPLIFIED'!$I:$S,'VEINS SIMPLIFIED'!$N$1,0),"")</f>
        <v/>
      </c>
      <c r="O247" t="str">
        <f>IFERROR(VLOOKUP(CONCATENATE($D247," 2"),'VEINS SIMPLIFIED'!$I:$S,'VEINS SIMPLIFIED'!$O$1,0),"")</f>
        <v/>
      </c>
      <c r="P247" t="str">
        <f>IFERROR(VLOOKUP(CONCATENATE($D247," 3"),'VEINS SIMPLIFIED'!$I:$S,'VEINS SIMPLIFIED'!$R$1,0),"")</f>
        <v/>
      </c>
      <c r="Q247" t="str">
        <f>IFERROR(VLOOKUP(CONCATENATE($D247," 3"),'VEINS SIMPLIFIED'!$I:$S,'VEINS SIMPLIFIED'!$N$1,0),"")</f>
        <v/>
      </c>
      <c r="R247" t="str">
        <f>IFERROR(VLOOKUP(CONCATENATE($D247," 3"),'VEINS SIMPLIFIED'!$I:$S,'VEINS SIMPLIFIED'!$O$1,0),"")</f>
        <v/>
      </c>
      <c r="S247" t="str">
        <f>IFERROR(VLOOKUP(CONCATENATE($D247," 4"),'VEINS SIMPLIFIED'!$I:$S,'VEINS SIMPLIFIED'!$R$1,0),"")</f>
        <v>CARBONATE</v>
      </c>
      <c r="T247">
        <f>IFERROR(VLOOKUP(CONCATENATE($D247," 4"),'VEINS SIMPLIFIED'!$I:$S,'VEINS SIMPLIFIED'!$N$1,0),"")</f>
        <v>181.74</v>
      </c>
      <c r="U247">
        <f>IFERROR(VLOOKUP(CONCATENATE($D247," 4"),'VEINS SIMPLIFIED'!$I:$S,'VEINS SIMPLIFIED'!$O$1,0),"")</f>
        <v>182.33</v>
      </c>
      <c r="V247" t="str">
        <f>IFERROR(VLOOKUP(CONCATENATE($D247," 5"),'VEINS SIMPLIFIED'!$I:$S,'VEINS SIMPLIFIED'!$R$1,0),"")</f>
        <v/>
      </c>
      <c r="W247" t="str">
        <f>IFERROR(VLOOKUP(CONCATENATE($D247," 5"),'VEINS SIMPLIFIED'!$I:$S,'VEINS SIMPLIFIED'!$N$1,0),"")</f>
        <v/>
      </c>
      <c r="X247" t="str">
        <f>IFERROR(VLOOKUP(CONCATENATE($D247," 5"),'VEINS SIMPLIFIED'!$I:$S,'VEINS SIMPLIFIED'!$O$1,0),"")</f>
        <v/>
      </c>
      <c r="Y247" s="113" t="str">
        <f>IFERROR(VLOOKUP(CONCATENATE($D247," o"),'VEINS SIMPLIFIED'!$I:$BX,68,0),"")</f>
        <v>Massive serperntinite with mutliple set of serpetine and carbonate veines</v>
      </c>
    </row>
    <row r="248" spans="2:25" hidden="1" x14ac:dyDescent="0.3">
      <c r="B248">
        <v>74</v>
      </c>
      <c r="C248">
        <v>1</v>
      </c>
      <c r="D248" t="str">
        <f t="shared" si="3"/>
        <v>74-1</v>
      </c>
      <c r="E248">
        <v>0</v>
      </c>
      <c r="F248">
        <v>72</v>
      </c>
      <c r="G248" s="126">
        <v>182.35</v>
      </c>
      <c r="H248" s="122">
        <v>183.07</v>
      </c>
      <c r="I248" s="55" t="str">
        <f>IFERROR(VLOOKUP($D248,'VEINS SIMPLIFIED'!$H:$J,3,0),"")</f>
        <v>Serpentinite</v>
      </c>
      <c r="J248" t="str">
        <f>IFERROR(VLOOKUP(CONCATENATE($D248," 1"),'VEINS SIMPLIFIED'!$I:$S,'VEINS SIMPLIFIED'!$R$1,0),"")</f>
        <v>SERP MESH</v>
      </c>
      <c r="K248" s="122">
        <f>IFERROR(VLOOKUP(CONCATENATE($D248," 1"),'VEINS SIMPLIFIED'!$I:$S,'VEINS SIMPLIFIED'!$N$1,0),"")</f>
        <v>182.35</v>
      </c>
      <c r="L248" s="122">
        <f>IFERROR(VLOOKUP(CONCATENATE($D248," 1"),'VEINS SIMPLIFIED'!$I:$S,'VEINS SIMPLIFIED'!$O$1,0),"")</f>
        <v>183.07</v>
      </c>
      <c r="M248" t="str">
        <f>IFERROR(VLOOKUP(CONCATENATE($D248," 2"),'VEINS SIMPLIFIED'!$I:$S,'VEINS SIMPLIFIED'!$R$1,0),"")</f>
        <v/>
      </c>
      <c r="N248" t="str">
        <f>IFERROR(VLOOKUP(CONCATENATE($D248," 2"),'VEINS SIMPLIFIED'!$I:$S,'VEINS SIMPLIFIED'!$N$1,0),"")</f>
        <v/>
      </c>
      <c r="O248" t="str">
        <f>IFERROR(VLOOKUP(CONCATENATE($D248," 2"),'VEINS SIMPLIFIED'!$I:$S,'VEINS SIMPLIFIED'!$O$1,0),"")</f>
        <v/>
      </c>
      <c r="P248" t="str">
        <f>IFERROR(VLOOKUP(CONCATENATE($D248," 3"),'VEINS SIMPLIFIED'!$I:$S,'VEINS SIMPLIFIED'!$R$1,0),"")</f>
        <v/>
      </c>
      <c r="Q248" t="str">
        <f>IFERROR(VLOOKUP(CONCATENATE($D248," 3"),'VEINS SIMPLIFIED'!$I:$S,'VEINS SIMPLIFIED'!$N$1,0),"")</f>
        <v/>
      </c>
      <c r="R248" t="str">
        <f>IFERROR(VLOOKUP(CONCATENATE($D248," 3"),'VEINS SIMPLIFIED'!$I:$S,'VEINS SIMPLIFIED'!$O$1,0),"")</f>
        <v/>
      </c>
      <c r="S248" t="str">
        <f>IFERROR(VLOOKUP(CONCATENATE($D248," 4"),'VEINS SIMPLIFIED'!$I:$S,'VEINS SIMPLIFIED'!$R$1,0),"")</f>
        <v>CARBONATE</v>
      </c>
      <c r="T248">
        <f>IFERROR(VLOOKUP(CONCATENATE($D248," 4"),'VEINS SIMPLIFIED'!$I:$S,'VEINS SIMPLIFIED'!$N$1,0),"")</f>
        <v>182.35</v>
      </c>
      <c r="U248">
        <f>IFERROR(VLOOKUP(CONCATENATE($D248," 4"),'VEINS SIMPLIFIED'!$I:$S,'VEINS SIMPLIFIED'!$O$1,0),"")</f>
        <v>183.07</v>
      </c>
      <c r="V248" t="str">
        <f>IFERROR(VLOOKUP(CONCATENATE($D248," 5"),'VEINS SIMPLIFIED'!$I:$S,'VEINS SIMPLIFIED'!$R$1,0),"")</f>
        <v/>
      </c>
      <c r="W248" t="str">
        <f>IFERROR(VLOOKUP(CONCATENATE($D248," 5"),'VEINS SIMPLIFIED'!$I:$S,'VEINS SIMPLIFIED'!$N$1,0),"")</f>
        <v/>
      </c>
      <c r="X248" t="str">
        <f>IFERROR(VLOOKUP(CONCATENATE($D248," 5"),'VEINS SIMPLIFIED'!$I:$S,'VEINS SIMPLIFIED'!$O$1,0),"")</f>
        <v/>
      </c>
      <c r="Y248" s="113" t="str">
        <f>IFERROR(VLOOKUP(CONCATENATE($D248," o"),'VEINS SIMPLIFIED'!$I:$BX,68,0),"")</f>
        <v>Massive serperntinite with mutliple set of serpetine and carbonate veines</v>
      </c>
    </row>
    <row r="249" spans="2:25" hidden="1" x14ac:dyDescent="0.3">
      <c r="B249">
        <v>74</v>
      </c>
      <c r="C249">
        <v>2</v>
      </c>
      <c r="D249" t="str">
        <f t="shared" si="3"/>
        <v>74-2</v>
      </c>
      <c r="E249">
        <v>0</v>
      </c>
      <c r="F249">
        <v>74</v>
      </c>
      <c r="G249" s="126">
        <v>183.07</v>
      </c>
      <c r="H249" s="122">
        <v>183.81</v>
      </c>
      <c r="I249" s="55" t="str">
        <f>IFERROR(VLOOKUP($D249,'VEINS SIMPLIFIED'!$H:$J,3,0),"")</f>
        <v>Serpentinite</v>
      </c>
      <c r="J249" t="str">
        <f>IFERROR(VLOOKUP(CONCATENATE($D249," 1"),'VEINS SIMPLIFIED'!$I:$S,'VEINS SIMPLIFIED'!$R$1,0),"")</f>
        <v>SERP MESH</v>
      </c>
      <c r="K249" s="122">
        <f>IFERROR(VLOOKUP(CONCATENATE($D249," 1"),'VEINS SIMPLIFIED'!$I:$S,'VEINS SIMPLIFIED'!$N$1,0),"")</f>
        <v>183.07</v>
      </c>
      <c r="L249" s="122">
        <f>IFERROR(VLOOKUP(CONCATENATE($D249," 1"),'VEINS SIMPLIFIED'!$I:$S,'VEINS SIMPLIFIED'!$O$1,0),"")</f>
        <v>183.81</v>
      </c>
      <c r="M249" t="str">
        <f>IFERROR(VLOOKUP(CONCATENATE($D249," 2"),'VEINS SIMPLIFIED'!$I:$S,'VEINS SIMPLIFIED'!$R$1,0),"")</f>
        <v>SERPENTINE</v>
      </c>
      <c r="N249">
        <f>IFERROR(VLOOKUP(CONCATENATE($D249," 2"),'VEINS SIMPLIFIED'!$I:$S,'VEINS SIMPLIFIED'!$N$1,0),"")</f>
        <v>183.07</v>
      </c>
      <c r="O249">
        <f>IFERROR(VLOOKUP(CONCATENATE($D249," 2"),'VEINS SIMPLIFIED'!$I:$S,'VEINS SIMPLIFIED'!$O$1,0),"")</f>
        <v>183.81</v>
      </c>
      <c r="P249" t="str">
        <f>IFERROR(VLOOKUP(CONCATENATE($D249," 3"),'VEINS SIMPLIFIED'!$I:$S,'VEINS SIMPLIFIED'!$R$1,0),"")</f>
        <v/>
      </c>
      <c r="Q249" t="str">
        <f>IFERROR(VLOOKUP(CONCATENATE($D249," 3"),'VEINS SIMPLIFIED'!$I:$S,'VEINS SIMPLIFIED'!$N$1,0),"")</f>
        <v/>
      </c>
      <c r="R249" t="str">
        <f>IFERROR(VLOOKUP(CONCATENATE($D249," 3"),'VEINS SIMPLIFIED'!$I:$S,'VEINS SIMPLIFIED'!$O$1,0),"")</f>
        <v/>
      </c>
      <c r="S249" t="str">
        <f>IFERROR(VLOOKUP(CONCATENATE($D249," 4"),'VEINS SIMPLIFIED'!$I:$S,'VEINS SIMPLIFIED'!$R$1,0),"")</f>
        <v>CARBONATE</v>
      </c>
      <c r="T249">
        <f>IFERROR(VLOOKUP(CONCATENATE($D249," 4"),'VEINS SIMPLIFIED'!$I:$S,'VEINS SIMPLIFIED'!$N$1,0),"")</f>
        <v>183.54</v>
      </c>
      <c r="U249">
        <f>IFERROR(VLOOKUP(CONCATENATE($D249," 4"),'VEINS SIMPLIFIED'!$I:$S,'VEINS SIMPLIFIED'!$O$1,0),"")</f>
        <v>183.54</v>
      </c>
      <c r="V249" t="str">
        <f>IFERROR(VLOOKUP(CONCATENATE($D249," 5"),'VEINS SIMPLIFIED'!$I:$S,'VEINS SIMPLIFIED'!$R$1,0),"")</f>
        <v/>
      </c>
      <c r="W249" t="str">
        <f>IFERROR(VLOOKUP(CONCATENATE($D249," 5"),'VEINS SIMPLIFIED'!$I:$S,'VEINS SIMPLIFIED'!$N$1,0),"")</f>
        <v/>
      </c>
      <c r="X249" t="str">
        <f>IFERROR(VLOOKUP(CONCATENATE($D249," 5"),'VEINS SIMPLIFIED'!$I:$S,'VEINS SIMPLIFIED'!$O$1,0),"")</f>
        <v/>
      </c>
      <c r="Y249" s="113" t="str">
        <f>IFERROR(VLOOKUP(CONCATENATE($D249," o"),'VEINS SIMPLIFIED'!$I:$BX,68,0),"")</f>
        <v>Abundant irregular serp and carb-serp veins.</v>
      </c>
    </row>
    <row r="250" spans="2:25" hidden="1" x14ac:dyDescent="0.3">
      <c r="B250">
        <v>74</v>
      </c>
      <c r="C250">
        <v>3</v>
      </c>
      <c r="D250" t="str">
        <f t="shared" si="3"/>
        <v>74-3</v>
      </c>
      <c r="E250">
        <v>0</v>
      </c>
      <c r="F250">
        <v>80</v>
      </c>
      <c r="G250" s="126">
        <v>183.815</v>
      </c>
      <c r="H250" s="122">
        <v>184.61500000000001</v>
      </c>
      <c r="I250" s="55" t="str">
        <f>IFERROR(VLOOKUP($D250,'VEINS SIMPLIFIED'!$H:$J,3,0),"")</f>
        <v>Serpentinite</v>
      </c>
      <c r="J250" t="str">
        <f>IFERROR(VLOOKUP(CONCATENATE($D250," 1"),'VEINS SIMPLIFIED'!$I:$S,'VEINS SIMPLIFIED'!$R$1,0),"")</f>
        <v>SERP MESH</v>
      </c>
      <c r="K250" s="122">
        <f>IFERROR(VLOOKUP(CONCATENATE($D250," 1"),'VEINS SIMPLIFIED'!$I:$S,'VEINS SIMPLIFIED'!$N$1,0),"")</f>
        <v>183.815</v>
      </c>
      <c r="L250" s="122">
        <f>IFERROR(VLOOKUP(CONCATENATE($D250," 1"),'VEINS SIMPLIFIED'!$I:$S,'VEINS SIMPLIFIED'!$O$1,0),"")</f>
        <v>184.60499999999999</v>
      </c>
      <c r="M250" t="str">
        <f>IFERROR(VLOOKUP(CONCATENATE($D250," 2"),'VEINS SIMPLIFIED'!$I:$S,'VEINS SIMPLIFIED'!$R$1,0),"")</f>
        <v>SERPENTINE</v>
      </c>
      <c r="N250">
        <f>IFERROR(VLOOKUP(CONCATENATE($D250," 2"),'VEINS SIMPLIFIED'!$I:$S,'VEINS SIMPLIFIED'!$N$1,0),"")</f>
        <v>183.815</v>
      </c>
      <c r="O250">
        <f>IFERROR(VLOOKUP(CONCATENATE($D250," 2"),'VEINS SIMPLIFIED'!$I:$S,'VEINS SIMPLIFIED'!$O$1,0),"")</f>
        <v>184.60499999999999</v>
      </c>
      <c r="P250" t="str">
        <f>IFERROR(VLOOKUP(CONCATENATE($D250," 3"),'VEINS SIMPLIFIED'!$I:$S,'VEINS SIMPLIFIED'!$R$1,0),"")</f>
        <v/>
      </c>
      <c r="Q250" t="str">
        <f>IFERROR(VLOOKUP(CONCATENATE($D250," 3"),'VEINS SIMPLIFIED'!$I:$S,'VEINS SIMPLIFIED'!$N$1,0),"")</f>
        <v/>
      </c>
      <c r="R250" t="str">
        <f>IFERROR(VLOOKUP(CONCATENATE($D250," 3"),'VEINS SIMPLIFIED'!$I:$S,'VEINS SIMPLIFIED'!$O$1,0),"")</f>
        <v/>
      </c>
      <c r="S250" t="str">
        <f>IFERROR(VLOOKUP(CONCATENATE($D250," 4"),'VEINS SIMPLIFIED'!$I:$S,'VEINS SIMPLIFIED'!$R$1,0),"")</f>
        <v/>
      </c>
      <c r="T250" t="str">
        <f>IFERROR(VLOOKUP(CONCATENATE($D250," 4"),'VEINS SIMPLIFIED'!$I:$S,'VEINS SIMPLIFIED'!$N$1,0),"")</f>
        <v/>
      </c>
      <c r="U250" t="str">
        <f>IFERROR(VLOOKUP(CONCATENATE($D250," 4"),'VEINS SIMPLIFIED'!$I:$S,'VEINS SIMPLIFIED'!$O$1,0),"")</f>
        <v/>
      </c>
      <c r="V250" t="str">
        <f>IFERROR(VLOOKUP(CONCATENATE($D250," 5"),'VEINS SIMPLIFIED'!$I:$S,'VEINS SIMPLIFIED'!$R$1,0),"")</f>
        <v/>
      </c>
      <c r="W250" t="str">
        <f>IFERROR(VLOOKUP(CONCATENATE($D250," 5"),'VEINS SIMPLIFIED'!$I:$S,'VEINS SIMPLIFIED'!$N$1,0),"")</f>
        <v/>
      </c>
      <c r="X250" t="str">
        <f>IFERROR(VLOOKUP(CONCATENATE($D250," 5"),'VEINS SIMPLIFIED'!$I:$S,'VEINS SIMPLIFIED'!$O$1,0),"")</f>
        <v/>
      </c>
      <c r="Y250" s="113" t="str">
        <f>IFERROR(VLOOKUP(CONCATENATE($D250," o"),'VEINS SIMPLIFIED'!$I:$BX,68,0),"")</f>
        <v>Abundant irregular serp and carb-serp veins.</v>
      </c>
    </row>
    <row r="251" spans="2:25" hidden="1" x14ac:dyDescent="0.3">
      <c r="B251">
        <v>74</v>
      </c>
      <c r="C251">
        <v>4</v>
      </c>
      <c r="D251" t="str">
        <f t="shared" si="3"/>
        <v>74-4</v>
      </c>
      <c r="E251">
        <v>0</v>
      </c>
      <c r="F251">
        <v>81</v>
      </c>
      <c r="G251" s="126">
        <v>184.61500000000001</v>
      </c>
      <c r="H251" s="122">
        <v>185.42500000000001</v>
      </c>
      <c r="I251" s="55" t="str">
        <f>IFERROR(VLOOKUP($D251,'VEINS SIMPLIFIED'!$H:$J,3,0),"")</f>
        <v>Serpentinite</v>
      </c>
      <c r="J251" t="str">
        <f>IFERROR(VLOOKUP(CONCATENATE($D251," 1"),'VEINS SIMPLIFIED'!$I:$S,'VEINS SIMPLIFIED'!$R$1,0),"")</f>
        <v>SERP MESH</v>
      </c>
      <c r="K251" s="122">
        <f>IFERROR(VLOOKUP(CONCATENATE($D251," 1"),'VEINS SIMPLIFIED'!$I:$S,'VEINS SIMPLIFIED'!$N$1,0),"")</f>
        <v>184.61500000000001</v>
      </c>
      <c r="L251" s="122">
        <f>IFERROR(VLOOKUP(CONCATENATE($D251," 1"),'VEINS SIMPLIFIED'!$I:$S,'VEINS SIMPLIFIED'!$O$1,0),"")</f>
        <v>185.405</v>
      </c>
      <c r="M251" t="str">
        <f>IFERROR(VLOOKUP(CONCATENATE($D251," 2"),'VEINS SIMPLIFIED'!$I:$S,'VEINS SIMPLIFIED'!$R$1,0),"")</f>
        <v>SERPENTINE</v>
      </c>
      <c r="N251">
        <f>IFERROR(VLOOKUP(CONCATENATE($D251," 2"),'VEINS SIMPLIFIED'!$I:$S,'VEINS SIMPLIFIED'!$N$1,0),"")</f>
        <v>184.61500000000001</v>
      </c>
      <c r="O251">
        <f>IFERROR(VLOOKUP(CONCATENATE($D251," 2"),'VEINS SIMPLIFIED'!$I:$S,'VEINS SIMPLIFIED'!$O$1,0),"")</f>
        <v>185.405</v>
      </c>
      <c r="P251" t="str">
        <f>IFERROR(VLOOKUP(CONCATENATE($D251," 3"),'VEINS SIMPLIFIED'!$I:$S,'VEINS SIMPLIFIED'!$R$1,0),"")</f>
        <v/>
      </c>
      <c r="Q251" t="str">
        <f>IFERROR(VLOOKUP(CONCATENATE($D251," 3"),'VEINS SIMPLIFIED'!$I:$S,'VEINS SIMPLIFIED'!$N$1,0),"")</f>
        <v/>
      </c>
      <c r="R251" t="str">
        <f>IFERROR(VLOOKUP(CONCATENATE($D251," 3"),'VEINS SIMPLIFIED'!$I:$S,'VEINS SIMPLIFIED'!$O$1,0),"")</f>
        <v/>
      </c>
      <c r="S251" t="str">
        <f>IFERROR(VLOOKUP(CONCATENATE($D251," 4"),'VEINS SIMPLIFIED'!$I:$S,'VEINS SIMPLIFIED'!$R$1,0),"")</f>
        <v>CARBONATE</v>
      </c>
      <c r="T251">
        <f>IFERROR(VLOOKUP(CONCATENATE($D251," 4"),'VEINS SIMPLIFIED'!$I:$S,'VEINS SIMPLIFIED'!$N$1,0),"")</f>
        <v>185.08500000000001</v>
      </c>
      <c r="U251">
        <f>IFERROR(VLOOKUP(CONCATENATE($D251," 4"),'VEINS SIMPLIFIED'!$I:$S,'VEINS SIMPLIFIED'!$O$1,0),"")</f>
        <v>185.405</v>
      </c>
      <c r="V251" t="str">
        <f>IFERROR(VLOOKUP(CONCATENATE($D251," 5"),'VEINS SIMPLIFIED'!$I:$S,'VEINS SIMPLIFIED'!$R$1,0),"")</f>
        <v/>
      </c>
      <c r="W251" t="str">
        <f>IFERROR(VLOOKUP(CONCATENATE($D251," 5"),'VEINS SIMPLIFIED'!$I:$S,'VEINS SIMPLIFIED'!$N$1,0),"")</f>
        <v/>
      </c>
      <c r="X251" t="str">
        <f>IFERROR(VLOOKUP(CONCATENATE($D251," 5"),'VEINS SIMPLIFIED'!$I:$S,'VEINS SIMPLIFIED'!$O$1,0),"")</f>
        <v/>
      </c>
      <c r="Y251" s="113" t="str">
        <f>IFERROR(VLOOKUP(CONCATENATE($D251," o"),'VEINS SIMPLIFIED'!$I:$BX,68,0),"")</f>
        <v>Abundant irregular serp and carb-serp veins. Strong deformation: shearing, folding and offsets of veins</v>
      </c>
    </row>
    <row r="252" spans="2:25" hidden="1" x14ac:dyDescent="0.3">
      <c r="B252">
        <v>75</v>
      </c>
      <c r="C252">
        <v>1</v>
      </c>
      <c r="D252" t="str">
        <f t="shared" si="3"/>
        <v>75-1</v>
      </c>
      <c r="E252">
        <v>0</v>
      </c>
      <c r="F252">
        <v>78</v>
      </c>
      <c r="G252" s="126">
        <v>185.4</v>
      </c>
      <c r="H252" s="122">
        <v>186.18</v>
      </c>
      <c r="I252" s="55" t="str">
        <f>IFERROR(VLOOKUP($D252,'VEINS SIMPLIFIED'!$H:$J,3,0),"")</f>
        <v>Serpentinite</v>
      </c>
      <c r="J252" t="str">
        <f>IFERROR(VLOOKUP(CONCATENATE($D252," 1"),'VEINS SIMPLIFIED'!$I:$S,'VEINS SIMPLIFIED'!$R$1,0),"")</f>
        <v>SERP MESH</v>
      </c>
      <c r="K252" s="122">
        <f>IFERROR(VLOOKUP(CONCATENATE($D252," 1"),'VEINS SIMPLIFIED'!$I:$S,'VEINS SIMPLIFIED'!$N$1,0),"")</f>
        <v>185.4</v>
      </c>
      <c r="L252" s="122">
        <f>IFERROR(VLOOKUP(CONCATENATE($D252," 1"),'VEINS SIMPLIFIED'!$I:$S,'VEINS SIMPLIFIED'!$O$1,0),"")</f>
        <v>185.47</v>
      </c>
      <c r="M252" t="str">
        <f>IFERROR(VLOOKUP(CONCATENATE($D252," 2"),'VEINS SIMPLIFIED'!$I:$S,'VEINS SIMPLIFIED'!$R$1,0),"")</f>
        <v>SERPENTINE</v>
      </c>
      <c r="N252">
        <f>IFERROR(VLOOKUP(CONCATENATE($D252," 2"),'VEINS SIMPLIFIED'!$I:$S,'VEINS SIMPLIFIED'!$N$1,0),"")</f>
        <v>185.4</v>
      </c>
      <c r="O252">
        <f>IFERROR(VLOOKUP(CONCATENATE($D252," 2"),'VEINS SIMPLIFIED'!$I:$S,'VEINS SIMPLIFIED'!$O$1,0),"")</f>
        <v>185.47</v>
      </c>
      <c r="P252" t="str">
        <f>IFERROR(VLOOKUP(CONCATENATE($D252," 3"),'VEINS SIMPLIFIED'!$I:$S,'VEINS SIMPLIFIED'!$R$1,0),"")</f>
        <v>CARB-QTZ</v>
      </c>
      <c r="Q252">
        <f>IFERROR(VLOOKUP(CONCATENATE($D252," 3"),'VEINS SIMPLIFIED'!$I:$S,'VEINS SIMPLIFIED'!$N$1,0),"")</f>
        <v>185.47</v>
      </c>
      <c r="R252">
        <f>IFERROR(VLOOKUP(CONCATENATE($D252," 3"),'VEINS SIMPLIFIED'!$I:$S,'VEINS SIMPLIFIED'!$O$1,0),"")</f>
        <v>186.18</v>
      </c>
      <c r="S252" t="str">
        <f>IFERROR(VLOOKUP(CONCATENATE($D252," 4"),'VEINS SIMPLIFIED'!$I:$S,'VEINS SIMPLIFIED'!$R$1,0),"")</f>
        <v/>
      </c>
      <c r="T252" t="str">
        <f>IFERROR(VLOOKUP(CONCATENATE($D252," 4"),'VEINS SIMPLIFIED'!$I:$S,'VEINS SIMPLIFIED'!$N$1,0),"")</f>
        <v/>
      </c>
      <c r="U252" t="str">
        <f>IFERROR(VLOOKUP(CONCATENATE($D252," 4"),'VEINS SIMPLIFIED'!$I:$S,'VEINS SIMPLIFIED'!$O$1,0),"")</f>
        <v/>
      </c>
      <c r="V252" t="str">
        <f>IFERROR(VLOOKUP(CONCATENATE($D252," 5"),'VEINS SIMPLIFIED'!$I:$S,'VEINS SIMPLIFIED'!$R$1,0),"")</f>
        <v/>
      </c>
      <c r="W252" t="str">
        <f>IFERROR(VLOOKUP(CONCATENATE($D252," 5"),'VEINS SIMPLIFIED'!$I:$S,'VEINS SIMPLIFIED'!$N$1,0),"")</f>
        <v/>
      </c>
      <c r="X252" t="str">
        <f>IFERROR(VLOOKUP(CONCATENATE($D252," 5"),'VEINS SIMPLIFIED'!$I:$S,'VEINS SIMPLIFIED'!$O$1,0),"")</f>
        <v/>
      </c>
      <c r="Y252" s="113" t="str">
        <f>IFERROR(VLOOKUP(CONCATENATE($D252," o"),'VEINS SIMPLIFIED'!$I:$BX,68,0),"")</f>
        <v>Transitions to serp to list marked by variation in vein type, strongly deformed below contact</v>
      </c>
    </row>
    <row r="253" spans="2:25" hidden="1" x14ac:dyDescent="0.3">
      <c r="B253">
        <v>75</v>
      </c>
      <c r="C253">
        <v>2</v>
      </c>
      <c r="D253" t="str">
        <f t="shared" si="3"/>
        <v>75-2</v>
      </c>
      <c r="E253">
        <v>0</v>
      </c>
      <c r="F253">
        <v>85</v>
      </c>
      <c r="G253" s="126">
        <v>186.185</v>
      </c>
      <c r="H253" s="122">
        <v>187.035</v>
      </c>
      <c r="I253" s="55" t="str">
        <f>IFERROR(VLOOKUP($D253,'VEINS SIMPLIFIED'!$H:$J,3,0),"")</f>
        <v>Listveneite</v>
      </c>
      <c r="J253" t="str">
        <f>IFERROR(VLOOKUP(CONCATENATE($D253," 1"),'VEINS SIMPLIFIED'!$I:$S,'VEINS SIMPLIFIED'!$R$1,0),"")</f>
        <v>CARB-OXD</v>
      </c>
      <c r="K253" s="122">
        <f>IFERROR(VLOOKUP(CONCATENATE($D253," 1"),'VEINS SIMPLIFIED'!$I:$S,'VEINS SIMPLIFIED'!$N$1,0),"")</f>
        <v>186.185</v>
      </c>
      <c r="L253" s="122">
        <f>IFERROR(VLOOKUP(CONCATENATE($D253," 1"),'VEINS SIMPLIFIED'!$I:$S,'VEINS SIMPLIFIED'!$O$1,0),"")</f>
        <v>187.035</v>
      </c>
      <c r="M253" t="str">
        <f>IFERROR(VLOOKUP(CONCATENATE($D253," 2"),'VEINS SIMPLIFIED'!$I:$S,'VEINS SIMPLIFIED'!$R$1,0),"")</f>
        <v/>
      </c>
      <c r="N253" t="str">
        <f>IFERROR(VLOOKUP(CONCATENATE($D253," 2"),'VEINS SIMPLIFIED'!$I:$S,'VEINS SIMPLIFIED'!$N$1,0),"")</f>
        <v/>
      </c>
      <c r="O253" t="str">
        <f>IFERROR(VLOOKUP(CONCATENATE($D253," 2"),'VEINS SIMPLIFIED'!$I:$S,'VEINS SIMPLIFIED'!$O$1,0),"")</f>
        <v/>
      </c>
      <c r="P253" t="str">
        <f>IFERROR(VLOOKUP(CONCATENATE($D253," 3"),'VEINS SIMPLIFIED'!$I:$S,'VEINS SIMPLIFIED'!$R$1,0),"")</f>
        <v>CARB-QTZ</v>
      </c>
      <c r="Q253">
        <f>IFERROR(VLOOKUP(CONCATENATE($D253," 3"),'VEINS SIMPLIFIED'!$I:$S,'VEINS SIMPLIFIED'!$N$1,0),"")</f>
        <v>186.185</v>
      </c>
      <c r="R253">
        <f>IFERROR(VLOOKUP(CONCATENATE($D253," 3"),'VEINS SIMPLIFIED'!$I:$S,'VEINS SIMPLIFIED'!$O$1,0),"")</f>
        <v>187.035</v>
      </c>
      <c r="S253" t="str">
        <f>IFERROR(VLOOKUP(CONCATENATE($D253," 4"),'VEINS SIMPLIFIED'!$I:$S,'VEINS SIMPLIFIED'!$R$1,0),"")</f>
        <v/>
      </c>
      <c r="T253" t="str">
        <f>IFERROR(VLOOKUP(CONCATENATE($D253," 4"),'VEINS SIMPLIFIED'!$I:$S,'VEINS SIMPLIFIED'!$N$1,0),"")</f>
        <v/>
      </c>
      <c r="U253" t="str">
        <f>IFERROR(VLOOKUP(CONCATENATE($D253," 4"),'VEINS SIMPLIFIED'!$I:$S,'VEINS SIMPLIFIED'!$O$1,0),"")</f>
        <v/>
      </c>
      <c r="V253" t="str">
        <f>IFERROR(VLOOKUP(CONCATENATE($D253," 5"),'VEINS SIMPLIFIED'!$I:$S,'VEINS SIMPLIFIED'!$R$1,0),"")</f>
        <v>OTHER</v>
      </c>
      <c r="W253">
        <f>IFERROR(VLOOKUP(CONCATENATE($D253," 5"),'VEINS SIMPLIFIED'!$I:$S,'VEINS SIMPLIFIED'!$N$1,0),"")</f>
        <v>186.185</v>
      </c>
      <c r="X253">
        <f>IFERROR(VLOOKUP(CONCATENATE($D253," 5"),'VEINS SIMPLIFIED'!$I:$S,'VEINS SIMPLIFIED'!$O$1,0),"")</f>
        <v>187.035</v>
      </c>
      <c r="Y253" s="113" t="str">
        <f>IFERROR(VLOOKUP(CONCATENATE($D253," o"),'VEINS SIMPLIFIED'!$I:$BX,68,0),"")</f>
        <v>Veins irregular and disrupted in this highly brecciated intervals</v>
      </c>
    </row>
    <row r="254" spans="2:25" hidden="1" x14ac:dyDescent="0.3">
      <c r="B254">
        <v>75</v>
      </c>
      <c r="C254">
        <v>3</v>
      </c>
      <c r="D254" t="str">
        <f t="shared" si="3"/>
        <v>75-3</v>
      </c>
      <c r="E254">
        <v>0</v>
      </c>
      <c r="F254">
        <v>78</v>
      </c>
      <c r="G254" s="126">
        <v>187.04</v>
      </c>
      <c r="H254" s="122">
        <v>187.82</v>
      </c>
      <c r="I254" s="55" t="str">
        <f>IFERROR(VLOOKUP($D254,'VEINS SIMPLIFIED'!$H:$J,3,0),"")</f>
        <v>Listveneite</v>
      </c>
      <c r="J254" t="str">
        <f>IFERROR(VLOOKUP(CONCATENATE($D254," 1"),'VEINS SIMPLIFIED'!$I:$S,'VEINS SIMPLIFIED'!$R$1,0),"")</f>
        <v>CARB-OXD</v>
      </c>
      <c r="K254" s="122">
        <f>IFERROR(VLOOKUP(CONCATENATE($D254," 1"),'VEINS SIMPLIFIED'!$I:$S,'VEINS SIMPLIFIED'!$N$1,0),"")</f>
        <v>187.04</v>
      </c>
      <c r="L254" s="122">
        <f>IFERROR(VLOOKUP(CONCATENATE($D254," 1"),'VEINS SIMPLIFIED'!$I:$S,'VEINS SIMPLIFIED'!$O$1,0),"")</f>
        <v>187.82</v>
      </c>
      <c r="M254" t="str">
        <f>IFERROR(VLOOKUP(CONCATENATE($D254," 2"),'VEINS SIMPLIFIED'!$I:$S,'VEINS SIMPLIFIED'!$R$1,0),"")</f>
        <v/>
      </c>
      <c r="N254" t="str">
        <f>IFERROR(VLOOKUP(CONCATENATE($D254," 2"),'VEINS SIMPLIFIED'!$I:$S,'VEINS SIMPLIFIED'!$N$1,0),"")</f>
        <v/>
      </c>
      <c r="O254" t="str">
        <f>IFERROR(VLOOKUP(CONCATENATE($D254," 2"),'VEINS SIMPLIFIED'!$I:$S,'VEINS SIMPLIFIED'!$O$1,0),"")</f>
        <v/>
      </c>
      <c r="P254" t="str">
        <f>IFERROR(VLOOKUP(CONCATENATE($D254," 3"),'VEINS SIMPLIFIED'!$I:$S,'VEINS SIMPLIFIED'!$R$1,0),"")</f>
        <v>CARB-QTZ</v>
      </c>
      <c r="Q254">
        <f>IFERROR(VLOOKUP(CONCATENATE($D254," 3"),'VEINS SIMPLIFIED'!$I:$S,'VEINS SIMPLIFIED'!$N$1,0),"")</f>
        <v>187.04</v>
      </c>
      <c r="R254">
        <f>IFERROR(VLOOKUP(CONCATENATE($D254," 3"),'VEINS SIMPLIFIED'!$I:$S,'VEINS SIMPLIFIED'!$O$1,0),"")</f>
        <v>187.82</v>
      </c>
      <c r="S254" t="str">
        <f>IFERROR(VLOOKUP(CONCATENATE($D254," 4"),'VEINS SIMPLIFIED'!$I:$S,'VEINS SIMPLIFIED'!$R$1,0),"")</f>
        <v/>
      </c>
      <c r="T254" t="str">
        <f>IFERROR(VLOOKUP(CONCATENATE($D254," 4"),'VEINS SIMPLIFIED'!$I:$S,'VEINS SIMPLIFIED'!$N$1,0),"")</f>
        <v/>
      </c>
      <c r="U254" t="str">
        <f>IFERROR(VLOOKUP(CONCATENATE($D254," 4"),'VEINS SIMPLIFIED'!$I:$S,'VEINS SIMPLIFIED'!$O$1,0),"")</f>
        <v/>
      </c>
      <c r="V254" t="str">
        <f>IFERROR(VLOOKUP(CONCATENATE($D254," 5"),'VEINS SIMPLIFIED'!$I:$S,'VEINS SIMPLIFIED'!$R$1,0),"")</f>
        <v>OTHER</v>
      </c>
      <c r="W254">
        <f>IFERROR(VLOOKUP(CONCATENATE($D254," 5"),'VEINS SIMPLIFIED'!$I:$S,'VEINS SIMPLIFIED'!$N$1,0),"")</f>
        <v>187.04</v>
      </c>
      <c r="X254">
        <f>IFERROR(VLOOKUP(CONCATENATE($D254," 5"),'VEINS SIMPLIFIED'!$I:$S,'VEINS SIMPLIFIED'!$O$1,0),"")</f>
        <v>187.82</v>
      </c>
      <c r="Y254" s="113" t="str">
        <f>IFERROR(VLOOKUP(CONCATENATE($D254," o"),'VEINS SIMPLIFIED'!$I:$BX,68,0),"")</f>
        <v>Veins irregular and disrupted in this highly brecciated interval</v>
      </c>
    </row>
    <row r="255" spans="2:25" hidden="1" x14ac:dyDescent="0.3">
      <c r="B255">
        <v>75</v>
      </c>
      <c r="C255">
        <v>4</v>
      </c>
      <c r="D255" t="str">
        <f t="shared" si="3"/>
        <v>75-4</v>
      </c>
      <c r="E255">
        <v>0</v>
      </c>
      <c r="F255">
        <v>70</v>
      </c>
      <c r="G255" s="126">
        <v>187.82</v>
      </c>
      <c r="H255" s="122">
        <v>188.51999999999998</v>
      </c>
      <c r="I255" s="55" t="str">
        <f>IFERROR(VLOOKUP($D255,'VEINS SIMPLIFIED'!$H:$J,3,0),"")</f>
        <v>Listveneite</v>
      </c>
      <c r="J255" t="str">
        <f>IFERROR(VLOOKUP(CONCATENATE($D255," 1"),'VEINS SIMPLIFIED'!$I:$S,'VEINS SIMPLIFIED'!$R$1,0),"")</f>
        <v>CARB-OXD</v>
      </c>
      <c r="K255" s="122">
        <f>IFERROR(VLOOKUP(CONCATENATE($D255," 1"),'VEINS SIMPLIFIED'!$I:$S,'VEINS SIMPLIFIED'!$N$1,0),"")</f>
        <v>187.82</v>
      </c>
      <c r="L255" s="122">
        <f>IFERROR(VLOOKUP(CONCATENATE($D255," 1"),'VEINS SIMPLIFIED'!$I:$S,'VEINS SIMPLIFIED'!$O$1,0),"")</f>
        <v>188.51999999999998</v>
      </c>
      <c r="M255" t="str">
        <f>IFERROR(VLOOKUP(CONCATENATE($D255," 2"),'VEINS SIMPLIFIED'!$I:$S,'VEINS SIMPLIFIED'!$R$1,0),"")</f>
        <v/>
      </c>
      <c r="N255" t="str">
        <f>IFERROR(VLOOKUP(CONCATENATE($D255," 2"),'VEINS SIMPLIFIED'!$I:$S,'VEINS SIMPLIFIED'!$N$1,0),"")</f>
        <v/>
      </c>
      <c r="O255" t="str">
        <f>IFERROR(VLOOKUP(CONCATENATE($D255," 2"),'VEINS SIMPLIFIED'!$I:$S,'VEINS SIMPLIFIED'!$O$1,0),"")</f>
        <v/>
      </c>
      <c r="P255" t="str">
        <f>IFERROR(VLOOKUP(CONCATENATE($D255," 3"),'VEINS SIMPLIFIED'!$I:$S,'VEINS SIMPLIFIED'!$R$1,0),"")</f>
        <v>CARB-QTZ</v>
      </c>
      <c r="Q255">
        <f>IFERROR(VLOOKUP(CONCATENATE($D255," 3"),'VEINS SIMPLIFIED'!$I:$S,'VEINS SIMPLIFIED'!$N$1,0),"")</f>
        <v>187.82</v>
      </c>
      <c r="R255">
        <f>IFERROR(VLOOKUP(CONCATENATE($D255," 3"),'VEINS SIMPLIFIED'!$I:$S,'VEINS SIMPLIFIED'!$O$1,0),"")</f>
        <v>188.51999999999998</v>
      </c>
      <c r="S255" t="str">
        <f>IFERROR(VLOOKUP(CONCATENATE($D255," 4"),'VEINS SIMPLIFIED'!$I:$S,'VEINS SIMPLIFIED'!$R$1,0),"")</f>
        <v/>
      </c>
      <c r="T255" t="str">
        <f>IFERROR(VLOOKUP(CONCATENATE($D255," 4"),'VEINS SIMPLIFIED'!$I:$S,'VEINS SIMPLIFIED'!$N$1,0),"")</f>
        <v/>
      </c>
      <c r="U255" t="str">
        <f>IFERROR(VLOOKUP(CONCATENATE($D255," 4"),'VEINS SIMPLIFIED'!$I:$S,'VEINS SIMPLIFIED'!$O$1,0),"")</f>
        <v/>
      </c>
      <c r="V255" t="str">
        <f>IFERROR(VLOOKUP(CONCATENATE($D255," 5"),'VEINS SIMPLIFIED'!$I:$S,'VEINS SIMPLIFIED'!$R$1,0),"")</f>
        <v>OTHER</v>
      </c>
      <c r="W255">
        <f>IFERROR(VLOOKUP(CONCATENATE($D255," 5"),'VEINS SIMPLIFIED'!$I:$S,'VEINS SIMPLIFIED'!$N$1,0),"")</f>
        <v>187.82</v>
      </c>
      <c r="X255">
        <f>IFERROR(VLOOKUP(CONCATENATE($D255," 5"),'VEINS SIMPLIFIED'!$I:$S,'VEINS SIMPLIFIED'!$O$1,0),"")</f>
        <v>188.51999999999998</v>
      </c>
      <c r="Y255" s="113" t="str">
        <f>IFERROR(VLOOKUP(CONCATENATE($D255," o"),'VEINS SIMPLIFIED'!$I:$BX,68,0),"")</f>
        <v>Veins irregular and disrupted in this highly brecciated intervals</v>
      </c>
    </row>
    <row r="256" spans="2:25" hidden="1" x14ac:dyDescent="0.3">
      <c r="B256">
        <v>76</v>
      </c>
      <c r="C256">
        <v>1</v>
      </c>
      <c r="D256" t="str">
        <f t="shared" si="3"/>
        <v>76-1</v>
      </c>
      <c r="E256">
        <v>0</v>
      </c>
      <c r="F256">
        <v>73</v>
      </c>
      <c r="G256" s="126">
        <v>188.45</v>
      </c>
      <c r="H256" s="122">
        <v>189.17999999999998</v>
      </c>
      <c r="I256" s="55" t="str">
        <f>IFERROR(VLOOKUP($D256,'VEINS SIMPLIFIED'!$H:$J,3,0),"")</f>
        <v>Listveneite</v>
      </c>
      <c r="J256" t="str">
        <f>IFERROR(VLOOKUP(CONCATENATE($D256," 1"),'VEINS SIMPLIFIED'!$I:$S,'VEINS SIMPLIFIED'!$R$1,0),"")</f>
        <v/>
      </c>
      <c r="K256" s="122" t="str">
        <f>IFERROR(VLOOKUP(CONCATENATE($D256," 1"),'VEINS SIMPLIFIED'!$I:$S,'VEINS SIMPLIFIED'!$N$1,0),"")</f>
        <v/>
      </c>
      <c r="L256" s="122" t="str">
        <f>IFERROR(VLOOKUP(CONCATENATE($D256," 1"),'VEINS SIMPLIFIED'!$I:$S,'VEINS SIMPLIFIED'!$O$1,0),"")</f>
        <v/>
      </c>
      <c r="M256" t="str">
        <f>IFERROR(VLOOKUP(CONCATENATE($D256," 2"),'VEINS SIMPLIFIED'!$I:$S,'VEINS SIMPLIFIED'!$R$1,0),"")</f>
        <v/>
      </c>
      <c r="N256" t="str">
        <f>IFERROR(VLOOKUP(CONCATENATE($D256," 2"),'VEINS SIMPLIFIED'!$I:$S,'VEINS SIMPLIFIED'!$N$1,0),"")</f>
        <v/>
      </c>
      <c r="O256" t="str">
        <f>IFERROR(VLOOKUP(CONCATENATE($D256," 2"),'VEINS SIMPLIFIED'!$I:$S,'VEINS SIMPLIFIED'!$O$1,0),"")</f>
        <v/>
      </c>
      <c r="P256" t="str">
        <f>IFERROR(VLOOKUP(CONCATENATE($D256," 3"),'VEINS SIMPLIFIED'!$I:$S,'VEINS SIMPLIFIED'!$R$1,0),"")</f>
        <v>CARB-QTZ</v>
      </c>
      <c r="Q256">
        <f>IFERROR(VLOOKUP(CONCATENATE($D256," 3"),'VEINS SIMPLIFIED'!$I:$S,'VEINS SIMPLIFIED'!$N$1,0),"")</f>
        <v>188.45</v>
      </c>
      <c r="R256">
        <f>IFERROR(VLOOKUP(CONCATENATE($D256," 3"),'VEINS SIMPLIFIED'!$I:$S,'VEINS SIMPLIFIED'!$O$1,0),"")</f>
        <v>189.17999999999998</v>
      </c>
      <c r="S256" t="str">
        <f>IFERROR(VLOOKUP(CONCATENATE($D256," 4"),'VEINS SIMPLIFIED'!$I:$S,'VEINS SIMPLIFIED'!$R$1,0),"")</f>
        <v/>
      </c>
      <c r="T256" t="str">
        <f>IFERROR(VLOOKUP(CONCATENATE($D256," 4"),'VEINS SIMPLIFIED'!$I:$S,'VEINS SIMPLIFIED'!$N$1,0),"")</f>
        <v/>
      </c>
      <c r="U256" t="str">
        <f>IFERROR(VLOOKUP(CONCATENATE($D256," 4"),'VEINS SIMPLIFIED'!$I:$S,'VEINS SIMPLIFIED'!$O$1,0),"")</f>
        <v/>
      </c>
      <c r="V256" t="str">
        <f>IFERROR(VLOOKUP(CONCATENATE($D256," 5"),'VEINS SIMPLIFIED'!$I:$S,'VEINS SIMPLIFIED'!$R$1,0),"")</f>
        <v>OTHER</v>
      </c>
      <c r="W256">
        <f>IFERROR(VLOOKUP(CONCATENATE($D256," 5"),'VEINS SIMPLIFIED'!$I:$S,'VEINS SIMPLIFIED'!$N$1,0),"")</f>
        <v>188.45</v>
      </c>
      <c r="X256">
        <f>IFERROR(VLOOKUP(CONCATENATE($D256," 5"),'VEINS SIMPLIFIED'!$I:$S,'VEINS SIMPLIFIED'!$O$1,0),"")</f>
        <v>189.17999999999998</v>
      </c>
      <c r="Y256" s="113" t="str">
        <f>IFERROR(VLOOKUP(CONCATENATE($D256," o"),'VEINS SIMPLIFIED'!$I:$BX,68,0),"")</f>
        <v>Veins irregular and disrupted in this highly brecciated interval</v>
      </c>
    </row>
    <row r="257" spans="2:25" hidden="1" x14ac:dyDescent="0.3">
      <c r="B257">
        <v>76</v>
      </c>
      <c r="C257">
        <v>2</v>
      </c>
      <c r="D257" t="str">
        <f t="shared" si="3"/>
        <v>76-2</v>
      </c>
      <c r="E257">
        <v>0</v>
      </c>
      <c r="F257">
        <v>83</v>
      </c>
      <c r="G257" s="126">
        <v>189.17999999999998</v>
      </c>
      <c r="H257" s="122">
        <v>190.01</v>
      </c>
      <c r="I257" s="55" t="str">
        <f>IFERROR(VLOOKUP($D257,'VEINS SIMPLIFIED'!$H:$J,3,0),"")</f>
        <v>Listveneite</v>
      </c>
      <c r="J257" t="str">
        <f>IFERROR(VLOOKUP(CONCATENATE($D257," 1"),'VEINS SIMPLIFIED'!$I:$S,'VEINS SIMPLIFIED'!$R$1,0),"")</f>
        <v>CARB-OXD</v>
      </c>
      <c r="K257" s="122">
        <f>IFERROR(VLOOKUP(CONCATENATE($D257," 1"),'VEINS SIMPLIFIED'!$I:$S,'VEINS SIMPLIFIED'!$N$1,0),"")</f>
        <v>189.17999999999998</v>
      </c>
      <c r="L257" s="122">
        <f>IFERROR(VLOOKUP(CONCATENATE($D257," 1"),'VEINS SIMPLIFIED'!$I:$S,'VEINS SIMPLIFIED'!$O$1,0),"")</f>
        <v>190.01</v>
      </c>
      <c r="M257" t="str">
        <f>IFERROR(VLOOKUP(CONCATENATE($D257," 2"),'VEINS SIMPLIFIED'!$I:$S,'VEINS SIMPLIFIED'!$R$1,0),"")</f>
        <v/>
      </c>
      <c r="N257" t="str">
        <f>IFERROR(VLOOKUP(CONCATENATE($D257," 2"),'VEINS SIMPLIFIED'!$I:$S,'VEINS SIMPLIFIED'!$N$1,0),"")</f>
        <v/>
      </c>
      <c r="O257" t="str">
        <f>IFERROR(VLOOKUP(CONCATENATE($D257," 2"),'VEINS SIMPLIFIED'!$I:$S,'VEINS SIMPLIFIED'!$O$1,0),"")</f>
        <v/>
      </c>
      <c r="P257" t="str">
        <f>IFERROR(VLOOKUP(CONCATENATE($D257," 3"),'VEINS SIMPLIFIED'!$I:$S,'VEINS SIMPLIFIED'!$R$1,0),"")</f>
        <v>CARB-QTZ</v>
      </c>
      <c r="Q257">
        <f>IFERROR(VLOOKUP(CONCATENATE($D257," 3"),'VEINS SIMPLIFIED'!$I:$S,'VEINS SIMPLIFIED'!$N$1,0),"")</f>
        <v>189.17999999999998</v>
      </c>
      <c r="R257">
        <f>IFERROR(VLOOKUP(CONCATENATE($D257," 3"),'VEINS SIMPLIFIED'!$I:$S,'VEINS SIMPLIFIED'!$O$1,0),"")</f>
        <v>190.01</v>
      </c>
      <c r="S257" t="str">
        <f>IFERROR(VLOOKUP(CONCATENATE($D257," 4"),'VEINS SIMPLIFIED'!$I:$S,'VEINS SIMPLIFIED'!$R$1,0),"")</f>
        <v/>
      </c>
      <c r="T257" t="str">
        <f>IFERROR(VLOOKUP(CONCATENATE($D257," 4"),'VEINS SIMPLIFIED'!$I:$S,'VEINS SIMPLIFIED'!$N$1,0),"")</f>
        <v/>
      </c>
      <c r="U257" t="str">
        <f>IFERROR(VLOOKUP(CONCATENATE($D257," 4"),'VEINS SIMPLIFIED'!$I:$S,'VEINS SIMPLIFIED'!$O$1,0),"")</f>
        <v/>
      </c>
      <c r="V257" t="str">
        <f>IFERROR(VLOOKUP(CONCATENATE($D257," 5"),'VEINS SIMPLIFIED'!$I:$S,'VEINS SIMPLIFIED'!$R$1,0),"")</f>
        <v>OTHER</v>
      </c>
      <c r="W257">
        <f>IFERROR(VLOOKUP(CONCATENATE($D257," 5"),'VEINS SIMPLIFIED'!$I:$S,'VEINS SIMPLIFIED'!$N$1,0),"")</f>
        <v>189.17999999999998</v>
      </c>
      <c r="X257">
        <f>IFERROR(VLOOKUP(CONCATENATE($D257," 5"),'VEINS SIMPLIFIED'!$I:$S,'VEINS SIMPLIFIED'!$O$1,0),"")</f>
        <v>190.01</v>
      </c>
      <c r="Y257" s="113" t="str">
        <f>IFERROR(VLOOKUP(CONCATENATE($D257," o"),'VEINS SIMPLIFIED'!$I:$BX,68,0),"")</f>
        <v>Veins irregular and disrupted in this highly brecciated interval</v>
      </c>
    </row>
    <row r="258" spans="2:25" hidden="1" x14ac:dyDescent="0.3">
      <c r="B258">
        <v>76</v>
      </c>
      <c r="C258">
        <v>3</v>
      </c>
      <c r="D258" t="str">
        <f t="shared" si="3"/>
        <v>76-3</v>
      </c>
      <c r="E258">
        <v>0</v>
      </c>
      <c r="F258">
        <v>74</v>
      </c>
      <c r="G258" s="126">
        <v>190.01499999999999</v>
      </c>
      <c r="H258" s="122">
        <v>190.755</v>
      </c>
      <c r="I258" s="55" t="str">
        <f>IFERROR(VLOOKUP($D258,'VEINS SIMPLIFIED'!$H:$J,3,0),"")</f>
        <v>Listveneite</v>
      </c>
      <c r="J258" t="str">
        <f>IFERROR(VLOOKUP(CONCATENATE($D258," 1"),'VEINS SIMPLIFIED'!$I:$S,'VEINS SIMPLIFIED'!$R$1,0),"")</f>
        <v>CARB-OXD</v>
      </c>
      <c r="K258" s="122">
        <f>IFERROR(VLOOKUP(CONCATENATE($D258," 1"),'VEINS SIMPLIFIED'!$I:$S,'VEINS SIMPLIFIED'!$N$1,0),"")</f>
        <v>190.01499999999999</v>
      </c>
      <c r="L258" s="122">
        <f>IFERROR(VLOOKUP(CONCATENATE($D258," 1"),'VEINS SIMPLIFIED'!$I:$S,'VEINS SIMPLIFIED'!$O$1,0),"")</f>
        <v>190.755</v>
      </c>
      <c r="M258" t="str">
        <f>IFERROR(VLOOKUP(CONCATENATE($D258," 2"),'VEINS SIMPLIFIED'!$I:$S,'VEINS SIMPLIFIED'!$R$1,0),"")</f>
        <v/>
      </c>
      <c r="N258" t="str">
        <f>IFERROR(VLOOKUP(CONCATENATE($D258," 2"),'VEINS SIMPLIFIED'!$I:$S,'VEINS SIMPLIFIED'!$N$1,0),"")</f>
        <v/>
      </c>
      <c r="O258" t="str">
        <f>IFERROR(VLOOKUP(CONCATENATE($D258," 2"),'VEINS SIMPLIFIED'!$I:$S,'VEINS SIMPLIFIED'!$O$1,0),"")</f>
        <v/>
      </c>
      <c r="P258" t="str">
        <f>IFERROR(VLOOKUP(CONCATENATE($D258," 3"),'VEINS SIMPLIFIED'!$I:$S,'VEINS SIMPLIFIED'!$R$1,0),"")</f>
        <v>CARB-QTZ</v>
      </c>
      <c r="Q258">
        <f>IFERROR(VLOOKUP(CONCATENATE($D258," 3"),'VEINS SIMPLIFIED'!$I:$S,'VEINS SIMPLIFIED'!$N$1,0),"")</f>
        <v>190.01499999999999</v>
      </c>
      <c r="R258">
        <f>IFERROR(VLOOKUP(CONCATENATE($D258," 3"),'VEINS SIMPLIFIED'!$I:$S,'VEINS SIMPLIFIED'!$O$1,0),"")</f>
        <v>190.755</v>
      </c>
      <c r="S258" t="str">
        <f>IFERROR(VLOOKUP(CONCATENATE($D258," 4"),'VEINS SIMPLIFIED'!$I:$S,'VEINS SIMPLIFIED'!$R$1,0),"")</f>
        <v/>
      </c>
      <c r="T258" t="str">
        <f>IFERROR(VLOOKUP(CONCATENATE($D258," 4"),'VEINS SIMPLIFIED'!$I:$S,'VEINS SIMPLIFIED'!$N$1,0),"")</f>
        <v/>
      </c>
      <c r="U258" t="str">
        <f>IFERROR(VLOOKUP(CONCATENATE($D258," 4"),'VEINS SIMPLIFIED'!$I:$S,'VEINS SIMPLIFIED'!$O$1,0),"")</f>
        <v/>
      </c>
      <c r="V258" t="str">
        <f>IFERROR(VLOOKUP(CONCATENATE($D258," 5"),'VEINS SIMPLIFIED'!$I:$S,'VEINS SIMPLIFIED'!$R$1,0),"")</f>
        <v>OTHER</v>
      </c>
      <c r="W258">
        <f>IFERROR(VLOOKUP(CONCATENATE($D258," 5"),'VEINS SIMPLIFIED'!$I:$S,'VEINS SIMPLIFIED'!$N$1,0),"")</f>
        <v>190.01499999999999</v>
      </c>
      <c r="X258">
        <f>IFERROR(VLOOKUP(CONCATENATE($D258," 5"),'VEINS SIMPLIFIED'!$I:$S,'VEINS SIMPLIFIED'!$O$1,0),"")</f>
        <v>190.755</v>
      </c>
      <c r="Y258" s="113" t="str">
        <f>IFERROR(VLOOKUP(CONCATENATE($D258," o"),'VEINS SIMPLIFIED'!$I:$BX,68,0),"")</f>
        <v>Veins irregular and disrupted in this highly brecciated interval</v>
      </c>
    </row>
    <row r="259" spans="2:25" hidden="1" x14ac:dyDescent="0.3">
      <c r="B259">
        <v>76</v>
      </c>
      <c r="C259">
        <v>4</v>
      </c>
      <c r="D259" t="str">
        <f t="shared" ref="D259:D319" si="4">B259&amp;"-"&amp;C259</f>
        <v>76-4</v>
      </c>
      <c r="E259">
        <v>0</v>
      </c>
      <c r="F259">
        <v>76</v>
      </c>
      <c r="G259" s="126">
        <v>190.76</v>
      </c>
      <c r="H259" s="122">
        <v>191.51999999999998</v>
      </c>
      <c r="I259" s="55" t="str">
        <f>IFERROR(VLOOKUP($D259,'VEINS SIMPLIFIED'!$H:$J,3,0),"")</f>
        <v>Listveneite</v>
      </c>
      <c r="J259" t="str">
        <f>IFERROR(VLOOKUP(CONCATENATE($D259," 1"),'VEINS SIMPLIFIED'!$I:$S,'VEINS SIMPLIFIED'!$R$1,0),"")</f>
        <v>CARB-OXD</v>
      </c>
      <c r="K259" s="122">
        <f>IFERROR(VLOOKUP(CONCATENATE($D259," 1"),'VEINS SIMPLIFIED'!$I:$S,'VEINS SIMPLIFIED'!$N$1,0),"")</f>
        <v>190.76</v>
      </c>
      <c r="L259" s="122">
        <f>IFERROR(VLOOKUP(CONCATENATE($D259," 1"),'VEINS SIMPLIFIED'!$I:$S,'VEINS SIMPLIFIED'!$O$1,0),"")</f>
        <v>191.51999999999998</v>
      </c>
      <c r="M259" t="str">
        <f>IFERROR(VLOOKUP(CONCATENATE($D259," 2"),'VEINS SIMPLIFIED'!$I:$S,'VEINS SIMPLIFIED'!$R$1,0),"")</f>
        <v/>
      </c>
      <c r="N259" t="str">
        <f>IFERROR(VLOOKUP(CONCATENATE($D259," 2"),'VEINS SIMPLIFIED'!$I:$S,'VEINS SIMPLIFIED'!$N$1,0),"")</f>
        <v/>
      </c>
      <c r="O259" t="str">
        <f>IFERROR(VLOOKUP(CONCATENATE($D259," 2"),'VEINS SIMPLIFIED'!$I:$S,'VEINS SIMPLIFIED'!$O$1,0),"")</f>
        <v/>
      </c>
      <c r="P259" t="str">
        <f>IFERROR(VLOOKUP(CONCATENATE($D259," 3"),'VEINS SIMPLIFIED'!$I:$S,'VEINS SIMPLIFIED'!$R$1,0),"")</f>
        <v>CARB-QTZ</v>
      </c>
      <c r="Q259">
        <f>IFERROR(VLOOKUP(CONCATENATE($D259," 3"),'VEINS SIMPLIFIED'!$I:$S,'VEINS SIMPLIFIED'!$N$1,0),"")</f>
        <v>190.76</v>
      </c>
      <c r="R259">
        <f>IFERROR(VLOOKUP(CONCATENATE($D259," 3"),'VEINS SIMPLIFIED'!$I:$S,'VEINS SIMPLIFIED'!$O$1,0),"")</f>
        <v>191.51999999999998</v>
      </c>
      <c r="S259" t="str">
        <f>IFERROR(VLOOKUP(CONCATENATE($D259," 4"),'VEINS SIMPLIFIED'!$I:$S,'VEINS SIMPLIFIED'!$R$1,0),"")</f>
        <v/>
      </c>
      <c r="T259" t="str">
        <f>IFERROR(VLOOKUP(CONCATENATE($D259," 4"),'VEINS SIMPLIFIED'!$I:$S,'VEINS SIMPLIFIED'!$N$1,0),"")</f>
        <v/>
      </c>
      <c r="U259" t="str">
        <f>IFERROR(VLOOKUP(CONCATENATE($D259," 4"),'VEINS SIMPLIFIED'!$I:$S,'VEINS SIMPLIFIED'!$O$1,0),"")</f>
        <v/>
      </c>
      <c r="V259" t="str">
        <f>IFERROR(VLOOKUP(CONCATENATE($D259," 5"),'VEINS SIMPLIFIED'!$I:$S,'VEINS SIMPLIFIED'!$R$1,0),"")</f>
        <v>OTHER</v>
      </c>
      <c r="W259">
        <f>IFERROR(VLOOKUP(CONCATENATE($D259," 5"),'VEINS SIMPLIFIED'!$I:$S,'VEINS SIMPLIFIED'!$N$1,0),"")</f>
        <v>190.76</v>
      </c>
      <c r="X259">
        <f>IFERROR(VLOOKUP(CONCATENATE($D259," 5"),'VEINS SIMPLIFIED'!$I:$S,'VEINS SIMPLIFIED'!$O$1,0),"")</f>
        <v>191.51999999999998</v>
      </c>
      <c r="Y259" s="113" t="str">
        <f>IFERROR(VLOOKUP(CONCATENATE($D259," o"),'VEINS SIMPLIFIED'!$I:$BX,68,0),"")</f>
        <v>Veins irregular and disrupted in this highly brecciated interval</v>
      </c>
    </row>
    <row r="260" spans="2:25" hidden="1" x14ac:dyDescent="0.3">
      <c r="B260">
        <v>77</v>
      </c>
      <c r="C260">
        <v>1</v>
      </c>
      <c r="D260" t="str">
        <f t="shared" si="4"/>
        <v>77-1</v>
      </c>
      <c r="E260">
        <v>0</v>
      </c>
      <c r="F260">
        <v>94</v>
      </c>
      <c r="G260" s="126">
        <v>191.5</v>
      </c>
      <c r="H260" s="122">
        <v>192.44</v>
      </c>
      <c r="I260" s="55" t="str">
        <f>IFERROR(VLOOKUP($D260,'VEINS SIMPLIFIED'!$H:$J,3,0),"")</f>
        <v>Listveneite</v>
      </c>
      <c r="J260" t="str">
        <f>IFERROR(VLOOKUP(CONCATENATE($D260," 1"),'VEINS SIMPLIFIED'!$I:$S,'VEINS SIMPLIFIED'!$R$1,0),"")</f>
        <v>CARB-OXD</v>
      </c>
      <c r="K260" s="122">
        <f>IFERROR(VLOOKUP(CONCATENATE($D260," 1"),'VEINS SIMPLIFIED'!$I:$S,'VEINS SIMPLIFIED'!$N$1,0),"")</f>
        <v>191.5</v>
      </c>
      <c r="L260" s="122">
        <f>IFERROR(VLOOKUP(CONCATENATE($D260," 1"),'VEINS SIMPLIFIED'!$I:$S,'VEINS SIMPLIFIED'!$O$1,0),"")</f>
        <v>192.44</v>
      </c>
      <c r="M260" t="str">
        <f>IFERROR(VLOOKUP(CONCATENATE($D260," 2"),'VEINS SIMPLIFIED'!$I:$S,'VEINS SIMPLIFIED'!$R$1,0),"")</f>
        <v/>
      </c>
      <c r="N260" t="str">
        <f>IFERROR(VLOOKUP(CONCATENATE($D260," 2"),'VEINS SIMPLIFIED'!$I:$S,'VEINS SIMPLIFIED'!$N$1,0),"")</f>
        <v/>
      </c>
      <c r="O260" t="str">
        <f>IFERROR(VLOOKUP(CONCATENATE($D260," 2"),'VEINS SIMPLIFIED'!$I:$S,'VEINS SIMPLIFIED'!$O$1,0),"")</f>
        <v/>
      </c>
      <c r="P260" t="str">
        <f>IFERROR(VLOOKUP(CONCATENATE($D260," 3"),'VEINS SIMPLIFIED'!$I:$S,'VEINS SIMPLIFIED'!$R$1,0),"")</f>
        <v>CARB-QTZ</v>
      </c>
      <c r="Q260">
        <f>IFERROR(VLOOKUP(CONCATENATE($D260," 3"),'VEINS SIMPLIFIED'!$I:$S,'VEINS SIMPLIFIED'!$N$1,0),"")</f>
        <v>191.5</v>
      </c>
      <c r="R260">
        <f>IFERROR(VLOOKUP(CONCATENATE($D260," 3"),'VEINS SIMPLIFIED'!$I:$S,'VEINS SIMPLIFIED'!$O$1,0),"")</f>
        <v>192.44</v>
      </c>
      <c r="S260" t="str">
        <f>IFERROR(VLOOKUP(CONCATENATE($D260," 4"),'VEINS SIMPLIFIED'!$I:$S,'VEINS SIMPLIFIED'!$R$1,0),"")</f>
        <v>LATE CARB</v>
      </c>
      <c r="T260">
        <f>IFERROR(VLOOKUP(CONCATENATE($D260," 4"),'VEINS SIMPLIFIED'!$I:$S,'VEINS SIMPLIFIED'!$N$1,0),"")</f>
        <v>191.5</v>
      </c>
      <c r="U260">
        <f>IFERROR(VLOOKUP(CONCATENATE($D260," 4"),'VEINS SIMPLIFIED'!$I:$S,'VEINS SIMPLIFIED'!$O$1,0),"")</f>
        <v>192.44</v>
      </c>
      <c r="V260" t="str">
        <f>IFERROR(VLOOKUP(CONCATENATE($D260," 5"),'VEINS SIMPLIFIED'!$I:$S,'VEINS SIMPLIFIED'!$R$1,0),"")</f>
        <v>OTHER</v>
      </c>
      <c r="W260">
        <f>IFERROR(VLOOKUP(CONCATENATE($D260," 5"),'VEINS SIMPLIFIED'!$I:$S,'VEINS SIMPLIFIED'!$N$1,0),"")</f>
        <v>191.5</v>
      </c>
      <c r="X260">
        <f>IFERROR(VLOOKUP(CONCATENATE($D260," 5"),'VEINS SIMPLIFIED'!$I:$S,'VEINS SIMPLIFIED'!$O$1,0),"")</f>
        <v>192.44</v>
      </c>
      <c r="Y260" s="113" t="str">
        <f>IFERROR(VLOOKUP(CONCATENATE($D260," o"),'VEINS SIMPLIFIED'!$I:$BX,68,0),"")</f>
        <v>Section contains motherlode like Qtz-Carb vein, more than half a meter wide</v>
      </c>
    </row>
    <row r="261" spans="2:25" hidden="1" x14ac:dyDescent="0.3">
      <c r="B261">
        <v>77</v>
      </c>
      <c r="C261">
        <v>2</v>
      </c>
      <c r="D261" t="str">
        <f t="shared" si="4"/>
        <v>77-2</v>
      </c>
      <c r="E261">
        <v>0</v>
      </c>
      <c r="F261">
        <v>82</v>
      </c>
      <c r="G261" s="126">
        <v>192.44499999999999</v>
      </c>
      <c r="H261" s="122">
        <v>193.26499999999999</v>
      </c>
      <c r="I261" s="55" t="str">
        <f>IFERROR(VLOOKUP($D261,'VEINS SIMPLIFIED'!$H:$J,3,0),"")</f>
        <v>Listveneite</v>
      </c>
      <c r="J261" t="str">
        <f>IFERROR(VLOOKUP(CONCATENATE($D261," 1"),'VEINS SIMPLIFIED'!$I:$S,'VEINS SIMPLIFIED'!$R$1,0),"")</f>
        <v>CARB-OXD</v>
      </c>
      <c r="K261" s="122">
        <f>IFERROR(VLOOKUP(CONCATENATE($D261," 1"),'VEINS SIMPLIFIED'!$I:$S,'VEINS SIMPLIFIED'!$N$1,0),"")</f>
        <v>192.44499999999999</v>
      </c>
      <c r="L261" s="122">
        <f>IFERROR(VLOOKUP(CONCATENATE($D261," 1"),'VEINS SIMPLIFIED'!$I:$S,'VEINS SIMPLIFIED'!$O$1,0),"")</f>
        <v>193.255</v>
      </c>
      <c r="M261" t="str">
        <f>IFERROR(VLOOKUP(CONCATENATE($D261," 2"),'VEINS SIMPLIFIED'!$I:$S,'VEINS SIMPLIFIED'!$R$1,0),"")</f>
        <v/>
      </c>
      <c r="N261" t="str">
        <f>IFERROR(VLOOKUP(CONCATENATE($D261," 2"),'VEINS SIMPLIFIED'!$I:$S,'VEINS SIMPLIFIED'!$N$1,0),"")</f>
        <v/>
      </c>
      <c r="O261" t="str">
        <f>IFERROR(VLOOKUP(CONCATENATE($D261," 2"),'VEINS SIMPLIFIED'!$I:$S,'VEINS SIMPLIFIED'!$O$1,0),"")</f>
        <v/>
      </c>
      <c r="P261" t="str">
        <f>IFERROR(VLOOKUP(CONCATENATE($D261," 3"),'VEINS SIMPLIFIED'!$I:$S,'VEINS SIMPLIFIED'!$R$1,0),"")</f>
        <v>CARB-QTZ</v>
      </c>
      <c r="Q261">
        <f>IFERROR(VLOOKUP(CONCATENATE($D261," 3"),'VEINS SIMPLIFIED'!$I:$S,'VEINS SIMPLIFIED'!$N$1,0),"")</f>
        <v>192.44499999999999</v>
      </c>
      <c r="R261">
        <f>IFERROR(VLOOKUP(CONCATENATE($D261," 3"),'VEINS SIMPLIFIED'!$I:$S,'VEINS SIMPLIFIED'!$O$1,0),"")</f>
        <v>193.255</v>
      </c>
      <c r="S261" t="str">
        <f>IFERROR(VLOOKUP(CONCATENATE($D261," 4"),'VEINS SIMPLIFIED'!$I:$S,'VEINS SIMPLIFIED'!$R$1,0),"")</f>
        <v/>
      </c>
      <c r="T261" t="str">
        <f>IFERROR(VLOOKUP(CONCATENATE($D261," 4"),'VEINS SIMPLIFIED'!$I:$S,'VEINS SIMPLIFIED'!$N$1,0),"")</f>
        <v/>
      </c>
      <c r="U261" t="str">
        <f>IFERROR(VLOOKUP(CONCATENATE($D261," 4"),'VEINS SIMPLIFIED'!$I:$S,'VEINS SIMPLIFIED'!$O$1,0),"")</f>
        <v/>
      </c>
      <c r="V261" t="str">
        <f>IFERROR(VLOOKUP(CONCATENATE($D261," 5"),'VEINS SIMPLIFIED'!$I:$S,'VEINS SIMPLIFIED'!$R$1,0),"")</f>
        <v>OTHER</v>
      </c>
      <c r="W261">
        <f>IFERROR(VLOOKUP(CONCATENATE($D261," 5"),'VEINS SIMPLIFIED'!$I:$S,'VEINS SIMPLIFIED'!$N$1,0),"")</f>
        <v>192.44499999999999</v>
      </c>
      <c r="X261">
        <f>IFERROR(VLOOKUP(CONCATENATE($D261," 5"),'VEINS SIMPLIFIED'!$I:$S,'VEINS SIMPLIFIED'!$O$1,0),"")</f>
        <v>193.255</v>
      </c>
      <c r="Y261" s="113" t="str">
        <f>IFERROR(VLOOKUP(CONCATENATE($D261," o"),'VEINS SIMPLIFIED'!$I:$BX,68,0),"")</f>
        <v>Veins irregular and disrupted in this highly brecciated interval</v>
      </c>
    </row>
    <row r="262" spans="2:25" hidden="1" x14ac:dyDescent="0.3">
      <c r="B262">
        <v>77</v>
      </c>
      <c r="C262">
        <v>3</v>
      </c>
      <c r="D262" t="str">
        <f t="shared" si="4"/>
        <v>77-3</v>
      </c>
      <c r="E262">
        <v>0</v>
      </c>
      <c r="F262">
        <v>85</v>
      </c>
      <c r="G262" s="126">
        <v>193.26499999999999</v>
      </c>
      <c r="H262" s="122">
        <v>194.11499999999998</v>
      </c>
      <c r="I262" s="55" t="str">
        <f>IFERROR(VLOOKUP($D262,'VEINS SIMPLIFIED'!$H:$J,3,0),"")</f>
        <v>Listveneite</v>
      </c>
      <c r="J262" t="str">
        <f>IFERROR(VLOOKUP(CONCATENATE($D262," 1"),'VEINS SIMPLIFIED'!$I:$S,'VEINS SIMPLIFIED'!$R$1,0),"")</f>
        <v>CARB-OXD</v>
      </c>
      <c r="K262" s="122">
        <f>IFERROR(VLOOKUP(CONCATENATE($D262," 1"),'VEINS SIMPLIFIED'!$I:$S,'VEINS SIMPLIFIED'!$N$1,0),"")</f>
        <v>193.26499999999999</v>
      </c>
      <c r="L262" s="122">
        <f>IFERROR(VLOOKUP(CONCATENATE($D262," 1"),'VEINS SIMPLIFIED'!$I:$S,'VEINS SIMPLIFIED'!$O$1,0),"")</f>
        <v>194.10499999999999</v>
      </c>
      <c r="M262" t="str">
        <f>IFERROR(VLOOKUP(CONCATENATE($D262," 2"),'VEINS SIMPLIFIED'!$I:$S,'VEINS SIMPLIFIED'!$R$1,0),"")</f>
        <v/>
      </c>
      <c r="N262" t="str">
        <f>IFERROR(VLOOKUP(CONCATENATE($D262," 2"),'VEINS SIMPLIFIED'!$I:$S,'VEINS SIMPLIFIED'!$N$1,0),"")</f>
        <v/>
      </c>
      <c r="O262" t="str">
        <f>IFERROR(VLOOKUP(CONCATENATE($D262," 2"),'VEINS SIMPLIFIED'!$I:$S,'VEINS SIMPLIFIED'!$O$1,0),"")</f>
        <v/>
      </c>
      <c r="P262" t="str">
        <f>IFERROR(VLOOKUP(CONCATENATE($D262," 3"),'VEINS SIMPLIFIED'!$I:$S,'VEINS SIMPLIFIED'!$R$1,0),"")</f>
        <v>CARB-QTZ</v>
      </c>
      <c r="Q262">
        <f>IFERROR(VLOOKUP(CONCATENATE($D262," 3"),'VEINS SIMPLIFIED'!$I:$S,'VEINS SIMPLIFIED'!$N$1,0),"")</f>
        <v>193.26499999999999</v>
      </c>
      <c r="R262">
        <f>IFERROR(VLOOKUP(CONCATENATE($D262," 3"),'VEINS SIMPLIFIED'!$I:$S,'VEINS SIMPLIFIED'!$O$1,0),"")</f>
        <v>194.10499999999999</v>
      </c>
      <c r="S262" t="str">
        <f>IFERROR(VLOOKUP(CONCATENATE($D262," 4"),'VEINS SIMPLIFIED'!$I:$S,'VEINS SIMPLIFIED'!$R$1,0),"")</f>
        <v/>
      </c>
      <c r="T262" t="str">
        <f>IFERROR(VLOOKUP(CONCATENATE($D262," 4"),'VEINS SIMPLIFIED'!$I:$S,'VEINS SIMPLIFIED'!$N$1,0),"")</f>
        <v/>
      </c>
      <c r="U262" t="str">
        <f>IFERROR(VLOOKUP(CONCATENATE($D262," 4"),'VEINS SIMPLIFIED'!$I:$S,'VEINS SIMPLIFIED'!$O$1,0),"")</f>
        <v/>
      </c>
      <c r="V262" t="str">
        <f>IFERROR(VLOOKUP(CONCATENATE($D262," 5"),'VEINS SIMPLIFIED'!$I:$S,'VEINS SIMPLIFIED'!$R$1,0),"")</f>
        <v>OTHER</v>
      </c>
      <c r="W262">
        <f>IFERROR(VLOOKUP(CONCATENATE($D262," 5"),'VEINS SIMPLIFIED'!$I:$S,'VEINS SIMPLIFIED'!$N$1,0),"")</f>
        <v>193.26499999999999</v>
      </c>
      <c r="X262">
        <f>IFERROR(VLOOKUP(CONCATENATE($D262," 5"),'VEINS SIMPLIFIED'!$I:$S,'VEINS SIMPLIFIED'!$O$1,0),"")</f>
        <v>194.10499999999999</v>
      </c>
      <c r="Y262" s="113" t="str">
        <f>IFERROR(VLOOKUP(CONCATENATE($D262," o"),'VEINS SIMPLIFIED'!$I:$BX,68,0),"")</f>
        <v>Veins irregular and disrupted in this highly brecciated interval</v>
      </c>
    </row>
    <row r="263" spans="2:25" hidden="1" x14ac:dyDescent="0.3">
      <c r="B263">
        <v>77</v>
      </c>
      <c r="C263">
        <v>4</v>
      </c>
      <c r="D263" t="str">
        <f t="shared" si="4"/>
        <v>77-4</v>
      </c>
      <c r="E263">
        <v>0</v>
      </c>
      <c r="F263">
        <v>51</v>
      </c>
      <c r="G263" s="126">
        <v>194.11499999999998</v>
      </c>
      <c r="H263" s="122">
        <v>194.62499999999997</v>
      </c>
      <c r="I263" s="55" t="str">
        <f>IFERROR(VLOOKUP($D263,'VEINS SIMPLIFIED'!$H:$J,3,0),"")</f>
        <v>Listveneite</v>
      </c>
      <c r="J263" t="str">
        <f>IFERROR(VLOOKUP(CONCATENATE($D263," 1"),'VEINS SIMPLIFIED'!$I:$S,'VEINS SIMPLIFIED'!$R$1,0),"")</f>
        <v>CARB-OXD</v>
      </c>
      <c r="K263" s="122">
        <f>IFERROR(VLOOKUP(CONCATENATE($D263," 1"),'VEINS SIMPLIFIED'!$I:$S,'VEINS SIMPLIFIED'!$N$1,0),"")</f>
        <v>194.11499999999998</v>
      </c>
      <c r="L263" s="122">
        <f>IFERROR(VLOOKUP(CONCATENATE($D263," 1"),'VEINS SIMPLIFIED'!$I:$S,'VEINS SIMPLIFIED'!$O$1,0),"")</f>
        <v>194.62499999999997</v>
      </c>
      <c r="M263" t="str">
        <f>IFERROR(VLOOKUP(CONCATENATE($D263," 2"),'VEINS SIMPLIFIED'!$I:$S,'VEINS SIMPLIFIED'!$R$1,0),"")</f>
        <v/>
      </c>
      <c r="N263" t="str">
        <f>IFERROR(VLOOKUP(CONCATENATE($D263," 2"),'VEINS SIMPLIFIED'!$I:$S,'VEINS SIMPLIFIED'!$N$1,0),"")</f>
        <v/>
      </c>
      <c r="O263" t="str">
        <f>IFERROR(VLOOKUP(CONCATENATE($D263," 2"),'VEINS SIMPLIFIED'!$I:$S,'VEINS SIMPLIFIED'!$O$1,0),"")</f>
        <v/>
      </c>
      <c r="P263" t="str">
        <f>IFERROR(VLOOKUP(CONCATENATE($D263," 3"),'VEINS SIMPLIFIED'!$I:$S,'VEINS SIMPLIFIED'!$R$1,0),"")</f>
        <v>CARB-QTZ</v>
      </c>
      <c r="Q263">
        <f>IFERROR(VLOOKUP(CONCATENATE($D263," 3"),'VEINS SIMPLIFIED'!$I:$S,'VEINS SIMPLIFIED'!$N$1,0),"")</f>
        <v>194.11499999999998</v>
      </c>
      <c r="R263">
        <f>IFERROR(VLOOKUP(CONCATENATE($D263," 3"),'VEINS SIMPLIFIED'!$I:$S,'VEINS SIMPLIFIED'!$O$1,0),"")</f>
        <v>194.62499999999997</v>
      </c>
      <c r="S263" t="str">
        <f>IFERROR(VLOOKUP(CONCATENATE($D263," 4"),'VEINS SIMPLIFIED'!$I:$S,'VEINS SIMPLIFIED'!$R$1,0),"")</f>
        <v/>
      </c>
      <c r="T263" t="str">
        <f>IFERROR(VLOOKUP(CONCATENATE($D263," 4"),'VEINS SIMPLIFIED'!$I:$S,'VEINS SIMPLIFIED'!$N$1,0),"")</f>
        <v/>
      </c>
      <c r="U263" t="str">
        <f>IFERROR(VLOOKUP(CONCATENATE($D263," 4"),'VEINS SIMPLIFIED'!$I:$S,'VEINS SIMPLIFIED'!$O$1,0),"")</f>
        <v/>
      </c>
      <c r="V263" t="str">
        <f>IFERROR(VLOOKUP(CONCATENATE($D263," 5"),'VEINS SIMPLIFIED'!$I:$S,'VEINS SIMPLIFIED'!$R$1,0),"")</f>
        <v/>
      </c>
      <c r="W263" t="str">
        <f>IFERROR(VLOOKUP(CONCATENATE($D263," 5"),'VEINS SIMPLIFIED'!$I:$S,'VEINS SIMPLIFIED'!$N$1,0),"")</f>
        <v/>
      </c>
      <c r="X263" t="str">
        <f>IFERROR(VLOOKUP(CONCATENATE($D263," 5"),'VEINS SIMPLIFIED'!$I:$S,'VEINS SIMPLIFIED'!$O$1,0),"")</f>
        <v/>
      </c>
      <c r="Y263" s="113" t="str">
        <f>IFERROR(VLOOKUP(CONCATENATE($D263," o"),'VEINS SIMPLIFIED'!$I:$BX,68,0),"")</f>
        <v>Net veins appear mostly as black coloured. Veins irregular and disrupted. Mag-qtz veins mgiht be there but rock is highly sheared and identification is difficult.</v>
      </c>
    </row>
    <row r="264" spans="2:25" hidden="1" x14ac:dyDescent="0.3">
      <c r="B264">
        <v>78</v>
      </c>
      <c r="C264">
        <v>1</v>
      </c>
      <c r="D264" t="str">
        <f t="shared" si="4"/>
        <v>78-1</v>
      </c>
      <c r="E264">
        <v>0</v>
      </c>
      <c r="F264">
        <v>98</v>
      </c>
      <c r="G264" s="126">
        <v>194.55</v>
      </c>
      <c r="H264" s="122">
        <v>195.53</v>
      </c>
      <c r="I264" s="55" t="str">
        <f>IFERROR(VLOOKUP($D264,'VEINS SIMPLIFIED'!$H:$J,3,0),"")</f>
        <v>Listveneite</v>
      </c>
      <c r="J264" t="str">
        <f>IFERROR(VLOOKUP(CONCATENATE($D264," 1"),'VEINS SIMPLIFIED'!$I:$S,'VEINS SIMPLIFIED'!$R$1,0),"")</f>
        <v>CARB-OXD</v>
      </c>
      <c r="K264" s="122">
        <f>IFERROR(VLOOKUP(CONCATENATE($D264," 1"),'VEINS SIMPLIFIED'!$I:$S,'VEINS SIMPLIFIED'!$N$1,0),"")</f>
        <v>194.55</v>
      </c>
      <c r="L264" s="122">
        <f>IFERROR(VLOOKUP(CONCATENATE($D264," 1"),'VEINS SIMPLIFIED'!$I:$S,'VEINS SIMPLIFIED'!$O$1,0),"")</f>
        <v>195.53</v>
      </c>
      <c r="M264" t="str">
        <f>IFERROR(VLOOKUP(CONCATENATE($D264," 2"),'VEINS SIMPLIFIED'!$I:$S,'VEINS SIMPLIFIED'!$R$1,0),"")</f>
        <v/>
      </c>
      <c r="N264" t="str">
        <f>IFERROR(VLOOKUP(CONCATENATE($D264," 2"),'VEINS SIMPLIFIED'!$I:$S,'VEINS SIMPLIFIED'!$N$1,0),"")</f>
        <v/>
      </c>
      <c r="O264" t="str">
        <f>IFERROR(VLOOKUP(CONCATENATE($D264," 2"),'VEINS SIMPLIFIED'!$I:$S,'VEINS SIMPLIFIED'!$O$1,0),"")</f>
        <v/>
      </c>
      <c r="P264" t="str">
        <f>IFERROR(VLOOKUP(CONCATENATE($D264," 3"),'VEINS SIMPLIFIED'!$I:$S,'VEINS SIMPLIFIED'!$R$1,0),"")</f>
        <v>CARB-QTZ</v>
      </c>
      <c r="Q264">
        <f>IFERROR(VLOOKUP(CONCATENATE($D264," 3"),'VEINS SIMPLIFIED'!$I:$S,'VEINS SIMPLIFIED'!$N$1,0),"")</f>
        <v>194.55</v>
      </c>
      <c r="R264">
        <f>IFERROR(VLOOKUP(CONCATENATE($D264," 3"),'VEINS SIMPLIFIED'!$I:$S,'VEINS SIMPLIFIED'!$O$1,0),"")</f>
        <v>195.53</v>
      </c>
      <c r="S264" t="str">
        <f>IFERROR(VLOOKUP(CONCATENATE($D264," 4"),'VEINS SIMPLIFIED'!$I:$S,'VEINS SIMPLIFIED'!$R$1,0),"")</f>
        <v/>
      </c>
      <c r="T264" t="str">
        <f>IFERROR(VLOOKUP(CONCATENATE($D264," 4"),'VEINS SIMPLIFIED'!$I:$S,'VEINS SIMPLIFIED'!$N$1,0),"")</f>
        <v/>
      </c>
      <c r="U264" t="str">
        <f>IFERROR(VLOOKUP(CONCATENATE($D264," 4"),'VEINS SIMPLIFIED'!$I:$S,'VEINS SIMPLIFIED'!$O$1,0),"")</f>
        <v/>
      </c>
      <c r="V264" t="str">
        <f>IFERROR(VLOOKUP(CONCATENATE($D264," 5"),'VEINS SIMPLIFIED'!$I:$S,'VEINS SIMPLIFIED'!$R$1,0),"")</f>
        <v>OTHER</v>
      </c>
      <c r="W264">
        <f>IFERROR(VLOOKUP(CONCATENATE($D264," 5"),'VEINS SIMPLIFIED'!$I:$S,'VEINS SIMPLIFIED'!$N$1,0),"")</f>
        <v>195.47</v>
      </c>
      <c r="X264">
        <f>IFERROR(VLOOKUP(CONCATENATE($D264," 5"),'VEINS SIMPLIFIED'!$I:$S,'VEINS SIMPLIFIED'!$O$1,0),"")</f>
        <v>195.5</v>
      </c>
      <c r="Y264" s="113" t="str">
        <f>IFERROR(VLOOKUP(CONCATENATE($D264," o"),'VEINS SIMPLIFIED'!$I:$BX,68,0),"")</f>
        <v>Net veins appear mostly as black, earlier veins very deformed</v>
      </c>
    </row>
    <row r="265" spans="2:25" hidden="1" x14ac:dyDescent="0.3">
      <c r="B265">
        <v>78</v>
      </c>
      <c r="C265">
        <v>2</v>
      </c>
      <c r="D265" t="str">
        <f t="shared" si="4"/>
        <v>78-2</v>
      </c>
      <c r="E265">
        <v>0</v>
      </c>
      <c r="F265">
        <v>80</v>
      </c>
      <c r="G265" s="126">
        <v>195.53</v>
      </c>
      <c r="H265" s="122">
        <v>196.33</v>
      </c>
      <c r="I265" s="55" t="str">
        <f>IFERROR(VLOOKUP($D265,'VEINS SIMPLIFIED'!$H:$J,3,0),"")</f>
        <v>Listveneite</v>
      </c>
      <c r="J265" t="str">
        <f>IFERROR(VLOOKUP(CONCATENATE($D265," 1"),'VEINS SIMPLIFIED'!$I:$S,'VEINS SIMPLIFIED'!$R$1,0),"")</f>
        <v>CARB-OXD</v>
      </c>
      <c r="K265" s="122">
        <f>IFERROR(VLOOKUP(CONCATENATE($D265," 1"),'VEINS SIMPLIFIED'!$I:$S,'VEINS SIMPLIFIED'!$N$1,0),"")</f>
        <v>195.53</v>
      </c>
      <c r="L265" s="122">
        <f>IFERROR(VLOOKUP(CONCATENATE($D265," 1"),'VEINS SIMPLIFIED'!$I:$S,'VEINS SIMPLIFIED'!$O$1,0),"")</f>
        <v>196.33</v>
      </c>
      <c r="M265" t="str">
        <f>IFERROR(VLOOKUP(CONCATENATE($D265," 2"),'VEINS SIMPLIFIED'!$I:$S,'VEINS SIMPLIFIED'!$R$1,0),"")</f>
        <v/>
      </c>
      <c r="N265" t="str">
        <f>IFERROR(VLOOKUP(CONCATENATE($D265," 2"),'VEINS SIMPLIFIED'!$I:$S,'VEINS SIMPLIFIED'!$N$1,0),"")</f>
        <v/>
      </c>
      <c r="O265" t="str">
        <f>IFERROR(VLOOKUP(CONCATENATE($D265," 2"),'VEINS SIMPLIFIED'!$I:$S,'VEINS SIMPLIFIED'!$O$1,0),"")</f>
        <v/>
      </c>
      <c r="P265" t="str">
        <f>IFERROR(VLOOKUP(CONCATENATE($D265," 3"),'VEINS SIMPLIFIED'!$I:$S,'VEINS SIMPLIFIED'!$R$1,0),"")</f>
        <v>CARB-QTZ</v>
      </c>
      <c r="Q265">
        <f>IFERROR(VLOOKUP(CONCATENATE($D265," 3"),'VEINS SIMPLIFIED'!$I:$S,'VEINS SIMPLIFIED'!$N$1,0),"")</f>
        <v>195.53</v>
      </c>
      <c r="R265">
        <f>IFERROR(VLOOKUP(CONCATENATE($D265," 3"),'VEINS SIMPLIFIED'!$I:$S,'VEINS SIMPLIFIED'!$O$1,0),"")</f>
        <v>196.33</v>
      </c>
      <c r="S265" t="str">
        <f>IFERROR(VLOOKUP(CONCATENATE($D265," 4"),'VEINS SIMPLIFIED'!$I:$S,'VEINS SIMPLIFIED'!$R$1,0),"")</f>
        <v/>
      </c>
      <c r="T265" t="str">
        <f>IFERROR(VLOOKUP(CONCATENATE($D265," 4"),'VEINS SIMPLIFIED'!$I:$S,'VEINS SIMPLIFIED'!$N$1,0),"")</f>
        <v/>
      </c>
      <c r="U265" t="str">
        <f>IFERROR(VLOOKUP(CONCATENATE($D265," 4"),'VEINS SIMPLIFIED'!$I:$S,'VEINS SIMPLIFIED'!$O$1,0),"")</f>
        <v/>
      </c>
      <c r="V265" t="str">
        <f>IFERROR(VLOOKUP(CONCATENATE($D265," 5"),'VEINS SIMPLIFIED'!$I:$S,'VEINS SIMPLIFIED'!$R$1,0),"")</f>
        <v>OTHER</v>
      </c>
      <c r="W265">
        <f>IFERROR(VLOOKUP(CONCATENATE($D265," 5"),'VEINS SIMPLIFIED'!$I:$S,'VEINS SIMPLIFIED'!$N$1,0),"")</f>
        <v>196.45</v>
      </c>
      <c r="X265">
        <f>IFERROR(VLOOKUP(CONCATENATE($D265," 5"),'VEINS SIMPLIFIED'!$I:$S,'VEINS SIMPLIFIED'!$O$1,0),"")</f>
        <v>196.33</v>
      </c>
      <c r="Y265" s="113" t="str">
        <f>IFERROR(VLOOKUP(CONCATENATE($D265," o"),'VEINS SIMPLIFIED'!$I:$BX,68,0),"")</f>
        <v>Net veins appear mostly as black, earlier veins very deformed</v>
      </c>
    </row>
    <row r="266" spans="2:25" hidden="1" x14ac:dyDescent="0.3">
      <c r="B266">
        <v>78</v>
      </c>
      <c r="C266">
        <v>3</v>
      </c>
      <c r="D266" t="str">
        <f t="shared" si="4"/>
        <v>78-3</v>
      </c>
      <c r="E266">
        <v>0</v>
      </c>
      <c r="F266">
        <v>80</v>
      </c>
      <c r="G266" s="126">
        <v>196.33</v>
      </c>
      <c r="H266" s="122">
        <v>197.13000000000002</v>
      </c>
      <c r="I266" s="55" t="str">
        <f>IFERROR(VLOOKUP($D266,'VEINS SIMPLIFIED'!$H:$J,3,0),"")</f>
        <v>Listveneite</v>
      </c>
      <c r="J266" t="str">
        <f>IFERROR(VLOOKUP(CONCATENATE($D266," 1"),'VEINS SIMPLIFIED'!$I:$S,'VEINS SIMPLIFIED'!$R$1,0),"")</f>
        <v>CARB-OXD</v>
      </c>
      <c r="K266" s="122">
        <f>IFERROR(VLOOKUP(CONCATENATE($D266," 1"),'VEINS SIMPLIFIED'!$I:$S,'VEINS SIMPLIFIED'!$N$1,0),"")</f>
        <v>196.33</v>
      </c>
      <c r="L266" s="122">
        <f>IFERROR(VLOOKUP(CONCATENATE($D266," 1"),'VEINS SIMPLIFIED'!$I:$S,'VEINS SIMPLIFIED'!$O$1,0),"")</f>
        <v>196.4</v>
      </c>
      <c r="M266" t="str">
        <f>IFERROR(VLOOKUP(CONCATENATE($D266," 2"),'VEINS SIMPLIFIED'!$I:$S,'VEINS SIMPLIFIED'!$R$1,0),"")</f>
        <v/>
      </c>
      <c r="N266" t="str">
        <f>IFERROR(VLOOKUP(CONCATENATE($D266," 2"),'VEINS SIMPLIFIED'!$I:$S,'VEINS SIMPLIFIED'!$N$1,0),"")</f>
        <v/>
      </c>
      <c r="O266" t="str">
        <f>IFERROR(VLOOKUP(CONCATENATE($D266," 2"),'VEINS SIMPLIFIED'!$I:$S,'VEINS SIMPLIFIED'!$O$1,0),"")</f>
        <v/>
      </c>
      <c r="P266" t="str">
        <f>IFERROR(VLOOKUP(CONCATENATE($D266," 3"),'VEINS SIMPLIFIED'!$I:$S,'VEINS SIMPLIFIED'!$R$1,0),"")</f>
        <v>CARB-QTZ</v>
      </c>
      <c r="Q266">
        <f>IFERROR(VLOOKUP(CONCATENATE($D266," 3"),'VEINS SIMPLIFIED'!$I:$S,'VEINS SIMPLIFIED'!$N$1,0),"")</f>
        <v>196.33</v>
      </c>
      <c r="R266">
        <f>IFERROR(VLOOKUP(CONCATENATE($D266," 3"),'VEINS SIMPLIFIED'!$I:$S,'VEINS SIMPLIFIED'!$O$1,0),"")</f>
        <v>196.4</v>
      </c>
      <c r="S266" t="str">
        <f>IFERROR(VLOOKUP(CONCATENATE($D266," 4"),'VEINS SIMPLIFIED'!$I:$S,'VEINS SIMPLIFIED'!$R$1,0),"")</f>
        <v/>
      </c>
      <c r="T266" t="str">
        <f>IFERROR(VLOOKUP(CONCATENATE($D266," 4"),'VEINS SIMPLIFIED'!$I:$S,'VEINS SIMPLIFIED'!$N$1,0),"")</f>
        <v/>
      </c>
      <c r="U266" t="str">
        <f>IFERROR(VLOOKUP(CONCATENATE($D266," 4"),'VEINS SIMPLIFIED'!$I:$S,'VEINS SIMPLIFIED'!$O$1,0),"")</f>
        <v/>
      </c>
      <c r="V266" t="str">
        <f>IFERROR(VLOOKUP(CONCATENATE($D266," 5"),'VEINS SIMPLIFIED'!$I:$S,'VEINS SIMPLIFIED'!$R$1,0),"")</f>
        <v>OTHER</v>
      </c>
      <c r="W266">
        <f>IFERROR(VLOOKUP(CONCATENATE($D266," 5"),'VEINS SIMPLIFIED'!$I:$S,'VEINS SIMPLIFIED'!$N$1,0),"")</f>
        <v>196.4</v>
      </c>
      <c r="X266">
        <f>IFERROR(VLOOKUP(CONCATENATE($D266," 5"),'VEINS SIMPLIFIED'!$I:$S,'VEINS SIMPLIFIED'!$O$1,0),"")</f>
        <v>196.55</v>
      </c>
      <c r="Y266" s="113">
        <f>IFERROR(VLOOKUP(CONCATENATE($D266," o"),'VEINS SIMPLIFIED'!$I:$BX,68,0),"")</f>
        <v>0</v>
      </c>
    </row>
    <row r="267" spans="2:25" hidden="1" x14ac:dyDescent="0.3">
      <c r="B267">
        <v>79</v>
      </c>
      <c r="C267">
        <v>1</v>
      </c>
      <c r="D267" t="str">
        <f t="shared" si="4"/>
        <v>79-1</v>
      </c>
      <c r="E267">
        <v>0</v>
      </c>
      <c r="F267">
        <v>64</v>
      </c>
      <c r="G267" s="126">
        <v>197.6</v>
      </c>
      <c r="H267" s="122">
        <v>198.23999999999998</v>
      </c>
      <c r="I267" s="55" t="str">
        <f>IFERROR(VLOOKUP($D267,'VEINS SIMPLIFIED'!$H:$J,3,0),"")</f>
        <v>Sole</v>
      </c>
      <c r="J267" t="str">
        <f>IFERROR(VLOOKUP(CONCATENATE($D267," 1"),'VEINS SIMPLIFIED'!$I:$S,'VEINS SIMPLIFIED'!$R$1,0),"")</f>
        <v>QUARTZ</v>
      </c>
      <c r="K267" s="122">
        <f>IFERROR(VLOOKUP(CONCATENATE($D267," 1"),'VEINS SIMPLIFIED'!$I:$S,'VEINS SIMPLIFIED'!$N$1,0),"")</f>
        <v>197.97</v>
      </c>
      <c r="L267" s="122">
        <f>IFERROR(VLOOKUP(CONCATENATE($D267," 1"),'VEINS SIMPLIFIED'!$I:$S,'VEINS SIMPLIFIED'!$O$1,0),"")</f>
        <v>198.03</v>
      </c>
      <c r="M267" t="str">
        <f>IFERROR(VLOOKUP(CONCATENATE($D267," 2"),'VEINS SIMPLIFIED'!$I:$S,'VEINS SIMPLIFIED'!$R$1,0),"")</f>
        <v/>
      </c>
      <c r="N267" t="str">
        <f>IFERROR(VLOOKUP(CONCATENATE($D267," 2"),'VEINS SIMPLIFIED'!$I:$S,'VEINS SIMPLIFIED'!$N$1,0),"")</f>
        <v/>
      </c>
      <c r="O267" t="str">
        <f>IFERROR(VLOOKUP(CONCATENATE($D267," 2"),'VEINS SIMPLIFIED'!$I:$S,'VEINS SIMPLIFIED'!$O$1,0),"")</f>
        <v/>
      </c>
      <c r="P267" t="str">
        <f>IFERROR(VLOOKUP(CONCATENATE($D267," 3"),'VEINS SIMPLIFIED'!$I:$S,'VEINS SIMPLIFIED'!$R$1,0),"")</f>
        <v>EPIDOTE</v>
      </c>
      <c r="Q267">
        <f>IFERROR(VLOOKUP(CONCATENATE($D267," 3"),'VEINS SIMPLIFIED'!$I:$S,'VEINS SIMPLIFIED'!$N$1,0),"")</f>
        <v>197.6</v>
      </c>
      <c r="R267">
        <f>IFERROR(VLOOKUP(CONCATENATE($D267," 3"),'VEINS SIMPLIFIED'!$I:$S,'VEINS SIMPLIFIED'!$O$1,0),"")</f>
        <v>198.23</v>
      </c>
      <c r="S267" t="str">
        <f>IFERROR(VLOOKUP(CONCATENATE($D267," 4"),'VEINS SIMPLIFIED'!$I:$S,'VEINS SIMPLIFIED'!$R$1,0),"")</f>
        <v>CHLORITE</v>
      </c>
      <c r="T267">
        <f>IFERROR(VLOOKUP(CONCATENATE($D267," 4"),'VEINS SIMPLIFIED'!$I:$S,'VEINS SIMPLIFIED'!$N$1,0),"")</f>
        <v>197.6</v>
      </c>
      <c r="U267">
        <f>IFERROR(VLOOKUP(CONCATENATE($D267," 4"),'VEINS SIMPLIFIED'!$I:$S,'VEINS SIMPLIFIED'!$O$1,0),"")</f>
        <v>198.23</v>
      </c>
      <c r="V267" t="str">
        <f>IFERROR(VLOOKUP(CONCATENATE($D267," 5"),'VEINS SIMPLIFIED'!$I:$S,'VEINS SIMPLIFIED'!$R$1,0),"")</f>
        <v/>
      </c>
      <c r="W267" t="str">
        <f>IFERROR(VLOOKUP(CONCATENATE($D267," 5"),'VEINS SIMPLIFIED'!$I:$S,'VEINS SIMPLIFIED'!$N$1,0),"")</f>
        <v/>
      </c>
      <c r="X267" t="str">
        <f>IFERROR(VLOOKUP(CONCATENATE($D267," 5"),'VEINS SIMPLIFIED'!$I:$S,'VEINS SIMPLIFIED'!$O$1,0),"")</f>
        <v/>
      </c>
      <c r="Y267" s="113" t="str">
        <f>IFERROR(VLOOKUP(CONCATENATE($D267," o"),'VEINS SIMPLIFIED'!$I:$BX,68,0),"")</f>
        <v>Highly fracture core with epidote veins and minos quartz and chlorite.</v>
      </c>
    </row>
    <row r="268" spans="2:25" hidden="1" x14ac:dyDescent="0.3">
      <c r="B268">
        <v>79</v>
      </c>
      <c r="C268">
        <v>2</v>
      </c>
      <c r="D268" t="str">
        <f t="shared" si="4"/>
        <v>79-2</v>
      </c>
      <c r="E268">
        <v>0</v>
      </c>
      <c r="F268">
        <v>64</v>
      </c>
      <c r="G268" s="126">
        <v>198.23999999999998</v>
      </c>
      <c r="H268" s="122">
        <v>198.87999999999997</v>
      </c>
      <c r="I268" s="55" t="str">
        <f>IFERROR(VLOOKUP($D268,'VEINS SIMPLIFIED'!$H:$J,3,0),"")</f>
        <v>Sole</v>
      </c>
      <c r="J268" t="str">
        <f>IFERROR(VLOOKUP(CONCATENATE($D268," 1"),'VEINS SIMPLIFIED'!$I:$S,'VEINS SIMPLIFIED'!$R$1,0),"")</f>
        <v>QUARTZ</v>
      </c>
      <c r="K268" s="122">
        <f>IFERROR(VLOOKUP(CONCATENATE($D268," 1"),'VEINS SIMPLIFIED'!$I:$S,'VEINS SIMPLIFIED'!$N$1,0),"")</f>
        <v>198.23999999999998</v>
      </c>
      <c r="L268" s="122">
        <f>IFERROR(VLOOKUP(CONCATENATE($D268," 1"),'VEINS SIMPLIFIED'!$I:$S,'VEINS SIMPLIFIED'!$O$1,0),"")</f>
        <v>198.62999999999997</v>
      </c>
      <c r="M268" t="str">
        <f>IFERROR(VLOOKUP(CONCATENATE($D268," 2"),'VEINS SIMPLIFIED'!$I:$S,'VEINS SIMPLIFIED'!$R$1,0),"")</f>
        <v/>
      </c>
      <c r="N268" t="str">
        <f>IFERROR(VLOOKUP(CONCATENATE($D268," 2"),'VEINS SIMPLIFIED'!$I:$S,'VEINS SIMPLIFIED'!$N$1,0),"")</f>
        <v/>
      </c>
      <c r="O268" t="str">
        <f>IFERROR(VLOOKUP(CONCATENATE($D268," 2"),'VEINS SIMPLIFIED'!$I:$S,'VEINS SIMPLIFIED'!$O$1,0),"")</f>
        <v/>
      </c>
      <c r="P268" t="str">
        <f>IFERROR(VLOOKUP(CONCATENATE($D268," 3"),'VEINS SIMPLIFIED'!$I:$S,'VEINS SIMPLIFIED'!$R$1,0),"")</f>
        <v>EPIDOTE</v>
      </c>
      <c r="Q268">
        <f>IFERROR(VLOOKUP(CONCATENATE($D268," 3"),'VEINS SIMPLIFIED'!$I:$S,'VEINS SIMPLIFIED'!$N$1,0),"")</f>
        <v>198.23999999999998</v>
      </c>
      <c r="R268">
        <f>IFERROR(VLOOKUP(CONCATENATE($D268," 3"),'VEINS SIMPLIFIED'!$I:$S,'VEINS SIMPLIFIED'!$O$1,0),"")</f>
        <v>198.62999999999997</v>
      </c>
      <c r="S268" t="str">
        <f>IFERROR(VLOOKUP(CONCATENATE($D268," 4"),'VEINS SIMPLIFIED'!$I:$S,'VEINS SIMPLIFIED'!$R$1,0),"")</f>
        <v/>
      </c>
      <c r="T268" t="str">
        <f>IFERROR(VLOOKUP(CONCATENATE($D268," 4"),'VEINS SIMPLIFIED'!$I:$S,'VEINS SIMPLIFIED'!$N$1,0),"")</f>
        <v/>
      </c>
      <c r="U268" t="str">
        <f>IFERROR(VLOOKUP(CONCATENATE($D268," 4"),'VEINS SIMPLIFIED'!$I:$S,'VEINS SIMPLIFIED'!$O$1,0),"")</f>
        <v/>
      </c>
      <c r="V268" t="str">
        <f>IFERROR(VLOOKUP(CONCATENATE($D268," 5"),'VEINS SIMPLIFIED'!$I:$S,'VEINS SIMPLIFIED'!$R$1,0),"")</f>
        <v/>
      </c>
      <c r="W268" t="str">
        <f>IFERROR(VLOOKUP(CONCATENATE($D268," 5"),'VEINS SIMPLIFIED'!$I:$S,'VEINS SIMPLIFIED'!$N$1,0),"")</f>
        <v/>
      </c>
      <c r="X268" t="str">
        <f>IFERROR(VLOOKUP(CONCATENATE($D268," 5"),'VEINS SIMPLIFIED'!$I:$S,'VEINS SIMPLIFIED'!$O$1,0),"")</f>
        <v/>
      </c>
      <c r="Y268" s="113" t="str">
        <f>IFERROR(VLOOKUP(CONCATENATE($D268," o"),'VEINS SIMPLIFIED'!$I:$BX,68,0),"")</f>
        <v>Veins described to 39 cm. No observations below 39 due to fault zone.</v>
      </c>
    </row>
    <row r="269" spans="2:25" hidden="1" x14ac:dyDescent="0.3">
      <c r="B269">
        <v>80</v>
      </c>
      <c r="C269">
        <v>1</v>
      </c>
      <c r="D269" t="str">
        <f t="shared" si="4"/>
        <v>80-1</v>
      </c>
      <c r="E269">
        <v>0</v>
      </c>
      <c r="F269">
        <v>77</v>
      </c>
      <c r="G269" s="126">
        <v>199</v>
      </c>
      <c r="H269" s="122">
        <v>199.77</v>
      </c>
      <c r="I269" s="55" t="str">
        <f>IFERROR(VLOOKUP($D269,'VEINS SIMPLIFIED'!$H:$J,3,0),"")</f>
        <v>Sole</v>
      </c>
      <c r="J269" t="str">
        <f>IFERROR(VLOOKUP(CONCATENATE($D269," 1"),'VEINS SIMPLIFIED'!$I:$S,'VEINS SIMPLIFIED'!$R$1,0),"")</f>
        <v>QUARTZ</v>
      </c>
      <c r="K269" s="122">
        <f>IFERROR(VLOOKUP(CONCATENATE($D269," 1"),'VEINS SIMPLIFIED'!$I:$S,'VEINS SIMPLIFIED'!$N$1,0),"")</f>
        <v>199</v>
      </c>
      <c r="L269" s="122">
        <f>IFERROR(VLOOKUP(CONCATENATE($D269," 1"),'VEINS SIMPLIFIED'!$I:$S,'VEINS SIMPLIFIED'!$O$1,0),"")</f>
        <v>199.47</v>
      </c>
      <c r="M269" t="str">
        <f>IFERROR(VLOOKUP(CONCATENATE($D269," 2"),'VEINS SIMPLIFIED'!$I:$S,'VEINS SIMPLIFIED'!$R$1,0),"")</f>
        <v/>
      </c>
      <c r="N269" t="str">
        <f>IFERROR(VLOOKUP(CONCATENATE($D269," 2"),'VEINS SIMPLIFIED'!$I:$S,'VEINS SIMPLIFIED'!$N$1,0),"")</f>
        <v/>
      </c>
      <c r="O269" t="str">
        <f>IFERROR(VLOOKUP(CONCATENATE($D269," 2"),'VEINS SIMPLIFIED'!$I:$S,'VEINS SIMPLIFIED'!$O$1,0),"")</f>
        <v/>
      </c>
      <c r="P269" t="str">
        <f>IFERROR(VLOOKUP(CONCATENATE($D269," 3"),'VEINS SIMPLIFIED'!$I:$S,'VEINS SIMPLIFIED'!$R$1,0),"")</f>
        <v/>
      </c>
      <c r="Q269" t="str">
        <f>IFERROR(VLOOKUP(CONCATENATE($D269," 3"),'VEINS SIMPLIFIED'!$I:$S,'VEINS SIMPLIFIED'!$N$1,0),"")</f>
        <v/>
      </c>
      <c r="R269" t="str">
        <f>IFERROR(VLOOKUP(CONCATENATE($D269," 3"),'VEINS SIMPLIFIED'!$I:$S,'VEINS SIMPLIFIED'!$O$1,0),"")</f>
        <v/>
      </c>
      <c r="S269" t="str">
        <f>IFERROR(VLOOKUP(CONCATENATE($D269," 4"),'VEINS SIMPLIFIED'!$I:$S,'VEINS SIMPLIFIED'!$R$1,0),"")</f>
        <v>CHLORITE</v>
      </c>
      <c r="T269">
        <f>IFERROR(VLOOKUP(CONCATENATE($D269," 4"),'VEINS SIMPLIFIED'!$I:$S,'VEINS SIMPLIFIED'!$N$1,0),"")</f>
        <v>199</v>
      </c>
      <c r="U269">
        <f>IFERROR(VLOOKUP(CONCATENATE($D269," 4"),'VEINS SIMPLIFIED'!$I:$S,'VEINS SIMPLIFIED'!$O$1,0),"")</f>
        <v>199.47</v>
      </c>
      <c r="V269" t="str">
        <f>IFERROR(VLOOKUP(CONCATENATE($D269," 5"),'VEINS SIMPLIFIED'!$I:$S,'VEINS SIMPLIFIED'!$R$1,0),"")</f>
        <v/>
      </c>
      <c r="W269" t="str">
        <f>IFERROR(VLOOKUP(CONCATENATE($D269," 5"),'VEINS SIMPLIFIED'!$I:$S,'VEINS SIMPLIFIED'!$N$1,0),"")</f>
        <v/>
      </c>
      <c r="X269" t="str">
        <f>IFERROR(VLOOKUP(CONCATENATE($D269," 5"),'VEINS SIMPLIFIED'!$I:$S,'VEINS SIMPLIFIED'!$O$1,0),"")</f>
        <v/>
      </c>
      <c r="Y269" s="113" t="str">
        <f>IFERROR(VLOOKUP(CONCATENATE($D269," o"),'VEINS SIMPLIFIED'!$I:$BX,68,0),"")</f>
        <v>Veins described to 47 cm. No observations below 347 due to fault zone.</v>
      </c>
    </row>
    <row r="270" spans="2:25" hidden="1" x14ac:dyDescent="0.3">
      <c r="B270">
        <v>81</v>
      </c>
      <c r="C270">
        <v>1</v>
      </c>
      <c r="D270" t="str">
        <f t="shared" si="4"/>
        <v>81-1</v>
      </c>
      <c r="E270">
        <v>0</v>
      </c>
      <c r="F270">
        <v>58</v>
      </c>
      <c r="G270" s="126">
        <v>200.15</v>
      </c>
      <c r="H270" s="122">
        <v>200.73000000000002</v>
      </c>
      <c r="I270" s="55" t="str">
        <f>IFERROR(VLOOKUP($D270,'VEINS SIMPLIFIED'!$H:$J,3,0),"")</f>
        <v>Sole</v>
      </c>
      <c r="J270" t="str">
        <f>IFERROR(VLOOKUP(CONCATENATE($D270," 1"),'VEINS SIMPLIFIED'!$I:$S,'VEINS SIMPLIFIED'!$R$1,0),"")</f>
        <v>QUARTZ</v>
      </c>
      <c r="K270" s="122">
        <f>IFERROR(VLOOKUP(CONCATENATE($D270," 1"),'VEINS SIMPLIFIED'!$I:$S,'VEINS SIMPLIFIED'!$N$1,0),"")</f>
        <v>200.22</v>
      </c>
      <c r="L270" s="122">
        <f>IFERROR(VLOOKUP(CONCATENATE($D270," 1"),'VEINS SIMPLIFIED'!$I:$S,'VEINS SIMPLIFIED'!$O$1,0),"")</f>
        <v>200.68</v>
      </c>
      <c r="M270" t="str">
        <f>IFERROR(VLOOKUP(CONCATENATE($D270," 2"),'VEINS SIMPLIFIED'!$I:$S,'VEINS SIMPLIFIED'!$R$1,0),"")</f>
        <v/>
      </c>
      <c r="N270" t="str">
        <f>IFERROR(VLOOKUP(CONCATENATE($D270," 2"),'VEINS SIMPLIFIED'!$I:$S,'VEINS SIMPLIFIED'!$N$1,0),"")</f>
        <v/>
      </c>
      <c r="O270" t="str">
        <f>IFERROR(VLOOKUP(CONCATENATE($D270," 2"),'VEINS SIMPLIFIED'!$I:$S,'VEINS SIMPLIFIED'!$O$1,0),"")</f>
        <v/>
      </c>
      <c r="P270" t="str">
        <f>IFERROR(VLOOKUP(CONCATENATE($D270," 3"),'VEINS SIMPLIFIED'!$I:$S,'VEINS SIMPLIFIED'!$R$1,0),"")</f>
        <v>EPIDOTE</v>
      </c>
      <c r="Q270">
        <f>IFERROR(VLOOKUP(CONCATENATE($D270," 3"),'VEINS SIMPLIFIED'!$I:$S,'VEINS SIMPLIFIED'!$N$1,0),"")</f>
        <v>200.22</v>
      </c>
      <c r="R270">
        <f>IFERROR(VLOOKUP(CONCATENATE($D270," 3"),'VEINS SIMPLIFIED'!$I:$S,'VEINS SIMPLIFIED'!$O$1,0),"")</f>
        <v>200.68</v>
      </c>
      <c r="S270" t="str">
        <f>IFERROR(VLOOKUP(CONCATENATE($D270," 4"),'VEINS SIMPLIFIED'!$I:$S,'VEINS SIMPLIFIED'!$R$1,0),"")</f>
        <v>CHLORITE</v>
      </c>
      <c r="T270">
        <f>IFERROR(VLOOKUP(CONCATENATE($D270," 4"),'VEINS SIMPLIFIED'!$I:$S,'VEINS SIMPLIFIED'!$N$1,0),"")</f>
        <v>200.22</v>
      </c>
      <c r="U270">
        <f>IFERROR(VLOOKUP(CONCATENATE($D270," 4"),'VEINS SIMPLIFIED'!$I:$S,'VEINS SIMPLIFIED'!$O$1,0),"")</f>
        <v>200.68</v>
      </c>
      <c r="V270" t="str">
        <f>IFERROR(VLOOKUP(CONCATENATE($D270," 5"),'VEINS SIMPLIFIED'!$I:$S,'VEINS SIMPLIFIED'!$R$1,0),"")</f>
        <v/>
      </c>
      <c r="W270" t="str">
        <f>IFERROR(VLOOKUP(CONCATENATE($D270," 5"),'VEINS SIMPLIFIED'!$I:$S,'VEINS SIMPLIFIED'!$N$1,0),"")</f>
        <v/>
      </c>
      <c r="X270" t="str">
        <f>IFERROR(VLOOKUP(CONCATENATE($D270," 5"),'VEINS SIMPLIFIED'!$I:$S,'VEINS SIMPLIFIED'!$O$1,0),"")</f>
        <v/>
      </c>
      <c r="Y270" s="113" t="str">
        <f>IFERROR(VLOOKUP(CONCATENATE($D270," o"),'VEINS SIMPLIFIED'!$I:$BX,68,0),"")</f>
        <v>Veins described between 7 and 52 cm. No observations below 52 core is ruble.</v>
      </c>
    </row>
    <row r="271" spans="2:25" hidden="1" x14ac:dyDescent="0.3">
      <c r="B271">
        <v>82</v>
      </c>
      <c r="C271">
        <v>1</v>
      </c>
      <c r="D271" t="str">
        <f t="shared" si="4"/>
        <v>82-1</v>
      </c>
      <c r="E271">
        <v>0</v>
      </c>
      <c r="F271">
        <v>96</v>
      </c>
      <c r="G271" s="126">
        <v>200.65</v>
      </c>
      <c r="H271" s="122">
        <v>201.61</v>
      </c>
      <c r="I271" s="55" t="str">
        <f>IFERROR(VLOOKUP($D271,'VEINS SIMPLIFIED'!$H:$J,3,0),"")</f>
        <v>Sole</v>
      </c>
      <c r="J271" t="str">
        <f>IFERROR(VLOOKUP(CONCATENATE($D271," 1"),'VEINS SIMPLIFIED'!$I:$S,'VEINS SIMPLIFIED'!$R$1,0),"")</f>
        <v>QUARTZ</v>
      </c>
      <c r="K271" s="122">
        <f>IFERROR(VLOOKUP(CONCATENATE($D271," 1"),'VEINS SIMPLIFIED'!$I:$S,'VEINS SIMPLIFIED'!$N$1,0),"")</f>
        <v>200.65</v>
      </c>
      <c r="L271" s="122">
        <f>IFERROR(VLOOKUP(CONCATENATE($D271," 1"),'VEINS SIMPLIFIED'!$I:$S,'VEINS SIMPLIFIED'!$O$1,0),"")</f>
        <v>201.61</v>
      </c>
      <c r="M271" t="str">
        <f>IFERROR(VLOOKUP(CONCATENATE($D271," 2"),'VEINS SIMPLIFIED'!$I:$S,'VEINS SIMPLIFIED'!$R$1,0),"")</f>
        <v/>
      </c>
      <c r="N271" t="str">
        <f>IFERROR(VLOOKUP(CONCATENATE($D271," 2"),'VEINS SIMPLIFIED'!$I:$S,'VEINS SIMPLIFIED'!$N$1,0),"")</f>
        <v/>
      </c>
      <c r="O271" t="str">
        <f>IFERROR(VLOOKUP(CONCATENATE($D271," 2"),'VEINS SIMPLIFIED'!$I:$S,'VEINS SIMPLIFIED'!$O$1,0),"")</f>
        <v/>
      </c>
      <c r="P271" t="str">
        <f>IFERROR(VLOOKUP(CONCATENATE($D271," 3"),'VEINS SIMPLIFIED'!$I:$S,'VEINS SIMPLIFIED'!$R$1,0),"")</f>
        <v>EPIDOTE</v>
      </c>
      <c r="Q271">
        <f>IFERROR(VLOOKUP(CONCATENATE($D271," 3"),'VEINS SIMPLIFIED'!$I:$S,'VEINS SIMPLIFIED'!$N$1,0),"")</f>
        <v>200.65</v>
      </c>
      <c r="R271">
        <f>IFERROR(VLOOKUP(CONCATENATE($D271," 3"),'VEINS SIMPLIFIED'!$I:$S,'VEINS SIMPLIFIED'!$O$1,0),"")</f>
        <v>201.61</v>
      </c>
      <c r="S271" t="str">
        <f>IFERROR(VLOOKUP(CONCATENATE($D271," 4"),'VEINS SIMPLIFIED'!$I:$S,'VEINS SIMPLIFIED'!$R$1,0),"")</f>
        <v>CHLORITE</v>
      </c>
      <c r="T271">
        <f>IFERROR(VLOOKUP(CONCATENATE($D271," 4"),'VEINS SIMPLIFIED'!$I:$S,'VEINS SIMPLIFIED'!$N$1,0),"")</f>
        <v>200.73000000000002</v>
      </c>
      <c r="U271">
        <f>IFERROR(VLOOKUP(CONCATENATE($D271," 4"),'VEINS SIMPLIFIED'!$I:$S,'VEINS SIMPLIFIED'!$O$1,0),"")</f>
        <v>200.74</v>
      </c>
      <c r="V271" t="str">
        <f>IFERROR(VLOOKUP(CONCATENATE($D271," 5"),'VEINS SIMPLIFIED'!$I:$S,'VEINS SIMPLIFIED'!$R$1,0),"")</f>
        <v/>
      </c>
      <c r="W271" t="str">
        <f>IFERROR(VLOOKUP(CONCATENATE($D271," 5"),'VEINS SIMPLIFIED'!$I:$S,'VEINS SIMPLIFIED'!$N$1,0),"")</f>
        <v/>
      </c>
      <c r="X271" t="str">
        <f>IFERROR(VLOOKUP(CONCATENATE($D271," 5"),'VEINS SIMPLIFIED'!$I:$S,'VEINS SIMPLIFIED'!$O$1,0),"")</f>
        <v/>
      </c>
      <c r="Y271" s="113" t="str">
        <f>IFERROR(VLOOKUP(CONCATENATE($D271," o"),'VEINS SIMPLIFIED'!$I:$BX,68,0),"")</f>
        <v>Irregular quartz veins dismember with epidote and chlorite rims. Minor epidote and chlorite veins.</v>
      </c>
    </row>
    <row r="272" spans="2:25" hidden="1" x14ac:dyDescent="0.3">
      <c r="B272">
        <v>82</v>
      </c>
      <c r="C272">
        <v>2</v>
      </c>
      <c r="D272" t="str">
        <f t="shared" si="4"/>
        <v>82-2</v>
      </c>
      <c r="E272">
        <v>0</v>
      </c>
      <c r="F272">
        <v>88</v>
      </c>
      <c r="G272" s="126">
        <v>201.61</v>
      </c>
      <c r="H272" s="122">
        <v>202.49</v>
      </c>
      <c r="I272" s="55" t="str">
        <f>IFERROR(VLOOKUP($D272,'VEINS SIMPLIFIED'!$H:$J,3,0),"")</f>
        <v>Sole</v>
      </c>
      <c r="J272" t="str">
        <f>IFERROR(VLOOKUP(CONCATENATE($D272," 1"),'VEINS SIMPLIFIED'!$I:$S,'VEINS SIMPLIFIED'!$R$1,0),"")</f>
        <v>QUARTZ</v>
      </c>
      <c r="K272" s="122">
        <f>IFERROR(VLOOKUP(CONCATENATE($D272," 1"),'VEINS SIMPLIFIED'!$I:$S,'VEINS SIMPLIFIED'!$N$1,0),"")</f>
        <v>202.43</v>
      </c>
      <c r="L272" s="122">
        <f>IFERROR(VLOOKUP(CONCATENATE($D272," 1"),'VEINS SIMPLIFIED'!$I:$S,'VEINS SIMPLIFIED'!$O$1,0),"")</f>
        <v>202.46</v>
      </c>
      <c r="M272" t="str">
        <f>IFERROR(VLOOKUP(CONCATENATE($D272," 2"),'VEINS SIMPLIFIED'!$I:$S,'VEINS SIMPLIFIED'!$R$1,0),"")</f>
        <v/>
      </c>
      <c r="N272" t="str">
        <f>IFERROR(VLOOKUP(CONCATENATE($D272," 2"),'VEINS SIMPLIFIED'!$I:$S,'VEINS SIMPLIFIED'!$N$1,0),"")</f>
        <v/>
      </c>
      <c r="O272" t="str">
        <f>IFERROR(VLOOKUP(CONCATENATE($D272," 2"),'VEINS SIMPLIFIED'!$I:$S,'VEINS SIMPLIFIED'!$O$1,0),"")</f>
        <v/>
      </c>
      <c r="P272" t="str">
        <f>IFERROR(VLOOKUP(CONCATENATE($D272," 3"),'VEINS SIMPLIFIED'!$I:$S,'VEINS SIMPLIFIED'!$R$1,0),"")</f>
        <v>EPIDOTE</v>
      </c>
      <c r="Q272">
        <f>IFERROR(VLOOKUP(CONCATENATE($D272," 3"),'VEINS SIMPLIFIED'!$I:$S,'VEINS SIMPLIFIED'!$N$1,0),"")</f>
        <v>201.61</v>
      </c>
      <c r="R272">
        <f>IFERROR(VLOOKUP(CONCATENATE($D272," 3"),'VEINS SIMPLIFIED'!$I:$S,'VEINS SIMPLIFIED'!$O$1,0),"")</f>
        <v>202.49</v>
      </c>
      <c r="S272" t="str">
        <f>IFERROR(VLOOKUP(CONCATENATE($D272," 4"),'VEINS SIMPLIFIED'!$I:$S,'VEINS SIMPLIFIED'!$R$1,0),"")</f>
        <v/>
      </c>
      <c r="T272" t="str">
        <f>IFERROR(VLOOKUP(CONCATENATE($D272," 4"),'VEINS SIMPLIFIED'!$I:$S,'VEINS SIMPLIFIED'!$N$1,0),"")</f>
        <v/>
      </c>
      <c r="U272" t="str">
        <f>IFERROR(VLOOKUP(CONCATENATE($D272," 4"),'VEINS SIMPLIFIED'!$I:$S,'VEINS SIMPLIFIED'!$O$1,0),"")</f>
        <v/>
      </c>
      <c r="V272" t="str">
        <f>IFERROR(VLOOKUP(CONCATENATE($D272," 5"),'VEINS SIMPLIFIED'!$I:$S,'VEINS SIMPLIFIED'!$R$1,0),"")</f>
        <v/>
      </c>
      <c r="W272" t="str">
        <f>IFERROR(VLOOKUP(CONCATENATE($D272," 5"),'VEINS SIMPLIFIED'!$I:$S,'VEINS SIMPLIFIED'!$N$1,0),"")</f>
        <v/>
      </c>
      <c r="X272" t="str">
        <f>IFERROR(VLOOKUP(CONCATENATE($D272," 5"),'VEINS SIMPLIFIED'!$I:$S,'VEINS SIMPLIFIED'!$O$1,0),"")</f>
        <v/>
      </c>
      <c r="Y272" s="113" t="str">
        <f>IFERROR(VLOOKUP(CONCATENATE($D272," o"),'VEINS SIMPLIFIED'!$I:$BX,68,0),"")</f>
        <v>Irregular quartz veins dismember with epidote and chlorite rims. Minor epidote and chlorite veins.</v>
      </c>
    </row>
    <row r="273" spans="2:25" hidden="1" x14ac:dyDescent="0.3">
      <c r="B273">
        <v>82</v>
      </c>
      <c r="C273">
        <v>3</v>
      </c>
      <c r="D273" t="str">
        <f t="shared" si="4"/>
        <v>82-3</v>
      </c>
      <c r="E273">
        <v>0</v>
      </c>
      <c r="F273">
        <v>85</v>
      </c>
      <c r="G273" s="126">
        <v>202.49</v>
      </c>
      <c r="H273" s="122">
        <v>203.34</v>
      </c>
      <c r="I273" s="55" t="str">
        <f>IFERROR(VLOOKUP($D273,'VEINS SIMPLIFIED'!$H:$J,3,0),"")</f>
        <v>Sole</v>
      </c>
      <c r="J273" t="str">
        <f>IFERROR(VLOOKUP(CONCATENATE($D273," 1"),'VEINS SIMPLIFIED'!$I:$S,'VEINS SIMPLIFIED'!$R$1,0),"")</f>
        <v>QUARTZ</v>
      </c>
      <c r="K273" s="122">
        <f>IFERROR(VLOOKUP(CONCATENATE($D273," 1"),'VEINS SIMPLIFIED'!$I:$S,'VEINS SIMPLIFIED'!$N$1,0),"")</f>
        <v>202.89000000000001</v>
      </c>
      <c r="L273" s="122">
        <f>IFERROR(VLOOKUP(CONCATENATE($D273," 1"),'VEINS SIMPLIFIED'!$I:$S,'VEINS SIMPLIFIED'!$O$1,0),"")</f>
        <v>202.98000000000002</v>
      </c>
      <c r="M273" t="str">
        <f>IFERROR(VLOOKUP(CONCATENATE($D273," 2"),'VEINS SIMPLIFIED'!$I:$S,'VEINS SIMPLIFIED'!$R$1,0),"")</f>
        <v/>
      </c>
      <c r="N273" t="str">
        <f>IFERROR(VLOOKUP(CONCATENATE($D273," 2"),'VEINS SIMPLIFIED'!$I:$S,'VEINS SIMPLIFIED'!$N$1,0),"")</f>
        <v/>
      </c>
      <c r="O273" t="str">
        <f>IFERROR(VLOOKUP(CONCATENATE($D273," 2"),'VEINS SIMPLIFIED'!$I:$S,'VEINS SIMPLIFIED'!$O$1,0),"")</f>
        <v/>
      </c>
      <c r="P273" t="str">
        <f>IFERROR(VLOOKUP(CONCATENATE($D273," 3"),'VEINS SIMPLIFIED'!$I:$S,'VEINS SIMPLIFIED'!$R$1,0),"")</f>
        <v>EPIDOTE</v>
      </c>
      <c r="Q273">
        <f>IFERROR(VLOOKUP(CONCATENATE($D273," 3"),'VEINS SIMPLIFIED'!$I:$S,'VEINS SIMPLIFIED'!$N$1,0),"")</f>
        <v>203.15</v>
      </c>
      <c r="R273">
        <f>IFERROR(VLOOKUP(CONCATENATE($D273," 3"),'VEINS SIMPLIFIED'!$I:$S,'VEINS SIMPLIFIED'!$O$1,0),"")</f>
        <v>203.26000000000002</v>
      </c>
      <c r="S273" t="str">
        <f>IFERROR(VLOOKUP(CONCATENATE($D273," 4"),'VEINS SIMPLIFIED'!$I:$S,'VEINS SIMPLIFIED'!$R$1,0),"")</f>
        <v/>
      </c>
      <c r="T273" t="str">
        <f>IFERROR(VLOOKUP(CONCATENATE($D273," 4"),'VEINS SIMPLIFIED'!$I:$S,'VEINS SIMPLIFIED'!$N$1,0),"")</f>
        <v/>
      </c>
      <c r="U273" t="str">
        <f>IFERROR(VLOOKUP(CONCATENATE($D273," 4"),'VEINS SIMPLIFIED'!$I:$S,'VEINS SIMPLIFIED'!$O$1,0),"")</f>
        <v/>
      </c>
      <c r="V273" t="str">
        <f>IFERROR(VLOOKUP(CONCATENATE($D273," 5"),'VEINS SIMPLIFIED'!$I:$S,'VEINS SIMPLIFIED'!$R$1,0),"")</f>
        <v/>
      </c>
      <c r="W273" t="str">
        <f>IFERROR(VLOOKUP(CONCATENATE($D273," 5"),'VEINS SIMPLIFIED'!$I:$S,'VEINS SIMPLIFIED'!$N$1,0),"")</f>
        <v/>
      </c>
      <c r="X273" t="str">
        <f>IFERROR(VLOOKUP(CONCATENATE($D273," 5"),'VEINS SIMPLIFIED'!$I:$S,'VEINS SIMPLIFIED'!$O$1,0),"")</f>
        <v/>
      </c>
      <c r="Y273" s="113" t="str">
        <f>IFERROR(VLOOKUP(CONCATENATE($D273," o"),'VEINS SIMPLIFIED'!$I:$BX,68,0),"")</f>
        <v>Irregular quartz veins dismember with epidote and chlorite rims. Calcite segregation subnparralle to foliation.</v>
      </c>
    </row>
    <row r="274" spans="2:25" hidden="1" x14ac:dyDescent="0.3">
      <c r="B274">
        <v>83</v>
      </c>
      <c r="C274">
        <v>1</v>
      </c>
      <c r="D274" t="str">
        <f t="shared" si="4"/>
        <v>83-1</v>
      </c>
      <c r="E274">
        <v>0</v>
      </c>
      <c r="F274">
        <v>48</v>
      </c>
      <c r="G274" s="126">
        <v>203.15</v>
      </c>
      <c r="H274" s="122">
        <v>203.63</v>
      </c>
      <c r="I274" s="55" t="str">
        <f>IFERROR(VLOOKUP($D274,'VEINS SIMPLIFIED'!$H:$J,3,0),"")</f>
        <v>Sole</v>
      </c>
      <c r="J274" t="str">
        <f>IFERROR(VLOOKUP(CONCATENATE($D274," 1"),'VEINS SIMPLIFIED'!$I:$S,'VEINS SIMPLIFIED'!$R$1,0),"")</f>
        <v>QUARTZ</v>
      </c>
      <c r="K274" s="122">
        <f>IFERROR(VLOOKUP(CONCATENATE($D274," 1"),'VEINS SIMPLIFIED'!$I:$S,'VEINS SIMPLIFIED'!$N$1,0),"")</f>
        <v>203.15</v>
      </c>
      <c r="L274" s="122">
        <f>IFERROR(VLOOKUP(CONCATENATE($D274," 1"),'VEINS SIMPLIFIED'!$I:$S,'VEINS SIMPLIFIED'!$O$1,0),"")</f>
        <v>203.63</v>
      </c>
      <c r="M274" t="str">
        <f>IFERROR(VLOOKUP(CONCATENATE($D274," 2"),'VEINS SIMPLIFIED'!$I:$S,'VEINS SIMPLIFIED'!$R$1,0),"")</f>
        <v/>
      </c>
      <c r="N274" t="str">
        <f>IFERROR(VLOOKUP(CONCATENATE($D274," 2"),'VEINS SIMPLIFIED'!$I:$S,'VEINS SIMPLIFIED'!$N$1,0),"")</f>
        <v/>
      </c>
      <c r="O274" t="str">
        <f>IFERROR(VLOOKUP(CONCATENATE($D274," 2"),'VEINS SIMPLIFIED'!$I:$S,'VEINS SIMPLIFIED'!$O$1,0),"")</f>
        <v/>
      </c>
      <c r="P274" t="str">
        <f>IFERROR(VLOOKUP(CONCATENATE($D274," 3"),'VEINS SIMPLIFIED'!$I:$S,'VEINS SIMPLIFIED'!$R$1,0),"")</f>
        <v>EPIDOTE</v>
      </c>
      <c r="Q274">
        <f>IFERROR(VLOOKUP(CONCATENATE($D274," 3"),'VEINS SIMPLIFIED'!$I:$S,'VEINS SIMPLIFIED'!$N$1,0),"")</f>
        <v>203.15</v>
      </c>
      <c r="R274">
        <f>IFERROR(VLOOKUP(CONCATENATE($D274," 3"),'VEINS SIMPLIFIED'!$I:$S,'VEINS SIMPLIFIED'!$O$1,0),"")</f>
        <v>203.25</v>
      </c>
      <c r="S274" t="str">
        <f>IFERROR(VLOOKUP(CONCATENATE($D274," 4"),'VEINS SIMPLIFIED'!$I:$S,'VEINS SIMPLIFIED'!$R$1,0),"")</f>
        <v>CHLORITE</v>
      </c>
      <c r="T274">
        <f>IFERROR(VLOOKUP(CONCATENATE($D274," 4"),'VEINS SIMPLIFIED'!$I:$S,'VEINS SIMPLIFIED'!$N$1,0),"")</f>
        <v>203.15</v>
      </c>
      <c r="U274">
        <f>IFERROR(VLOOKUP(CONCATENATE($D274," 4"),'VEINS SIMPLIFIED'!$I:$S,'VEINS SIMPLIFIED'!$O$1,0),"")</f>
        <v>203.63</v>
      </c>
      <c r="V274" t="str">
        <f>IFERROR(VLOOKUP(CONCATENATE($D274," 5"),'VEINS SIMPLIFIED'!$I:$S,'VEINS SIMPLIFIED'!$R$1,0),"")</f>
        <v/>
      </c>
      <c r="W274" t="str">
        <f>IFERROR(VLOOKUP(CONCATENATE($D274," 5"),'VEINS SIMPLIFIED'!$I:$S,'VEINS SIMPLIFIED'!$N$1,0),"")</f>
        <v/>
      </c>
      <c r="X274" t="str">
        <f>IFERROR(VLOOKUP(CONCATENATE($D274," 5"),'VEINS SIMPLIFIED'!$I:$S,'VEINS SIMPLIFIED'!$O$1,0),"")</f>
        <v/>
      </c>
      <c r="Y274" s="113" t="str">
        <f>IFERROR(VLOOKUP(CONCATENATE($D274," o"),'VEINS SIMPLIFIED'!$I:$BX,68,0),"")</f>
        <v>Irregular dismembered quartz veins, folded epidote veins. Chlorite veins with hematite halos</v>
      </c>
    </row>
    <row r="275" spans="2:25" hidden="1" x14ac:dyDescent="0.3">
      <c r="B275">
        <v>84</v>
      </c>
      <c r="C275">
        <v>1</v>
      </c>
      <c r="D275" t="str">
        <f t="shared" si="4"/>
        <v>84-1</v>
      </c>
      <c r="E275">
        <v>0</v>
      </c>
      <c r="F275">
        <v>74</v>
      </c>
      <c r="G275" s="126">
        <v>203.7</v>
      </c>
      <c r="H275" s="122">
        <v>204.44</v>
      </c>
      <c r="I275" s="55" t="str">
        <f>IFERROR(VLOOKUP($D275,'VEINS SIMPLIFIED'!$H:$J,3,0),"")</f>
        <v>Sole</v>
      </c>
      <c r="J275" t="str">
        <f>IFERROR(VLOOKUP(CONCATENATE($D275," 1"),'VEINS SIMPLIFIED'!$I:$S,'VEINS SIMPLIFIED'!$R$1,0),"")</f>
        <v>QUARTZ</v>
      </c>
      <c r="K275" s="122">
        <f>IFERROR(VLOOKUP(CONCATENATE($D275," 1"),'VEINS SIMPLIFIED'!$I:$S,'VEINS SIMPLIFIED'!$N$1,0),"")</f>
        <v>203.7</v>
      </c>
      <c r="L275" s="122">
        <f>IFERROR(VLOOKUP(CONCATENATE($D275," 1"),'VEINS SIMPLIFIED'!$I:$S,'VEINS SIMPLIFIED'!$O$1,0),"")</f>
        <v>204.44</v>
      </c>
      <c r="M275" t="str">
        <f>IFERROR(VLOOKUP(CONCATENATE($D275," 2"),'VEINS SIMPLIFIED'!$I:$S,'VEINS SIMPLIFIED'!$R$1,0),"")</f>
        <v/>
      </c>
      <c r="N275" t="str">
        <f>IFERROR(VLOOKUP(CONCATENATE($D275," 2"),'VEINS SIMPLIFIED'!$I:$S,'VEINS SIMPLIFIED'!$N$1,0),"")</f>
        <v/>
      </c>
      <c r="O275" t="str">
        <f>IFERROR(VLOOKUP(CONCATENATE($D275," 2"),'VEINS SIMPLIFIED'!$I:$S,'VEINS SIMPLIFIED'!$O$1,0),"")</f>
        <v/>
      </c>
      <c r="P275" t="str">
        <f>IFERROR(VLOOKUP(CONCATENATE($D275," 3"),'VEINS SIMPLIFIED'!$I:$S,'VEINS SIMPLIFIED'!$R$1,0),"")</f>
        <v>EPIDOTE</v>
      </c>
      <c r="Q275">
        <f>IFERROR(VLOOKUP(CONCATENATE($D275," 3"),'VEINS SIMPLIFIED'!$I:$S,'VEINS SIMPLIFIED'!$N$1,0),"")</f>
        <v>203.7</v>
      </c>
      <c r="R275">
        <f>IFERROR(VLOOKUP(CONCATENATE($D275," 3"),'VEINS SIMPLIFIED'!$I:$S,'VEINS SIMPLIFIED'!$O$1,0),"")</f>
        <v>204.44</v>
      </c>
      <c r="S275" t="str">
        <f>IFERROR(VLOOKUP(CONCATENATE($D275," 4"),'VEINS SIMPLIFIED'!$I:$S,'VEINS SIMPLIFIED'!$R$1,0),"")</f>
        <v>CHLORITE</v>
      </c>
      <c r="T275">
        <f>IFERROR(VLOOKUP(CONCATENATE($D275," 4"),'VEINS SIMPLIFIED'!$I:$S,'VEINS SIMPLIFIED'!$N$1,0),"")</f>
        <v>203.7</v>
      </c>
      <c r="U275">
        <f>IFERROR(VLOOKUP(CONCATENATE($D275," 4"),'VEINS SIMPLIFIED'!$I:$S,'VEINS SIMPLIFIED'!$O$1,0),"")</f>
        <v>204.44</v>
      </c>
      <c r="V275" t="str">
        <f>IFERROR(VLOOKUP(CONCATENATE($D275," 5"),'VEINS SIMPLIFIED'!$I:$S,'VEINS SIMPLIFIED'!$R$1,0),"")</f>
        <v/>
      </c>
      <c r="W275" t="str">
        <f>IFERROR(VLOOKUP(CONCATENATE($D275," 5"),'VEINS SIMPLIFIED'!$I:$S,'VEINS SIMPLIFIED'!$N$1,0),"")</f>
        <v/>
      </c>
      <c r="X275" t="str">
        <f>IFERROR(VLOOKUP(CONCATENATE($D275," 5"),'VEINS SIMPLIFIED'!$I:$S,'VEINS SIMPLIFIED'!$O$1,0),"")</f>
        <v/>
      </c>
      <c r="Y275" s="113" t="str">
        <f>IFERROR(VLOOKUP(CONCATENATE($D275," o"),'VEINS SIMPLIFIED'!$I:$BX,68,0),"")</f>
        <v>Irregular dismembered quartz veins, minor folded epidote veins. Abundant anastomosing chlorite veins</v>
      </c>
    </row>
    <row r="276" spans="2:25" hidden="1" x14ac:dyDescent="0.3">
      <c r="B276">
        <v>84</v>
      </c>
      <c r="C276">
        <v>2</v>
      </c>
      <c r="D276" t="str">
        <f t="shared" si="4"/>
        <v>84-2</v>
      </c>
      <c r="E276">
        <v>0</v>
      </c>
      <c r="F276">
        <v>96</v>
      </c>
      <c r="G276" s="126">
        <v>204.44499999999999</v>
      </c>
      <c r="H276" s="122">
        <v>205.405</v>
      </c>
      <c r="I276" s="55" t="str">
        <f>IFERROR(VLOOKUP($D276,'VEINS SIMPLIFIED'!$H:$J,3,0),"")</f>
        <v>Sole</v>
      </c>
      <c r="J276" t="str">
        <f>IFERROR(VLOOKUP(CONCATENATE($D276," 1"),'VEINS SIMPLIFIED'!$I:$S,'VEINS SIMPLIFIED'!$R$1,0),"")</f>
        <v>QUARTZ</v>
      </c>
      <c r="K276" s="122">
        <f>IFERROR(VLOOKUP(CONCATENATE($D276," 1"),'VEINS SIMPLIFIED'!$I:$S,'VEINS SIMPLIFIED'!$N$1,0),"")</f>
        <v>204.44499999999999</v>
      </c>
      <c r="L276" s="122">
        <f>IFERROR(VLOOKUP(CONCATENATE($D276," 1"),'VEINS SIMPLIFIED'!$I:$S,'VEINS SIMPLIFIED'!$O$1,0),"")</f>
        <v>205.39499999999998</v>
      </c>
      <c r="M276" t="str">
        <f>IFERROR(VLOOKUP(CONCATENATE($D276," 2"),'VEINS SIMPLIFIED'!$I:$S,'VEINS SIMPLIFIED'!$R$1,0),"")</f>
        <v/>
      </c>
      <c r="N276" t="str">
        <f>IFERROR(VLOOKUP(CONCATENATE($D276," 2"),'VEINS SIMPLIFIED'!$I:$S,'VEINS SIMPLIFIED'!$N$1,0),"")</f>
        <v/>
      </c>
      <c r="O276" t="str">
        <f>IFERROR(VLOOKUP(CONCATENATE($D276," 2"),'VEINS SIMPLIFIED'!$I:$S,'VEINS SIMPLIFIED'!$O$1,0),"")</f>
        <v/>
      </c>
      <c r="P276" t="str">
        <f>IFERROR(VLOOKUP(CONCATENATE($D276," 3"),'VEINS SIMPLIFIED'!$I:$S,'VEINS SIMPLIFIED'!$R$1,0),"")</f>
        <v>EPIDOTE</v>
      </c>
      <c r="Q276">
        <f>IFERROR(VLOOKUP(CONCATENATE($D276," 3"),'VEINS SIMPLIFIED'!$I:$S,'VEINS SIMPLIFIED'!$N$1,0),"")</f>
        <v>204.44499999999999</v>
      </c>
      <c r="R276">
        <f>IFERROR(VLOOKUP(CONCATENATE($D276," 3"),'VEINS SIMPLIFIED'!$I:$S,'VEINS SIMPLIFIED'!$O$1,0),"")</f>
        <v>205.39499999999998</v>
      </c>
      <c r="S276" t="str">
        <f>IFERROR(VLOOKUP(CONCATENATE($D276," 4"),'VEINS SIMPLIFIED'!$I:$S,'VEINS SIMPLIFIED'!$R$1,0),"")</f>
        <v>CHLORITE</v>
      </c>
      <c r="T276">
        <f>IFERROR(VLOOKUP(CONCATENATE($D276," 4"),'VEINS SIMPLIFIED'!$I:$S,'VEINS SIMPLIFIED'!$N$1,0),"")</f>
        <v>204.44499999999999</v>
      </c>
      <c r="U276">
        <f>IFERROR(VLOOKUP(CONCATENATE($D276," 4"),'VEINS SIMPLIFIED'!$I:$S,'VEINS SIMPLIFIED'!$O$1,0),"")</f>
        <v>205.39499999999998</v>
      </c>
      <c r="V276" t="str">
        <f>IFERROR(VLOOKUP(CONCATENATE($D276," 5"),'VEINS SIMPLIFIED'!$I:$S,'VEINS SIMPLIFIED'!$R$1,0),"")</f>
        <v/>
      </c>
      <c r="W276" t="str">
        <f>IFERROR(VLOOKUP(CONCATENATE($D276," 5"),'VEINS SIMPLIFIED'!$I:$S,'VEINS SIMPLIFIED'!$N$1,0),"")</f>
        <v/>
      </c>
      <c r="X276" t="str">
        <f>IFERROR(VLOOKUP(CONCATENATE($D276," 5"),'VEINS SIMPLIFIED'!$I:$S,'VEINS SIMPLIFIED'!$O$1,0),"")</f>
        <v/>
      </c>
      <c r="Y276" s="113" t="str">
        <f>IFERROR(VLOOKUP(CONCATENATE($D276," o"),'VEINS SIMPLIFIED'!$I:$BX,68,0),"")</f>
        <v>Epidote veins abundant near shear zones in section. Abundant chlorite veins locally brecciate section</v>
      </c>
    </row>
    <row r="277" spans="2:25" hidden="1" x14ac:dyDescent="0.3">
      <c r="B277">
        <v>84</v>
      </c>
      <c r="C277">
        <v>3</v>
      </c>
      <c r="D277" t="str">
        <f t="shared" si="4"/>
        <v>84-3</v>
      </c>
      <c r="E277">
        <v>0</v>
      </c>
      <c r="F277">
        <v>99</v>
      </c>
      <c r="G277" s="126">
        <v>205.41</v>
      </c>
      <c r="H277" s="122">
        <v>206.4</v>
      </c>
      <c r="I277" s="55" t="str">
        <f>IFERROR(VLOOKUP($D277,'VEINS SIMPLIFIED'!$H:$J,3,0),"")</f>
        <v>Sole</v>
      </c>
      <c r="J277" t="str">
        <f>IFERROR(VLOOKUP(CONCATENATE($D277," 1"),'VEINS SIMPLIFIED'!$I:$S,'VEINS SIMPLIFIED'!$R$1,0),"")</f>
        <v>QUARTZ</v>
      </c>
      <c r="K277" s="122">
        <f>IFERROR(VLOOKUP(CONCATENATE($D277," 1"),'VEINS SIMPLIFIED'!$I:$S,'VEINS SIMPLIFIED'!$N$1,0),"")</f>
        <v>205.41</v>
      </c>
      <c r="L277" s="122">
        <f>IFERROR(VLOOKUP(CONCATENATE($D277," 1"),'VEINS SIMPLIFIED'!$I:$S,'VEINS SIMPLIFIED'!$O$1,0),"")</f>
        <v>206.38</v>
      </c>
      <c r="M277" t="str">
        <f>IFERROR(VLOOKUP(CONCATENATE($D277," 2"),'VEINS SIMPLIFIED'!$I:$S,'VEINS SIMPLIFIED'!$R$1,0),"")</f>
        <v/>
      </c>
      <c r="N277" t="str">
        <f>IFERROR(VLOOKUP(CONCATENATE($D277," 2"),'VEINS SIMPLIFIED'!$I:$S,'VEINS SIMPLIFIED'!$N$1,0),"")</f>
        <v/>
      </c>
      <c r="O277" t="str">
        <f>IFERROR(VLOOKUP(CONCATENATE($D277," 2"),'VEINS SIMPLIFIED'!$I:$S,'VEINS SIMPLIFIED'!$O$1,0),"")</f>
        <v/>
      </c>
      <c r="P277" t="str">
        <f>IFERROR(VLOOKUP(CONCATENATE($D277," 3"),'VEINS SIMPLIFIED'!$I:$S,'VEINS SIMPLIFIED'!$R$1,0),"")</f>
        <v/>
      </c>
      <c r="Q277" t="str">
        <f>IFERROR(VLOOKUP(CONCATENATE($D277," 3"),'VEINS SIMPLIFIED'!$I:$S,'VEINS SIMPLIFIED'!$N$1,0),"")</f>
        <v/>
      </c>
      <c r="R277" t="str">
        <f>IFERROR(VLOOKUP(CONCATENATE($D277," 3"),'VEINS SIMPLIFIED'!$I:$S,'VEINS SIMPLIFIED'!$O$1,0),"")</f>
        <v/>
      </c>
      <c r="S277" t="str">
        <f>IFERROR(VLOOKUP(CONCATENATE($D277," 4"),'VEINS SIMPLIFIED'!$I:$S,'VEINS SIMPLIFIED'!$R$1,0),"")</f>
        <v>CHLORITE</v>
      </c>
      <c r="T277">
        <f>IFERROR(VLOOKUP(CONCATENATE($D277," 4"),'VEINS SIMPLIFIED'!$I:$S,'VEINS SIMPLIFIED'!$N$1,0),"")</f>
        <v>205.41</v>
      </c>
      <c r="U277">
        <f>IFERROR(VLOOKUP(CONCATENATE($D277," 4"),'VEINS SIMPLIFIED'!$I:$S,'VEINS SIMPLIFIED'!$O$1,0),"")</f>
        <v>206.38</v>
      </c>
      <c r="V277" t="str">
        <f>IFERROR(VLOOKUP(CONCATENATE($D277," 5"),'VEINS SIMPLIFIED'!$I:$S,'VEINS SIMPLIFIED'!$R$1,0),"")</f>
        <v/>
      </c>
      <c r="W277" t="str">
        <f>IFERROR(VLOOKUP(CONCATENATE($D277," 5"),'VEINS SIMPLIFIED'!$I:$S,'VEINS SIMPLIFIED'!$N$1,0),"")</f>
        <v/>
      </c>
      <c r="X277" t="str">
        <f>IFERROR(VLOOKUP(CONCATENATE($D277," 5"),'VEINS SIMPLIFIED'!$I:$S,'VEINS SIMPLIFIED'!$O$1,0),"")</f>
        <v/>
      </c>
      <c r="Y277" s="113" t="str">
        <f>IFERROR(VLOOKUP(CONCATENATE($D277," o"),'VEINS SIMPLIFIED'!$I:$BX,68,0),"")</f>
        <v>Dominated by branching, anastomosing dark chlorite veins</v>
      </c>
    </row>
    <row r="278" spans="2:25" hidden="1" x14ac:dyDescent="0.3">
      <c r="B278">
        <v>85</v>
      </c>
      <c r="C278">
        <v>1</v>
      </c>
      <c r="D278" t="str">
        <f t="shared" si="4"/>
        <v>85-1</v>
      </c>
      <c r="E278">
        <v>0</v>
      </c>
      <c r="F278">
        <v>42</v>
      </c>
      <c r="G278" s="126">
        <v>206.35</v>
      </c>
      <c r="H278" s="122">
        <v>206.76999999999998</v>
      </c>
      <c r="I278" s="55" t="str">
        <f>IFERROR(VLOOKUP($D278,'VEINS SIMPLIFIED'!$H:$J,3,0),"")</f>
        <v>Sole</v>
      </c>
      <c r="J278" t="str">
        <f>IFERROR(VLOOKUP(CONCATENATE($D278," 1"),'VEINS SIMPLIFIED'!$I:$S,'VEINS SIMPLIFIED'!$R$1,0),"")</f>
        <v>QUARTZ</v>
      </c>
      <c r="K278" s="122">
        <f>IFERROR(VLOOKUP(CONCATENATE($D278," 1"),'VEINS SIMPLIFIED'!$I:$S,'VEINS SIMPLIFIED'!$N$1,0),"")</f>
        <v>206.35</v>
      </c>
      <c r="L278" s="122">
        <f>IFERROR(VLOOKUP(CONCATENATE($D278," 1"),'VEINS SIMPLIFIED'!$I:$S,'VEINS SIMPLIFIED'!$O$1,0),"")</f>
        <v>206.76999999999998</v>
      </c>
      <c r="M278" t="str">
        <f>IFERROR(VLOOKUP(CONCATENATE($D278," 2"),'VEINS SIMPLIFIED'!$I:$S,'VEINS SIMPLIFIED'!$R$1,0),"")</f>
        <v/>
      </c>
      <c r="N278" t="str">
        <f>IFERROR(VLOOKUP(CONCATENATE($D278," 2"),'VEINS SIMPLIFIED'!$I:$S,'VEINS SIMPLIFIED'!$N$1,0),"")</f>
        <v/>
      </c>
      <c r="O278" t="str">
        <f>IFERROR(VLOOKUP(CONCATENATE($D278," 2"),'VEINS SIMPLIFIED'!$I:$S,'VEINS SIMPLIFIED'!$O$1,0),"")</f>
        <v/>
      </c>
      <c r="P278" t="str">
        <f>IFERROR(VLOOKUP(CONCATENATE($D278," 3"),'VEINS SIMPLIFIED'!$I:$S,'VEINS SIMPLIFIED'!$R$1,0),"")</f>
        <v>EPIDOTE</v>
      </c>
      <c r="Q278">
        <f>IFERROR(VLOOKUP(CONCATENATE($D278," 3"),'VEINS SIMPLIFIED'!$I:$S,'VEINS SIMPLIFIED'!$N$1,0),"")</f>
        <v>206.35</v>
      </c>
      <c r="R278">
        <f>IFERROR(VLOOKUP(CONCATENATE($D278," 3"),'VEINS SIMPLIFIED'!$I:$S,'VEINS SIMPLIFIED'!$O$1,0),"")</f>
        <v>206.76999999999998</v>
      </c>
      <c r="S278" t="str">
        <f>IFERROR(VLOOKUP(CONCATENATE($D278," 4"),'VEINS SIMPLIFIED'!$I:$S,'VEINS SIMPLIFIED'!$R$1,0),"")</f>
        <v>CHLORITE</v>
      </c>
      <c r="T278">
        <f>IFERROR(VLOOKUP(CONCATENATE($D278," 4"),'VEINS SIMPLIFIED'!$I:$S,'VEINS SIMPLIFIED'!$N$1,0),"")</f>
        <v>206.35</v>
      </c>
      <c r="U278">
        <f>IFERROR(VLOOKUP(CONCATENATE($D278," 4"),'VEINS SIMPLIFIED'!$I:$S,'VEINS SIMPLIFIED'!$O$1,0),"")</f>
        <v>206.76999999999998</v>
      </c>
      <c r="V278" t="str">
        <f>IFERROR(VLOOKUP(CONCATENATE($D278," 5"),'VEINS SIMPLIFIED'!$I:$S,'VEINS SIMPLIFIED'!$R$1,0),"")</f>
        <v/>
      </c>
      <c r="W278" t="str">
        <f>IFERROR(VLOOKUP(CONCATENATE($D278," 5"),'VEINS SIMPLIFIED'!$I:$S,'VEINS SIMPLIFIED'!$N$1,0),"")</f>
        <v/>
      </c>
      <c r="X278" t="str">
        <f>IFERROR(VLOOKUP(CONCATENATE($D278," 5"),'VEINS SIMPLIFIED'!$I:$S,'VEINS SIMPLIFIED'!$O$1,0),"")</f>
        <v/>
      </c>
      <c r="Y278" s="113" t="str">
        <f>IFERROR(VLOOKUP(CONCATENATE($D278," o"),'VEINS SIMPLIFIED'!$I:$BX,68,0),"")</f>
        <v>Abundant chlorite veins locally brecciate section</v>
      </c>
    </row>
    <row r="279" spans="2:25" hidden="1" x14ac:dyDescent="0.3">
      <c r="B279">
        <v>86</v>
      </c>
      <c r="C279">
        <v>1</v>
      </c>
      <c r="D279" t="str">
        <f t="shared" si="4"/>
        <v>86-1</v>
      </c>
      <c r="E279">
        <v>0</v>
      </c>
      <c r="F279">
        <v>80</v>
      </c>
      <c r="G279" s="126">
        <v>206.75</v>
      </c>
      <c r="H279" s="122">
        <v>207.55</v>
      </c>
      <c r="I279" s="55" t="str">
        <f>IFERROR(VLOOKUP($D279,'VEINS SIMPLIFIED'!$H:$J,3,0),"")</f>
        <v>Sole</v>
      </c>
      <c r="J279" t="str">
        <f>IFERROR(VLOOKUP(CONCATENATE($D279," 1"),'VEINS SIMPLIFIED'!$I:$S,'VEINS SIMPLIFIED'!$R$1,0),"")</f>
        <v>QUARTZ</v>
      </c>
      <c r="K279" s="122">
        <f>IFERROR(VLOOKUP(CONCATENATE($D279," 1"),'VEINS SIMPLIFIED'!$I:$S,'VEINS SIMPLIFIED'!$N$1,0),"")</f>
        <v>206.75</v>
      </c>
      <c r="L279" s="122">
        <f>IFERROR(VLOOKUP(CONCATENATE($D279," 1"),'VEINS SIMPLIFIED'!$I:$S,'VEINS SIMPLIFIED'!$O$1,0),"")</f>
        <v>207.55</v>
      </c>
      <c r="M279" t="str">
        <f>IFERROR(VLOOKUP(CONCATENATE($D279," 2"),'VEINS SIMPLIFIED'!$I:$S,'VEINS SIMPLIFIED'!$R$1,0),"")</f>
        <v/>
      </c>
      <c r="N279" t="str">
        <f>IFERROR(VLOOKUP(CONCATENATE($D279," 2"),'VEINS SIMPLIFIED'!$I:$S,'VEINS SIMPLIFIED'!$N$1,0),"")</f>
        <v/>
      </c>
      <c r="O279" t="str">
        <f>IFERROR(VLOOKUP(CONCATENATE($D279," 2"),'VEINS SIMPLIFIED'!$I:$S,'VEINS SIMPLIFIED'!$O$1,0),"")</f>
        <v/>
      </c>
      <c r="P279" t="str">
        <f>IFERROR(VLOOKUP(CONCATENATE($D279," 3"),'VEINS SIMPLIFIED'!$I:$S,'VEINS SIMPLIFIED'!$R$1,0),"")</f>
        <v>EPIDOTE</v>
      </c>
      <c r="Q279">
        <f>IFERROR(VLOOKUP(CONCATENATE($D279," 3"),'VEINS SIMPLIFIED'!$I:$S,'VEINS SIMPLIFIED'!$N$1,0),"")</f>
        <v>206.75</v>
      </c>
      <c r="R279">
        <f>IFERROR(VLOOKUP(CONCATENATE($D279," 3"),'VEINS SIMPLIFIED'!$I:$S,'VEINS SIMPLIFIED'!$O$1,0),"")</f>
        <v>207.55</v>
      </c>
      <c r="S279" t="str">
        <f>IFERROR(VLOOKUP(CONCATENATE($D279," 4"),'VEINS SIMPLIFIED'!$I:$S,'VEINS SIMPLIFIED'!$R$1,0),"")</f>
        <v>CHLORITE</v>
      </c>
      <c r="T279">
        <f>IFERROR(VLOOKUP(CONCATENATE($D279," 4"),'VEINS SIMPLIFIED'!$I:$S,'VEINS SIMPLIFIED'!$N$1,0),"")</f>
        <v>206.75</v>
      </c>
      <c r="U279">
        <f>IFERROR(VLOOKUP(CONCATENATE($D279," 4"),'VEINS SIMPLIFIED'!$I:$S,'VEINS SIMPLIFIED'!$O$1,0),"")</f>
        <v>207.55</v>
      </c>
      <c r="V279" t="str">
        <f>IFERROR(VLOOKUP(CONCATENATE($D279," 5"),'VEINS SIMPLIFIED'!$I:$S,'VEINS SIMPLIFIED'!$R$1,0),"")</f>
        <v/>
      </c>
      <c r="W279" t="str">
        <f>IFERROR(VLOOKUP(CONCATENATE($D279," 5"),'VEINS SIMPLIFIED'!$I:$S,'VEINS SIMPLIFIED'!$N$1,0),"")</f>
        <v/>
      </c>
      <c r="X279" t="str">
        <f>IFERROR(VLOOKUP(CONCATENATE($D279," 5"),'VEINS SIMPLIFIED'!$I:$S,'VEINS SIMPLIFIED'!$O$1,0),"")</f>
        <v/>
      </c>
      <c r="Y279" s="113" t="str">
        <f>IFERROR(VLOOKUP(CONCATENATE($D279," o"),'VEINS SIMPLIFIED'!$I:$BX,68,0),"")</f>
        <v>Weak veining in highly folded metabasalt and metasediment</v>
      </c>
    </row>
    <row r="280" spans="2:25" hidden="1" x14ac:dyDescent="0.3">
      <c r="B280">
        <v>86</v>
      </c>
      <c r="C280">
        <v>2</v>
      </c>
      <c r="D280" t="str">
        <f t="shared" si="4"/>
        <v>86-2</v>
      </c>
      <c r="E280">
        <v>0</v>
      </c>
      <c r="F280">
        <v>69</v>
      </c>
      <c r="G280" s="126">
        <v>207.55500000000001</v>
      </c>
      <c r="H280" s="122">
        <v>208.245</v>
      </c>
      <c r="I280" s="55" t="str">
        <f>IFERROR(VLOOKUP($D280,'VEINS SIMPLIFIED'!$H:$J,3,0),"")</f>
        <v>Sole</v>
      </c>
      <c r="J280" t="str">
        <f>IFERROR(VLOOKUP(CONCATENATE($D280," 1"),'VEINS SIMPLIFIED'!$I:$S,'VEINS SIMPLIFIED'!$R$1,0),"")</f>
        <v>QUARTZ</v>
      </c>
      <c r="K280" s="122">
        <f>IFERROR(VLOOKUP(CONCATENATE($D280," 1"),'VEINS SIMPLIFIED'!$I:$S,'VEINS SIMPLIFIED'!$N$1,0),"")</f>
        <v>207.55500000000001</v>
      </c>
      <c r="L280" s="122">
        <f>IFERROR(VLOOKUP(CONCATENATE($D280," 1"),'VEINS SIMPLIFIED'!$I:$S,'VEINS SIMPLIFIED'!$O$1,0),"")</f>
        <v>208.245</v>
      </c>
      <c r="M280" t="str">
        <f>IFERROR(VLOOKUP(CONCATENATE($D280," 2"),'VEINS SIMPLIFIED'!$I:$S,'VEINS SIMPLIFIED'!$R$1,0),"")</f>
        <v/>
      </c>
      <c r="N280" t="str">
        <f>IFERROR(VLOOKUP(CONCATENATE($D280," 2"),'VEINS SIMPLIFIED'!$I:$S,'VEINS SIMPLIFIED'!$N$1,0),"")</f>
        <v/>
      </c>
      <c r="O280" t="str">
        <f>IFERROR(VLOOKUP(CONCATENATE($D280," 2"),'VEINS SIMPLIFIED'!$I:$S,'VEINS SIMPLIFIED'!$O$1,0),"")</f>
        <v/>
      </c>
      <c r="P280" t="str">
        <f>IFERROR(VLOOKUP(CONCATENATE($D280," 3"),'VEINS SIMPLIFIED'!$I:$S,'VEINS SIMPLIFIED'!$R$1,0),"")</f>
        <v>EPIDOTE</v>
      </c>
      <c r="Q280">
        <f>IFERROR(VLOOKUP(CONCATENATE($D280," 3"),'VEINS SIMPLIFIED'!$I:$S,'VEINS SIMPLIFIED'!$N$1,0),"")</f>
        <v>207.55500000000001</v>
      </c>
      <c r="R280">
        <f>IFERROR(VLOOKUP(CONCATENATE($D280," 3"),'VEINS SIMPLIFIED'!$I:$S,'VEINS SIMPLIFIED'!$O$1,0),"")</f>
        <v>208.245</v>
      </c>
      <c r="S280" t="str">
        <f>IFERROR(VLOOKUP(CONCATENATE($D280," 4"),'VEINS SIMPLIFIED'!$I:$S,'VEINS SIMPLIFIED'!$R$1,0),"")</f>
        <v>CHLORITE</v>
      </c>
      <c r="T280">
        <f>IFERROR(VLOOKUP(CONCATENATE($D280," 4"),'VEINS SIMPLIFIED'!$I:$S,'VEINS SIMPLIFIED'!$N$1,0),"")</f>
        <v>207.55500000000001</v>
      </c>
      <c r="U280">
        <f>IFERROR(VLOOKUP(CONCATENATE($D280," 4"),'VEINS SIMPLIFIED'!$I:$S,'VEINS SIMPLIFIED'!$O$1,0),"")</f>
        <v>208.245</v>
      </c>
      <c r="V280" t="str">
        <f>IFERROR(VLOOKUP(CONCATENATE($D280," 5"),'VEINS SIMPLIFIED'!$I:$S,'VEINS SIMPLIFIED'!$R$1,0),"")</f>
        <v/>
      </c>
      <c r="W280" t="str">
        <f>IFERROR(VLOOKUP(CONCATENATE($D280," 5"),'VEINS SIMPLIFIED'!$I:$S,'VEINS SIMPLIFIED'!$N$1,0),"")</f>
        <v/>
      </c>
      <c r="X280" t="str">
        <f>IFERROR(VLOOKUP(CONCATENATE($D280," 5"),'VEINS SIMPLIFIED'!$I:$S,'VEINS SIMPLIFIED'!$O$1,0),"")</f>
        <v/>
      </c>
      <c r="Y280" s="113" t="str">
        <f>IFERROR(VLOOKUP(CONCATENATE($D280," o"),'VEINS SIMPLIFIED'!$I:$BX,68,0),"")</f>
        <v>Weak veining in highly folded metabasalt and metasediment</v>
      </c>
    </row>
    <row r="281" spans="2:25" hidden="1" x14ac:dyDescent="0.3">
      <c r="B281">
        <v>86</v>
      </c>
      <c r="C281">
        <v>3</v>
      </c>
      <c r="D281" t="str">
        <f t="shared" si="4"/>
        <v>86-3</v>
      </c>
      <c r="E281">
        <v>0</v>
      </c>
      <c r="F281">
        <v>61</v>
      </c>
      <c r="G281" s="126">
        <v>208.245</v>
      </c>
      <c r="H281" s="122">
        <v>208.85500000000002</v>
      </c>
      <c r="I281" s="55" t="str">
        <f>IFERROR(VLOOKUP($D281,'VEINS SIMPLIFIED'!$H:$J,3,0),"")</f>
        <v>Sole</v>
      </c>
      <c r="J281" t="str">
        <f>IFERROR(VLOOKUP(CONCATENATE($D281," 1"),'VEINS SIMPLIFIED'!$I:$S,'VEINS SIMPLIFIED'!$R$1,0),"")</f>
        <v>QUARTZ</v>
      </c>
      <c r="K281" s="122">
        <f>IFERROR(VLOOKUP(CONCATENATE($D281," 1"),'VEINS SIMPLIFIED'!$I:$S,'VEINS SIMPLIFIED'!$N$1,0),"")</f>
        <v>208.245</v>
      </c>
      <c r="L281" s="122">
        <f>IFERROR(VLOOKUP(CONCATENATE($D281," 1"),'VEINS SIMPLIFIED'!$I:$S,'VEINS SIMPLIFIED'!$O$1,0),"")</f>
        <v>208.85500000000002</v>
      </c>
      <c r="M281" t="str">
        <f>IFERROR(VLOOKUP(CONCATENATE($D281," 2"),'VEINS SIMPLIFIED'!$I:$S,'VEINS SIMPLIFIED'!$R$1,0),"")</f>
        <v/>
      </c>
      <c r="N281" t="str">
        <f>IFERROR(VLOOKUP(CONCATENATE($D281," 2"),'VEINS SIMPLIFIED'!$I:$S,'VEINS SIMPLIFIED'!$N$1,0),"")</f>
        <v/>
      </c>
      <c r="O281" t="str">
        <f>IFERROR(VLOOKUP(CONCATENATE($D281," 2"),'VEINS SIMPLIFIED'!$I:$S,'VEINS SIMPLIFIED'!$O$1,0),"")</f>
        <v/>
      </c>
      <c r="P281" t="str">
        <f>IFERROR(VLOOKUP(CONCATENATE($D281," 3"),'VEINS SIMPLIFIED'!$I:$S,'VEINS SIMPLIFIED'!$R$1,0),"")</f>
        <v>EPIDOTE</v>
      </c>
      <c r="Q281">
        <f>IFERROR(VLOOKUP(CONCATENATE($D281," 3"),'VEINS SIMPLIFIED'!$I:$S,'VEINS SIMPLIFIED'!$N$1,0),"")</f>
        <v>208.245</v>
      </c>
      <c r="R281">
        <f>IFERROR(VLOOKUP(CONCATENATE($D281," 3"),'VEINS SIMPLIFIED'!$I:$S,'VEINS SIMPLIFIED'!$O$1,0),"")</f>
        <v>208.85500000000002</v>
      </c>
      <c r="S281" t="str">
        <f>IFERROR(VLOOKUP(CONCATENATE($D281," 4"),'VEINS SIMPLIFIED'!$I:$S,'VEINS SIMPLIFIED'!$R$1,0),"")</f>
        <v>CHLORITE</v>
      </c>
      <c r="T281">
        <f>IFERROR(VLOOKUP(CONCATENATE($D281," 4"),'VEINS SIMPLIFIED'!$I:$S,'VEINS SIMPLIFIED'!$N$1,0),"")</f>
        <v>208.245</v>
      </c>
      <c r="U281">
        <f>IFERROR(VLOOKUP(CONCATENATE($D281," 4"),'VEINS SIMPLIFIED'!$I:$S,'VEINS SIMPLIFIED'!$O$1,0),"")</f>
        <v>208.85500000000002</v>
      </c>
      <c r="V281" t="str">
        <f>IFERROR(VLOOKUP(CONCATENATE($D281," 5"),'VEINS SIMPLIFIED'!$I:$S,'VEINS SIMPLIFIED'!$R$1,0),"")</f>
        <v/>
      </c>
      <c r="W281" t="str">
        <f>IFERROR(VLOOKUP(CONCATENATE($D281," 5"),'VEINS SIMPLIFIED'!$I:$S,'VEINS SIMPLIFIED'!$N$1,0),"")</f>
        <v/>
      </c>
      <c r="X281" t="str">
        <f>IFERROR(VLOOKUP(CONCATENATE($D281," 5"),'VEINS SIMPLIFIED'!$I:$S,'VEINS SIMPLIFIED'!$O$1,0),"")</f>
        <v/>
      </c>
      <c r="Y281" s="113" t="str">
        <f>IFERROR(VLOOKUP(CONCATENATE($D281," o"),'VEINS SIMPLIFIED'!$I:$BX,68,0),"")</f>
        <v>Irregular dismembered quartz veins, minor folded epidote veins. Abundant anastomosing chlorite veins</v>
      </c>
    </row>
    <row r="282" spans="2:25" hidden="1" x14ac:dyDescent="0.3">
      <c r="B282">
        <v>86</v>
      </c>
      <c r="C282">
        <v>4</v>
      </c>
      <c r="D282" t="str">
        <f t="shared" si="4"/>
        <v>86-4</v>
      </c>
      <c r="E282">
        <v>0</v>
      </c>
      <c r="F282">
        <v>71</v>
      </c>
      <c r="G282" s="126">
        <v>208.85500000000002</v>
      </c>
      <c r="H282" s="122">
        <v>209.56500000000003</v>
      </c>
      <c r="I282" s="55" t="str">
        <f>IFERROR(VLOOKUP($D282,'VEINS SIMPLIFIED'!$H:$J,3,0),"")</f>
        <v>Sole</v>
      </c>
      <c r="J282" t="str">
        <f>IFERROR(VLOOKUP(CONCATENATE($D282," 1"),'VEINS SIMPLIFIED'!$I:$S,'VEINS SIMPLIFIED'!$R$1,0),"")</f>
        <v>QUARTZ</v>
      </c>
      <c r="K282" s="122">
        <f>IFERROR(VLOOKUP(CONCATENATE($D282," 1"),'VEINS SIMPLIFIED'!$I:$S,'VEINS SIMPLIFIED'!$N$1,0),"")</f>
        <v>208.85500000000002</v>
      </c>
      <c r="L282" s="122">
        <f>IFERROR(VLOOKUP(CONCATENATE($D282," 1"),'VEINS SIMPLIFIED'!$I:$S,'VEINS SIMPLIFIED'!$O$1,0),"")</f>
        <v>209.56500000000003</v>
      </c>
      <c r="M282" t="str">
        <f>IFERROR(VLOOKUP(CONCATENATE($D282," 2"),'VEINS SIMPLIFIED'!$I:$S,'VEINS SIMPLIFIED'!$R$1,0),"")</f>
        <v/>
      </c>
      <c r="N282" t="str">
        <f>IFERROR(VLOOKUP(CONCATENATE($D282," 2"),'VEINS SIMPLIFIED'!$I:$S,'VEINS SIMPLIFIED'!$N$1,0),"")</f>
        <v/>
      </c>
      <c r="O282" t="str">
        <f>IFERROR(VLOOKUP(CONCATENATE($D282," 2"),'VEINS SIMPLIFIED'!$I:$S,'VEINS SIMPLIFIED'!$O$1,0),"")</f>
        <v/>
      </c>
      <c r="P282" t="str">
        <f>IFERROR(VLOOKUP(CONCATENATE($D282," 3"),'VEINS SIMPLIFIED'!$I:$S,'VEINS SIMPLIFIED'!$R$1,0),"")</f>
        <v>EPIDOTE</v>
      </c>
      <c r="Q282">
        <f>IFERROR(VLOOKUP(CONCATENATE($D282," 3"),'VEINS SIMPLIFIED'!$I:$S,'VEINS SIMPLIFIED'!$N$1,0),"")</f>
        <v>208.85500000000002</v>
      </c>
      <c r="R282">
        <f>IFERROR(VLOOKUP(CONCATENATE($D282," 3"),'VEINS SIMPLIFIED'!$I:$S,'VEINS SIMPLIFIED'!$O$1,0),"")</f>
        <v>209.56500000000003</v>
      </c>
      <c r="S282" t="str">
        <f>IFERROR(VLOOKUP(CONCATENATE($D282," 4"),'VEINS SIMPLIFIED'!$I:$S,'VEINS SIMPLIFIED'!$R$1,0),"")</f>
        <v>CHLORITE</v>
      </c>
      <c r="T282">
        <f>IFERROR(VLOOKUP(CONCATENATE($D282," 4"),'VEINS SIMPLIFIED'!$I:$S,'VEINS SIMPLIFIED'!$N$1,0),"")</f>
        <v>208.85500000000002</v>
      </c>
      <c r="U282">
        <f>IFERROR(VLOOKUP(CONCATENATE($D282," 4"),'VEINS SIMPLIFIED'!$I:$S,'VEINS SIMPLIFIED'!$O$1,0),"")</f>
        <v>209.56500000000003</v>
      </c>
      <c r="V282" t="str">
        <f>IFERROR(VLOOKUP(CONCATENATE($D282," 5"),'VEINS SIMPLIFIED'!$I:$S,'VEINS SIMPLIFIED'!$R$1,0),"")</f>
        <v/>
      </c>
      <c r="W282" t="str">
        <f>IFERROR(VLOOKUP(CONCATENATE($D282," 5"),'VEINS SIMPLIFIED'!$I:$S,'VEINS SIMPLIFIED'!$N$1,0),"")</f>
        <v/>
      </c>
      <c r="X282" t="str">
        <f>IFERROR(VLOOKUP(CONCATENATE($D282," 5"),'VEINS SIMPLIFIED'!$I:$S,'VEINS SIMPLIFIED'!$O$1,0),"")</f>
        <v/>
      </c>
      <c r="Y282" s="113" t="str">
        <f>IFERROR(VLOOKUP(CONCATENATE($D282," o"),'VEINS SIMPLIFIED'!$I:$BX,68,0),"")</f>
        <v>Black mineral with calcite and epidote, and locally with late quartz veins: hematite(?) Hem is seen in folded metasedimentary layers</v>
      </c>
    </row>
    <row r="283" spans="2:25" hidden="1" x14ac:dyDescent="0.3">
      <c r="B283">
        <v>87</v>
      </c>
      <c r="C283">
        <v>1</v>
      </c>
      <c r="D283" t="str">
        <f t="shared" si="4"/>
        <v>87-1</v>
      </c>
      <c r="E283">
        <v>0</v>
      </c>
      <c r="F283">
        <v>95</v>
      </c>
      <c r="G283" s="126">
        <v>209.8</v>
      </c>
      <c r="H283" s="122">
        <v>210.75</v>
      </c>
      <c r="I283" s="55" t="str">
        <f>IFERROR(VLOOKUP($D283,'VEINS SIMPLIFIED'!$H:$J,3,0),"")</f>
        <v>Sole</v>
      </c>
      <c r="J283" t="str">
        <f>IFERROR(VLOOKUP(CONCATENATE($D283," 1"),'VEINS SIMPLIFIED'!$I:$S,'VEINS SIMPLIFIED'!$R$1,0),"")</f>
        <v>QUARTZ</v>
      </c>
      <c r="K283" s="122">
        <f>IFERROR(VLOOKUP(CONCATENATE($D283," 1"),'VEINS SIMPLIFIED'!$I:$S,'VEINS SIMPLIFIED'!$N$1,0),"")</f>
        <v>209.8</v>
      </c>
      <c r="L283" s="122">
        <f>IFERROR(VLOOKUP(CONCATENATE($D283," 1"),'VEINS SIMPLIFIED'!$I:$S,'VEINS SIMPLIFIED'!$O$1,0),"")</f>
        <v>210.75</v>
      </c>
      <c r="M283" t="str">
        <f>IFERROR(VLOOKUP(CONCATENATE($D283," 2"),'VEINS SIMPLIFIED'!$I:$S,'VEINS SIMPLIFIED'!$R$1,0),"")</f>
        <v/>
      </c>
      <c r="N283" t="str">
        <f>IFERROR(VLOOKUP(CONCATENATE($D283," 2"),'VEINS SIMPLIFIED'!$I:$S,'VEINS SIMPLIFIED'!$N$1,0),"")</f>
        <v/>
      </c>
      <c r="O283" t="str">
        <f>IFERROR(VLOOKUP(CONCATENATE($D283," 2"),'VEINS SIMPLIFIED'!$I:$S,'VEINS SIMPLIFIED'!$O$1,0),"")</f>
        <v/>
      </c>
      <c r="P283" t="str">
        <f>IFERROR(VLOOKUP(CONCATENATE($D283," 3"),'VEINS SIMPLIFIED'!$I:$S,'VEINS SIMPLIFIED'!$R$1,0),"")</f>
        <v/>
      </c>
      <c r="Q283" t="str">
        <f>IFERROR(VLOOKUP(CONCATENATE($D283," 3"),'VEINS SIMPLIFIED'!$I:$S,'VEINS SIMPLIFIED'!$N$1,0),"")</f>
        <v/>
      </c>
      <c r="R283" t="str">
        <f>IFERROR(VLOOKUP(CONCATENATE($D283," 3"),'VEINS SIMPLIFIED'!$I:$S,'VEINS SIMPLIFIED'!$O$1,0),"")</f>
        <v/>
      </c>
      <c r="S283" t="str">
        <f>IFERROR(VLOOKUP(CONCATENATE($D283," 4"),'VEINS SIMPLIFIED'!$I:$S,'VEINS SIMPLIFIED'!$R$1,0),"")</f>
        <v>CHLORITE</v>
      </c>
      <c r="T283">
        <f>IFERROR(VLOOKUP(CONCATENATE($D283," 4"),'VEINS SIMPLIFIED'!$I:$S,'VEINS SIMPLIFIED'!$N$1,0),"")</f>
        <v>209.8</v>
      </c>
      <c r="U283">
        <f>IFERROR(VLOOKUP(CONCATENATE($D283," 4"),'VEINS SIMPLIFIED'!$I:$S,'VEINS SIMPLIFIED'!$O$1,0),"")</f>
        <v>210.75</v>
      </c>
      <c r="V283" t="str">
        <f>IFERROR(VLOOKUP(CONCATENATE($D283," 5"),'VEINS SIMPLIFIED'!$I:$S,'VEINS SIMPLIFIED'!$R$1,0),"")</f>
        <v>OTHER</v>
      </c>
      <c r="W283">
        <f>IFERROR(VLOOKUP(CONCATENATE($D283," 5"),'VEINS SIMPLIFIED'!$I:$S,'VEINS SIMPLIFIED'!$N$1,0),"")</f>
        <v>209.8</v>
      </c>
      <c r="X283">
        <f>IFERROR(VLOOKUP(CONCATENATE($D283," 5"),'VEINS SIMPLIFIED'!$I:$S,'VEINS SIMPLIFIED'!$O$1,0),"")</f>
        <v>210.75</v>
      </c>
      <c r="Y283" s="113" t="str">
        <f>IFERROR(VLOOKUP(CONCATENATE($D283," o"),'VEINS SIMPLIFIED'!$I:$BX,68,0),"")</f>
        <v>Dominated by late chlorite and quartz veins</v>
      </c>
    </row>
    <row r="284" spans="2:25" hidden="1" x14ac:dyDescent="0.3">
      <c r="B284">
        <v>87</v>
      </c>
      <c r="C284">
        <v>2</v>
      </c>
      <c r="D284" t="str">
        <f t="shared" si="4"/>
        <v>87-2</v>
      </c>
      <c r="E284">
        <v>0</v>
      </c>
      <c r="F284">
        <v>77</v>
      </c>
      <c r="G284" s="126">
        <v>210.75500000000002</v>
      </c>
      <c r="H284" s="122">
        <v>211.52500000000003</v>
      </c>
      <c r="I284" s="55" t="str">
        <f>IFERROR(VLOOKUP($D284,'VEINS SIMPLIFIED'!$H:$J,3,0),"")</f>
        <v>Sole</v>
      </c>
      <c r="J284" t="str">
        <f>IFERROR(VLOOKUP(CONCATENATE($D284," 1"),'VEINS SIMPLIFIED'!$I:$S,'VEINS SIMPLIFIED'!$R$1,0),"")</f>
        <v>QUARTZ</v>
      </c>
      <c r="K284" s="122">
        <f>IFERROR(VLOOKUP(CONCATENATE($D284," 1"),'VEINS SIMPLIFIED'!$I:$S,'VEINS SIMPLIFIED'!$N$1,0),"")</f>
        <v>210.75500000000002</v>
      </c>
      <c r="L284" s="122">
        <f>IFERROR(VLOOKUP(CONCATENATE($D284," 1"),'VEINS SIMPLIFIED'!$I:$S,'VEINS SIMPLIFIED'!$O$1,0),"")</f>
        <v>211.50500000000002</v>
      </c>
      <c r="M284" t="str">
        <f>IFERROR(VLOOKUP(CONCATENATE($D284," 2"),'VEINS SIMPLIFIED'!$I:$S,'VEINS SIMPLIFIED'!$R$1,0),"")</f>
        <v/>
      </c>
      <c r="N284" t="str">
        <f>IFERROR(VLOOKUP(CONCATENATE($D284," 2"),'VEINS SIMPLIFIED'!$I:$S,'VEINS SIMPLIFIED'!$N$1,0),"")</f>
        <v/>
      </c>
      <c r="O284" t="str">
        <f>IFERROR(VLOOKUP(CONCATENATE($D284," 2"),'VEINS SIMPLIFIED'!$I:$S,'VEINS SIMPLIFIED'!$O$1,0),"")</f>
        <v/>
      </c>
      <c r="P284" t="str">
        <f>IFERROR(VLOOKUP(CONCATENATE($D284," 3"),'VEINS SIMPLIFIED'!$I:$S,'VEINS SIMPLIFIED'!$R$1,0),"")</f>
        <v>EPIDOTE</v>
      </c>
      <c r="Q284">
        <f>IFERROR(VLOOKUP(CONCATENATE($D284," 3"),'VEINS SIMPLIFIED'!$I:$S,'VEINS SIMPLIFIED'!$N$1,0),"")</f>
        <v>210.75500000000002</v>
      </c>
      <c r="R284">
        <f>IFERROR(VLOOKUP(CONCATENATE($D284," 3"),'VEINS SIMPLIFIED'!$I:$S,'VEINS SIMPLIFIED'!$O$1,0),"")</f>
        <v>211.50500000000002</v>
      </c>
      <c r="S284" t="str">
        <f>IFERROR(VLOOKUP(CONCATENATE($D284," 4"),'VEINS SIMPLIFIED'!$I:$S,'VEINS SIMPLIFIED'!$R$1,0),"")</f>
        <v>CHLORITE</v>
      </c>
      <c r="T284">
        <f>IFERROR(VLOOKUP(CONCATENATE($D284," 4"),'VEINS SIMPLIFIED'!$I:$S,'VEINS SIMPLIFIED'!$N$1,0),"")</f>
        <v>210.75500000000002</v>
      </c>
      <c r="U284">
        <f>IFERROR(VLOOKUP(CONCATENATE($D284," 4"),'VEINS SIMPLIFIED'!$I:$S,'VEINS SIMPLIFIED'!$O$1,0),"")</f>
        <v>211.50500000000002</v>
      </c>
      <c r="V284" t="str">
        <f>IFERROR(VLOOKUP(CONCATENATE($D284," 5"),'VEINS SIMPLIFIED'!$I:$S,'VEINS SIMPLIFIED'!$R$1,0),"")</f>
        <v/>
      </c>
      <c r="W284" t="str">
        <f>IFERROR(VLOOKUP(CONCATENATE($D284," 5"),'VEINS SIMPLIFIED'!$I:$S,'VEINS SIMPLIFIED'!$N$1,0),"")</f>
        <v/>
      </c>
      <c r="X284" t="str">
        <f>IFERROR(VLOOKUP(CONCATENATE($D284," 5"),'VEINS SIMPLIFIED'!$I:$S,'VEINS SIMPLIFIED'!$O$1,0),"")</f>
        <v/>
      </c>
      <c r="Y284" s="113" t="str">
        <f>IFERROR(VLOOKUP(CONCATENATE($D284," o"),'VEINS SIMPLIFIED'!$I:$BX,68,0),"")</f>
        <v>Irregular dismembered quartz veins, minor folded epidote veins. Abundant anastomosing chlorite veins</v>
      </c>
    </row>
    <row r="285" spans="2:25" hidden="1" x14ac:dyDescent="0.3">
      <c r="B285">
        <v>87</v>
      </c>
      <c r="C285">
        <v>3</v>
      </c>
      <c r="D285" t="str">
        <f t="shared" si="4"/>
        <v>87-3</v>
      </c>
      <c r="E285">
        <v>0</v>
      </c>
      <c r="F285">
        <v>74</v>
      </c>
      <c r="G285" s="126">
        <v>211.53000000000003</v>
      </c>
      <c r="H285" s="122">
        <v>212.27000000000004</v>
      </c>
      <c r="I285" s="55" t="str">
        <f>IFERROR(VLOOKUP($D285,'VEINS SIMPLIFIED'!$H:$J,3,0),"")</f>
        <v>Sole</v>
      </c>
      <c r="J285" t="str">
        <f>IFERROR(VLOOKUP(CONCATENATE($D285," 1"),'VEINS SIMPLIFIED'!$I:$S,'VEINS SIMPLIFIED'!$R$1,0),"")</f>
        <v>QUARTZ</v>
      </c>
      <c r="K285" s="122">
        <f>IFERROR(VLOOKUP(CONCATENATE($D285," 1"),'VEINS SIMPLIFIED'!$I:$S,'VEINS SIMPLIFIED'!$N$1,0),"")</f>
        <v>211.53000000000003</v>
      </c>
      <c r="L285" s="122">
        <f>IFERROR(VLOOKUP(CONCATENATE($D285," 1"),'VEINS SIMPLIFIED'!$I:$S,'VEINS SIMPLIFIED'!$O$1,0),"")</f>
        <v>212.27000000000004</v>
      </c>
      <c r="M285" t="str">
        <f>IFERROR(VLOOKUP(CONCATENATE($D285," 2"),'VEINS SIMPLIFIED'!$I:$S,'VEINS SIMPLIFIED'!$R$1,0),"")</f>
        <v/>
      </c>
      <c r="N285" t="str">
        <f>IFERROR(VLOOKUP(CONCATENATE($D285," 2"),'VEINS SIMPLIFIED'!$I:$S,'VEINS SIMPLIFIED'!$N$1,0),"")</f>
        <v/>
      </c>
      <c r="O285" t="str">
        <f>IFERROR(VLOOKUP(CONCATENATE($D285," 2"),'VEINS SIMPLIFIED'!$I:$S,'VEINS SIMPLIFIED'!$O$1,0),"")</f>
        <v/>
      </c>
      <c r="P285" t="str">
        <f>IFERROR(VLOOKUP(CONCATENATE($D285," 3"),'VEINS SIMPLIFIED'!$I:$S,'VEINS SIMPLIFIED'!$R$1,0),"")</f>
        <v>EPIDOTE</v>
      </c>
      <c r="Q285">
        <f>IFERROR(VLOOKUP(CONCATENATE($D285," 3"),'VEINS SIMPLIFIED'!$I:$S,'VEINS SIMPLIFIED'!$N$1,0),"")</f>
        <v>211.53000000000003</v>
      </c>
      <c r="R285">
        <f>IFERROR(VLOOKUP(CONCATENATE($D285," 3"),'VEINS SIMPLIFIED'!$I:$S,'VEINS SIMPLIFIED'!$O$1,0),"")</f>
        <v>212.27000000000004</v>
      </c>
      <c r="S285" t="str">
        <f>IFERROR(VLOOKUP(CONCATENATE($D285," 4"),'VEINS SIMPLIFIED'!$I:$S,'VEINS SIMPLIFIED'!$R$1,0),"")</f>
        <v>CHLORITE</v>
      </c>
      <c r="T285">
        <f>IFERROR(VLOOKUP(CONCATENATE($D285," 4"),'VEINS SIMPLIFIED'!$I:$S,'VEINS SIMPLIFIED'!$N$1,0),"")</f>
        <v>211.53000000000003</v>
      </c>
      <c r="U285">
        <f>IFERROR(VLOOKUP(CONCATENATE($D285," 4"),'VEINS SIMPLIFIED'!$I:$S,'VEINS SIMPLIFIED'!$O$1,0),"")</f>
        <v>212.27000000000004</v>
      </c>
      <c r="V285" t="str">
        <f>IFERROR(VLOOKUP(CONCATENATE($D285," 5"),'VEINS SIMPLIFIED'!$I:$S,'VEINS SIMPLIFIED'!$R$1,0),"")</f>
        <v/>
      </c>
      <c r="W285" t="str">
        <f>IFERROR(VLOOKUP(CONCATENATE($D285," 5"),'VEINS SIMPLIFIED'!$I:$S,'VEINS SIMPLIFIED'!$N$1,0),"")</f>
        <v/>
      </c>
      <c r="X285" t="str">
        <f>IFERROR(VLOOKUP(CONCATENATE($D285," 5"),'VEINS SIMPLIFIED'!$I:$S,'VEINS SIMPLIFIED'!$O$1,0),"")</f>
        <v/>
      </c>
      <c r="Y285" s="113" t="str">
        <f>IFERROR(VLOOKUP(CONCATENATE($D285," o"),'VEINS SIMPLIFIED'!$I:$BX,68,0),"")</f>
        <v>Irregular dismembered quartz veins, minor folded epidote veins. Abundant anastomosing chlorite veins</v>
      </c>
    </row>
    <row r="286" spans="2:25" hidden="1" x14ac:dyDescent="0.3">
      <c r="B286">
        <v>87</v>
      </c>
      <c r="C286">
        <v>4</v>
      </c>
      <c r="D286" t="str">
        <f t="shared" si="4"/>
        <v>87-4</v>
      </c>
      <c r="E286">
        <v>0</v>
      </c>
      <c r="F286">
        <v>61</v>
      </c>
      <c r="G286" s="126">
        <v>212.27000000000004</v>
      </c>
      <c r="H286" s="122">
        <v>212.88000000000005</v>
      </c>
      <c r="I286" s="55" t="str">
        <f>IFERROR(VLOOKUP($D286,'VEINS SIMPLIFIED'!$H:$J,3,0),"")</f>
        <v>Sole</v>
      </c>
      <c r="J286" t="str">
        <f>IFERROR(VLOOKUP(CONCATENATE($D286," 1"),'VEINS SIMPLIFIED'!$I:$S,'VEINS SIMPLIFIED'!$R$1,0),"")</f>
        <v>QUARTZ</v>
      </c>
      <c r="K286" s="122">
        <f>IFERROR(VLOOKUP(CONCATENATE($D286," 1"),'VEINS SIMPLIFIED'!$I:$S,'VEINS SIMPLIFIED'!$N$1,0),"")</f>
        <v>212.27000000000004</v>
      </c>
      <c r="L286" s="122">
        <f>IFERROR(VLOOKUP(CONCATENATE($D286," 1"),'VEINS SIMPLIFIED'!$I:$S,'VEINS SIMPLIFIED'!$O$1,0),"")</f>
        <v>212.88000000000005</v>
      </c>
      <c r="M286" t="str">
        <f>IFERROR(VLOOKUP(CONCATENATE($D286," 2"),'VEINS SIMPLIFIED'!$I:$S,'VEINS SIMPLIFIED'!$R$1,0),"")</f>
        <v/>
      </c>
      <c r="N286" t="str">
        <f>IFERROR(VLOOKUP(CONCATENATE($D286," 2"),'VEINS SIMPLIFIED'!$I:$S,'VEINS SIMPLIFIED'!$N$1,0),"")</f>
        <v/>
      </c>
      <c r="O286" t="str">
        <f>IFERROR(VLOOKUP(CONCATENATE($D286," 2"),'VEINS SIMPLIFIED'!$I:$S,'VEINS SIMPLIFIED'!$O$1,0),"")</f>
        <v/>
      </c>
      <c r="P286" t="str">
        <f>IFERROR(VLOOKUP(CONCATENATE($D286," 3"),'VEINS SIMPLIFIED'!$I:$S,'VEINS SIMPLIFIED'!$R$1,0),"")</f>
        <v/>
      </c>
      <c r="Q286" t="str">
        <f>IFERROR(VLOOKUP(CONCATENATE($D286," 3"),'VEINS SIMPLIFIED'!$I:$S,'VEINS SIMPLIFIED'!$N$1,0),"")</f>
        <v/>
      </c>
      <c r="R286" t="str">
        <f>IFERROR(VLOOKUP(CONCATENATE($D286," 3"),'VEINS SIMPLIFIED'!$I:$S,'VEINS SIMPLIFIED'!$O$1,0),"")</f>
        <v/>
      </c>
      <c r="S286" t="str">
        <f>IFERROR(VLOOKUP(CONCATENATE($D286," 4"),'VEINS SIMPLIFIED'!$I:$S,'VEINS SIMPLIFIED'!$R$1,0),"")</f>
        <v>CHLORITE</v>
      </c>
      <c r="T286">
        <f>IFERROR(VLOOKUP(CONCATENATE($D286," 4"),'VEINS SIMPLIFIED'!$I:$S,'VEINS SIMPLIFIED'!$N$1,0),"")</f>
        <v>212.27000000000004</v>
      </c>
      <c r="U286">
        <f>IFERROR(VLOOKUP(CONCATENATE($D286," 4"),'VEINS SIMPLIFIED'!$I:$S,'VEINS SIMPLIFIED'!$O$1,0),"")</f>
        <v>212.88000000000005</v>
      </c>
      <c r="V286" t="str">
        <f>IFERROR(VLOOKUP(CONCATENATE($D286," 5"),'VEINS SIMPLIFIED'!$I:$S,'VEINS SIMPLIFIED'!$R$1,0),"")</f>
        <v/>
      </c>
      <c r="W286" t="str">
        <f>IFERROR(VLOOKUP(CONCATENATE($D286," 5"),'VEINS SIMPLIFIED'!$I:$S,'VEINS SIMPLIFIED'!$N$1,0),"")</f>
        <v/>
      </c>
      <c r="X286" t="str">
        <f>IFERROR(VLOOKUP(CONCATENATE($D286," 5"),'VEINS SIMPLIFIED'!$I:$S,'VEINS SIMPLIFIED'!$O$1,0),"")</f>
        <v/>
      </c>
      <c r="Y286" s="113" t="str">
        <f>IFERROR(VLOOKUP(CONCATENATE($D286," o"),'VEINS SIMPLIFIED'!$I:$BX,68,0),"")</f>
        <v>Dominated by late chlorite veins</v>
      </c>
    </row>
    <row r="287" spans="2:25" hidden="1" x14ac:dyDescent="0.3">
      <c r="B287">
        <v>88</v>
      </c>
      <c r="C287">
        <v>1</v>
      </c>
      <c r="D287" t="str">
        <f t="shared" si="4"/>
        <v>88-1</v>
      </c>
      <c r="E287">
        <v>0</v>
      </c>
      <c r="F287">
        <v>94</v>
      </c>
      <c r="G287" s="126">
        <v>212.85</v>
      </c>
      <c r="H287" s="122">
        <v>213.79</v>
      </c>
      <c r="I287" s="55" t="str">
        <f>IFERROR(VLOOKUP($D287,'VEINS SIMPLIFIED'!$H:$J,3,0),"")</f>
        <v>Sole</v>
      </c>
      <c r="J287" t="str">
        <f>IFERROR(VLOOKUP(CONCATENATE($D287," 1"),'VEINS SIMPLIFIED'!$I:$S,'VEINS SIMPLIFIED'!$R$1,0),"")</f>
        <v>QUARTZ</v>
      </c>
      <c r="K287" s="122">
        <f>IFERROR(VLOOKUP(CONCATENATE($D287," 1"),'VEINS SIMPLIFIED'!$I:$S,'VEINS SIMPLIFIED'!$N$1,0),"")</f>
        <v>212.85</v>
      </c>
      <c r="L287" s="122">
        <f>IFERROR(VLOOKUP(CONCATENATE($D287," 1"),'VEINS SIMPLIFIED'!$I:$S,'VEINS SIMPLIFIED'!$O$1,0),"")</f>
        <v>213.79</v>
      </c>
      <c r="M287" t="str">
        <f>IFERROR(VLOOKUP(CONCATENATE($D287," 2"),'VEINS SIMPLIFIED'!$I:$S,'VEINS SIMPLIFIED'!$R$1,0),"")</f>
        <v/>
      </c>
      <c r="N287" t="str">
        <f>IFERROR(VLOOKUP(CONCATENATE($D287," 2"),'VEINS SIMPLIFIED'!$I:$S,'VEINS SIMPLIFIED'!$N$1,0),"")</f>
        <v/>
      </c>
      <c r="O287" t="str">
        <f>IFERROR(VLOOKUP(CONCATENATE($D287," 2"),'VEINS SIMPLIFIED'!$I:$S,'VEINS SIMPLIFIED'!$O$1,0),"")</f>
        <v/>
      </c>
      <c r="P287" t="str">
        <f>IFERROR(VLOOKUP(CONCATENATE($D287," 3"),'VEINS SIMPLIFIED'!$I:$S,'VEINS SIMPLIFIED'!$R$1,0),"")</f>
        <v>EPIDOTE</v>
      </c>
      <c r="Q287">
        <f>IFERROR(VLOOKUP(CONCATENATE($D287," 3"),'VEINS SIMPLIFIED'!$I:$S,'VEINS SIMPLIFIED'!$N$1,0),"")</f>
        <v>212.85</v>
      </c>
      <c r="R287">
        <f>IFERROR(VLOOKUP(CONCATENATE($D287," 3"),'VEINS SIMPLIFIED'!$I:$S,'VEINS SIMPLIFIED'!$O$1,0),"")</f>
        <v>213.79</v>
      </c>
      <c r="S287" t="str">
        <f>IFERROR(VLOOKUP(CONCATENATE($D287," 4"),'VEINS SIMPLIFIED'!$I:$S,'VEINS SIMPLIFIED'!$R$1,0),"")</f>
        <v>CHLORITE</v>
      </c>
      <c r="T287">
        <f>IFERROR(VLOOKUP(CONCATENATE($D287," 4"),'VEINS SIMPLIFIED'!$I:$S,'VEINS SIMPLIFIED'!$N$1,0),"")</f>
        <v>212.85</v>
      </c>
      <c r="U287">
        <f>IFERROR(VLOOKUP(CONCATENATE($D287," 4"),'VEINS SIMPLIFIED'!$I:$S,'VEINS SIMPLIFIED'!$O$1,0),"")</f>
        <v>213.79</v>
      </c>
      <c r="V287" t="str">
        <f>IFERROR(VLOOKUP(CONCATENATE($D287," 5"),'VEINS SIMPLIFIED'!$I:$S,'VEINS SIMPLIFIED'!$R$1,0),"")</f>
        <v/>
      </c>
      <c r="W287" t="str">
        <f>IFERROR(VLOOKUP(CONCATENATE($D287," 5"),'VEINS SIMPLIFIED'!$I:$S,'VEINS SIMPLIFIED'!$N$1,0),"")</f>
        <v/>
      </c>
      <c r="X287" t="str">
        <f>IFERROR(VLOOKUP(CONCATENATE($D287," 5"),'VEINS SIMPLIFIED'!$I:$S,'VEINS SIMPLIFIED'!$O$1,0),"")</f>
        <v/>
      </c>
      <c r="Y287" s="113" t="str">
        <f>IFERROR(VLOOKUP(CONCATENATE($D287," o"),'VEINS SIMPLIFIED'!$I:$BX,68,0),"")</f>
        <v>Irregular dismembered quartz veins, minor folded epidote veins. Abundant anastamosing chlorite veins</v>
      </c>
    </row>
    <row r="288" spans="2:25" hidden="1" x14ac:dyDescent="0.3">
      <c r="B288">
        <v>88</v>
      </c>
      <c r="C288">
        <v>2</v>
      </c>
      <c r="D288" t="str">
        <f t="shared" si="4"/>
        <v>88-2</v>
      </c>
      <c r="E288">
        <v>0</v>
      </c>
      <c r="F288">
        <v>85</v>
      </c>
      <c r="G288" s="126">
        <v>213.79499999999999</v>
      </c>
      <c r="H288" s="122">
        <v>214.64499999999998</v>
      </c>
      <c r="I288" s="55" t="str">
        <f>IFERROR(VLOOKUP($D288,'VEINS SIMPLIFIED'!$H:$J,3,0),"")</f>
        <v>Sole</v>
      </c>
      <c r="J288" t="str">
        <f>IFERROR(VLOOKUP(CONCATENATE($D288," 1"),'VEINS SIMPLIFIED'!$I:$S,'VEINS SIMPLIFIED'!$R$1,0),"")</f>
        <v>QUARTZ</v>
      </c>
      <c r="K288" s="122">
        <f>IFERROR(VLOOKUP(CONCATENATE($D288," 1"),'VEINS SIMPLIFIED'!$I:$S,'VEINS SIMPLIFIED'!$N$1,0),"")</f>
        <v>213.79499999999999</v>
      </c>
      <c r="L288" s="122">
        <f>IFERROR(VLOOKUP(CONCATENATE($D288," 1"),'VEINS SIMPLIFIED'!$I:$S,'VEINS SIMPLIFIED'!$O$1,0),"")</f>
        <v>214.64499999999998</v>
      </c>
      <c r="M288" t="str">
        <f>IFERROR(VLOOKUP(CONCATENATE($D288," 2"),'VEINS SIMPLIFIED'!$I:$S,'VEINS SIMPLIFIED'!$R$1,0),"")</f>
        <v/>
      </c>
      <c r="N288" t="str">
        <f>IFERROR(VLOOKUP(CONCATENATE($D288," 2"),'VEINS SIMPLIFIED'!$I:$S,'VEINS SIMPLIFIED'!$N$1,0),"")</f>
        <v/>
      </c>
      <c r="O288" t="str">
        <f>IFERROR(VLOOKUP(CONCATENATE($D288," 2"),'VEINS SIMPLIFIED'!$I:$S,'VEINS SIMPLIFIED'!$O$1,0),"")</f>
        <v/>
      </c>
      <c r="P288" t="str">
        <f>IFERROR(VLOOKUP(CONCATENATE($D288," 3"),'VEINS SIMPLIFIED'!$I:$S,'VEINS SIMPLIFIED'!$R$1,0),"")</f>
        <v>EPIDOTE</v>
      </c>
      <c r="Q288">
        <f>IFERROR(VLOOKUP(CONCATENATE($D288," 3"),'VEINS SIMPLIFIED'!$I:$S,'VEINS SIMPLIFIED'!$N$1,0),"")</f>
        <v>213.79499999999999</v>
      </c>
      <c r="R288">
        <f>IFERROR(VLOOKUP(CONCATENATE($D288," 3"),'VEINS SIMPLIFIED'!$I:$S,'VEINS SIMPLIFIED'!$O$1,0),"")</f>
        <v>214.64499999999998</v>
      </c>
      <c r="S288" t="str">
        <f>IFERROR(VLOOKUP(CONCATENATE($D288," 4"),'VEINS SIMPLIFIED'!$I:$S,'VEINS SIMPLIFIED'!$R$1,0),"")</f>
        <v>CHLORITE</v>
      </c>
      <c r="T288">
        <f>IFERROR(VLOOKUP(CONCATENATE($D288," 4"),'VEINS SIMPLIFIED'!$I:$S,'VEINS SIMPLIFIED'!$N$1,0),"")</f>
        <v>213.79499999999999</v>
      </c>
      <c r="U288">
        <f>IFERROR(VLOOKUP(CONCATENATE($D288," 4"),'VEINS SIMPLIFIED'!$I:$S,'VEINS SIMPLIFIED'!$O$1,0),"")</f>
        <v>214.64499999999998</v>
      </c>
      <c r="V288" t="str">
        <f>IFERROR(VLOOKUP(CONCATENATE($D288," 5"),'VEINS SIMPLIFIED'!$I:$S,'VEINS SIMPLIFIED'!$R$1,0),"")</f>
        <v/>
      </c>
      <c r="W288" t="str">
        <f>IFERROR(VLOOKUP(CONCATENATE($D288," 5"),'VEINS SIMPLIFIED'!$I:$S,'VEINS SIMPLIFIED'!$N$1,0),"")</f>
        <v/>
      </c>
      <c r="X288" t="str">
        <f>IFERROR(VLOOKUP(CONCATENATE($D288," 5"),'VEINS SIMPLIFIED'!$I:$S,'VEINS SIMPLIFIED'!$O$1,0),"")</f>
        <v/>
      </c>
      <c r="Y288" s="113" t="str">
        <f>IFERROR(VLOOKUP(CONCATENATE($D288," o"),'VEINS SIMPLIFIED'!$I:$BX,68,0),"")</f>
        <v>chlorite veins, locally with calcite, form regular dense set at top of section</v>
      </c>
    </row>
    <row r="289" spans="2:25" hidden="1" x14ac:dyDescent="0.3">
      <c r="B289">
        <v>88</v>
      </c>
      <c r="C289">
        <v>3</v>
      </c>
      <c r="D289" t="str">
        <f t="shared" si="4"/>
        <v>88-3</v>
      </c>
      <c r="E289">
        <v>0</v>
      </c>
      <c r="F289">
        <v>78</v>
      </c>
      <c r="G289" s="126">
        <v>214.64999999999998</v>
      </c>
      <c r="H289" s="122">
        <v>215.42999999999998</v>
      </c>
      <c r="I289" s="55" t="str">
        <f>IFERROR(VLOOKUP($D289,'VEINS SIMPLIFIED'!$H:$J,3,0),"")</f>
        <v>Sole</v>
      </c>
      <c r="J289" t="str">
        <f>IFERROR(VLOOKUP(CONCATENATE($D289," 1"),'VEINS SIMPLIFIED'!$I:$S,'VEINS SIMPLIFIED'!$R$1,0),"")</f>
        <v>QUARTZ</v>
      </c>
      <c r="K289" s="122">
        <f>IFERROR(VLOOKUP(CONCATENATE($D289," 1"),'VEINS SIMPLIFIED'!$I:$S,'VEINS SIMPLIFIED'!$N$1,0),"")</f>
        <v>214.64999999999998</v>
      </c>
      <c r="L289" s="122">
        <f>IFERROR(VLOOKUP(CONCATENATE($D289," 1"),'VEINS SIMPLIFIED'!$I:$S,'VEINS SIMPLIFIED'!$O$1,0),"")</f>
        <v>215.42</v>
      </c>
      <c r="M289" t="str">
        <f>IFERROR(VLOOKUP(CONCATENATE($D289," 2"),'VEINS SIMPLIFIED'!$I:$S,'VEINS SIMPLIFIED'!$R$1,0),"")</f>
        <v/>
      </c>
      <c r="N289" t="str">
        <f>IFERROR(VLOOKUP(CONCATENATE($D289," 2"),'VEINS SIMPLIFIED'!$I:$S,'VEINS SIMPLIFIED'!$N$1,0),"")</f>
        <v/>
      </c>
      <c r="O289" t="str">
        <f>IFERROR(VLOOKUP(CONCATENATE($D289," 2"),'VEINS SIMPLIFIED'!$I:$S,'VEINS SIMPLIFIED'!$O$1,0),"")</f>
        <v/>
      </c>
      <c r="P289" t="str">
        <f>IFERROR(VLOOKUP(CONCATENATE($D289," 3"),'VEINS SIMPLIFIED'!$I:$S,'VEINS SIMPLIFIED'!$R$1,0),"")</f>
        <v>EPIDOTE</v>
      </c>
      <c r="Q289">
        <f>IFERROR(VLOOKUP(CONCATENATE($D289," 3"),'VEINS SIMPLIFIED'!$I:$S,'VEINS SIMPLIFIED'!$N$1,0),"")</f>
        <v>214.64999999999998</v>
      </c>
      <c r="R289">
        <f>IFERROR(VLOOKUP(CONCATENATE($D289," 3"),'VEINS SIMPLIFIED'!$I:$S,'VEINS SIMPLIFIED'!$O$1,0),"")</f>
        <v>215.42</v>
      </c>
      <c r="S289" t="str">
        <f>IFERROR(VLOOKUP(CONCATENATE($D289," 4"),'VEINS SIMPLIFIED'!$I:$S,'VEINS SIMPLIFIED'!$R$1,0),"")</f>
        <v>CHLORITE</v>
      </c>
      <c r="T289">
        <f>IFERROR(VLOOKUP(CONCATENATE($D289," 4"),'VEINS SIMPLIFIED'!$I:$S,'VEINS SIMPLIFIED'!$N$1,0),"")</f>
        <v>214.64999999999998</v>
      </c>
      <c r="U289">
        <f>IFERROR(VLOOKUP(CONCATENATE($D289," 4"),'VEINS SIMPLIFIED'!$I:$S,'VEINS SIMPLIFIED'!$O$1,0),"")</f>
        <v>215.42</v>
      </c>
      <c r="V289" t="str">
        <f>IFERROR(VLOOKUP(CONCATENATE($D289," 5"),'VEINS SIMPLIFIED'!$I:$S,'VEINS SIMPLIFIED'!$R$1,0),"")</f>
        <v>OTHER</v>
      </c>
      <c r="W289">
        <f>IFERROR(VLOOKUP(CONCATENATE($D289," 5"),'VEINS SIMPLIFIED'!$I:$S,'VEINS SIMPLIFIED'!$N$1,0),"")</f>
        <v>214.64999999999998</v>
      </c>
      <c r="X289">
        <f>IFERROR(VLOOKUP(CONCATENATE($D289," 5"),'VEINS SIMPLIFIED'!$I:$S,'VEINS SIMPLIFIED'!$O$1,0),"")</f>
        <v>215.42</v>
      </c>
      <c r="Y289" s="113" t="str">
        <f>IFERROR(VLOOKUP(CONCATENATE($D289," o"),'VEINS SIMPLIFIED'!$I:$BX,68,0),"")</f>
        <v xml:space="preserve">Vein of hematite and calcite with associated dissiminated sulfides. Irregular dismembered quartz veins. Abundant anastamosing chlorite veins. </v>
      </c>
    </row>
    <row r="290" spans="2:25" hidden="1" x14ac:dyDescent="0.3">
      <c r="B290">
        <v>88</v>
      </c>
      <c r="C290">
        <v>4</v>
      </c>
      <c r="D290" t="str">
        <f t="shared" si="4"/>
        <v>88-4</v>
      </c>
      <c r="E290">
        <v>0</v>
      </c>
      <c r="F290">
        <v>57</v>
      </c>
      <c r="G290" s="126">
        <v>215.42999999999998</v>
      </c>
      <c r="H290" s="122">
        <v>215.99999999999997</v>
      </c>
      <c r="I290" s="55" t="str">
        <f>IFERROR(VLOOKUP($D290,'VEINS SIMPLIFIED'!$H:$J,3,0),"")</f>
        <v>Sole</v>
      </c>
      <c r="J290" t="str">
        <f>IFERROR(VLOOKUP(CONCATENATE($D290," 1"),'VEINS SIMPLIFIED'!$I:$S,'VEINS SIMPLIFIED'!$R$1,0),"")</f>
        <v>QUARTZ</v>
      </c>
      <c r="K290" s="122">
        <f>IFERROR(VLOOKUP(CONCATENATE($D290," 1"),'VEINS SIMPLIFIED'!$I:$S,'VEINS SIMPLIFIED'!$N$1,0),"")</f>
        <v>215.42999999999998</v>
      </c>
      <c r="L290" s="122">
        <f>IFERROR(VLOOKUP(CONCATENATE($D290," 1"),'VEINS SIMPLIFIED'!$I:$S,'VEINS SIMPLIFIED'!$O$1,0),"")</f>
        <v>215.85999999999999</v>
      </c>
      <c r="M290" t="str">
        <f>IFERROR(VLOOKUP(CONCATENATE($D290," 2"),'VEINS SIMPLIFIED'!$I:$S,'VEINS SIMPLIFIED'!$R$1,0),"")</f>
        <v/>
      </c>
      <c r="N290" t="str">
        <f>IFERROR(VLOOKUP(CONCATENATE($D290," 2"),'VEINS SIMPLIFIED'!$I:$S,'VEINS SIMPLIFIED'!$N$1,0),"")</f>
        <v/>
      </c>
      <c r="O290" t="str">
        <f>IFERROR(VLOOKUP(CONCATENATE($D290," 2"),'VEINS SIMPLIFIED'!$I:$S,'VEINS SIMPLIFIED'!$O$1,0),"")</f>
        <v/>
      </c>
      <c r="P290" t="str">
        <f>IFERROR(VLOOKUP(CONCATENATE($D290," 3"),'VEINS SIMPLIFIED'!$I:$S,'VEINS SIMPLIFIED'!$R$1,0),"")</f>
        <v>EPIDOTE</v>
      </c>
      <c r="Q290">
        <f>IFERROR(VLOOKUP(CONCATENATE($D290," 3"),'VEINS SIMPLIFIED'!$I:$S,'VEINS SIMPLIFIED'!$N$1,0),"")</f>
        <v>215.42999999999998</v>
      </c>
      <c r="R290">
        <f>IFERROR(VLOOKUP(CONCATENATE($D290," 3"),'VEINS SIMPLIFIED'!$I:$S,'VEINS SIMPLIFIED'!$O$1,0),"")</f>
        <v>215.85999999999999</v>
      </c>
      <c r="S290" t="str">
        <f>IFERROR(VLOOKUP(CONCATENATE($D290," 4"),'VEINS SIMPLIFIED'!$I:$S,'VEINS SIMPLIFIED'!$R$1,0),"")</f>
        <v>CHLORITE</v>
      </c>
      <c r="T290">
        <f>IFERROR(VLOOKUP(CONCATENATE($D290," 4"),'VEINS SIMPLIFIED'!$I:$S,'VEINS SIMPLIFIED'!$N$1,0),"")</f>
        <v>215.42999999999998</v>
      </c>
      <c r="U290">
        <f>IFERROR(VLOOKUP(CONCATENATE($D290," 4"),'VEINS SIMPLIFIED'!$I:$S,'VEINS SIMPLIFIED'!$O$1,0),"")</f>
        <v>215.85999999999999</v>
      </c>
      <c r="V290" t="str">
        <f>IFERROR(VLOOKUP(CONCATENATE($D290," 5"),'VEINS SIMPLIFIED'!$I:$S,'VEINS SIMPLIFIED'!$R$1,0),"")</f>
        <v>OTHER</v>
      </c>
      <c r="W290">
        <f>IFERROR(VLOOKUP(CONCATENATE($D290," 5"),'VEINS SIMPLIFIED'!$I:$S,'VEINS SIMPLIFIED'!$N$1,0),"")</f>
        <v>215.68999999999997</v>
      </c>
      <c r="X290">
        <f>IFERROR(VLOOKUP(CONCATENATE($D290," 5"),'VEINS SIMPLIFIED'!$I:$S,'VEINS SIMPLIFIED'!$O$1,0),"")</f>
        <v>215.79999999999998</v>
      </c>
      <c r="Y290" s="113" t="str">
        <f>IFERROR(VLOOKUP(CONCATENATE($D290," o"),'VEINS SIMPLIFIED'!$I:$BX,68,0),"")</f>
        <v>Irregular anastomosing Clh veins, minor Ep and Qtz, late calcite veins associated with brecciation</v>
      </c>
    </row>
    <row r="291" spans="2:25" hidden="1" x14ac:dyDescent="0.3">
      <c r="B291">
        <v>89</v>
      </c>
      <c r="C291">
        <v>1</v>
      </c>
      <c r="D291" t="str">
        <f t="shared" si="4"/>
        <v>89-1</v>
      </c>
      <c r="E291">
        <v>0</v>
      </c>
      <c r="F291">
        <v>91</v>
      </c>
      <c r="G291" s="126">
        <v>215.9</v>
      </c>
      <c r="H291" s="122">
        <v>216.81</v>
      </c>
      <c r="I291" s="55" t="str">
        <f>IFERROR(VLOOKUP($D291,'VEINS SIMPLIFIED'!$H:$J,3,0),"")</f>
        <v>Sole</v>
      </c>
      <c r="J291" t="str">
        <f>IFERROR(VLOOKUP(CONCATENATE($D291," 1"),'VEINS SIMPLIFIED'!$I:$S,'VEINS SIMPLIFIED'!$R$1,0),"")</f>
        <v>QUARTZ</v>
      </c>
      <c r="K291" s="122">
        <f>IFERROR(VLOOKUP(CONCATENATE($D291," 1"),'VEINS SIMPLIFIED'!$I:$S,'VEINS SIMPLIFIED'!$N$1,0),"")</f>
        <v>215.9</v>
      </c>
      <c r="L291" s="122">
        <f>IFERROR(VLOOKUP(CONCATENATE($D291," 1"),'VEINS SIMPLIFIED'!$I:$S,'VEINS SIMPLIFIED'!$O$1,0),"")</f>
        <v>216.33</v>
      </c>
      <c r="M291" t="str">
        <f>IFERROR(VLOOKUP(CONCATENATE($D291," 2"),'VEINS SIMPLIFIED'!$I:$S,'VEINS SIMPLIFIED'!$R$1,0),"")</f>
        <v/>
      </c>
      <c r="N291" t="str">
        <f>IFERROR(VLOOKUP(CONCATENATE($D291," 2"),'VEINS SIMPLIFIED'!$I:$S,'VEINS SIMPLIFIED'!$N$1,0),"")</f>
        <v/>
      </c>
      <c r="O291" t="str">
        <f>IFERROR(VLOOKUP(CONCATENATE($D291," 2"),'VEINS SIMPLIFIED'!$I:$S,'VEINS SIMPLIFIED'!$O$1,0),"")</f>
        <v/>
      </c>
      <c r="P291" t="str">
        <f>IFERROR(VLOOKUP(CONCATENATE($D291," 3"),'VEINS SIMPLIFIED'!$I:$S,'VEINS SIMPLIFIED'!$R$1,0),"")</f>
        <v>EPIDOTE</v>
      </c>
      <c r="Q291">
        <f>IFERROR(VLOOKUP(CONCATENATE($D291," 3"),'VEINS SIMPLIFIED'!$I:$S,'VEINS SIMPLIFIED'!$N$1,0),"")</f>
        <v>215.9</v>
      </c>
      <c r="R291">
        <f>IFERROR(VLOOKUP(CONCATENATE($D291," 3"),'VEINS SIMPLIFIED'!$I:$S,'VEINS SIMPLIFIED'!$O$1,0),"")</f>
        <v>216.33</v>
      </c>
      <c r="S291" t="str">
        <f>IFERROR(VLOOKUP(CONCATENATE($D291," 4"),'VEINS SIMPLIFIED'!$I:$S,'VEINS SIMPLIFIED'!$R$1,0),"")</f>
        <v>CHLORITE</v>
      </c>
      <c r="T291">
        <f>IFERROR(VLOOKUP(CONCATENATE($D291," 4"),'VEINS SIMPLIFIED'!$I:$S,'VEINS SIMPLIFIED'!$N$1,0),"")</f>
        <v>215.9</v>
      </c>
      <c r="U291">
        <f>IFERROR(VLOOKUP(CONCATENATE($D291," 4"),'VEINS SIMPLIFIED'!$I:$S,'VEINS SIMPLIFIED'!$O$1,0),"")</f>
        <v>216.33</v>
      </c>
      <c r="V291" t="str">
        <f>IFERROR(VLOOKUP(CONCATENATE($D291," 5"),'VEINS SIMPLIFIED'!$I:$S,'VEINS SIMPLIFIED'!$R$1,0),"")</f>
        <v>OTHER</v>
      </c>
      <c r="W291">
        <f>IFERROR(VLOOKUP(CONCATENATE($D291," 5"),'VEINS SIMPLIFIED'!$I:$S,'VEINS SIMPLIFIED'!$N$1,0),"")</f>
        <v>215.9</v>
      </c>
      <c r="X291">
        <f>IFERROR(VLOOKUP(CONCATENATE($D291," 5"),'VEINS SIMPLIFIED'!$I:$S,'VEINS SIMPLIFIED'!$O$1,0),"")</f>
        <v>215.9</v>
      </c>
      <c r="Y291" s="113" t="str">
        <f>IFERROR(VLOOKUP(CONCATENATE($D291," o"),'VEINS SIMPLIFIED'!$I:$BX,68,0),"")</f>
        <v>Irregular anastomosing Chl veins,abundant Ep and Qtz, late calcite veins associated with brecciation</v>
      </c>
    </row>
    <row r="292" spans="2:25" hidden="1" x14ac:dyDescent="0.3">
      <c r="B292">
        <v>89</v>
      </c>
      <c r="C292">
        <v>2</v>
      </c>
      <c r="D292" t="str">
        <f t="shared" si="4"/>
        <v>89-2</v>
      </c>
      <c r="E292">
        <v>0</v>
      </c>
      <c r="F292">
        <v>70</v>
      </c>
      <c r="G292" s="126">
        <v>216.81</v>
      </c>
      <c r="H292" s="122">
        <v>217.51</v>
      </c>
      <c r="I292" s="55" t="str">
        <f>IFERROR(VLOOKUP($D292,'VEINS SIMPLIFIED'!$H:$J,3,0),"")</f>
        <v>Sole</v>
      </c>
      <c r="J292" t="str">
        <f>IFERROR(VLOOKUP(CONCATENATE($D292," 1"),'VEINS SIMPLIFIED'!$I:$S,'VEINS SIMPLIFIED'!$R$1,0),"")</f>
        <v>QUARTZ</v>
      </c>
      <c r="K292" s="122">
        <f>IFERROR(VLOOKUP(CONCATENATE($D292," 1"),'VEINS SIMPLIFIED'!$I:$S,'VEINS SIMPLIFIED'!$N$1,0),"")</f>
        <v>216.81</v>
      </c>
      <c r="L292" s="122">
        <f>IFERROR(VLOOKUP(CONCATENATE($D292," 1"),'VEINS SIMPLIFIED'!$I:$S,'VEINS SIMPLIFIED'!$O$1,0),"")</f>
        <v>217.51</v>
      </c>
      <c r="M292" t="str">
        <f>IFERROR(VLOOKUP(CONCATENATE($D292," 2"),'VEINS SIMPLIFIED'!$I:$S,'VEINS SIMPLIFIED'!$R$1,0),"")</f>
        <v/>
      </c>
      <c r="N292" t="str">
        <f>IFERROR(VLOOKUP(CONCATENATE($D292," 2"),'VEINS SIMPLIFIED'!$I:$S,'VEINS SIMPLIFIED'!$N$1,0),"")</f>
        <v/>
      </c>
      <c r="O292" t="str">
        <f>IFERROR(VLOOKUP(CONCATENATE($D292," 2"),'VEINS SIMPLIFIED'!$I:$S,'VEINS SIMPLIFIED'!$O$1,0),"")</f>
        <v/>
      </c>
      <c r="P292" t="str">
        <f>IFERROR(VLOOKUP(CONCATENATE($D292," 3"),'VEINS SIMPLIFIED'!$I:$S,'VEINS SIMPLIFIED'!$R$1,0),"")</f>
        <v>EPIDOTE</v>
      </c>
      <c r="Q292">
        <f>IFERROR(VLOOKUP(CONCATENATE($D292," 3"),'VEINS SIMPLIFIED'!$I:$S,'VEINS SIMPLIFIED'!$N$1,0),"")</f>
        <v>216.81</v>
      </c>
      <c r="R292">
        <f>IFERROR(VLOOKUP(CONCATENATE($D292," 3"),'VEINS SIMPLIFIED'!$I:$S,'VEINS SIMPLIFIED'!$O$1,0),"")</f>
        <v>217.51</v>
      </c>
      <c r="S292" t="str">
        <f>IFERROR(VLOOKUP(CONCATENATE($D292," 4"),'VEINS SIMPLIFIED'!$I:$S,'VEINS SIMPLIFIED'!$R$1,0),"")</f>
        <v>CHLORITE</v>
      </c>
      <c r="T292">
        <f>IFERROR(VLOOKUP(CONCATENATE($D292," 4"),'VEINS SIMPLIFIED'!$I:$S,'VEINS SIMPLIFIED'!$N$1,0),"")</f>
        <v>216.81</v>
      </c>
      <c r="U292">
        <f>IFERROR(VLOOKUP(CONCATENATE($D292," 4"),'VEINS SIMPLIFIED'!$I:$S,'VEINS SIMPLIFIED'!$O$1,0),"")</f>
        <v>217.51</v>
      </c>
      <c r="V292" t="str">
        <f>IFERROR(VLOOKUP(CONCATENATE($D292," 5"),'VEINS SIMPLIFIED'!$I:$S,'VEINS SIMPLIFIED'!$R$1,0),"")</f>
        <v>OTHER</v>
      </c>
      <c r="W292">
        <f>IFERROR(VLOOKUP(CONCATENATE($D292," 5"),'VEINS SIMPLIFIED'!$I:$S,'VEINS SIMPLIFIED'!$N$1,0),"")</f>
        <v>216.81</v>
      </c>
      <c r="X292">
        <f>IFERROR(VLOOKUP(CONCATENATE($D292," 5"),'VEINS SIMPLIFIED'!$I:$S,'VEINS SIMPLIFIED'!$O$1,0),"")</f>
        <v>217.51</v>
      </c>
      <c r="Y292" s="113" t="str">
        <f>IFERROR(VLOOKUP(CONCATENATE($D292," o"),'VEINS SIMPLIFIED'!$I:$BX,68,0),"")</f>
        <v>Irregular anastomosing Chl veins,abundant Ep and Qtz, late calcite veins associated with brecciation. Sulfide, not clear associated to veins or groundmass</v>
      </c>
    </row>
    <row r="293" spans="2:25" hidden="1" x14ac:dyDescent="0.3">
      <c r="B293">
        <v>89</v>
      </c>
      <c r="C293">
        <v>3</v>
      </c>
      <c r="D293" t="str">
        <f t="shared" si="4"/>
        <v>89-3</v>
      </c>
      <c r="E293">
        <v>0</v>
      </c>
      <c r="F293">
        <v>95</v>
      </c>
      <c r="G293" s="126">
        <v>217.51500000000001</v>
      </c>
      <c r="H293" s="122">
        <v>218.465</v>
      </c>
      <c r="I293" s="55" t="str">
        <f>IFERROR(VLOOKUP($D293,'VEINS SIMPLIFIED'!$H:$J,3,0),"")</f>
        <v>Sole</v>
      </c>
      <c r="J293" t="str">
        <f>IFERROR(VLOOKUP(CONCATENATE($D293," 1"),'VEINS SIMPLIFIED'!$I:$S,'VEINS SIMPLIFIED'!$R$1,0),"")</f>
        <v>QUARTZ</v>
      </c>
      <c r="K293" s="122">
        <f>IFERROR(VLOOKUP(CONCATENATE($D293," 1"),'VEINS SIMPLIFIED'!$I:$S,'VEINS SIMPLIFIED'!$N$1,0),"")</f>
        <v>217.51500000000001</v>
      </c>
      <c r="L293" s="122">
        <f>IFERROR(VLOOKUP(CONCATENATE($D293," 1"),'VEINS SIMPLIFIED'!$I:$S,'VEINS SIMPLIFIED'!$O$1,0),"")</f>
        <v>218.45500000000001</v>
      </c>
      <c r="M293" t="str">
        <f>IFERROR(VLOOKUP(CONCATENATE($D293," 2"),'VEINS SIMPLIFIED'!$I:$S,'VEINS SIMPLIFIED'!$R$1,0),"")</f>
        <v/>
      </c>
      <c r="N293" t="str">
        <f>IFERROR(VLOOKUP(CONCATENATE($D293," 2"),'VEINS SIMPLIFIED'!$I:$S,'VEINS SIMPLIFIED'!$N$1,0),"")</f>
        <v/>
      </c>
      <c r="O293" t="str">
        <f>IFERROR(VLOOKUP(CONCATENATE($D293," 2"),'VEINS SIMPLIFIED'!$I:$S,'VEINS SIMPLIFIED'!$O$1,0),"")</f>
        <v/>
      </c>
      <c r="P293" t="str">
        <f>IFERROR(VLOOKUP(CONCATENATE($D293," 3"),'VEINS SIMPLIFIED'!$I:$S,'VEINS SIMPLIFIED'!$R$1,0),"")</f>
        <v>EPIDOTE</v>
      </c>
      <c r="Q293">
        <f>IFERROR(VLOOKUP(CONCATENATE($D293," 3"),'VEINS SIMPLIFIED'!$I:$S,'VEINS SIMPLIFIED'!$N$1,0),"")</f>
        <v>217.51500000000001</v>
      </c>
      <c r="R293">
        <f>IFERROR(VLOOKUP(CONCATENATE($D293," 3"),'VEINS SIMPLIFIED'!$I:$S,'VEINS SIMPLIFIED'!$O$1,0),"")</f>
        <v>218.45500000000001</v>
      </c>
      <c r="S293" t="str">
        <f>IFERROR(VLOOKUP(CONCATENATE($D293," 4"),'VEINS SIMPLIFIED'!$I:$S,'VEINS SIMPLIFIED'!$R$1,0),"")</f>
        <v>CHLORITE</v>
      </c>
      <c r="T293">
        <f>IFERROR(VLOOKUP(CONCATENATE($D293," 4"),'VEINS SIMPLIFIED'!$I:$S,'VEINS SIMPLIFIED'!$N$1,0),"")</f>
        <v>217.51500000000001</v>
      </c>
      <c r="U293">
        <f>IFERROR(VLOOKUP(CONCATENATE($D293," 4"),'VEINS SIMPLIFIED'!$I:$S,'VEINS SIMPLIFIED'!$O$1,0),"")</f>
        <v>218.45500000000001</v>
      </c>
      <c r="V293" t="str">
        <f>IFERROR(VLOOKUP(CONCATENATE($D293," 5"),'VEINS SIMPLIFIED'!$I:$S,'VEINS SIMPLIFIED'!$R$1,0),"")</f>
        <v>OTHER</v>
      </c>
      <c r="W293">
        <f>IFERROR(VLOOKUP(CONCATENATE($D293," 5"),'VEINS SIMPLIFIED'!$I:$S,'VEINS SIMPLIFIED'!$N$1,0),"")</f>
        <v>217.51500000000001</v>
      </c>
      <c r="X293">
        <f>IFERROR(VLOOKUP(CONCATENATE($D293," 5"),'VEINS SIMPLIFIED'!$I:$S,'VEINS SIMPLIFIED'!$O$1,0),"")</f>
        <v>218.45500000000001</v>
      </c>
      <c r="Y293" s="113" t="str">
        <f>IFERROR(VLOOKUP(CONCATENATE($D293," o"),'VEINS SIMPLIFIED'!$I:$BX,68,0),"")</f>
        <v>Vein of hematite and calcite with associated dissiminated sulfides. Irregular dismembered quartz veins. Chl and Ep intenselly deformed by shearing</v>
      </c>
    </row>
    <row r="294" spans="2:25" hidden="1" x14ac:dyDescent="0.3">
      <c r="B294">
        <v>89</v>
      </c>
      <c r="C294">
        <v>4</v>
      </c>
      <c r="D294" t="str">
        <f t="shared" si="4"/>
        <v>89-4</v>
      </c>
      <c r="E294">
        <v>0</v>
      </c>
      <c r="F294">
        <v>59</v>
      </c>
      <c r="G294" s="126">
        <v>218.47500000000002</v>
      </c>
      <c r="H294" s="122">
        <v>219.06500000000003</v>
      </c>
      <c r="I294" s="55" t="str">
        <f>IFERROR(VLOOKUP($D294,'VEINS SIMPLIFIED'!$H:$J,3,0),"")</f>
        <v>Sole</v>
      </c>
      <c r="J294" t="str">
        <f>IFERROR(VLOOKUP(CONCATENATE($D294," 1"),'VEINS SIMPLIFIED'!$I:$S,'VEINS SIMPLIFIED'!$R$1,0),"")</f>
        <v>QUARTZ</v>
      </c>
      <c r="K294" s="122">
        <f>IFERROR(VLOOKUP(CONCATENATE($D294," 1"),'VEINS SIMPLIFIED'!$I:$S,'VEINS SIMPLIFIED'!$N$1,0),"")</f>
        <v>218.47500000000002</v>
      </c>
      <c r="L294" s="122">
        <f>IFERROR(VLOOKUP(CONCATENATE($D294," 1"),'VEINS SIMPLIFIED'!$I:$S,'VEINS SIMPLIFIED'!$O$1,0),"")</f>
        <v>219.04500000000002</v>
      </c>
      <c r="M294" t="str">
        <f>IFERROR(VLOOKUP(CONCATENATE($D294," 2"),'VEINS SIMPLIFIED'!$I:$S,'VEINS SIMPLIFIED'!$R$1,0),"")</f>
        <v/>
      </c>
      <c r="N294" t="str">
        <f>IFERROR(VLOOKUP(CONCATENATE($D294," 2"),'VEINS SIMPLIFIED'!$I:$S,'VEINS SIMPLIFIED'!$N$1,0),"")</f>
        <v/>
      </c>
      <c r="O294" t="str">
        <f>IFERROR(VLOOKUP(CONCATENATE($D294," 2"),'VEINS SIMPLIFIED'!$I:$S,'VEINS SIMPLIFIED'!$O$1,0),"")</f>
        <v/>
      </c>
      <c r="P294" t="str">
        <f>IFERROR(VLOOKUP(CONCATENATE($D294," 3"),'VEINS SIMPLIFIED'!$I:$S,'VEINS SIMPLIFIED'!$R$1,0),"")</f>
        <v>EPIDOTE</v>
      </c>
      <c r="Q294">
        <f>IFERROR(VLOOKUP(CONCATENATE($D294," 3"),'VEINS SIMPLIFIED'!$I:$S,'VEINS SIMPLIFIED'!$N$1,0),"")</f>
        <v>218.47500000000002</v>
      </c>
      <c r="R294">
        <f>IFERROR(VLOOKUP(CONCATENATE($D294," 3"),'VEINS SIMPLIFIED'!$I:$S,'VEINS SIMPLIFIED'!$O$1,0),"")</f>
        <v>219.04500000000002</v>
      </c>
      <c r="S294" t="str">
        <f>IFERROR(VLOOKUP(CONCATENATE($D294," 4"),'VEINS SIMPLIFIED'!$I:$S,'VEINS SIMPLIFIED'!$R$1,0),"")</f>
        <v>CHLORITE</v>
      </c>
      <c r="T294">
        <f>IFERROR(VLOOKUP(CONCATENATE($D294," 4"),'VEINS SIMPLIFIED'!$I:$S,'VEINS SIMPLIFIED'!$N$1,0),"")</f>
        <v>218.47500000000002</v>
      </c>
      <c r="U294">
        <f>IFERROR(VLOOKUP(CONCATENATE($D294," 4"),'VEINS SIMPLIFIED'!$I:$S,'VEINS SIMPLIFIED'!$O$1,0),"")</f>
        <v>219.04500000000002</v>
      </c>
      <c r="V294" t="str">
        <f>IFERROR(VLOOKUP(CONCATENATE($D294," 5"),'VEINS SIMPLIFIED'!$I:$S,'VEINS SIMPLIFIED'!$R$1,0),"")</f>
        <v>OTHER</v>
      </c>
      <c r="W294">
        <f>IFERROR(VLOOKUP(CONCATENATE($D294," 5"),'VEINS SIMPLIFIED'!$I:$S,'VEINS SIMPLIFIED'!$N$1,0),"")</f>
        <v>218.47500000000002</v>
      </c>
      <c r="X294">
        <f>IFERROR(VLOOKUP(CONCATENATE($D294," 5"),'VEINS SIMPLIFIED'!$I:$S,'VEINS SIMPLIFIED'!$O$1,0),"")</f>
        <v>219.04500000000002</v>
      </c>
      <c r="Y294" s="113" t="str">
        <f>IFERROR(VLOOKUP(CONCATENATE($D294," o"),'VEINS SIMPLIFIED'!$I:$BX,68,0),"")</f>
        <v>Vein of hematite and calcite with associated dissiminated sulfides. Irregular dismembered quartz veins. Chl and Ep intenselly deformed by shearing</v>
      </c>
    </row>
    <row r="295" spans="2:25" hidden="1" x14ac:dyDescent="0.3">
      <c r="B295">
        <v>90</v>
      </c>
      <c r="C295">
        <v>1</v>
      </c>
      <c r="D295" t="str">
        <f t="shared" si="4"/>
        <v>90-1</v>
      </c>
      <c r="E295">
        <v>0</v>
      </c>
      <c r="F295">
        <v>85</v>
      </c>
      <c r="G295" s="126">
        <v>218.95</v>
      </c>
      <c r="H295" s="122">
        <v>219.79999999999998</v>
      </c>
      <c r="I295" s="55" t="str">
        <f>IFERROR(VLOOKUP($D295,'VEINS SIMPLIFIED'!$H:$J,3,0),"")</f>
        <v>Sole</v>
      </c>
      <c r="J295" t="str">
        <f>IFERROR(VLOOKUP(CONCATENATE($D295," 1"),'VEINS SIMPLIFIED'!$I:$S,'VEINS SIMPLIFIED'!$R$1,0),"")</f>
        <v>QUARTZ</v>
      </c>
      <c r="K295" s="122">
        <f>IFERROR(VLOOKUP(CONCATENATE($D295," 1"),'VEINS SIMPLIFIED'!$I:$S,'VEINS SIMPLIFIED'!$N$1,0),"")</f>
        <v>218.95</v>
      </c>
      <c r="L295" s="122">
        <f>IFERROR(VLOOKUP(CONCATENATE($D295," 1"),'VEINS SIMPLIFIED'!$I:$S,'VEINS SIMPLIFIED'!$O$1,0),"")</f>
        <v>219.79999999999998</v>
      </c>
      <c r="M295" t="str">
        <f>IFERROR(VLOOKUP(CONCATENATE($D295," 2"),'VEINS SIMPLIFIED'!$I:$S,'VEINS SIMPLIFIED'!$R$1,0),"")</f>
        <v/>
      </c>
      <c r="N295" t="str">
        <f>IFERROR(VLOOKUP(CONCATENATE($D295," 2"),'VEINS SIMPLIFIED'!$I:$S,'VEINS SIMPLIFIED'!$N$1,0),"")</f>
        <v/>
      </c>
      <c r="O295" t="str">
        <f>IFERROR(VLOOKUP(CONCATENATE($D295," 2"),'VEINS SIMPLIFIED'!$I:$S,'VEINS SIMPLIFIED'!$O$1,0),"")</f>
        <v/>
      </c>
      <c r="P295" t="str">
        <f>IFERROR(VLOOKUP(CONCATENATE($D295," 3"),'VEINS SIMPLIFIED'!$I:$S,'VEINS SIMPLIFIED'!$R$1,0),"")</f>
        <v>EPIDOTE</v>
      </c>
      <c r="Q295">
        <f>IFERROR(VLOOKUP(CONCATENATE($D295," 3"),'VEINS SIMPLIFIED'!$I:$S,'VEINS SIMPLIFIED'!$N$1,0),"")</f>
        <v>218.95</v>
      </c>
      <c r="R295">
        <f>IFERROR(VLOOKUP(CONCATENATE($D295," 3"),'VEINS SIMPLIFIED'!$I:$S,'VEINS SIMPLIFIED'!$O$1,0),"")</f>
        <v>219.79999999999998</v>
      </c>
      <c r="S295" t="str">
        <f>IFERROR(VLOOKUP(CONCATENATE($D295," 4"),'VEINS SIMPLIFIED'!$I:$S,'VEINS SIMPLIFIED'!$R$1,0),"")</f>
        <v>CHLORITE</v>
      </c>
      <c r="T295">
        <f>IFERROR(VLOOKUP(CONCATENATE($D295," 4"),'VEINS SIMPLIFIED'!$I:$S,'VEINS SIMPLIFIED'!$N$1,0),"")</f>
        <v>218.95</v>
      </c>
      <c r="U295">
        <f>IFERROR(VLOOKUP(CONCATENATE($D295," 4"),'VEINS SIMPLIFIED'!$I:$S,'VEINS SIMPLIFIED'!$O$1,0),"")</f>
        <v>219.79999999999998</v>
      </c>
      <c r="V295" t="str">
        <f>IFERROR(VLOOKUP(CONCATENATE($D295," 5"),'VEINS SIMPLIFIED'!$I:$S,'VEINS SIMPLIFIED'!$R$1,0),"")</f>
        <v>OTHER</v>
      </c>
      <c r="W295">
        <f>IFERROR(VLOOKUP(CONCATENATE($D295," 5"),'VEINS SIMPLIFIED'!$I:$S,'VEINS SIMPLIFIED'!$N$1,0),"")</f>
        <v>219.01</v>
      </c>
      <c r="X295">
        <f>IFERROR(VLOOKUP(CONCATENATE($D295," 5"),'VEINS SIMPLIFIED'!$I:$S,'VEINS SIMPLIFIED'!$O$1,0),"")</f>
        <v>219.07</v>
      </c>
      <c r="Y295" s="113" t="str">
        <f>IFERROR(VLOOKUP(CONCATENATE($D295," o"),'VEINS SIMPLIFIED'!$I:$BX,68,0),"")</f>
        <v>Epidote dominates de section. Irregular dismembered quartz veins,. Abundant anastamosing chlorite veins</v>
      </c>
    </row>
    <row r="296" spans="2:25" hidden="1" x14ac:dyDescent="0.3">
      <c r="B296">
        <v>90</v>
      </c>
      <c r="C296">
        <v>2</v>
      </c>
      <c r="D296" t="str">
        <f t="shared" si="4"/>
        <v>90-2</v>
      </c>
      <c r="E296">
        <v>0</v>
      </c>
      <c r="F296">
        <v>88</v>
      </c>
      <c r="G296" s="126">
        <v>219.79999999999998</v>
      </c>
      <c r="H296" s="122">
        <v>220.67999999999998</v>
      </c>
      <c r="I296" s="55" t="str">
        <f>IFERROR(VLOOKUP($D296,'VEINS SIMPLIFIED'!$H:$J,3,0),"")</f>
        <v>Sole</v>
      </c>
      <c r="J296" t="str">
        <f>IFERROR(VLOOKUP(CONCATENATE($D296," 1"),'VEINS SIMPLIFIED'!$I:$S,'VEINS SIMPLIFIED'!$R$1,0),"")</f>
        <v>QUARTZ</v>
      </c>
      <c r="K296" s="122">
        <f>IFERROR(VLOOKUP(CONCATENATE($D296," 1"),'VEINS SIMPLIFIED'!$I:$S,'VEINS SIMPLIFIED'!$N$1,0),"")</f>
        <v>219.79999999999998</v>
      </c>
      <c r="L296" s="122">
        <f>IFERROR(VLOOKUP(CONCATENATE($D296," 1"),'VEINS SIMPLIFIED'!$I:$S,'VEINS SIMPLIFIED'!$O$1,0),"")</f>
        <v>220.67999999999998</v>
      </c>
      <c r="M296" t="str">
        <f>IFERROR(VLOOKUP(CONCATENATE($D296," 2"),'VEINS SIMPLIFIED'!$I:$S,'VEINS SIMPLIFIED'!$R$1,0),"")</f>
        <v/>
      </c>
      <c r="N296" t="str">
        <f>IFERROR(VLOOKUP(CONCATENATE($D296," 2"),'VEINS SIMPLIFIED'!$I:$S,'VEINS SIMPLIFIED'!$N$1,0),"")</f>
        <v/>
      </c>
      <c r="O296" t="str">
        <f>IFERROR(VLOOKUP(CONCATENATE($D296," 2"),'VEINS SIMPLIFIED'!$I:$S,'VEINS SIMPLIFIED'!$O$1,0),"")</f>
        <v/>
      </c>
      <c r="P296" t="str">
        <f>IFERROR(VLOOKUP(CONCATENATE($D296," 3"),'VEINS SIMPLIFIED'!$I:$S,'VEINS SIMPLIFIED'!$R$1,0),"")</f>
        <v>EPIDOTE</v>
      </c>
      <c r="Q296">
        <f>IFERROR(VLOOKUP(CONCATENATE($D296," 3"),'VEINS SIMPLIFIED'!$I:$S,'VEINS SIMPLIFIED'!$N$1,0),"")</f>
        <v>219.79999999999998</v>
      </c>
      <c r="R296">
        <f>IFERROR(VLOOKUP(CONCATENATE($D296," 3"),'VEINS SIMPLIFIED'!$I:$S,'VEINS SIMPLIFIED'!$O$1,0),"")</f>
        <v>220.67999999999998</v>
      </c>
      <c r="S296" t="str">
        <f>IFERROR(VLOOKUP(CONCATENATE($D296," 4"),'VEINS SIMPLIFIED'!$I:$S,'VEINS SIMPLIFIED'!$R$1,0),"")</f>
        <v>CHLORITE</v>
      </c>
      <c r="T296">
        <f>IFERROR(VLOOKUP(CONCATENATE($D296," 4"),'VEINS SIMPLIFIED'!$I:$S,'VEINS SIMPLIFIED'!$N$1,0),"")</f>
        <v>219.79999999999998</v>
      </c>
      <c r="U296">
        <f>IFERROR(VLOOKUP(CONCATENATE($D296," 4"),'VEINS SIMPLIFIED'!$I:$S,'VEINS SIMPLIFIED'!$O$1,0),"")</f>
        <v>220.67999999999998</v>
      </c>
      <c r="V296" t="str">
        <f>IFERROR(VLOOKUP(CONCATENATE($D296," 5"),'VEINS SIMPLIFIED'!$I:$S,'VEINS SIMPLIFIED'!$R$1,0),"")</f>
        <v/>
      </c>
      <c r="W296" t="str">
        <f>IFERROR(VLOOKUP(CONCATENATE($D296," 5"),'VEINS SIMPLIFIED'!$I:$S,'VEINS SIMPLIFIED'!$N$1,0),"")</f>
        <v/>
      </c>
      <c r="X296" t="str">
        <f>IFERROR(VLOOKUP(CONCATENATE($D296," 5"),'VEINS SIMPLIFIED'!$I:$S,'VEINS SIMPLIFIED'!$O$1,0),"")</f>
        <v/>
      </c>
      <c r="Y296" s="113" t="str">
        <f>IFERROR(VLOOKUP(CONCATENATE($D296," o"),'VEINS SIMPLIFIED'!$I:$BX,68,0),"")</f>
        <v xml:space="preserve">Irregular dismembered quartz veins. Abundant anastamosing chlorite veins. </v>
      </c>
    </row>
    <row r="297" spans="2:25" hidden="1" x14ac:dyDescent="0.3">
      <c r="B297">
        <v>90</v>
      </c>
      <c r="C297">
        <v>3</v>
      </c>
      <c r="D297" t="str">
        <f t="shared" si="4"/>
        <v>90-3</v>
      </c>
      <c r="E297">
        <v>0</v>
      </c>
      <c r="F297">
        <v>85</v>
      </c>
      <c r="G297" s="126">
        <v>220.68499999999997</v>
      </c>
      <c r="H297" s="122">
        <v>221.53499999999997</v>
      </c>
      <c r="I297" s="55" t="str">
        <f>IFERROR(VLOOKUP($D297,'VEINS SIMPLIFIED'!$H:$J,3,0),"")</f>
        <v>Sole</v>
      </c>
      <c r="J297" t="str">
        <f>IFERROR(VLOOKUP(CONCATENATE($D297," 1"),'VEINS SIMPLIFIED'!$I:$S,'VEINS SIMPLIFIED'!$R$1,0),"")</f>
        <v>QUARTZ</v>
      </c>
      <c r="K297" s="122">
        <f>IFERROR(VLOOKUP(CONCATENATE($D297," 1"),'VEINS SIMPLIFIED'!$I:$S,'VEINS SIMPLIFIED'!$N$1,0),"")</f>
        <v>220.68499999999997</v>
      </c>
      <c r="L297" s="122">
        <f>IFERROR(VLOOKUP(CONCATENATE($D297," 1"),'VEINS SIMPLIFIED'!$I:$S,'VEINS SIMPLIFIED'!$O$1,0),"")</f>
        <v>221.53499999999997</v>
      </c>
      <c r="M297" t="str">
        <f>IFERROR(VLOOKUP(CONCATENATE($D297," 2"),'VEINS SIMPLIFIED'!$I:$S,'VEINS SIMPLIFIED'!$R$1,0),"")</f>
        <v/>
      </c>
      <c r="N297" t="str">
        <f>IFERROR(VLOOKUP(CONCATENATE($D297," 2"),'VEINS SIMPLIFIED'!$I:$S,'VEINS SIMPLIFIED'!$N$1,0),"")</f>
        <v/>
      </c>
      <c r="O297" t="str">
        <f>IFERROR(VLOOKUP(CONCATENATE($D297," 2"),'VEINS SIMPLIFIED'!$I:$S,'VEINS SIMPLIFIED'!$O$1,0),"")</f>
        <v/>
      </c>
      <c r="P297" t="str">
        <f>IFERROR(VLOOKUP(CONCATENATE($D297," 3"),'VEINS SIMPLIFIED'!$I:$S,'VEINS SIMPLIFIED'!$R$1,0),"")</f>
        <v>EPIDOTE</v>
      </c>
      <c r="Q297">
        <f>IFERROR(VLOOKUP(CONCATENATE($D297," 3"),'VEINS SIMPLIFIED'!$I:$S,'VEINS SIMPLIFIED'!$N$1,0),"")</f>
        <v>220.68499999999997</v>
      </c>
      <c r="R297">
        <f>IFERROR(VLOOKUP(CONCATENATE($D297," 3"),'VEINS SIMPLIFIED'!$I:$S,'VEINS SIMPLIFIED'!$O$1,0),"")</f>
        <v>221.53499999999997</v>
      </c>
      <c r="S297" t="str">
        <f>IFERROR(VLOOKUP(CONCATENATE($D297," 4"),'VEINS SIMPLIFIED'!$I:$S,'VEINS SIMPLIFIED'!$R$1,0),"")</f>
        <v>CHLORITE</v>
      </c>
      <c r="T297">
        <f>IFERROR(VLOOKUP(CONCATENATE($D297," 4"),'VEINS SIMPLIFIED'!$I:$S,'VEINS SIMPLIFIED'!$N$1,0),"")</f>
        <v>220.68499999999997</v>
      </c>
      <c r="U297">
        <f>IFERROR(VLOOKUP(CONCATENATE($D297," 4"),'VEINS SIMPLIFIED'!$I:$S,'VEINS SIMPLIFIED'!$O$1,0),"")</f>
        <v>221.53499999999997</v>
      </c>
      <c r="V297" t="str">
        <f>IFERROR(VLOOKUP(CONCATENATE($D297," 5"),'VEINS SIMPLIFIED'!$I:$S,'VEINS SIMPLIFIED'!$R$1,0),"")</f>
        <v/>
      </c>
      <c r="W297" t="str">
        <f>IFERROR(VLOOKUP(CONCATENATE($D297," 5"),'VEINS SIMPLIFIED'!$I:$S,'VEINS SIMPLIFIED'!$N$1,0),"")</f>
        <v/>
      </c>
      <c r="X297" t="str">
        <f>IFERROR(VLOOKUP(CONCATENATE($D297," 5"),'VEINS SIMPLIFIED'!$I:$S,'VEINS SIMPLIFIED'!$O$1,0),"")</f>
        <v/>
      </c>
      <c r="Y297" s="113" t="str">
        <f>IFERROR(VLOOKUP(CONCATENATE($D297," o"),'VEINS SIMPLIFIED'!$I:$BX,68,0),"")</f>
        <v>Irregular dismembered quartz veins. Abundant anastamosing chlorite veins. Minor epidote</v>
      </c>
    </row>
    <row r="298" spans="2:25" hidden="1" x14ac:dyDescent="0.3">
      <c r="B298">
        <v>91</v>
      </c>
      <c r="C298">
        <v>1</v>
      </c>
      <c r="D298" t="str">
        <f t="shared" si="4"/>
        <v>91-1</v>
      </c>
      <c r="E298">
        <v>0</v>
      </c>
      <c r="F298">
        <v>57</v>
      </c>
      <c r="G298" s="126">
        <v>221.4</v>
      </c>
      <c r="H298" s="122">
        <v>221.97</v>
      </c>
      <c r="I298" s="55" t="str">
        <f>IFERROR(VLOOKUP($D298,'VEINS SIMPLIFIED'!$H:$J,3,0),"")</f>
        <v>Sole</v>
      </c>
      <c r="J298" t="str">
        <f>IFERROR(VLOOKUP(CONCATENATE($D298," 1"),'VEINS SIMPLIFIED'!$I:$S,'VEINS SIMPLIFIED'!$R$1,0),"")</f>
        <v>QUARTZ</v>
      </c>
      <c r="K298" s="122">
        <f>IFERROR(VLOOKUP(CONCATENATE($D298," 1"),'VEINS SIMPLIFIED'!$I:$S,'VEINS SIMPLIFIED'!$N$1,0),"")</f>
        <v>221.4</v>
      </c>
      <c r="L298" s="122">
        <f>IFERROR(VLOOKUP(CONCATENATE($D298," 1"),'VEINS SIMPLIFIED'!$I:$S,'VEINS SIMPLIFIED'!$O$1,0),"")</f>
        <v>221.96</v>
      </c>
      <c r="M298" t="str">
        <f>IFERROR(VLOOKUP(CONCATENATE($D298," 2"),'VEINS SIMPLIFIED'!$I:$S,'VEINS SIMPLIFIED'!$R$1,0),"")</f>
        <v/>
      </c>
      <c r="N298" t="str">
        <f>IFERROR(VLOOKUP(CONCATENATE($D298," 2"),'VEINS SIMPLIFIED'!$I:$S,'VEINS SIMPLIFIED'!$N$1,0),"")</f>
        <v/>
      </c>
      <c r="O298" t="str">
        <f>IFERROR(VLOOKUP(CONCATENATE($D298," 2"),'VEINS SIMPLIFIED'!$I:$S,'VEINS SIMPLIFIED'!$O$1,0),"")</f>
        <v/>
      </c>
      <c r="P298" t="str">
        <f>IFERROR(VLOOKUP(CONCATENATE($D298," 3"),'VEINS SIMPLIFIED'!$I:$S,'VEINS SIMPLIFIED'!$R$1,0),"")</f>
        <v>EPIDOTE</v>
      </c>
      <c r="Q298">
        <f>IFERROR(VLOOKUP(CONCATENATE($D298," 3"),'VEINS SIMPLIFIED'!$I:$S,'VEINS SIMPLIFIED'!$N$1,0),"")</f>
        <v>221.4</v>
      </c>
      <c r="R298">
        <f>IFERROR(VLOOKUP(CONCATENATE($D298," 3"),'VEINS SIMPLIFIED'!$I:$S,'VEINS SIMPLIFIED'!$O$1,0),"")</f>
        <v>221.96</v>
      </c>
      <c r="S298" t="str">
        <f>IFERROR(VLOOKUP(CONCATENATE($D298," 4"),'VEINS SIMPLIFIED'!$I:$S,'VEINS SIMPLIFIED'!$R$1,0),"")</f>
        <v>CHLORITE</v>
      </c>
      <c r="T298">
        <f>IFERROR(VLOOKUP(CONCATENATE($D298," 4"),'VEINS SIMPLIFIED'!$I:$S,'VEINS SIMPLIFIED'!$N$1,0),"")</f>
        <v>221.4</v>
      </c>
      <c r="U298">
        <f>IFERROR(VLOOKUP(CONCATENATE($D298," 4"),'VEINS SIMPLIFIED'!$I:$S,'VEINS SIMPLIFIED'!$O$1,0),"")</f>
        <v>221.96</v>
      </c>
      <c r="V298" t="str">
        <f>IFERROR(VLOOKUP(CONCATENATE($D298," 5"),'VEINS SIMPLIFIED'!$I:$S,'VEINS SIMPLIFIED'!$R$1,0),"")</f>
        <v/>
      </c>
      <c r="W298" t="str">
        <f>IFERROR(VLOOKUP(CONCATENATE($D298," 5"),'VEINS SIMPLIFIED'!$I:$S,'VEINS SIMPLIFIED'!$N$1,0),"")</f>
        <v/>
      </c>
      <c r="X298" t="str">
        <f>IFERROR(VLOOKUP(CONCATENATE($D298," 5"),'VEINS SIMPLIFIED'!$I:$S,'VEINS SIMPLIFIED'!$O$1,0),"")</f>
        <v/>
      </c>
      <c r="Y298" s="113" t="str">
        <f>IFERROR(VLOOKUP(CONCATENATE($D298," o"),'VEINS SIMPLIFIED'!$I:$BX,68,0),"")</f>
        <v>Irregular dismembered quartz veins. Abundant anastamosing chlorite veins. Minor epidote. Late cruved chlortie calcite vein.</v>
      </c>
    </row>
    <row r="299" spans="2:25" hidden="1" x14ac:dyDescent="0.3">
      <c r="B299">
        <v>92</v>
      </c>
      <c r="C299">
        <v>1</v>
      </c>
      <c r="D299" t="str">
        <f t="shared" si="4"/>
        <v>92-1</v>
      </c>
      <c r="E299">
        <v>0</v>
      </c>
      <c r="F299">
        <v>87</v>
      </c>
      <c r="G299" s="126">
        <v>222</v>
      </c>
      <c r="H299" s="122">
        <v>222.87</v>
      </c>
      <c r="I299" s="55" t="str">
        <f>IFERROR(VLOOKUP($D299,'VEINS SIMPLIFIED'!$H:$J,3,0),"")</f>
        <v>Sole</v>
      </c>
      <c r="J299" t="str">
        <f>IFERROR(VLOOKUP(CONCATENATE($D299," 1"),'VEINS SIMPLIFIED'!$I:$S,'VEINS SIMPLIFIED'!$R$1,0),"")</f>
        <v>QUARTZ</v>
      </c>
      <c r="K299" s="122">
        <f>IFERROR(VLOOKUP(CONCATENATE($D299," 1"),'VEINS SIMPLIFIED'!$I:$S,'VEINS SIMPLIFIED'!$N$1,0),"")</f>
        <v>222</v>
      </c>
      <c r="L299" s="122">
        <f>IFERROR(VLOOKUP(CONCATENATE($D299," 1"),'VEINS SIMPLIFIED'!$I:$S,'VEINS SIMPLIFIED'!$O$1,0),"")</f>
        <v>222.78</v>
      </c>
      <c r="M299" t="str">
        <f>IFERROR(VLOOKUP(CONCATENATE($D299," 2"),'VEINS SIMPLIFIED'!$I:$S,'VEINS SIMPLIFIED'!$R$1,0),"")</f>
        <v/>
      </c>
      <c r="N299" t="str">
        <f>IFERROR(VLOOKUP(CONCATENATE($D299," 2"),'VEINS SIMPLIFIED'!$I:$S,'VEINS SIMPLIFIED'!$N$1,0),"")</f>
        <v/>
      </c>
      <c r="O299" t="str">
        <f>IFERROR(VLOOKUP(CONCATENATE($D299," 2"),'VEINS SIMPLIFIED'!$I:$S,'VEINS SIMPLIFIED'!$O$1,0),"")</f>
        <v/>
      </c>
      <c r="P299" t="str">
        <f>IFERROR(VLOOKUP(CONCATENATE($D299," 3"),'VEINS SIMPLIFIED'!$I:$S,'VEINS SIMPLIFIED'!$R$1,0),"")</f>
        <v>EPIDOTE</v>
      </c>
      <c r="Q299">
        <f>IFERROR(VLOOKUP(CONCATENATE($D299," 3"),'VEINS SIMPLIFIED'!$I:$S,'VEINS SIMPLIFIED'!$N$1,0),"")</f>
        <v>222</v>
      </c>
      <c r="R299">
        <f>IFERROR(VLOOKUP(CONCATENATE($D299," 3"),'VEINS SIMPLIFIED'!$I:$S,'VEINS SIMPLIFIED'!$O$1,0),"")</f>
        <v>222.78</v>
      </c>
      <c r="S299" t="str">
        <f>IFERROR(VLOOKUP(CONCATENATE($D299," 4"),'VEINS SIMPLIFIED'!$I:$S,'VEINS SIMPLIFIED'!$R$1,0),"")</f>
        <v>CHLORITE</v>
      </c>
      <c r="T299">
        <f>IFERROR(VLOOKUP(CONCATENATE($D299," 4"),'VEINS SIMPLIFIED'!$I:$S,'VEINS SIMPLIFIED'!$N$1,0),"")</f>
        <v>222</v>
      </c>
      <c r="U299">
        <f>IFERROR(VLOOKUP(CONCATENATE($D299," 4"),'VEINS SIMPLIFIED'!$I:$S,'VEINS SIMPLIFIED'!$O$1,0),"")</f>
        <v>222.78</v>
      </c>
      <c r="V299" t="str">
        <f>IFERROR(VLOOKUP(CONCATENATE($D299," 5"),'VEINS SIMPLIFIED'!$I:$S,'VEINS SIMPLIFIED'!$R$1,0),"")</f>
        <v>OTHER</v>
      </c>
      <c r="W299">
        <f>IFERROR(VLOOKUP(CONCATENATE($D299," 5"),'VEINS SIMPLIFIED'!$I:$S,'VEINS SIMPLIFIED'!$N$1,0),"")</f>
        <v>222</v>
      </c>
      <c r="X299">
        <f>IFERROR(VLOOKUP(CONCATENATE($D299," 5"),'VEINS SIMPLIFIED'!$I:$S,'VEINS SIMPLIFIED'!$O$1,0),"")</f>
        <v>222.78</v>
      </c>
      <c r="Y299" s="113" t="str">
        <f>IFERROR(VLOOKUP(CONCATENATE($D299," o"),'VEINS SIMPLIFIED'!$I:$BX,68,0),"")</f>
        <v xml:space="preserve">Vein of hematite and calcite with associated dissiminated sulfides. Irregular dismembered quartz veins. Abundant anastamosing chlorite veins. </v>
      </c>
    </row>
    <row r="300" spans="2:25" hidden="1" x14ac:dyDescent="0.3">
      <c r="B300">
        <v>92</v>
      </c>
      <c r="C300">
        <v>2</v>
      </c>
      <c r="D300" t="str">
        <f t="shared" si="4"/>
        <v>92-2</v>
      </c>
      <c r="E300">
        <v>0</v>
      </c>
      <c r="F300">
        <v>66</v>
      </c>
      <c r="G300" s="126">
        <v>222.875</v>
      </c>
      <c r="H300" s="122">
        <v>223.535</v>
      </c>
      <c r="I300" s="55" t="str">
        <f>IFERROR(VLOOKUP($D300,'VEINS SIMPLIFIED'!$H:$J,3,0),"")</f>
        <v>Sole</v>
      </c>
      <c r="J300" t="str">
        <f>IFERROR(VLOOKUP(CONCATENATE($D300," 1"),'VEINS SIMPLIFIED'!$I:$S,'VEINS SIMPLIFIED'!$R$1,0),"")</f>
        <v>QUARTZ</v>
      </c>
      <c r="K300" s="122">
        <f>IFERROR(VLOOKUP(CONCATENATE($D300," 1"),'VEINS SIMPLIFIED'!$I:$S,'VEINS SIMPLIFIED'!$N$1,0),"")</f>
        <v>222.875</v>
      </c>
      <c r="L300" s="122">
        <f>IFERROR(VLOOKUP(CONCATENATE($D300," 1"),'VEINS SIMPLIFIED'!$I:$S,'VEINS SIMPLIFIED'!$O$1,0),"")</f>
        <v>223.535</v>
      </c>
      <c r="M300" t="str">
        <f>IFERROR(VLOOKUP(CONCATENATE($D300," 2"),'VEINS SIMPLIFIED'!$I:$S,'VEINS SIMPLIFIED'!$R$1,0),"")</f>
        <v/>
      </c>
      <c r="N300" t="str">
        <f>IFERROR(VLOOKUP(CONCATENATE($D300," 2"),'VEINS SIMPLIFIED'!$I:$S,'VEINS SIMPLIFIED'!$N$1,0),"")</f>
        <v/>
      </c>
      <c r="O300" t="str">
        <f>IFERROR(VLOOKUP(CONCATENATE($D300," 2"),'VEINS SIMPLIFIED'!$I:$S,'VEINS SIMPLIFIED'!$O$1,0),"")</f>
        <v/>
      </c>
      <c r="P300" t="str">
        <f>IFERROR(VLOOKUP(CONCATENATE($D300," 3"),'VEINS SIMPLIFIED'!$I:$S,'VEINS SIMPLIFIED'!$R$1,0),"")</f>
        <v>EPIDOTE</v>
      </c>
      <c r="Q300">
        <f>IFERROR(VLOOKUP(CONCATENATE($D300," 3"),'VEINS SIMPLIFIED'!$I:$S,'VEINS SIMPLIFIED'!$N$1,0),"")</f>
        <v>222.875</v>
      </c>
      <c r="R300">
        <f>IFERROR(VLOOKUP(CONCATENATE($D300," 3"),'VEINS SIMPLIFIED'!$I:$S,'VEINS SIMPLIFIED'!$O$1,0),"")</f>
        <v>223.535</v>
      </c>
      <c r="S300" t="str">
        <f>IFERROR(VLOOKUP(CONCATENATE($D300," 4"),'VEINS SIMPLIFIED'!$I:$S,'VEINS SIMPLIFIED'!$R$1,0),"")</f>
        <v>CHLORITE</v>
      </c>
      <c r="T300">
        <f>IFERROR(VLOOKUP(CONCATENATE($D300," 4"),'VEINS SIMPLIFIED'!$I:$S,'VEINS SIMPLIFIED'!$N$1,0),"")</f>
        <v>222.875</v>
      </c>
      <c r="U300">
        <f>IFERROR(VLOOKUP(CONCATENATE($D300," 4"),'VEINS SIMPLIFIED'!$I:$S,'VEINS SIMPLIFIED'!$O$1,0),"")</f>
        <v>223.535</v>
      </c>
      <c r="V300" t="str">
        <f>IFERROR(VLOOKUP(CONCATENATE($D300," 5"),'VEINS SIMPLIFIED'!$I:$S,'VEINS SIMPLIFIED'!$R$1,0),"")</f>
        <v/>
      </c>
      <c r="W300" t="str">
        <f>IFERROR(VLOOKUP(CONCATENATE($D300," 5"),'VEINS SIMPLIFIED'!$I:$S,'VEINS SIMPLIFIED'!$N$1,0),"")</f>
        <v/>
      </c>
      <c r="X300" t="str">
        <f>IFERROR(VLOOKUP(CONCATENATE($D300," 5"),'VEINS SIMPLIFIED'!$I:$S,'VEINS SIMPLIFIED'!$O$1,0),"")</f>
        <v/>
      </c>
      <c r="Y300" s="113" t="str">
        <f>IFERROR(VLOOKUP(CONCATENATE($D300," o"),'VEINS SIMPLIFIED'!$I:$BX,68,0),"")</f>
        <v>Irregular dismembered quartz veins. Abundant anastamosing chlorite veins. Minor epidote</v>
      </c>
    </row>
    <row r="301" spans="2:25" hidden="1" x14ac:dyDescent="0.3">
      <c r="B301">
        <v>92</v>
      </c>
      <c r="C301">
        <v>3</v>
      </c>
      <c r="D301" t="str">
        <f t="shared" si="4"/>
        <v>92-3</v>
      </c>
      <c r="E301">
        <v>0</v>
      </c>
      <c r="F301">
        <v>77</v>
      </c>
      <c r="G301" s="126">
        <v>223.54</v>
      </c>
      <c r="H301" s="122">
        <v>224.31</v>
      </c>
      <c r="I301" s="55" t="str">
        <f>IFERROR(VLOOKUP($D301,'VEINS SIMPLIFIED'!$H:$J,3,0),"")</f>
        <v>Sole</v>
      </c>
      <c r="J301" t="str">
        <f>IFERROR(VLOOKUP(CONCATENATE($D301," 1"),'VEINS SIMPLIFIED'!$I:$S,'VEINS SIMPLIFIED'!$R$1,0),"")</f>
        <v>QUARTZ</v>
      </c>
      <c r="K301" s="122">
        <f>IFERROR(VLOOKUP(CONCATENATE($D301," 1"),'VEINS SIMPLIFIED'!$I:$S,'VEINS SIMPLIFIED'!$N$1,0),"")</f>
        <v>223.54</v>
      </c>
      <c r="L301" s="122">
        <f>IFERROR(VLOOKUP(CONCATENATE($D301," 1"),'VEINS SIMPLIFIED'!$I:$S,'VEINS SIMPLIFIED'!$O$1,0),"")</f>
        <v>224.29999999999998</v>
      </c>
      <c r="M301" t="str">
        <f>IFERROR(VLOOKUP(CONCATENATE($D301," 2"),'VEINS SIMPLIFIED'!$I:$S,'VEINS SIMPLIFIED'!$R$1,0),"")</f>
        <v/>
      </c>
      <c r="N301" t="str">
        <f>IFERROR(VLOOKUP(CONCATENATE($D301," 2"),'VEINS SIMPLIFIED'!$I:$S,'VEINS SIMPLIFIED'!$N$1,0),"")</f>
        <v/>
      </c>
      <c r="O301" t="str">
        <f>IFERROR(VLOOKUP(CONCATENATE($D301," 2"),'VEINS SIMPLIFIED'!$I:$S,'VEINS SIMPLIFIED'!$O$1,0),"")</f>
        <v/>
      </c>
      <c r="P301" t="str">
        <f>IFERROR(VLOOKUP(CONCATENATE($D301," 3"),'VEINS SIMPLIFIED'!$I:$S,'VEINS SIMPLIFIED'!$R$1,0),"")</f>
        <v>EPIDOTE</v>
      </c>
      <c r="Q301">
        <f>IFERROR(VLOOKUP(CONCATENATE($D301," 3"),'VEINS SIMPLIFIED'!$I:$S,'VEINS SIMPLIFIED'!$N$1,0),"")</f>
        <v>223.54</v>
      </c>
      <c r="R301">
        <f>IFERROR(VLOOKUP(CONCATENATE($D301," 3"),'VEINS SIMPLIFIED'!$I:$S,'VEINS SIMPLIFIED'!$O$1,0),"")</f>
        <v>224.29999999999998</v>
      </c>
      <c r="S301" t="str">
        <f>IFERROR(VLOOKUP(CONCATENATE($D301," 4"),'VEINS SIMPLIFIED'!$I:$S,'VEINS SIMPLIFIED'!$R$1,0),"")</f>
        <v>CHLORITE</v>
      </c>
      <c r="T301">
        <f>IFERROR(VLOOKUP(CONCATENATE($D301," 4"),'VEINS SIMPLIFIED'!$I:$S,'VEINS SIMPLIFIED'!$N$1,0),"")</f>
        <v>223.54</v>
      </c>
      <c r="U301">
        <f>IFERROR(VLOOKUP(CONCATENATE($D301," 4"),'VEINS SIMPLIFIED'!$I:$S,'VEINS SIMPLIFIED'!$O$1,0),"")</f>
        <v>224.29999999999998</v>
      </c>
      <c r="V301" t="str">
        <f>IFERROR(VLOOKUP(CONCATENATE($D301," 5"),'VEINS SIMPLIFIED'!$I:$S,'VEINS SIMPLIFIED'!$R$1,0),"")</f>
        <v>OTHER</v>
      </c>
      <c r="W301">
        <f>IFERROR(VLOOKUP(CONCATENATE($D301," 5"),'VEINS SIMPLIFIED'!$I:$S,'VEINS SIMPLIFIED'!$N$1,0),"")</f>
        <v>223.54</v>
      </c>
      <c r="X301">
        <f>IFERROR(VLOOKUP(CONCATENATE($D301," 5"),'VEINS SIMPLIFIED'!$I:$S,'VEINS SIMPLIFIED'!$O$1,0),"")</f>
        <v>224.29999999999998</v>
      </c>
      <c r="Y301" s="113" t="str">
        <f>IFERROR(VLOOKUP(CONCATENATE($D301," o"),'VEINS SIMPLIFIED'!$I:$BX,68,0),"")</f>
        <v xml:space="preserve">Vein of hematite and calcite with associated dissiminated sulfides. Irregular dismembered quartz veins. Abundant anastamosing chlorite veins. </v>
      </c>
    </row>
    <row r="302" spans="2:25" hidden="1" x14ac:dyDescent="0.3">
      <c r="B302">
        <v>92</v>
      </c>
      <c r="C302">
        <v>4</v>
      </c>
      <c r="D302" t="str">
        <f t="shared" si="4"/>
        <v>92-4</v>
      </c>
      <c r="E302">
        <v>0</v>
      </c>
      <c r="F302">
        <v>87</v>
      </c>
      <c r="G302" s="126">
        <v>224.315</v>
      </c>
      <c r="H302" s="122">
        <v>225.185</v>
      </c>
      <c r="I302" s="55" t="str">
        <f>IFERROR(VLOOKUP($D302,'VEINS SIMPLIFIED'!$H:$J,3,0),"")</f>
        <v>Sole</v>
      </c>
      <c r="J302" t="str">
        <f>IFERROR(VLOOKUP(CONCATENATE($D302," 1"),'VEINS SIMPLIFIED'!$I:$S,'VEINS SIMPLIFIED'!$R$1,0),"")</f>
        <v>QUARTZ</v>
      </c>
      <c r="K302" s="122">
        <f>IFERROR(VLOOKUP(CONCATENATE($D302," 1"),'VEINS SIMPLIFIED'!$I:$S,'VEINS SIMPLIFIED'!$N$1,0),"")</f>
        <v>224.315</v>
      </c>
      <c r="L302" s="122">
        <f>IFERROR(VLOOKUP(CONCATENATE($D302," 1"),'VEINS SIMPLIFIED'!$I:$S,'VEINS SIMPLIFIED'!$O$1,0),"")</f>
        <v>225.16499999999999</v>
      </c>
      <c r="M302" t="str">
        <f>IFERROR(VLOOKUP(CONCATENATE($D302," 2"),'VEINS SIMPLIFIED'!$I:$S,'VEINS SIMPLIFIED'!$R$1,0),"")</f>
        <v/>
      </c>
      <c r="N302" t="str">
        <f>IFERROR(VLOOKUP(CONCATENATE($D302," 2"),'VEINS SIMPLIFIED'!$I:$S,'VEINS SIMPLIFIED'!$N$1,0),"")</f>
        <v/>
      </c>
      <c r="O302" t="str">
        <f>IFERROR(VLOOKUP(CONCATENATE($D302," 2"),'VEINS SIMPLIFIED'!$I:$S,'VEINS SIMPLIFIED'!$O$1,0),"")</f>
        <v/>
      </c>
      <c r="P302" t="str">
        <f>IFERROR(VLOOKUP(CONCATENATE($D302," 3"),'VEINS SIMPLIFIED'!$I:$S,'VEINS SIMPLIFIED'!$R$1,0),"")</f>
        <v>EPIDOTE</v>
      </c>
      <c r="Q302">
        <f>IFERROR(VLOOKUP(CONCATENATE($D302," 3"),'VEINS SIMPLIFIED'!$I:$S,'VEINS SIMPLIFIED'!$N$1,0),"")</f>
        <v>224.315</v>
      </c>
      <c r="R302">
        <f>IFERROR(VLOOKUP(CONCATENATE($D302," 3"),'VEINS SIMPLIFIED'!$I:$S,'VEINS SIMPLIFIED'!$O$1,0),"")</f>
        <v>225.16499999999999</v>
      </c>
      <c r="S302" t="str">
        <f>IFERROR(VLOOKUP(CONCATENATE($D302," 4"),'VEINS SIMPLIFIED'!$I:$S,'VEINS SIMPLIFIED'!$R$1,0),"")</f>
        <v>CHLORITE</v>
      </c>
      <c r="T302">
        <f>IFERROR(VLOOKUP(CONCATENATE($D302," 4"),'VEINS SIMPLIFIED'!$I:$S,'VEINS SIMPLIFIED'!$N$1,0),"")</f>
        <v>224.315</v>
      </c>
      <c r="U302">
        <f>IFERROR(VLOOKUP(CONCATENATE($D302," 4"),'VEINS SIMPLIFIED'!$I:$S,'VEINS SIMPLIFIED'!$O$1,0),"")</f>
        <v>225.16499999999999</v>
      </c>
      <c r="V302" t="str">
        <f>IFERROR(VLOOKUP(CONCATENATE($D302," 5"),'VEINS SIMPLIFIED'!$I:$S,'VEINS SIMPLIFIED'!$R$1,0),"")</f>
        <v/>
      </c>
      <c r="W302" t="str">
        <f>IFERROR(VLOOKUP(CONCATENATE($D302," 5"),'VEINS SIMPLIFIED'!$I:$S,'VEINS SIMPLIFIED'!$N$1,0),"")</f>
        <v/>
      </c>
      <c r="X302" t="str">
        <f>IFERROR(VLOOKUP(CONCATENATE($D302," 5"),'VEINS SIMPLIFIED'!$I:$S,'VEINS SIMPLIFIED'!$O$1,0),"")</f>
        <v/>
      </c>
      <c r="Y302" s="113" t="str">
        <f>IFERROR(VLOOKUP(CONCATENATE($D302," o"),'VEINS SIMPLIFIED'!$I:$BX,68,0),"")</f>
        <v>Irregular dismembered quartz veins. Abundant anastamosing chlorite veins and  epidote</v>
      </c>
    </row>
    <row r="303" spans="2:25" hidden="1" x14ac:dyDescent="0.3">
      <c r="B303">
        <v>93</v>
      </c>
      <c r="C303">
        <v>1</v>
      </c>
      <c r="D303" t="str">
        <f t="shared" si="4"/>
        <v>93-1</v>
      </c>
      <c r="E303">
        <v>0</v>
      </c>
      <c r="F303">
        <v>63</v>
      </c>
      <c r="G303" s="126">
        <v>225.05</v>
      </c>
      <c r="H303" s="122">
        <v>225.68</v>
      </c>
      <c r="I303" s="55" t="str">
        <f>IFERROR(VLOOKUP($D303,'VEINS SIMPLIFIED'!$H:$J,3,0),"")</f>
        <v>Sole</v>
      </c>
      <c r="J303" t="str">
        <f>IFERROR(VLOOKUP(CONCATENATE($D303," 1"),'VEINS SIMPLIFIED'!$I:$S,'VEINS SIMPLIFIED'!$R$1,0),"")</f>
        <v/>
      </c>
      <c r="K303" s="122" t="str">
        <f>IFERROR(VLOOKUP(CONCATENATE($D303," 1"),'VEINS SIMPLIFIED'!$I:$S,'VEINS SIMPLIFIED'!$N$1,0),"")</f>
        <v/>
      </c>
      <c r="L303" s="122" t="str">
        <f>IFERROR(VLOOKUP(CONCATENATE($D303," 1"),'VEINS SIMPLIFIED'!$I:$S,'VEINS SIMPLIFIED'!$O$1,0),"")</f>
        <v/>
      </c>
      <c r="M303" t="str">
        <f>IFERROR(VLOOKUP(CONCATENATE($D303," 2"),'VEINS SIMPLIFIED'!$I:$S,'VEINS SIMPLIFIED'!$R$1,0),"")</f>
        <v/>
      </c>
      <c r="N303" t="str">
        <f>IFERROR(VLOOKUP(CONCATENATE($D303," 2"),'VEINS SIMPLIFIED'!$I:$S,'VEINS SIMPLIFIED'!$N$1,0),"")</f>
        <v/>
      </c>
      <c r="O303" t="str">
        <f>IFERROR(VLOOKUP(CONCATENATE($D303," 2"),'VEINS SIMPLIFIED'!$I:$S,'VEINS SIMPLIFIED'!$O$1,0),"")</f>
        <v/>
      </c>
      <c r="P303" t="str">
        <f>IFERROR(VLOOKUP(CONCATENATE($D303," 3"),'VEINS SIMPLIFIED'!$I:$S,'VEINS SIMPLIFIED'!$R$1,0),"")</f>
        <v>EPIDOTE</v>
      </c>
      <c r="Q303">
        <f>IFERROR(VLOOKUP(CONCATENATE($D303," 3"),'VEINS SIMPLIFIED'!$I:$S,'VEINS SIMPLIFIED'!$N$1,0),"")</f>
        <v>225.05</v>
      </c>
      <c r="R303">
        <f>IFERROR(VLOOKUP(CONCATENATE($D303," 3"),'VEINS SIMPLIFIED'!$I:$S,'VEINS SIMPLIFIED'!$O$1,0),"")</f>
        <v>225.68</v>
      </c>
      <c r="S303" t="str">
        <f>IFERROR(VLOOKUP(CONCATENATE($D303," 4"),'VEINS SIMPLIFIED'!$I:$S,'VEINS SIMPLIFIED'!$R$1,0),"")</f>
        <v>CHLORITE</v>
      </c>
      <c r="T303">
        <f>IFERROR(VLOOKUP(CONCATENATE($D303," 4"),'VEINS SIMPLIFIED'!$I:$S,'VEINS SIMPLIFIED'!$N$1,0),"")</f>
        <v>225.05</v>
      </c>
      <c r="U303">
        <f>IFERROR(VLOOKUP(CONCATENATE($D303," 4"),'VEINS SIMPLIFIED'!$I:$S,'VEINS SIMPLIFIED'!$O$1,0),"")</f>
        <v>225.68</v>
      </c>
      <c r="V303" t="str">
        <f>IFERROR(VLOOKUP(CONCATENATE($D303," 5"),'VEINS SIMPLIFIED'!$I:$S,'VEINS SIMPLIFIED'!$R$1,0),"")</f>
        <v>OTHER</v>
      </c>
      <c r="W303">
        <f>IFERROR(VLOOKUP(CONCATENATE($D303," 5"),'VEINS SIMPLIFIED'!$I:$S,'VEINS SIMPLIFIED'!$N$1,0),"")</f>
        <v>225.05</v>
      </c>
      <c r="X303">
        <f>IFERROR(VLOOKUP(CONCATENATE($D303," 5"),'VEINS SIMPLIFIED'!$I:$S,'VEINS SIMPLIFIED'!$O$1,0),"")</f>
        <v>225.68</v>
      </c>
      <c r="Y303" s="113" t="str">
        <f>IFERROR(VLOOKUP(CONCATENATE($D303," o"),'VEINS SIMPLIFIED'!$I:$BX,68,0),"")</f>
        <v>Irregular dismembered quartz veins. Abundant anastamosing chlorite veins and  epidote</v>
      </c>
    </row>
    <row r="304" spans="2:25" hidden="1" x14ac:dyDescent="0.3">
      <c r="B304">
        <v>93</v>
      </c>
      <c r="C304">
        <v>2</v>
      </c>
      <c r="D304" t="str">
        <f t="shared" si="4"/>
        <v>93-2</v>
      </c>
      <c r="E304">
        <v>0</v>
      </c>
      <c r="F304">
        <v>79</v>
      </c>
      <c r="G304" s="126">
        <v>225.685</v>
      </c>
      <c r="H304" s="122">
        <v>226.47499999999999</v>
      </c>
      <c r="I304" s="55" t="str">
        <f>IFERROR(VLOOKUP($D304,'VEINS SIMPLIFIED'!$H:$J,3,0),"")</f>
        <v>Sole</v>
      </c>
      <c r="J304" t="str">
        <f>IFERROR(VLOOKUP(CONCATENATE($D304," 1"),'VEINS SIMPLIFIED'!$I:$S,'VEINS SIMPLIFIED'!$R$1,0),"")</f>
        <v>QUARTZ</v>
      </c>
      <c r="K304" s="122">
        <f>IFERROR(VLOOKUP(CONCATENATE($D304," 1"),'VEINS SIMPLIFIED'!$I:$S,'VEINS SIMPLIFIED'!$N$1,0),"")</f>
        <v>225.685</v>
      </c>
      <c r="L304" s="122">
        <f>IFERROR(VLOOKUP(CONCATENATE($D304," 1"),'VEINS SIMPLIFIED'!$I:$S,'VEINS SIMPLIFIED'!$O$1,0),"")</f>
        <v>226.47499999999999</v>
      </c>
      <c r="M304" t="str">
        <f>IFERROR(VLOOKUP(CONCATENATE($D304," 2"),'VEINS SIMPLIFIED'!$I:$S,'VEINS SIMPLIFIED'!$R$1,0),"")</f>
        <v/>
      </c>
      <c r="N304" t="str">
        <f>IFERROR(VLOOKUP(CONCATENATE($D304," 2"),'VEINS SIMPLIFIED'!$I:$S,'VEINS SIMPLIFIED'!$N$1,0),"")</f>
        <v/>
      </c>
      <c r="O304" t="str">
        <f>IFERROR(VLOOKUP(CONCATENATE($D304," 2"),'VEINS SIMPLIFIED'!$I:$S,'VEINS SIMPLIFIED'!$O$1,0),"")</f>
        <v/>
      </c>
      <c r="P304" t="str">
        <f>IFERROR(VLOOKUP(CONCATENATE($D304," 3"),'VEINS SIMPLIFIED'!$I:$S,'VEINS SIMPLIFIED'!$R$1,0),"")</f>
        <v>EPIDOTE</v>
      </c>
      <c r="Q304">
        <f>IFERROR(VLOOKUP(CONCATENATE($D304," 3"),'VEINS SIMPLIFIED'!$I:$S,'VEINS SIMPLIFIED'!$N$1,0),"")</f>
        <v>225.685</v>
      </c>
      <c r="R304">
        <f>IFERROR(VLOOKUP(CONCATENATE($D304," 3"),'VEINS SIMPLIFIED'!$I:$S,'VEINS SIMPLIFIED'!$O$1,0),"")</f>
        <v>226.47499999999999</v>
      </c>
      <c r="S304" t="str">
        <f>IFERROR(VLOOKUP(CONCATENATE($D304," 4"),'VEINS SIMPLIFIED'!$I:$S,'VEINS SIMPLIFIED'!$R$1,0),"")</f>
        <v>CHLORITE</v>
      </c>
      <c r="T304">
        <f>IFERROR(VLOOKUP(CONCATENATE($D304," 4"),'VEINS SIMPLIFIED'!$I:$S,'VEINS SIMPLIFIED'!$N$1,0),"")</f>
        <v>225.685</v>
      </c>
      <c r="U304">
        <f>IFERROR(VLOOKUP(CONCATENATE($D304," 4"),'VEINS SIMPLIFIED'!$I:$S,'VEINS SIMPLIFIED'!$O$1,0),"")</f>
        <v>226.47499999999999</v>
      </c>
      <c r="V304" t="str">
        <f>IFERROR(VLOOKUP(CONCATENATE($D304," 5"),'VEINS SIMPLIFIED'!$I:$S,'VEINS SIMPLIFIED'!$R$1,0),"")</f>
        <v>OTHER</v>
      </c>
      <c r="W304">
        <f>IFERROR(VLOOKUP(CONCATENATE($D304," 5"),'VEINS SIMPLIFIED'!$I:$S,'VEINS SIMPLIFIED'!$N$1,0),"")</f>
        <v>226.345</v>
      </c>
      <c r="X304">
        <f>IFERROR(VLOOKUP(CONCATENATE($D304," 5"),'VEINS SIMPLIFIED'!$I:$S,'VEINS SIMPLIFIED'!$O$1,0),"")</f>
        <v>226.44499999999999</v>
      </c>
      <c r="Y304" s="113" t="str">
        <f>IFERROR(VLOOKUP(CONCATENATE($D304," o"),'VEINS SIMPLIFIED'!$I:$BX,68,0),"")</f>
        <v>Irregular dismembered quartz veins. Abundant anastamosing chlorite veins, minor  epidote. Hematite veins with associated sulphide</v>
      </c>
    </row>
    <row r="305" spans="2:25" hidden="1" x14ac:dyDescent="0.3">
      <c r="B305">
        <v>93</v>
      </c>
      <c r="C305">
        <v>3</v>
      </c>
      <c r="D305" t="str">
        <f t="shared" si="4"/>
        <v>93-3</v>
      </c>
      <c r="E305">
        <v>0</v>
      </c>
      <c r="F305">
        <v>75</v>
      </c>
      <c r="G305" s="126">
        <v>226.47499999999999</v>
      </c>
      <c r="H305" s="122">
        <v>227.22499999999999</v>
      </c>
      <c r="I305" s="55" t="str">
        <f>IFERROR(VLOOKUP($D305,'VEINS SIMPLIFIED'!$H:$J,3,0),"")</f>
        <v>Sole</v>
      </c>
      <c r="J305" t="str">
        <f>IFERROR(VLOOKUP(CONCATENATE($D305," 1"),'VEINS SIMPLIFIED'!$I:$S,'VEINS SIMPLIFIED'!$R$1,0),"")</f>
        <v>QUARTZ</v>
      </c>
      <c r="K305" s="122">
        <f>IFERROR(VLOOKUP(CONCATENATE($D305," 1"),'VEINS SIMPLIFIED'!$I:$S,'VEINS SIMPLIFIED'!$N$1,0),"")</f>
        <v>226.47499999999999</v>
      </c>
      <c r="L305" s="122">
        <f>IFERROR(VLOOKUP(CONCATENATE($D305," 1"),'VEINS SIMPLIFIED'!$I:$S,'VEINS SIMPLIFIED'!$O$1,0),"")</f>
        <v>227.22499999999999</v>
      </c>
      <c r="M305" t="str">
        <f>IFERROR(VLOOKUP(CONCATENATE($D305," 2"),'VEINS SIMPLIFIED'!$I:$S,'VEINS SIMPLIFIED'!$R$1,0),"")</f>
        <v/>
      </c>
      <c r="N305" t="str">
        <f>IFERROR(VLOOKUP(CONCATENATE($D305," 2"),'VEINS SIMPLIFIED'!$I:$S,'VEINS SIMPLIFIED'!$N$1,0),"")</f>
        <v/>
      </c>
      <c r="O305" t="str">
        <f>IFERROR(VLOOKUP(CONCATENATE($D305," 2"),'VEINS SIMPLIFIED'!$I:$S,'VEINS SIMPLIFIED'!$O$1,0),"")</f>
        <v/>
      </c>
      <c r="P305" t="str">
        <f>IFERROR(VLOOKUP(CONCATENATE($D305," 3"),'VEINS SIMPLIFIED'!$I:$S,'VEINS SIMPLIFIED'!$R$1,0),"")</f>
        <v>EPIDOTE</v>
      </c>
      <c r="Q305">
        <f>IFERROR(VLOOKUP(CONCATENATE($D305," 3"),'VEINS SIMPLIFIED'!$I:$S,'VEINS SIMPLIFIED'!$N$1,0),"")</f>
        <v>226.47499999999999</v>
      </c>
      <c r="R305">
        <f>IFERROR(VLOOKUP(CONCATENATE($D305," 3"),'VEINS SIMPLIFIED'!$I:$S,'VEINS SIMPLIFIED'!$O$1,0),"")</f>
        <v>227.22499999999999</v>
      </c>
      <c r="S305" t="str">
        <f>IFERROR(VLOOKUP(CONCATENATE($D305," 4"),'VEINS SIMPLIFIED'!$I:$S,'VEINS SIMPLIFIED'!$R$1,0),"")</f>
        <v>CHLORITE</v>
      </c>
      <c r="T305">
        <f>IFERROR(VLOOKUP(CONCATENATE($D305," 4"),'VEINS SIMPLIFIED'!$I:$S,'VEINS SIMPLIFIED'!$N$1,0),"")</f>
        <v>226.47499999999999</v>
      </c>
      <c r="U305">
        <f>IFERROR(VLOOKUP(CONCATENATE($D305," 4"),'VEINS SIMPLIFIED'!$I:$S,'VEINS SIMPLIFIED'!$O$1,0),"")</f>
        <v>227.22499999999999</v>
      </c>
      <c r="V305" t="str">
        <f>IFERROR(VLOOKUP(CONCATENATE($D305," 5"),'VEINS SIMPLIFIED'!$I:$S,'VEINS SIMPLIFIED'!$R$1,0),"")</f>
        <v>OTHER</v>
      </c>
      <c r="W305">
        <f>IFERROR(VLOOKUP(CONCATENATE($D305," 5"),'VEINS SIMPLIFIED'!$I:$S,'VEINS SIMPLIFIED'!$N$1,0),"")</f>
        <v>226.47499999999999</v>
      </c>
      <c r="X305">
        <f>IFERROR(VLOOKUP(CONCATENATE($D305," 5"),'VEINS SIMPLIFIED'!$I:$S,'VEINS SIMPLIFIED'!$O$1,0),"")</f>
        <v>227.22499999999999</v>
      </c>
      <c r="Y305" s="113" t="str">
        <f>IFERROR(VLOOKUP(CONCATENATE($D305," o"),'VEINS SIMPLIFIED'!$I:$BX,68,0),"")</f>
        <v>Irregular dismembered quartz veins. Abundant anastamosing chlorite veins,  Hematite veins with associated sulphide</v>
      </c>
    </row>
    <row r="306" spans="2:25" hidden="1" x14ac:dyDescent="0.3">
      <c r="B306">
        <v>94</v>
      </c>
      <c r="C306">
        <v>1</v>
      </c>
      <c r="D306" t="str">
        <f t="shared" si="4"/>
        <v>94-1</v>
      </c>
      <c r="E306">
        <v>0</v>
      </c>
      <c r="F306">
        <v>94</v>
      </c>
      <c r="G306" s="126">
        <v>227.15</v>
      </c>
      <c r="H306" s="122">
        <v>228.09</v>
      </c>
      <c r="I306" s="55" t="str">
        <f>IFERROR(VLOOKUP($D306,'VEINS SIMPLIFIED'!$H:$J,3,0),"")</f>
        <v>Sole</v>
      </c>
      <c r="J306" t="str">
        <f>IFERROR(VLOOKUP(CONCATENATE($D306," 1"),'VEINS SIMPLIFIED'!$I:$S,'VEINS SIMPLIFIED'!$R$1,0),"")</f>
        <v>QUARTZ</v>
      </c>
      <c r="K306" s="122">
        <f>IFERROR(VLOOKUP(CONCATENATE($D306," 1"),'VEINS SIMPLIFIED'!$I:$S,'VEINS SIMPLIFIED'!$N$1,0),"")</f>
        <v>227.15</v>
      </c>
      <c r="L306" s="122">
        <f>IFERROR(VLOOKUP(CONCATENATE($D306," 1"),'VEINS SIMPLIFIED'!$I:$S,'VEINS SIMPLIFIED'!$O$1,0),"")</f>
        <v>227.91</v>
      </c>
      <c r="M306" t="str">
        <f>IFERROR(VLOOKUP(CONCATENATE($D306," 2"),'VEINS SIMPLIFIED'!$I:$S,'VEINS SIMPLIFIED'!$R$1,0),"")</f>
        <v/>
      </c>
      <c r="N306" t="str">
        <f>IFERROR(VLOOKUP(CONCATENATE($D306," 2"),'VEINS SIMPLIFIED'!$I:$S,'VEINS SIMPLIFIED'!$N$1,0),"")</f>
        <v/>
      </c>
      <c r="O306" t="str">
        <f>IFERROR(VLOOKUP(CONCATENATE($D306," 2"),'VEINS SIMPLIFIED'!$I:$S,'VEINS SIMPLIFIED'!$O$1,0),"")</f>
        <v/>
      </c>
      <c r="P306" t="str">
        <f>IFERROR(VLOOKUP(CONCATENATE($D306," 3"),'VEINS SIMPLIFIED'!$I:$S,'VEINS SIMPLIFIED'!$R$1,0),"")</f>
        <v>EPIDOTE</v>
      </c>
      <c r="Q306">
        <f>IFERROR(VLOOKUP(CONCATENATE($D306," 3"),'VEINS SIMPLIFIED'!$I:$S,'VEINS SIMPLIFIED'!$N$1,0),"")</f>
        <v>227.15</v>
      </c>
      <c r="R306">
        <f>IFERROR(VLOOKUP(CONCATENATE($D306," 3"),'VEINS SIMPLIFIED'!$I:$S,'VEINS SIMPLIFIED'!$O$1,0),"")</f>
        <v>227.91</v>
      </c>
      <c r="S306" t="str">
        <f>IFERROR(VLOOKUP(CONCATENATE($D306," 4"),'VEINS SIMPLIFIED'!$I:$S,'VEINS SIMPLIFIED'!$R$1,0),"")</f>
        <v>CHLORITE</v>
      </c>
      <c r="T306">
        <f>IFERROR(VLOOKUP(CONCATENATE($D306," 4"),'VEINS SIMPLIFIED'!$I:$S,'VEINS SIMPLIFIED'!$N$1,0),"")</f>
        <v>227.15</v>
      </c>
      <c r="U306">
        <f>IFERROR(VLOOKUP(CONCATENATE($D306," 4"),'VEINS SIMPLIFIED'!$I:$S,'VEINS SIMPLIFIED'!$O$1,0),"")</f>
        <v>227.91</v>
      </c>
      <c r="V306" t="str">
        <f>IFERROR(VLOOKUP(CONCATENATE($D306," 5"),'VEINS SIMPLIFIED'!$I:$S,'VEINS SIMPLIFIED'!$R$1,0),"")</f>
        <v>OTHER</v>
      </c>
      <c r="W306">
        <f>IFERROR(VLOOKUP(CONCATENATE($D306," 5"),'VEINS SIMPLIFIED'!$I:$S,'VEINS SIMPLIFIED'!$N$1,0),"")</f>
        <v>227.15</v>
      </c>
      <c r="X306">
        <f>IFERROR(VLOOKUP(CONCATENATE($D306," 5"),'VEINS SIMPLIFIED'!$I:$S,'VEINS SIMPLIFIED'!$O$1,0),"")</f>
        <v>227.91</v>
      </c>
      <c r="Y306" s="113" t="str">
        <f>IFERROR(VLOOKUP(CONCATENATE($D306," o"),'VEINS SIMPLIFIED'!$I:$BX,68,0),"")</f>
        <v>Patchy quartz, abundant anastamosing Chl veins, late Qtz vein towards top of the core</v>
      </c>
    </row>
    <row r="307" spans="2:25" hidden="1" x14ac:dyDescent="0.3">
      <c r="B307">
        <v>95</v>
      </c>
      <c r="C307">
        <v>1</v>
      </c>
      <c r="D307" t="str">
        <f t="shared" si="4"/>
        <v>95-1</v>
      </c>
      <c r="E307">
        <v>0</v>
      </c>
      <c r="F307">
        <v>72</v>
      </c>
      <c r="G307" s="126">
        <v>228.1</v>
      </c>
      <c r="H307" s="122">
        <v>228.82</v>
      </c>
      <c r="I307" s="55" t="str">
        <f>IFERROR(VLOOKUP($D307,'VEINS SIMPLIFIED'!$H:$J,3,0),"")</f>
        <v>Sole</v>
      </c>
      <c r="J307" t="str">
        <f>IFERROR(VLOOKUP(CONCATENATE($D307," 1"),'VEINS SIMPLIFIED'!$I:$S,'VEINS SIMPLIFIED'!$R$1,0),"")</f>
        <v>QUARTZ</v>
      </c>
      <c r="K307" s="122">
        <f>IFERROR(VLOOKUP(CONCATENATE($D307," 1"),'VEINS SIMPLIFIED'!$I:$S,'VEINS SIMPLIFIED'!$N$1,0),"")</f>
        <v>228.1</v>
      </c>
      <c r="L307" s="122">
        <f>IFERROR(VLOOKUP(CONCATENATE($D307," 1"),'VEINS SIMPLIFIED'!$I:$S,'VEINS SIMPLIFIED'!$O$1,0),"")</f>
        <v>228.81</v>
      </c>
      <c r="M307" t="str">
        <f>IFERROR(VLOOKUP(CONCATENATE($D307," 2"),'VEINS SIMPLIFIED'!$I:$S,'VEINS SIMPLIFIED'!$R$1,0),"")</f>
        <v/>
      </c>
      <c r="N307" t="str">
        <f>IFERROR(VLOOKUP(CONCATENATE($D307," 2"),'VEINS SIMPLIFIED'!$I:$S,'VEINS SIMPLIFIED'!$N$1,0),"")</f>
        <v/>
      </c>
      <c r="O307" t="str">
        <f>IFERROR(VLOOKUP(CONCATENATE($D307," 2"),'VEINS SIMPLIFIED'!$I:$S,'VEINS SIMPLIFIED'!$O$1,0),"")</f>
        <v/>
      </c>
      <c r="P307" t="str">
        <f>IFERROR(VLOOKUP(CONCATENATE($D307," 3"),'VEINS SIMPLIFIED'!$I:$S,'VEINS SIMPLIFIED'!$R$1,0),"")</f>
        <v>EPIDOTE</v>
      </c>
      <c r="Q307">
        <f>IFERROR(VLOOKUP(CONCATENATE($D307," 3"),'VEINS SIMPLIFIED'!$I:$S,'VEINS SIMPLIFIED'!$N$1,0),"")</f>
        <v>228.1</v>
      </c>
      <c r="R307">
        <f>IFERROR(VLOOKUP(CONCATENATE($D307," 3"),'VEINS SIMPLIFIED'!$I:$S,'VEINS SIMPLIFIED'!$O$1,0),"")</f>
        <v>228.81</v>
      </c>
      <c r="S307" t="str">
        <f>IFERROR(VLOOKUP(CONCATENATE($D307," 4"),'VEINS SIMPLIFIED'!$I:$S,'VEINS SIMPLIFIED'!$R$1,0),"")</f>
        <v>CHLORITE</v>
      </c>
      <c r="T307">
        <f>IFERROR(VLOOKUP(CONCATENATE($D307," 4"),'VEINS SIMPLIFIED'!$I:$S,'VEINS SIMPLIFIED'!$N$1,0),"")</f>
        <v>228.1</v>
      </c>
      <c r="U307">
        <f>IFERROR(VLOOKUP(CONCATENATE($D307," 4"),'VEINS SIMPLIFIED'!$I:$S,'VEINS SIMPLIFIED'!$O$1,0),"")</f>
        <v>228.81</v>
      </c>
      <c r="V307" t="str">
        <f>IFERROR(VLOOKUP(CONCATENATE($D307," 5"),'VEINS SIMPLIFIED'!$I:$S,'VEINS SIMPLIFIED'!$R$1,0),"")</f>
        <v>OTHER</v>
      </c>
      <c r="W307">
        <f>IFERROR(VLOOKUP(CONCATENATE($D307," 5"),'VEINS SIMPLIFIED'!$I:$S,'VEINS SIMPLIFIED'!$N$1,0),"")</f>
        <v>228.1</v>
      </c>
      <c r="X307">
        <f>IFERROR(VLOOKUP(CONCATENATE($D307," 5"),'VEINS SIMPLIFIED'!$I:$S,'VEINS SIMPLIFIED'!$O$1,0),"")</f>
        <v>228.81</v>
      </c>
      <c r="Y307" s="113" t="str">
        <f>IFERROR(VLOOKUP(CONCATENATE($D307," o"),'VEINS SIMPLIFIED'!$I:$BX,68,0),"")</f>
        <v>Irregular dismembered quartz veins. Abundant anastamosing chlorite veins,  Hematite veins with associated sulphide</v>
      </c>
    </row>
    <row r="308" spans="2:25" hidden="1" x14ac:dyDescent="0.3">
      <c r="B308">
        <v>95</v>
      </c>
      <c r="C308">
        <v>2</v>
      </c>
      <c r="D308" t="str">
        <f t="shared" si="4"/>
        <v>95-2</v>
      </c>
      <c r="E308">
        <v>0</v>
      </c>
      <c r="F308">
        <v>93</v>
      </c>
      <c r="G308" s="126">
        <v>228.82</v>
      </c>
      <c r="H308" s="122">
        <v>229.75</v>
      </c>
      <c r="I308" s="55" t="str">
        <f>IFERROR(VLOOKUP($D308,'VEINS SIMPLIFIED'!$H:$J,3,0),"")</f>
        <v>Sole</v>
      </c>
      <c r="J308" t="str">
        <f>IFERROR(VLOOKUP(CONCATENATE($D308," 1"),'VEINS SIMPLIFIED'!$I:$S,'VEINS SIMPLIFIED'!$R$1,0),"")</f>
        <v>QUARTZ</v>
      </c>
      <c r="K308" s="122">
        <f>IFERROR(VLOOKUP(CONCATENATE($D308," 1"),'VEINS SIMPLIFIED'!$I:$S,'VEINS SIMPLIFIED'!$N$1,0),"")</f>
        <v>228.82</v>
      </c>
      <c r="L308" s="122">
        <f>IFERROR(VLOOKUP(CONCATENATE($D308," 1"),'VEINS SIMPLIFIED'!$I:$S,'VEINS SIMPLIFIED'!$O$1,0),"")</f>
        <v>229.73999999999998</v>
      </c>
      <c r="M308" t="str">
        <f>IFERROR(VLOOKUP(CONCATENATE($D308," 2"),'VEINS SIMPLIFIED'!$I:$S,'VEINS SIMPLIFIED'!$R$1,0),"")</f>
        <v/>
      </c>
      <c r="N308" t="str">
        <f>IFERROR(VLOOKUP(CONCATENATE($D308," 2"),'VEINS SIMPLIFIED'!$I:$S,'VEINS SIMPLIFIED'!$N$1,0),"")</f>
        <v/>
      </c>
      <c r="O308" t="str">
        <f>IFERROR(VLOOKUP(CONCATENATE($D308," 2"),'VEINS SIMPLIFIED'!$I:$S,'VEINS SIMPLIFIED'!$O$1,0),"")</f>
        <v/>
      </c>
      <c r="P308" t="str">
        <f>IFERROR(VLOOKUP(CONCATENATE($D308," 3"),'VEINS SIMPLIFIED'!$I:$S,'VEINS SIMPLIFIED'!$R$1,0),"")</f>
        <v>EPIDOTE</v>
      </c>
      <c r="Q308">
        <f>IFERROR(VLOOKUP(CONCATENATE($D308," 3"),'VEINS SIMPLIFIED'!$I:$S,'VEINS SIMPLIFIED'!$N$1,0),"")</f>
        <v>228.82</v>
      </c>
      <c r="R308">
        <f>IFERROR(VLOOKUP(CONCATENATE($D308," 3"),'VEINS SIMPLIFIED'!$I:$S,'VEINS SIMPLIFIED'!$O$1,0),"")</f>
        <v>229.73999999999998</v>
      </c>
      <c r="S308" t="str">
        <f>IFERROR(VLOOKUP(CONCATENATE($D308," 4"),'VEINS SIMPLIFIED'!$I:$S,'VEINS SIMPLIFIED'!$R$1,0),"")</f>
        <v>CHLORITE</v>
      </c>
      <c r="T308">
        <f>IFERROR(VLOOKUP(CONCATENATE($D308," 4"),'VEINS SIMPLIFIED'!$I:$S,'VEINS SIMPLIFIED'!$N$1,0),"")</f>
        <v>228.82</v>
      </c>
      <c r="U308">
        <f>IFERROR(VLOOKUP(CONCATENATE($D308," 4"),'VEINS SIMPLIFIED'!$I:$S,'VEINS SIMPLIFIED'!$O$1,0),"")</f>
        <v>229.73999999999998</v>
      </c>
      <c r="V308" t="str">
        <f>IFERROR(VLOOKUP(CONCATENATE($D308," 5"),'VEINS SIMPLIFIED'!$I:$S,'VEINS SIMPLIFIED'!$R$1,0),"")</f>
        <v>OTHER</v>
      </c>
      <c r="W308">
        <f>IFERROR(VLOOKUP(CONCATENATE($D308," 5"),'VEINS SIMPLIFIED'!$I:$S,'VEINS SIMPLIFIED'!$N$1,0),"")</f>
        <v>229.48999999999998</v>
      </c>
      <c r="X308">
        <f>IFERROR(VLOOKUP(CONCATENATE($D308," 5"),'VEINS SIMPLIFIED'!$I:$S,'VEINS SIMPLIFIED'!$O$1,0),"")</f>
        <v>229.51999999999998</v>
      </c>
      <c r="Y308" s="113" t="str">
        <f>IFERROR(VLOOKUP(CONCATENATE($D308," o"),'VEINS SIMPLIFIED'!$I:$BX,68,0),"")</f>
        <v xml:space="preserve">Irregular dismembered quartz veins. </v>
      </c>
    </row>
    <row r="309" spans="2:25" hidden="1" x14ac:dyDescent="0.3">
      <c r="B309">
        <v>95</v>
      </c>
      <c r="C309">
        <v>3</v>
      </c>
      <c r="D309" t="str">
        <f t="shared" si="4"/>
        <v>95-3</v>
      </c>
      <c r="E309">
        <v>0</v>
      </c>
      <c r="F309">
        <v>85</v>
      </c>
      <c r="G309" s="126">
        <v>229.755</v>
      </c>
      <c r="H309" s="122">
        <v>230.60499999999999</v>
      </c>
      <c r="I309" s="55" t="str">
        <f>IFERROR(VLOOKUP($D309,'VEINS SIMPLIFIED'!$H:$J,3,0),"")</f>
        <v>Sole</v>
      </c>
      <c r="J309" t="str">
        <f>IFERROR(VLOOKUP(CONCATENATE($D309," 1"),'VEINS SIMPLIFIED'!$I:$S,'VEINS SIMPLIFIED'!$R$1,0),"")</f>
        <v>QUARTZ</v>
      </c>
      <c r="K309" s="122">
        <f>IFERROR(VLOOKUP(CONCATENATE($D309," 1"),'VEINS SIMPLIFIED'!$I:$S,'VEINS SIMPLIFIED'!$N$1,0),"")</f>
        <v>229.755</v>
      </c>
      <c r="L309" s="122">
        <f>IFERROR(VLOOKUP(CONCATENATE($D309," 1"),'VEINS SIMPLIFIED'!$I:$S,'VEINS SIMPLIFIED'!$O$1,0),"")</f>
        <v>230.60499999999999</v>
      </c>
      <c r="M309" t="str">
        <f>IFERROR(VLOOKUP(CONCATENATE($D309," 2"),'VEINS SIMPLIFIED'!$I:$S,'VEINS SIMPLIFIED'!$R$1,0),"")</f>
        <v/>
      </c>
      <c r="N309" t="str">
        <f>IFERROR(VLOOKUP(CONCATENATE($D309," 2"),'VEINS SIMPLIFIED'!$I:$S,'VEINS SIMPLIFIED'!$N$1,0),"")</f>
        <v/>
      </c>
      <c r="O309" t="str">
        <f>IFERROR(VLOOKUP(CONCATENATE($D309," 2"),'VEINS SIMPLIFIED'!$I:$S,'VEINS SIMPLIFIED'!$O$1,0),"")</f>
        <v/>
      </c>
      <c r="P309" t="str">
        <f>IFERROR(VLOOKUP(CONCATENATE($D309," 3"),'VEINS SIMPLIFIED'!$I:$S,'VEINS SIMPLIFIED'!$R$1,0),"")</f>
        <v>EPIDOTE</v>
      </c>
      <c r="Q309">
        <f>IFERROR(VLOOKUP(CONCATENATE($D309," 3"),'VEINS SIMPLIFIED'!$I:$S,'VEINS SIMPLIFIED'!$N$1,0),"")</f>
        <v>229.755</v>
      </c>
      <c r="R309">
        <f>IFERROR(VLOOKUP(CONCATENATE($D309," 3"),'VEINS SIMPLIFIED'!$I:$S,'VEINS SIMPLIFIED'!$O$1,0),"")</f>
        <v>230.60499999999999</v>
      </c>
      <c r="S309" t="str">
        <f>IFERROR(VLOOKUP(CONCATENATE($D309," 4"),'VEINS SIMPLIFIED'!$I:$S,'VEINS SIMPLIFIED'!$R$1,0),"")</f>
        <v>CHLORITE</v>
      </c>
      <c r="T309">
        <f>IFERROR(VLOOKUP(CONCATENATE($D309," 4"),'VEINS SIMPLIFIED'!$I:$S,'VEINS SIMPLIFIED'!$N$1,0),"")</f>
        <v>229.755</v>
      </c>
      <c r="U309">
        <f>IFERROR(VLOOKUP(CONCATENATE($D309," 4"),'VEINS SIMPLIFIED'!$I:$S,'VEINS SIMPLIFIED'!$O$1,0),"")</f>
        <v>230.60499999999999</v>
      </c>
      <c r="V309" t="str">
        <f>IFERROR(VLOOKUP(CONCATENATE($D309," 5"),'VEINS SIMPLIFIED'!$I:$S,'VEINS SIMPLIFIED'!$R$1,0),"")</f>
        <v>OTHER</v>
      </c>
      <c r="W309">
        <f>IFERROR(VLOOKUP(CONCATENATE($D309," 5"),'VEINS SIMPLIFIED'!$I:$S,'VEINS SIMPLIFIED'!$N$1,0),"")</f>
        <v>229.755</v>
      </c>
      <c r="X309">
        <f>IFERROR(VLOOKUP(CONCATENATE($D309," 5"),'VEINS SIMPLIFIED'!$I:$S,'VEINS SIMPLIFIED'!$O$1,0),"")</f>
        <v>230.60499999999999</v>
      </c>
      <c r="Y309" s="113" t="str">
        <f>IFERROR(VLOOKUP(CONCATENATE($D309," o"),'VEINS SIMPLIFIED'!$I:$BX,68,0),"")</f>
        <v>Irregular dismembered quartz veins dominate the section.</v>
      </c>
    </row>
    <row r="310" spans="2:25" hidden="1" x14ac:dyDescent="0.3">
      <c r="B310">
        <v>95</v>
      </c>
      <c r="C310">
        <v>4</v>
      </c>
      <c r="D310" t="str">
        <f t="shared" si="4"/>
        <v>95-4</v>
      </c>
      <c r="E310">
        <v>0</v>
      </c>
      <c r="F310">
        <v>59</v>
      </c>
      <c r="G310" s="126">
        <v>230.60499999999999</v>
      </c>
      <c r="H310" s="122">
        <v>231.19499999999999</v>
      </c>
      <c r="I310" s="55" t="str">
        <f>IFERROR(VLOOKUP($D310,'VEINS SIMPLIFIED'!$H:$J,3,0),"")</f>
        <v>Sole</v>
      </c>
      <c r="J310" t="str">
        <f>IFERROR(VLOOKUP(CONCATENATE($D310," 1"),'VEINS SIMPLIFIED'!$I:$S,'VEINS SIMPLIFIED'!$R$1,0),"")</f>
        <v>QUARTZ</v>
      </c>
      <c r="K310" s="122">
        <f>IFERROR(VLOOKUP(CONCATENATE($D310," 1"),'VEINS SIMPLIFIED'!$I:$S,'VEINS SIMPLIFIED'!$N$1,0),"")</f>
        <v>230.60499999999999</v>
      </c>
      <c r="L310" s="122">
        <f>IFERROR(VLOOKUP(CONCATENATE($D310," 1"),'VEINS SIMPLIFIED'!$I:$S,'VEINS SIMPLIFIED'!$O$1,0),"")</f>
        <v>231.185</v>
      </c>
      <c r="M310" t="str">
        <f>IFERROR(VLOOKUP(CONCATENATE($D310," 2"),'VEINS SIMPLIFIED'!$I:$S,'VEINS SIMPLIFIED'!$R$1,0),"")</f>
        <v/>
      </c>
      <c r="N310" t="str">
        <f>IFERROR(VLOOKUP(CONCATENATE($D310," 2"),'VEINS SIMPLIFIED'!$I:$S,'VEINS SIMPLIFIED'!$N$1,0),"")</f>
        <v/>
      </c>
      <c r="O310" t="str">
        <f>IFERROR(VLOOKUP(CONCATENATE($D310," 2"),'VEINS SIMPLIFIED'!$I:$S,'VEINS SIMPLIFIED'!$O$1,0),"")</f>
        <v/>
      </c>
      <c r="P310" t="str">
        <f>IFERROR(VLOOKUP(CONCATENATE($D310," 3"),'VEINS SIMPLIFIED'!$I:$S,'VEINS SIMPLIFIED'!$R$1,0),"")</f>
        <v/>
      </c>
      <c r="Q310" t="str">
        <f>IFERROR(VLOOKUP(CONCATENATE($D310," 3"),'VEINS SIMPLIFIED'!$I:$S,'VEINS SIMPLIFIED'!$N$1,0),"")</f>
        <v/>
      </c>
      <c r="R310" t="str">
        <f>IFERROR(VLOOKUP(CONCATENATE($D310," 3"),'VEINS SIMPLIFIED'!$I:$S,'VEINS SIMPLIFIED'!$O$1,0),"")</f>
        <v/>
      </c>
      <c r="S310" t="str">
        <f>IFERROR(VLOOKUP(CONCATENATE($D310," 4"),'VEINS SIMPLIFIED'!$I:$S,'VEINS SIMPLIFIED'!$R$1,0),"")</f>
        <v>CHLORITE</v>
      </c>
      <c r="T310">
        <f>IFERROR(VLOOKUP(CONCATENATE($D310," 4"),'VEINS SIMPLIFIED'!$I:$S,'VEINS SIMPLIFIED'!$N$1,0),"")</f>
        <v>230.60499999999999</v>
      </c>
      <c r="U310">
        <f>IFERROR(VLOOKUP(CONCATENATE($D310," 4"),'VEINS SIMPLIFIED'!$I:$S,'VEINS SIMPLIFIED'!$O$1,0),"")</f>
        <v>231.185</v>
      </c>
      <c r="V310" t="str">
        <f>IFERROR(VLOOKUP(CONCATENATE($D310," 5"),'VEINS SIMPLIFIED'!$I:$S,'VEINS SIMPLIFIED'!$R$1,0),"")</f>
        <v>OTHER</v>
      </c>
      <c r="W310">
        <f>IFERROR(VLOOKUP(CONCATENATE($D310," 5"),'VEINS SIMPLIFIED'!$I:$S,'VEINS SIMPLIFIED'!$N$1,0),"")</f>
        <v>230.60499999999999</v>
      </c>
      <c r="X310">
        <f>IFERROR(VLOOKUP(CONCATENATE($D310," 5"),'VEINS SIMPLIFIED'!$I:$S,'VEINS SIMPLIFIED'!$O$1,0),"")</f>
        <v>231.185</v>
      </c>
      <c r="Y310" s="113" t="str">
        <f>IFERROR(VLOOKUP(CONCATENATE($D310," o"),'VEINS SIMPLIFIED'!$I:$BX,68,0),"")</f>
        <v>Chlorite veinlets and hematite vein with halo.</v>
      </c>
    </row>
    <row r="311" spans="2:25" hidden="1" x14ac:dyDescent="0.3">
      <c r="B311">
        <v>96</v>
      </c>
      <c r="C311">
        <v>1</v>
      </c>
      <c r="D311" t="str">
        <f t="shared" si="4"/>
        <v>96-1</v>
      </c>
      <c r="E311">
        <v>0</v>
      </c>
      <c r="F311">
        <v>90</v>
      </c>
      <c r="G311" s="126">
        <v>231.15</v>
      </c>
      <c r="H311" s="122">
        <v>232.05</v>
      </c>
      <c r="I311" s="55" t="str">
        <f>IFERROR(VLOOKUP($D311,'VEINS SIMPLIFIED'!$H:$J,3,0),"")</f>
        <v>Sole</v>
      </c>
      <c r="J311" t="str">
        <f>IFERROR(VLOOKUP(CONCATENATE($D311," 1"),'VEINS SIMPLIFIED'!$I:$S,'VEINS SIMPLIFIED'!$R$1,0),"")</f>
        <v>QUARTZ</v>
      </c>
      <c r="K311" s="122">
        <f>IFERROR(VLOOKUP(CONCATENATE($D311," 1"),'VEINS SIMPLIFIED'!$I:$S,'VEINS SIMPLIFIED'!$N$1,0),"")</f>
        <v>231.15</v>
      </c>
      <c r="L311" s="122">
        <f>IFERROR(VLOOKUP(CONCATENATE($D311," 1"),'VEINS SIMPLIFIED'!$I:$S,'VEINS SIMPLIFIED'!$O$1,0),"")</f>
        <v>232.05</v>
      </c>
      <c r="M311" t="str">
        <f>IFERROR(VLOOKUP(CONCATENATE($D311," 2"),'VEINS SIMPLIFIED'!$I:$S,'VEINS SIMPLIFIED'!$R$1,0),"")</f>
        <v/>
      </c>
      <c r="N311" t="str">
        <f>IFERROR(VLOOKUP(CONCATENATE($D311," 2"),'VEINS SIMPLIFIED'!$I:$S,'VEINS SIMPLIFIED'!$N$1,0),"")</f>
        <v/>
      </c>
      <c r="O311" t="str">
        <f>IFERROR(VLOOKUP(CONCATENATE($D311," 2"),'VEINS SIMPLIFIED'!$I:$S,'VEINS SIMPLIFIED'!$O$1,0),"")</f>
        <v/>
      </c>
      <c r="P311" t="str">
        <f>IFERROR(VLOOKUP(CONCATENATE($D311," 3"),'VEINS SIMPLIFIED'!$I:$S,'VEINS SIMPLIFIED'!$R$1,0),"")</f>
        <v>EPIDOTE</v>
      </c>
      <c r="Q311">
        <f>IFERROR(VLOOKUP(CONCATENATE($D311," 3"),'VEINS SIMPLIFIED'!$I:$S,'VEINS SIMPLIFIED'!$N$1,0),"")</f>
        <v>231.15</v>
      </c>
      <c r="R311">
        <f>IFERROR(VLOOKUP(CONCATENATE($D311," 3"),'VEINS SIMPLIFIED'!$I:$S,'VEINS SIMPLIFIED'!$O$1,0),"")</f>
        <v>232.05</v>
      </c>
      <c r="S311" t="str">
        <f>IFERROR(VLOOKUP(CONCATENATE($D311," 4"),'VEINS SIMPLIFIED'!$I:$S,'VEINS SIMPLIFIED'!$R$1,0),"")</f>
        <v>CHLORITE</v>
      </c>
      <c r="T311">
        <f>IFERROR(VLOOKUP(CONCATENATE($D311," 4"),'VEINS SIMPLIFIED'!$I:$S,'VEINS SIMPLIFIED'!$N$1,0),"")</f>
        <v>231.15</v>
      </c>
      <c r="U311">
        <f>IFERROR(VLOOKUP(CONCATENATE($D311," 4"),'VEINS SIMPLIFIED'!$I:$S,'VEINS SIMPLIFIED'!$O$1,0),"")</f>
        <v>232.05</v>
      </c>
      <c r="V311" t="str">
        <f>IFERROR(VLOOKUP(CONCATENATE($D311," 5"),'VEINS SIMPLIFIED'!$I:$S,'VEINS SIMPLIFIED'!$R$1,0),"")</f>
        <v/>
      </c>
      <c r="W311" t="str">
        <f>IFERROR(VLOOKUP(CONCATENATE($D311," 5"),'VEINS SIMPLIFIED'!$I:$S,'VEINS SIMPLIFIED'!$N$1,0),"")</f>
        <v/>
      </c>
      <c r="X311" t="str">
        <f>IFERROR(VLOOKUP(CONCATENATE($D311," 5"),'VEINS SIMPLIFIED'!$I:$S,'VEINS SIMPLIFIED'!$O$1,0),"")</f>
        <v/>
      </c>
      <c r="Y311" s="113" t="str">
        <f>IFERROR(VLOOKUP(CONCATENATE($D311," o"),'VEINS SIMPLIFIED'!$I:$BX,68,0),"")</f>
        <v>Chlorite dominates section. Several diffuse folded epidote rich areas that look like bandng rather than veins.</v>
      </c>
    </row>
    <row r="312" spans="2:25" hidden="1" x14ac:dyDescent="0.3">
      <c r="B312">
        <v>96</v>
      </c>
      <c r="C312">
        <v>2</v>
      </c>
      <c r="D312" t="str">
        <f t="shared" si="4"/>
        <v>96-2</v>
      </c>
      <c r="E312">
        <v>0</v>
      </c>
      <c r="F312">
        <v>87</v>
      </c>
      <c r="G312" s="126">
        <v>232.05500000000001</v>
      </c>
      <c r="H312" s="122">
        <v>232.92500000000001</v>
      </c>
      <c r="I312" s="55" t="str">
        <f>IFERROR(VLOOKUP($D312,'VEINS SIMPLIFIED'!$H:$J,3,0),"")</f>
        <v>Sole</v>
      </c>
      <c r="J312" t="str">
        <f>IFERROR(VLOOKUP(CONCATENATE($D312," 1"),'VEINS SIMPLIFIED'!$I:$S,'VEINS SIMPLIFIED'!$R$1,0),"")</f>
        <v>QUARTZ</v>
      </c>
      <c r="K312" s="122">
        <f>IFERROR(VLOOKUP(CONCATENATE($D312," 1"),'VEINS SIMPLIFIED'!$I:$S,'VEINS SIMPLIFIED'!$N$1,0),"")</f>
        <v>232.05500000000001</v>
      </c>
      <c r="L312" s="122">
        <f>IFERROR(VLOOKUP(CONCATENATE($D312," 1"),'VEINS SIMPLIFIED'!$I:$S,'VEINS SIMPLIFIED'!$O$1,0),"")</f>
        <v>232.92500000000001</v>
      </c>
      <c r="M312" t="str">
        <f>IFERROR(VLOOKUP(CONCATENATE($D312," 2"),'VEINS SIMPLIFIED'!$I:$S,'VEINS SIMPLIFIED'!$R$1,0),"")</f>
        <v/>
      </c>
      <c r="N312" t="str">
        <f>IFERROR(VLOOKUP(CONCATENATE($D312," 2"),'VEINS SIMPLIFIED'!$I:$S,'VEINS SIMPLIFIED'!$N$1,0),"")</f>
        <v/>
      </c>
      <c r="O312" t="str">
        <f>IFERROR(VLOOKUP(CONCATENATE($D312," 2"),'VEINS SIMPLIFIED'!$I:$S,'VEINS SIMPLIFIED'!$O$1,0),"")</f>
        <v/>
      </c>
      <c r="P312" t="str">
        <f>IFERROR(VLOOKUP(CONCATENATE($D312," 3"),'VEINS SIMPLIFIED'!$I:$S,'VEINS SIMPLIFIED'!$R$1,0),"")</f>
        <v>EPIDOTE</v>
      </c>
      <c r="Q312">
        <f>IFERROR(VLOOKUP(CONCATENATE($D312," 3"),'VEINS SIMPLIFIED'!$I:$S,'VEINS SIMPLIFIED'!$N$1,0),"")</f>
        <v>232.05500000000001</v>
      </c>
      <c r="R312">
        <f>IFERROR(VLOOKUP(CONCATENATE($D312," 3"),'VEINS SIMPLIFIED'!$I:$S,'VEINS SIMPLIFIED'!$O$1,0),"")</f>
        <v>232.92500000000001</v>
      </c>
      <c r="S312" t="str">
        <f>IFERROR(VLOOKUP(CONCATENATE($D312," 4"),'VEINS SIMPLIFIED'!$I:$S,'VEINS SIMPLIFIED'!$R$1,0),"")</f>
        <v>CHLORITE</v>
      </c>
      <c r="T312">
        <f>IFERROR(VLOOKUP(CONCATENATE($D312," 4"),'VEINS SIMPLIFIED'!$I:$S,'VEINS SIMPLIFIED'!$N$1,0),"")</f>
        <v>232.05500000000001</v>
      </c>
      <c r="U312">
        <f>IFERROR(VLOOKUP(CONCATENATE($D312," 4"),'VEINS SIMPLIFIED'!$I:$S,'VEINS SIMPLIFIED'!$O$1,0),"")</f>
        <v>232.92500000000001</v>
      </c>
      <c r="V312" t="str">
        <f>IFERROR(VLOOKUP(CONCATENATE($D312," 5"),'VEINS SIMPLIFIED'!$I:$S,'VEINS SIMPLIFIED'!$R$1,0),"")</f>
        <v>OTHER</v>
      </c>
      <c r="W312">
        <f>IFERROR(VLOOKUP(CONCATENATE($D312," 5"),'VEINS SIMPLIFIED'!$I:$S,'VEINS SIMPLIFIED'!$N$1,0),"")</f>
        <v>232.05500000000001</v>
      </c>
      <c r="X312">
        <f>IFERROR(VLOOKUP(CONCATENATE($D312," 5"),'VEINS SIMPLIFIED'!$I:$S,'VEINS SIMPLIFIED'!$O$1,0),"")</f>
        <v>232.92500000000001</v>
      </c>
      <c r="Y312" s="113" t="str">
        <f>IFERROR(VLOOKUP(CONCATENATE($D312," o"),'VEINS SIMPLIFIED'!$I:$BX,68,0),"")</f>
        <v>Large ammounts of epidote intermixed with quartz.</v>
      </c>
    </row>
    <row r="313" spans="2:25" hidden="1" x14ac:dyDescent="0.3">
      <c r="B313">
        <v>96</v>
      </c>
      <c r="C313">
        <v>3</v>
      </c>
      <c r="D313" t="str">
        <f t="shared" si="4"/>
        <v>96-3</v>
      </c>
      <c r="E313">
        <v>0</v>
      </c>
      <c r="F313">
        <v>62</v>
      </c>
      <c r="G313" s="126">
        <v>232.92500000000001</v>
      </c>
      <c r="H313" s="122">
        <v>233.54500000000002</v>
      </c>
      <c r="I313" s="55" t="str">
        <f>IFERROR(VLOOKUP($D313,'VEINS SIMPLIFIED'!$H:$J,3,0),"")</f>
        <v>Sole</v>
      </c>
      <c r="J313" t="str">
        <f>IFERROR(VLOOKUP(CONCATENATE($D313," 1"),'VEINS SIMPLIFIED'!$I:$S,'VEINS SIMPLIFIED'!$R$1,0),"")</f>
        <v>QUARTZ</v>
      </c>
      <c r="K313" s="122">
        <f>IFERROR(VLOOKUP(CONCATENATE($D313," 1"),'VEINS SIMPLIFIED'!$I:$S,'VEINS SIMPLIFIED'!$N$1,0),"")</f>
        <v>232.92500000000001</v>
      </c>
      <c r="L313" s="122">
        <f>IFERROR(VLOOKUP(CONCATENATE($D313," 1"),'VEINS SIMPLIFIED'!$I:$S,'VEINS SIMPLIFIED'!$O$1,0),"")</f>
        <v>233.54500000000002</v>
      </c>
      <c r="M313" t="str">
        <f>IFERROR(VLOOKUP(CONCATENATE($D313," 2"),'VEINS SIMPLIFIED'!$I:$S,'VEINS SIMPLIFIED'!$R$1,0),"")</f>
        <v/>
      </c>
      <c r="N313" t="str">
        <f>IFERROR(VLOOKUP(CONCATENATE($D313," 2"),'VEINS SIMPLIFIED'!$I:$S,'VEINS SIMPLIFIED'!$N$1,0),"")</f>
        <v/>
      </c>
      <c r="O313" t="str">
        <f>IFERROR(VLOOKUP(CONCATENATE($D313," 2"),'VEINS SIMPLIFIED'!$I:$S,'VEINS SIMPLIFIED'!$O$1,0),"")</f>
        <v/>
      </c>
      <c r="P313" t="str">
        <f>IFERROR(VLOOKUP(CONCATENATE($D313," 3"),'VEINS SIMPLIFIED'!$I:$S,'VEINS SIMPLIFIED'!$R$1,0),"")</f>
        <v>EPIDOTE</v>
      </c>
      <c r="Q313">
        <f>IFERROR(VLOOKUP(CONCATENATE($D313," 3"),'VEINS SIMPLIFIED'!$I:$S,'VEINS SIMPLIFIED'!$N$1,0),"")</f>
        <v>232.92500000000001</v>
      </c>
      <c r="R313">
        <f>IFERROR(VLOOKUP(CONCATENATE($D313," 3"),'VEINS SIMPLIFIED'!$I:$S,'VEINS SIMPLIFIED'!$O$1,0),"")</f>
        <v>233.54500000000002</v>
      </c>
      <c r="S313" t="str">
        <f>IFERROR(VLOOKUP(CONCATENATE($D313," 4"),'VEINS SIMPLIFIED'!$I:$S,'VEINS SIMPLIFIED'!$R$1,0),"")</f>
        <v>CHLORITE</v>
      </c>
      <c r="T313">
        <f>IFERROR(VLOOKUP(CONCATENATE($D313," 4"),'VEINS SIMPLIFIED'!$I:$S,'VEINS SIMPLIFIED'!$N$1,0),"")</f>
        <v>232.92500000000001</v>
      </c>
      <c r="U313">
        <f>IFERROR(VLOOKUP(CONCATENATE($D313," 4"),'VEINS SIMPLIFIED'!$I:$S,'VEINS SIMPLIFIED'!$O$1,0),"")</f>
        <v>233.54500000000002</v>
      </c>
      <c r="V313" t="str">
        <f>IFERROR(VLOOKUP(CONCATENATE($D313," 5"),'VEINS SIMPLIFIED'!$I:$S,'VEINS SIMPLIFIED'!$R$1,0),"")</f>
        <v>OTHER</v>
      </c>
      <c r="W313">
        <f>IFERROR(VLOOKUP(CONCATENATE($D313," 5"),'VEINS SIMPLIFIED'!$I:$S,'VEINS SIMPLIFIED'!$N$1,0),"")</f>
        <v>232.92500000000001</v>
      </c>
      <c r="X313">
        <f>IFERROR(VLOOKUP(CONCATENATE($D313," 5"),'VEINS SIMPLIFIED'!$I:$S,'VEINS SIMPLIFIED'!$O$1,0),"")</f>
        <v>233.54500000000002</v>
      </c>
      <c r="Y313" s="113" t="str">
        <f>IFERROR(VLOOKUP(CONCATENATE($D313," o"),'VEINS SIMPLIFIED'!$I:$BX,68,0),"")</f>
        <v>Large ammounts of epidote intermixed with quartz.</v>
      </c>
    </row>
    <row r="314" spans="2:25" hidden="1" x14ac:dyDescent="0.3">
      <c r="B314">
        <v>96</v>
      </c>
      <c r="C314">
        <v>4</v>
      </c>
      <c r="D314" t="str">
        <f t="shared" si="4"/>
        <v>96-4</v>
      </c>
      <c r="E314">
        <v>0</v>
      </c>
      <c r="F314">
        <v>79</v>
      </c>
      <c r="G314" s="126">
        <v>233.54500000000002</v>
      </c>
      <c r="H314" s="122">
        <v>234.33500000000001</v>
      </c>
      <c r="I314" s="55" t="str">
        <f>IFERROR(VLOOKUP($D314,'VEINS SIMPLIFIED'!$H:$J,3,0),"")</f>
        <v>Sole</v>
      </c>
      <c r="J314" t="str">
        <f>IFERROR(VLOOKUP(CONCATENATE($D314," 1"),'VEINS SIMPLIFIED'!$I:$S,'VEINS SIMPLIFIED'!$R$1,0),"")</f>
        <v>QUARTZ</v>
      </c>
      <c r="K314" s="122">
        <f>IFERROR(VLOOKUP(CONCATENATE($D314," 1"),'VEINS SIMPLIFIED'!$I:$S,'VEINS SIMPLIFIED'!$N$1,0),"")</f>
        <v>233.54500000000002</v>
      </c>
      <c r="L314" s="122">
        <f>IFERROR(VLOOKUP(CONCATENATE($D314," 1"),'VEINS SIMPLIFIED'!$I:$S,'VEINS SIMPLIFIED'!$O$1,0),"")</f>
        <v>234.33500000000001</v>
      </c>
      <c r="M314" t="str">
        <f>IFERROR(VLOOKUP(CONCATENATE($D314," 2"),'VEINS SIMPLIFIED'!$I:$S,'VEINS SIMPLIFIED'!$R$1,0),"")</f>
        <v/>
      </c>
      <c r="N314" t="str">
        <f>IFERROR(VLOOKUP(CONCATENATE($D314," 2"),'VEINS SIMPLIFIED'!$I:$S,'VEINS SIMPLIFIED'!$N$1,0),"")</f>
        <v/>
      </c>
      <c r="O314" t="str">
        <f>IFERROR(VLOOKUP(CONCATENATE($D314," 2"),'VEINS SIMPLIFIED'!$I:$S,'VEINS SIMPLIFIED'!$O$1,0),"")</f>
        <v/>
      </c>
      <c r="P314" t="str">
        <f>IFERROR(VLOOKUP(CONCATENATE($D314," 3"),'VEINS SIMPLIFIED'!$I:$S,'VEINS SIMPLIFIED'!$R$1,0),"")</f>
        <v>EPIDOTE</v>
      </c>
      <c r="Q314">
        <f>IFERROR(VLOOKUP(CONCATENATE($D314," 3"),'VEINS SIMPLIFIED'!$I:$S,'VEINS SIMPLIFIED'!$N$1,0),"")</f>
        <v>233.54500000000002</v>
      </c>
      <c r="R314">
        <f>IFERROR(VLOOKUP(CONCATENATE($D314," 3"),'VEINS SIMPLIFIED'!$I:$S,'VEINS SIMPLIFIED'!$O$1,0),"")</f>
        <v>234.33500000000001</v>
      </c>
      <c r="S314" t="str">
        <f>IFERROR(VLOOKUP(CONCATENATE($D314," 4"),'VEINS SIMPLIFIED'!$I:$S,'VEINS SIMPLIFIED'!$R$1,0),"")</f>
        <v>CHLORITE</v>
      </c>
      <c r="T314">
        <f>IFERROR(VLOOKUP(CONCATENATE($D314," 4"),'VEINS SIMPLIFIED'!$I:$S,'VEINS SIMPLIFIED'!$N$1,0),"")</f>
        <v>233.54500000000002</v>
      </c>
      <c r="U314">
        <f>IFERROR(VLOOKUP(CONCATENATE($D314," 4"),'VEINS SIMPLIFIED'!$I:$S,'VEINS SIMPLIFIED'!$O$1,0),"")</f>
        <v>234.33500000000001</v>
      </c>
      <c r="V314" t="str">
        <f>IFERROR(VLOOKUP(CONCATENATE($D314," 5"),'VEINS SIMPLIFIED'!$I:$S,'VEINS SIMPLIFIED'!$R$1,0),"")</f>
        <v>OTHER</v>
      </c>
      <c r="W314">
        <f>IFERROR(VLOOKUP(CONCATENATE($D314," 5"),'VEINS SIMPLIFIED'!$I:$S,'VEINS SIMPLIFIED'!$N$1,0),"")</f>
        <v>233.54500000000002</v>
      </c>
      <c r="X314">
        <f>IFERROR(VLOOKUP(CONCATENATE($D314," 5"),'VEINS SIMPLIFIED'!$I:$S,'VEINS SIMPLIFIED'!$O$1,0),"")</f>
        <v>234.33500000000001</v>
      </c>
      <c r="Y314" s="113" t="str">
        <f>IFERROR(VLOOKUP(CONCATENATE($D314," o"),'VEINS SIMPLIFIED'!$I:$BX,68,0),"")</f>
        <v>Large ammounts of epidote intermixed with quartz.</v>
      </c>
    </row>
    <row r="315" spans="2:25" s="55" customFormat="1" hidden="1" x14ac:dyDescent="0.3">
      <c r="B315" s="55">
        <v>97</v>
      </c>
      <c r="C315" s="55">
        <v>1</v>
      </c>
      <c r="D315" s="55" t="str">
        <f t="shared" si="4"/>
        <v>97-1</v>
      </c>
      <c r="E315" s="55">
        <v>0</v>
      </c>
      <c r="F315" s="55">
        <v>81</v>
      </c>
      <c r="G315" s="128">
        <v>234.2</v>
      </c>
      <c r="H315" s="124">
        <v>235.01</v>
      </c>
      <c r="I315" s="55" t="str">
        <f>IFERROR(VLOOKUP($D315,'VEINS SIMPLIFIED'!$H:$J,3,0),"")</f>
        <v>Sole</v>
      </c>
      <c r="J315" s="55" t="str">
        <f>IFERROR(VLOOKUP(CONCATENATE($D315," 1"),'VEINS SIMPLIFIED'!$I:$S,'VEINS SIMPLIFIED'!$R$1,0),"")</f>
        <v>QUARTZ</v>
      </c>
      <c r="K315" s="124">
        <f>IFERROR(VLOOKUP(CONCATENATE($D315," 1"),'VEINS SIMPLIFIED'!$I:$S,'VEINS SIMPLIFIED'!$N$1,0),"")</f>
        <v>234.2</v>
      </c>
      <c r="L315" s="124">
        <f>IFERROR(VLOOKUP(CONCATENATE($D315," 1"),'VEINS SIMPLIFIED'!$I:$S,'VEINS SIMPLIFIED'!$O$1,0),"")</f>
        <v>235.01</v>
      </c>
      <c r="M315" s="55" t="str">
        <f>IFERROR(VLOOKUP(CONCATENATE($D315," 2"),'VEINS SIMPLIFIED'!$I:$S,'VEINS SIMPLIFIED'!$R$1,0),"")</f>
        <v/>
      </c>
      <c r="N315" s="55" t="str">
        <f>IFERROR(VLOOKUP(CONCATENATE($D315," 2"),'VEINS SIMPLIFIED'!$I:$S,'VEINS SIMPLIFIED'!$N$1,0),"")</f>
        <v/>
      </c>
      <c r="O315" s="55" t="str">
        <f>IFERROR(VLOOKUP(CONCATENATE($D315," 2"),'VEINS SIMPLIFIED'!$I:$S,'VEINS SIMPLIFIED'!$O$1,0),"")</f>
        <v/>
      </c>
      <c r="P315" s="55" t="str">
        <f>IFERROR(VLOOKUP(CONCATENATE($D315," 3"),'VEINS SIMPLIFIED'!$I:$S,'VEINS SIMPLIFIED'!$R$1,0),"")</f>
        <v>EPIDOTE</v>
      </c>
      <c r="Q315" s="55">
        <f>IFERROR(VLOOKUP(CONCATENATE($D315," 3"),'VEINS SIMPLIFIED'!$I:$S,'VEINS SIMPLIFIED'!$N$1,0),"")</f>
        <v>234.2</v>
      </c>
      <c r="R315" s="55">
        <f>IFERROR(VLOOKUP(CONCATENATE($D315," 3"),'VEINS SIMPLIFIED'!$I:$S,'VEINS SIMPLIFIED'!$O$1,0),"")</f>
        <v>235.01</v>
      </c>
      <c r="S315" s="55" t="str">
        <f>IFERROR(VLOOKUP(CONCATENATE($D315," 4"),'VEINS SIMPLIFIED'!$I:$S,'VEINS SIMPLIFIED'!$R$1,0),"")</f>
        <v>CHLORITE</v>
      </c>
      <c r="T315" s="55">
        <f>IFERROR(VLOOKUP(CONCATENATE($D315," 4"),'VEINS SIMPLIFIED'!$I:$S,'VEINS SIMPLIFIED'!$N$1,0),"")</f>
        <v>234.2</v>
      </c>
      <c r="U315" s="55">
        <f>IFERROR(VLOOKUP(CONCATENATE($D315," 4"),'VEINS SIMPLIFIED'!$I:$S,'VEINS SIMPLIFIED'!$O$1,0),"")</f>
        <v>235.01</v>
      </c>
      <c r="V315" s="55" t="str">
        <f>IFERROR(VLOOKUP(CONCATENATE($D315," 5"),'VEINS SIMPLIFIED'!$I:$S,'VEINS SIMPLIFIED'!$R$1,0),"")</f>
        <v>OTHER</v>
      </c>
      <c r="W315" s="55">
        <f>IFERROR(VLOOKUP(CONCATENATE($D315," 5"),'VEINS SIMPLIFIED'!$I:$S,'VEINS SIMPLIFIED'!$N$1,0),"")</f>
        <v>234.2</v>
      </c>
      <c r="X315" s="55">
        <f>IFERROR(VLOOKUP(CONCATENATE($D315," 5"),'VEINS SIMPLIFIED'!$I:$S,'VEINS SIMPLIFIED'!$O$1,0),"")</f>
        <v>235.01</v>
      </c>
      <c r="Y315" s="113" t="str">
        <f>IFERROR(VLOOKUP(CONCATENATE($D315," o"),'VEINS SIMPLIFIED'!$I:$BX,68,0),"")</f>
        <v>Large amounts of epidote intermixed with quartz, Chl very subordinate, possible Gt associate with Qtz</v>
      </c>
    </row>
    <row r="316" spans="2:25" hidden="1" x14ac:dyDescent="0.3">
      <c r="B316">
        <v>97</v>
      </c>
      <c r="C316">
        <v>2</v>
      </c>
      <c r="D316" t="str">
        <f t="shared" si="4"/>
        <v>97-2</v>
      </c>
      <c r="E316">
        <v>0</v>
      </c>
      <c r="F316">
        <v>95</v>
      </c>
      <c r="G316" s="126">
        <v>235.01499999999999</v>
      </c>
      <c r="H316" s="122">
        <v>235.96499999999997</v>
      </c>
      <c r="I316" s="55" t="str">
        <f>IFERROR(VLOOKUP($D316,'VEINS SIMPLIFIED'!$H:$J,3,0),"")</f>
        <v>Sole</v>
      </c>
      <c r="J316" t="str">
        <f>IFERROR(VLOOKUP(CONCATENATE($D316," 1"),'VEINS SIMPLIFIED'!$I:$S,'VEINS SIMPLIFIED'!$R$1,0),"")</f>
        <v>QUARTZ</v>
      </c>
      <c r="K316" s="122">
        <f>IFERROR(VLOOKUP(CONCATENATE($D316," 1"),'VEINS SIMPLIFIED'!$I:$S,'VEINS SIMPLIFIED'!$N$1,0),"")</f>
        <v>235.01499999999999</v>
      </c>
      <c r="L316" s="122">
        <f>IFERROR(VLOOKUP(CONCATENATE($D316," 1"),'VEINS SIMPLIFIED'!$I:$S,'VEINS SIMPLIFIED'!$O$1,0),"")</f>
        <v>235.82499999999999</v>
      </c>
      <c r="M316" t="str">
        <f>IFERROR(VLOOKUP(CONCATENATE($D316," 2"),'VEINS SIMPLIFIED'!$I:$S,'VEINS SIMPLIFIED'!$R$1,0),"")</f>
        <v/>
      </c>
      <c r="N316" t="str">
        <f>IFERROR(VLOOKUP(CONCATENATE($D316," 2"),'VEINS SIMPLIFIED'!$I:$S,'VEINS SIMPLIFIED'!$N$1,0),"")</f>
        <v/>
      </c>
      <c r="O316" t="str">
        <f>IFERROR(VLOOKUP(CONCATENATE($D316," 2"),'VEINS SIMPLIFIED'!$I:$S,'VEINS SIMPLIFIED'!$O$1,0),"")</f>
        <v/>
      </c>
      <c r="P316" t="str">
        <f>IFERROR(VLOOKUP(CONCATENATE($D316," 3"),'VEINS SIMPLIFIED'!$I:$S,'VEINS SIMPLIFIED'!$R$1,0),"")</f>
        <v>EPIDOTE</v>
      </c>
      <c r="Q316">
        <f>IFERROR(VLOOKUP(CONCATENATE($D316," 3"),'VEINS SIMPLIFIED'!$I:$S,'VEINS SIMPLIFIED'!$N$1,0),"")</f>
        <v>235.01499999999999</v>
      </c>
      <c r="R316">
        <f>IFERROR(VLOOKUP(CONCATENATE($D316," 3"),'VEINS SIMPLIFIED'!$I:$S,'VEINS SIMPLIFIED'!$O$1,0),"")</f>
        <v>235.82499999999999</v>
      </c>
      <c r="S316" t="str">
        <f>IFERROR(VLOOKUP(CONCATENATE($D316," 4"),'VEINS SIMPLIFIED'!$I:$S,'VEINS SIMPLIFIED'!$R$1,0),"")</f>
        <v>CHLORITE</v>
      </c>
      <c r="T316">
        <f>IFERROR(VLOOKUP(CONCATENATE($D316," 4"),'VEINS SIMPLIFIED'!$I:$S,'VEINS SIMPLIFIED'!$N$1,0),"")</f>
        <v>235.01499999999999</v>
      </c>
      <c r="U316">
        <f>IFERROR(VLOOKUP(CONCATENATE($D316," 4"),'VEINS SIMPLIFIED'!$I:$S,'VEINS SIMPLIFIED'!$O$1,0),"")</f>
        <v>235.82499999999999</v>
      </c>
      <c r="V316" t="str">
        <f>IFERROR(VLOOKUP(CONCATENATE($D316," 5"),'VEINS SIMPLIFIED'!$I:$S,'VEINS SIMPLIFIED'!$R$1,0),"")</f>
        <v>OTHER</v>
      </c>
      <c r="W316">
        <f>IFERROR(VLOOKUP(CONCATENATE($D316," 5"),'VEINS SIMPLIFIED'!$I:$S,'VEINS SIMPLIFIED'!$N$1,0),"")</f>
        <v>235.01499999999999</v>
      </c>
      <c r="X316">
        <f>IFERROR(VLOOKUP(CONCATENATE($D316," 5"),'VEINS SIMPLIFIED'!$I:$S,'VEINS SIMPLIFIED'!$O$1,0),"")</f>
        <v>235.82499999999999</v>
      </c>
      <c r="Y316" s="113" t="str">
        <f>IFERROR(VLOOKUP(CONCATENATE($D316," o"),'VEINS SIMPLIFIED'!$I:$BX,68,0),"")</f>
        <v>Large amounts of epidote intermixed with quartz, Chl very subordinate, possible Gt associate with Qtz</v>
      </c>
    </row>
    <row r="317" spans="2:25" hidden="1" x14ac:dyDescent="0.3">
      <c r="B317">
        <v>97</v>
      </c>
      <c r="C317">
        <v>3</v>
      </c>
      <c r="D317" t="str">
        <f t="shared" si="4"/>
        <v>97-3</v>
      </c>
      <c r="E317">
        <v>0</v>
      </c>
      <c r="F317">
        <v>65</v>
      </c>
      <c r="G317" s="126">
        <v>235.96499999999997</v>
      </c>
      <c r="H317" s="122">
        <v>236.61499999999998</v>
      </c>
      <c r="I317" s="55" t="str">
        <f>IFERROR(VLOOKUP($D317,'VEINS SIMPLIFIED'!$H:$J,3,0),"")</f>
        <v>Sole</v>
      </c>
      <c r="J317" t="str">
        <f>IFERROR(VLOOKUP(CONCATENATE($D317," 1"),'VEINS SIMPLIFIED'!$I:$S,'VEINS SIMPLIFIED'!$R$1,0),"")</f>
        <v>QUARTZ</v>
      </c>
      <c r="K317" s="122">
        <f>IFERROR(VLOOKUP(CONCATENATE($D317," 1"),'VEINS SIMPLIFIED'!$I:$S,'VEINS SIMPLIFIED'!$N$1,0),"")</f>
        <v>235.96499999999997</v>
      </c>
      <c r="L317" s="122">
        <f>IFERROR(VLOOKUP(CONCATENATE($D317," 1"),'VEINS SIMPLIFIED'!$I:$S,'VEINS SIMPLIFIED'!$O$1,0),"")</f>
        <v>236.61499999999998</v>
      </c>
      <c r="M317" t="str">
        <f>IFERROR(VLOOKUP(CONCATENATE($D317," 2"),'VEINS SIMPLIFIED'!$I:$S,'VEINS SIMPLIFIED'!$R$1,0),"")</f>
        <v/>
      </c>
      <c r="N317" t="str">
        <f>IFERROR(VLOOKUP(CONCATENATE($D317," 2"),'VEINS SIMPLIFIED'!$I:$S,'VEINS SIMPLIFIED'!$N$1,0),"")</f>
        <v/>
      </c>
      <c r="O317" t="str">
        <f>IFERROR(VLOOKUP(CONCATENATE($D317," 2"),'VEINS SIMPLIFIED'!$I:$S,'VEINS SIMPLIFIED'!$O$1,0),"")</f>
        <v/>
      </c>
      <c r="P317" t="str">
        <f>IFERROR(VLOOKUP(CONCATENATE($D317," 3"),'VEINS SIMPLIFIED'!$I:$S,'VEINS SIMPLIFIED'!$R$1,0),"")</f>
        <v>EPIDOTE</v>
      </c>
      <c r="Q317">
        <f>IFERROR(VLOOKUP(CONCATENATE($D317," 3"),'VEINS SIMPLIFIED'!$I:$S,'VEINS SIMPLIFIED'!$N$1,0),"")</f>
        <v>235.96499999999997</v>
      </c>
      <c r="R317">
        <f>IFERROR(VLOOKUP(CONCATENATE($D317," 3"),'VEINS SIMPLIFIED'!$I:$S,'VEINS SIMPLIFIED'!$O$1,0),"")</f>
        <v>236.61499999999998</v>
      </c>
      <c r="S317" t="str">
        <f>IFERROR(VLOOKUP(CONCATENATE($D317," 4"),'VEINS SIMPLIFIED'!$I:$S,'VEINS SIMPLIFIED'!$R$1,0),"")</f>
        <v>CHLORITE</v>
      </c>
      <c r="T317">
        <f>IFERROR(VLOOKUP(CONCATENATE($D317," 4"),'VEINS SIMPLIFIED'!$I:$S,'VEINS SIMPLIFIED'!$N$1,0),"")</f>
        <v>235.96499999999997</v>
      </c>
      <c r="U317">
        <f>IFERROR(VLOOKUP(CONCATENATE($D317," 4"),'VEINS SIMPLIFIED'!$I:$S,'VEINS SIMPLIFIED'!$O$1,0),"")</f>
        <v>236.61499999999998</v>
      </c>
      <c r="V317" t="str">
        <f>IFERROR(VLOOKUP(CONCATENATE($D317," 5"),'VEINS SIMPLIFIED'!$I:$S,'VEINS SIMPLIFIED'!$R$1,0),"")</f>
        <v>OTHER</v>
      </c>
      <c r="W317">
        <f>IFERROR(VLOOKUP(CONCATENATE($D317," 5"),'VEINS SIMPLIFIED'!$I:$S,'VEINS SIMPLIFIED'!$N$1,0),"")</f>
        <v>235.96499999999997</v>
      </c>
      <c r="X317">
        <f>IFERROR(VLOOKUP(CONCATENATE($D317," 5"),'VEINS SIMPLIFIED'!$I:$S,'VEINS SIMPLIFIED'!$O$1,0),"")</f>
        <v>236.61499999999998</v>
      </c>
      <c r="Y317" s="113" t="str">
        <f>IFERROR(VLOOKUP(CONCATENATE($D317," o"),'VEINS SIMPLIFIED'!$I:$BX,68,0),"")</f>
        <v xml:space="preserve">Large amounts of epidote, late calcite-Chl vein at bottom of core, </v>
      </c>
    </row>
    <row r="318" spans="2:25" hidden="1" x14ac:dyDescent="0.3">
      <c r="B318">
        <v>97</v>
      </c>
      <c r="C318">
        <v>4</v>
      </c>
      <c r="D318" t="str">
        <f t="shared" si="4"/>
        <v>97-4</v>
      </c>
      <c r="E318">
        <v>0</v>
      </c>
      <c r="F318">
        <v>66</v>
      </c>
      <c r="G318" s="126">
        <v>236.61999999999998</v>
      </c>
      <c r="H318" s="122">
        <v>237.27999999999997</v>
      </c>
      <c r="I318" s="55" t="str">
        <f>IFERROR(VLOOKUP($D318,'VEINS SIMPLIFIED'!$H:$J,3,0),"")</f>
        <v>Sole</v>
      </c>
      <c r="J318" t="str">
        <f>IFERROR(VLOOKUP(CONCATENATE($D318," 1"),'VEINS SIMPLIFIED'!$I:$S,'VEINS SIMPLIFIED'!$R$1,0),"")</f>
        <v>QUARTZ</v>
      </c>
      <c r="K318" s="122">
        <f>IFERROR(VLOOKUP(CONCATENATE($D318," 1"),'VEINS SIMPLIFIED'!$I:$S,'VEINS SIMPLIFIED'!$N$1,0),"")</f>
        <v>236.61999999999998</v>
      </c>
      <c r="L318" s="122">
        <f>IFERROR(VLOOKUP(CONCATENATE($D318," 1"),'VEINS SIMPLIFIED'!$I:$S,'VEINS SIMPLIFIED'!$O$1,0),"")</f>
        <v>237.27999999999997</v>
      </c>
      <c r="M318" t="str">
        <f>IFERROR(VLOOKUP(CONCATENATE($D318," 2"),'VEINS SIMPLIFIED'!$I:$S,'VEINS SIMPLIFIED'!$R$1,0),"")</f>
        <v/>
      </c>
      <c r="N318" t="str">
        <f>IFERROR(VLOOKUP(CONCATENATE($D318," 2"),'VEINS SIMPLIFIED'!$I:$S,'VEINS SIMPLIFIED'!$N$1,0),"")</f>
        <v/>
      </c>
      <c r="O318" t="str">
        <f>IFERROR(VLOOKUP(CONCATENATE($D318," 2"),'VEINS SIMPLIFIED'!$I:$S,'VEINS SIMPLIFIED'!$O$1,0),"")</f>
        <v/>
      </c>
      <c r="P318" t="str">
        <f>IFERROR(VLOOKUP(CONCATENATE($D318," 3"),'VEINS SIMPLIFIED'!$I:$S,'VEINS SIMPLIFIED'!$R$1,0),"")</f>
        <v>EPIDOTE</v>
      </c>
      <c r="Q318">
        <f>IFERROR(VLOOKUP(CONCATENATE($D318," 3"),'VEINS SIMPLIFIED'!$I:$S,'VEINS SIMPLIFIED'!$N$1,0),"")</f>
        <v>236.61999999999998</v>
      </c>
      <c r="R318">
        <f>IFERROR(VLOOKUP(CONCATENATE($D318," 3"),'VEINS SIMPLIFIED'!$I:$S,'VEINS SIMPLIFIED'!$O$1,0),"")</f>
        <v>237.27999999999997</v>
      </c>
      <c r="S318" t="str">
        <f>IFERROR(VLOOKUP(CONCATENATE($D318," 4"),'VEINS SIMPLIFIED'!$I:$S,'VEINS SIMPLIFIED'!$R$1,0),"")</f>
        <v>CHLORITE</v>
      </c>
      <c r="T318">
        <f>IFERROR(VLOOKUP(CONCATENATE($D318," 4"),'VEINS SIMPLIFIED'!$I:$S,'VEINS SIMPLIFIED'!$N$1,0),"")</f>
        <v>236.61999999999998</v>
      </c>
      <c r="U318">
        <f>IFERROR(VLOOKUP(CONCATENATE($D318," 4"),'VEINS SIMPLIFIED'!$I:$S,'VEINS SIMPLIFIED'!$O$1,0),"")</f>
        <v>237.27999999999997</v>
      </c>
      <c r="V318" t="str">
        <f>IFERROR(VLOOKUP(CONCATENATE($D318," 5"),'VEINS SIMPLIFIED'!$I:$S,'VEINS SIMPLIFIED'!$R$1,0),"")</f>
        <v>OTHER</v>
      </c>
      <c r="W318">
        <f>IFERROR(VLOOKUP(CONCATENATE($D318," 5"),'VEINS SIMPLIFIED'!$I:$S,'VEINS SIMPLIFIED'!$N$1,0),"")</f>
        <v>236.61999999999998</v>
      </c>
      <c r="X318">
        <f>IFERROR(VLOOKUP(CONCATENATE($D318," 5"),'VEINS SIMPLIFIED'!$I:$S,'VEINS SIMPLIFIED'!$O$1,0),"")</f>
        <v>237.27999999999997</v>
      </c>
      <c r="Y318" s="113" t="str">
        <f>IFERROR(VLOOKUP(CONCATENATE($D318," o"),'VEINS SIMPLIFIED'!$I:$BX,68,0),"")</f>
        <v>Patchy quartz, abundant anastamosing Chl veins, late calcite-hematite veins towards bottomof the core</v>
      </c>
    </row>
    <row r="319" spans="2:25" hidden="1" x14ac:dyDescent="0.3">
      <c r="B319">
        <v>98</v>
      </c>
      <c r="C319">
        <v>1</v>
      </c>
      <c r="D319" t="str">
        <f t="shared" si="4"/>
        <v>98-1</v>
      </c>
      <c r="E319">
        <v>0</v>
      </c>
      <c r="F319">
        <v>93</v>
      </c>
      <c r="G319" s="126">
        <v>237.25</v>
      </c>
      <c r="H319" s="122">
        <v>238.18</v>
      </c>
      <c r="I319" s="55" t="str">
        <f>IFERROR(VLOOKUP($D319,'VEINS SIMPLIFIED'!$H:$J,3,0),"")</f>
        <v>Sole</v>
      </c>
      <c r="J319" t="str">
        <f>IFERROR(VLOOKUP(CONCATENATE($D319," 1"),'VEINS SIMPLIFIED'!$I:$S,'VEINS SIMPLIFIED'!$R$1,0),"")</f>
        <v>QUARTZ</v>
      </c>
      <c r="K319" s="122">
        <f>IFERROR(VLOOKUP(CONCATENATE($D319," 1"),'VEINS SIMPLIFIED'!$I:$S,'VEINS SIMPLIFIED'!$N$1,0),"")</f>
        <v>237.25</v>
      </c>
      <c r="L319" s="122">
        <f>IFERROR(VLOOKUP(CONCATENATE($D319," 1"),'VEINS SIMPLIFIED'!$I:$S,'VEINS SIMPLIFIED'!$O$1,0),"")</f>
        <v>238.18</v>
      </c>
      <c r="M319" t="str">
        <f>IFERROR(VLOOKUP(CONCATENATE($D319," 2"),'VEINS SIMPLIFIED'!$I:$S,'VEINS SIMPLIFIED'!$R$1,0),"")</f>
        <v/>
      </c>
      <c r="N319" t="str">
        <f>IFERROR(VLOOKUP(CONCATENATE($D319," 2"),'VEINS SIMPLIFIED'!$I:$S,'VEINS SIMPLIFIED'!$N$1,0),"")</f>
        <v/>
      </c>
      <c r="O319" t="str">
        <f>IFERROR(VLOOKUP(CONCATENATE($D319," 2"),'VEINS SIMPLIFIED'!$I:$S,'VEINS SIMPLIFIED'!$O$1,0),"")</f>
        <v/>
      </c>
      <c r="P319" t="str">
        <f>IFERROR(VLOOKUP(CONCATENATE($D319," 3"),'VEINS SIMPLIFIED'!$I:$S,'VEINS SIMPLIFIED'!$R$1,0),"")</f>
        <v>EPIDOTE</v>
      </c>
      <c r="Q319">
        <f>IFERROR(VLOOKUP(CONCATENATE($D319," 3"),'VEINS SIMPLIFIED'!$I:$S,'VEINS SIMPLIFIED'!$N$1,0),"")</f>
        <v>237.25</v>
      </c>
      <c r="R319">
        <f>IFERROR(VLOOKUP(CONCATENATE($D319," 3"),'VEINS SIMPLIFIED'!$I:$S,'VEINS SIMPLIFIED'!$O$1,0),"")</f>
        <v>238.18</v>
      </c>
      <c r="S319" t="str">
        <f>IFERROR(VLOOKUP(CONCATENATE($D319," 4"),'VEINS SIMPLIFIED'!$I:$S,'VEINS SIMPLIFIED'!$R$1,0),"")</f>
        <v>CHLORITE</v>
      </c>
      <c r="T319">
        <f>IFERROR(VLOOKUP(CONCATENATE($D319," 4"),'VEINS SIMPLIFIED'!$I:$S,'VEINS SIMPLIFIED'!$N$1,0),"")</f>
        <v>237.25</v>
      </c>
      <c r="U319">
        <f>IFERROR(VLOOKUP(CONCATENATE($D319," 4"),'VEINS SIMPLIFIED'!$I:$S,'VEINS SIMPLIFIED'!$O$1,0),"")</f>
        <v>238.18</v>
      </c>
      <c r="V319" t="str">
        <f>IFERROR(VLOOKUP(CONCATENATE($D319," 5"),'VEINS SIMPLIFIED'!$I:$S,'VEINS SIMPLIFIED'!$R$1,0),"")</f>
        <v>OTHER</v>
      </c>
      <c r="W319">
        <f>IFERROR(VLOOKUP(CONCATENATE($D319," 5"),'VEINS SIMPLIFIED'!$I:$S,'VEINS SIMPLIFIED'!$N$1,0),"")</f>
        <v>237.25</v>
      </c>
      <c r="X319">
        <f>IFERROR(VLOOKUP(CONCATENATE($D319," 5"),'VEINS SIMPLIFIED'!$I:$S,'VEINS SIMPLIFIED'!$O$1,0),"")</f>
        <v>238.18</v>
      </c>
      <c r="Y319" s="113" t="str">
        <f>IFERROR(VLOOKUP(CONCATENATE($D319," o"),'VEINS SIMPLIFIED'!$I:$BX,68,0),"")</f>
        <v xml:space="preserve"> Quartz scarce, abundant anastamosing Epidote and wider Chl veins, late calcite-hematite veins </v>
      </c>
    </row>
    <row r="320" spans="2:25" hidden="1" x14ac:dyDescent="0.3">
      <c r="B320">
        <v>98</v>
      </c>
      <c r="C320">
        <v>2</v>
      </c>
      <c r="D320" t="str">
        <f>B320&amp;"-"&amp;C320</f>
        <v>98-2</v>
      </c>
      <c r="E320">
        <v>0</v>
      </c>
      <c r="F320">
        <v>99</v>
      </c>
      <c r="G320" s="126">
        <v>238.185</v>
      </c>
      <c r="H320" s="122">
        <v>239.17500000000001</v>
      </c>
      <c r="I320" s="55" t="str">
        <f>IFERROR(VLOOKUP($D320,'VEINS SIMPLIFIED'!$H:$J,3,0),"")</f>
        <v>Sole</v>
      </c>
      <c r="J320" t="str">
        <f>IFERROR(VLOOKUP(CONCATENATE($D320," 1"),'VEINS SIMPLIFIED'!$I:$S,'VEINS SIMPLIFIED'!$R$1,0),"")</f>
        <v>QUARTZ</v>
      </c>
      <c r="K320" s="122">
        <f>IFERROR(VLOOKUP(CONCATENATE($D320," 1"),'VEINS SIMPLIFIED'!$I:$S,'VEINS SIMPLIFIED'!$N$1,0),"")</f>
        <v>238.185</v>
      </c>
      <c r="L320" s="122">
        <f>IFERROR(VLOOKUP(CONCATENATE($D320," 1"),'VEINS SIMPLIFIED'!$I:$S,'VEINS SIMPLIFIED'!$O$1,0),"")</f>
        <v>239.16499999999999</v>
      </c>
      <c r="M320" t="str">
        <f>IFERROR(VLOOKUP(CONCATENATE($D320," 2"),'VEINS SIMPLIFIED'!$I:$S,'VEINS SIMPLIFIED'!$R$1,0),"")</f>
        <v/>
      </c>
      <c r="N320" t="str">
        <f>IFERROR(VLOOKUP(CONCATENATE($D320," 2"),'VEINS SIMPLIFIED'!$I:$S,'VEINS SIMPLIFIED'!$N$1,0),"")</f>
        <v/>
      </c>
      <c r="O320" t="str">
        <f>IFERROR(VLOOKUP(CONCATENATE($D320," 2"),'VEINS SIMPLIFIED'!$I:$S,'VEINS SIMPLIFIED'!$O$1,0),"")</f>
        <v/>
      </c>
      <c r="P320" t="str">
        <f>IFERROR(VLOOKUP(CONCATENATE($D320," 3"),'VEINS SIMPLIFIED'!$I:$S,'VEINS SIMPLIFIED'!$R$1,0),"")</f>
        <v>EPIDOTE</v>
      </c>
      <c r="Q320">
        <f>IFERROR(VLOOKUP(CONCATENATE($D320," 3"),'VEINS SIMPLIFIED'!$I:$S,'VEINS SIMPLIFIED'!$N$1,0),"")</f>
        <v>238.185</v>
      </c>
      <c r="R320">
        <f>IFERROR(VLOOKUP(CONCATENATE($D320," 3"),'VEINS SIMPLIFIED'!$I:$S,'VEINS SIMPLIFIED'!$O$1,0),"")</f>
        <v>239.16499999999999</v>
      </c>
      <c r="S320" t="str">
        <f>IFERROR(VLOOKUP(CONCATENATE($D320," 4"),'VEINS SIMPLIFIED'!$I:$S,'VEINS SIMPLIFIED'!$R$1,0),"")</f>
        <v>CHLORITE</v>
      </c>
      <c r="T320">
        <f>IFERROR(VLOOKUP(CONCATENATE($D320," 4"),'VEINS SIMPLIFIED'!$I:$S,'VEINS SIMPLIFIED'!$N$1,0),"")</f>
        <v>238.185</v>
      </c>
      <c r="U320">
        <f>IFERROR(VLOOKUP(CONCATENATE($D320," 4"),'VEINS SIMPLIFIED'!$I:$S,'VEINS SIMPLIFIED'!$O$1,0),"")</f>
        <v>239.16499999999999</v>
      </c>
      <c r="V320" t="str">
        <f>IFERROR(VLOOKUP(CONCATENATE($D320," 5"),'VEINS SIMPLIFIED'!$I:$S,'VEINS SIMPLIFIED'!$R$1,0),"")</f>
        <v/>
      </c>
      <c r="W320" t="str">
        <f>IFERROR(VLOOKUP(CONCATENATE($D320," 5"),'VEINS SIMPLIFIED'!$I:$S,'VEINS SIMPLIFIED'!$N$1,0),"")</f>
        <v/>
      </c>
      <c r="X320" t="str">
        <f>IFERROR(VLOOKUP(CONCATENATE($D320," 5"),'VEINS SIMPLIFIED'!$I:$S,'VEINS SIMPLIFIED'!$O$1,0),"")</f>
        <v/>
      </c>
      <c r="Y320" s="113" t="str">
        <f>IFERROR(VLOOKUP(CONCATENATE($D320," o"),'VEINS SIMPLIFIED'!$I:$BX,68,0),"")</f>
        <v xml:space="preserve"> Higher density of folded qurtz patches, highly defomed epidote</v>
      </c>
    </row>
    <row r="321" spans="2:25" hidden="1" x14ac:dyDescent="0.3">
      <c r="B321">
        <v>98</v>
      </c>
      <c r="C321">
        <v>3</v>
      </c>
      <c r="D321" t="str">
        <f t="shared" ref="D321:D384" si="5">B321&amp;"-"&amp;C321</f>
        <v>98-3</v>
      </c>
      <c r="E321">
        <v>0</v>
      </c>
      <c r="F321">
        <v>64</v>
      </c>
      <c r="G321" s="126">
        <v>239.17500000000001</v>
      </c>
      <c r="H321" s="122">
        <v>239.815</v>
      </c>
      <c r="I321" s="55" t="str">
        <f>IFERROR(VLOOKUP($D321,'VEINS SIMPLIFIED'!$H:$J,3,0),"")</f>
        <v>Sole</v>
      </c>
      <c r="J321" t="str">
        <f>IFERROR(VLOOKUP(CONCATENATE($D321," 1"),'VEINS SIMPLIFIED'!$I:$S,'VEINS SIMPLIFIED'!$R$1,0),"")</f>
        <v>QUARTZ</v>
      </c>
      <c r="K321" s="122">
        <f>IFERROR(VLOOKUP(CONCATENATE($D321," 1"),'VEINS SIMPLIFIED'!$I:$S,'VEINS SIMPLIFIED'!$N$1,0),"")</f>
        <v>239.17500000000001</v>
      </c>
      <c r="L321" s="122">
        <f>IFERROR(VLOOKUP(CONCATENATE($D321," 1"),'VEINS SIMPLIFIED'!$I:$S,'VEINS SIMPLIFIED'!$O$1,0),"")</f>
        <v>239.815</v>
      </c>
      <c r="M321" t="str">
        <f>IFERROR(VLOOKUP(CONCATENATE($D321," 2"),'VEINS SIMPLIFIED'!$I:$S,'VEINS SIMPLIFIED'!$R$1,0),"")</f>
        <v/>
      </c>
      <c r="N321" t="str">
        <f>IFERROR(VLOOKUP(CONCATENATE($D321," 2"),'VEINS SIMPLIFIED'!$I:$S,'VEINS SIMPLIFIED'!$N$1,0),"")</f>
        <v/>
      </c>
      <c r="O321" t="str">
        <f>IFERROR(VLOOKUP(CONCATENATE($D321," 2"),'VEINS SIMPLIFIED'!$I:$S,'VEINS SIMPLIFIED'!$O$1,0),"")</f>
        <v/>
      </c>
      <c r="P321" t="str">
        <f>IFERROR(VLOOKUP(CONCATENATE($D321," 3"),'VEINS SIMPLIFIED'!$I:$S,'VEINS SIMPLIFIED'!$R$1,0),"")</f>
        <v>EPIDOTE</v>
      </c>
      <c r="Q321">
        <f>IFERROR(VLOOKUP(CONCATENATE($D321," 3"),'VEINS SIMPLIFIED'!$I:$S,'VEINS SIMPLIFIED'!$N$1,0),"")</f>
        <v>239.17500000000001</v>
      </c>
      <c r="R321">
        <f>IFERROR(VLOOKUP(CONCATENATE($D321," 3"),'VEINS SIMPLIFIED'!$I:$S,'VEINS SIMPLIFIED'!$O$1,0),"")</f>
        <v>239.815</v>
      </c>
      <c r="S321" t="str">
        <f>IFERROR(VLOOKUP(CONCATENATE($D321," 4"),'VEINS SIMPLIFIED'!$I:$S,'VEINS SIMPLIFIED'!$R$1,0),"")</f>
        <v>CHLORITE</v>
      </c>
      <c r="T321">
        <f>IFERROR(VLOOKUP(CONCATENATE($D321," 4"),'VEINS SIMPLIFIED'!$I:$S,'VEINS SIMPLIFIED'!$N$1,0),"")</f>
        <v>239.17500000000001</v>
      </c>
      <c r="U321">
        <f>IFERROR(VLOOKUP(CONCATENATE($D321," 4"),'VEINS SIMPLIFIED'!$I:$S,'VEINS SIMPLIFIED'!$O$1,0),"")</f>
        <v>239.815</v>
      </c>
      <c r="V321" t="str">
        <f>IFERROR(VLOOKUP(CONCATENATE($D321," 5"),'VEINS SIMPLIFIED'!$I:$S,'VEINS SIMPLIFIED'!$R$1,0),"")</f>
        <v/>
      </c>
      <c r="W321" t="str">
        <f>IFERROR(VLOOKUP(CONCATENATE($D321," 5"),'VEINS SIMPLIFIED'!$I:$S,'VEINS SIMPLIFIED'!$N$1,0),"")</f>
        <v/>
      </c>
      <c r="X321" t="str">
        <f>IFERROR(VLOOKUP(CONCATENATE($D321," 5"),'VEINS SIMPLIFIED'!$I:$S,'VEINS SIMPLIFIED'!$O$1,0),"")</f>
        <v/>
      </c>
      <c r="Y321" s="113" t="str">
        <f>IFERROR(VLOOKUP(CONCATENATE($D321," o"),'VEINS SIMPLIFIED'!$I:$BX,68,0),"")</f>
        <v>Dominated by epidotewith assocaited garnet ? With very litlle qtz</v>
      </c>
    </row>
    <row r="322" spans="2:25" hidden="1" x14ac:dyDescent="0.3">
      <c r="B322">
        <v>98</v>
      </c>
      <c r="C322">
        <v>4</v>
      </c>
      <c r="D322" t="str">
        <f t="shared" si="5"/>
        <v>98-4</v>
      </c>
      <c r="E322">
        <v>0</v>
      </c>
      <c r="F322">
        <v>63</v>
      </c>
      <c r="G322" s="126">
        <v>239.82500000000002</v>
      </c>
      <c r="H322" s="122">
        <v>240.45500000000001</v>
      </c>
      <c r="I322" s="55" t="str">
        <f>IFERROR(VLOOKUP($D322,'VEINS SIMPLIFIED'!$H:$J,3,0),"")</f>
        <v>Sole</v>
      </c>
      <c r="J322" t="str">
        <f>IFERROR(VLOOKUP(CONCATENATE($D322," 1"),'VEINS SIMPLIFIED'!$I:$S,'VEINS SIMPLIFIED'!$R$1,0),"")</f>
        <v>QUARTZ</v>
      </c>
      <c r="K322" s="122">
        <f>IFERROR(VLOOKUP(CONCATENATE($D322," 1"),'VEINS SIMPLIFIED'!$I:$S,'VEINS SIMPLIFIED'!$N$1,0),"")</f>
        <v>239.82500000000002</v>
      </c>
      <c r="L322" s="122">
        <f>IFERROR(VLOOKUP(CONCATENATE($D322," 1"),'VEINS SIMPLIFIED'!$I:$S,'VEINS SIMPLIFIED'!$O$1,0),"")</f>
        <v>240.45500000000001</v>
      </c>
      <c r="M322" t="str">
        <f>IFERROR(VLOOKUP(CONCATENATE($D322," 2"),'VEINS SIMPLIFIED'!$I:$S,'VEINS SIMPLIFIED'!$R$1,0),"")</f>
        <v/>
      </c>
      <c r="N322" t="str">
        <f>IFERROR(VLOOKUP(CONCATENATE($D322," 2"),'VEINS SIMPLIFIED'!$I:$S,'VEINS SIMPLIFIED'!$N$1,0),"")</f>
        <v/>
      </c>
      <c r="O322" t="str">
        <f>IFERROR(VLOOKUP(CONCATENATE($D322," 2"),'VEINS SIMPLIFIED'!$I:$S,'VEINS SIMPLIFIED'!$O$1,0),"")</f>
        <v/>
      </c>
      <c r="P322" t="str">
        <f>IFERROR(VLOOKUP(CONCATENATE($D322," 3"),'VEINS SIMPLIFIED'!$I:$S,'VEINS SIMPLIFIED'!$R$1,0),"")</f>
        <v>EPIDOTE</v>
      </c>
      <c r="Q322">
        <f>IFERROR(VLOOKUP(CONCATENATE($D322," 3"),'VEINS SIMPLIFIED'!$I:$S,'VEINS SIMPLIFIED'!$N$1,0),"")</f>
        <v>239.82500000000002</v>
      </c>
      <c r="R322">
        <f>IFERROR(VLOOKUP(CONCATENATE($D322," 3"),'VEINS SIMPLIFIED'!$I:$S,'VEINS SIMPLIFIED'!$O$1,0),"")</f>
        <v>240.45500000000001</v>
      </c>
      <c r="S322" t="str">
        <f>IFERROR(VLOOKUP(CONCATENATE($D322," 4"),'VEINS SIMPLIFIED'!$I:$S,'VEINS SIMPLIFIED'!$R$1,0),"")</f>
        <v>CHLORITE</v>
      </c>
      <c r="T322">
        <f>IFERROR(VLOOKUP(CONCATENATE($D322," 4"),'VEINS SIMPLIFIED'!$I:$S,'VEINS SIMPLIFIED'!$N$1,0),"")</f>
        <v>239.82500000000002</v>
      </c>
      <c r="U322">
        <f>IFERROR(VLOOKUP(CONCATENATE($D322," 4"),'VEINS SIMPLIFIED'!$I:$S,'VEINS SIMPLIFIED'!$O$1,0),"")</f>
        <v>240.45500000000001</v>
      </c>
      <c r="V322" t="str">
        <f>IFERROR(VLOOKUP(CONCATENATE($D322," 5"),'VEINS SIMPLIFIED'!$I:$S,'VEINS SIMPLIFIED'!$R$1,0),"")</f>
        <v>OTHER</v>
      </c>
      <c r="W322">
        <f>IFERROR(VLOOKUP(CONCATENATE($D322," 5"),'VEINS SIMPLIFIED'!$I:$S,'VEINS SIMPLIFIED'!$N$1,0),"")</f>
        <v>239.82500000000002</v>
      </c>
      <c r="X322">
        <f>IFERROR(VLOOKUP(CONCATENATE($D322," 5"),'VEINS SIMPLIFIED'!$I:$S,'VEINS SIMPLIFIED'!$O$1,0),"")</f>
        <v>240.45500000000001</v>
      </c>
      <c r="Y322" s="113" t="str">
        <f>IFERROR(VLOOKUP(CONCATENATE($D322," o"),'VEINS SIMPLIFIED'!$I:$BX,68,0),"")</f>
        <v>Section dominated by Chl, with dissiminated patches of Qtz</v>
      </c>
    </row>
    <row r="323" spans="2:25" hidden="1" x14ac:dyDescent="0.3">
      <c r="B323">
        <v>99</v>
      </c>
      <c r="C323">
        <v>1</v>
      </c>
      <c r="D323" t="str">
        <f t="shared" si="5"/>
        <v>99-1</v>
      </c>
      <c r="E323">
        <v>0</v>
      </c>
      <c r="F323">
        <v>94</v>
      </c>
      <c r="G323" s="126">
        <v>240.3</v>
      </c>
      <c r="H323" s="122">
        <v>241.24</v>
      </c>
      <c r="I323" s="55" t="str">
        <f>IFERROR(VLOOKUP($D323,'VEINS SIMPLIFIED'!$H:$J,3,0),"")</f>
        <v>Sole</v>
      </c>
      <c r="J323" t="str">
        <f>IFERROR(VLOOKUP(CONCATENATE($D323," 1"),'VEINS SIMPLIFIED'!$I:$S,'VEINS SIMPLIFIED'!$R$1,0),"")</f>
        <v>QUARTZ</v>
      </c>
      <c r="K323" s="122">
        <f>IFERROR(VLOOKUP(CONCATENATE($D323," 1"),'VEINS SIMPLIFIED'!$I:$S,'VEINS SIMPLIFIED'!$N$1,0),"")</f>
        <v>240.3</v>
      </c>
      <c r="L323" s="122">
        <f>IFERROR(VLOOKUP(CONCATENATE($D323," 1"),'VEINS SIMPLIFIED'!$I:$S,'VEINS SIMPLIFIED'!$O$1,0),"")</f>
        <v>241.25</v>
      </c>
      <c r="M323" t="str">
        <f>IFERROR(VLOOKUP(CONCATENATE($D323," 2"),'VEINS SIMPLIFIED'!$I:$S,'VEINS SIMPLIFIED'!$R$1,0),"")</f>
        <v/>
      </c>
      <c r="N323" t="str">
        <f>IFERROR(VLOOKUP(CONCATENATE($D323," 2"),'VEINS SIMPLIFIED'!$I:$S,'VEINS SIMPLIFIED'!$N$1,0),"")</f>
        <v/>
      </c>
      <c r="O323" t="str">
        <f>IFERROR(VLOOKUP(CONCATENATE($D323," 2"),'VEINS SIMPLIFIED'!$I:$S,'VEINS SIMPLIFIED'!$O$1,0),"")</f>
        <v/>
      </c>
      <c r="P323" t="str">
        <f>IFERROR(VLOOKUP(CONCATENATE($D323," 3"),'VEINS SIMPLIFIED'!$I:$S,'VEINS SIMPLIFIED'!$R$1,0),"")</f>
        <v>EPIDOTE</v>
      </c>
      <c r="Q323">
        <f>IFERROR(VLOOKUP(CONCATENATE($D323," 3"),'VEINS SIMPLIFIED'!$I:$S,'VEINS SIMPLIFIED'!$N$1,0),"")</f>
        <v>240.3</v>
      </c>
      <c r="R323">
        <f>IFERROR(VLOOKUP(CONCATENATE($D323," 3"),'VEINS SIMPLIFIED'!$I:$S,'VEINS SIMPLIFIED'!$O$1,0),"")</f>
        <v>241.25</v>
      </c>
      <c r="S323" t="str">
        <f>IFERROR(VLOOKUP(CONCATENATE($D323," 4"),'VEINS SIMPLIFIED'!$I:$S,'VEINS SIMPLIFIED'!$R$1,0),"")</f>
        <v>CHLORITE</v>
      </c>
      <c r="T323">
        <f>IFERROR(VLOOKUP(CONCATENATE($D323," 4"),'VEINS SIMPLIFIED'!$I:$S,'VEINS SIMPLIFIED'!$N$1,0),"")</f>
        <v>240.3</v>
      </c>
      <c r="U323">
        <f>IFERROR(VLOOKUP(CONCATENATE($D323," 4"),'VEINS SIMPLIFIED'!$I:$S,'VEINS SIMPLIFIED'!$O$1,0),"")</f>
        <v>241.25</v>
      </c>
      <c r="V323" t="str">
        <f>IFERROR(VLOOKUP(CONCATENATE($D323," 5"),'VEINS SIMPLIFIED'!$I:$S,'VEINS SIMPLIFIED'!$R$1,0),"")</f>
        <v>OTHER</v>
      </c>
      <c r="W323">
        <f>IFERROR(VLOOKUP(CONCATENATE($D323," 5"),'VEINS SIMPLIFIED'!$I:$S,'VEINS SIMPLIFIED'!$N$1,0),"")</f>
        <v>240.3</v>
      </c>
      <c r="X323">
        <f>IFERROR(VLOOKUP(CONCATENATE($D323," 5"),'VEINS SIMPLIFIED'!$I:$S,'VEINS SIMPLIFIED'!$O$1,0),"")</f>
        <v>241.25</v>
      </c>
      <c r="Y323" s="113" t="str">
        <f>IFERROR(VLOOKUP(CONCATENATE($D323," o"),'VEINS SIMPLIFIED'!$I:$BX,68,0),"")</f>
        <v>Section dominated by Ep with dissiminated patches of Qtz</v>
      </c>
    </row>
    <row r="324" spans="2:25" hidden="1" x14ac:dyDescent="0.3">
      <c r="B324">
        <v>99</v>
      </c>
      <c r="C324">
        <v>2</v>
      </c>
      <c r="D324" t="str">
        <f t="shared" si="5"/>
        <v>99-2</v>
      </c>
      <c r="E324">
        <v>0</v>
      </c>
      <c r="F324">
        <v>78</v>
      </c>
      <c r="G324" s="126">
        <v>241.25</v>
      </c>
      <c r="H324" s="122">
        <v>242.03</v>
      </c>
      <c r="I324" s="55" t="str">
        <f>IFERROR(VLOOKUP($D324,'VEINS SIMPLIFIED'!$H:$J,3,0),"")</f>
        <v>Sole</v>
      </c>
      <c r="J324" t="str">
        <f>IFERROR(VLOOKUP(CONCATENATE($D324," 1"),'VEINS SIMPLIFIED'!$I:$S,'VEINS SIMPLIFIED'!$R$1,0),"")</f>
        <v>QUARTZ</v>
      </c>
      <c r="K324" s="122">
        <f>IFERROR(VLOOKUP(CONCATENATE($D324," 1"),'VEINS SIMPLIFIED'!$I:$S,'VEINS SIMPLIFIED'!$N$1,0),"")</f>
        <v>241.25</v>
      </c>
      <c r="L324" s="122">
        <f>IFERROR(VLOOKUP(CONCATENATE($D324," 1"),'VEINS SIMPLIFIED'!$I:$S,'VEINS SIMPLIFIED'!$O$1,0),"")</f>
        <v>242.03</v>
      </c>
      <c r="M324" t="str">
        <f>IFERROR(VLOOKUP(CONCATENATE($D324," 2"),'VEINS SIMPLIFIED'!$I:$S,'VEINS SIMPLIFIED'!$R$1,0),"")</f>
        <v/>
      </c>
      <c r="N324" t="str">
        <f>IFERROR(VLOOKUP(CONCATENATE($D324," 2"),'VEINS SIMPLIFIED'!$I:$S,'VEINS SIMPLIFIED'!$N$1,0),"")</f>
        <v/>
      </c>
      <c r="O324" t="str">
        <f>IFERROR(VLOOKUP(CONCATENATE($D324," 2"),'VEINS SIMPLIFIED'!$I:$S,'VEINS SIMPLIFIED'!$O$1,0),"")</f>
        <v/>
      </c>
      <c r="P324" t="str">
        <f>IFERROR(VLOOKUP(CONCATENATE($D324," 3"),'VEINS SIMPLIFIED'!$I:$S,'VEINS SIMPLIFIED'!$R$1,0),"")</f>
        <v>EPIDOTE</v>
      </c>
      <c r="Q324">
        <f>IFERROR(VLOOKUP(CONCATENATE($D324," 3"),'VEINS SIMPLIFIED'!$I:$S,'VEINS SIMPLIFIED'!$N$1,0),"")</f>
        <v>241.25</v>
      </c>
      <c r="R324">
        <f>IFERROR(VLOOKUP(CONCATENATE($D324," 3"),'VEINS SIMPLIFIED'!$I:$S,'VEINS SIMPLIFIED'!$O$1,0),"")</f>
        <v>242.03</v>
      </c>
      <c r="S324" t="str">
        <f>IFERROR(VLOOKUP(CONCATENATE($D324," 4"),'VEINS SIMPLIFIED'!$I:$S,'VEINS SIMPLIFIED'!$R$1,0),"")</f>
        <v>CHLORITE</v>
      </c>
      <c r="T324">
        <f>IFERROR(VLOOKUP(CONCATENATE($D324," 4"),'VEINS SIMPLIFIED'!$I:$S,'VEINS SIMPLIFIED'!$N$1,0),"")</f>
        <v>241.25</v>
      </c>
      <c r="U324">
        <f>IFERROR(VLOOKUP(CONCATENATE($D324," 4"),'VEINS SIMPLIFIED'!$I:$S,'VEINS SIMPLIFIED'!$O$1,0),"")</f>
        <v>242.03</v>
      </c>
      <c r="V324" t="str">
        <f>IFERROR(VLOOKUP(CONCATENATE($D324," 5"),'VEINS SIMPLIFIED'!$I:$S,'VEINS SIMPLIFIED'!$R$1,0),"")</f>
        <v>OTHER</v>
      </c>
      <c r="W324">
        <f>IFERROR(VLOOKUP(CONCATENATE($D324," 5"),'VEINS SIMPLIFIED'!$I:$S,'VEINS SIMPLIFIED'!$N$1,0),"")</f>
        <v>241.25</v>
      </c>
      <c r="X324">
        <f>IFERROR(VLOOKUP(CONCATENATE($D324," 5"),'VEINS SIMPLIFIED'!$I:$S,'VEINS SIMPLIFIED'!$O$1,0),"")</f>
        <v>242.03</v>
      </c>
      <c r="Y324" s="113" t="str">
        <f>IFERROR(VLOOKUP(CONCATENATE($D324," o"),'VEINS SIMPLIFIED'!$I:$BX,68,0),"")</f>
        <v>Section dominated by Ep with dissiminated patches of Qtz. Large late calcite vein at 51 cm.</v>
      </c>
    </row>
    <row r="325" spans="2:25" hidden="1" x14ac:dyDescent="0.3">
      <c r="B325">
        <v>99</v>
      </c>
      <c r="C325">
        <v>3</v>
      </c>
      <c r="D325" t="str">
        <f t="shared" si="5"/>
        <v>99-3</v>
      </c>
      <c r="E325">
        <v>0</v>
      </c>
      <c r="F325">
        <v>85</v>
      </c>
      <c r="G325" s="126">
        <v>242.04</v>
      </c>
      <c r="H325" s="122">
        <v>242.89</v>
      </c>
      <c r="I325" s="55" t="str">
        <f>IFERROR(VLOOKUP($D325,'VEINS SIMPLIFIED'!$H:$J,3,0),"")</f>
        <v>Sole</v>
      </c>
      <c r="J325" t="str">
        <f>IFERROR(VLOOKUP(CONCATENATE($D325," 1"),'VEINS SIMPLIFIED'!$I:$S,'VEINS SIMPLIFIED'!$R$1,0),"")</f>
        <v>QUARTZ</v>
      </c>
      <c r="K325" s="122">
        <f>IFERROR(VLOOKUP(CONCATENATE($D325," 1"),'VEINS SIMPLIFIED'!$I:$S,'VEINS SIMPLIFIED'!$N$1,0),"")</f>
        <v>242.04</v>
      </c>
      <c r="L325" s="122">
        <f>IFERROR(VLOOKUP(CONCATENATE($D325," 1"),'VEINS SIMPLIFIED'!$I:$S,'VEINS SIMPLIFIED'!$O$1,0),"")</f>
        <v>242.89</v>
      </c>
      <c r="M325" t="str">
        <f>IFERROR(VLOOKUP(CONCATENATE($D325," 2"),'VEINS SIMPLIFIED'!$I:$S,'VEINS SIMPLIFIED'!$R$1,0),"")</f>
        <v/>
      </c>
      <c r="N325" t="str">
        <f>IFERROR(VLOOKUP(CONCATENATE($D325," 2"),'VEINS SIMPLIFIED'!$I:$S,'VEINS SIMPLIFIED'!$N$1,0),"")</f>
        <v/>
      </c>
      <c r="O325" t="str">
        <f>IFERROR(VLOOKUP(CONCATENATE($D325," 2"),'VEINS SIMPLIFIED'!$I:$S,'VEINS SIMPLIFIED'!$O$1,0),"")</f>
        <v/>
      </c>
      <c r="P325" t="str">
        <f>IFERROR(VLOOKUP(CONCATENATE($D325," 3"),'VEINS SIMPLIFIED'!$I:$S,'VEINS SIMPLIFIED'!$R$1,0),"")</f>
        <v>EPIDOTE</v>
      </c>
      <c r="Q325">
        <f>IFERROR(VLOOKUP(CONCATENATE($D325," 3"),'VEINS SIMPLIFIED'!$I:$S,'VEINS SIMPLIFIED'!$N$1,0),"")</f>
        <v>242.04</v>
      </c>
      <c r="R325">
        <f>IFERROR(VLOOKUP(CONCATENATE($D325," 3"),'VEINS SIMPLIFIED'!$I:$S,'VEINS SIMPLIFIED'!$O$1,0),"")</f>
        <v>242.89</v>
      </c>
      <c r="S325" t="str">
        <f>IFERROR(VLOOKUP(CONCATENATE($D325," 4"),'VEINS SIMPLIFIED'!$I:$S,'VEINS SIMPLIFIED'!$R$1,0),"")</f>
        <v>CHLORITE</v>
      </c>
      <c r="T325">
        <f>IFERROR(VLOOKUP(CONCATENATE($D325," 4"),'VEINS SIMPLIFIED'!$I:$S,'VEINS SIMPLIFIED'!$N$1,0),"")</f>
        <v>242.04</v>
      </c>
      <c r="U325">
        <f>IFERROR(VLOOKUP(CONCATENATE($D325," 4"),'VEINS SIMPLIFIED'!$I:$S,'VEINS SIMPLIFIED'!$O$1,0),"")</f>
        <v>242.89</v>
      </c>
      <c r="V325" t="str">
        <f>IFERROR(VLOOKUP(CONCATENATE($D325," 5"),'VEINS SIMPLIFIED'!$I:$S,'VEINS SIMPLIFIED'!$R$1,0),"")</f>
        <v>OTHER</v>
      </c>
      <c r="W325">
        <f>IFERROR(VLOOKUP(CONCATENATE($D325," 5"),'VEINS SIMPLIFIED'!$I:$S,'VEINS SIMPLIFIED'!$N$1,0),"")</f>
        <v>242.04</v>
      </c>
      <c r="X325">
        <f>IFERROR(VLOOKUP(CONCATENATE($D325," 5"),'VEINS SIMPLIFIED'!$I:$S,'VEINS SIMPLIFIED'!$O$1,0),"")</f>
        <v>242.89</v>
      </c>
      <c r="Y325" s="113" t="str">
        <f>IFERROR(VLOOKUP(CONCATENATE($D325," o"),'VEINS SIMPLIFIED'!$I:$BX,68,0),"")</f>
        <v>Section dominated by layeting with few vein except for thin chlorite and late calcite veins.</v>
      </c>
    </row>
    <row r="326" spans="2:25" hidden="1" x14ac:dyDescent="0.3">
      <c r="B326">
        <v>99</v>
      </c>
      <c r="C326">
        <v>4</v>
      </c>
      <c r="D326" t="str">
        <f t="shared" si="5"/>
        <v>99-4</v>
      </c>
      <c r="E326">
        <v>0</v>
      </c>
      <c r="F326">
        <v>55</v>
      </c>
      <c r="G326" s="126">
        <v>242.89499999999998</v>
      </c>
      <c r="H326" s="122">
        <v>243.44499999999999</v>
      </c>
      <c r="I326" s="55" t="str">
        <f>IFERROR(VLOOKUP($D326,'VEINS SIMPLIFIED'!$H:$J,3,0),"")</f>
        <v>Sole</v>
      </c>
      <c r="J326" t="str">
        <f>IFERROR(VLOOKUP(CONCATENATE($D326," 1"),'VEINS SIMPLIFIED'!$I:$S,'VEINS SIMPLIFIED'!$R$1,0),"")</f>
        <v>QUARTZ</v>
      </c>
      <c r="K326" s="122">
        <f>IFERROR(VLOOKUP(CONCATENATE($D326," 1"),'VEINS SIMPLIFIED'!$I:$S,'VEINS SIMPLIFIED'!$N$1,0),"")</f>
        <v>242.89499999999998</v>
      </c>
      <c r="L326" s="122">
        <f>IFERROR(VLOOKUP(CONCATENATE($D326," 1"),'VEINS SIMPLIFIED'!$I:$S,'VEINS SIMPLIFIED'!$O$1,0),"")</f>
        <v>243.43499999999997</v>
      </c>
      <c r="M326" t="str">
        <f>IFERROR(VLOOKUP(CONCATENATE($D326," 2"),'VEINS SIMPLIFIED'!$I:$S,'VEINS SIMPLIFIED'!$R$1,0),"")</f>
        <v/>
      </c>
      <c r="N326" t="str">
        <f>IFERROR(VLOOKUP(CONCATENATE($D326," 2"),'VEINS SIMPLIFIED'!$I:$S,'VEINS SIMPLIFIED'!$N$1,0),"")</f>
        <v/>
      </c>
      <c r="O326" t="str">
        <f>IFERROR(VLOOKUP(CONCATENATE($D326," 2"),'VEINS SIMPLIFIED'!$I:$S,'VEINS SIMPLIFIED'!$O$1,0),"")</f>
        <v/>
      </c>
      <c r="P326" t="str">
        <f>IFERROR(VLOOKUP(CONCATENATE($D326," 3"),'VEINS SIMPLIFIED'!$I:$S,'VEINS SIMPLIFIED'!$R$1,0),"")</f>
        <v>EPIDOTE</v>
      </c>
      <c r="Q326">
        <f>IFERROR(VLOOKUP(CONCATENATE($D326," 3"),'VEINS SIMPLIFIED'!$I:$S,'VEINS SIMPLIFIED'!$N$1,0),"")</f>
        <v>242.89499999999998</v>
      </c>
      <c r="R326">
        <f>IFERROR(VLOOKUP(CONCATENATE($D326," 3"),'VEINS SIMPLIFIED'!$I:$S,'VEINS SIMPLIFIED'!$O$1,0),"")</f>
        <v>243.43499999999997</v>
      </c>
      <c r="S326" t="str">
        <f>IFERROR(VLOOKUP(CONCATENATE($D326," 4"),'VEINS SIMPLIFIED'!$I:$S,'VEINS SIMPLIFIED'!$R$1,0),"")</f>
        <v>CHLORITE</v>
      </c>
      <c r="T326">
        <f>IFERROR(VLOOKUP(CONCATENATE($D326," 4"),'VEINS SIMPLIFIED'!$I:$S,'VEINS SIMPLIFIED'!$N$1,0),"")</f>
        <v>242.89499999999998</v>
      </c>
      <c r="U326">
        <f>IFERROR(VLOOKUP(CONCATENATE($D326," 4"),'VEINS SIMPLIFIED'!$I:$S,'VEINS SIMPLIFIED'!$O$1,0),"")</f>
        <v>243.43499999999997</v>
      </c>
      <c r="V326" t="str">
        <f>IFERROR(VLOOKUP(CONCATENATE($D326," 5"),'VEINS SIMPLIFIED'!$I:$S,'VEINS SIMPLIFIED'!$R$1,0),"")</f>
        <v/>
      </c>
      <c r="W326" t="str">
        <f>IFERROR(VLOOKUP(CONCATENATE($D326," 5"),'VEINS SIMPLIFIED'!$I:$S,'VEINS SIMPLIFIED'!$N$1,0),"")</f>
        <v/>
      </c>
      <c r="X326" t="str">
        <f>IFERROR(VLOOKUP(CONCATENATE($D326," 5"),'VEINS SIMPLIFIED'!$I:$S,'VEINS SIMPLIFIED'!$O$1,0),"")</f>
        <v/>
      </c>
      <c r="Y326" s="113" t="str">
        <f>IFERROR(VLOOKUP(CONCATENATE($D326," o"),'VEINS SIMPLIFIED'!$I:$BX,68,0),"")</f>
        <v>Section dominated by epidote veins, highly deformed. Disseminated qtz patches.</v>
      </c>
    </row>
    <row r="327" spans="2:25" hidden="1" x14ac:dyDescent="0.3">
      <c r="B327">
        <v>100</v>
      </c>
      <c r="C327">
        <v>1</v>
      </c>
      <c r="D327" t="str">
        <f t="shared" si="5"/>
        <v>100-1</v>
      </c>
      <c r="E327">
        <v>0</v>
      </c>
      <c r="F327">
        <v>95</v>
      </c>
      <c r="G327" s="126">
        <v>243.35</v>
      </c>
      <c r="H327" s="122">
        <v>244.29999999999998</v>
      </c>
      <c r="I327" s="55" t="str">
        <f>IFERROR(VLOOKUP($D327,'VEINS SIMPLIFIED'!$H:$J,3,0),"")</f>
        <v>Sole</v>
      </c>
      <c r="J327" t="str">
        <f>IFERROR(VLOOKUP(CONCATENATE($D327," 1"),'VEINS SIMPLIFIED'!$I:$S,'VEINS SIMPLIFIED'!$R$1,0),"")</f>
        <v>QUARTZ</v>
      </c>
      <c r="K327" s="122">
        <f>IFERROR(VLOOKUP(CONCATENATE($D327," 1"),'VEINS SIMPLIFIED'!$I:$S,'VEINS SIMPLIFIED'!$N$1,0),"")</f>
        <v>243.35</v>
      </c>
      <c r="L327" s="122">
        <f>IFERROR(VLOOKUP(CONCATENATE($D327," 1"),'VEINS SIMPLIFIED'!$I:$S,'VEINS SIMPLIFIED'!$O$1,0),"")</f>
        <v>244.29</v>
      </c>
      <c r="M327" t="str">
        <f>IFERROR(VLOOKUP(CONCATENATE($D327," 2"),'VEINS SIMPLIFIED'!$I:$S,'VEINS SIMPLIFIED'!$R$1,0),"")</f>
        <v/>
      </c>
      <c r="N327" t="str">
        <f>IFERROR(VLOOKUP(CONCATENATE($D327," 2"),'VEINS SIMPLIFIED'!$I:$S,'VEINS SIMPLIFIED'!$N$1,0),"")</f>
        <v/>
      </c>
      <c r="O327" t="str">
        <f>IFERROR(VLOOKUP(CONCATENATE($D327," 2"),'VEINS SIMPLIFIED'!$I:$S,'VEINS SIMPLIFIED'!$O$1,0),"")</f>
        <v/>
      </c>
      <c r="P327" t="str">
        <f>IFERROR(VLOOKUP(CONCATENATE($D327," 3"),'VEINS SIMPLIFIED'!$I:$S,'VEINS SIMPLIFIED'!$R$1,0),"")</f>
        <v>EPIDOTE</v>
      </c>
      <c r="Q327">
        <f>IFERROR(VLOOKUP(CONCATENATE($D327," 3"),'VEINS SIMPLIFIED'!$I:$S,'VEINS SIMPLIFIED'!$N$1,0),"")</f>
        <v>243.35</v>
      </c>
      <c r="R327">
        <f>IFERROR(VLOOKUP(CONCATENATE($D327," 3"),'VEINS SIMPLIFIED'!$I:$S,'VEINS SIMPLIFIED'!$O$1,0),"")</f>
        <v>244.29</v>
      </c>
      <c r="S327" t="str">
        <f>IFERROR(VLOOKUP(CONCATENATE($D327," 4"),'VEINS SIMPLIFIED'!$I:$S,'VEINS SIMPLIFIED'!$R$1,0),"")</f>
        <v>CHLORITE</v>
      </c>
      <c r="T327">
        <f>IFERROR(VLOOKUP(CONCATENATE($D327," 4"),'VEINS SIMPLIFIED'!$I:$S,'VEINS SIMPLIFIED'!$N$1,0),"")</f>
        <v>243.35</v>
      </c>
      <c r="U327">
        <f>IFERROR(VLOOKUP(CONCATENATE($D327," 4"),'VEINS SIMPLIFIED'!$I:$S,'VEINS SIMPLIFIED'!$O$1,0),"")</f>
        <v>244.29</v>
      </c>
      <c r="V327" t="str">
        <f>IFERROR(VLOOKUP(CONCATENATE($D327," 5"),'VEINS SIMPLIFIED'!$I:$S,'VEINS SIMPLIFIED'!$R$1,0),"")</f>
        <v/>
      </c>
      <c r="W327" t="str">
        <f>IFERROR(VLOOKUP(CONCATENATE($D327," 5"),'VEINS SIMPLIFIED'!$I:$S,'VEINS SIMPLIFIED'!$N$1,0),"")</f>
        <v/>
      </c>
      <c r="X327" t="str">
        <f>IFERROR(VLOOKUP(CONCATENATE($D327," 5"),'VEINS SIMPLIFIED'!$I:$S,'VEINS SIMPLIFIED'!$O$1,0),"")</f>
        <v/>
      </c>
      <c r="Y327" s="113" t="str">
        <f>IFERROR(VLOOKUP(CONCATENATE($D327," o"),'VEINS SIMPLIFIED'!$I:$BX,68,0),"")</f>
        <v>Section dominated by epidote veins, highly deformed. Disseminated qtz patches.</v>
      </c>
    </row>
    <row r="328" spans="2:25" hidden="1" x14ac:dyDescent="0.3">
      <c r="B328">
        <v>100</v>
      </c>
      <c r="C328">
        <v>2</v>
      </c>
      <c r="D328" t="str">
        <f t="shared" si="5"/>
        <v>100-2</v>
      </c>
      <c r="E328">
        <v>0</v>
      </c>
      <c r="F328">
        <v>67</v>
      </c>
      <c r="G328" s="126">
        <v>244.29999999999998</v>
      </c>
      <c r="H328" s="122">
        <v>244.96999999999997</v>
      </c>
      <c r="I328" s="55" t="str">
        <f>IFERROR(VLOOKUP($D328,'VEINS SIMPLIFIED'!$H:$J,3,0),"")</f>
        <v>Sole</v>
      </c>
      <c r="J328" t="str">
        <f>IFERROR(VLOOKUP(CONCATENATE($D328," 1"),'VEINS SIMPLIFIED'!$I:$S,'VEINS SIMPLIFIED'!$R$1,0),"")</f>
        <v>QUARTZ</v>
      </c>
      <c r="K328" s="122">
        <f>IFERROR(VLOOKUP(CONCATENATE($D328," 1"),'VEINS SIMPLIFIED'!$I:$S,'VEINS SIMPLIFIED'!$N$1,0),"")</f>
        <v>244.29999999999998</v>
      </c>
      <c r="L328" s="122">
        <f>IFERROR(VLOOKUP(CONCATENATE($D328," 1"),'VEINS SIMPLIFIED'!$I:$S,'VEINS SIMPLIFIED'!$O$1,0),"")</f>
        <v>244.96999999999997</v>
      </c>
      <c r="M328" t="str">
        <f>IFERROR(VLOOKUP(CONCATENATE($D328," 2"),'VEINS SIMPLIFIED'!$I:$S,'VEINS SIMPLIFIED'!$R$1,0),"")</f>
        <v/>
      </c>
      <c r="N328" t="str">
        <f>IFERROR(VLOOKUP(CONCATENATE($D328," 2"),'VEINS SIMPLIFIED'!$I:$S,'VEINS SIMPLIFIED'!$N$1,0),"")</f>
        <v/>
      </c>
      <c r="O328" t="str">
        <f>IFERROR(VLOOKUP(CONCATENATE($D328," 2"),'VEINS SIMPLIFIED'!$I:$S,'VEINS SIMPLIFIED'!$O$1,0),"")</f>
        <v/>
      </c>
      <c r="P328" t="str">
        <f>IFERROR(VLOOKUP(CONCATENATE($D328," 3"),'VEINS SIMPLIFIED'!$I:$S,'VEINS SIMPLIFIED'!$R$1,0),"")</f>
        <v>EPIDOTE</v>
      </c>
      <c r="Q328">
        <f>IFERROR(VLOOKUP(CONCATENATE($D328," 3"),'VEINS SIMPLIFIED'!$I:$S,'VEINS SIMPLIFIED'!$N$1,0),"")</f>
        <v>244.29999999999998</v>
      </c>
      <c r="R328">
        <f>IFERROR(VLOOKUP(CONCATENATE($D328," 3"),'VEINS SIMPLIFIED'!$I:$S,'VEINS SIMPLIFIED'!$O$1,0),"")</f>
        <v>244.96999999999997</v>
      </c>
      <c r="S328" t="str">
        <f>IFERROR(VLOOKUP(CONCATENATE($D328," 4"),'VEINS SIMPLIFIED'!$I:$S,'VEINS SIMPLIFIED'!$R$1,0),"")</f>
        <v>CHLORITE</v>
      </c>
      <c r="T328">
        <f>IFERROR(VLOOKUP(CONCATENATE($D328," 4"),'VEINS SIMPLIFIED'!$I:$S,'VEINS SIMPLIFIED'!$N$1,0),"")</f>
        <v>244.29999999999998</v>
      </c>
      <c r="U328">
        <f>IFERROR(VLOOKUP(CONCATENATE($D328," 4"),'VEINS SIMPLIFIED'!$I:$S,'VEINS SIMPLIFIED'!$O$1,0),"")</f>
        <v>244.96999999999997</v>
      </c>
      <c r="V328" t="str">
        <f>IFERROR(VLOOKUP(CONCATENATE($D328," 5"),'VEINS SIMPLIFIED'!$I:$S,'VEINS SIMPLIFIED'!$R$1,0),"")</f>
        <v/>
      </c>
      <c r="W328" t="str">
        <f>IFERROR(VLOOKUP(CONCATENATE($D328," 5"),'VEINS SIMPLIFIED'!$I:$S,'VEINS SIMPLIFIED'!$N$1,0),"")</f>
        <v/>
      </c>
      <c r="X328" t="str">
        <f>IFERROR(VLOOKUP(CONCATENATE($D328," 5"),'VEINS SIMPLIFIED'!$I:$S,'VEINS SIMPLIFIED'!$O$1,0),"")</f>
        <v/>
      </c>
      <c r="Y328" s="113" t="str">
        <f>IFERROR(VLOOKUP(CONCATENATE($D328," o"),'VEINS SIMPLIFIED'!$I:$BX,68,0),"")</f>
        <v>Section dominated by breccia with patches of epidote. Disseminated apatches of quartz and chlorite veins.</v>
      </c>
    </row>
    <row r="329" spans="2:25" hidden="1" x14ac:dyDescent="0.3">
      <c r="B329">
        <v>100</v>
      </c>
      <c r="C329">
        <v>3</v>
      </c>
      <c r="D329" t="str">
        <f t="shared" si="5"/>
        <v>100-3</v>
      </c>
      <c r="E329">
        <v>0</v>
      </c>
      <c r="F329">
        <v>81</v>
      </c>
      <c r="G329" s="126">
        <v>244.97499999999999</v>
      </c>
      <c r="H329" s="122">
        <v>245.785</v>
      </c>
      <c r="I329" s="55" t="str">
        <f>IFERROR(VLOOKUP($D329,'VEINS SIMPLIFIED'!$H:$J,3,0),"")</f>
        <v>Sole</v>
      </c>
      <c r="J329" t="str">
        <f>IFERROR(VLOOKUP(CONCATENATE($D329," 1"),'VEINS SIMPLIFIED'!$I:$S,'VEINS SIMPLIFIED'!$R$1,0),"")</f>
        <v>QUARTZ</v>
      </c>
      <c r="K329" s="122">
        <f>IFERROR(VLOOKUP(CONCATENATE($D329," 1"),'VEINS SIMPLIFIED'!$I:$S,'VEINS SIMPLIFIED'!$N$1,0),"")</f>
        <v>244.97499999999999</v>
      </c>
      <c r="L329" s="122">
        <f>IFERROR(VLOOKUP(CONCATENATE($D329," 1"),'VEINS SIMPLIFIED'!$I:$S,'VEINS SIMPLIFIED'!$O$1,0),"")</f>
        <v>245.785</v>
      </c>
      <c r="M329" t="str">
        <f>IFERROR(VLOOKUP(CONCATENATE($D329," 2"),'VEINS SIMPLIFIED'!$I:$S,'VEINS SIMPLIFIED'!$R$1,0),"")</f>
        <v/>
      </c>
      <c r="N329" t="str">
        <f>IFERROR(VLOOKUP(CONCATENATE($D329," 2"),'VEINS SIMPLIFIED'!$I:$S,'VEINS SIMPLIFIED'!$N$1,0),"")</f>
        <v/>
      </c>
      <c r="O329" t="str">
        <f>IFERROR(VLOOKUP(CONCATENATE($D329," 2"),'VEINS SIMPLIFIED'!$I:$S,'VEINS SIMPLIFIED'!$O$1,0),"")</f>
        <v/>
      </c>
      <c r="P329" t="str">
        <f>IFERROR(VLOOKUP(CONCATENATE($D329," 3"),'VEINS SIMPLIFIED'!$I:$S,'VEINS SIMPLIFIED'!$R$1,0),"")</f>
        <v>EPIDOTE</v>
      </c>
      <c r="Q329">
        <f>IFERROR(VLOOKUP(CONCATENATE($D329," 3"),'VEINS SIMPLIFIED'!$I:$S,'VEINS SIMPLIFIED'!$N$1,0),"")</f>
        <v>244.97499999999999</v>
      </c>
      <c r="R329">
        <f>IFERROR(VLOOKUP(CONCATENATE($D329," 3"),'VEINS SIMPLIFIED'!$I:$S,'VEINS SIMPLIFIED'!$O$1,0),"")</f>
        <v>245.785</v>
      </c>
      <c r="S329" t="str">
        <f>IFERROR(VLOOKUP(CONCATENATE($D329," 4"),'VEINS SIMPLIFIED'!$I:$S,'VEINS SIMPLIFIED'!$R$1,0),"")</f>
        <v>CHLORITE</v>
      </c>
      <c r="T329">
        <f>IFERROR(VLOOKUP(CONCATENATE($D329," 4"),'VEINS SIMPLIFIED'!$I:$S,'VEINS SIMPLIFIED'!$N$1,0),"")</f>
        <v>244.97499999999999</v>
      </c>
      <c r="U329">
        <f>IFERROR(VLOOKUP(CONCATENATE($D329," 4"),'VEINS SIMPLIFIED'!$I:$S,'VEINS SIMPLIFIED'!$O$1,0),"")</f>
        <v>245.785</v>
      </c>
      <c r="V329" t="str">
        <f>IFERROR(VLOOKUP(CONCATENATE($D329," 5"),'VEINS SIMPLIFIED'!$I:$S,'VEINS SIMPLIFIED'!$R$1,0),"")</f>
        <v>OTHER</v>
      </c>
      <c r="W329">
        <f>IFERROR(VLOOKUP(CONCATENATE($D329," 5"),'VEINS SIMPLIFIED'!$I:$S,'VEINS SIMPLIFIED'!$N$1,0),"")</f>
        <v>244.97499999999999</v>
      </c>
      <c r="X329">
        <f>IFERROR(VLOOKUP(CONCATENATE($D329," 5"),'VEINS SIMPLIFIED'!$I:$S,'VEINS SIMPLIFIED'!$O$1,0),"")</f>
        <v>245.785</v>
      </c>
      <c r="Y329" s="113" t="str">
        <f>IFERROR(VLOOKUP(CONCATENATE($D329," o"),'VEINS SIMPLIFIED'!$I:$BX,68,0),"")</f>
        <v>Brecciated section, epidote dominates</v>
      </c>
    </row>
    <row r="330" spans="2:25" hidden="1" x14ac:dyDescent="0.3">
      <c r="B330">
        <v>100</v>
      </c>
      <c r="C330">
        <v>4</v>
      </c>
      <c r="D330" t="str">
        <f t="shared" si="5"/>
        <v>100-4</v>
      </c>
      <c r="E330">
        <v>0</v>
      </c>
      <c r="F330">
        <v>63</v>
      </c>
      <c r="G330" s="126">
        <v>245.79</v>
      </c>
      <c r="H330" s="122">
        <v>246.42</v>
      </c>
      <c r="I330" s="55" t="str">
        <f>IFERROR(VLOOKUP($D330,'VEINS SIMPLIFIED'!$H:$J,3,0),"")</f>
        <v>Sole</v>
      </c>
      <c r="J330" t="str">
        <f>IFERROR(VLOOKUP(CONCATENATE($D330," 1"),'VEINS SIMPLIFIED'!$I:$S,'VEINS SIMPLIFIED'!$R$1,0),"")</f>
        <v>QUARTZ</v>
      </c>
      <c r="K330" s="122">
        <f>IFERROR(VLOOKUP(CONCATENATE($D330," 1"),'VEINS SIMPLIFIED'!$I:$S,'VEINS SIMPLIFIED'!$N$1,0),"")</f>
        <v>245.79</v>
      </c>
      <c r="L330" s="122">
        <f>IFERROR(VLOOKUP(CONCATENATE($D330," 1"),'VEINS SIMPLIFIED'!$I:$S,'VEINS SIMPLIFIED'!$O$1,0),"")</f>
        <v>246.42</v>
      </c>
      <c r="M330" t="str">
        <f>IFERROR(VLOOKUP(CONCATENATE($D330," 2"),'VEINS SIMPLIFIED'!$I:$S,'VEINS SIMPLIFIED'!$R$1,0),"")</f>
        <v/>
      </c>
      <c r="N330" t="str">
        <f>IFERROR(VLOOKUP(CONCATENATE($D330," 2"),'VEINS SIMPLIFIED'!$I:$S,'VEINS SIMPLIFIED'!$N$1,0),"")</f>
        <v/>
      </c>
      <c r="O330" t="str">
        <f>IFERROR(VLOOKUP(CONCATENATE($D330," 2"),'VEINS SIMPLIFIED'!$I:$S,'VEINS SIMPLIFIED'!$O$1,0),"")</f>
        <v/>
      </c>
      <c r="P330" t="str">
        <f>IFERROR(VLOOKUP(CONCATENATE($D330," 3"),'VEINS SIMPLIFIED'!$I:$S,'VEINS SIMPLIFIED'!$R$1,0),"")</f>
        <v>EPIDOTE</v>
      </c>
      <c r="Q330">
        <f>IFERROR(VLOOKUP(CONCATENATE($D330," 3"),'VEINS SIMPLIFIED'!$I:$S,'VEINS SIMPLIFIED'!$N$1,0),"")</f>
        <v>245.79</v>
      </c>
      <c r="R330">
        <f>IFERROR(VLOOKUP(CONCATENATE($D330," 3"),'VEINS SIMPLIFIED'!$I:$S,'VEINS SIMPLIFIED'!$O$1,0),"")</f>
        <v>246.42</v>
      </c>
      <c r="S330" t="str">
        <f>IFERROR(VLOOKUP(CONCATENATE($D330," 4"),'VEINS SIMPLIFIED'!$I:$S,'VEINS SIMPLIFIED'!$R$1,0),"")</f>
        <v>CHLORITE</v>
      </c>
      <c r="T330">
        <f>IFERROR(VLOOKUP(CONCATENATE($D330," 4"),'VEINS SIMPLIFIED'!$I:$S,'VEINS SIMPLIFIED'!$N$1,0),"")</f>
        <v>245.79</v>
      </c>
      <c r="U330">
        <f>IFERROR(VLOOKUP(CONCATENATE($D330," 4"),'VEINS SIMPLIFIED'!$I:$S,'VEINS SIMPLIFIED'!$O$1,0),"")</f>
        <v>246.42</v>
      </c>
      <c r="V330" t="str">
        <f>IFERROR(VLOOKUP(CONCATENATE($D330," 5"),'VEINS SIMPLIFIED'!$I:$S,'VEINS SIMPLIFIED'!$R$1,0),"")</f>
        <v>OTHER</v>
      </c>
      <c r="W330">
        <f>IFERROR(VLOOKUP(CONCATENATE($D330," 5"),'VEINS SIMPLIFIED'!$I:$S,'VEINS SIMPLIFIED'!$N$1,0),"")</f>
        <v>245.79</v>
      </c>
      <c r="X330">
        <f>IFERROR(VLOOKUP(CONCATENATE($D330," 5"),'VEINS SIMPLIFIED'!$I:$S,'VEINS SIMPLIFIED'!$O$1,0),"")</f>
        <v>246.42</v>
      </c>
      <c r="Y330" s="113" t="str">
        <f>IFERROR(VLOOKUP(CONCATENATE($D330," o"),'VEINS SIMPLIFIED'!$I:$BX,68,0),"")</f>
        <v>Section has patvches of hem veins usually assicited to brecciation</v>
      </c>
    </row>
    <row r="331" spans="2:25" hidden="1" x14ac:dyDescent="0.3">
      <c r="B331">
        <v>101</v>
      </c>
      <c r="C331">
        <v>1</v>
      </c>
      <c r="D331" t="str">
        <f t="shared" si="5"/>
        <v>101-1</v>
      </c>
      <c r="E331">
        <v>0</v>
      </c>
      <c r="F331">
        <v>92</v>
      </c>
      <c r="G331" s="126">
        <v>246.4</v>
      </c>
      <c r="H331" s="122">
        <v>247.32</v>
      </c>
      <c r="I331" s="55" t="str">
        <f>IFERROR(VLOOKUP($D331,'VEINS SIMPLIFIED'!$H:$J,3,0),"")</f>
        <v>Sole</v>
      </c>
      <c r="J331" t="str">
        <f>IFERROR(VLOOKUP(CONCATENATE($D331," 1"),'VEINS SIMPLIFIED'!$I:$S,'VEINS SIMPLIFIED'!$R$1,0),"")</f>
        <v>QUARTZ</v>
      </c>
      <c r="K331" s="122">
        <f>IFERROR(VLOOKUP(CONCATENATE($D331," 1"),'VEINS SIMPLIFIED'!$I:$S,'VEINS SIMPLIFIED'!$N$1,0),"")</f>
        <v>246.4</v>
      </c>
      <c r="L331" s="122">
        <f>IFERROR(VLOOKUP(CONCATENATE($D331," 1"),'VEINS SIMPLIFIED'!$I:$S,'VEINS SIMPLIFIED'!$O$1,0),"")</f>
        <v>247.32</v>
      </c>
      <c r="M331" t="str">
        <f>IFERROR(VLOOKUP(CONCATENATE($D331," 2"),'VEINS SIMPLIFIED'!$I:$S,'VEINS SIMPLIFIED'!$R$1,0),"")</f>
        <v/>
      </c>
      <c r="N331" t="str">
        <f>IFERROR(VLOOKUP(CONCATENATE($D331," 2"),'VEINS SIMPLIFIED'!$I:$S,'VEINS SIMPLIFIED'!$N$1,0),"")</f>
        <v/>
      </c>
      <c r="O331" t="str">
        <f>IFERROR(VLOOKUP(CONCATENATE($D331," 2"),'VEINS SIMPLIFIED'!$I:$S,'VEINS SIMPLIFIED'!$O$1,0),"")</f>
        <v/>
      </c>
      <c r="P331" t="str">
        <f>IFERROR(VLOOKUP(CONCATENATE($D331," 3"),'VEINS SIMPLIFIED'!$I:$S,'VEINS SIMPLIFIED'!$R$1,0),"")</f>
        <v>EPIDOTE</v>
      </c>
      <c r="Q331">
        <f>IFERROR(VLOOKUP(CONCATENATE($D331," 3"),'VEINS SIMPLIFIED'!$I:$S,'VEINS SIMPLIFIED'!$N$1,0),"")</f>
        <v>246.4</v>
      </c>
      <c r="R331">
        <f>IFERROR(VLOOKUP(CONCATENATE($D331," 3"),'VEINS SIMPLIFIED'!$I:$S,'VEINS SIMPLIFIED'!$O$1,0),"")</f>
        <v>247.32</v>
      </c>
      <c r="S331" t="str">
        <f>IFERROR(VLOOKUP(CONCATENATE($D331," 4"),'VEINS SIMPLIFIED'!$I:$S,'VEINS SIMPLIFIED'!$R$1,0),"")</f>
        <v>CHLORITE</v>
      </c>
      <c r="T331">
        <f>IFERROR(VLOOKUP(CONCATENATE($D331," 4"),'VEINS SIMPLIFIED'!$I:$S,'VEINS SIMPLIFIED'!$N$1,0),"")</f>
        <v>246.4</v>
      </c>
      <c r="U331">
        <f>IFERROR(VLOOKUP(CONCATENATE($D331," 4"),'VEINS SIMPLIFIED'!$I:$S,'VEINS SIMPLIFIED'!$O$1,0),"")</f>
        <v>247.32</v>
      </c>
      <c r="V331" t="str">
        <f>IFERROR(VLOOKUP(CONCATENATE($D331," 5"),'VEINS SIMPLIFIED'!$I:$S,'VEINS SIMPLIFIED'!$R$1,0),"")</f>
        <v>OTHER</v>
      </c>
      <c r="W331">
        <f>IFERROR(VLOOKUP(CONCATENATE($D331," 5"),'VEINS SIMPLIFIED'!$I:$S,'VEINS SIMPLIFIED'!$N$1,0),"")</f>
        <v>246.4</v>
      </c>
      <c r="X331">
        <f>IFERROR(VLOOKUP(CONCATENATE($D331," 5"),'VEINS SIMPLIFIED'!$I:$S,'VEINS SIMPLIFIED'!$O$1,0),"")</f>
        <v>247.32</v>
      </c>
      <c r="Y331" s="113" t="str">
        <f>IFERROR(VLOOKUP(CONCATENATE($D331," o"),'VEINS SIMPLIFIED'!$I:$BX,68,0),"")</f>
        <v>Section has patches of hem veins usually assoiciated to brecciation. Calcite veins paralell to folition</v>
      </c>
    </row>
    <row r="332" spans="2:25" hidden="1" x14ac:dyDescent="0.3">
      <c r="B332">
        <v>101</v>
      </c>
      <c r="C332">
        <v>2</v>
      </c>
      <c r="D332" t="str">
        <f t="shared" si="5"/>
        <v>101-2</v>
      </c>
      <c r="E332">
        <v>0</v>
      </c>
      <c r="F332">
        <v>87</v>
      </c>
      <c r="G332" s="126">
        <v>247.32500000000002</v>
      </c>
      <c r="H332" s="122">
        <v>248.19500000000002</v>
      </c>
      <c r="I332" s="55" t="str">
        <f>IFERROR(VLOOKUP($D332,'VEINS SIMPLIFIED'!$H:$J,3,0),"")</f>
        <v>Sole</v>
      </c>
      <c r="J332" t="str">
        <f>IFERROR(VLOOKUP(CONCATENATE($D332," 1"),'VEINS SIMPLIFIED'!$I:$S,'VEINS SIMPLIFIED'!$R$1,0),"")</f>
        <v>QUARTZ</v>
      </c>
      <c r="K332" s="122">
        <f>IFERROR(VLOOKUP(CONCATENATE($D332," 1"),'VEINS SIMPLIFIED'!$I:$S,'VEINS SIMPLIFIED'!$N$1,0),"")</f>
        <v>247.32500000000002</v>
      </c>
      <c r="L332" s="122">
        <f>IFERROR(VLOOKUP(CONCATENATE($D332," 1"),'VEINS SIMPLIFIED'!$I:$S,'VEINS SIMPLIFIED'!$O$1,0),"")</f>
        <v>248.19500000000002</v>
      </c>
      <c r="M332" t="str">
        <f>IFERROR(VLOOKUP(CONCATENATE($D332," 2"),'VEINS SIMPLIFIED'!$I:$S,'VEINS SIMPLIFIED'!$R$1,0),"")</f>
        <v/>
      </c>
      <c r="N332" t="str">
        <f>IFERROR(VLOOKUP(CONCATENATE($D332," 2"),'VEINS SIMPLIFIED'!$I:$S,'VEINS SIMPLIFIED'!$N$1,0),"")</f>
        <v/>
      </c>
      <c r="O332" t="str">
        <f>IFERROR(VLOOKUP(CONCATENATE($D332," 2"),'VEINS SIMPLIFIED'!$I:$S,'VEINS SIMPLIFIED'!$O$1,0),"")</f>
        <v/>
      </c>
      <c r="P332" t="str">
        <f>IFERROR(VLOOKUP(CONCATENATE($D332," 3"),'VEINS SIMPLIFIED'!$I:$S,'VEINS SIMPLIFIED'!$R$1,0),"")</f>
        <v>EPIDOTE</v>
      </c>
      <c r="Q332">
        <f>IFERROR(VLOOKUP(CONCATENATE($D332," 3"),'VEINS SIMPLIFIED'!$I:$S,'VEINS SIMPLIFIED'!$N$1,0),"")</f>
        <v>247.32500000000002</v>
      </c>
      <c r="R332">
        <f>IFERROR(VLOOKUP(CONCATENATE($D332," 3"),'VEINS SIMPLIFIED'!$I:$S,'VEINS SIMPLIFIED'!$O$1,0),"")</f>
        <v>248.19500000000002</v>
      </c>
      <c r="S332" t="str">
        <f>IFERROR(VLOOKUP(CONCATENATE($D332," 4"),'VEINS SIMPLIFIED'!$I:$S,'VEINS SIMPLIFIED'!$R$1,0),"")</f>
        <v>CHLORITE</v>
      </c>
      <c r="T332">
        <f>IFERROR(VLOOKUP(CONCATENATE($D332," 4"),'VEINS SIMPLIFIED'!$I:$S,'VEINS SIMPLIFIED'!$N$1,0),"")</f>
        <v>247.32500000000002</v>
      </c>
      <c r="U332">
        <f>IFERROR(VLOOKUP(CONCATENATE($D332," 4"),'VEINS SIMPLIFIED'!$I:$S,'VEINS SIMPLIFIED'!$O$1,0),"")</f>
        <v>248.19500000000002</v>
      </c>
      <c r="V332" t="str">
        <f>IFERROR(VLOOKUP(CONCATENATE($D332," 5"),'VEINS SIMPLIFIED'!$I:$S,'VEINS SIMPLIFIED'!$R$1,0),"")</f>
        <v>OTHER</v>
      </c>
      <c r="W332">
        <f>IFERROR(VLOOKUP(CONCATENATE($D332," 5"),'VEINS SIMPLIFIED'!$I:$S,'VEINS SIMPLIFIED'!$N$1,0),"")</f>
        <v>247.32500000000002</v>
      </c>
      <c r="X332">
        <f>IFERROR(VLOOKUP(CONCATENATE($D332," 5"),'VEINS SIMPLIFIED'!$I:$S,'VEINS SIMPLIFIED'!$O$1,0),"")</f>
        <v>248.19500000000002</v>
      </c>
      <c r="Y332" s="113" t="str">
        <f>IFERROR(VLOOKUP(CONCATENATE($D332," o"),'VEINS SIMPLIFIED'!$I:$BX,68,0),"")</f>
        <v>Section has patches of hem veins usually assoiciated to brecciation. Calcite veins paralell to folition</v>
      </c>
    </row>
    <row r="333" spans="2:25" hidden="1" x14ac:dyDescent="0.3">
      <c r="B333">
        <v>101</v>
      </c>
      <c r="C333">
        <v>3</v>
      </c>
      <c r="D333" t="str">
        <f t="shared" si="5"/>
        <v>101-3</v>
      </c>
      <c r="E333">
        <v>0</v>
      </c>
      <c r="F333">
        <v>69</v>
      </c>
      <c r="G333" s="126">
        <v>248.19500000000002</v>
      </c>
      <c r="H333" s="122">
        <v>248.88500000000002</v>
      </c>
      <c r="I333" s="55" t="str">
        <f>IFERROR(VLOOKUP($D333,'VEINS SIMPLIFIED'!$H:$J,3,0),"")</f>
        <v>Sole</v>
      </c>
      <c r="J333" t="str">
        <f>IFERROR(VLOOKUP(CONCATENATE($D333," 1"),'VEINS SIMPLIFIED'!$I:$S,'VEINS SIMPLIFIED'!$R$1,0),"")</f>
        <v>QUARTZ</v>
      </c>
      <c r="K333" s="122">
        <f>IFERROR(VLOOKUP(CONCATENATE($D333," 1"),'VEINS SIMPLIFIED'!$I:$S,'VEINS SIMPLIFIED'!$N$1,0),"")</f>
        <v>248.19500000000002</v>
      </c>
      <c r="L333" s="122">
        <f>IFERROR(VLOOKUP(CONCATENATE($D333," 1"),'VEINS SIMPLIFIED'!$I:$S,'VEINS SIMPLIFIED'!$O$1,0),"")</f>
        <v>248.87500000000003</v>
      </c>
      <c r="M333" t="str">
        <f>IFERROR(VLOOKUP(CONCATENATE($D333," 2"),'VEINS SIMPLIFIED'!$I:$S,'VEINS SIMPLIFIED'!$R$1,0),"")</f>
        <v/>
      </c>
      <c r="N333" t="str">
        <f>IFERROR(VLOOKUP(CONCATENATE($D333," 2"),'VEINS SIMPLIFIED'!$I:$S,'VEINS SIMPLIFIED'!$N$1,0),"")</f>
        <v/>
      </c>
      <c r="O333" t="str">
        <f>IFERROR(VLOOKUP(CONCATENATE($D333," 2"),'VEINS SIMPLIFIED'!$I:$S,'VEINS SIMPLIFIED'!$O$1,0),"")</f>
        <v/>
      </c>
      <c r="P333" t="str">
        <f>IFERROR(VLOOKUP(CONCATENATE($D333," 3"),'VEINS SIMPLIFIED'!$I:$S,'VEINS SIMPLIFIED'!$R$1,0),"")</f>
        <v>EPIDOTE</v>
      </c>
      <c r="Q333">
        <f>IFERROR(VLOOKUP(CONCATENATE($D333," 3"),'VEINS SIMPLIFIED'!$I:$S,'VEINS SIMPLIFIED'!$N$1,0),"")</f>
        <v>248.19500000000002</v>
      </c>
      <c r="R333">
        <f>IFERROR(VLOOKUP(CONCATENATE($D333," 3"),'VEINS SIMPLIFIED'!$I:$S,'VEINS SIMPLIFIED'!$O$1,0),"")</f>
        <v>248.87500000000003</v>
      </c>
      <c r="S333" t="str">
        <f>IFERROR(VLOOKUP(CONCATENATE($D333," 4"),'VEINS SIMPLIFIED'!$I:$S,'VEINS SIMPLIFIED'!$R$1,0),"")</f>
        <v>CHLORITE</v>
      </c>
      <c r="T333">
        <f>IFERROR(VLOOKUP(CONCATENATE($D333," 4"),'VEINS SIMPLIFIED'!$I:$S,'VEINS SIMPLIFIED'!$N$1,0),"")</f>
        <v>248.19500000000002</v>
      </c>
      <c r="U333">
        <f>IFERROR(VLOOKUP(CONCATENATE($D333," 4"),'VEINS SIMPLIFIED'!$I:$S,'VEINS SIMPLIFIED'!$O$1,0),"")</f>
        <v>248.87500000000003</v>
      </c>
      <c r="V333" t="str">
        <f>IFERROR(VLOOKUP(CONCATENATE($D333," 5"),'VEINS SIMPLIFIED'!$I:$S,'VEINS SIMPLIFIED'!$R$1,0),"")</f>
        <v>OTHER</v>
      </c>
      <c r="W333">
        <f>IFERROR(VLOOKUP(CONCATENATE($D333," 5"),'VEINS SIMPLIFIED'!$I:$S,'VEINS SIMPLIFIED'!$N$1,0),"")</f>
        <v>248.19500000000002</v>
      </c>
      <c r="X333">
        <f>IFERROR(VLOOKUP(CONCATENATE($D333," 5"),'VEINS SIMPLIFIED'!$I:$S,'VEINS SIMPLIFIED'!$O$1,0),"")</f>
        <v>248.87500000000003</v>
      </c>
      <c r="Y333" s="113" t="str">
        <f>IFERROR(VLOOKUP(CONCATENATE($D333," o"),'VEINS SIMPLIFIED'!$I:$BX,68,0),"")</f>
        <v>Epidote dominates, with some late calcite-hem veins,  hem outlining clast</v>
      </c>
    </row>
    <row r="334" spans="2:25" hidden="1" x14ac:dyDescent="0.3">
      <c r="B334">
        <v>101</v>
      </c>
      <c r="C334">
        <v>4</v>
      </c>
      <c r="D334" t="str">
        <f t="shared" si="5"/>
        <v>101-4</v>
      </c>
      <c r="E334">
        <v>0</v>
      </c>
      <c r="F334">
        <v>68</v>
      </c>
      <c r="G334" s="126">
        <v>248.88500000000002</v>
      </c>
      <c r="H334" s="122">
        <v>249.56500000000003</v>
      </c>
      <c r="I334" s="55" t="str">
        <f>IFERROR(VLOOKUP($D334,'VEINS SIMPLIFIED'!$H:$J,3,0),"")</f>
        <v>Sole</v>
      </c>
      <c r="J334" t="str">
        <f>IFERROR(VLOOKUP(CONCATENATE($D334," 1"),'VEINS SIMPLIFIED'!$I:$S,'VEINS SIMPLIFIED'!$R$1,0),"")</f>
        <v>QUARTZ</v>
      </c>
      <c r="K334" s="122">
        <f>IFERROR(VLOOKUP(CONCATENATE($D334," 1"),'VEINS SIMPLIFIED'!$I:$S,'VEINS SIMPLIFIED'!$N$1,0),"")</f>
        <v>248.88500000000002</v>
      </c>
      <c r="L334" s="122">
        <f>IFERROR(VLOOKUP(CONCATENATE($D334," 1"),'VEINS SIMPLIFIED'!$I:$S,'VEINS SIMPLIFIED'!$O$1,0),"")</f>
        <v>249.56500000000003</v>
      </c>
      <c r="M334" t="str">
        <f>IFERROR(VLOOKUP(CONCATENATE($D334," 2"),'VEINS SIMPLIFIED'!$I:$S,'VEINS SIMPLIFIED'!$R$1,0),"")</f>
        <v/>
      </c>
      <c r="N334" t="str">
        <f>IFERROR(VLOOKUP(CONCATENATE($D334," 2"),'VEINS SIMPLIFIED'!$I:$S,'VEINS SIMPLIFIED'!$N$1,0),"")</f>
        <v/>
      </c>
      <c r="O334" t="str">
        <f>IFERROR(VLOOKUP(CONCATENATE($D334," 2"),'VEINS SIMPLIFIED'!$I:$S,'VEINS SIMPLIFIED'!$O$1,0),"")</f>
        <v/>
      </c>
      <c r="P334" t="str">
        <f>IFERROR(VLOOKUP(CONCATENATE($D334," 3"),'VEINS SIMPLIFIED'!$I:$S,'VEINS SIMPLIFIED'!$R$1,0),"")</f>
        <v>EPIDOTE</v>
      </c>
      <c r="Q334">
        <f>IFERROR(VLOOKUP(CONCATENATE($D334," 3"),'VEINS SIMPLIFIED'!$I:$S,'VEINS SIMPLIFIED'!$N$1,0),"")</f>
        <v>248.88500000000002</v>
      </c>
      <c r="R334">
        <f>IFERROR(VLOOKUP(CONCATENATE($D334," 3"),'VEINS SIMPLIFIED'!$I:$S,'VEINS SIMPLIFIED'!$O$1,0),"")</f>
        <v>249.56500000000003</v>
      </c>
      <c r="S334" t="str">
        <f>IFERROR(VLOOKUP(CONCATENATE($D334," 4"),'VEINS SIMPLIFIED'!$I:$S,'VEINS SIMPLIFIED'!$R$1,0),"")</f>
        <v>CHLORITE</v>
      </c>
      <c r="T334">
        <f>IFERROR(VLOOKUP(CONCATENATE($D334," 4"),'VEINS SIMPLIFIED'!$I:$S,'VEINS SIMPLIFIED'!$N$1,0),"")</f>
        <v>248.88500000000002</v>
      </c>
      <c r="U334">
        <f>IFERROR(VLOOKUP(CONCATENATE($D334," 4"),'VEINS SIMPLIFIED'!$I:$S,'VEINS SIMPLIFIED'!$O$1,0),"")</f>
        <v>249.56500000000003</v>
      </c>
      <c r="V334" t="str">
        <f>IFERROR(VLOOKUP(CONCATENATE($D334," 5"),'VEINS SIMPLIFIED'!$I:$S,'VEINS SIMPLIFIED'!$R$1,0),"")</f>
        <v>OTHER</v>
      </c>
      <c r="W334">
        <f>IFERROR(VLOOKUP(CONCATENATE($D334," 5"),'VEINS SIMPLIFIED'!$I:$S,'VEINS SIMPLIFIED'!$N$1,0),"")</f>
        <v>248.88500000000002</v>
      </c>
      <c r="X334">
        <f>IFERROR(VLOOKUP(CONCATENATE($D334," 5"),'VEINS SIMPLIFIED'!$I:$S,'VEINS SIMPLIFIED'!$O$1,0),"")</f>
        <v>249.56500000000003</v>
      </c>
      <c r="Y334" s="113" t="str">
        <f>IFERROR(VLOOKUP(CONCATENATE($D334," o"),'VEINS SIMPLIFIED'!$I:$BX,68,0),"")</f>
        <v xml:space="preserve">Breccia domintes highly deformed section, abundant dissiminated Qtz patches </v>
      </c>
    </row>
    <row r="335" spans="2:25" hidden="1" x14ac:dyDescent="0.3">
      <c r="B335">
        <v>102</v>
      </c>
      <c r="C335">
        <v>1</v>
      </c>
      <c r="D335" t="str">
        <f t="shared" si="5"/>
        <v>102-1</v>
      </c>
      <c r="E335">
        <v>0</v>
      </c>
      <c r="F335">
        <v>93</v>
      </c>
      <c r="G335" s="126">
        <v>249.45</v>
      </c>
      <c r="H335" s="122">
        <v>250.38</v>
      </c>
      <c r="I335" s="55" t="str">
        <f>IFERROR(VLOOKUP($D335,'VEINS SIMPLIFIED'!$H:$J,3,0),"")</f>
        <v>Sole</v>
      </c>
      <c r="J335" t="str">
        <f>IFERROR(VLOOKUP(CONCATENATE($D335," 1"),'VEINS SIMPLIFIED'!$I:$S,'VEINS SIMPLIFIED'!$R$1,0),"")</f>
        <v>QUARTZ</v>
      </c>
      <c r="K335" s="122">
        <f>IFERROR(VLOOKUP(CONCATENATE($D335," 1"),'VEINS SIMPLIFIED'!$I:$S,'VEINS SIMPLIFIED'!$N$1,0),"")</f>
        <v>249.45</v>
      </c>
      <c r="L335" s="122">
        <f>IFERROR(VLOOKUP(CONCATENATE($D335," 1"),'VEINS SIMPLIFIED'!$I:$S,'VEINS SIMPLIFIED'!$O$1,0),"")</f>
        <v>250.38</v>
      </c>
      <c r="M335" t="str">
        <f>IFERROR(VLOOKUP(CONCATENATE($D335," 2"),'VEINS SIMPLIFIED'!$I:$S,'VEINS SIMPLIFIED'!$R$1,0),"")</f>
        <v/>
      </c>
      <c r="N335" t="str">
        <f>IFERROR(VLOOKUP(CONCATENATE($D335," 2"),'VEINS SIMPLIFIED'!$I:$S,'VEINS SIMPLIFIED'!$N$1,0),"")</f>
        <v/>
      </c>
      <c r="O335" t="str">
        <f>IFERROR(VLOOKUP(CONCATENATE($D335," 2"),'VEINS SIMPLIFIED'!$I:$S,'VEINS SIMPLIFIED'!$O$1,0),"")</f>
        <v/>
      </c>
      <c r="P335" t="str">
        <f>IFERROR(VLOOKUP(CONCATENATE($D335," 3"),'VEINS SIMPLIFIED'!$I:$S,'VEINS SIMPLIFIED'!$R$1,0),"")</f>
        <v>EPIDOTE</v>
      </c>
      <c r="Q335">
        <f>IFERROR(VLOOKUP(CONCATENATE($D335," 3"),'VEINS SIMPLIFIED'!$I:$S,'VEINS SIMPLIFIED'!$N$1,0),"")</f>
        <v>249.45</v>
      </c>
      <c r="R335">
        <f>IFERROR(VLOOKUP(CONCATENATE($D335," 3"),'VEINS SIMPLIFIED'!$I:$S,'VEINS SIMPLIFIED'!$O$1,0),"")</f>
        <v>250.38</v>
      </c>
      <c r="S335" t="str">
        <f>IFERROR(VLOOKUP(CONCATENATE($D335," 4"),'VEINS SIMPLIFIED'!$I:$S,'VEINS SIMPLIFIED'!$R$1,0),"")</f>
        <v>CHLORITE</v>
      </c>
      <c r="T335">
        <f>IFERROR(VLOOKUP(CONCATENATE($D335," 4"),'VEINS SIMPLIFIED'!$I:$S,'VEINS SIMPLIFIED'!$N$1,0),"")</f>
        <v>249.45</v>
      </c>
      <c r="U335">
        <f>IFERROR(VLOOKUP(CONCATENATE($D335," 4"),'VEINS SIMPLIFIED'!$I:$S,'VEINS SIMPLIFIED'!$O$1,0),"")</f>
        <v>250.38</v>
      </c>
      <c r="V335" t="str">
        <f>IFERROR(VLOOKUP(CONCATENATE($D335," 5"),'VEINS SIMPLIFIED'!$I:$S,'VEINS SIMPLIFIED'!$R$1,0),"")</f>
        <v>OTHER</v>
      </c>
      <c r="W335">
        <f>IFERROR(VLOOKUP(CONCATENATE($D335," 5"),'VEINS SIMPLIFIED'!$I:$S,'VEINS SIMPLIFIED'!$N$1,0),"")</f>
        <v>249.45</v>
      </c>
      <c r="X335">
        <f>IFERROR(VLOOKUP(CONCATENATE($D335," 5"),'VEINS SIMPLIFIED'!$I:$S,'VEINS SIMPLIFIED'!$O$1,0),"")</f>
        <v>250.38</v>
      </c>
      <c r="Y335" s="113" t="str">
        <f>IFERROR(VLOOKUP(CONCATENATE($D335," o"),'VEINS SIMPLIFIED'!$I:$BX,68,0),"")</f>
        <v>Dominant Chl en echelon veinlets, minor Qtz, Ep and Calc veins</v>
      </c>
    </row>
    <row r="336" spans="2:25" hidden="1" x14ac:dyDescent="0.3">
      <c r="B336">
        <v>102</v>
      </c>
      <c r="C336">
        <v>2</v>
      </c>
      <c r="D336" t="str">
        <f t="shared" si="5"/>
        <v>102-2</v>
      </c>
      <c r="E336">
        <v>0</v>
      </c>
      <c r="F336">
        <v>75</v>
      </c>
      <c r="G336" s="126">
        <v>250.38</v>
      </c>
      <c r="H336" s="122">
        <v>251.13</v>
      </c>
      <c r="I336" s="55" t="str">
        <f>IFERROR(VLOOKUP($D336,'VEINS SIMPLIFIED'!$H:$J,3,0),"")</f>
        <v>Sole</v>
      </c>
      <c r="J336" t="str">
        <f>IFERROR(VLOOKUP(CONCATENATE($D336," 1"),'VEINS SIMPLIFIED'!$I:$S,'VEINS SIMPLIFIED'!$R$1,0),"")</f>
        <v>QUARTZ</v>
      </c>
      <c r="K336" s="122">
        <f>IFERROR(VLOOKUP(CONCATENATE($D336," 1"),'VEINS SIMPLIFIED'!$I:$S,'VEINS SIMPLIFIED'!$N$1,0),"")</f>
        <v>250.38</v>
      </c>
      <c r="L336" s="122">
        <f>IFERROR(VLOOKUP(CONCATENATE($D336," 1"),'VEINS SIMPLIFIED'!$I:$S,'VEINS SIMPLIFIED'!$O$1,0),"")</f>
        <v>251.13</v>
      </c>
      <c r="M336" t="str">
        <f>IFERROR(VLOOKUP(CONCATENATE($D336," 2"),'VEINS SIMPLIFIED'!$I:$S,'VEINS SIMPLIFIED'!$R$1,0),"")</f>
        <v/>
      </c>
      <c r="N336" t="str">
        <f>IFERROR(VLOOKUP(CONCATENATE($D336," 2"),'VEINS SIMPLIFIED'!$I:$S,'VEINS SIMPLIFIED'!$N$1,0),"")</f>
        <v/>
      </c>
      <c r="O336" t="str">
        <f>IFERROR(VLOOKUP(CONCATENATE($D336," 2"),'VEINS SIMPLIFIED'!$I:$S,'VEINS SIMPLIFIED'!$O$1,0),"")</f>
        <v/>
      </c>
      <c r="P336" t="str">
        <f>IFERROR(VLOOKUP(CONCATENATE($D336," 3"),'VEINS SIMPLIFIED'!$I:$S,'VEINS SIMPLIFIED'!$R$1,0),"")</f>
        <v>EPIDOTE</v>
      </c>
      <c r="Q336">
        <f>IFERROR(VLOOKUP(CONCATENATE($D336," 3"),'VEINS SIMPLIFIED'!$I:$S,'VEINS SIMPLIFIED'!$N$1,0),"")</f>
        <v>250.38</v>
      </c>
      <c r="R336">
        <f>IFERROR(VLOOKUP(CONCATENATE($D336," 3"),'VEINS SIMPLIFIED'!$I:$S,'VEINS SIMPLIFIED'!$O$1,0),"")</f>
        <v>251.13</v>
      </c>
      <c r="S336" t="str">
        <f>IFERROR(VLOOKUP(CONCATENATE($D336," 4"),'VEINS SIMPLIFIED'!$I:$S,'VEINS SIMPLIFIED'!$R$1,0),"")</f>
        <v>CHLORITE</v>
      </c>
      <c r="T336">
        <f>IFERROR(VLOOKUP(CONCATENATE($D336," 4"),'VEINS SIMPLIFIED'!$I:$S,'VEINS SIMPLIFIED'!$N$1,0),"")</f>
        <v>250.38</v>
      </c>
      <c r="U336">
        <f>IFERROR(VLOOKUP(CONCATENATE($D336," 4"),'VEINS SIMPLIFIED'!$I:$S,'VEINS SIMPLIFIED'!$O$1,0),"")</f>
        <v>251.13</v>
      </c>
      <c r="V336" t="str">
        <f>IFERROR(VLOOKUP(CONCATENATE($D336," 5"),'VEINS SIMPLIFIED'!$I:$S,'VEINS SIMPLIFIED'!$R$1,0),"")</f>
        <v/>
      </c>
      <c r="W336" t="str">
        <f>IFERROR(VLOOKUP(CONCATENATE($D336," 5"),'VEINS SIMPLIFIED'!$I:$S,'VEINS SIMPLIFIED'!$N$1,0),"")</f>
        <v/>
      </c>
      <c r="X336" t="str">
        <f>IFERROR(VLOOKUP(CONCATENATE($D336," 5"),'VEINS SIMPLIFIED'!$I:$S,'VEINS SIMPLIFIED'!$O$1,0),"")</f>
        <v/>
      </c>
      <c r="Y336" s="113" t="str">
        <f>IFERROR(VLOOKUP(CONCATENATE($D336," o"),'VEINS SIMPLIFIED'!$I:$BX,68,0),"")</f>
        <v>Dominant Chl-Ep</v>
      </c>
    </row>
    <row r="337" spans="2:25" hidden="1" x14ac:dyDescent="0.3">
      <c r="B337">
        <v>102</v>
      </c>
      <c r="C337">
        <v>3</v>
      </c>
      <c r="D337" t="str">
        <f t="shared" si="5"/>
        <v>102-3</v>
      </c>
      <c r="E337">
        <v>0</v>
      </c>
      <c r="F337">
        <v>57</v>
      </c>
      <c r="G337" s="126">
        <v>251.13</v>
      </c>
      <c r="H337" s="122">
        <v>251.7</v>
      </c>
      <c r="I337" s="55" t="str">
        <f>IFERROR(VLOOKUP($D337,'VEINS SIMPLIFIED'!$H:$J,3,0),"")</f>
        <v>Sole</v>
      </c>
      <c r="J337" t="str">
        <f>IFERROR(VLOOKUP(CONCATENATE($D337," 1"),'VEINS SIMPLIFIED'!$I:$S,'VEINS SIMPLIFIED'!$R$1,0),"")</f>
        <v>QUARTZ</v>
      </c>
      <c r="K337" s="122">
        <f>IFERROR(VLOOKUP(CONCATENATE($D337," 1"),'VEINS SIMPLIFIED'!$I:$S,'VEINS SIMPLIFIED'!$N$1,0),"")</f>
        <v>251.13</v>
      </c>
      <c r="L337" s="122">
        <f>IFERROR(VLOOKUP(CONCATENATE($D337," 1"),'VEINS SIMPLIFIED'!$I:$S,'VEINS SIMPLIFIED'!$O$1,0),"")</f>
        <v>251.7</v>
      </c>
      <c r="M337" t="str">
        <f>IFERROR(VLOOKUP(CONCATENATE($D337," 2"),'VEINS SIMPLIFIED'!$I:$S,'VEINS SIMPLIFIED'!$R$1,0),"")</f>
        <v/>
      </c>
      <c r="N337" t="str">
        <f>IFERROR(VLOOKUP(CONCATENATE($D337," 2"),'VEINS SIMPLIFIED'!$I:$S,'VEINS SIMPLIFIED'!$N$1,0),"")</f>
        <v/>
      </c>
      <c r="O337" t="str">
        <f>IFERROR(VLOOKUP(CONCATENATE($D337," 2"),'VEINS SIMPLIFIED'!$I:$S,'VEINS SIMPLIFIED'!$O$1,0),"")</f>
        <v/>
      </c>
      <c r="P337" t="str">
        <f>IFERROR(VLOOKUP(CONCATENATE($D337," 3"),'VEINS SIMPLIFIED'!$I:$S,'VEINS SIMPLIFIED'!$R$1,0),"")</f>
        <v>EPIDOTE</v>
      </c>
      <c r="Q337">
        <f>IFERROR(VLOOKUP(CONCATENATE($D337," 3"),'VEINS SIMPLIFIED'!$I:$S,'VEINS SIMPLIFIED'!$N$1,0),"")</f>
        <v>251.13</v>
      </c>
      <c r="R337">
        <f>IFERROR(VLOOKUP(CONCATENATE($D337," 3"),'VEINS SIMPLIFIED'!$I:$S,'VEINS SIMPLIFIED'!$O$1,0),"")</f>
        <v>251.7</v>
      </c>
      <c r="S337" t="str">
        <f>IFERROR(VLOOKUP(CONCATENATE($D337," 4"),'VEINS SIMPLIFIED'!$I:$S,'VEINS SIMPLIFIED'!$R$1,0),"")</f>
        <v>CHLORITE</v>
      </c>
      <c r="T337">
        <f>IFERROR(VLOOKUP(CONCATENATE($D337," 4"),'VEINS SIMPLIFIED'!$I:$S,'VEINS SIMPLIFIED'!$N$1,0),"")</f>
        <v>251.13</v>
      </c>
      <c r="U337">
        <f>IFERROR(VLOOKUP(CONCATENATE($D337," 4"),'VEINS SIMPLIFIED'!$I:$S,'VEINS SIMPLIFIED'!$O$1,0),"")</f>
        <v>251.7</v>
      </c>
      <c r="V337" t="str">
        <f>IFERROR(VLOOKUP(CONCATENATE($D337," 5"),'VEINS SIMPLIFIED'!$I:$S,'VEINS SIMPLIFIED'!$R$1,0),"")</f>
        <v>OTHER</v>
      </c>
      <c r="W337">
        <f>IFERROR(VLOOKUP(CONCATENATE($D337," 5"),'VEINS SIMPLIFIED'!$I:$S,'VEINS SIMPLIFIED'!$N$1,0),"")</f>
        <v>251.19</v>
      </c>
      <c r="X337">
        <f>IFERROR(VLOOKUP(CONCATENATE($D337," 5"),'VEINS SIMPLIFIED'!$I:$S,'VEINS SIMPLIFIED'!$O$1,0),"")</f>
        <v>251.2</v>
      </c>
      <c r="Y337" s="113" t="str">
        <f>IFERROR(VLOOKUP(CONCATENATE($D337," o"),'VEINS SIMPLIFIED'!$I:$BX,68,0),"")</f>
        <v>Epidote dominates, very litle Qtz</v>
      </c>
    </row>
    <row r="338" spans="2:25" hidden="1" x14ac:dyDescent="0.3">
      <c r="B338">
        <v>102</v>
      </c>
      <c r="C338">
        <v>4</v>
      </c>
      <c r="D338" t="str">
        <f t="shared" si="5"/>
        <v>102-4</v>
      </c>
      <c r="E338">
        <v>0</v>
      </c>
      <c r="F338">
        <v>84</v>
      </c>
      <c r="G338" s="126">
        <v>251.7</v>
      </c>
      <c r="H338" s="122">
        <v>252.54</v>
      </c>
      <c r="I338" s="55" t="str">
        <f>IFERROR(VLOOKUP($D338,'VEINS SIMPLIFIED'!$H:$J,3,0),"")</f>
        <v>Sole</v>
      </c>
      <c r="J338" t="str">
        <f>IFERROR(VLOOKUP(CONCATENATE($D338," 1"),'VEINS SIMPLIFIED'!$I:$S,'VEINS SIMPLIFIED'!$R$1,0),"")</f>
        <v>QUARTZ</v>
      </c>
      <c r="K338" s="122">
        <f>IFERROR(VLOOKUP(CONCATENATE($D338," 1"),'VEINS SIMPLIFIED'!$I:$S,'VEINS SIMPLIFIED'!$N$1,0),"")</f>
        <v>251.7</v>
      </c>
      <c r="L338" s="122">
        <f>IFERROR(VLOOKUP(CONCATENATE($D338," 1"),'VEINS SIMPLIFIED'!$I:$S,'VEINS SIMPLIFIED'!$O$1,0),"")</f>
        <v>252.54</v>
      </c>
      <c r="M338" t="str">
        <f>IFERROR(VLOOKUP(CONCATENATE($D338," 2"),'VEINS SIMPLIFIED'!$I:$S,'VEINS SIMPLIFIED'!$R$1,0),"")</f>
        <v/>
      </c>
      <c r="N338" t="str">
        <f>IFERROR(VLOOKUP(CONCATENATE($D338," 2"),'VEINS SIMPLIFIED'!$I:$S,'VEINS SIMPLIFIED'!$N$1,0),"")</f>
        <v/>
      </c>
      <c r="O338" t="str">
        <f>IFERROR(VLOOKUP(CONCATENATE($D338," 2"),'VEINS SIMPLIFIED'!$I:$S,'VEINS SIMPLIFIED'!$O$1,0),"")</f>
        <v/>
      </c>
      <c r="P338" t="str">
        <f>IFERROR(VLOOKUP(CONCATENATE($D338," 3"),'VEINS SIMPLIFIED'!$I:$S,'VEINS SIMPLIFIED'!$R$1,0),"")</f>
        <v>EPIDOTE</v>
      </c>
      <c r="Q338">
        <f>IFERROR(VLOOKUP(CONCATENATE($D338," 3"),'VEINS SIMPLIFIED'!$I:$S,'VEINS SIMPLIFIED'!$N$1,0),"")</f>
        <v>251.7</v>
      </c>
      <c r="R338">
        <f>IFERROR(VLOOKUP(CONCATENATE($D338," 3"),'VEINS SIMPLIFIED'!$I:$S,'VEINS SIMPLIFIED'!$O$1,0),"")</f>
        <v>252.54</v>
      </c>
      <c r="S338" t="str">
        <f>IFERROR(VLOOKUP(CONCATENATE($D338," 4"),'VEINS SIMPLIFIED'!$I:$S,'VEINS SIMPLIFIED'!$R$1,0),"")</f>
        <v>CHLORITE</v>
      </c>
      <c r="T338">
        <f>IFERROR(VLOOKUP(CONCATENATE($D338," 4"),'VEINS SIMPLIFIED'!$I:$S,'VEINS SIMPLIFIED'!$N$1,0),"")</f>
        <v>251.7</v>
      </c>
      <c r="U338">
        <f>IFERROR(VLOOKUP(CONCATENATE($D338," 4"),'VEINS SIMPLIFIED'!$I:$S,'VEINS SIMPLIFIED'!$O$1,0),"")</f>
        <v>252.54</v>
      </c>
      <c r="V338" t="str">
        <f>IFERROR(VLOOKUP(CONCATENATE($D338," 5"),'VEINS SIMPLIFIED'!$I:$S,'VEINS SIMPLIFIED'!$R$1,0),"")</f>
        <v>OTHER</v>
      </c>
      <c r="W338">
        <f>IFERROR(VLOOKUP(CONCATENATE($D338," 5"),'VEINS SIMPLIFIED'!$I:$S,'VEINS SIMPLIFIED'!$N$1,0),"")</f>
        <v>251.76</v>
      </c>
      <c r="X338">
        <f>IFERROR(VLOOKUP(CONCATENATE($D338," 5"),'VEINS SIMPLIFIED'!$I:$S,'VEINS SIMPLIFIED'!$O$1,0),"")</f>
        <v>252.54</v>
      </c>
      <c r="Y338" s="113" t="str">
        <f>IFERROR(VLOOKUP(CONCATENATE($D338," o"),'VEINS SIMPLIFIED'!$I:$BX,68,0),"")</f>
        <v>Section dominated by defomed foliation with locally folded epidote vins</v>
      </c>
    </row>
    <row r="339" spans="2:25" hidden="1" x14ac:dyDescent="0.3">
      <c r="B339">
        <v>103</v>
      </c>
      <c r="C339">
        <v>1</v>
      </c>
      <c r="D339" t="str">
        <f t="shared" si="5"/>
        <v>103-1</v>
      </c>
      <c r="E339">
        <v>0</v>
      </c>
      <c r="F339">
        <v>98</v>
      </c>
      <c r="G339" s="126">
        <v>252.5</v>
      </c>
      <c r="H339" s="122">
        <v>253.48</v>
      </c>
      <c r="I339" s="55" t="str">
        <f>IFERROR(VLOOKUP($D339,'VEINS SIMPLIFIED'!$H:$J,3,0),"")</f>
        <v>Sole</v>
      </c>
      <c r="J339" t="str">
        <f>IFERROR(VLOOKUP(CONCATENATE($D339," 1"),'VEINS SIMPLIFIED'!$I:$S,'VEINS SIMPLIFIED'!$R$1,0),"")</f>
        <v>QUARTZ</v>
      </c>
      <c r="K339" s="122">
        <f>IFERROR(VLOOKUP(CONCATENATE($D339," 1"),'VEINS SIMPLIFIED'!$I:$S,'VEINS SIMPLIFIED'!$N$1,0),"")</f>
        <v>252.5</v>
      </c>
      <c r="L339" s="122">
        <f>IFERROR(VLOOKUP(CONCATENATE($D339," 1"),'VEINS SIMPLIFIED'!$I:$S,'VEINS SIMPLIFIED'!$O$1,0),"")</f>
        <v>253.48</v>
      </c>
      <c r="M339" t="str">
        <f>IFERROR(VLOOKUP(CONCATENATE($D339," 2"),'VEINS SIMPLIFIED'!$I:$S,'VEINS SIMPLIFIED'!$R$1,0),"")</f>
        <v/>
      </c>
      <c r="N339" t="str">
        <f>IFERROR(VLOOKUP(CONCATENATE($D339," 2"),'VEINS SIMPLIFIED'!$I:$S,'VEINS SIMPLIFIED'!$N$1,0),"")</f>
        <v/>
      </c>
      <c r="O339" t="str">
        <f>IFERROR(VLOOKUP(CONCATENATE($D339," 2"),'VEINS SIMPLIFIED'!$I:$S,'VEINS SIMPLIFIED'!$O$1,0),"")</f>
        <v/>
      </c>
      <c r="P339" t="str">
        <f>IFERROR(VLOOKUP(CONCATENATE($D339," 3"),'VEINS SIMPLIFIED'!$I:$S,'VEINS SIMPLIFIED'!$R$1,0),"")</f>
        <v>EPIDOTE</v>
      </c>
      <c r="Q339">
        <f>IFERROR(VLOOKUP(CONCATENATE($D339," 3"),'VEINS SIMPLIFIED'!$I:$S,'VEINS SIMPLIFIED'!$N$1,0),"")</f>
        <v>252.5</v>
      </c>
      <c r="R339">
        <f>IFERROR(VLOOKUP(CONCATENATE($D339," 3"),'VEINS SIMPLIFIED'!$I:$S,'VEINS SIMPLIFIED'!$O$1,0),"")</f>
        <v>253.48</v>
      </c>
      <c r="S339" t="str">
        <f>IFERROR(VLOOKUP(CONCATENATE($D339," 4"),'VEINS SIMPLIFIED'!$I:$S,'VEINS SIMPLIFIED'!$R$1,0),"")</f>
        <v>CHLORITE</v>
      </c>
      <c r="T339">
        <f>IFERROR(VLOOKUP(CONCATENATE($D339," 4"),'VEINS SIMPLIFIED'!$I:$S,'VEINS SIMPLIFIED'!$N$1,0),"")</f>
        <v>252.5</v>
      </c>
      <c r="U339">
        <f>IFERROR(VLOOKUP(CONCATENATE($D339," 4"),'VEINS SIMPLIFIED'!$I:$S,'VEINS SIMPLIFIED'!$O$1,0),"")</f>
        <v>253.48</v>
      </c>
      <c r="V339" t="str">
        <f>IFERROR(VLOOKUP(CONCATENATE($D339," 5"),'VEINS SIMPLIFIED'!$I:$S,'VEINS SIMPLIFIED'!$R$1,0),"")</f>
        <v>OTHER</v>
      </c>
      <c r="W339">
        <f>IFERROR(VLOOKUP(CONCATENATE($D339," 5"),'VEINS SIMPLIFIED'!$I:$S,'VEINS SIMPLIFIED'!$N$1,0),"")</f>
        <v>252.5</v>
      </c>
      <c r="X339">
        <f>IFERROR(VLOOKUP(CONCATENATE($D339," 5"),'VEINS SIMPLIFIED'!$I:$S,'VEINS SIMPLIFIED'!$O$1,0),"")</f>
        <v>253.48</v>
      </c>
      <c r="Y339" s="113" t="str">
        <f>IFERROR(VLOOKUP(CONCATENATE($D339," o"),'VEINS SIMPLIFIED'!$I:$BX,68,0),"")</f>
        <v>Epidote dominates, very litle Qtz</v>
      </c>
    </row>
    <row r="340" spans="2:25" hidden="1" x14ac:dyDescent="0.3">
      <c r="B340">
        <v>103</v>
      </c>
      <c r="C340">
        <v>2</v>
      </c>
      <c r="D340" t="str">
        <f t="shared" si="5"/>
        <v>103-2</v>
      </c>
      <c r="E340">
        <v>0</v>
      </c>
      <c r="F340">
        <v>59</v>
      </c>
      <c r="G340" s="126">
        <v>253.48500000000001</v>
      </c>
      <c r="H340" s="122">
        <v>254.07500000000002</v>
      </c>
      <c r="I340" s="55" t="str">
        <f>IFERROR(VLOOKUP($D340,'VEINS SIMPLIFIED'!$H:$J,3,0),"")</f>
        <v>Sole</v>
      </c>
      <c r="J340" t="str">
        <f>IFERROR(VLOOKUP(CONCATENATE($D340," 1"),'VEINS SIMPLIFIED'!$I:$S,'VEINS SIMPLIFIED'!$R$1,0),"")</f>
        <v>QUARTZ</v>
      </c>
      <c r="K340" s="122">
        <f>IFERROR(VLOOKUP(CONCATENATE($D340," 1"),'VEINS SIMPLIFIED'!$I:$S,'VEINS SIMPLIFIED'!$N$1,0),"")</f>
        <v>253.48500000000001</v>
      </c>
      <c r="L340" s="122">
        <f>IFERROR(VLOOKUP(CONCATENATE($D340," 1"),'VEINS SIMPLIFIED'!$I:$S,'VEINS SIMPLIFIED'!$O$1,0),"")</f>
        <v>254.07500000000002</v>
      </c>
      <c r="M340" t="str">
        <f>IFERROR(VLOOKUP(CONCATENATE($D340," 2"),'VEINS SIMPLIFIED'!$I:$S,'VEINS SIMPLIFIED'!$R$1,0),"")</f>
        <v/>
      </c>
      <c r="N340" t="str">
        <f>IFERROR(VLOOKUP(CONCATENATE($D340," 2"),'VEINS SIMPLIFIED'!$I:$S,'VEINS SIMPLIFIED'!$N$1,0),"")</f>
        <v/>
      </c>
      <c r="O340" t="str">
        <f>IFERROR(VLOOKUP(CONCATENATE($D340," 2"),'VEINS SIMPLIFIED'!$I:$S,'VEINS SIMPLIFIED'!$O$1,0),"")</f>
        <v/>
      </c>
      <c r="P340" t="str">
        <f>IFERROR(VLOOKUP(CONCATENATE($D340," 3"),'VEINS SIMPLIFIED'!$I:$S,'VEINS SIMPLIFIED'!$R$1,0),"")</f>
        <v>EPIDOTE</v>
      </c>
      <c r="Q340">
        <f>IFERROR(VLOOKUP(CONCATENATE($D340," 3"),'VEINS SIMPLIFIED'!$I:$S,'VEINS SIMPLIFIED'!$N$1,0),"")</f>
        <v>253.48500000000001</v>
      </c>
      <c r="R340">
        <f>IFERROR(VLOOKUP(CONCATENATE($D340," 3"),'VEINS SIMPLIFIED'!$I:$S,'VEINS SIMPLIFIED'!$O$1,0),"")</f>
        <v>254.07500000000002</v>
      </c>
      <c r="S340" t="str">
        <f>IFERROR(VLOOKUP(CONCATENATE($D340," 4"),'VEINS SIMPLIFIED'!$I:$S,'VEINS SIMPLIFIED'!$R$1,0),"")</f>
        <v>CHLORITE</v>
      </c>
      <c r="T340">
        <f>IFERROR(VLOOKUP(CONCATENATE($D340," 4"),'VEINS SIMPLIFIED'!$I:$S,'VEINS SIMPLIFIED'!$N$1,0),"")</f>
        <v>253.48500000000001</v>
      </c>
      <c r="U340">
        <f>IFERROR(VLOOKUP(CONCATENATE($D340," 4"),'VEINS SIMPLIFIED'!$I:$S,'VEINS SIMPLIFIED'!$O$1,0),"")</f>
        <v>254.07500000000002</v>
      </c>
      <c r="V340" t="str">
        <f>IFERROR(VLOOKUP(CONCATENATE($D340," 5"),'VEINS SIMPLIFIED'!$I:$S,'VEINS SIMPLIFIED'!$R$1,0),"")</f>
        <v>OTHER</v>
      </c>
      <c r="W340">
        <f>IFERROR(VLOOKUP(CONCATENATE($D340," 5"),'VEINS SIMPLIFIED'!$I:$S,'VEINS SIMPLIFIED'!$N$1,0),"")</f>
        <v>253.48500000000001</v>
      </c>
      <c r="X340">
        <f>IFERROR(VLOOKUP(CONCATENATE($D340," 5"),'VEINS SIMPLIFIED'!$I:$S,'VEINS SIMPLIFIED'!$O$1,0),"")</f>
        <v>254.07500000000002</v>
      </c>
      <c r="Y340" s="113" t="str">
        <f>IFERROR(VLOOKUP(CONCATENATE($D340," o"),'VEINS SIMPLIFIED'!$I:$BX,68,0),"")</f>
        <v>Epidote dominates, very litle Qtz</v>
      </c>
    </row>
    <row r="341" spans="2:25" hidden="1" x14ac:dyDescent="0.3">
      <c r="B341">
        <v>103</v>
      </c>
      <c r="C341">
        <v>3</v>
      </c>
      <c r="D341" t="str">
        <f t="shared" si="5"/>
        <v>103-3</v>
      </c>
      <c r="E341">
        <v>0</v>
      </c>
      <c r="F341">
        <v>65</v>
      </c>
      <c r="G341" s="126">
        <v>254.07500000000002</v>
      </c>
      <c r="H341" s="122">
        <v>254.72500000000002</v>
      </c>
      <c r="I341" s="55" t="str">
        <f>IFERROR(VLOOKUP($D341,'VEINS SIMPLIFIED'!$H:$J,3,0),"")</f>
        <v>Sole</v>
      </c>
      <c r="J341" t="str">
        <f>IFERROR(VLOOKUP(CONCATENATE($D341," 1"),'VEINS SIMPLIFIED'!$I:$S,'VEINS SIMPLIFIED'!$R$1,0),"")</f>
        <v>QUARTZ</v>
      </c>
      <c r="K341" s="122">
        <f>IFERROR(VLOOKUP(CONCATENATE($D341," 1"),'VEINS SIMPLIFIED'!$I:$S,'VEINS SIMPLIFIED'!$N$1,0),"")</f>
        <v>254.07500000000002</v>
      </c>
      <c r="L341" s="122">
        <f>IFERROR(VLOOKUP(CONCATENATE($D341," 1"),'VEINS SIMPLIFIED'!$I:$S,'VEINS SIMPLIFIED'!$O$1,0),"")</f>
        <v>254.72500000000002</v>
      </c>
      <c r="M341" t="str">
        <f>IFERROR(VLOOKUP(CONCATENATE($D341," 2"),'VEINS SIMPLIFIED'!$I:$S,'VEINS SIMPLIFIED'!$R$1,0),"")</f>
        <v/>
      </c>
      <c r="N341" t="str">
        <f>IFERROR(VLOOKUP(CONCATENATE($D341," 2"),'VEINS SIMPLIFIED'!$I:$S,'VEINS SIMPLIFIED'!$N$1,0),"")</f>
        <v/>
      </c>
      <c r="O341" t="str">
        <f>IFERROR(VLOOKUP(CONCATENATE($D341," 2"),'VEINS SIMPLIFIED'!$I:$S,'VEINS SIMPLIFIED'!$O$1,0),"")</f>
        <v/>
      </c>
      <c r="P341" t="str">
        <f>IFERROR(VLOOKUP(CONCATENATE($D341," 3"),'VEINS SIMPLIFIED'!$I:$S,'VEINS SIMPLIFIED'!$R$1,0),"")</f>
        <v>EPIDOTE</v>
      </c>
      <c r="Q341">
        <f>IFERROR(VLOOKUP(CONCATENATE($D341," 3"),'VEINS SIMPLIFIED'!$I:$S,'VEINS SIMPLIFIED'!$N$1,0),"")</f>
        <v>254.07500000000002</v>
      </c>
      <c r="R341">
        <f>IFERROR(VLOOKUP(CONCATENATE($D341," 3"),'VEINS SIMPLIFIED'!$I:$S,'VEINS SIMPLIFIED'!$O$1,0),"")</f>
        <v>254.72500000000002</v>
      </c>
      <c r="S341" t="str">
        <f>IFERROR(VLOOKUP(CONCATENATE($D341," 4"),'VEINS SIMPLIFIED'!$I:$S,'VEINS SIMPLIFIED'!$R$1,0),"")</f>
        <v>CHLORITE</v>
      </c>
      <c r="T341">
        <f>IFERROR(VLOOKUP(CONCATENATE($D341," 4"),'VEINS SIMPLIFIED'!$I:$S,'VEINS SIMPLIFIED'!$N$1,0),"")</f>
        <v>254.07500000000002</v>
      </c>
      <c r="U341">
        <f>IFERROR(VLOOKUP(CONCATENATE($D341," 4"),'VEINS SIMPLIFIED'!$I:$S,'VEINS SIMPLIFIED'!$O$1,0),"")</f>
        <v>254.72500000000002</v>
      </c>
      <c r="V341" t="str">
        <f>IFERROR(VLOOKUP(CONCATENATE($D341," 5"),'VEINS SIMPLIFIED'!$I:$S,'VEINS SIMPLIFIED'!$R$1,0),"")</f>
        <v>OTHER</v>
      </c>
      <c r="W341">
        <f>IFERROR(VLOOKUP(CONCATENATE($D341," 5"),'VEINS SIMPLIFIED'!$I:$S,'VEINS SIMPLIFIED'!$N$1,0),"")</f>
        <v>254.07500000000002</v>
      </c>
      <c r="X341">
        <f>IFERROR(VLOOKUP(CONCATENATE($D341," 5"),'VEINS SIMPLIFIED'!$I:$S,'VEINS SIMPLIFIED'!$O$1,0),"")</f>
        <v>254.72500000000002</v>
      </c>
      <c r="Y341" s="113" t="str">
        <f>IFERROR(VLOOKUP(CONCATENATE($D341," o"),'VEINS SIMPLIFIED'!$I:$BX,68,0),"")</f>
        <v>Epidote dominates, very litle Qtz, wider Hem-Carb veins</v>
      </c>
    </row>
    <row r="342" spans="2:25" hidden="1" x14ac:dyDescent="0.3">
      <c r="B342">
        <v>103</v>
      </c>
      <c r="C342">
        <v>4</v>
      </c>
      <c r="D342" t="str">
        <f t="shared" si="5"/>
        <v>103-4</v>
      </c>
      <c r="E342">
        <v>0</v>
      </c>
      <c r="F342">
        <v>95</v>
      </c>
      <c r="G342" s="126">
        <v>254.73000000000002</v>
      </c>
      <c r="H342" s="122">
        <v>255.68</v>
      </c>
      <c r="I342" s="55" t="str">
        <f>IFERROR(VLOOKUP($D342,'VEINS SIMPLIFIED'!$H:$J,3,0),"")</f>
        <v>Sole</v>
      </c>
      <c r="J342" t="str">
        <f>IFERROR(VLOOKUP(CONCATENATE($D342," 1"),'VEINS SIMPLIFIED'!$I:$S,'VEINS SIMPLIFIED'!$R$1,0),"")</f>
        <v>QUARTZ</v>
      </c>
      <c r="K342" s="122">
        <f>IFERROR(VLOOKUP(CONCATENATE($D342," 1"),'VEINS SIMPLIFIED'!$I:$S,'VEINS SIMPLIFIED'!$N$1,0),"")</f>
        <v>254.73000000000002</v>
      </c>
      <c r="L342" s="122">
        <f>IFERROR(VLOOKUP(CONCATENATE($D342," 1"),'VEINS SIMPLIFIED'!$I:$S,'VEINS SIMPLIFIED'!$O$1,0),"")</f>
        <v>255.67000000000002</v>
      </c>
      <c r="M342" t="str">
        <f>IFERROR(VLOOKUP(CONCATENATE($D342," 2"),'VEINS SIMPLIFIED'!$I:$S,'VEINS SIMPLIFIED'!$R$1,0),"")</f>
        <v/>
      </c>
      <c r="N342" t="str">
        <f>IFERROR(VLOOKUP(CONCATENATE($D342," 2"),'VEINS SIMPLIFIED'!$I:$S,'VEINS SIMPLIFIED'!$N$1,0),"")</f>
        <v/>
      </c>
      <c r="O342" t="str">
        <f>IFERROR(VLOOKUP(CONCATENATE($D342," 2"),'VEINS SIMPLIFIED'!$I:$S,'VEINS SIMPLIFIED'!$O$1,0),"")</f>
        <v/>
      </c>
      <c r="P342" t="str">
        <f>IFERROR(VLOOKUP(CONCATENATE($D342," 3"),'VEINS SIMPLIFIED'!$I:$S,'VEINS SIMPLIFIED'!$R$1,0),"")</f>
        <v>EPIDOTE</v>
      </c>
      <c r="Q342">
        <f>IFERROR(VLOOKUP(CONCATENATE($D342," 3"),'VEINS SIMPLIFIED'!$I:$S,'VEINS SIMPLIFIED'!$N$1,0),"")</f>
        <v>254.73000000000002</v>
      </c>
      <c r="R342">
        <f>IFERROR(VLOOKUP(CONCATENATE($D342," 3"),'VEINS SIMPLIFIED'!$I:$S,'VEINS SIMPLIFIED'!$O$1,0),"")</f>
        <v>255.67000000000002</v>
      </c>
      <c r="S342" t="str">
        <f>IFERROR(VLOOKUP(CONCATENATE($D342," 4"),'VEINS SIMPLIFIED'!$I:$S,'VEINS SIMPLIFIED'!$R$1,0),"")</f>
        <v>CHLORITE</v>
      </c>
      <c r="T342">
        <f>IFERROR(VLOOKUP(CONCATENATE($D342," 4"),'VEINS SIMPLIFIED'!$I:$S,'VEINS SIMPLIFIED'!$N$1,0),"")</f>
        <v>254.73000000000002</v>
      </c>
      <c r="U342">
        <f>IFERROR(VLOOKUP(CONCATENATE($D342," 4"),'VEINS SIMPLIFIED'!$I:$S,'VEINS SIMPLIFIED'!$O$1,0),"")</f>
        <v>255.67000000000002</v>
      </c>
      <c r="V342" t="str">
        <f>IFERROR(VLOOKUP(CONCATENATE($D342," 5"),'VEINS SIMPLIFIED'!$I:$S,'VEINS SIMPLIFIED'!$R$1,0),"")</f>
        <v>OTHER</v>
      </c>
      <c r="W342">
        <f>IFERROR(VLOOKUP(CONCATENATE($D342," 5"),'VEINS SIMPLIFIED'!$I:$S,'VEINS SIMPLIFIED'!$N$1,0),"")</f>
        <v>254.73000000000002</v>
      </c>
      <c r="X342">
        <f>IFERROR(VLOOKUP(CONCATENATE($D342," 5"),'VEINS SIMPLIFIED'!$I:$S,'VEINS SIMPLIFIED'!$O$1,0),"")</f>
        <v>255.67000000000002</v>
      </c>
      <c r="Y342" s="113" t="str">
        <f>IFERROR(VLOOKUP(CONCATENATE($D342," o"),'VEINS SIMPLIFIED'!$I:$BX,68,0),"")</f>
        <v>Highlly brecciated section. Epidote dominates, very litle Qtz</v>
      </c>
    </row>
    <row r="343" spans="2:25" hidden="1" x14ac:dyDescent="0.3">
      <c r="B343">
        <v>104</v>
      </c>
      <c r="C343">
        <v>1</v>
      </c>
      <c r="D343" t="str">
        <f t="shared" si="5"/>
        <v>104-1</v>
      </c>
      <c r="E343">
        <v>0</v>
      </c>
      <c r="F343">
        <v>92</v>
      </c>
      <c r="G343" s="126">
        <v>255.55</v>
      </c>
      <c r="H343" s="122">
        <v>256.47000000000003</v>
      </c>
      <c r="I343" s="55" t="str">
        <f>IFERROR(VLOOKUP($D343,'VEINS SIMPLIFIED'!$H:$J,3,0),"")</f>
        <v>Sole</v>
      </c>
      <c r="J343" t="str">
        <f>IFERROR(VLOOKUP(CONCATENATE($D343," 1"),'VEINS SIMPLIFIED'!$I:$S,'VEINS SIMPLIFIED'!$R$1,0),"")</f>
        <v>QUARTZ</v>
      </c>
      <c r="K343" s="122">
        <f>IFERROR(VLOOKUP(CONCATENATE($D343," 1"),'VEINS SIMPLIFIED'!$I:$S,'VEINS SIMPLIFIED'!$N$1,0),"")</f>
        <v>255.55</v>
      </c>
      <c r="L343" s="122">
        <f>IFERROR(VLOOKUP(CONCATENATE($D343," 1"),'VEINS SIMPLIFIED'!$I:$S,'VEINS SIMPLIFIED'!$O$1,0),"")</f>
        <v>256.47000000000003</v>
      </c>
      <c r="M343" t="str">
        <f>IFERROR(VLOOKUP(CONCATENATE($D343," 2"),'VEINS SIMPLIFIED'!$I:$S,'VEINS SIMPLIFIED'!$R$1,0),"")</f>
        <v/>
      </c>
      <c r="N343" t="str">
        <f>IFERROR(VLOOKUP(CONCATENATE($D343," 2"),'VEINS SIMPLIFIED'!$I:$S,'VEINS SIMPLIFIED'!$N$1,0),"")</f>
        <v/>
      </c>
      <c r="O343" t="str">
        <f>IFERROR(VLOOKUP(CONCATENATE($D343," 2"),'VEINS SIMPLIFIED'!$I:$S,'VEINS SIMPLIFIED'!$O$1,0),"")</f>
        <v/>
      </c>
      <c r="P343" t="str">
        <f>IFERROR(VLOOKUP(CONCATENATE($D343," 3"),'VEINS SIMPLIFIED'!$I:$S,'VEINS SIMPLIFIED'!$R$1,0),"")</f>
        <v>EPIDOTE</v>
      </c>
      <c r="Q343">
        <f>IFERROR(VLOOKUP(CONCATENATE($D343," 3"),'VEINS SIMPLIFIED'!$I:$S,'VEINS SIMPLIFIED'!$N$1,0),"")</f>
        <v>255.55</v>
      </c>
      <c r="R343">
        <f>IFERROR(VLOOKUP(CONCATENATE($D343," 3"),'VEINS SIMPLIFIED'!$I:$S,'VEINS SIMPLIFIED'!$O$1,0),"")</f>
        <v>256.47000000000003</v>
      </c>
      <c r="S343" t="str">
        <f>IFERROR(VLOOKUP(CONCATENATE($D343," 4"),'VEINS SIMPLIFIED'!$I:$S,'VEINS SIMPLIFIED'!$R$1,0),"")</f>
        <v>CHLORITE</v>
      </c>
      <c r="T343">
        <f>IFERROR(VLOOKUP(CONCATENATE($D343," 4"),'VEINS SIMPLIFIED'!$I:$S,'VEINS SIMPLIFIED'!$N$1,0),"")</f>
        <v>255.55</v>
      </c>
      <c r="U343">
        <f>IFERROR(VLOOKUP(CONCATENATE($D343," 4"),'VEINS SIMPLIFIED'!$I:$S,'VEINS SIMPLIFIED'!$O$1,0),"")</f>
        <v>256.47000000000003</v>
      </c>
      <c r="V343" t="str">
        <f>IFERROR(VLOOKUP(CONCATENATE($D343," 5"),'VEINS SIMPLIFIED'!$I:$S,'VEINS SIMPLIFIED'!$R$1,0),"")</f>
        <v/>
      </c>
      <c r="W343" t="str">
        <f>IFERROR(VLOOKUP(CONCATENATE($D343," 5"),'VEINS SIMPLIFIED'!$I:$S,'VEINS SIMPLIFIED'!$N$1,0),"")</f>
        <v/>
      </c>
      <c r="X343" t="str">
        <f>IFERROR(VLOOKUP(CONCATENATE($D343," 5"),'VEINS SIMPLIFIED'!$I:$S,'VEINS SIMPLIFIED'!$O$1,0),"")</f>
        <v/>
      </c>
      <c r="Y343" s="113" t="str">
        <f>IFERROR(VLOOKUP(CONCATENATE($D343," o"),'VEINS SIMPLIFIED'!$I:$BX,68,0),"")</f>
        <v>Slightly brecciated section. Epidote dominates</v>
      </c>
    </row>
    <row r="344" spans="2:25" hidden="1" x14ac:dyDescent="0.3">
      <c r="B344">
        <v>104</v>
      </c>
      <c r="C344">
        <v>2</v>
      </c>
      <c r="D344" t="str">
        <f t="shared" si="5"/>
        <v>104-2</v>
      </c>
      <c r="E344">
        <v>0</v>
      </c>
      <c r="F344">
        <v>79</v>
      </c>
      <c r="G344" s="126">
        <v>256.47000000000003</v>
      </c>
      <c r="H344" s="122">
        <v>257.26000000000005</v>
      </c>
      <c r="I344" s="55" t="str">
        <f>IFERROR(VLOOKUP($D344,'VEINS SIMPLIFIED'!$H:$J,3,0),"")</f>
        <v>Sole</v>
      </c>
      <c r="J344" t="str">
        <f>IFERROR(VLOOKUP(CONCATENATE($D344," 1"),'VEINS SIMPLIFIED'!$I:$S,'VEINS SIMPLIFIED'!$R$1,0),"")</f>
        <v>QUARTZ</v>
      </c>
      <c r="K344" s="122">
        <f>IFERROR(VLOOKUP(CONCATENATE($D344," 1"),'VEINS SIMPLIFIED'!$I:$S,'VEINS SIMPLIFIED'!$N$1,0),"")</f>
        <v>256.47000000000003</v>
      </c>
      <c r="L344" s="122">
        <f>IFERROR(VLOOKUP(CONCATENATE($D344," 1"),'VEINS SIMPLIFIED'!$I:$S,'VEINS SIMPLIFIED'!$O$1,0),"")</f>
        <v>257.26000000000005</v>
      </c>
      <c r="M344" t="str">
        <f>IFERROR(VLOOKUP(CONCATENATE($D344," 2"),'VEINS SIMPLIFIED'!$I:$S,'VEINS SIMPLIFIED'!$R$1,0),"")</f>
        <v/>
      </c>
      <c r="N344" t="str">
        <f>IFERROR(VLOOKUP(CONCATENATE($D344," 2"),'VEINS SIMPLIFIED'!$I:$S,'VEINS SIMPLIFIED'!$N$1,0),"")</f>
        <v/>
      </c>
      <c r="O344" t="str">
        <f>IFERROR(VLOOKUP(CONCATENATE($D344," 2"),'VEINS SIMPLIFIED'!$I:$S,'VEINS SIMPLIFIED'!$O$1,0),"")</f>
        <v/>
      </c>
      <c r="P344" t="str">
        <f>IFERROR(VLOOKUP(CONCATENATE($D344," 3"),'VEINS SIMPLIFIED'!$I:$S,'VEINS SIMPLIFIED'!$R$1,0),"")</f>
        <v>EPIDOTE</v>
      </c>
      <c r="Q344">
        <f>IFERROR(VLOOKUP(CONCATENATE($D344," 3"),'VEINS SIMPLIFIED'!$I:$S,'VEINS SIMPLIFIED'!$N$1,0),"")</f>
        <v>256.47000000000003</v>
      </c>
      <c r="R344">
        <f>IFERROR(VLOOKUP(CONCATENATE($D344," 3"),'VEINS SIMPLIFIED'!$I:$S,'VEINS SIMPLIFIED'!$O$1,0),"")</f>
        <v>257.26000000000005</v>
      </c>
      <c r="S344" t="str">
        <f>IFERROR(VLOOKUP(CONCATENATE($D344," 4"),'VEINS SIMPLIFIED'!$I:$S,'VEINS SIMPLIFIED'!$R$1,0),"")</f>
        <v>CHLORITE</v>
      </c>
      <c r="T344">
        <f>IFERROR(VLOOKUP(CONCATENATE($D344," 4"),'VEINS SIMPLIFIED'!$I:$S,'VEINS SIMPLIFIED'!$N$1,0),"")</f>
        <v>256.47000000000003</v>
      </c>
      <c r="U344">
        <f>IFERROR(VLOOKUP(CONCATENATE($D344," 4"),'VEINS SIMPLIFIED'!$I:$S,'VEINS SIMPLIFIED'!$O$1,0),"")</f>
        <v>257.26000000000005</v>
      </c>
      <c r="V344" t="str">
        <f>IFERROR(VLOOKUP(CONCATENATE($D344," 5"),'VEINS SIMPLIFIED'!$I:$S,'VEINS SIMPLIFIED'!$R$1,0),"")</f>
        <v/>
      </c>
      <c r="W344" t="str">
        <f>IFERROR(VLOOKUP(CONCATENATE($D344," 5"),'VEINS SIMPLIFIED'!$I:$S,'VEINS SIMPLIFIED'!$N$1,0),"")</f>
        <v/>
      </c>
      <c r="X344" t="str">
        <f>IFERROR(VLOOKUP(CONCATENATE($D344," 5"),'VEINS SIMPLIFIED'!$I:$S,'VEINS SIMPLIFIED'!$O$1,0),"")</f>
        <v/>
      </c>
      <c r="Y344" s="113" t="str">
        <f>IFERROR(VLOOKUP(CONCATENATE($D344," o"),'VEINS SIMPLIFIED'!$I:$BX,68,0),"")</f>
        <v>Epidote dominates, very litle Qtz, no late veining</v>
      </c>
    </row>
    <row r="345" spans="2:25" hidden="1" x14ac:dyDescent="0.3">
      <c r="B345">
        <v>104</v>
      </c>
      <c r="C345">
        <v>3</v>
      </c>
      <c r="D345" t="str">
        <f t="shared" si="5"/>
        <v>104-3</v>
      </c>
      <c r="E345">
        <v>0</v>
      </c>
      <c r="F345">
        <v>86</v>
      </c>
      <c r="G345" s="126">
        <v>257.26000000000005</v>
      </c>
      <c r="H345" s="122">
        <v>258.12000000000006</v>
      </c>
      <c r="I345" s="55" t="str">
        <f>IFERROR(VLOOKUP($D345,'VEINS SIMPLIFIED'!$H:$J,3,0),"")</f>
        <v>Sole</v>
      </c>
      <c r="J345" t="str">
        <f>IFERROR(VLOOKUP(CONCATENATE($D345," 1"),'VEINS SIMPLIFIED'!$I:$S,'VEINS SIMPLIFIED'!$R$1,0),"")</f>
        <v>QUARTZ</v>
      </c>
      <c r="K345" s="122">
        <f>IFERROR(VLOOKUP(CONCATENATE($D345," 1"),'VEINS SIMPLIFIED'!$I:$S,'VEINS SIMPLIFIED'!$N$1,0),"")</f>
        <v>257.26000000000005</v>
      </c>
      <c r="L345" s="122">
        <f>IFERROR(VLOOKUP(CONCATENATE($D345," 1"),'VEINS SIMPLIFIED'!$I:$S,'VEINS SIMPLIFIED'!$O$1,0),"")</f>
        <v>258.11000000000007</v>
      </c>
      <c r="M345" t="str">
        <f>IFERROR(VLOOKUP(CONCATENATE($D345," 2"),'VEINS SIMPLIFIED'!$I:$S,'VEINS SIMPLIFIED'!$R$1,0),"")</f>
        <v/>
      </c>
      <c r="N345" t="str">
        <f>IFERROR(VLOOKUP(CONCATENATE($D345," 2"),'VEINS SIMPLIFIED'!$I:$S,'VEINS SIMPLIFIED'!$N$1,0),"")</f>
        <v/>
      </c>
      <c r="O345" t="str">
        <f>IFERROR(VLOOKUP(CONCATENATE($D345," 2"),'VEINS SIMPLIFIED'!$I:$S,'VEINS SIMPLIFIED'!$O$1,0),"")</f>
        <v/>
      </c>
      <c r="P345" t="str">
        <f>IFERROR(VLOOKUP(CONCATENATE($D345," 3"),'VEINS SIMPLIFIED'!$I:$S,'VEINS SIMPLIFIED'!$R$1,0),"")</f>
        <v>EPIDOTE</v>
      </c>
      <c r="Q345">
        <f>IFERROR(VLOOKUP(CONCATENATE($D345," 3"),'VEINS SIMPLIFIED'!$I:$S,'VEINS SIMPLIFIED'!$N$1,0),"")</f>
        <v>257.26000000000005</v>
      </c>
      <c r="R345">
        <f>IFERROR(VLOOKUP(CONCATENATE($D345," 3"),'VEINS SIMPLIFIED'!$I:$S,'VEINS SIMPLIFIED'!$O$1,0),"")</f>
        <v>258.11000000000007</v>
      </c>
      <c r="S345" t="str">
        <f>IFERROR(VLOOKUP(CONCATENATE($D345," 4"),'VEINS SIMPLIFIED'!$I:$S,'VEINS SIMPLIFIED'!$R$1,0),"")</f>
        <v>CHLORITE</v>
      </c>
      <c r="T345">
        <f>IFERROR(VLOOKUP(CONCATENATE($D345," 4"),'VEINS SIMPLIFIED'!$I:$S,'VEINS SIMPLIFIED'!$N$1,0),"")</f>
        <v>257.26000000000005</v>
      </c>
      <c r="U345">
        <f>IFERROR(VLOOKUP(CONCATENATE($D345," 4"),'VEINS SIMPLIFIED'!$I:$S,'VEINS SIMPLIFIED'!$O$1,0),"")</f>
        <v>258.11000000000007</v>
      </c>
      <c r="V345" t="str">
        <f>IFERROR(VLOOKUP(CONCATENATE($D345," 5"),'VEINS SIMPLIFIED'!$I:$S,'VEINS SIMPLIFIED'!$R$1,0),"")</f>
        <v>OTHER</v>
      </c>
      <c r="W345">
        <f>IFERROR(VLOOKUP(CONCATENATE($D345," 5"),'VEINS SIMPLIFIED'!$I:$S,'VEINS SIMPLIFIED'!$N$1,0),"")</f>
        <v>257.26000000000005</v>
      </c>
      <c r="X345">
        <f>IFERROR(VLOOKUP(CONCATENATE($D345," 5"),'VEINS SIMPLIFIED'!$I:$S,'VEINS SIMPLIFIED'!$O$1,0),"")</f>
        <v>258.11000000000007</v>
      </c>
      <c r="Y345" s="113" t="str">
        <f>IFERROR(VLOOKUP(CONCATENATE($D345," o"),'VEINS SIMPLIFIED'!$I:$BX,68,0),"")</f>
        <v>Up to 15 mm Qtz patches, very thin hairline Cc veins</v>
      </c>
    </row>
    <row r="346" spans="2:25" hidden="1" x14ac:dyDescent="0.3">
      <c r="B346">
        <v>104</v>
      </c>
      <c r="C346">
        <v>4</v>
      </c>
      <c r="D346" t="str">
        <f t="shared" si="5"/>
        <v>104-4</v>
      </c>
      <c r="E346">
        <v>0</v>
      </c>
      <c r="F346">
        <v>60</v>
      </c>
      <c r="G346" s="126">
        <v>258.12000000000006</v>
      </c>
      <c r="H346" s="122">
        <v>258.72000000000008</v>
      </c>
      <c r="I346" s="55" t="str">
        <f>IFERROR(VLOOKUP($D346,'VEINS SIMPLIFIED'!$H:$J,3,0),"")</f>
        <v>Sole</v>
      </c>
      <c r="J346" t="str">
        <f>IFERROR(VLOOKUP(CONCATENATE($D346," 1"),'VEINS SIMPLIFIED'!$I:$S,'VEINS SIMPLIFIED'!$R$1,0),"")</f>
        <v>QUARTZ</v>
      </c>
      <c r="K346" s="122">
        <f>IFERROR(VLOOKUP(CONCATENATE($D346," 1"),'VEINS SIMPLIFIED'!$I:$S,'VEINS SIMPLIFIED'!$N$1,0),"")</f>
        <v>258.12000000000006</v>
      </c>
      <c r="L346" s="122">
        <f>IFERROR(VLOOKUP(CONCATENATE($D346," 1"),'VEINS SIMPLIFIED'!$I:$S,'VEINS SIMPLIFIED'!$O$1,0),"")</f>
        <v>258.71000000000004</v>
      </c>
      <c r="M346" t="str">
        <f>IFERROR(VLOOKUP(CONCATENATE($D346," 2"),'VEINS SIMPLIFIED'!$I:$S,'VEINS SIMPLIFIED'!$R$1,0),"")</f>
        <v/>
      </c>
      <c r="N346" t="str">
        <f>IFERROR(VLOOKUP(CONCATENATE($D346," 2"),'VEINS SIMPLIFIED'!$I:$S,'VEINS SIMPLIFIED'!$N$1,0),"")</f>
        <v/>
      </c>
      <c r="O346" t="str">
        <f>IFERROR(VLOOKUP(CONCATENATE($D346," 2"),'VEINS SIMPLIFIED'!$I:$S,'VEINS SIMPLIFIED'!$O$1,0),"")</f>
        <v/>
      </c>
      <c r="P346" t="str">
        <f>IFERROR(VLOOKUP(CONCATENATE($D346," 3"),'VEINS SIMPLIFIED'!$I:$S,'VEINS SIMPLIFIED'!$R$1,0),"")</f>
        <v>EPIDOTE</v>
      </c>
      <c r="Q346">
        <f>IFERROR(VLOOKUP(CONCATENATE($D346," 3"),'VEINS SIMPLIFIED'!$I:$S,'VEINS SIMPLIFIED'!$N$1,0),"")</f>
        <v>258.12000000000006</v>
      </c>
      <c r="R346">
        <f>IFERROR(VLOOKUP(CONCATENATE($D346," 3"),'VEINS SIMPLIFIED'!$I:$S,'VEINS SIMPLIFIED'!$O$1,0),"")</f>
        <v>258.71000000000004</v>
      </c>
      <c r="S346" t="str">
        <f>IFERROR(VLOOKUP(CONCATENATE($D346," 4"),'VEINS SIMPLIFIED'!$I:$S,'VEINS SIMPLIFIED'!$R$1,0),"")</f>
        <v>CHLORITE</v>
      </c>
      <c r="T346">
        <f>IFERROR(VLOOKUP(CONCATENATE($D346," 4"),'VEINS SIMPLIFIED'!$I:$S,'VEINS SIMPLIFIED'!$N$1,0),"")</f>
        <v>258.12000000000006</v>
      </c>
      <c r="U346">
        <f>IFERROR(VLOOKUP(CONCATENATE($D346," 4"),'VEINS SIMPLIFIED'!$I:$S,'VEINS SIMPLIFIED'!$O$1,0),"")</f>
        <v>258.71000000000004</v>
      </c>
      <c r="V346" t="str">
        <f>IFERROR(VLOOKUP(CONCATENATE($D346," 5"),'VEINS SIMPLIFIED'!$I:$S,'VEINS SIMPLIFIED'!$R$1,0),"")</f>
        <v/>
      </c>
      <c r="W346" t="str">
        <f>IFERROR(VLOOKUP(CONCATENATE($D346," 5"),'VEINS SIMPLIFIED'!$I:$S,'VEINS SIMPLIFIED'!$N$1,0),"")</f>
        <v/>
      </c>
      <c r="X346" t="str">
        <f>IFERROR(VLOOKUP(CONCATENATE($D346," 5"),'VEINS SIMPLIFIED'!$I:$S,'VEINS SIMPLIFIED'!$O$1,0),"")</f>
        <v/>
      </c>
      <c r="Y346" s="113" t="str">
        <f>IFERROR(VLOOKUP(CONCATENATE($D346," o"),'VEINS SIMPLIFIED'!$I:$BX,68,0),"")</f>
        <v>Epidote dominates, no late veining</v>
      </c>
    </row>
    <row r="347" spans="2:25" hidden="1" x14ac:dyDescent="0.3">
      <c r="B347">
        <v>105</v>
      </c>
      <c r="C347">
        <v>1</v>
      </c>
      <c r="D347" t="str">
        <f t="shared" si="5"/>
        <v>105-1</v>
      </c>
      <c r="E347">
        <v>0</v>
      </c>
      <c r="F347">
        <v>91</v>
      </c>
      <c r="G347" s="126">
        <v>258.60000000000002</v>
      </c>
      <c r="H347" s="122">
        <v>259.51000000000005</v>
      </c>
      <c r="I347" s="55" t="str">
        <f>IFERROR(VLOOKUP($D347,'VEINS SIMPLIFIED'!$H:$J,3,0),"")</f>
        <v>Sole</v>
      </c>
      <c r="J347" t="str">
        <f>IFERROR(VLOOKUP(CONCATENATE($D347," 1"),'VEINS SIMPLIFIED'!$I:$S,'VEINS SIMPLIFIED'!$R$1,0),"")</f>
        <v>QUARTZ</v>
      </c>
      <c r="K347" s="122">
        <f>IFERROR(VLOOKUP(CONCATENATE($D347," 1"),'VEINS SIMPLIFIED'!$I:$S,'VEINS SIMPLIFIED'!$N$1,0),"")</f>
        <v>258.60000000000002</v>
      </c>
      <c r="L347" s="122">
        <f>IFERROR(VLOOKUP(CONCATENATE($D347," 1"),'VEINS SIMPLIFIED'!$I:$S,'VEINS SIMPLIFIED'!$O$1,0),"")</f>
        <v>259.19</v>
      </c>
      <c r="M347" t="str">
        <f>IFERROR(VLOOKUP(CONCATENATE($D347," 2"),'VEINS SIMPLIFIED'!$I:$S,'VEINS SIMPLIFIED'!$R$1,0),"")</f>
        <v/>
      </c>
      <c r="N347" t="str">
        <f>IFERROR(VLOOKUP(CONCATENATE($D347," 2"),'VEINS SIMPLIFIED'!$I:$S,'VEINS SIMPLIFIED'!$N$1,0),"")</f>
        <v/>
      </c>
      <c r="O347" t="str">
        <f>IFERROR(VLOOKUP(CONCATENATE($D347," 2"),'VEINS SIMPLIFIED'!$I:$S,'VEINS SIMPLIFIED'!$O$1,0),"")</f>
        <v/>
      </c>
      <c r="P347" t="str">
        <f>IFERROR(VLOOKUP(CONCATENATE($D347," 3"),'VEINS SIMPLIFIED'!$I:$S,'VEINS SIMPLIFIED'!$R$1,0),"")</f>
        <v>EPIDOTE</v>
      </c>
      <c r="Q347">
        <f>IFERROR(VLOOKUP(CONCATENATE($D347," 3"),'VEINS SIMPLIFIED'!$I:$S,'VEINS SIMPLIFIED'!$N$1,0),"")</f>
        <v>258.60000000000002</v>
      </c>
      <c r="R347">
        <f>IFERROR(VLOOKUP(CONCATENATE($D347," 3"),'VEINS SIMPLIFIED'!$I:$S,'VEINS SIMPLIFIED'!$O$1,0),"")</f>
        <v>259.19</v>
      </c>
      <c r="S347" t="str">
        <f>IFERROR(VLOOKUP(CONCATENATE($D347," 4"),'VEINS SIMPLIFIED'!$I:$S,'VEINS SIMPLIFIED'!$R$1,0),"")</f>
        <v>CHLORITE</v>
      </c>
      <c r="T347">
        <f>IFERROR(VLOOKUP(CONCATENATE($D347," 4"),'VEINS SIMPLIFIED'!$I:$S,'VEINS SIMPLIFIED'!$N$1,0),"")</f>
        <v>258.60000000000002</v>
      </c>
      <c r="U347">
        <f>IFERROR(VLOOKUP(CONCATENATE($D347," 4"),'VEINS SIMPLIFIED'!$I:$S,'VEINS SIMPLIFIED'!$O$1,0),"")</f>
        <v>259.19</v>
      </c>
      <c r="V347" t="str">
        <f>IFERROR(VLOOKUP(CONCATENATE($D347," 5"),'VEINS SIMPLIFIED'!$I:$S,'VEINS SIMPLIFIED'!$R$1,0),"")</f>
        <v/>
      </c>
      <c r="W347" t="str">
        <f>IFERROR(VLOOKUP(CONCATENATE($D347," 5"),'VEINS SIMPLIFIED'!$I:$S,'VEINS SIMPLIFIED'!$N$1,0),"")</f>
        <v/>
      </c>
      <c r="X347" t="str">
        <f>IFERROR(VLOOKUP(CONCATENATE($D347," 5"),'VEINS SIMPLIFIED'!$I:$S,'VEINS SIMPLIFIED'!$O$1,0),"")</f>
        <v/>
      </c>
      <c r="Y347" s="113" t="str">
        <f>IFERROR(VLOOKUP(CONCATENATE($D347," o"),'VEINS SIMPLIFIED'!$I:$BX,68,0),"")</f>
        <v>Epidote dominates, very litle Qtz, no late veining</v>
      </c>
    </row>
    <row r="348" spans="2:25" hidden="1" x14ac:dyDescent="0.3">
      <c r="B348">
        <v>105</v>
      </c>
      <c r="C348">
        <v>2</v>
      </c>
      <c r="D348" t="str">
        <f t="shared" si="5"/>
        <v>105-2</v>
      </c>
      <c r="E348">
        <v>0</v>
      </c>
      <c r="F348">
        <v>93</v>
      </c>
      <c r="G348" s="126">
        <v>259.52000000000004</v>
      </c>
      <c r="H348" s="122">
        <v>260.45000000000005</v>
      </c>
      <c r="I348" s="55" t="str">
        <f>IFERROR(VLOOKUP($D348,'VEINS SIMPLIFIED'!$H:$J,3,0),"")</f>
        <v>Sole</v>
      </c>
      <c r="J348" t="str">
        <f>IFERROR(VLOOKUP(CONCATENATE($D348," 1"),'VEINS SIMPLIFIED'!$I:$S,'VEINS SIMPLIFIED'!$R$1,0),"")</f>
        <v>QUARTZ</v>
      </c>
      <c r="K348" s="122">
        <f>IFERROR(VLOOKUP(CONCATENATE($D348," 1"),'VEINS SIMPLIFIED'!$I:$S,'VEINS SIMPLIFIED'!$N$1,0),"")</f>
        <v>259.52000000000004</v>
      </c>
      <c r="L348" s="122">
        <f>IFERROR(VLOOKUP(CONCATENATE($D348," 1"),'VEINS SIMPLIFIED'!$I:$S,'VEINS SIMPLIFIED'!$O$1,0),"")</f>
        <v>260.43000000000006</v>
      </c>
      <c r="M348" t="str">
        <f>IFERROR(VLOOKUP(CONCATENATE($D348," 2"),'VEINS SIMPLIFIED'!$I:$S,'VEINS SIMPLIFIED'!$R$1,0),"")</f>
        <v/>
      </c>
      <c r="N348" t="str">
        <f>IFERROR(VLOOKUP(CONCATENATE($D348," 2"),'VEINS SIMPLIFIED'!$I:$S,'VEINS SIMPLIFIED'!$N$1,0),"")</f>
        <v/>
      </c>
      <c r="O348" t="str">
        <f>IFERROR(VLOOKUP(CONCATENATE($D348," 2"),'VEINS SIMPLIFIED'!$I:$S,'VEINS SIMPLIFIED'!$O$1,0),"")</f>
        <v/>
      </c>
      <c r="P348" t="str">
        <f>IFERROR(VLOOKUP(CONCATENATE($D348," 3"),'VEINS SIMPLIFIED'!$I:$S,'VEINS SIMPLIFIED'!$R$1,0),"")</f>
        <v>EPIDOTE</v>
      </c>
      <c r="Q348">
        <f>IFERROR(VLOOKUP(CONCATENATE($D348," 3"),'VEINS SIMPLIFIED'!$I:$S,'VEINS SIMPLIFIED'!$N$1,0),"")</f>
        <v>259.52000000000004</v>
      </c>
      <c r="R348">
        <f>IFERROR(VLOOKUP(CONCATENATE($D348," 3"),'VEINS SIMPLIFIED'!$I:$S,'VEINS SIMPLIFIED'!$O$1,0),"")</f>
        <v>260.43000000000006</v>
      </c>
      <c r="S348" t="str">
        <f>IFERROR(VLOOKUP(CONCATENATE($D348," 4"),'VEINS SIMPLIFIED'!$I:$S,'VEINS SIMPLIFIED'!$R$1,0),"")</f>
        <v>CHLORITE</v>
      </c>
      <c r="T348">
        <f>IFERROR(VLOOKUP(CONCATENATE($D348," 4"),'VEINS SIMPLIFIED'!$I:$S,'VEINS SIMPLIFIED'!$N$1,0),"")</f>
        <v>259.52000000000004</v>
      </c>
      <c r="U348">
        <f>IFERROR(VLOOKUP(CONCATENATE($D348," 4"),'VEINS SIMPLIFIED'!$I:$S,'VEINS SIMPLIFIED'!$O$1,0),"")</f>
        <v>260.43000000000006</v>
      </c>
      <c r="V348" t="str">
        <f>IFERROR(VLOOKUP(CONCATENATE($D348," 5"),'VEINS SIMPLIFIED'!$I:$S,'VEINS SIMPLIFIED'!$R$1,0),"")</f>
        <v/>
      </c>
      <c r="W348" t="str">
        <f>IFERROR(VLOOKUP(CONCATENATE($D348," 5"),'VEINS SIMPLIFIED'!$I:$S,'VEINS SIMPLIFIED'!$N$1,0),"")</f>
        <v/>
      </c>
      <c r="X348" t="str">
        <f>IFERROR(VLOOKUP(CONCATENATE($D348," 5"),'VEINS SIMPLIFIED'!$I:$S,'VEINS SIMPLIFIED'!$O$1,0),"")</f>
        <v/>
      </c>
      <c r="Y348" s="113" t="str">
        <f>IFERROR(VLOOKUP(CONCATENATE($D348," o"),'VEINS SIMPLIFIED'!$I:$BX,68,0),"")</f>
        <v>Epidote dominates, very litle Qtz, no late veining</v>
      </c>
    </row>
    <row r="349" spans="2:25" hidden="1" x14ac:dyDescent="0.3">
      <c r="B349">
        <v>105</v>
      </c>
      <c r="C349">
        <v>3</v>
      </c>
      <c r="D349" t="str">
        <f t="shared" si="5"/>
        <v>105-3</v>
      </c>
      <c r="E349">
        <v>0</v>
      </c>
      <c r="F349">
        <v>65</v>
      </c>
      <c r="G349" s="126">
        <v>260.45000000000005</v>
      </c>
      <c r="H349" s="122">
        <v>261.10000000000002</v>
      </c>
      <c r="I349" s="55" t="str">
        <f>IFERROR(VLOOKUP($D349,'VEINS SIMPLIFIED'!$H:$J,3,0),"")</f>
        <v>Sole</v>
      </c>
      <c r="J349" t="str">
        <f>IFERROR(VLOOKUP(CONCATENATE($D349," 1"),'VEINS SIMPLIFIED'!$I:$S,'VEINS SIMPLIFIED'!$R$1,0),"")</f>
        <v>QUARTZ</v>
      </c>
      <c r="K349" s="122">
        <f>IFERROR(VLOOKUP(CONCATENATE($D349," 1"),'VEINS SIMPLIFIED'!$I:$S,'VEINS SIMPLIFIED'!$N$1,0),"")</f>
        <v>260.45000000000005</v>
      </c>
      <c r="L349" s="122">
        <f>IFERROR(VLOOKUP(CONCATENATE($D349," 1"),'VEINS SIMPLIFIED'!$I:$S,'VEINS SIMPLIFIED'!$O$1,0),"")</f>
        <v>261.10000000000002</v>
      </c>
      <c r="M349" t="str">
        <f>IFERROR(VLOOKUP(CONCATENATE($D349," 2"),'VEINS SIMPLIFIED'!$I:$S,'VEINS SIMPLIFIED'!$R$1,0),"")</f>
        <v/>
      </c>
      <c r="N349" t="str">
        <f>IFERROR(VLOOKUP(CONCATENATE($D349," 2"),'VEINS SIMPLIFIED'!$I:$S,'VEINS SIMPLIFIED'!$N$1,0),"")</f>
        <v/>
      </c>
      <c r="O349" t="str">
        <f>IFERROR(VLOOKUP(CONCATENATE($D349," 2"),'VEINS SIMPLIFIED'!$I:$S,'VEINS SIMPLIFIED'!$O$1,0),"")</f>
        <v/>
      </c>
      <c r="P349" t="str">
        <f>IFERROR(VLOOKUP(CONCATENATE($D349," 3"),'VEINS SIMPLIFIED'!$I:$S,'VEINS SIMPLIFIED'!$R$1,0),"")</f>
        <v>EPIDOTE</v>
      </c>
      <c r="Q349">
        <f>IFERROR(VLOOKUP(CONCATENATE($D349," 3"),'VEINS SIMPLIFIED'!$I:$S,'VEINS SIMPLIFIED'!$N$1,0),"")</f>
        <v>260.45000000000005</v>
      </c>
      <c r="R349">
        <f>IFERROR(VLOOKUP(CONCATENATE($D349," 3"),'VEINS SIMPLIFIED'!$I:$S,'VEINS SIMPLIFIED'!$O$1,0),"")</f>
        <v>261.10000000000002</v>
      </c>
      <c r="S349" t="str">
        <f>IFERROR(VLOOKUP(CONCATENATE($D349," 4"),'VEINS SIMPLIFIED'!$I:$S,'VEINS SIMPLIFIED'!$R$1,0),"")</f>
        <v>CHLORITE</v>
      </c>
      <c r="T349">
        <f>IFERROR(VLOOKUP(CONCATENATE($D349," 4"),'VEINS SIMPLIFIED'!$I:$S,'VEINS SIMPLIFIED'!$N$1,0),"")</f>
        <v>260.45000000000005</v>
      </c>
      <c r="U349">
        <f>IFERROR(VLOOKUP(CONCATENATE($D349," 4"),'VEINS SIMPLIFIED'!$I:$S,'VEINS SIMPLIFIED'!$O$1,0),"")</f>
        <v>261.10000000000002</v>
      </c>
      <c r="V349" t="str">
        <f>IFERROR(VLOOKUP(CONCATENATE($D349," 5"),'VEINS SIMPLIFIED'!$I:$S,'VEINS SIMPLIFIED'!$R$1,0),"")</f>
        <v>OTHER</v>
      </c>
      <c r="W349">
        <f>IFERROR(VLOOKUP(CONCATENATE($D349," 5"),'VEINS SIMPLIFIED'!$I:$S,'VEINS SIMPLIFIED'!$N$1,0),"")</f>
        <v>260.45000000000005</v>
      </c>
      <c r="X349">
        <f>IFERROR(VLOOKUP(CONCATENATE($D349," 5"),'VEINS SIMPLIFIED'!$I:$S,'VEINS SIMPLIFIED'!$O$1,0),"")</f>
        <v>261.10000000000002</v>
      </c>
      <c r="Y349" s="113" t="str">
        <f>IFERROR(VLOOKUP(CONCATENATE($D349," o"),'VEINS SIMPLIFIED'!$I:$BX,68,0),"")</f>
        <v>Epidote dominates, very litle Qtz</v>
      </c>
    </row>
    <row r="350" spans="2:25" hidden="1" x14ac:dyDescent="0.3">
      <c r="B350">
        <v>105</v>
      </c>
      <c r="C350">
        <v>4</v>
      </c>
      <c r="D350" t="str">
        <f t="shared" si="5"/>
        <v>105-4</v>
      </c>
      <c r="E350">
        <v>0</v>
      </c>
      <c r="F350">
        <v>39</v>
      </c>
      <c r="G350" s="126">
        <v>261.10000000000002</v>
      </c>
      <c r="H350" s="122">
        <v>261.49</v>
      </c>
      <c r="I350" s="55" t="str">
        <f>IFERROR(VLOOKUP($D350,'VEINS SIMPLIFIED'!$H:$J,3,0),"")</f>
        <v>Sole</v>
      </c>
      <c r="J350" t="str">
        <f>IFERROR(VLOOKUP(CONCATENATE($D350," 1"),'VEINS SIMPLIFIED'!$I:$S,'VEINS SIMPLIFIED'!$R$1,0),"")</f>
        <v>QUARTZ</v>
      </c>
      <c r="K350" s="122">
        <f>IFERROR(VLOOKUP(CONCATENATE($D350," 1"),'VEINS SIMPLIFIED'!$I:$S,'VEINS SIMPLIFIED'!$N$1,0),"")</f>
        <v>261.10000000000002</v>
      </c>
      <c r="L350" s="122">
        <f>IFERROR(VLOOKUP(CONCATENATE($D350," 1"),'VEINS SIMPLIFIED'!$I:$S,'VEINS SIMPLIFIED'!$O$1,0),"")</f>
        <v>261.49</v>
      </c>
      <c r="M350" t="str">
        <f>IFERROR(VLOOKUP(CONCATENATE($D350," 2"),'VEINS SIMPLIFIED'!$I:$S,'VEINS SIMPLIFIED'!$R$1,0),"")</f>
        <v/>
      </c>
      <c r="N350" t="str">
        <f>IFERROR(VLOOKUP(CONCATENATE($D350," 2"),'VEINS SIMPLIFIED'!$I:$S,'VEINS SIMPLIFIED'!$N$1,0),"")</f>
        <v/>
      </c>
      <c r="O350" t="str">
        <f>IFERROR(VLOOKUP(CONCATENATE($D350," 2"),'VEINS SIMPLIFIED'!$I:$S,'VEINS SIMPLIFIED'!$O$1,0),"")</f>
        <v/>
      </c>
      <c r="P350" t="str">
        <f>IFERROR(VLOOKUP(CONCATENATE($D350," 3"),'VEINS SIMPLIFIED'!$I:$S,'VEINS SIMPLIFIED'!$R$1,0),"")</f>
        <v>EPIDOTE</v>
      </c>
      <c r="Q350">
        <f>IFERROR(VLOOKUP(CONCATENATE($D350," 3"),'VEINS SIMPLIFIED'!$I:$S,'VEINS SIMPLIFIED'!$N$1,0),"")</f>
        <v>261.10000000000002</v>
      </c>
      <c r="R350">
        <f>IFERROR(VLOOKUP(CONCATENATE($D350," 3"),'VEINS SIMPLIFIED'!$I:$S,'VEINS SIMPLIFIED'!$O$1,0),"")</f>
        <v>261.49</v>
      </c>
      <c r="S350" t="str">
        <f>IFERROR(VLOOKUP(CONCATENATE($D350," 4"),'VEINS SIMPLIFIED'!$I:$S,'VEINS SIMPLIFIED'!$R$1,0),"")</f>
        <v>CHLORITE</v>
      </c>
      <c r="T350">
        <f>IFERROR(VLOOKUP(CONCATENATE($D350," 4"),'VEINS SIMPLIFIED'!$I:$S,'VEINS SIMPLIFIED'!$N$1,0),"")</f>
        <v>261.10000000000002</v>
      </c>
      <c r="U350">
        <f>IFERROR(VLOOKUP(CONCATENATE($D350," 4"),'VEINS SIMPLIFIED'!$I:$S,'VEINS SIMPLIFIED'!$O$1,0),"")</f>
        <v>261.49</v>
      </c>
      <c r="V350" t="str">
        <f>IFERROR(VLOOKUP(CONCATENATE($D350," 5"),'VEINS SIMPLIFIED'!$I:$S,'VEINS SIMPLIFIED'!$R$1,0),"")</f>
        <v/>
      </c>
      <c r="W350" t="str">
        <f>IFERROR(VLOOKUP(CONCATENATE($D350," 5"),'VEINS SIMPLIFIED'!$I:$S,'VEINS SIMPLIFIED'!$N$1,0),"")</f>
        <v/>
      </c>
      <c r="X350" t="str">
        <f>IFERROR(VLOOKUP(CONCATENATE($D350," 5"),'VEINS SIMPLIFIED'!$I:$S,'VEINS SIMPLIFIED'!$O$1,0),"")</f>
        <v/>
      </c>
      <c r="Y350" s="113" t="str">
        <f>IFERROR(VLOOKUP(CONCATENATE($D350," o"),'VEINS SIMPLIFIED'!$I:$BX,68,0),"")</f>
        <v>Epidote dominates, very litle Qtz</v>
      </c>
    </row>
    <row r="351" spans="2:25" hidden="1" x14ac:dyDescent="0.3">
      <c r="B351">
        <v>106</v>
      </c>
      <c r="C351">
        <v>1</v>
      </c>
      <c r="D351" t="str">
        <f t="shared" si="5"/>
        <v>106-1</v>
      </c>
      <c r="E351">
        <v>0</v>
      </c>
      <c r="F351">
        <v>72</v>
      </c>
      <c r="G351" s="126">
        <v>261.64999999999998</v>
      </c>
      <c r="H351" s="122">
        <v>262.37</v>
      </c>
      <c r="I351" s="55" t="str">
        <f>IFERROR(VLOOKUP($D351,'VEINS SIMPLIFIED'!$H:$J,3,0),"")</f>
        <v>Sole</v>
      </c>
      <c r="J351" t="str">
        <f>IFERROR(VLOOKUP(CONCATENATE($D351," 1"),'VEINS SIMPLIFIED'!$I:$S,'VEINS SIMPLIFIED'!$R$1,0),"")</f>
        <v>QUARTZ</v>
      </c>
      <c r="K351" s="122">
        <f>IFERROR(VLOOKUP(CONCATENATE($D351," 1"),'VEINS SIMPLIFIED'!$I:$S,'VEINS SIMPLIFIED'!$N$1,0),"")</f>
        <v>261.64999999999998</v>
      </c>
      <c r="L351" s="122">
        <f>IFERROR(VLOOKUP(CONCATENATE($D351," 1"),'VEINS SIMPLIFIED'!$I:$S,'VEINS SIMPLIFIED'!$O$1,0),"")</f>
        <v>262.34999999999997</v>
      </c>
      <c r="M351" t="str">
        <f>IFERROR(VLOOKUP(CONCATENATE($D351," 2"),'VEINS SIMPLIFIED'!$I:$S,'VEINS SIMPLIFIED'!$R$1,0),"")</f>
        <v/>
      </c>
      <c r="N351" t="str">
        <f>IFERROR(VLOOKUP(CONCATENATE($D351," 2"),'VEINS SIMPLIFIED'!$I:$S,'VEINS SIMPLIFIED'!$N$1,0),"")</f>
        <v/>
      </c>
      <c r="O351" t="str">
        <f>IFERROR(VLOOKUP(CONCATENATE($D351," 2"),'VEINS SIMPLIFIED'!$I:$S,'VEINS SIMPLIFIED'!$O$1,0),"")</f>
        <v/>
      </c>
      <c r="P351" t="str">
        <f>IFERROR(VLOOKUP(CONCATENATE($D351," 3"),'VEINS SIMPLIFIED'!$I:$S,'VEINS SIMPLIFIED'!$R$1,0),"")</f>
        <v>EPIDOTE</v>
      </c>
      <c r="Q351">
        <f>IFERROR(VLOOKUP(CONCATENATE($D351," 3"),'VEINS SIMPLIFIED'!$I:$S,'VEINS SIMPLIFIED'!$N$1,0),"")</f>
        <v>261.64999999999998</v>
      </c>
      <c r="R351">
        <f>IFERROR(VLOOKUP(CONCATENATE($D351," 3"),'VEINS SIMPLIFIED'!$I:$S,'VEINS SIMPLIFIED'!$O$1,0),"")</f>
        <v>262.34999999999997</v>
      </c>
      <c r="S351" t="str">
        <f>IFERROR(VLOOKUP(CONCATENATE($D351," 4"),'VEINS SIMPLIFIED'!$I:$S,'VEINS SIMPLIFIED'!$R$1,0),"")</f>
        <v>CHLORITE</v>
      </c>
      <c r="T351">
        <f>IFERROR(VLOOKUP(CONCATENATE($D351," 4"),'VEINS SIMPLIFIED'!$I:$S,'VEINS SIMPLIFIED'!$N$1,0),"")</f>
        <v>261.64999999999998</v>
      </c>
      <c r="U351">
        <f>IFERROR(VLOOKUP(CONCATENATE($D351," 4"),'VEINS SIMPLIFIED'!$I:$S,'VEINS SIMPLIFIED'!$O$1,0),"")</f>
        <v>262.34999999999997</v>
      </c>
      <c r="V351" t="str">
        <f>IFERROR(VLOOKUP(CONCATENATE($D351," 5"),'VEINS SIMPLIFIED'!$I:$S,'VEINS SIMPLIFIED'!$R$1,0),"")</f>
        <v/>
      </c>
      <c r="W351" t="str">
        <f>IFERROR(VLOOKUP(CONCATENATE($D351," 5"),'VEINS SIMPLIFIED'!$I:$S,'VEINS SIMPLIFIED'!$N$1,0),"")</f>
        <v/>
      </c>
      <c r="X351" t="str">
        <f>IFERROR(VLOOKUP(CONCATENATE($D351," 5"),'VEINS SIMPLIFIED'!$I:$S,'VEINS SIMPLIFIED'!$O$1,0),"")</f>
        <v/>
      </c>
      <c r="Y351" s="113" t="str">
        <f>IFERROR(VLOOKUP(CONCATENATE($D351," o"),'VEINS SIMPLIFIED'!$I:$BX,68,0),"")</f>
        <v>Epidote dominates, very litle Qtz</v>
      </c>
    </row>
    <row r="352" spans="2:25" hidden="1" x14ac:dyDescent="0.3">
      <c r="B352">
        <v>106</v>
      </c>
      <c r="C352">
        <v>2</v>
      </c>
      <c r="D352" t="str">
        <f t="shared" si="5"/>
        <v>106-2</v>
      </c>
      <c r="E352">
        <v>0</v>
      </c>
      <c r="F352">
        <v>98</v>
      </c>
      <c r="G352" s="126">
        <v>262.37</v>
      </c>
      <c r="H352" s="122">
        <v>263.35000000000002</v>
      </c>
      <c r="I352" s="55" t="str">
        <f>IFERROR(VLOOKUP($D352,'VEINS SIMPLIFIED'!$H:$J,3,0),"")</f>
        <v>Sole</v>
      </c>
      <c r="J352" t="str">
        <f>IFERROR(VLOOKUP(CONCATENATE($D352," 1"),'VEINS SIMPLIFIED'!$I:$S,'VEINS SIMPLIFIED'!$R$1,0),"")</f>
        <v>QUARTZ</v>
      </c>
      <c r="K352" s="122">
        <f>IFERROR(VLOOKUP(CONCATENATE($D352," 1"),'VEINS SIMPLIFIED'!$I:$S,'VEINS SIMPLIFIED'!$N$1,0),"")</f>
        <v>262.37</v>
      </c>
      <c r="L352" s="122">
        <f>IFERROR(VLOOKUP(CONCATENATE($D352," 1"),'VEINS SIMPLIFIED'!$I:$S,'VEINS SIMPLIFIED'!$O$1,0),"")</f>
        <v>263.35000000000002</v>
      </c>
      <c r="M352" t="str">
        <f>IFERROR(VLOOKUP(CONCATENATE($D352," 2"),'VEINS SIMPLIFIED'!$I:$S,'VEINS SIMPLIFIED'!$R$1,0),"")</f>
        <v/>
      </c>
      <c r="N352" t="str">
        <f>IFERROR(VLOOKUP(CONCATENATE($D352," 2"),'VEINS SIMPLIFIED'!$I:$S,'VEINS SIMPLIFIED'!$N$1,0),"")</f>
        <v/>
      </c>
      <c r="O352" t="str">
        <f>IFERROR(VLOOKUP(CONCATENATE($D352," 2"),'VEINS SIMPLIFIED'!$I:$S,'VEINS SIMPLIFIED'!$O$1,0),"")</f>
        <v/>
      </c>
      <c r="P352" t="str">
        <f>IFERROR(VLOOKUP(CONCATENATE($D352," 3"),'VEINS SIMPLIFIED'!$I:$S,'VEINS SIMPLIFIED'!$R$1,0),"")</f>
        <v>EPIDOTE</v>
      </c>
      <c r="Q352">
        <f>IFERROR(VLOOKUP(CONCATENATE($D352," 3"),'VEINS SIMPLIFIED'!$I:$S,'VEINS SIMPLIFIED'!$N$1,0),"")</f>
        <v>262.37</v>
      </c>
      <c r="R352">
        <f>IFERROR(VLOOKUP(CONCATENATE($D352," 3"),'VEINS SIMPLIFIED'!$I:$S,'VEINS SIMPLIFIED'!$O$1,0),"")</f>
        <v>263.35000000000002</v>
      </c>
      <c r="S352" t="str">
        <f>IFERROR(VLOOKUP(CONCATENATE($D352," 4"),'VEINS SIMPLIFIED'!$I:$S,'VEINS SIMPLIFIED'!$R$1,0),"")</f>
        <v>CHLORITE</v>
      </c>
      <c r="T352">
        <f>IFERROR(VLOOKUP(CONCATENATE($D352," 4"),'VEINS SIMPLIFIED'!$I:$S,'VEINS SIMPLIFIED'!$N$1,0),"")</f>
        <v>262.37</v>
      </c>
      <c r="U352">
        <f>IFERROR(VLOOKUP(CONCATENATE($D352," 4"),'VEINS SIMPLIFIED'!$I:$S,'VEINS SIMPLIFIED'!$O$1,0),"")</f>
        <v>263.35000000000002</v>
      </c>
      <c r="V352" t="str">
        <f>IFERROR(VLOOKUP(CONCATENATE($D352," 5"),'VEINS SIMPLIFIED'!$I:$S,'VEINS SIMPLIFIED'!$R$1,0),"")</f>
        <v/>
      </c>
      <c r="W352" t="str">
        <f>IFERROR(VLOOKUP(CONCATENATE($D352," 5"),'VEINS SIMPLIFIED'!$I:$S,'VEINS SIMPLIFIED'!$N$1,0),"")</f>
        <v/>
      </c>
      <c r="X352" t="str">
        <f>IFERROR(VLOOKUP(CONCATENATE($D352," 5"),'VEINS SIMPLIFIED'!$I:$S,'VEINS SIMPLIFIED'!$O$1,0),"")</f>
        <v/>
      </c>
      <c r="Y352" s="113" t="str">
        <f>IFERROR(VLOOKUP(CONCATENATE($D352," o"),'VEINS SIMPLIFIED'!$I:$BX,68,0),"")</f>
        <v>Epidote dominates, very litle Qtz</v>
      </c>
    </row>
    <row r="353" spans="2:25" hidden="1" x14ac:dyDescent="0.3">
      <c r="B353">
        <v>106</v>
      </c>
      <c r="C353">
        <v>3</v>
      </c>
      <c r="D353" t="str">
        <f t="shared" si="5"/>
        <v>106-3</v>
      </c>
      <c r="E353">
        <v>0</v>
      </c>
      <c r="F353">
        <v>76</v>
      </c>
      <c r="G353" s="126">
        <v>263.35500000000002</v>
      </c>
      <c r="H353" s="122">
        <v>264.11500000000001</v>
      </c>
      <c r="I353" s="55" t="str">
        <f>IFERROR(VLOOKUP($D353,'VEINS SIMPLIFIED'!$H:$J,3,0),"")</f>
        <v>Sole</v>
      </c>
      <c r="J353" t="str">
        <f>IFERROR(VLOOKUP(CONCATENATE($D353," 1"),'VEINS SIMPLIFIED'!$I:$S,'VEINS SIMPLIFIED'!$R$1,0),"")</f>
        <v>QUARTZ</v>
      </c>
      <c r="K353" s="122">
        <f>IFERROR(VLOOKUP(CONCATENATE($D353," 1"),'VEINS SIMPLIFIED'!$I:$S,'VEINS SIMPLIFIED'!$N$1,0),"")</f>
        <v>263.35500000000002</v>
      </c>
      <c r="L353" s="122">
        <f>IFERROR(VLOOKUP(CONCATENATE($D353," 1"),'VEINS SIMPLIFIED'!$I:$S,'VEINS SIMPLIFIED'!$O$1,0),"")</f>
        <v>264.11500000000001</v>
      </c>
      <c r="M353" t="str">
        <f>IFERROR(VLOOKUP(CONCATENATE($D353," 2"),'VEINS SIMPLIFIED'!$I:$S,'VEINS SIMPLIFIED'!$R$1,0),"")</f>
        <v/>
      </c>
      <c r="N353" t="str">
        <f>IFERROR(VLOOKUP(CONCATENATE($D353," 2"),'VEINS SIMPLIFIED'!$I:$S,'VEINS SIMPLIFIED'!$N$1,0),"")</f>
        <v/>
      </c>
      <c r="O353" t="str">
        <f>IFERROR(VLOOKUP(CONCATENATE($D353," 2"),'VEINS SIMPLIFIED'!$I:$S,'VEINS SIMPLIFIED'!$O$1,0),"")</f>
        <v/>
      </c>
      <c r="P353" t="str">
        <f>IFERROR(VLOOKUP(CONCATENATE($D353," 3"),'VEINS SIMPLIFIED'!$I:$S,'VEINS SIMPLIFIED'!$R$1,0),"")</f>
        <v>EPIDOTE</v>
      </c>
      <c r="Q353">
        <f>IFERROR(VLOOKUP(CONCATENATE($D353," 3"),'VEINS SIMPLIFIED'!$I:$S,'VEINS SIMPLIFIED'!$N$1,0),"")</f>
        <v>263.35500000000002</v>
      </c>
      <c r="R353">
        <f>IFERROR(VLOOKUP(CONCATENATE($D353," 3"),'VEINS SIMPLIFIED'!$I:$S,'VEINS SIMPLIFIED'!$O$1,0),"")</f>
        <v>264.11500000000001</v>
      </c>
      <c r="S353" t="str">
        <f>IFERROR(VLOOKUP(CONCATENATE($D353," 4"),'VEINS SIMPLIFIED'!$I:$S,'VEINS SIMPLIFIED'!$R$1,0),"")</f>
        <v>CHLORITE</v>
      </c>
      <c r="T353">
        <f>IFERROR(VLOOKUP(CONCATENATE($D353," 4"),'VEINS SIMPLIFIED'!$I:$S,'VEINS SIMPLIFIED'!$N$1,0),"")</f>
        <v>263.35500000000002</v>
      </c>
      <c r="U353">
        <f>IFERROR(VLOOKUP(CONCATENATE($D353," 4"),'VEINS SIMPLIFIED'!$I:$S,'VEINS SIMPLIFIED'!$O$1,0),"")</f>
        <v>264.11500000000001</v>
      </c>
      <c r="V353" t="str">
        <f>IFERROR(VLOOKUP(CONCATENATE($D353," 5"),'VEINS SIMPLIFIED'!$I:$S,'VEINS SIMPLIFIED'!$R$1,0),"")</f>
        <v/>
      </c>
      <c r="W353" t="str">
        <f>IFERROR(VLOOKUP(CONCATENATE($D353," 5"),'VEINS SIMPLIFIED'!$I:$S,'VEINS SIMPLIFIED'!$N$1,0),"")</f>
        <v/>
      </c>
      <c r="X353" t="str">
        <f>IFERROR(VLOOKUP(CONCATENATE($D353," 5"),'VEINS SIMPLIFIED'!$I:$S,'VEINS SIMPLIFIED'!$O$1,0),"")</f>
        <v/>
      </c>
      <c r="Y353" s="113" t="str">
        <f>IFERROR(VLOOKUP(CONCATENATE($D353," o"),'VEINS SIMPLIFIED'!$I:$BX,68,0),"")</f>
        <v>Epidote dominates, very litle Qtz, no late veining</v>
      </c>
    </row>
    <row r="354" spans="2:25" hidden="1" x14ac:dyDescent="0.3">
      <c r="B354">
        <v>107</v>
      </c>
      <c r="C354">
        <v>1</v>
      </c>
      <c r="D354" t="str">
        <f t="shared" si="5"/>
        <v>107-1</v>
      </c>
      <c r="E354">
        <v>0</v>
      </c>
      <c r="F354">
        <v>95</v>
      </c>
      <c r="G354" s="126">
        <v>263.85000000000002</v>
      </c>
      <c r="H354" s="122">
        <v>264.8</v>
      </c>
      <c r="I354" s="55" t="str">
        <f>IFERROR(VLOOKUP($D354,'VEINS SIMPLIFIED'!$H:$J,3,0),"")</f>
        <v>Sole</v>
      </c>
      <c r="J354" t="str">
        <f>IFERROR(VLOOKUP(CONCATENATE($D354," 1"),'VEINS SIMPLIFIED'!$I:$S,'VEINS SIMPLIFIED'!$R$1,0),"")</f>
        <v>QUARTZ</v>
      </c>
      <c r="K354" s="122">
        <f>IFERROR(VLOOKUP(CONCATENATE($D354," 1"),'VEINS SIMPLIFIED'!$I:$S,'VEINS SIMPLIFIED'!$N$1,0),"")</f>
        <v>263.85000000000002</v>
      </c>
      <c r="L354" s="122">
        <f>IFERROR(VLOOKUP(CONCATENATE($D354," 1"),'VEINS SIMPLIFIED'!$I:$S,'VEINS SIMPLIFIED'!$O$1,0),"")</f>
        <v>264.8</v>
      </c>
      <c r="M354" t="str">
        <f>IFERROR(VLOOKUP(CONCATENATE($D354," 2"),'VEINS SIMPLIFIED'!$I:$S,'VEINS SIMPLIFIED'!$R$1,0),"")</f>
        <v/>
      </c>
      <c r="N354" t="str">
        <f>IFERROR(VLOOKUP(CONCATENATE($D354," 2"),'VEINS SIMPLIFIED'!$I:$S,'VEINS SIMPLIFIED'!$N$1,0),"")</f>
        <v/>
      </c>
      <c r="O354" t="str">
        <f>IFERROR(VLOOKUP(CONCATENATE($D354," 2"),'VEINS SIMPLIFIED'!$I:$S,'VEINS SIMPLIFIED'!$O$1,0),"")</f>
        <v/>
      </c>
      <c r="P354" t="str">
        <f>IFERROR(VLOOKUP(CONCATENATE($D354," 3"),'VEINS SIMPLIFIED'!$I:$S,'VEINS SIMPLIFIED'!$R$1,0),"")</f>
        <v>EPIDOTE</v>
      </c>
      <c r="Q354">
        <f>IFERROR(VLOOKUP(CONCATENATE($D354," 3"),'VEINS SIMPLIFIED'!$I:$S,'VEINS SIMPLIFIED'!$N$1,0),"")</f>
        <v>263.85000000000002</v>
      </c>
      <c r="R354">
        <f>IFERROR(VLOOKUP(CONCATENATE($D354," 3"),'VEINS SIMPLIFIED'!$I:$S,'VEINS SIMPLIFIED'!$O$1,0),"")</f>
        <v>264.8</v>
      </c>
      <c r="S354" t="str">
        <f>IFERROR(VLOOKUP(CONCATENATE($D354," 4"),'VEINS SIMPLIFIED'!$I:$S,'VEINS SIMPLIFIED'!$R$1,0),"")</f>
        <v>CHLORITE</v>
      </c>
      <c r="T354">
        <f>IFERROR(VLOOKUP(CONCATENATE($D354," 4"),'VEINS SIMPLIFIED'!$I:$S,'VEINS SIMPLIFIED'!$N$1,0),"")</f>
        <v>263.85000000000002</v>
      </c>
      <c r="U354">
        <f>IFERROR(VLOOKUP(CONCATENATE($D354," 4"),'VEINS SIMPLIFIED'!$I:$S,'VEINS SIMPLIFIED'!$O$1,0),"")</f>
        <v>264.8</v>
      </c>
      <c r="V354" t="str">
        <f>IFERROR(VLOOKUP(CONCATENATE($D354," 5"),'VEINS SIMPLIFIED'!$I:$S,'VEINS SIMPLIFIED'!$R$1,0),"")</f>
        <v/>
      </c>
      <c r="W354" t="str">
        <f>IFERROR(VLOOKUP(CONCATENATE($D354," 5"),'VEINS SIMPLIFIED'!$I:$S,'VEINS SIMPLIFIED'!$N$1,0),"")</f>
        <v/>
      </c>
      <c r="X354" t="str">
        <f>IFERROR(VLOOKUP(CONCATENATE($D354," 5"),'VEINS SIMPLIFIED'!$I:$S,'VEINS SIMPLIFIED'!$O$1,0),"")</f>
        <v/>
      </c>
      <c r="Y354" s="113" t="str">
        <f>IFERROR(VLOOKUP(CONCATENATE($D354," o"),'VEINS SIMPLIFIED'!$I:$BX,68,0),"")</f>
        <v>Epidote dominates, very litle Qtz, no late veining</v>
      </c>
    </row>
    <row r="355" spans="2:25" s="55" customFormat="1" hidden="1" x14ac:dyDescent="0.3">
      <c r="B355" s="55">
        <v>108</v>
      </c>
      <c r="C355" s="55">
        <v>1</v>
      </c>
      <c r="D355" s="55" t="str">
        <f t="shared" si="5"/>
        <v>108-1</v>
      </c>
      <c r="E355" s="55">
        <v>0</v>
      </c>
      <c r="F355" s="55">
        <v>85</v>
      </c>
      <c r="G355" s="128">
        <v>264.7</v>
      </c>
      <c r="H355" s="124">
        <v>265.55</v>
      </c>
      <c r="I355" s="55" t="str">
        <f>IFERROR(VLOOKUP($D355,'VEINS SIMPLIFIED'!$H:$J,3,0),"")</f>
        <v>Sole</v>
      </c>
      <c r="J355" s="55" t="str">
        <f>IFERROR(VLOOKUP(CONCATENATE($D355," 1"),'VEINS SIMPLIFIED'!$I:$S,'VEINS SIMPLIFIED'!$R$1,0),"")</f>
        <v/>
      </c>
      <c r="K355" s="124" t="str">
        <f>IFERROR(VLOOKUP(CONCATENATE($D355," 1"),'VEINS SIMPLIFIED'!$I:$S,'VEINS SIMPLIFIED'!$N$1,0),"")</f>
        <v/>
      </c>
      <c r="L355" s="124" t="str">
        <f>IFERROR(VLOOKUP(CONCATENATE($D355," 1"),'VEINS SIMPLIFIED'!$I:$S,'VEINS SIMPLIFIED'!$O$1,0),"")</f>
        <v/>
      </c>
      <c r="M355" s="55" t="str">
        <f>IFERROR(VLOOKUP(CONCATENATE($D355," 2"),'VEINS SIMPLIFIED'!$I:$S,'VEINS SIMPLIFIED'!$R$1,0),"")</f>
        <v/>
      </c>
      <c r="N355" s="55" t="str">
        <f>IFERROR(VLOOKUP(CONCATENATE($D355," 2"),'VEINS SIMPLIFIED'!$I:$S,'VEINS SIMPLIFIED'!$N$1,0),"")</f>
        <v/>
      </c>
      <c r="O355" s="55" t="str">
        <f>IFERROR(VLOOKUP(CONCATENATE($D355," 2"),'VEINS SIMPLIFIED'!$I:$S,'VEINS SIMPLIFIED'!$O$1,0),"")</f>
        <v/>
      </c>
      <c r="P355" s="55" t="str">
        <f>IFERROR(VLOOKUP(CONCATENATE($D355," 3"),'VEINS SIMPLIFIED'!$I:$S,'VEINS SIMPLIFIED'!$R$1,0),"")</f>
        <v>EPIDOTE</v>
      </c>
      <c r="Q355" s="55">
        <f>IFERROR(VLOOKUP(CONCATENATE($D355," 3"),'VEINS SIMPLIFIED'!$I:$S,'VEINS SIMPLIFIED'!$N$1,0),"")</f>
        <v>264.7</v>
      </c>
      <c r="R355" s="55">
        <f>IFERROR(VLOOKUP(CONCATENATE($D355," 3"),'VEINS SIMPLIFIED'!$I:$S,'VEINS SIMPLIFIED'!$O$1,0),"")</f>
        <v>265.55</v>
      </c>
      <c r="S355" s="55" t="str">
        <f>IFERROR(VLOOKUP(CONCATENATE($D355," 4"),'VEINS SIMPLIFIED'!$I:$S,'VEINS SIMPLIFIED'!$R$1,0),"")</f>
        <v>CHLORITE</v>
      </c>
      <c r="T355" s="55">
        <f>IFERROR(VLOOKUP(CONCATENATE($D355," 4"),'VEINS SIMPLIFIED'!$I:$S,'VEINS SIMPLIFIED'!$N$1,0),"")</f>
        <v>264.7</v>
      </c>
      <c r="U355" s="55">
        <f>IFERROR(VLOOKUP(CONCATENATE($D355," 4"),'VEINS SIMPLIFIED'!$I:$S,'VEINS SIMPLIFIED'!$O$1,0),"")</f>
        <v>265.55</v>
      </c>
      <c r="V355" s="55" t="str">
        <f>IFERROR(VLOOKUP(CONCATENATE($D355," 5"),'VEINS SIMPLIFIED'!$I:$S,'VEINS SIMPLIFIED'!$R$1,0),"")</f>
        <v/>
      </c>
      <c r="W355" s="55" t="str">
        <f>IFERROR(VLOOKUP(CONCATENATE($D355," 5"),'VEINS SIMPLIFIED'!$I:$S,'VEINS SIMPLIFIED'!$N$1,0),"")</f>
        <v/>
      </c>
      <c r="X355" s="55" t="str">
        <f>IFERROR(VLOOKUP(CONCATENATE($D355," 5"),'VEINS SIMPLIFIED'!$I:$S,'VEINS SIMPLIFIED'!$O$1,0),"")</f>
        <v/>
      </c>
      <c r="Y355" s="113" t="str">
        <f>IFERROR(VLOOKUP(CONCATENATE($D355," o"),'VEINS SIMPLIFIED'!$I:$BX,68,0),"")</f>
        <v>Epidote dominates, very litle Qtz, early laminated calcite</v>
      </c>
    </row>
    <row r="356" spans="2:25" hidden="1" x14ac:dyDescent="0.3">
      <c r="B356">
        <v>108</v>
      </c>
      <c r="C356">
        <v>2</v>
      </c>
      <c r="D356" t="str">
        <f t="shared" si="5"/>
        <v>108-2</v>
      </c>
      <c r="E356">
        <v>0</v>
      </c>
      <c r="F356">
        <v>57</v>
      </c>
      <c r="G356" s="126">
        <v>265.55500000000001</v>
      </c>
      <c r="H356" s="122">
        <v>266.125</v>
      </c>
      <c r="I356" s="55" t="str">
        <f>IFERROR(VLOOKUP($D356,'VEINS SIMPLIFIED'!$H:$J,3,0),"")</f>
        <v>Sole</v>
      </c>
      <c r="J356" t="str">
        <f>IFERROR(VLOOKUP(CONCATENATE($D356," 1"),'VEINS SIMPLIFIED'!$I:$S,'VEINS SIMPLIFIED'!$R$1,0),"")</f>
        <v>QUARTZ</v>
      </c>
      <c r="K356" s="122">
        <f>IFERROR(VLOOKUP(CONCATENATE($D356," 1"),'VEINS SIMPLIFIED'!$I:$S,'VEINS SIMPLIFIED'!$N$1,0),"")</f>
        <v>265.55500000000001</v>
      </c>
      <c r="L356" s="122">
        <f>IFERROR(VLOOKUP(CONCATENATE($D356," 1"),'VEINS SIMPLIFIED'!$I:$S,'VEINS SIMPLIFIED'!$O$1,0),"")</f>
        <v>266.125</v>
      </c>
      <c r="M356" t="str">
        <f>IFERROR(VLOOKUP(CONCATENATE($D356," 2"),'VEINS SIMPLIFIED'!$I:$S,'VEINS SIMPLIFIED'!$R$1,0),"")</f>
        <v/>
      </c>
      <c r="N356" t="str">
        <f>IFERROR(VLOOKUP(CONCATENATE($D356," 2"),'VEINS SIMPLIFIED'!$I:$S,'VEINS SIMPLIFIED'!$N$1,0),"")</f>
        <v/>
      </c>
      <c r="O356" t="str">
        <f>IFERROR(VLOOKUP(CONCATENATE($D356," 2"),'VEINS SIMPLIFIED'!$I:$S,'VEINS SIMPLIFIED'!$O$1,0),"")</f>
        <v/>
      </c>
      <c r="P356" t="str">
        <f>IFERROR(VLOOKUP(CONCATENATE($D356," 3"),'VEINS SIMPLIFIED'!$I:$S,'VEINS SIMPLIFIED'!$R$1,0),"")</f>
        <v>EPIDOTE</v>
      </c>
      <c r="Q356">
        <f>IFERROR(VLOOKUP(CONCATENATE($D356," 3"),'VEINS SIMPLIFIED'!$I:$S,'VEINS SIMPLIFIED'!$N$1,0),"")</f>
        <v>265.55500000000001</v>
      </c>
      <c r="R356">
        <f>IFERROR(VLOOKUP(CONCATENATE($D356," 3"),'VEINS SIMPLIFIED'!$I:$S,'VEINS SIMPLIFIED'!$O$1,0),"")</f>
        <v>266.125</v>
      </c>
      <c r="S356" t="str">
        <f>IFERROR(VLOOKUP(CONCATENATE($D356," 4"),'VEINS SIMPLIFIED'!$I:$S,'VEINS SIMPLIFIED'!$R$1,0),"")</f>
        <v>CHLORITE</v>
      </c>
      <c r="T356">
        <f>IFERROR(VLOOKUP(CONCATENATE($D356," 4"),'VEINS SIMPLIFIED'!$I:$S,'VEINS SIMPLIFIED'!$N$1,0),"")</f>
        <v>265.55500000000001</v>
      </c>
      <c r="U356">
        <f>IFERROR(VLOOKUP(CONCATENATE($D356," 4"),'VEINS SIMPLIFIED'!$I:$S,'VEINS SIMPLIFIED'!$O$1,0),"")</f>
        <v>266.125</v>
      </c>
      <c r="V356" t="str">
        <f>IFERROR(VLOOKUP(CONCATENATE($D356," 5"),'VEINS SIMPLIFIED'!$I:$S,'VEINS SIMPLIFIED'!$R$1,0),"")</f>
        <v/>
      </c>
      <c r="W356" t="str">
        <f>IFERROR(VLOOKUP(CONCATENATE($D356," 5"),'VEINS SIMPLIFIED'!$I:$S,'VEINS SIMPLIFIED'!$N$1,0),"")</f>
        <v/>
      </c>
      <c r="X356" t="str">
        <f>IFERROR(VLOOKUP(CONCATENATE($D356," 5"),'VEINS SIMPLIFIED'!$I:$S,'VEINS SIMPLIFIED'!$O$1,0),"")</f>
        <v/>
      </c>
      <c r="Y356" s="113" t="str">
        <f>IFERROR(VLOOKUP(CONCATENATE($D356," o"),'VEINS SIMPLIFIED'!$I:$BX,68,0),"")</f>
        <v>Epidote dominates, very litle Qtz, early laminated calcite</v>
      </c>
    </row>
    <row r="357" spans="2:25" hidden="1" x14ac:dyDescent="0.3">
      <c r="B357">
        <v>108</v>
      </c>
      <c r="C357">
        <v>3</v>
      </c>
      <c r="D357" t="str">
        <f t="shared" si="5"/>
        <v>108-3</v>
      </c>
      <c r="E357">
        <v>0</v>
      </c>
      <c r="F357">
        <v>84</v>
      </c>
      <c r="G357" s="126">
        <v>266.125</v>
      </c>
      <c r="H357" s="122">
        <v>266.96499999999997</v>
      </c>
      <c r="I357" s="55" t="str">
        <f>IFERROR(VLOOKUP($D357,'VEINS SIMPLIFIED'!$H:$J,3,0),"")</f>
        <v>Sole</v>
      </c>
      <c r="J357" t="str">
        <f>IFERROR(VLOOKUP(CONCATENATE($D357," 1"),'VEINS SIMPLIFIED'!$I:$S,'VEINS SIMPLIFIED'!$R$1,0),"")</f>
        <v>QUARTZ</v>
      </c>
      <c r="K357" s="122">
        <f>IFERROR(VLOOKUP(CONCATENATE($D357," 1"),'VEINS SIMPLIFIED'!$I:$S,'VEINS SIMPLIFIED'!$N$1,0),"")</f>
        <v>266.125</v>
      </c>
      <c r="L357" s="122">
        <f>IFERROR(VLOOKUP(CONCATENATE($D357," 1"),'VEINS SIMPLIFIED'!$I:$S,'VEINS SIMPLIFIED'!$O$1,0),"")</f>
        <v>266.96499999999997</v>
      </c>
      <c r="M357" t="str">
        <f>IFERROR(VLOOKUP(CONCATENATE($D357," 2"),'VEINS SIMPLIFIED'!$I:$S,'VEINS SIMPLIFIED'!$R$1,0),"")</f>
        <v/>
      </c>
      <c r="N357" t="str">
        <f>IFERROR(VLOOKUP(CONCATENATE($D357," 2"),'VEINS SIMPLIFIED'!$I:$S,'VEINS SIMPLIFIED'!$N$1,0),"")</f>
        <v/>
      </c>
      <c r="O357" t="str">
        <f>IFERROR(VLOOKUP(CONCATENATE($D357," 2"),'VEINS SIMPLIFIED'!$I:$S,'VEINS SIMPLIFIED'!$O$1,0),"")</f>
        <v/>
      </c>
      <c r="P357" t="str">
        <f>IFERROR(VLOOKUP(CONCATENATE($D357," 3"),'VEINS SIMPLIFIED'!$I:$S,'VEINS SIMPLIFIED'!$R$1,0),"")</f>
        <v>EPIDOTE</v>
      </c>
      <c r="Q357">
        <f>IFERROR(VLOOKUP(CONCATENATE($D357," 3"),'VEINS SIMPLIFIED'!$I:$S,'VEINS SIMPLIFIED'!$N$1,0),"")</f>
        <v>266.125</v>
      </c>
      <c r="R357">
        <f>IFERROR(VLOOKUP(CONCATENATE($D357," 3"),'VEINS SIMPLIFIED'!$I:$S,'VEINS SIMPLIFIED'!$O$1,0),"")</f>
        <v>266.96499999999997</v>
      </c>
      <c r="S357" t="str">
        <f>IFERROR(VLOOKUP(CONCATENATE($D357," 4"),'VEINS SIMPLIFIED'!$I:$S,'VEINS SIMPLIFIED'!$R$1,0),"")</f>
        <v>CHLORITE</v>
      </c>
      <c r="T357">
        <f>IFERROR(VLOOKUP(CONCATENATE($D357," 4"),'VEINS SIMPLIFIED'!$I:$S,'VEINS SIMPLIFIED'!$N$1,0),"")</f>
        <v>266.125</v>
      </c>
      <c r="U357">
        <f>IFERROR(VLOOKUP(CONCATENATE($D357," 4"),'VEINS SIMPLIFIED'!$I:$S,'VEINS SIMPLIFIED'!$O$1,0),"")</f>
        <v>266.96499999999997</v>
      </c>
      <c r="V357" t="str">
        <f>IFERROR(VLOOKUP(CONCATENATE($D357," 5"),'VEINS SIMPLIFIED'!$I:$S,'VEINS SIMPLIFIED'!$R$1,0),"")</f>
        <v>OTHER</v>
      </c>
      <c r="W357">
        <f>IFERROR(VLOOKUP(CONCATENATE($D357," 5"),'VEINS SIMPLIFIED'!$I:$S,'VEINS SIMPLIFIED'!$N$1,0),"")</f>
        <v>266.125</v>
      </c>
      <c r="X357">
        <f>IFERROR(VLOOKUP(CONCATENATE($D357," 5"),'VEINS SIMPLIFIED'!$I:$S,'VEINS SIMPLIFIED'!$O$1,0),"")</f>
        <v>266.96499999999997</v>
      </c>
      <c r="Y357" s="113" t="str">
        <f>IFERROR(VLOOKUP(CONCATENATE($D357," o"),'VEINS SIMPLIFIED'!$I:$BX,68,0),"")</f>
        <v>Epidote dominates, very litle Qtz, some late Chl-Calcite</v>
      </c>
    </row>
    <row r="358" spans="2:25" hidden="1" x14ac:dyDescent="0.3">
      <c r="B358">
        <v>108</v>
      </c>
      <c r="C358">
        <v>4</v>
      </c>
      <c r="D358" t="str">
        <f t="shared" si="5"/>
        <v>108-4</v>
      </c>
      <c r="E358">
        <v>0</v>
      </c>
      <c r="F358">
        <v>81</v>
      </c>
      <c r="G358" s="126">
        <v>266.96499999999997</v>
      </c>
      <c r="H358" s="122">
        <v>267.77499999999998</v>
      </c>
      <c r="I358" s="55" t="str">
        <f>IFERROR(VLOOKUP($D358,'VEINS SIMPLIFIED'!$H:$J,3,0),"")</f>
        <v>Sole</v>
      </c>
      <c r="J358" t="str">
        <f>IFERROR(VLOOKUP(CONCATENATE($D358," 1"),'VEINS SIMPLIFIED'!$I:$S,'VEINS SIMPLIFIED'!$R$1,0),"")</f>
        <v>QUARTZ</v>
      </c>
      <c r="K358" s="122">
        <f>IFERROR(VLOOKUP(CONCATENATE($D358," 1"),'VEINS SIMPLIFIED'!$I:$S,'VEINS SIMPLIFIED'!$N$1,0),"")</f>
        <v>266.96499999999997</v>
      </c>
      <c r="L358" s="122">
        <f>IFERROR(VLOOKUP(CONCATENATE($D358," 1"),'VEINS SIMPLIFIED'!$I:$S,'VEINS SIMPLIFIED'!$O$1,0),"")</f>
        <v>267.76499999999999</v>
      </c>
      <c r="M358" t="str">
        <f>IFERROR(VLOOKUP(CONCATENATE($D358," 2"),'VEINS SIMPLIFIED'!$I:$S,'VEINS SIMPLIFIED'!$R$1,0),"")</f>
        <v/>
      </c>
      <c r="N358" t="str">
        <f>IFERROR(VLOOKUP(CONCATENATE($D358," 2"),'VEINS SIMPLIFIED'!$I:$S,'VEINS SIMPLIFIED'!$N$1,0),"")</f>
        <v/>
      </c>
      <c r="O358" t="str">
        <f>IFERROR(VLOOKUP(CONCATENATE($D358," 2"),'VEINS SIMPLIFIED'!$I:$S,'VEINS SIMPLIFIED'!$O$1,0),"")</f>
        <v/>
      </c>
      <c r="P358" t="str">
        <f>IFERROR(VLOOKUP(CONCATENATE($D358," 3"),'VEINS SIMPLIFIED'!$I:$S,'VEINS SIMPLIFIED'!$R$1,0),"")</f>
        <v>EPIDOTE</v>
      </c>
      <c r="Q358">
        <f>IFERROR(VLOOKUP(CONCATENATE($D358," 3"),'VEINS SIMPLIFIED'!$I:$S,'VEINS SIMPLIFIED'!$N$1,0),"")</f>
        <v>266.96499999999997</v>
      </c>
      <c r="R358">
        <f>IFERROR(VLOOKUP(CONCATENATE($D358," 3"),'VEINS SIMPLIFIED'!$I:$S,'VEINS SIMPLIFIED'!$O$1,0),"")</f>
        <v>267.76499999999999</v>
      </c>
      <c r="S358" t="str">
        <f>IFERROR(VLOOKUP(CONCATENATE($D358," 4"),'VEINS SIMPLIFIED'!$I:$S,'VEINS SIMPLIFIED'!$R$1,0),"")</f>
        <v>CHLORITE</v>
      </c>
      <c r="T358">
        <f>IFERROR(VLOOKUP(CONCATENATE($D358," 4"),'VEINS SIMPLIFIED'!$I:$S,'VEINS SIMPLIFIED'!$N$1,0),"")</f>
        <v>266.96499999999997</v>
      </c>
      <c r="U358">
        <f>IFERROR(VLOOKUP(CONCATENATE($D358," 4"),'VEINS SIMPLIFIED'!$I:$S,'VEINS SIMPLIFIED'!$O$1,0),"")</f>
        <v>267.76499999999999</v>
      </c>
      <c r="V358" t="str">
        <f>IFERROR(VLOOKUP(CONCATENATE($D358," 5"),'VEINS SIMPLIFIED'!$I:$S,'VEINS SIMPLIFIED'!$R$1,0),"")</f>
        <v/>
      </c>
      <c r="W358" t="str">
        <f>IFERROR(VLOOKUP(CONCATENATE($D358," 5"),'VEINS SIMPLIFIED'!$I:$S,'VEINS SIMPLIFIED'!$N$1,0),"")</f>
        <v/>
      </c>
      <c r="X358" t="str">
        <f>IFERROR(VLOOKUP(CONCATENATE($D358," 5"),'VEINS SIMPLIFIED'!$I:$S,'VEINS SIMPLIFIED'!$O$1,0),"")</f>
        <v/>
      </c>
      <c r="Y358" s="113" t="str">
        <f>IFERROR(VLOOKUP(CONCATENATE($D358," o"),'VEINS SIMPLIFIED'!$I:$BX,68,0),"")</f>
        <v>Epidote dominates, very litle Qtz</v>
      </c>
    </row>
    <row r="359" spans="2:25" hidden="1" x14ac:dyDescent="0.3">
      <c r="B359">
        <v>109</v>
      </c>
      <c r="C359">
        <v>1</v>
      </c>
      <c r="D359" t="str">
        <f t="shared" si="5"/>
        <v>109-1</v>
      </c>
      <c r="E359">
        <v>0</v>
      </c>
      <c r="F359">
        <v>89</v>
      </c>
      <c r="G359" s="126">
        <v>267.75</v>
      </c>
      <c r="H359" s="122">
        <v>268.64</v>
      </c>
      <c r="I359" s="55" t="str">
        <f>IFERROR(VLOOKUP($D359,'VEINS SIMPLIFIED'!$H:$J,3,0),"")</f>
        <v>Sole</v>
      </c>
      <c r="J359" t="str">
        <f>IFERROR(VLOOKUP(CONCATENATE($D359," 1"),'VEINS SIMPLIFIED'!$I:$S,'VEINS SIMPLIFIED'!$R$1,0),"")</f>
        <v>QUARTZ</v>
      </c>
      <c r="K359" s="122">
        <f>IFERROR(VLOOKUP(CONCATENATE($D359," 1"),'VEINS SIMPLIFIED'!$I:$S,'VEINS SIMPLIFIED'!$N$1,0),"")</f>
        <v>267.75</v>
      </c>
      <c r="L359" s="122">
        <f>IFERROR(VLOOKUP(CONCATENATE($D359," 1"),'VEINS SIMPLIFIED'!$I:$S,'VEINS SIMPLIFIED'!$O$1,0),"")</f>
        <v>268.64</v>
      </c>
      <c r="M359" t="str">
        <f>IFERROR(VLOOKUP(CONCATENATE($D359," 2"),'VEINS SIMPLIFIED'!$I:$S,'VEINS SIMPLIFIED'!$R$1,0),"")</f>
        <v/>
      </c>
      <c r="N359" t="str">
        <f>IFERROR(VLOOKUP(CONCATENATE($D359," 2"),'VEINS SIMPLIFIED'!$I:$S,'VEINS SIMPLIFIED'!$N$1,0),"")</f>
        <v/>
      </c>
      <c r="O359" t="str">
        <f>IFERROR(VLOOKUP(CONCATENATE($D359," 2"),'VEINS SIMPLIFIED'!$I:$S,'VEINS SIMPLIFIED'!$O$1,0),"")</f>
        <v/>
      </c>
      <c r="P359" t="str">
        <f>IFERROR(VLOOKUP(CONCATENATE($D359," 3"),'VEINS SIMPLIFIED'!$I:$S,'VEINS SIMPLIFIED'!$R$1,0),"")</f>
        <v>EPIDOTE</v>
      </c>
      <c r="Q359">
        <f>IFERROR(VLOOKUP(CONCATENATE($D359," 3"),'VEINS SIMPLIFIED'!$I:$S,'VEINS SIMPLIFIED'!$N$1,0),"")</f>
        <v>267.75</v>
      </c>
      <c r="R359">
        <f>IFERROR(VLOOKUP(CONCATENATE($D359," 3"),'VEINS SIMPLIFIED'!$I:$S,'VEINS SIMPLIFIED'!$O$1,0),"")</f>
        <v>268.64</v>
      </c>
      <c r="S359" t="str">
        <f>IFERROR(VLOOKUP(CONCATENATE($D359," 4"),'VEINS SIMPLIFIED'!$I:$S,'VEINS SIMPLIFIED'!$R$1,0),"")</f>
        <v>CHLORITE</v>
      </c>
      <c r="T359">
        <f>IFERROR(VLOOKUP(CONCATENATE($D359," 4"),'VEINS SIMPLIFIED'!$I:$S,'VEINS SIMPLIFIED'!$N$1,0),"")</f>
        <v>267.75</v>
      </c>
      <c r="U359">
        <f>IFERROR(VLOOKUP(CONCATENATE($D359," 4"),'VEINS SIMPLIFIED'!$I:$S,'VEINS SIMPLIFIED'!$O$1,0),"")</f>
        <v>268.64</v>
      </c>
      <c r="V359" t="str">
        <f>IFERROR(VLOOKUP(CONCATENATE($D359," 5"),'VEINS SIMPLIFIED'!$I:$S,'VEINS SIMPLIFIED'!$R$1,0),"")</f>
        <v/>
      </c>
      <c r="W359" t="str">
        <f>IFERROR(VLOOKUP(CONCATENATE($D359," 5"),'VEINS SIMPLIFIED'!$I:$S,'VEINS SIMPLIFIED'!$N$1,0),"")</f>
        <v/>
      </c>
      <c r="X359" t="str">
        <f>IFERROR(VLOOKUP(CONCATENATE($D359," 5"),'VEINS SIMPLIFIED'!$I:$S,'VEINS SIMPLIFIED'!$O$1,0),"")</f>
        <v/>
      </c>
      <c r="Y359" s="113" t="str">
        <f>IFERROR(VLOOKUP(CONCATENATE($D359," o"),'VEINS SIMPLIFIED'!$I:$BX,68,0),"")</f>
        <v>Epidote dominates</v>
      </c>
    </row>
    <row r="360" spans="2:25" hidden="1" x14ac:dyDescent="0.3">
      <c r="B360">
        <v>109</v>
      </c>
      <c r="C360">
        <v>2</v>
      </c>
      <c r="D360" t="str">
        <f t="shared" si="5"/>
        <v>109-2</v>
      </c>
      <c r="E360">
        <v>0</v>
      </c>
      <c r="F360">
        <v>86</v>
      </c>
      <c r="G360" s="126">
        <v>268.64499999999998</v>
      </c>
      <c r="H360" s="122">
        <v>269.505</v>
      </c>
      <c r="I360" s="55" t="str">
        <f>IFERROR(VLOOKUP($D360,'VEINS SIMPLIFIED'!$H:$J,3,0),"")</f>
        <v>Sole</v>
      </c>
      <c r="J360" t="str">
        <f>IFERROR(VLOOKUP(CONCATENATE($D360," 1"),'VEINS SIMPLIFIED'!$I:$S,'VEINS SIMPLIFIED'!$R$1,0),"")</f>
        <v>QUARTZ</v>
      </c>
      <c r="K360" s="122">
        <f>IFERROR(VLOOKUP(CONCATENATE($D360," 1"),'VEINS SIMPLIFIED'!$I:$S,'VEINS SIMPLIFIED'!$N$1,0),"")</f>
        <v>268.64499999999998</v>
      </c>
      <c r="L360" s="122">
        <f>IFERROR(VLOOKUP(CONCATENATE($D360," 1"),'VEINS SIMPLIFIED'!$I:$S,'VEINS SIMPLIFIED'!$O$1,0),"")</f>
        <v>269.505</v>
      </c>
      <c r="M360" t="str">
        <f>IFERROR(VLOOKUP(CONCATENATE($D360," 2"),'VEINS SIMPLIFIED'!$I:$S,'VEINS SIMPLIFIED'!$R$1,0),"")</f>
        <v/>
      </c>
      <c r="N360" t="str">
        <f>IFERROR(VLOOKUP(CONCATENATE($D360," 2"),'VEINS SIMPLIFIED'!$I:$S,'VEINS SIMPLIFIED'!$N$1,0),"")</f>
        <v/>
      </c>
      <c r="O360" t="str">
        <f>IFERROR(VLOOKUP(CONCATENATE($D360," 2"),'VEINS SIMPLIFIED'!$I:$S,'VEINS SIMPLIFIED'!$O$1,0),"")</f>
        <v/>
      </c>
      <c r="P360" t="str">
        <f>IFERROR(VLOOKUP(CONCATENATE($D360," 3"),'VEINS SIMPLIFIED'!$I:$S,'VEINS SIMPLIFIED'!$R$1,0),"")</f>
        <v>EPIDOTE</v>
      </c>
      <c r="Q360">
        <f>IFERROR(VLOOKUP(CONCATENATE($D360," 3"),'VEINS SIMPLIFIED'!$I:$S,'VEINS SIMPLIFIED'!$N$1,0),"")</f>
        <v>268.64499999999998</v>
      </c>
      <c r="R360">
        <f>IFERROR(VLOOKUP(CONCATENATE($D360," 3"),'VEINS SIMPLIFIED'!$I:$S,'VEINS SIMPLIFIED'!$O$1,0),"")</f>
        <v>269.505</v>
      </c>
      <c r="S360" t="str">
        <f>IFERROR(VLOOKUP(CONCATENATE($D360," 4"),'VEINS SIMPLIFIED'!$I:$S,'VEINS SIMPLIFIED'!$R$1,0),"")</f>
        <v>CHLORITE</v>
      </c>
      <c r="T360">
        <f>IFERROR(VLOOKUP(CONCATENATE($D360," 4"),'VEINS SIMPLIFIED'!$I:$S,'VEINS SIMPLIFIED'!$N$1,0),"")</f>
        <v>268.64499999999998</v>
      </c>
      <c r="U360">
        <f>IFERROR(VLOOKUP(CONCATENATE($D360," 4"),'VEINS SIMPLIFIED'!$I:$S,'VEINS SIMPLIFIED'!$O$1,0),"")</f>
        <v>269.505</v>
      </c>
      <c r="V360" t="str">
        <f>IFERROR(VLOOKUP(CONCATENATE($D360," 5"),'VEINS SIMPLIFIED'!$I:$S,'VEINS SIMPLIFIED'!$R$1,0),"")</f>
        <v>OTHER</v>
      </c>
      <c r="W360">
        <f>IFERROR(VLOOKUP(CONCATENATE($D360," 5"),'VEINS SIMPLIFIED'!$I:$S,'VEINS SIMPLIFIED'!$N$1,0),"")</f>
        <v>268.64499999999998</v>
      </c>
      <c r="X360">
        <f>IFERROR(VLOOKUP(CONCATENATE($D360," 5"),'VEINS SIMPLIFIED'!$I:$S,'VEINS SIMPLIFIED'!$O$1,0),"")</f>
        <v>269.505</v>
      </c>
      <c r="Y360" s="113" t="str">
        <f>IFERROR(VLOOKUP(CONCATENATE($D360," o"),'VEINS SIMPLIFIED'!$I:$BX,68,0),"")</f>
        <v>Epidote dominates, late multistage veining</v>
      </c>
    </row>
    <row r="361" spans="2:25" hidden="1" x14ac:dyDescent="0.3">
      <c r="B361">
        <v>109</v>
      </c>
      <c r="C361">
        <v>3</v>
      </c>
      <c r="D361" t="str">
        <f t="shared" si="5"/>
        <v>109-3</v>
      </c>
      <c r="E361">
        <v>0</v>
      </c>
      <c r="F361">
        <v>71</v>
      </c>
      <c r="G361" s="126">
        <v>269.51</v>
      </c>
      <c r="H361" s="122">
        <v>270.21999999999997</v>
      </c>
      <c r="I361" s="55" t="str">
        <f>IFERROR(VLOOKUP($D361,'VEINS SIMPLIFIED'!$H:$J,3,0),"")</f>
        <v>Sole</v>
      </c>
      <c r="J361" t="str">
        <f>IFERROR(VLOOKUP(CONCATENATE($D361," 1"),'VEINS SIMPLIFIED'!$I:$S,'VEINS SIMPLIFIED'!$R$1,0),"")</f>
        <v>QUARTZ</v>
      </c>
      <c r="K361" s="122">
        <f>IFERROR(VLOOKUP(CONCATENATE($D361," 1"),'VEINS SIMPLIFIED'!$I:$S,'VEINS SIMPLIFIED'!$N$1,0),"")</f>
        <v>269.51</v>
      </c>
      <c r="L361" s="122">
        <f>IFERROR(VLOOKUP(CONCATENATE($D361," 1"),'VEINS SIMPLIFIED'!$I:$S,'VEINS SIMPLIFIED'!$O$1,0),"")</f>
        <v>270.21999999999997</v>
      </c>
      <c r="M361" t="str">
        <f>IFERROR(VLOOKUP(CONCATENATE($D361," 2"),'VEINS SIMPLIFIED'!$I:$S,'VEINS SIMPLIFIED'!$R$1,0),"")</f>
        <v/>
      </c>
      <c r="N361" t="str">
        <f>IFERROR(VLOOKUP(CONCATENATE($D361," 2"),'VEINS SIMPLIFIED'!$I:$S,'VEINS SIMPLIFIED'!$N$1,0),"")</f>
        <v/>
      </c>
      <c r="O361" t="str">
        <f>IFERROR(VLOOKUP(CONCATENATE($D361," 2"),'VEINS SIMPLIFIED'!$I:$S,'VEINS SIMPLIFIED'!$O$1,0),"")</f>
        <v/>
      </c>
      <c r="P361" t="str">
        <f>IFERROR(VLOOKUP(CONCATENATE($D361," 3"),'VEINS SIMPLIFIED'!$I:$S,'VEINS SIMPLIFIED'!$R$1,0),"")</f>
        <v>EPIDOTE</v>
      </c>
      <c r="Q361">
        <f>IFERROR(VLOOKUP(CONCATENATE($D361," 3"),'VEINS SIMPLIFIED'!$I:$S,'VEINS SIMPLIFIED'!$N$1,0),"")</f>
        <v>269.68</v>
      </c>
      <c r="R361">
        <f>IFERROR(VLOOKUP(CONCATENATE($D361," 3"),'VEINS SIMPLIFIED'!$I:$S,'VEINS SIMPLIFIED'!$O$1,0),"")</f>
        <v>270.21999999999997</v>
      </c>
      <c r="S361" t="str">
        <f>IFERROR(VLOOKUP(CONCATENATE($D361," 4"),'VEINS SIMPLIFIED'!$I:$S,'VEINS SIMPLIFIED'!$R$1,0),"")</f>
        <v>CHLORITE</v>
      </c>
      <c r="T361">
        <f>IFERROR(VLOOKUP(CONCATENATE($D361," 4"),'VEINS SIMPLIFIED'!$I:$S,'VEINS SIMPLIFIED'!$N$1,0),"")</f>
        <v>269.51</v>
      </c>
      <c r="U361">
        <f>IFERROR(VLOOKUP(CONCATENATE($D361," 4"),'VEINS SIMPLIFIED'!$I:$S,'VEINS SIMPLIFIED'!$O$1,0),"")</f>
        <v>270.21999999999997</v>
      </c>
      <c r="V361" t="str">
        <f>IFERROR(VLOOKUP(CONCATENATE($D361," 5"),'VEINS SIMPLIFIED'!$I:$S,'VEINS SIMPLIFIED'!$R$1,0),"")</f>
        <v/>
      </c>
      <c r="W361" t="str">
        <f>IFERROR(VLOOKUP(CONCATENATE($D361," 5"),'VEINS SIMPLIFIED'!$I:$S,'VEINS SIMPLIFIED'!$N$1,0),"")</f>
        <v/>
      </c>
      <c r="X361" t="str">
        <f>IFERROR(VLOOKUP(CONCATENATE($D361," 5"),'VEINS SIMPLIFIED'!$I:$S,'VEINS SIMPLIFIED'!$O$1,0),"")</f>
        <v/>
      </c>
      <c r="Y361" s="113" t="str">
        <f>IFERROR(VLOOKUP(CONCATENATE($D361," o"),'VEINS SIMPLIFIED'!$I:$BX,68,0),"")</f>
        <v>Epidote dominates as very large diffuse patches few quartz and chlorite</v>
      </c>
    </row>
    <row r="362" spans="2:25" hidden="1" x14ac:dyDescent="0.3">
      <c r="B362">
        <v>109</v>
      </c>
      <c r="C362">
        <v>4</v>
      </c>
      <c r="D362" t="str">
        <f t="shared" si="5"/>
        <v>109-4</v>
      </c>
      <c r="E362">
        <v>0</v>
      </c>
      <c r="F362">
        <v>72</v>
      </c>
      <c r="G362" s="126">
        <v>270.21999999999997</v>
      </c>
      <c r="H362" s="122">
        <v>270.94</v>
      </c>
      <c r="I362" s="55" t="str">
        <f>IFERROR(VLOOKUP($D362,'VEINS SIMPLIFIED'!$H:$J,3,0),"")</f>
        <v>Sole</v>
      </c>
      <c r="J362" t="str">
        <f>IFERROR(VLOOKUP(CONCATENATE($D362," 1"),'VEINS SIMPLIFIED'!$I:$S,'VEINS SIMPLIFIED'!$R$1,0),"")</f>
        <v>QUARTZ</v>
      </c>
      <c r="K362" s="122">
        <f>IFERROR(VLOOKUP(CONCATENATE($D362," 1"),'VEINS SIMPLIFIED'!$I:$S,'VEINS SIMPLIFIED'!$N$1,0),"")</f>
        <v>270.54999999999995</v>
      </c>
      <c r="L362" s="122">
        <f>IFERROR(VLOOKUP(CONCATENATE($D362," 1"),'VEINS SIMPLIFIED'!$I:$S,'VEINS SIMPLIFIED'!$O$1,0),"")</f>
        <v>270.64999999999998</v>
      </c>
      <c r="M362" t="str">
        <f>IFERROR(VLOOKUP(CONCATENATE($D362," 2"),'VEINS SIMPLIFIED'!$I:$S,'VEINS SIMPLIFIED'!$R$1,0),"")</f>
        <v/>
      </c>
      <c r="N362" t="str">
        <f>IFERROR(VLOOKUP(CONCATENATE($D362," 2"),'VEINS SIMPLIFIED'!$I:$S,'VEINS SIMPLIFIED'!$N$1,0),"")</f>
        <v/>
      </c>
      <c r="O362" t="str">
        <f>IFERROR(VLOOKUP(CONCATENATE($D362," 2"),'VEINS SIMPLIFIED'!$I:$S,'VEINS SIMPLIFIED'!$O$1,0),"")</f>
        <v/>
      </c>
      <c r="P362" t="str">
        <f>IFERROR(VLOOKUP(CONCATENATE($D362," 3"),'VEINS SIMPLIFIED'!$I:$S,'VEINS SIMPLIFIED'!$R$1,0),"")</f>
        <v>EPIDOTE</v>
      </c>
      <c r="Q362">
        <f>IFERROR(VLOOKUP(CONCATENATE($D362," 3"),'VEINS SIMPLIFIED'!$I:$S,'VEINS SIMPLIFIED'!$N$1,0),"")</f>
        <v>270.21999999999997</v>
      </c>
      <c r="R362">
        <f>IFERROR(VLOOKUP(CONCATENATE($D362," 3"),'VEINS SIMPLIFIED'!$I:$S,'VEINS SIMPLIFIED'!$O$1,0),"")</f>
        <v>270.91999999999996</v>
      </c>
      <c r="S362" t="str">
        <f>IFERROR(VLOOKUP(CONCATENATE($D362," 4"),'VEINS SIMPLIFIED'!$I:$S,'VEINS SIMPLIFIED'!$R$1,0),"")</f>
        <v>CHLORITE</v>
      </c>
      <c r="T362">
        <f>IFERROR(VLOOKUP(CONCATENATE($D362," 4"),'VEINS SIMPLIFIED'!$I:$S,'VEINS SIMPLIFIED'!$N$1,0),"")</f>
        <v>270.21999999999997</v>
      </c>
      <c r="U362">
        <f>IFERROR(VLOOKUP(CONCATENATE($D362," 4"),'VEINS SIMPLIFIED'!$I:$S,'VEINS SIMPLIFIED'!$O$1,0),"")</f>
        <v>270.91999999999996</v>
      </c>
      <c r="V362" t="str">
        <f>IFERROR(VLOOKUP(CONCATENATE($D362," 5"),'VEINS SIMPLIFIED'!$I:$S,'VEINS SIMPLIFIED'!$R$1,0),"")</f>
        <v/>
      </c>
      <c r="W362" t="str">
        <f>IFERROR(VLOOKUP(CONCATENATE($D362," 5"),'VEINS SIMPLIFIED'!$I:$S,'VEINS SIMPLIFIED'!$N$1,0),"")</f>
        <v/>
      </c>
      <c r="X362" t="str">
        <f>IFERROR(VLOOKUP(CONCATENATE($D362," 5"),'VEINS SIMPLIFIED'!$I:$S,'VEINS SIMPLIFIED'!$O$1,0),"")</f>
        <v/>
      </c>
      <c r="Y362" s="113" t="str">
        <f>IFERROR(VLOOKUP(CONCATENATE($D362," o"),'VEINS SIMPLIFIED'!$I:$BX,68,0),"")</f>
        <v>Epidote dominates as bands anastamosed and in patches (fiamme? Vesicles?)  . Quartz as single 10 cm vein with matrix inclusions.few quartz and chlorite</v>
      </c>
    </row>
    <row r="363" spans="2:25" hidden="1" x14ac:dyDescent="0.3">
      <c r="B363">
        <v>110</v>
      </c>
      <c r="C363">
        <v>1</v>
      </c>
      <c r="D363" t="str">
        <f t="shared" si="5"/>
        <v>110-1</v>
      </c>
      <c r="E363">
        <v>0</v>
      </c>
      <c r="F363">
        <v>65</v>
      </c>
      <c r="G363" s="126">
        <v>270.8</v>
      </c>
      <c r="H363" s="122">
        <v>271.45</v>
      </c>
      <c r="I363" s="55" t="str">
        <f>IFERROR(VLOOKUP($D363,'VEINS SIMPLIFIED'!$H:$J,3,0),"")</f>
        <v>Sole</v>
      </c>
      <c r="J363" t="str">
        <f>IFERROR(VLOOKUP(CONCATENATE($D363," 1"),'VEINS SIMPLIFIED'!$I:$S,'VEINS SIMPLIFIED'!$R$1,0),"")</f>
        <v>QUARTZ</v>
      </c>
      <c r="K363" s="122">
        <f>IFERROR(VLOOKUP(CONCATENATE($D363," 1"),'VEINS SIMPLIFIED'!$I:$S,'VEINS SIMPLIFIED'!$N$1,0),"")</f>
        <v>270.8</v>
      </c>
      <c r="L363" s="122">
        <f>IFERROR(VLOOKUP(CONCATENATE($D363," 1"),'VEINS SIMPLIFIED'!$I:$S,'VEINS SIMPLIFIED'!$O$1,0),"")</f>
        <v>271.46000000000004</v>
      </c>
      <c r="M363" t="str">
        <f>IFERROR(VLOOKUP(CONCATENATE($D363," 2"),'VEINS SIMPLIFIED'!$I:$S,'VEINS SIMPLIFIED'!$R$1,0),"")</f>
        <v/>
      </c>
      <c r="N363" t="str">
        <f>IFERROR(VLOOKUP(CONCATENATE($D363," 2"),'VEINS SIMPLIFIED'!$I:$S,'VEINS SIMPLIFIED'!$N$1,0),"")</f>
        <v/>
      </c>
      <c r="O363" t="str">
        <f>IFERROR(VLOOKUP(CONCATENATE($D363," 2"),'VEINS SIMPLIFIED'!$I:$S,'VEINS SIMPLIFIED'!$O$1,0),"")</f>
        <v/>
      </c>
      <c r="P363" t="str">
        <f>IFERROR(VLOOKUP(CONCATENATE($D363," 3"),'VEINS SIMPLIFIED'!$I:$S,'VEINS SIMPLIFIED'!$R$1,0),"")</f>
        <v>EPIDOTE</v>
      </c>
      <c r="Q363">
        <f>IFERROR(VLOOKUP(CONCATENATE($D363," 3"),'VEINS SIMPLIFIED'!$I:$S,'VEINS SIMPLIFIED'!$N$1,0),"")</f>
        <v>270.8</v>
      </c>
      <c r="R363">
        <f>IFERROR(VLOOKUP(CONCATENATE($D363," 3"),'VEINS SIMPLIFIED'!$I:$S,'VEINS SIMPLIFIED'!$O$1,0),"")</f>
        <v>271.46000000000004</v>
      </c>
      <c r="S363" t="str">
        <f>IFERROR(VLOOKUP(CONCATENATE($D363," 4"),'VEINS SIMPLIFIED'!$I:$S,'VEINS SIMPLIFIED'!$R$1,0),"")</f>
        <v>CHLORITE</v>
      </c>
      <c r="T363">
        <f>IFERROR(VLOOKUP(CONCATENATE($D363," 4"),'VEINS SIMPLIFIED'!$I:$S,'VEINS SIMPLIFIED'!$N$1,0),"")</f>
        <v>270.8</v>
      </c>
      <c r="U363">
        <f>IFERROR(VLOOKUP(CONCATENATE($D363," 4"),'VEINS SIMPLIFIED'!$I:$S,'VEINS SIMPLIFIED'!$O$1,0),"")</f>
        <v>271.46000000000004</v>
      </c>
      <c r="V363" t="str">
        <f>IFERROR(VLOOKUP(CONCATENATE($D363," 5"),'VEINS SIMPLIFIED'!$I:$S,'VEINS SIMPLIFIED'!$R$1,0),"")</f>
        <v>OTHER</v>
      </c>
      <c r="W363">
        <f>IFERROR(VLOOKUP(CONCATENATE($D363," 5"),'VEINS SIMPLIFIED'!$I:$S,'VEINS SIMPLIFIED'!$N$1,0),"")</f>
        <v>270.8</v>
      </c>
      <c r="X363">
        <f>IFERROR(VLOOKUP(CONCATENATE($D363," 5"),'VEINS SIMPLIFIED'!$I:$S,'VEINS SIMPLIFIED'!$O$1,0),"")</f>
        <v>271.46000000000004</v>
      </c>
      <c r="Y363" s="113" t="str">
        <f>IFERROR(VLOOKUP(CONCATENATE($D363," o"),'VEINS SIMPLIFIED'!$I:$BX,68,0),"")</f>
        <v>Epidote dominates as large patches (40 cm) and in small patches like vug infillings  (fiamme? Vesicles?). Quartz very scarce</v>
      </c>
    </row>
    <row r="364" spans="2:25" hidden="1" x14ac:dyDescent="0.3">
      <c r="B364">
        <v>110</v>
      </c>
      <c r="C364">
        <v>2</v>
      </c>
      <c r="D364" t="str">
        <f t="shared" si="5"/>
        <v>110-2</v>
      </c>
      <c r="E364">
        <v>0</v>
      </c>
      <c r="F364">
        <v>70</v>
      </c>
      <c r="G364" s="126">
        <v>271.46000000000004</v>
      </c>
      <c r="H364" s="122">
        <v>272.16000000000003</v>
      </c>
      <c r="I364" s="55" t="str">
        <f>IFERROR(VLOOKUP($D364,'VEINS SIMPLIFIED'!$H:$J,3,0),"")</f>
        <v>Sole</v>
      </c>
      <c r="J364" t="str">
        <f>IFERROR(VLOOKUP(CONCATENATE($D364," 1"),'VEINS SIMPLIFIED'!$I:$S,'VEINS SIMPLIFIED'!$R$1,0),"")</f>
        <v>QUARTZ</v>
      </c>
      <c r="K364" s="122">
        <f>IFERROR(VLOOKUP(CONCATENATE($D364," 1"),'VEINS SIMPLIFIED'!$I:$S,'VEINS SIMPLIFIED'!$N$1,0),"")</f>
        <v>271.46000000000004</v>
      </c>
      <c r="L364" s="122">
        <f>IFERROR(VLOOKUP(CONCATENATE($D364," 1"),'VEINS SIMPLIFIED'!$I:$S,'VEINS SIMPLIFIED'!$O$1,0),"")</f>
        <v>272.16000000000003</v>
      </c>
      <c r="M364" t="str">
        <f>IFERROR(VLOOKUP(CONCATENATE($D364," 2"),'VEINS SIMPLIFIED'!$I:$S,'VEINS SIMPLIFIED'!$R$1,0),"")</f>
        <v/>
      </c>
      <c r="N364" t="str">
        <f>IFERROR(VLOOKUP(CONCATENATE($D364," 2"),'VEINS SIMPLIFIED'!$I:$S,'VEINS SIMPLIFIED'!$N$1,0),"")</f>
        <v/>
      </c>
      <c r="O364" t="str">
        <f>IFERROR(VLOOKUP(CONCATENATE($D364," 2"),'VEINS SIMPLIFIED'!$I:$S,'VEINS SIMPLIFIED'!$O$1,0),"")</f>
        <v/>
      </c>
      <c r="P364" t="str">
        <f>IFERROR(VLOOKUP(CONCATENATE($D364," 3"),'VEINS SIMPLIFIED'!$I:$S,'VEINS SIMPLIFIED'!$R$1,0),"")</f>
        <v>EPIDOTE</v>
      </c>
      <c r="Q364">
        <f>IFERROR(VLOOKUP(CONCATENATE($D364," 3"),'VEINS SIMPLIFIED'!$I:$S,'VEINS SIMPLIFIED'!$N$1,0),"")</f>
        <v>271.46000000000004</v>
      </c>
      <c r="R364">
        <f>IFERROR(VLOOKUP(CONCATENATE($D364," 3"),'VEINS SIMPLIFIED'!$I:$S,'VEINS SIMPLIFIED'!$O$1,0),"")</f>
        <v>272.16000000000003</v>
      </c>
      <c r="S364" t="str">
        <f>IFERROR(VLOOKUP(CONCATENATE($D364," 4"),'VEINS SIMPLIFIED'!$I:$S,'VEINS SIMPLIFIED'!$R$1,0),"")</f>
        <v>CHLORITE</v>
      </c>
      <c r="T364">
        <f>IFERROR(VLOOKUP(CONCATENATE($D364," 4"),'VEINS SIMPLIFIED'!$I:$S,'VEINS SIMPLIFIED'!$N$1,0),"")</f>
        <v>271.46000000000004</v>
      </c>
      <c r="U364">
        <f>IFERROR(VLOOKUP(CONCATENATE($D364," 4"),'VEINS SIMPLIFIED'!$I:$S,'VEINS SIMPLIFIED'!$O$1,0),"")</f>
        <v>272.16000000000003</v>
      </c>
      <c r="V364" t="str">
        <f>IFERROR(VLOOKUP(CONCATENATE($D364," 5"),'VEINS SIMPLIFIED'!$I:$S,'VEINS SIMPLIFIED'!$R$1,0),"")</f>
        <v>OTHER</v>
      </c>
      <c r="W364">
        <f>IFERROR(VLOOKUP(CONCATENATE($D364," 5"),'VEINS SIMPLIFIED'!$I:$S,'VEINS SIMPLIFIED'!$N$1,0),"")</f>
        <v>271.46000000000004</v>
      </c>
      <c r="X364">
        <f>IFERROR(VLOOKUP(CONCATENATE($D364," 5"),'VEINS SIMPLIFIED'!$I:$S,'VEINS SIMPLIFIED'!$O$1,0),"")</f>
        <v>272.16000000000003</v>
      </c>
      <c r="Y364" s="113" t="str">
        <f>IFERROR(VLOOKUP(CONCATENATE($D364," o"),'VEINS SIMPLIFIED'!$I:$BX,68,0),"")</f>
        <v xml:space="preserve">Epidote dominates as large patches (40 cm) and in bands of anastamosing veinlet </v>
      </c>
    </row>
    <row r="365" spans="2:25" hidden="1" x14ac:dyDescent="0.3">
      <c r="B365">
        <v>110</v>
      </c>
      <c r="C365">
        <v>3</v>
      </c>
      <c r="D365" t="str">
        <f t="shared" si="5"/>
        <v>110-3</v>
      </c>
      <c r="E365">
        <v>0</v>
      </c>
      <c r="F365">
        <v>93</v>
      </c>
      <c r="G365" s="126">
        <v>272.16500000000002</v>
      </c>
      <c r="H365" s="122">
        <v>273.09500000000003</v>
      </c>
      <c r="I365" s="55" t="str">
        <f>IFERROR(VLOOKUP($D365,'VEINS SIMPLIFIED'!$H:$J,3,0),"")</f>
        <v>Sole</v>
      </c>
      <c r="J365" t="str">
        <f>IFERROR(VLOOKUP(CONCATENATE($D365," 1"),'VEINS SIMPLIFIED'!$I:$S,'VEINS SIMPLIFIED'!$R$1,0),"")</f>
        <v/>
      </c>
      <c r="K365" s="122" t="str">
        <f>IFERROR(VLOOKUP(CONCATENATE($D365," 1"),'VEINS SIMPLIFIED'!$I:$S,'VEINS SIMPLIFIED'!$N$1,0),"")</f>
        <v/>
      </c>
      <c r="L365" s="122" t="str">
        <f>IFERROR(VLOOKUP(CONCATENATE($D365," 1"),'VEINS SIMPLIFIED'!$I:$S,'VEINS SIMPLIFIED'!$O$1,0),"")</f>
        <v/>
      </c>
      <c r="M365" t="str">
        <f>IFERROR(VLOOKUP(CONCATENATE($D365," 2"),'VEINS SIMPLIFIED'!$I:$S,'VEINS SIMPLIFIED'!$R$1,0),"")</f>
        <v/>
      </c>
      <c r="N365" t="str">
        <f>IFERROR(VLOOKUP(CONCATENATE($D365," 2"),'VEINS SIMPLIFIED'!$I:$S,'VEINS SIMPLIFIED'!$N$1,0),"")</f>
        <v/>
      </c>
      <c r="O365" t="str">
        <f>IFERROR(VLOOKUP(CONCATENATE($D365," 2"),'VEINS SIMPLIFIED'!$I:$S,'VEINS SIMPLIFIED'!$O$1,0),"")</f>
        <v/>
      </c>
      <c r="P365" t="str">
        <f>IFERROR(VLOOKUP(CONCATENATE($D365," 3"),'VEINS SIMPLIFIED'!$I:$S,'VEINS SIMPLIFIED'!$R$1,0),"")</f>
        <v>EPIDOTE</v>
      </c>
      <c r="Q365">
        <f>IFERROR(VLOOKUP(CONCATENATE($D365," 3"),'VEINS SIMPLIFIED'!$I:$S,'VEINS SIMPLIFIED'!$N$1,0),"")</f>
        <v>272.16500000000002</v>
      </c>
      <c r="R365">
        <f>IFERROR(VLOOKUP(CONCATENATE($D365," 3"),'VEINS SIMPLIFIED'!$I:$S,'VEINS SIMPLIFIED'!$O$1,0),"")</f>
        <v>273.09500000000003</v>
      </c>
      <c r="S365" t="str">
        <f>IFERROR(VLOOKUP(CONCATENATE($D365," 4"),'VEINS SIMPLIFIED'!$I:$S,'VEINS SIMPLIFIED'!$R$1,0),"")</f>
        <v>CHLORITE</v>
      </c>
      <c r="T365">
        <f>IFERROR(VLOOKUP(CONCATENATE($D365," 4"),'VEINS SIMPLIFIED'!$I:$S,'VEINS SIMPLIFIED'!$N$1,0),"")</f>
        <v>272.16500000000002</v>
      </c>
      <c r="U365">
        <f>IFERROR(VLOOKUP(CONCATENATE($D365," 4"),'VEINS SIMPLIFIED'!$I:$S,'VEINS SIMPLIFIED'!$O$1,0),"")</f>
        <v>273.09500000000003</v>
      </c>
      <c r="V365" t="str">
        <f>IFERROR(VLOOKUP(CONCATENATE($D365," 5"),'VEINS SIMPLIFIED'!$I:$S,'VEINS SIMPLIFIED'!$R$1,0),"")</f>
        <v>OTHER</v>
      </c>
      <c r="W365">
        <f>IFERROR(VLOOKUP(CONCATENATE($D365," 5"),'VEINS SIMPLIFIED'!$I:$S,'VEINS SIMPLIFIED'!$N$1,0),"")</f>
        <v>272.16500000000002</v>
      </c>
      <c r="X365">
        <f>IFERROR(VLOOKUP(CONCATENATE($D365," 5"),'VEINS SIMPLIFIED'!$I:$S,'VEINS SIMPLIFIED'!$O$1,0),"")</f>
        <v>273.09500000000003</v>
      </c>
      <c r="Y365" s="113" t="str">
        <f>IFERROR(VLOOKUP(CONCATENATE($D365," o"),'VEINS SIMPLIFIED'!$I:$BX,68,0),"")</f>
        <v>Epidote  dominates as large patches, strongly laminated, thick folded calcite veins</v>
      </c>
    </row>
    <row r="366" spans="2:25" hidden="1" x14ac:dyDescent="0.3">
      <c r="B366">
        <v>110</v>
      </c>
      <c r="C366">
        <v>4</v>
      </c>
      <c r="D366" t="str">
        <f t="shared" si="5"/>
        <v>110-4</v>
      </c>
      <c r="E366">
        <v>0</v>
      </c>
      <c r="F366">
        <v>78</v>
      </c>
      <c r="G366" s="126">
        <v>273.10000000000002</v>
      </c>
      <c r="H366" s="122">
        <v>273.88</v>
      </c>
      <c r="I366" s="55" t="str">
        <f>IFERROR(VLOOKUP($D366,'VEINS SIMPLIFIED'!$H:$J,3,0),"")</f>
        <v>Sole</v>
      </c>
      <c r="J366" t="str">
        <f>IFERROR(VLOOKUP(CONCATENATE($D366," 1"),'VEINS SIMPLIFIED'!$I:$S,'VEINS SIMPLIFIED'!$R$1,0),"")</f>
        <v/>
      </c>
      <c r="K366" s="122" t="str">
        <f>IFERROR(VLOOKUP(CONCATENATE($D366," 1"),'VEINS SIMPLIFIED'!$I:$S,'VEINS SIMPLIFIED'!$N$1,0),"")</f>
        <v/>
      </c>
      <c r="L366" s="122" t="str">
        <f>IFERROR(VLOOKUP(CONCATENATE($D366," 1"),'VEINS SIMPLIFIED'!$I:$S,'VEINS SIMPLIFIED'!$O$1,0),"")</f>
        <v/>
      </c>
      <c r="M366" t="str">
        <f>IFERROR(VLOOKUP(CONCATENATE($D366," 2"),'VEINS SIMPLIFIED'!$I:$S,'VEINS SIMPLIFIED'!$R$1,0),"")</f>
        <v/>
      </c>
      <c r="N366" t="str">
        <f>IFERROR(VLOOKUP(CONCATENATE($D366," 2"),'VEINS SIMPLIFIED'!$I:$S,'VEINS SIMPLIFIED'!$N$1,0),"")</f>
        <v/>
      </c>
      <c r="O366" t="str">
        <f>IFERROR(VLOOKUP(CONCATENATE($D366," 2"),'VEINS SIMPLIFIED'!$I:$S,'VEINS SIMPLIFIED'!$O$1,0),"")</f>
        <v/>
      </c>
      <c r="P366" t="str">
        <f>IFERROR(VLOOKUP(CONCATENATE($D366," 3"),'VEINS SIMPLIFIED'!$I:$S,'VEINS SIMPLIFIED'!$R$1,0),"")</f>
        <v>EPIDOTE</v>
      </c>
      <c r="Q366">
        <f>IFERROR(VLOOKUP(CONCATENATE($D366," 3"),'VEINS SIMPLIFIED'!$I:$S,'VEINS SIMPLIFIED'!$N$1,0),"")</f>
        <v>273.10000000000002</v>
      </c>
      <c r="R366">
        <f>IFERROR(VLOOKUP(CONCATENATE($D366," 3"),'VEINS SIMPLIFIED'!$I:$S,'VEINS SIMPLIFIED'!$O$1,0),"")</f>
        <v>273.88</v>
      </c>
      <c r="S366" t="str">
        <f>IFERROR(VLOOKUP(CONCATENATE($D366," 4"),'VEINS SIMPLIFIED'!$I:$S,'VEINS SIMPLIFIED'!$R$1,0),"")</f>
        <v>CHLORITE</v>
      </c>
      <c r="T366">
        <f>IFERROR(VLOOKUP(CONCATENATE($D366," 4"),'VEINS SIMPLIFIED'!$I:$S,'VEINS SIMPLIFIED'!$N$1,0),"")</f>
        <v>273.10000000000002</v>
      </c>
      <c r="U366">
        <f>IFERROR(VLOOKUP(CONCATENATE($D366," 4"),'VEINS SIMPLIFIED'!$I:$S,'VEINS SIMPLIFIED'!$O$1,0),"")</f>
        <v>273.88</v>
      </c>
      <c r="V366" t="str">
        <f>IFERROR(VLOOKUP(CONCATENATE($D366," 5"),'VEINS SIMPLIFIED'!$I:$S,'VEINS SIMPLIFIED'!$R$1,0),"")</f>
        <v>OTHER</v>
      </c>
      <c r="W366">
        <f>IFERROR(VLOOKUP(CONCATENATE($D366," 5"),'VEINS SIMPLIFIED'!$I:$S,'VEINS SIMPLIFIED'!$N$1,0),"")</f>
        <v>273.10000000000002</v>
      </c>
      <c r="X366">
        <f>IFERROR(VLOOKUP(CONCATENATE($D366," 5"),'VEINS SIMPLIFIED'!$I:$S,'VEINS SIMPLIFIED'!$O$1,0),"")</f>
        <v>273.88</v>
      </c>
      <c r="Y366" s="113" t="str">
        <f>IFERROR(VLOOKUP(CONCATENATE($D366," o"),'VEINS SIMPLIFIED'!$I:$BX,68,0),"")</f>
        <v>Epidote  dominates as large patches sometimes occur as more disorganize features, Few lens shaped epidote domains. Strongly laminated, thick folded calcite</v>
      </c>
    </row>
    <row r="367" spans="2:25" hidden="1" x14ac:dyDescent="0.3">
      <c r="B367">
        <v>111</v>
      </c>
      <c r="C367">
        <v>1</v>
      </c>
      <c r="D367" t="str">
        <f t="shared" si="5"/>
        <v>111-1</v>
      </c>
      <c r="E367">
        <v>0</v>
      </c>
      <c r="F367">
        <v>85</v>
      </c>
      <c r="G367" s="126">
        <v>273.85000000000002</v>
      </c>
      <c r="H367" s="122">
        <v>274.70000000000005</v>
      </c>
      <c r="I367" s="55" t="str">
        <f>IFERROR(VLOOKUP($D367,'VEINS SIMPLIFIED'!$H:$J,3,0),"")</f>
        <v>Sole</v>
      </c>
      <c r="J367" t="str">
        <f>IFERROR(VLOOKUP(CONCATENATE($D367," 1"),'VEINS SIMPLIFIED'!$I:$S,'VEINS SIMPLIFIED'!$R$1,0),"")</f>
        <v>QUARTZ</v>
      </c>
      <c r="K367" s="122">
        <f>IFERROR(VLOOKUP(CONCATENATE($D367," 1"),'VEINS SIMPLIFIED'!$I:$S,'VEINS SIMPLIFIED'!$N$1,0),"")</f>
        <v>274.68</v>
      </c>
      <c r="L367" s="122">
        <f>IFERROR(VLOOKUP(CONCATENATE($D367," 1"),'VEINS SIMPLIFIED'!$I:$S,'VEINS SIMPLIFIED'!$O$1,0),"")</f>
        <v>274.70000000000005</v>
      </c>
      <c r="M367" t="str">
        <f>IFERROR(VLOOKUP(CONCATENATE($D367," 2"),'VEINS SIMPLIFIED'!$I:$S,'VEINS SIMPLIFIED'!$R$1,0),"")</f>
        <v/>
      </c>
      <c r="N367" t="str">
        <f>IFERROR(VLOOKUP(CONCATENATE($D367," 2"),'VEINS SIMPLIFIED'!$I:$S,'VEINS SIMPLIFIED'!$N$1,0),"")</f>
        <v/>
      </c>
      <c r="O367" t="str">
        <f>IFERROR(VLOOKUP(CONCATENATE($D367," 2"),'VEINS SIMPLIFIED'!$I:$S,'VEINS SIMPLIFIED'!$O$1,0),"")</f>
        <v/>
      </c>
      <c r="P367" t="str">
        <f>IFERROR(VLOOKUP(CONCATENATE($D367," 3"),'VEINS SIMPLIFIED'!$I:$S,'VEINS SIMPLIFIED'!$R$1,0),"")</f>
        <v>EPIDOTE</v>
      </c>
      <c r="Q367">
        <f>IFERROR(VLOOKUP(CONCATENATE($D367," 3"),'VEINS SIMPLIFIED'!$I:$S,'VEINS SIMPLIFIED'!$N$1,0),"")</f>
        <v>273.85000000000002</v>
      </c>
      <c r="R367">
        <f>IFERROR(VLOOKUP(CONCATENATE($D367," 3"),'VEINS SIMPLIFIED'!$I:$S,'VEINS SIMPLIFIED'!$O$1,0),"")</f>
        <v>274.70000000000005</v>
      </c>
      <c r="S367" t="str">
        <f>IFERROR(VLOOKUP(CONCATENATE($D367," 4"),'VEINS SIMPLIFIED'!$I:$S,'VEINS SIMPLIFIED'!$R$1,0),"")</f>
        <v>CHLORITE</v>
      </c>
      <c r="T367">
        <f>IFERROR(VLOOKUP(CONCATENATE($D367," 4"),'VEINS SIMPLIFIED'!$I:$S,'VEINS SIMPLIFIED'!$N$1,0),"")</f>
        <v>273.85000000000002</v>
      </c>
      <c r="U367">
        <f>IFERROR(VLOOKUP(CONCATENATE($D367," 4"),'VEINS SIMPLIFIED'!$I:$S,'VEINS SIMPLIFIED'!$O$1,0),"")</f>
        <v>274.70000000000005</v>
      </c>
      <c r="V367" t="str">
        <f>IFERROR(VLOOKUP(CONCATENATE($D367," 5"),'VEINS SIMPLIFIED'!$I:$S,'VEINS SIMPLIFIED'!$R$1,0),"")</f>
        <v>OTHER</v>
      </c>
      <c r="W367">
        <f>IFERROR(VLOOKUP(CONCATENATE($D367," 5"),'VEINS SIMPLIFIED'!$I:$S,'VEINS SIMPLIFIED'!$N$1,0),"")</f>
        <v>273.85000000000002</v>
      </c>
      <c r="X367">
        <f>IFERROR(VLOOKUP(CONCATENATE($D367," 5"),'VEINS SIMPLIFIED'!$I:$S,'VEINS SIMPLIFIED'!$O$1,0),"")</f>
        <v>274.70000000000005</v>
      </c>
      <c r="Y367" s="113" t="str">
        <f>IFERROR(VLOOKUP(CONCATENATE($D367," o"),'VEINS SIMPLIFIED'!$I:$BX,68,0),"")</f>
        <v>Epidote dominates as large patches (40 cm) and in bands of anastamosing veinlet .</v>
      </c>
    </row>
    <row r="368" spans="2:25" hidden="1" x14ac:dyDescent="0.3">
      <c r="B368">
        <v>111</v>
      </c>
      <c r="C368">
        <v>2</v>
      </c>
      <c r="D368" t="str">
        <f t="shared" si="5"/>
        <v>111-2</v>
      </c>
      <c r="E368">
        <v>0</v>
      </c>
      <c r="F368">
        <v>82</v>
      </c>
      <c r="G368" s="126">
        <v>274.70500000000004</v>
      </c>
      <c r="H368" s="122">
        <v>275.52500000000003</v>
      </c>
      <c r="I368" s="55" t="str">
        <f>IFERROR(VLOOKUP($D368,'VEINS SIMPLIFIED'!$H:$J,3,0),"")</f>
        <v>Sole</v>
      </c>
      <c r="J368" t="str">
        <f>IFERROR(VLOOKUP(CONCATENATE($D368," 1"),'VEINS SIMPLIFIED'!$I:$S,'VEINS SIMPLIFIED'!$R$1,0),"")</f>
        <v/>
      </c>
      <c r="K368" s="122" t="str">
        <f>IFERROR(VLOOKUP(CONCATENATE($D368," 1"),'VEINS SIMPLIFIED'!$I:$S,'VEINS SIMPLIFIED'!$N$1,0),"")</f>
        <v/>
      </c>
      <c r="L368" s="122" t="str">
        <f>IFERROR(VLOOKUP(CONCATENATE($D368," 1"),'VEINS SIMPLIFIED'!$I:$S,'VEINS SIMPLIFIED'!$O$1,0),"")</f>
        <v/>
      </c>
      <c r="M368" t="str">
        <f>IFERROR(VLOOKUP(CONCATENATE($D368," 2"),'VEINS SIMPLIFIED'!$I:$S,'VEINS SIMPLIFIED'!$R$1,0),"")</f>
        <v/>
      </c>
      <c r="N368" t="str">
        <f>IFERROR(VLOOKUP(CONCATENATE($D368," 2"),'VEINS SIMPLIFIED'!$I:$S,'VEINS SIMPLIFIED'!$N$1,0),"")</f>
        <v/>
      </c>
      <c r="O368" t="str">
        <f>IFERROR(VLOOKUP(CONCATENATE($D368," 2"),'VEINS SIMPLIFIED'!$I:$S,'VEINS SIMPLIFIED'!$O$1,0),"")</f>
        <v/>
      </c>
      <c r="P368" t="str">
        <f>IFERROR(VLOOKUP(CONCATENATE($D368," 3"),'VEINS SIMPLIFIED'!$I:$S,'VEINS SIMPLIFIED'!$R$1,0),"")</f>
        <v>EPIDOTE</v>
      </c>
      <c r="Q368">
        <f>IFERROR(VLOOKUP(CONCATENATE($D368," 3"),'VEINS SIMPLIFIED'!$I:$S,'VEINS SIMPLIFIED'!$N$1,0),"")</f>
        <v>274.70500000000004</v>
      </c>
      <c r="R368">
        <f>IFERROR(VLOOKUP(CONCATENATE($D368," 3"),'VEINS SIMPLIFIED'!$I:$S,'VEINS SIMPLIFIED'!$O$1,0),"")</f>
        <v>275.52500000000003</v>
      </c>
      <c r="S368" t="str">
        <f>IFERROR(VLOOKUP(CONCATENATE($D368," 4"),'VEINS SIMPLIFIED'!$I:$S,'VEINS SIMPLIFIED'!$R$1,0),"")</f>
        <v>CHLORITE</v>
      </c>
      <c r="T368">
        <f>IFERROR(VLOOKUP(CONCATENATE($D368," 4"),'VEINS SIMPLIFIED'!$I:$S,'VEINS SIMPLIFIED'!$N$1,0),"")</f>
        <v>274.70500000000004</v>
      </c>
      <c r="U368">
        <f>IFERROR(VLOOKUP(CONCATENATE($D368," 4"),'VEINS SIMPLIFIED'!$I:$S,'VEINS SIMPLIFIED'!$O$1,0),"")</f>
        <v>275.52500000000003</v>
      </c>
      <c r="V368" t="str">
        <f>IFERROR(VLOOKUP(CONCATENATE($D368," 5"),'VEINS SIMPLIFIED'!$I:$S,'VEINS SIMPLIFIED'!$R$1,0),"")</f>
        <v>OTHER</v>
      </c>
      <c r="W368">
        <f>IFERROR(VLOOKUP(CONCATENATE($D368," 5"),'VEINS SIMPLIFIED'!$I:$S,'VEINS SIMPLIFIED'!$N$1,0),"")</f>
        <v>275.37500000000006</v>
      </c>
      <c r="X368">
        <f>IFERROR(VLOOKUP(CONCATENATE($D368," 5"),'VEINS SIMPLIFIED'!$I:$S,'VEINS SIMPLIFIED'!$O$1,0),"")</f>
        <v>275.38500000000005</v>
      </c>
      <c r="Y368" s="113" t="str">
        <f>IFERROR(VLOOKUP(CONCATENATE($D368," o"),'VEINS SIMPLIFIED'!$I:$BX,68,0),"")</f>
        <v>Epidote dominates as large patches (40 cm) and in bands of anastamosing veinlets. Epoidote domnated matrix.</v>
      </c>
    </row>
    <row r="369" spans="2:25" hidden="1" x14ac:dyDescent="0.3">
      <c r="B369">
        <v>111</v>
      </c>
      <c r="C369">
        <v>3</v>
      </c>
      <c r="D369" t="str">
        <f t="shared" si="5"/>
        <v>111-3</v>
      </c>
      <c r="E369">
        <v>0</v>
      </c>
      <c r="F369">
        <v>74</v>
      </c>
      <c r="G369" s="126">
        <v>275.53000000000003</v>
      </c>
      <c r="H369" s="122">
        <v>276.27000000000004</v>
      </c>
      <c r="I369" s="55" t="str">
        <f>IFERROR(VLOOKUP($D369,'VEINS SIMPLIFIED'!$H:$J,3,0),"")</f>
        <v>Sole</v>
      </c>
      <c r="J369" t="str">
        <f>IFERROR(VLOOKUP(CONCATENATE($D369," 1"),'VEINS SIMPLIFIED'!$I:$S,'VEINS SIMPLIFIED'!$R$1,0),"")</f>
        <v>QUARTZ</v>
      </c>
      <c r="K369" s="122">
        <f>IFERROR(VLOOKUP(CONCATENATE($D369," 1"),'VEINS SIMPLIFIED'!$I:$S,'VEINS SIMPLIFIED'!$N$1,0),"")</f>
        <v>275.87</v>
      </c>
      <c r="L369" s="122">
        <f>IFERROR(VLOOKUP(CONCATENATE($D369," 1"),'VEINS SIMPLIFIED'!$I:$S,'VEINS SIMPLIFIED'!$O$1,0),"")</f>
        <v>275.90000000000003</v>
      </c>
      <c r="M369" t="str">
        <f>IFERROR(VLOOKUP(CONCATENATE($D369," 2"),'VEINS SIMPLIFIED'!$I:$S,'VEINS SIMPLIFIED'!$R$1,0),"")</f>
        <v/>
      </c>
      <c r="N369" t="str">
        <f>IFERROR(VLOOKUP(CONCATENATE($D369," 2"),'VEINS SIMPLIFIED'!$I:$S,'VEINS SIMPLIFIED'!$N$1,0),"")</f>
        <v/>
      </c>
      <c r="O369" t="str">
        <f>IFERROR(VLOOKUP(CONCATENATE($D369," 2"),'VEINS SIMPLIFIED'!$I:$S,'VEINS SIMPLIFIED'!$O$1,0),"")</f>
        <v/>
      </c>
      <c r="P369" t="str">
        <f>IFERROR(VLOOKUP(CONCATENATE($D369," 3"),'VEINS SIMPLIFIED'!$I:$S,'VEINS SIMPLIFIED'!$R$1,0),"")</f>
        <v>EPIDOTE</v>
      </c>
      <c r="Q369">
        <f>IFERROR(VLOOKUP(CONCATENATE($D369," 3"),'VEINS SIMPLIFIED'!$I:$S,'VEINS SIMPLIFIED'!$N$1,0),"")</f>
        <v>275.53000000000003</v>
      </c>
      <c r="R369">
        <f>IFERROR(VLOOKUP(CONCATENATE($D369," 3"),'VEINS SIMPLIFIED'!$I:$S,'VEINS SIMPLIFIED'!$O$1,0),"")</f>
        <v>276.27000000000004</v>
      </c>
      <c r="S369" t="str">
        <f>IFERROR(VLOOKUP(CONCATENATE($D369," 4"),'VEINS SIMPLIFIED'!$I:$S,'VEINS SIMPLIFIED'!$R$1,0),"")</f>
        <v>CHLORITE</v>
      </c>
      <c r="T369">
        <f>IFERROR(VLOOKUP(CONCATENATE($D369," 4"),'VEINS SIMPLIFIED'!$I:$S,'VEINS SIMPLIFIED'!$N$1,0),"")</f>
        <v>275.53000000000003</v>
      </c>
      <c r="U369">
        <f>IFERROR(VLOOKUP(CONCATENATE($D369," 4"),'VEINS SIMPLIFIED'!$I:$S,'VEINS SIMPLIFIED'!$O$1,0),"")</f>
        <v>276.27000000000004</v>
      </c>
      <c r="V369" t="str">
        <f>IFERROR(VLOOKUP(CONCATENATE($D369," 5"),'VEINS SIMPLIFIED'!$I:$S,'VEINS SIMPLIFIED'!$R$1,0),"")</f>
        <v>OTHER</v>
      </c>
      <c r="W369">
        <f>IFERROR(VLOOKUP(CONCATENATE($D369," 5"),'VEINS SIMPLIFIED'!$I:$S,'VEINS SIMPLIFIED'!$N$1,0),"")</f>
        <v>275.53000000000003</v>
      </c>
      <c r="X369">
        <f>IFERROR(VLOOKUP(CONCATENATE($D369," 5"),'VEINS SIMPLIFIED'!$I:$S,'VEINS SIMPLIFIED'!$O$1,0),"")</f>
        <v>276.27000000000004</v>
      </c>
      <c r="Y369" s="113" t="str">
        <f>IFERROR(VLOOKUP(CONCATENATE($D369," o"),'VEINS SIMPLIFIED'!$I:$BX,68,0),"")</f>
        <v xml:space="preserve">Epidote  dominates most of the core either as lamianted domains or flattened lenses. </v>
      </c>
    </row>
    <row r="370" spans="2:25" hidden="1" x14ac:dyDescent="0.3">
      <c r="B370">
        <v>111</v>
      </c>
      <c r="C370">
        <v>4</v>
      </c>
      <c r="D370" t="str">
        <f t="shared" si="5"/>
        <v>111-4</v>
      </c>
      <c r="E370">
        <v>0</v>
      </c>
      <c r="F370">
        <v>68</v>
      </c>
      <c r="G370" s="126">
        <v>276.27500000000003</v>
      </c>
      <c r="H370" s="122">
        <v>276.95500000000004</v>
      </c>
      <c r="I370" s="55" t="str">
        <f>IFERROR(VLOOKUP($D370,'VEINS SIMPLIFIED'!$H:$J,3,0),"")</f>
        <v>Sole</v>
      </c>
      <c r="J370" t="str">
        <f>IFERROR(VLOOKUP(CONCATENATE($D370," 1"),'VEINS SIMPLIFIED'!$I:$S,'VEINS SIMPLIFIED'!$R$1,0),"")</f>
        <v>QUARTZ</v>
      </c>
      <c r="K370" s="122">
        <f>IFERROR(VLOOKUP(CONCATENATE($D370," 1"),'VEINS SIMPLIFIED'!$I:$S,'VEINS SIMPLIFIED'!$N$1,0),"")</f>
        <v>276.27500000000003</v>
      </c>
      <c r="L370" s="122">
        <f>IFERROR(VLOOKUP(CONCATENATE($D370," 1"),'VEINS SIMPLIFIED'!$I:$S,'VEINS SIMPLIFIED'!$O$1,0),"")</f>
        <v>276.94500000000005</v>
      </c>
      <c r="M370" t="str">
        <f>IFERROR(VLOOKUP(CONCATENATE($D370," 2"),'VEINS SIMPLIFIED'!$I:$S,'VEINS SIMPLIFIED'!$R$1,0),"")</f>
        <v/>
      </c>
      <c r="N370" t="str">
        <f>IFERROR(VLOOKUP(CONCATENATE($D370," 2"),'VEINS SIMPLIFIED'!$I:$S,'VEINS SIMPLIFIED'!$N$1,0),"")</f>
        <v/>
      </c>
      <c r="O370" t="str">
        <f>IFERROR(VLOOKUP(CONCATENATE($D370," 2"),'VEINS SIMPLIFIED'!$I:$S,'VEINS SIMPLIFIED'!$O$1,0),"")</f>
        <v/>
      </c>
      <c r="P370" t="str">
        <f>IFERROR(VLOOKUP(CONCATENATE($D370," 3"),'VEINS SIMPLIFIED'!$I:$S,'VEINS SIMPLIFIED'!$R$1,0),"")</f>
        <v>EPIDOTE</v>
      </c>
      <c r="Q370">
        <f>IFERROR(VLOOKUP(CONCATENATE($D370," 3"),'VEINS SIMPLIFIED'!$I:$S,'VEINS SIMPLIFIED'!$N$1,0),"")</f>
        <v>276.27500000000003</v>
      </c>
      <c r="R370">
        <f>IFERROR(VLOOKUP(CONCATENATE($D370," 3"),'VEINS SIMPLIFIED'!$I:$S,'VEINS SIMPLIFIED'!$O$1,0),"")</f>
        <v>276.94500000000005</v>
      </c>
      <c r="S370" t="str">
        <f>IFERROR(VLOOKUP(CONCATENATE($D370," 4"),'VEINS SIMPLIFIED'!$I:$S,'VEINS SIMPLIFIED'!$R$1,0),"")</f>
        <v>CHLORITE</v>
      </c>
      <c r="T370">
        <f>IFERROR(VLOOKUP(CONCATENATE($D370," 4"),'VEINS SIMPLIFIED'!$I:$S,'VEINS SIMPLIFIED'!$N$1,0),"")</f>
        <v>276.27500000000003</v>
      </c>
      <c r="U370">
        <f>IFERROR(VLOOKUP(CONCATENATE($D370," 4"),'VEINS SIMPLIFIED'!$I:$S,'VEINS SIMPLIFIED'!$O$1,0),"")</f>
        <v>276.94500000000005</v>
      </c>
      <c r="V370" t="str">
        <f>IFERROR(VLOOKUP(CONCATENATE($D370," 5"),'VEINS SIMPLIFIED'!$I:$S,'VEINS SIMPLIFIED'!$R$1,0),"")</f>
        <v>OTHER</v>
      </c>
      <c r="W370">
        <f>IFERROR(VLOOKUP(CONCATENATE($D370," 5"),'VEINS SIMPLIFIED'!$I:$S,'VEINS SIMPLIFIED'!$N$1,0),"")</f>
        <v>276.27500000000003</v>
      </c>
      <c r="X370">
        <f>IFERROR(VLOOKUP(CONCATENATE($D370," 5"),'VEINS SIMPLIFIED'!$I:$S,'VEINS SIMPLIFIED'!$O$1,0),"")</f>
        <v>276.94500000000005</v>
      </c>
      <c r="Y370" s="113" t="str">
        <f>IFERROR(VLOOKUP(CONCATENATE($D370," o"),'VEINS SIMPLIFIED'!$I:$BX,68,0),"")</f>
        <v xml:space="preserve">Epidote  dominates most of the core either as lamianted domains or flattened lenses. </v>
      </c>
    </row>
    <row r="371" spans="2:25" hidden="1" x14ac:dyDescent="0.3">
      <c r="B371">
        <v>112</v>
      </c>
      <c r="C371">
        <v>1</v>
      </c>
      <c r="D371" t="str">
        <f t="shared" si="5"/>
        <v>112-1</v>
      </c>
      <c r="E371">
        <v>0</v>
      </c>
      <c r="F371">
        <v>96</v>
      </c>
      <c r="G371" s="126">
        <v>276.89999999999998</v>
      </c>
      <c r="H371" s="122">
        <v>277.85999999999996</v>
      </c>
      <c r="I371" s="55" t="str">
        <f>IFERROR(VLOOKUP($D371,'VEINS SIMPLIFIED'!$H:$J,3,0),"")</f>
        <v>Sole</v>
      </c>
      <c r="J371" t="str">
        <f>IFERROR(VLOOKUP(CONCATENATE($D371," 1"),'VEINS SIMPLIFIED'!$I:$S,'VEINS SIMPLIFIED'!$R$1,0),"")</f>
        <v>QUARTZ</v>
      </c>
      <c r="K371" s="122">
        <f>IFERROR(VLOOKUP(CONCATENATE($D371," 1"),'VEINS SIMPLIFIED'!$I:$S,'VEINS SIMPLIFIED'!$N$1,0),"")</f>
        <v>276.89999999999998</v>
      </c>
      <c r="L371" s="122">
        <f>IFERROR(VLOOKUP(CONCATENATE($D371," 1"),'VEINS SIMPLIFIED'!$I:$S,'VEINS SIMPLIFIED'!$O$1,0),"")</f>
        <v>277.84999999999997</v>
      </c>
      <c r="M371" t="str">
        <f>IFERROR(VLOOKUP(CONCATENATE($D371," 2"),'VEINS SIMPLIFIED'!$I:$S,'VEINS SIMPLIFIED'!$R$1,0),"")</f>
        <v/>
      </c>
      <c r="N371" t="str">
        <f>IFERROR(VLOOKUP(CONCATENATE($D371," 2"),'VEINS SIMPLIFIED'!$I:$S,'VEINS SIMPLIFIED'!$N$1,0),"")</f>
        <v/>
      </c>
      <c r="O371" t="str">
        <f>IFERROR(VLOOKUP(CONCATENATE($D371," 2"),'VEINS SIMPLIFIED'!$I:$S,'VEINS SIMPLIFIED'!$O$1,0),"")</f>
        <v/>
      </c>
      <c r="P371" t="str">
        <f>IFERROR(VLOOKUP(CONCATENATE($D371," 3"),'VEINS SIMPLIFIED'!$I:$S,'VEINS SIMPLIFIED'!$R$1,0),"")</f>
        <v>EPIDOTE</v>
      </c>
      <c r="Q371">
        <f>IFERROR(VLOOKUP(CONCATENATE($D371," 3"),'VEINS SIMPLIFIED'!$I:$S,'VEINS SIMPLIFIED'!$N$1,0),"")</f>
        <v>276.89999999999998</v>
      </c>
      <c r="R371">
        <f>IFERROR(VLOOKUP(CONCATENATE($D371," 3"),'VEINS SIMPLIFIED'!$I:$S,'VEINS SIMPLIFIED'!$O$1,0),"")</f>
        <v>277.84999999999997</v>
      </c>
      <c r="S371" t="str">
        <f>IFERROR(VLOOKUP(CONCATENATE($D371," 4"),'VEINS SIMPLIFIED'!$I:$S,'VEINS SIMPLIFIED'!$R$1,0),"")</f>
        <v>CHLORITE</v>
      </c>
      <c r="T371">
        <f>IFERROR(VLOOKUP(CONCATENATE($D371," 4"),'VEINS SIMPLIFIED'!$I:$S,'VEINS SIMPLIFIED'!$N$1,0),"")</f>
        <v>276.89999999999998</v>
      </c>
      <c r="U371">
        <f>IFERROR(VLOOKUP(CONCATENATE($D371," 4"),'VEINS SIMPLIFIED'!$I:$S,'VEINS SIMPLIFIED'!$O$1,0),"")</f>
        <v>277.84999999999997</v>
      </c>
      <c r="V371" t="str">
        <f>IFERROR(VLOOKUP(CONCATENATE($D371," 5"),'VEINS SIMPLIFIED'!$I:$S,'VEINS SIMPLIFIED'!$R$1,0),"")</f>
        <v>OTHER</v>
      </c>
      <c r="W371">
        <f>IFERROR(VLOOKUP(CONCATENATE($D371," 5"),'VEINS SIMPLIFIED'!$I:$S,'VEINS SIMPLIFIED'!$N$1,0),"")</f>
        <v>276.89999999999998</v>
      </c>
      <c r="X371">
        <f>IFERROR(VLOOKUP(CONCATENATE($D371," 5"),'VEINS SIMPLIFIED'!$I:$S,'VEINS SIMPLIFIED'!$O$1,0),"")</f>
        <v>277.84999999999997</v>
      </c>
      <c r="Y371" s="113" t="str">
        <f>IFERROR(VLOOKUP(CONCATENATE($D371," o"),'VEINS SIMPLIFIED'!$I:$BX,68,0),"")</f>
        <v/>
      </c>
    </row>
    <row r="372" spans="2:25" hidden="1" x14ac:dyDescent="0.3">
      <c r="B372">
        <v>112</v>
      </c>
      <c r="C372">
        <v>2</v>
      </c>
      <c r="D372" t="str">
        <f t="shared" si="5"/>
        <v>112-2</v>
      </c>
      <c r="E372">
        <v>0</v>
      </c>
      <c r="F372">
        <v>91</v>
      </c>
      <c r="G372" s="126">
        <v>277.86499999999995</v>
      </c>
      <c r="H372" s="122">
        <v>278.77499999999998</v>
      </c>
      <c r="I372" s="55" t="str">
        <f>IFERROR(VLOOKUP($D372,'VEINS SIMPLIFIED'!$H:$J,3,0),"")</f>
        <v>Sole</v>
      </c>
      <c r="J372" t="str">
        <f>IFERROR(VLOOKUP(CONCATENATE($D372," 1"),'VEINS SIMPLIFIED'!$I:$S,'VEINS SIMPLIFIED'!$R$1,0),"")</f>
        <v>QUARTZ</v>
      </c>
      <c r="K372" s="122">
        <f>IFERROR(VLOOKUP(CONCATENATE($D372," 1"),'VEINS SIMPLIFIED'!$I:$S,'VEINS SIMPLIFIED'!$N$1,0),"")</f>
        <v>277.86499999999995</v>
      </c>
      <c r="L372" s="122">
        <f>IFERROR(VLOOKUP(CONCATENATE($D372," 1"),'VEINS SIMPLIFIED'!$I:$S,'VEINS SIMPLIFIED'!$O$1,0),"")</f>
        <v>278.77499999999998</v>
      </c>
      <c r="M372" t="str">
        <f>IFERROR(VLOOKUP(CONCATENATE($D372," 2"),'VEINS SIMPLIFIED'!$I:$S,'VEINS SIMPLIFIED'!$R$1,0),"")</f>
        <v/>
      </c>
      <c r="N372" t="str">
        <f>IFERROR(VLOOKUP(CONCATENATE($D372," 2"),'VEINS SIMPLIFIED'!$I:$S,'VEINS SIMPLIFIED'!$N$1,0),"")</f>
        <v/>
      </c>
      <c r="O372" t="str">
        <f>IFERROR(VLOOKUP(CONCATENATE($D372," 2"),'VEINS SIMPLIFIED'!$I:$S,'VEINS SIMPLIFIED'!$O$1,0),"")</f>
        <v/>
      </c>
      <c r="P372" t="str">
        <f>IFERROR(VLOOKUP(CONCATENATE($D372," 3"),'VEINS SIMPLIFIED'!$I:$S,'VEINS SIMPLIFIED'!$R$1,0),"")</f>
        <v>EPIDOTE</v>
      </c>
      <c r="Q372">
        <f>IFERROR(VLOOKUP(CONCATENATE($D372," 3"),'VEINS SIMPLIFIED'!$I:$S,'VEINS SIMPLIFIED'!$N$1,0),"")</f>
        <v>277.86499999999995</v>
      </c>
      <c r="R372">
        <f>IFERROR(VLOOKUP(CONCATENATE($D372," 3"),'VEINS SIMPLIFIED'!$I:$S,'VEINS SIMPLIFIED'!$O$1,0),"")</f>
        <v>278.77499999999998</v>
      </c>
      <c r="S372" t="str">
        <f>IFERROR(VLOOKUP(CONCATENATE($D372," 4"),'VEINS SIMPLIFIED'!$I:$S,'VEINS SIMPLIFIED'!$R$1,0),"")</f>
        <v>CHLORITE</v>
      </c>
      <c r="T372">
        <f>IFERROR(VLOOKUP(CONCATENATE($D372," 4"),'VEINS SIMPLIFIED'!$I:$S,'VEINS SIMPLIFIED'!$N$1,0),"")</f>
        <v>277.86499999999995</v>
      </c>
      <c r="U372">
        <f>IFERROR(VLOOKUP(CONCATENATE($D372," 4"),'VEINS SIMPLIFIED'!$I:$S,'VEINS SIMPLIFIED'!$O$1,0),"")</f>
        <v>278.77499999999998</v>
      </c>
      <c r="V372" t="str">
        <f>IFERROR(VLOOKUP(CONCATENATE($D372," 5"),'VEINS SIMPLIFIED'!$I:$S,'VEINS SIMPLIFIED'!$R$1,0),"")</f>
        <v>OTHER</v>
      </c>
      <c r="W372">
        <f>IFERROR(VLOOKUP(CONCATENATE($D372," 5"),'VEINS SIMPLIFIED'!$I:$S,'VEINS SIMPLIFIED'!$N$1,0),"")</f>
        <v>277.86499999999995</v>
      </c>
      <c r="X372">
        <f>IFERROR(VLOOKUP(CONCATENATE($D372," 5"),'VEINS SIMPLIFIED'!$I:$S,'VEINS SIMPLIFIED'!$O$1,0),"")</f>
        <v>278.77499999999998</v>
      </c>
      <c r="Y372" s="113" t="str">
        <f>IFERROR(VLOOKUP(CONCATENATE($D372," o"),'VEINS SIMPLIFIED'!$I:$BX,68,0),"")</f>
        <v xml:space="preserve">Epidote  dominates most of the core either as lamianted domains or flattened lenses. </v>
      </c>
    </row>
    <row r="373" spans="2:25" hidden="1" x14ac:dyDescent="0.3">
      <c r="B373">
        <v>113</v>
      </c>
      <c r="C373">
        <v>1</v>
      </c>
      <c r="D373" t="str">
        <f t="shared" si="5"/>
        <v>113-1</v>
      </c>
      <c r="E373">
        <v>0</v>
      </c>
      <c r="F373">
        <v>91</v>
      </c>
      <c r="G373" s="126">
        <v>278.85000000000002</v>
      </c>
      <c r="H373" s="122">
        <v>279.76000000000005</v>
      </c>
      <c r="I373" s="55" t="str">
        <f>IFERROR(VLOOKUP($D373,'VEINS SIMPLIFIED'!$H:$J,3,0),"")</f>
        <v>Sole</v>
      </c>
      <c r="J373" t="str">
        <f>IFERROR(VLOOKUP(CONCATENATE($D373," 1"),'VEINS SIMPLIFIED'!$I:$S,'VEINS SIMPLIFIED'!$R$1,0),"")</f>
        <v>QUARTZ</v>
      </c>
      <c r="K373" s="122">
        <f>IFERROR(VLOOKUP(CONCATENATE($D373," 1"),'VEINS SIMPLIFIED'!$I:$S,'VEINS SIMPLIFIED'!$N$1,0),"")</f>
        <v>278.85000000000002</v>
      </c>
      <c r="L373" s="122">
        <f>IFERROR(VLOOKUP(CONCATENATE($D373," 1"),'VEINS SIMPLIFIED'!$I:$S,'VEINS SIMPLIFIED'!$O$1,0),"")</f>
        <v>279.76000000000005</v>
      </c>
      <c r="M373" t="str">
        <f>IFERROR(VLOOKUP(CONCATENATE($D373," 2"),'VEINS SIMPLIFIED'!$I:$S,'VEINS SIMPLIFIED'!$R$1,0),"")</f>
        <v/>
      </c>
      <c r="N373" t="str">
        <f>IFERROR(VLOOKUP(CONCATENATE($D373," 2"),'VEINS SIMPLIFIED'!$I:$S,'VEINS SIMPLIFIED'!$N$1,0),"")</f>
        <v/>
      </c>
      <c r="O373" t="str">
        <f>IFERROR(VLOOKUP(CONCATENATE($D373," 2"),'VEINS SIMPLIFIED'!$I:$S,'VEINS SIMPLIFIED'!$O$1,0),"")</f>
        <v/>
      </c>
      <c r="P373" t="str">
        <f>IFERROR(VLOOKUP(CONCATENATE($D373," 3"),'VEINS SIMPLIFIED'!$I:$S,'VEINS SIMPLIFIED'!$R$1,0),"")</f>
        <v>EPIDOTE</v>
      </c>
      <c r="Q373">
        <f>IFERROR(VLOOKUP(CONCATENATE($D373," 3"),'VEINS SIMPLIFIED'!$I:$S,'VEINS SIMPLIFIED'!$N$1,0),"")</f>
        <v>278.85000000000002</v>
      </c>
      <c r="R373">
        <f>IFERROR(VLOOKUP(CONCATENATE($D373," 3"),'VEINS SIMPLIFIED'!$I:$S,'VEINS SIMPLIFIED'!$O$1,0),"")</f>
        <v>279.76000000000005</v>
      </c>
      <c r="S373" t="str">
        <f>IFERROR(VLOOKUP(CONCATENATE($D373," 4"),'VEINS SIMPLIFIED'!$I:$S,'VEINS SIMPLIFIED'!$R$1,0),"")</f>
        <v>CHLORITE</v>
      </c>
      <c r="T373">
        <f>IFERROR(VLOOKUP(CONCATENATE($D373," 4"),'VEINS SIMPLIFIED'!$I:$S,'VEINS SIMPLIFIED'!$N$1,0),"")</f>
        <v>278.85000000000002</v>
      </c>
      <c r="U373">
        <f>IFERROR(VLOOKUP(CONCATENATE($D373," 4"),'VEINS SIMPLIFIED'!$I:$S,'VEINS SIMPLIFIED'!$O$1,0),"")</f>
        <v>279.76000000000005</v>
      </c>
      <c r="V373" t="str">
        <f>IFERROR(VLOOKUP(CONCATENATE($D373," 5"),'VEINS SIMPLIFIED'!$I:$S,'VEINS SIMPLIFIED'!$R$1,0),"")</f>
        <v>OTHER</v>
      </c>
      <c r="W373">
        <f>IFERROR(VLOOKUP(CONCATENATE($D373," 5"),'VEINS SIMPLIFIED'!$I:$S,'VEINS SIMPLIFIED'!$N$1,0),"")</f>
        <v>278.85000000000002</v>
      </c>
      <c r="X373">
        <f>IFERROR(VLOOKUP(CONCATENATE($D373," 5"),'VEINS SIMPLIFIED'!$I:$S,'VEINS SIMPLIFIED'!$O$1,0),"")</f>
        <v>279.76000000000005</v>
      </c>
      <c r="Y373" s="113" t="str">
        <f>IFERROR(VLOOKUP(CONCATENATE($D373," o"),'VEINS SIMPLIFIED'!$I:$BX,68,0),"")</f>
        <v>Epidote  dominates most of the core either as laminated domains or flattened lenses. Very litlle Qtz and calcite</v>
      </c>
    </row>
    <row r="374" spans="2:25" hidden="1" x14ac:dyDescent="0.3">
      <c r="B374">
        <v>113</v>
      </c>
      <c r="C374">
        <v>2</v>
      </c>
      <c r="D374" t="str">
        <f t="shared" si="5"/>
        <v>113-2</v>
      </c>
      <c r="E374">
        <v>0</v>
      </c>
      <c r="F374">
        <v>30</v>
      </c>
      <c r="G374" s="126">
        <v>279.77000000000004</v>
      </c>
      <c r="H374" s="122">
        <v>280.07000000000005</v>
      </c>
      <c r="I374" s="55" t="str">
        <f>IFERROR(VLOOKUP($D374,'VEINS SIMPLIFIED'!$H:$J,3,0),"")</f>
        <v>Sole</v>
      </c>
      <c r="J374" t="str">
        <f>IFERROR(VLOOKUP(CONCATENATE($D374," 1"),'VEINS SIMPLIFIED'!$I:$S,'VEINS SIMPLIFIED'!$R$1,0),"")</f>
        <v/>
      </c>
      <c r="K374" s="122" t="str">
        <f>IFERROR(VLOOKUP(CONCATENATE($D374," 1"),'VEINS SIMPLIFIED'!$I:$S,'VEINS SIMPLIFIED'!$N$1,0),"")</f>
        <v/>
      </c>
      <c r="L374" s="122" t="str">
        <f>IFERROR(VLOOKUP(CONCATENATE($D374," 1"),'VEINS SIMPLIFIED'!$I:$S,'VEINS SIMPLIFIED'!$O$1,0),"")</f>
        <v/>
      </c>
      <c r="M374" t="str">
        <f>IFERROR(VLOOKUP(CONCATENATE($D374," 2"),'VEINS SIMPLIFIED'!$I:$S,'VEINS SIMPLIFIED'!$R$1,0),"")</f>
        <v/>
      </c>
      <c r="N374" t="str">
        <f>IFERROR(VLOOKUP(CONCATENATE($D374," 2"),'VEINS SIMPLIFIED'!$I:$S,'VEINS SIMPLIFIED'!$N$1,0),"")</f>
        <v/>
      </c>
      <c r="O374" t="str">
        <f>IFERROR(VLOOKUP(CONCATENATE($D374," 2"),'VEINS SIMPLIFIED'!$I:$S,'VEINS SIMPLIFIED'!$O$1,0),"")</f>
        <v/>
      </c>
      <c r="P374" t="str">
        <f>IFERROR(VLOOKUP(CONCATENATE($D374," 3"),'VEINS SIMPLIFIED'!$I:$S,'VEINS SIMPLIFIED'!$R$1,0),"")</f>
        <v>EPIDOTE</v>
      </c>
      <c r="Q374">
        <f>IFERROR(VLOOKUP(CONCATENATE($D374," 3"),'VEINS SIMPLIFIED'!$I:$S,'VEINS SIMPLIFIED'!$N$1,0),"")</f>
        <v>279.77000000000004</v>
      </c>
      <c r="R374">
        <f>IFERROR(VLOOKUP(CONCATENATE($D374," 3"),'VEINS SIMPLIFIED'!$I:$S,'VEINS SIMPLIFIED'!$O$1,0),"")</f>
        <v>280.06000000000006</v>
      </c>
      <c r="S374" t="str">
        <f>IFERROR(VLOOKUP(CONCATENATE($D374," 4"),'VEINS SIMPLIFIED'!$I:$S,'VEINS SIMPLIFIED'!$R$1,0),"")</f>
        <v>CHLORITE</v>
      </c>
      <c r="T374">
        <f>IFERROR(VLOOKUP(CONCATENATE($D374," 4"),'VEINS SIMPLIFIED'!$I:$S,'VEINS SIMPLIFIED'!$N$1,0),"")</f>
        <v>279.77000000000004</v>
      </c>
      <c r="U374">
        <f>IFERROR(VLOOKUP(CONCATENATE($D374," 4"),'VEINS SIMPLIFIED'!$I:$S,'VEINS SIMPLIFIED'!$O$1,0),"")</f>
        <v>280.06000000000006</v>
      </c>
      <c r="V374" t="str">
        <f>IFERROR(VLOOKUP(CONCATENATE($D374," 5"),'VEINS SIMPLIFIED'!$I:$S,'VEINS SIMPLIFIED'!$R$1,0),"")</f>
        <v/>
      </c>
      <c r="W374" t="str">
        <f>IFERROR(VLOOKUP(CONCATENATE($D374," 5"),'VEINS SIMPLIFIED'!$I:$S,'VEINS SIMPLIFIED'!$N$1,0),"")</f>
        <v/>
      </c>
      <c r="X374" t="str">
        <f>IFERROR(VLOOKUP(CONCATENATE($D374," 5"),'VEINS SIMPLIFIED'!$I:$S,'VEINS SIMPLIFIED'!$O$1,0),"")</f>
        <v/>
      </c>
      <c r="Y374" s="113" t="str">
        <f>IFERROR(VLOOKUP(CONCATENATE($D374," o"),'VEINS SIMPLIFIED'!$I:$BX,68,0),"")</f>
        <v>Epidote  dominates most of the core either as laminated domains or flattened lenses. No Qtz and calcite</v>
      </c>
    </row>
    <row r="375" spans="2:25" hidden="1" x14ac:dyDescent="0.3">
      <c r="B375">
        <v>114</v>
      </c>
      <c r="C375">
        <v>1</v>
      </c>
      <c r="D375" t="str">
        <f t="shared" si="5"/>
        <v>114-1</v>
      </c>
      <c r="E375">
        <v>0</v>
      </c>
      <c r="F375">
        <v>97</v>
      </c>
      <c r="G375" s="126">
        <v>279.95</v>
      </c>
      <c r="H375" s="122">
        <v>280.92</v>
      </c>
      <c r="I375" s="55" t="str">
        <f>IFERROR(VLOOKUP($D375,'VEINS SIMPLIFIED'!$H:$J,3,0),"")</f>
        <v>Sole</v>
      </c>
      <c r="J375" t="str">
        <f>IFERROR(VLOOKUP(CONCATENATE($D375," 1"),'VEINS SIMPLIFIED'!$I:$S,'VEINS SIMPLIFIED'!$R$1,0),"")</f>
        <v>QUARTZ</v>
      </c>
      <c r="K375" s="122">
        <f>IFERROR(VLOOKUP(CONCATENATE($D375," 1"),'VEINS SIMPLIFIED'!$I:$S,'VEINS SIMPLIFIED'!$N$1,0),"")</f>
        <v>279.95</v>
      </c>
      <c r="L375" s="122">
        <f>IFERROR(VLOOKUP(CONCATENATE($D375," 1"),'VEINS SIMPLIFIED'!$I:$S,'VEINS SIMPLIFIED'!$O$1,0),"")</f>
        <v>280.70999999999998</v>
      </c>
      <c r="M375" t="str">
        <f>IFERROR(VLOOKUP(CONCATENATE($D375," 2"),'VEINS SIMPLIFIED'!$I:$S,'VEINS SIMPLIFIED'!$R$1,0),"")</f>
        <v/>
      </c>
      <c r="N375" t="str">
        <f>IFERROR(VLOOKUP(CONCATENATE($D375," 2"),'VEINS SIMPLIFIED'!$I:$S,'VEINS SIMPLIFIED'!$N$1,0),"")</f>
        <v/>
      </c>
      <c r="O375" t="str">
        <f>IFERROR(VLOOKUP(CONCATENATE($D375," 2"),'VEINS SIMPLIFIED'!$I:$S,'VEINS SIMPLIFIED'!$O$1,0),"")</f>
        <v/>
      </c>
      <c r="P375" t="str">
        <f>IFERROR(VLOOKUP(CONCATENATE($D375," 3"),'VEINS SIMPLIFIED'!$I:$S,'VEINS SIMPLIFIED'!$R$1,0),"")</f>
        <v>EPIDOTE</v>
      </c>
      <c r="Q375">
        <f>IFERROR(VLOOKUP(CONCATENATE($D375," 3"),'VEINS SIMPLIFIED'!$I:$S,'VEINS SIMPLIFIED'!$N$1,0),"")</f>
        <v>279.95</v>
      </c>
      <c r="R375">
        <f>IFERROR(VLOOKUP(CONCATENATE($D375," 3"),'VEINS SIMPLIFIED'!$I:$S,'VEINS SIMPLIFIED'!$O$1,0),"")</f>
        <v>280.70999999999998</v>
      </c>
      <c r="S375" t="str">
        <f>IFERROR(VLOOKUP(CONCATENATE($D375," 4"),'VEINS SIMPLIFIED'!$I:$S,'VEINS SIMPLIFIED'!$R$1,0),"")</f>
        <v>CHLORITE</v>
      </c>
      <c r="T375">
        <f>IFERROR(VLOOKUP(CONCATENATE($D375," 4"),'VEINS SIMPLIFIED'!$I:$S,'VEINS SIMPLIFIED'!$N$1,0),"")</f>
        <v>279.95</v>
      </c>
      <c r="U375">
        <f>IFERROR(VLOOKUP(CONCATENATE($D375," 4"),'VEINS SIMPLIFIED'!$I:$S,'VEINS SIMPLIFIED'!$O$1,0),"")</f>
        <v>280.70999999999998</v>
      </c>
      <c r="V375" t="str">
        <f>IFERROR(VLOOKUP(CONCATENATE($D375," 5"),'VEINS SIMPLIFIED'!$I:$S,'VEINS SIMPLIFIED'!$R$1,0),"")</f>
        <v>OTHER</v>
      </c>
      <c r="W375">
        <f>IFERROR(VLOOKUP(CONCATENATE($D375," 5"),'VEINS SIMPLIFIED'!$I:$S,'VEINS SIMPLIFIED'!$N$1,0),"")</f>
        <v>279.95</v>
      </c>
      <c r="X375">
        <f>IFERROR(VLOOKUP(CONCATENATE($D375," 5"),'VEINS SIMPLIFIED'!$I:$S,'VEINS SIMPLIFIED'!$O$1,0),"")</f>
        <v>280.70999999999998</v>
      </c>
      <c r="Y375" s="113" t="str">
        <f>IFERROR(VLOOKUP(CONCATENATE($D375," o"),'VEINS SIMPLIFIED'!$I:$BX,68,0),"")</f>
        <v xml:space="preserve">Epidote  dominates most of the core either as laminated domains or flattened lenses. Very litlle Qtz </v>
      </c>
    </row>
    <row r="376" spans="2:25" hidden="1" x14ac:dyDescent="0.3">
      <c r="B376">
        <v>115</v>
      </c>
      <c r="C376">
        <v>1</v>
      </c>
      <c r="D376" t="str">
        <f t="shared" si="5"/>
        <v>115-1</v>
      </c>
      <c r="E376">
        <v>0</v>
      </c>
      <c r="F376">
        <v>94</v>
      </c>
      <c r="G376" s="126">
        <v>280.85000000000002</v>
      </c>
      <c r="H376" s="122">
        <v>281.79000000000002</v>
      </c>
      <c r="I376" s="55" t="str">
        <f>IFERROR(VLOOKUP($D376,'VEINS SIMPLIFIED'!$H:$J,3,0),"")</f>
        <v>Sole</v>
      </c>
      <c r="J376" t="str">
        <f>IFERROR(VLOOKUP(CONCATENATE($D376," 1"),'VEINS SIMPLIFIED'!$I:$S,'VEINS SIMPLIFIED'!$R$1,0),"")</f>
        <v/>
      </c>
      <c r="K376" s="122" t="str">
        <f>IFERROR(VLOOKUP(CONCATENATE($D376," 1"),'VEINS SIMPLIFIED'!$I:$S,'VEINS SIMPLIFIED'!$N$1,0),"")</f>
        <v/>
      </c>
      <c r="L376" s="122" t="str">
        <f>IFERROR(VLOOKUP(CONCATENATE($D376," 1"),'VEINS SIMPLIFIED'!$I:$S,'VEINS SIMPLIFIED'!$O$1,0),"")</f>
        <v/>
      </c>
      <c r="M376" t="str">
        <f>IFERROR(VLOOKUP(CONCATENATE($D376," 2"),'VEINS SIMPLIFIED'!$I:$S,'VEINS SIMPLIFIED'!$R$1,0),"")</f>
        <v/>
      </c>
      <c r="N376" t="str">
        <f>IFERROR(VLOOKUP(CONCATENATE($D376," 2"),'VEINS SIMPLIFIED'!$I:$S,'VEINS SIMPLIFIED'!$N$1,0),"")</f>
        <v/>
      </c>
      <c r="O376" t="str">
        <f>IFERROR(VLOOKUP(CONCATENATE($D376," 2"),'VEINS SIMPLIFIED'!$I:$S,'VEINS SIMPLIFIED'!$O$1,0),"")</f>
        <v/>
      </c>
      <c r="P376" t="str">
        <f>IFERROR(VLOOKUP(CONCATENATE($D376," 3"),'VEINS SIMPLIFIED'!$I:$S,'VEINS SIMPLIFIED'!$R$1,0),"")</f>
        <v>EPIDOTE</v>
      </c>
      <c r="Q376">
        <f>IFERROR(VLOOKUP(CONCATENATE($D376," 3"),'VEINS SIMPLIFIED'!$I:$S,'VEINS SIMPLIFIED'!$N$1,0),"")</f>
        <v>280.85000000000002</v>
      </c>
      <c r="R376">
        <f>IFERROR(VLOOKUP(CONCATENATE($D376," 3"),'VEINS SIMPLIFIED'!$I:$S,'VEINS SIMPLIFIED'!$O$1,0),"")</f>
        <v>281.77000000000004</v>
      </c>
      <c r="S376" t="str">
        <f>IFERROR(VLOOKUP(CONCATENATE($D376," 4"),'VEINS SIMPLIFIED'!$I:$S,'VEINS SIMPLIFIED'!$R$1,0),"")</f>
        <v>CHLORITE</v>
      </c>
      <c r="T376">
        <f>IFERROR(VLOOKUP(CONCATENATE($D376," 4"),'VEINS SIMPLIFIED'!$I:$S,'VEINS SIMPLIFIED'!$N$1,0),"")</f>
        <v>280.85000000000002</v>
      </c>
      <c r="U376">
        <f>IFERROR(VLOOKUP(CONCATENATE($D376," 4"),'VEINS SIMPLIFIED'!$I:$S,'VEINS SIMPLIFIED'!$O$1,0),"")</f>
        <v>281.77000000000004</v>
      </c>
      <c r="V376" t="str">
        <f>IFERROR(VLOOKUP(CONCATENATE($D376," 5"),'VEINS SIMPLIFIED'!$I:$S,'VEINS SIMPLIFIED'!$R$1,0),"")</f>
        <v>OTHER</v>
      </c>
      <c r="W376">
        <f>IFERROR(VLOOKUP(CONCATENATE($D376," 5"),'VEINS SIMPLIFIED'!$I:$S,'VEINS SIMPLIFIED'!$N$1,0),"")</f>
        <v>280.85000000000002</v>
      </c>
      <c r="X376">
        <f>IFERROR(VLOOKUP(CONCATENATE($D376," 5"),'VEINS SIMPLIFIED'!$I:$S,'VEINS SIMPLIFIED'!$O$1,0),"")</f>
        <v>281.77000000000004</v>
      </c>
      <c r="Y376" s="113" t="str">
        <f>IFERROR(VLOOKUP(CONCATENATE($D376," o"),'VEINS SIMPLIFIED'!$I:$BX,68,0),"")</f>
        <v xml:space="preserve">Epidote  dominates most of the core either as laminated domains or flattened lenses. Very litlle Qtz </v>
      </c>
    </row>
    <row r="377" spans="2:25" hidden="1" x14ac:dyDescent="0.3">
      <c r="B377">
        <v>115</v>
      </c>
      <c r="C377">
        <v>2</v>
      </c>
      <c r="D377" t="str">
        <f t="shared" si="5"/>
        <v>115-2</v>
      </c>
      <c r="E377">
        <v>0</v>
      </c>
      <c r="F377">
        <v>96</v>
      </c>
      <c r="G377" s="126">
        <v>281.79000000000002</v>
      </c>
      <c r="H377" s="122">
        <v>282.75</v>
      </c>
      <c r="I377" s="55" t="str">
        <f>IFERROR(VLOOKUP($D377,'VEINS SIMPLIFIED'!$H:$J,3,0),"")</f>
        <v>Sole</v>
      </c>
      <c r="J377" t="str">
        <f>IFERROR(VLOOKUP(CONCATENATE($D377," 1"),'VEINS SIMPLIFIED'!$I:$S,'VEINS SIMPLIFIED'!$R$1,0),"")</f>
        <v/>
      </c>
      <c r="K377" s="122" t="str">
        <f>IFERROR(VLOOKUP(CONCATENATE($D377," 1"),'VEINS SIMPLIFIED'!$I:$S,'VEINS SIMPLIFIED'!$N$1,0),"")</f>
        <v/>
      </c>
      <c r="L377" s="122" t="str">
        <f>IFERROR(VLOOKUP(CONCATENATE($D377," 1"),'VEINS SIMPLIFIED'!$I:$S,'VEINS SIMPLIFIED'!$O$1,0),"")</f>
        <v/>
      </c>
      <c r="M377" t="str">
        <f>IFERROR(VLOOKUP(CONCATENATE($D377," 2"),'VEINS SIMPLIFIED'!$I:$S,'VEINS SIMPLIFIED'!$R$1,0),"")</f>
        <v/>
      </c>
      <c r="N377" t="str">
        <f>IFERROR(VLOOKUP(CONCATENATE($D377," 2"),'VEINS SIMPLIFIED'!$I:$S,'VEINS SIMPLIFIED'!$N$1,0),"")</f>
        <v/>
      </c>
      <c r="O377" t="str">
        <f>IFERROR(VLOOKUP(CONCATENATE($D377," 2"),'VEINS SIMPLIFIED'!$I:$S,'VEINS SIMPLIFIED'!$O$1,0),"")</f>
        <v/>
      </c>
      <c r="P377" t="str">
        <f>IFERROR(VLOOKUP(CONCATENATE($D377," 3"),'VEINS SIMPLIFIED'!$I:$S,'VEINS SIMPLIFIED'!$R$1,0),"")</f>
        <v>EPIDOTE</v>
      </c>
      <c r="Q377">
        <f>IFERROR(VLOOKUP(CONCATENATE($D377," 3"),'VEINS SIMPLIFIED'!$I:$S,'VEINS SIMPLIFIED'!$N$1,0),"")</f>
        <v>281.79000000000002</v>
      </c>
      <c r="R377">
        <f>IFERROR(VLOOKUP(CONCATENATE($D377," 3"),'VEINS SIMPLIFIED'!$I:$S,'VEINS SIMPLIFIED'!$O$1,0),"")</f>
        <v>282.74</v>
      </c>
      <c r="S377" t="str">
        <f>IFERROR(VLOOKUP(CONCATENATE($D377," 4"),'VEINS SIMPLIFIED'!$I:$S,'VEINS SIMPLIFIED'!$R$1,0),"")</f>
        <v>CHLORITE</v>
      </c>
      <c r="T377">
        <f>IFERROR(VLOOKUP(CONCATENATE($D377," 4"),'VEINS SIMPLIFIED'!$I:$S,'VEINS SIMPLIFIED'!$N$1,0),"")</f>
        <v>281.79000000000002</v>
      </c>
      <c r="U377">
        <f>IFERROR(VLOOKUP(CONCATENATE($D377," 4"),'VEINS SIMPLIFIED'!$I:$S,'VEINS SIMPLIFIED'!$O$1,0),"")</f>
        <v>282.74</v>
      </c>
      <c r="V377" t="str">
        <f>IFERROR(VLOOKUP(CONCATENATE($D377," 5"),'VEINS SIMPLIFIED'!$I:$S,'VEINS SIMPLIFIED'!$R$1,0),"")</f>
        <v>OTHER</v>
      </c>
      <c r="W377">
        <f>IFERROR(VLOOKUP(CONCATENATE($D377," 5"),'VEINS SIMPLIFIED'!$I:$S,'VEINS SIMPLIFIED'!$N$1,0),"")</f>
        <v>281.79000000000002</v>
      </c>
      <c r="X377">
        <f>IFERROR(VLOOKUP(CONCATENATE($D377," 5"),'VEINS SIMPLIFIED'!$I:$S,'VEINS SIMPLIFIED'!$O$1,0),"")</f>
        <v>282.74</v>
      </c>
      <c r="Y377" s="113" t="str">
        <f>IFERROR(VLOOKUP(CONCATENATE($D377," o"),'VEINS SIMPLIFIED'!$I:$BX,68,0),"")</f>
        <v xml:space="preserve">Epidote  dominates most of the core either as laminated domains or flattened lenses. No Qtz </v>
      </c>
    </row>
    <row r="378" spans="2:25" hidden="1" x14ac:dyDescent="0.3">
      <c r="B378">
        <v>115</v>
      </c>
      <c r="C378">
        <v>3</v>
      </c>
      <c r="D378" t="str">
        <f t="shared" si="5"/>
        <v>115-3</v>
      </c>
      <c r="E378">
        <v>0</v>
      </c>
      <c r="F378">
        <v>27</v>
      </c>
      <c r="G378" s="126">
        <v>282.755</v>
      </c>
      <c r="H378" s="122">
        <v>283.02499999999998</v>
      </c>
      <c r="I378" s="55" t="str">
        <f>IFERROR(VLOOKUP($D378,'VEINS SIMPLIFIED'!$H:$J,3,0),"")</f>
        <v>Sole</v>
      </c>
      <c r="J378" t="str">
        <f>IFERROR(VLOOKUP(CONCATENATE($D378," 1"),'VEINS SIMPLIFIED'!$I:$S,'VEINS SIMPLIFIED'!$R$1,0),"")</f>
        <v/>
      </c>
      <c r="K378" s="122" t="str">
        <f>IFERROR(VLOOKUP(CONCATENATE($D378," 1"),'VEINS SIMPLIFIED'!$I:$S,'VEINS SIMPLIFIED'!$N$1,0),"")</f>
        <v/>
      </c>
      <c r="L378" s="122" t="str">
        <f>IFERROR(VLOOKUP(CONCATENATE($D378," 1"),'VEINS SIMPLIFIED'!$I:$S,'VEINS SIMPLIFIED'!$O$1,0),"")</f>
        <v/>
      </c>
      <c r="M378" t="str">
        <f>IFERROR(VLOOKUP(CONCATENATE($D378," 2"),'VEINS SIMPLIFIED'!$I:$S,'VEINS SIMPLIFIED'!$R$1,0),"")</f>
        <v/>
      </c>
      <c r="N378" t="str">
        <f>IFERROR(VLOOKUP(CONCATENATE($D378," 2"),'VEINS SIMPLIFIED'!$I:$S,'VEINS SIMPLIFIED'!$N$1,0),"")</f>
        <v/>
      </c>
      <c r="O378" t="str">
        <f>IFERROR(VLOOKUP(CONCATENATE($D378," 2"),'VEINS SIMPLIFIED'!$I:$S,'VEINS SIMPLIFIED'!$O$1,0),"")</f>
        <v/>
      </c>
      <c r="P378" t="str">
        <f>IFERROR(VLOOKUP(CONCATENATE($D378," 3"),'VEINS SIMPLIFIED'!$I:$S,'VEINS SIMPLIFIED'!$R$1,0),"")</f>
        <v>EPIDOTE</v>
      </c>
      <c r="Q378">
        <f>IFERROR(VLOOKUP(CONCATENATE($D378," 3"),'VEINS SIMPLIFIED'!$I:$S,'VEINS SIMPLIFIED'!$N$1,0),"")</f>
        <v>282.755</v>
      </c>
      <c r="R378">
        <f>IFERROR(VLOOKUP(CONCATENATE($D378," 3"),'VEINS SIMPLIFIED'!$I:$S,'VEINS SIMPLIFIED'!$O$1,0),"")</f>
        <v>282.96499999999997</v>
      </c>
      <c r="S378" t="str">
        <f>IFERROR(VLOOKUP(CONCATENATE($D378," 4"),'VEINS SIMPLIFIED'!$I:$S,'VEINS SIMPLIFIED'!$R$1,0),"")</f>
        <v>CHLORITE</v>
      </c>
      <c r="T378">
        <f>IFERROR(VLOOKUP(CONCATENATE($D378," 4"),'VEINS SIMPLIFIED'!$I:$S,'VEINS SIMPLIFIED'!$N$1,0),"")</f>
        <v>282.755</v>
      </c>
      <c r="U378">
        <f>IFERROR(VLOOKUP(CONCATENATE($D378," 4"),'VEINS SIMPLIFIED'!$I:$S,'VEINS SIMPLIFIED'!$O$1,0),"")</f>
        <v>282.96499999999997</v>
      </c>
      <c r="V378" t="str">
        <f>IFERROR(VLOOKUP(CONCATENATE($D378," 5"),'VEINS SIMPLIFIED'!$I:$S,'VEINS SIMPLIFIED'!$R$1,0),"")</f>
        <v>OTHER</v>
      </c>
      <c r="W378">
        <f>IFERROR(VLOOKUP(CONCATENATE($D378," 5"),'VEINS SIMPLIFIED'!$I:$S,'VEINS SIMPLIFIED'!$N$1,0),"")</f>
        <v>282.755</v>
      </c>
      <c r="X378">
        <f>IFERROR(VLOOKUP(CONCATENATE($D378," 5"),'VEINS SIMPLIFIED'!$I:$S,'VEINS SIMPLIFIED'!$O$1,0),"")</f>
        <v>282.96499999999997</v>
      </c>
      <c r="Y378" s="113" t="str">
        <f>IFERROR(VLOOKUP(CONCATENATE($D378," o"),'VEINS SIMPLIFIED'!$I:$BX,68,0),"")</f>
        <v xml:space="preserve">Epidote  dominates most of the core either as laminated domains or flattened lenses. No Qtz </v>
      </c>
    </row>
    <row r="379" spans="2:25" hidden="1" x14ac:dyDescent="0.3">
      <c r="B379">
        <v>116</v>
      </c>
      <c r="C379">
        <v>1</v>
      </c>
      <c r="D379" t="str">
        <f t="shared" si="5"/>
        <v>116-1</v>
      </c>
      <c r="E379">
        <v>0</v>
      </c>
      <c r="F379">
        <v>85</v>
      </c>
      <c r="G379" s="126">
        <v>283</v>
      </c>
      <c r="H379" s="122">
        <v>283.85000000000002</v>
      </c>
      <c r="I379" s="55" t="str">
        <f>IFERROR(VLOOKUP($D379,'VEINS SIMPLIFIED'!$H:$J,3,0),"")</f>
        <v>Sole</v>
      </c>
      <c r="J379" t="str">
        <f>IFERROR(VLOOKUP(CONCATENATE($D379," 1"),'VEINS SIMPLIFIED'!$I:$S,'VEINS SIMPLIFIED'!$R$1,0),"")</f>
        <v>QUARTZ</v>
      </c>
      <c r="K379" s="122">
        <f>IFERROR(VLOOKUP(CONCATENATE($D379," 1"),'VEINS SIMPLIFIED'!$I:$S,'VEINS SIMPLIFIED'!$N$1,0),"")</f>
        <v>283</v>
      </c>
      <c r="L379" s="122">
        <f>IFERROR(VLOOKUP(CONCATENATE($D379," 1"),'VEINS SIMPLIFIED'!$I:$S,'VEINS SIMPLIFIED'!$O$1,0),"")</f>
        <v>283.83999999999997</v>
      </c>
      <c r="M379" t="str">
        <f>IFERROR(VLOOKUP(CONCATENATE($D379," 2"),'VEINS SIMPLIFIED'!$I:$S,'VEINS SIMPLIFIED'!$R$1,0),"")</f>
        <v/>
      </c>
      <c r="N379" t="str">
        <f>IFERROR(VLOOKUP(CONCATENATE($D379," 2"),'VEINS SIMPLIFIED'!$I:$S,'VEINS SIMPLIFIED'!$N$1,0),"")</f>
        <v/>
      </c>
      <c r="O379" t="str">
        <f>IFERROR(VLOOKUP(CONCATENATE($D379," 2"),'VEINS SIMPLIFIED'!$I:$S,'VEINS SIMPLIFIED'!$O$1,0),"")</f>
        <v/>
      </c>
      <c r="P379" t="str">
        <f>IFERROR(VLOOKUP(CONCATENATE($D379," 3"),'VEINS SIMPLIFIED'!$I:$S,'VEINS SIMPLIFIED'!$R$1,0),"")</f>
        <v>EPIDOTE</v>
      </c>
      <c r="Q379">
        <f>IFERROR(VLOOKUP(CONCATENATE($D379," 3"),'VEINS SIMPLIFIED'!$I:$S,'VEINS SIMPLIFIED'!$N$1,0),"")</f>
        <v>283</v>
      </c>
      <c r="R379">
        <f>IFERROR(VLOOKUP(CONCATENATE($D379," 3"),'VEINS SIMPLIFIED'!$I:$S,'VEINS SIMPLIFIED'!$O$1,0),"")</f>
        <v>283.83999999999997</v>
      </c>
      <c r="S379" t="str">
        <f>IFERROR(VLOOKUP(CONCATENATE($D379," 4"),'VEINS SIMPLIFIED'!$I:$S,'VEINS SIMPLIFIED'!$R$1,0),"")</f>
        <v>CHLORITE</v>
      </c>
      <c r="T379">
        <f>IFERROR(VLOOKUP(CONCATENATE($D379," 4"),'VEINS SIMPLIFIED'!$I:$S,'VEINS SIMPLIFIED'!$N$1,0),"")</f>
        <v>283</v>
      </c>
      <c r="U379">
        <f>IFERROR(VLOOKUP(CONCATENATE($D379," 4"),'VEINS SIMPLIFIED'!$I:$S,'VEINS SIMPLIFIED'!$O$1,0),"")</f>
        <v>283.83999999999997</v>
      </c>
      <c r="V379" t="str">
        <f>IFERROR(VLOOKUP(CONCATENATE($D379," 5"),'VEINS SIMPLIFIED'!$I:$S,'VEINS SIMPLIFIED'!$R$1,0),"")</f>
        <v>OTHER</v>
      </c>
      <c r="W379">
        <f>IFERROR(VLOOKUP(CONCATENATE($D379," 5"),'VEINS SIMPLIFIED'!$I:$S,'VEINS SIMPLIFIED'!$N$1,0),"")</f>
        <v>283</v>
      </c>
      <c r="X379">
        <f>IFERROR(VLOOKUP(CONCATENATE($D379," 5"),'VEINS SIMPLIFIED'!$I:$S,'VEINS SIMPLIFIED'!$O$1,0),"")</f>
        <v>283.83999999999997</v>
      </c>
      <c r="Y379" s="113" t="str">
        <f>IFERROR(VLOOKUP(CONCATENATE($D379," o"),'VEINS SIMPLIFIED'!$I:$BX,68,0),"")</f>
        <v>Less veins than in previous sections. Patchy epidote, scarce compared to before</v>
      </c>
    </row>
    <row r="380" spans="2:25" hidden="1" x14ac:dyDescent="0.3">
      <c r="B380">
        <v>116</v>
      </c>
      <c r="C380">
        <v>2</v>
      </c>
      <c r="D380" t="str">
        <f t="shared" si="5"/>
        <v>116-2</v>
      </c>
      <c r="E380">
        <v>0</v>
      </c>
      <c r="F380">
        <v>78</v>
      </c>
      <c r="G380" s="126">
        <v>283.85500000000002</v>
      </c>
      <c r="H380" s="122">
        <v>284.63499999999999</v>
      </c>
      <c r="I380" s="55" t="str">
        <f>IFERROR(VLOOKUP($D380,'VEINS SIMPLIFIED'!$H:$J,3,0),"")</f>
        <v>Sole</v>
      </c>
      <c r="J380" t="str">
        <f>IFERROR(VLOOKUP(CONCATENATE($D380," 1"),'VEINS SIMPLIFIED'!$I:$S,'VEINS SIMPLIFIED'!$R$1,0),"")</f>
        <v/>
      </c>
      <c r="K380" s="122" t="str">
        <f>IFERROR(VLOOKUP(CONCATENATE($D380," 1"),'VEINS SIMPLIFIED'!$I:$S,'VEINS SIMPLIFIED'!$N$1,0),"")</f>
        <v/>
      </c>
      <c r="L380" s="122" t="str">
        <f>IFERROR(VLOOKUP(CONCATENATE($D380," 1"),'VEINS SIMPLIFIED'!$I:$S,'VEINS SIMPLIFIED'!$O$1,0),"")</f>
        <v/>
      </c>
      <c r="M380" t="str">
        <f>IFERROR(VLOOKUP(CONCATENATE($D380," 2"),'VEINS SIMPLIFIED'!$I:$S,'VEINS SIMPLIFIED'!$R$1,0),"")</f>
        <v/>
      </c>
      <c r="N380" t="str">
        <f>IFERROR(VLOOKUP(CONCATENATE($D380," 2"),'VEINS SIMPLIFIED'!$I:$S,'VEINS SIMPLIFIED'!$N$1,0),"")</f>
        <v/>
      </c>
      <c r="O380" t="str">
        <f>IFERROR(VLOOKUP(CONCATENATE($D380," 2"),'VEINS SIMPLIFIED'!$I:$S,'VEINS SIMPLIFIED'!$O$1,0),"")</f>
        <v/>
      </c>
      <c r="P380" t="str">
        <f>IFERROR(VLOOKUP(CONCATENATE($D380," 3"),'VEINS SIMPLIFIED'!$I:$S,'VEINS SIMPLIFIED'!$R$1,0),"")</f>
        <v>EPIDOTE</v>
      </c>
      <c r="Q380">
        <f>IFERROR(VLOOKUP(CONCATENATE($D380," 3"),'VEINS SIMPLIFIED'!$I:$S,'VEINS SIMPLIFIED'!$N$1,0),"")</f>
        <v>284.30500000000001</v>
      </c>
      <c r="R380">
        <f>IFERROR(VLOOKUP(CONCATENATE($D380," 3"),'VEINS SIMPLIFIED'!$I:$S,'VEINS SIMPLIFIED'!$O$1,0),"")</f>
        <v>284.48500000000001</v>
      </c>
      <c r="S380" t="str">
        <f>IFERROR(VLOOKUP(CONCATENATE($D380," 4"),'VEINS SIMPLIFIED'!$I:$S,'VEINS SIMPLIFIED'!$R$1,0),"")</f>
        <v>CHLORITE</v>
      </c>
      <c r="T380">
        <f>IFERROR(VLOOKUP(CONCATENATE($D380," 4"),'VEINS SIMPLIFIED'!$I:$S,'VEINS SIMPLIFIED'!$N$1,0),"")</f>
        <v>283.85500000000002</v>
      </c>
      <c r="U380">
        <f>IFERROR(VLOOKUP(CONCATENATE($D380," 4"),'VEINS SIMPLIFIED'!$I:$S,'VEINS SIMPLIFIED'!$O$1,0),"")</f>
        <v>284.625</v>
      </c>
      <c r="V380" t="str">
        <f>IFERROR(VLOOKUP(CONCATENATE($D380," 5"),'VEINS SIMPLIFIED'!$I:$S,'VEINS SIMPLIFIED'!$R$1,0),"")</f>
        <v>OTHER</v>
      </c>
      <c r="W380">
        <f>IFERROR(VLOOKUP(CONCATENATE($D380," 5"),'VEINS SIMPLIFIED'!$I:$S,'VEINS SIMPLIFIED'!$N$1,0),"")</f>
        <v>283.85500000000002</v>
      </c>
      <c r="X380">
        <f>IFERROR(VLOOKUP(CONCATENATE($D380," 5"),'VEINS SIMPLIFIED'!$I:$S,'VEINS SIMPLIFIED'!$O$1,0),"")</f>
        <v>284.625</v>
      </c>
      <c r="Y380" s="113" t="str">
        <f>IFERROR(VLOOKUP(CONCATENATE($D380," o"),'VEINS SIMPLIFIED'!$I:$BX,68,0),"")</f>
        <v>Little veining in the section, sulphide veins present</v>
      </c>
    </row>
    <row r="381" spans="2:25" hidden="1" x14ac:dyDescent="0.3">
      <c r="B381">
        <v>116</v>
      </c>
      <c r="C381">
        <v>3</v>
      </c>
      <c r="D381" t="str">
        <f t="shared" si="5"/>
        <v>116-3</v>
      </c>
      <c r="E381">
        <v>0</v>
      </c>
      <c r="F381">
        <v>68</v>
      </c>
      <c r="G381" s="126">
        <v>284.63499999999999</v>
      </c>
      <c r="H381" s="122">
        <v>285.315</v>
      </c>
      <c r="I381" s="55" t="str">
        <f>IFERROR(VLOOKUP($D381,'VEINS SIMPLIFIED'!$H:$J,3,0),"")</f>
        <v>Sole</v>
      </c>
      <c r="J381" t="str">
        <f>IFERROR(VLOOKUP(CONCATENATE($D381," 1"),'VEINS SIMPLIFIED'!$I:$S,'VEINS SIMPLIFIED'!$R$1,0),"")</f>
        <v/>
      </c>
      <c r="K381" s="122" t="str">
        <f>IFERROR(VLOOKUP(CONCATENATE($D381," 1"),'VEINS SIMPLIFIED'!$I:$S,'VEINS SIMPLIFIED'!$N$1,0),"")</f>
        <v/>
      </c>
      <c r="L381" s="122" t="str">
        <f>IFERROR(VLOOKUP(CONCATENATE($D381," 1"),'VEINS SIMPLIFIED'!$I:$S,'VEINS SIMPLIFIED'!$O$1,0),"")</f>
        <v/>
      </c>
      <c r="M381" t="str">
        <f>IFERROR(VLOOKUP(CONCATENATE($D381," 2"),'VEINS SIMPLIFIED'!$I:$S,'VEINS SIMPLIFIED'!$R$1,0),"")</f>
        <v/>
      </c>
      <c r="N381" t="str">
        <f>IFERROR(VLOOKUP(CONCATENATE($D381," 2"),'VEINS SIMPLIFIED'!$I:$S,'VEINS SIMPLIFIED'!$N$1,0),"")</f>
        <v/>
      </c>
      <c r="O381" t="str">
        <f>IFERROR(VLOOKUP(CONCATENATE($D381," 2"),'VEINS SIMPLIFIED'!$I:$S,'VEINS SIMPLIFIED'!$O$1,0),"")</f>
        <v/>
      </c>
      <c r="P381" t="str">
        <f>IFERROR(VLOOKUP(CONCATENATE($D381," 3"),'VEINS SIMPLIFIED'!$I:$S,'VEINS SIMPLIFIED'!$R$1,0),"")</f>
        <v>EPIDOTE</v>
      </c>
      <c r="Q381">
        <f>IFERROR(VLOOKUP(CONCATENATE($D381," 3"),'VEINS SIMPLIFIED'!$I:$S,'VEINS SIMPLIFIED'!$N$1,0),"")</f>
        <v>284.63499999999999</v>
      </c>
      <c r="R381">
        <f>IFERROR(VLOOKUP(CONCATENATE($D381," 3"),'VEINS SIMPLIFIED'!$I:$S,'VEINS SIMPLIFIED'!$O$1,0),"")</f>
        <v>285.315</v>
      </c>
      <c r="S381" t="str">
        <f>IFERROR(VLOOKUP(CONCATENATE($D381," 4"),'VEINS SIMPLIFIED'!$I:$S,'VEINS SIMPLIFIED'!$R$1,0),"")</f>
        <v>CHLORITE</v>
      </c>
      <c r="T381">
        <f>IFERROR(VLOOKUP(CONCATENATE($D381," 4"),'VEINS SIMPLIFIED'!$I:$S,'VEINS SIMPLIFIED'!$N$1,0),"")</f>
        <v>284.63499999999999</v>
      </c>
      <c r="U381">
        <f>IFERROR(VLOOKUP(CONCATENATE($D381," 4"),'VEINS SIMPLIFIED'!$I:$S,'VEINS SIMPLIFIED'!$O$1,0),"")</f>
        <v>285.315</v>
      </c>
      <c r="V381" t="str">
        <f>IFERROR(VLOOKUP(CONCATENATE($D381," 5"),'VEINS SIMPLIFIED'!$I:$S,'VEINS SIMPLIFIED'!$R$1,0),"")</f>
        <v>OTHER</v>
      </c>
      <c r="W381">
        <f>IFERROR(VLOOKUP(CONCATENATE($D381," 5"),'VEINS SIMPLIFIED'!$I:$S,'VEINS SIMPLIFIED'!$N$1,0),"")</f>
        <v>284.63499999999999</v>
      </c>
      <c r="X381">
        <f>IFERROR(VLOOKUP(CONCATENATE($D381," 5"),'VEINS SIMPLIFIED'!$I:$S,'VEINS SIMPLIFIED'!$O$1,0),"")</f>
        <v>285.315</v>
      </c>
      <c r="Y381" s="113" t="str">
        <f>IFERROR(VLOOKUP(CONCATENATE($D381," o"),'VEINS SIMPLIFIED'!$I:$BX,68,0),"")</f>
        <v>Little veining in the section, patchy epidote from 23-35 cm</v>
      </c>
    </row>
    <row r="382" spans="2:25" hidden="1" x14ac:dyDescent="0.3">
      <c r="B382">
        <v>116</v>
      </c>
      <c r="C382">
        <v>4</v>
      </c>
      <c r="D382" t="str">
        <f t="shared" si="5"/>
        <v>116-4</v>
      </c>
      <c r="E382">
        <v>0</v>
      </c>
      <c r="F382">
        <v>52</v>
      </c>
      <c r="G382" s="126">
        <v>285.32499999999999</v>
      </c>
      <c r="H382" s="122">
        <v>285.84499999999997</v>
      </c>
      <c r="I382" s="55" t="str">
        <f>IFERROR(VLOOKUP($D382,'VEINS SIMPLIFIED'!$H:$J,3,0),"")</f>
        <v>Sole</v>
      </c>
      <c r="J382" t="str">
        <f>IFERROR(VLOOKUP(CONCATENATE($D382," 1"),'VEINS SIMPLIFIED'!$I:$S,'VEINS SIMPLIFIED'!$R$1,0),"")</f>
        <v>QUARTZ</v>
      </c>
      <c r="K382" s="122">
        <f>IFERROR(VLOOKUP(CONCATENATE($D382," 1"),'VEINS SIMPLIFIED'!$I:$S,'VEINS SIMPLIFIED'!$N$1,0),"")</f>
        <v>285.40499999999997</v>
      </c>
      <c r="L382" s="122">
        <f>IFERROR(VLOOKUP(CONCATENATE($D382," 1"),'VEINS SIMPLIFIED'!$I:$S,'VEINS SIMPLIFIED'!$O$1,0),"")</f>
        <v>285.72499999999997</v>
      </c>
      <c r="M382" t="str">
        <f>IFERROR(VLOOKUP(CONCATENATE($D382," 2"),'VEINS SIMPLIFIED'!$I:$S,'VEINS SIMPLIFIED'!$R$1,0),"")</f>
        <v/>
      </c>
      <c r="N382" t="str">
        <f>IFERROR(VLOOKUP(CONCATENATE($D382," 2"),'VEINS SIMPLIFIED'!$I:$S,'VEINS SIMPLIFIED'!$N$1,0),"")</f>
        <v/>
      </c>
      <c r="O382" t="str">
        <f>IFERROR(VLOOKUP(CONCATENATE($D382," 2"),'VEINS SIMPLIFIED'!$I:$S,'VEINS SIMPLIFIED'!$O$1,0),"")</f>
        <v/>
      </c>
      <c r="P382" t="str">
        <f>IFERROR(VLOOKUP(CONCATENATE($D382," 3"),'VEINS SIMPLIFIED'!$I:$S,'VEINS SIMPLIFIED'!$R$1,0),"")</f>
        <v>EPIDOTE</v>
      </c>
      <c r="Q382">
        <f>IFERROR(VLOOKUP(CONCATENATE($D382," 3"),'VEINS SIMPLIFIED'!$I:$S,'VEINS SIMPLIFIED'!$N$1,0),"")</f>
        <v>285.40499999999997</v>
      </c>
      <c r="R382">
        <f>IFERROR(VLOOKUP(CONCATENATE($D382," 3"),'VEINS SIMPLIFIED'!$I:$S,'VEINS SIMPLIFIED'!$O$1,0),"")</f>
        <v>285.72499999999997</v>
      </c>
      <c r="S382" t="str">
        <f>IFERROR(VLOOKUP(CONCATENATE($D382," 4"),'VEINS SIMPLIFIED'!$I:$S,'VEINS SIMPLIFIED'!$R$1,0),"")</f>
        <v>CHLORITE</v>
      </c>
      <c r="T382">
        <f>IFERROR(VLOOKUP(CONCATENATE($D382," 4"),'VEINS SIMPLIFIED'!$I:$S,'VEINS SIMPLIFIED'!$N$1,0),"")</f>
        <v>285.40499999999997</v>
      </c>
      <c r="U382">
        <f>IFERROR(VLOOKUP(CONCATENATE($D382," 4"),'VEINS SIMPLIFIED'!$I:$S,'VEINS SIMPLIFIED'!$O$1,0),"")</f>
        <v>285.72499999999997</v>
      </c>
      <c r="V382" t="str">
        <f>IFERROR(VLOOKUP(CONCATENATE($D382," 5"),'VEINS SIMPLIFIED'!$I:$S,'VEINS SIMPLIFIED'!$R$1,0),"")</f>
        <v/>
      </c>
      <c r="W382" t="str">
        <f>IFERROR(VLOOKUP(CONCATENATE($D382," 5"),'VEINS SIMPLIFIED'!$I:$S,'VEINS SIMPLIFIED'!$N$1,0),"")</f>
        <v/>
      </c>
      <c r="X382" t="str">
        <f>IFERROR(VLOOKUP(CONCATENATE($D382," 5"),'VEINS SIMPLIFIED'!$I:$S,'VEINS SIMPLIFIED'!$O$1,0),"")</f>
        <v/>
      </c>
      <c r="Y382" s="113" t="str">
        <f>IFERROR(VLOOKUP(CONCATENATE($D382," o"),'VEINS SIMPLIFIED'!$I:$BX,68,0),"")</f>
        <v>Little veining in the section, prominent of Qtz-Chl-Ep at 14-17 cm</v>
      </c>
    </row>
    <row r="383" spans="2:25" hidden="1" x14ac:dyDescent="0.3">
      <c r="B383">
        <v>117</v>
      </c>
      <c r="C383">
        <v>1</v>
      </c>
      <c r="D383" t="str">
        <f t="shared" si="5"/>
        <v>117-1</v>
      </c>
      <c r="E383">
        <v>0</v>
      </c>
      <c r="F383">
        <v>62</v>
      </c>
      <c r="G383" s="126">
        <v>285.5</v>
      </c>
      <c r="H383" s="122">
        <v>286.12</v>
      </c>
      <c r="I383" s="55" t="str">
        <f>IFERROR(VLOOKUP($D383,'VEINS SIMPLIFIED'!$H:$J,3,0),"")</f>
        <v>Sole</v>
      </c>
      <c r="J383" t="str">
        <f>IFERROR(VLOOKUP(CONCATENATE($D383," 1"),'VEINS SIMPLIFIED'!$I:$S,'VEINS SIMPLIFIED'!$R$1,0),"")</f>
        <v>QUARTZ</v>
      </c>
      <c r="K383" s="122">
        <f>IFERROR(VLOOKUP(CONCATENATE($D383," 1"),'VEINS SIMPLIFIED'!$I:$S,'VEINS SIMPLIFIED'!$N$1,0),"")</f>
        <v>285.5</v>
      </c>
      <c r="L383" s="122">
        <f>IFERROR(VLOOKUP(CONCATENATE($D383," 1"),'VEINS SIMPLIFIED'!$I:$S,'VEINS SIMPLIFIED'!$O$1,0),"")</f>
        <v>286.11</v>
      </c>
      <c r="M383" t="str">
        <f>IFERROR(VLOOKUP(CONCATENATE($D383," 2"),'VEINS SIMPLIFIED'!$I:$S,'VEINS SIMPLIFIED'!$R$1,0),"")</f>
        <v/>
      </c>
      <c r="N383" t="str">
        <f>IFERROR(VLOOKUP(CONCATENATE($D383," 2"),'VEINS SIMPLIFIED'!$I:$S,'VEINS SIMPLIFIED'!$N$1,0),"")</f>
        <v/>
      </c>
      <c r="O383" t="str">
        <f>IFERROR(VLOOKUP(CONCATENATE($D383," 2"),'VEINS SIMPLIFIED'!$I:$S,'VEINS SIMPLIFIED'!$O$1,0),"")</f>
        <v/>
      </c>
      <c r="P383" t="str">
        <f>IFERROR(VLOOKUP(CONCATENATE($D383," 3"),'VEINS SIMPLIFIED'!$I:$S,'VEINS SIMPLIFIED'!$R$1,0),"")</f>
        <v/>
      </c>
      <c r="Q383" t="str">
        <f>IFERROR(VLOOKUP(CONCATENATE($D383," 3"),'VEINS SIMPLIFIED'!$I:$S,'VEINS SIMPLIFIED'!$N$1,0),"")</f>
        <v/>
      </c>
      <c r="R383" t="str">
        <f>IFERROR(VLOOKUP(CONCATENATE($D383," 3"),'VEINS SIMPLIFIED'!$I:$S,'VEINS SIMPLIFIED'!$O$1,0),"")</f>
        <v/>
      </c>
      <c r="S383" t="str">
        <f>IFERROR(VLOOKUP(CONCATENATE($D383," 4"),'VEINS SIMPLIFIED'!$I:$S,'VEINS SIMPLIFIED'!$R$1,0),"")</f>
        <v>CHLORITE</v>
      </c>
      <c r="T383">
        <f>IFERROR(VLOOKUP(CONCATENATE($D383," 4"),'VEINS SIMPLIFIED'!$I:$S,'VEINS SIMPLIFIED'!$N$1,0),"")</f>
        <v>285.5</v>
      </c>
      <c r="U383">
        <f>IFERROR(VLOOKUP(CONCATENATE($D383," 4"),'VEINS SIMPLIFIED'!$I:$S,'VEINS SIMPLIFIED'!$O$1,0),"")</f>
        <v>286.11</v>
      </c>
      <c r="V383" t="str">
        <f>IFERROR(VLOOKUP(CONCATENATE($D383," 5"),'VEINS SIMPLIFIED'!$I:$S,'VEINS SIMPLIFIED'!$R$1,0),"")</f>
        <v>OTHER</v>
      </c>
      <c r="W383">
        <f>IFERROR(VLOOKUP(CONCATENATE($D383," 5"),'VEINS SIMPLIFIED'!$I:$S,'VEINS SIMPLIFIED'!$N$1,0),"")</f>
        <v>285.5</v>
      </c>
      <c r="X383">
        <f>IFERROR(VLOOKUP(CONCATENATE($D383," 5"),'VEINS SIMPLIFIED'!$I:$S,'VEINS SIMPLIFIED'!$O$1,0),"")</f>
        <v>286.11</v>
      </c>
      <c r="Y383" s="113" t="str">
        <f>IFERROR(VLOOKUP(CONCATENATE($D383," o"),'VEINS SIMPLIFIED'!$I:$BX,68,0),"")</f>
        <v>Scarce veinining, no epidote</v>
      </c>
    </row>
    <row r="384" spans="2:25" hidden="1" x14ac:dyDescent="0.3">
      <c r="B384">
        <v>118</v>
      </c>
      <c r="C384">
        <v>1</v>
      </c>
      <c r="D384" t="str">
        <f t="shared" si="5"/>
        <v>118-1</v>
      </c>
      <c r="E384">
        <v>0</v>
      </c>
      <c r="F384">
        <v>93</v>
      </c>
      <c r="G384" s="126">
        <v>286.05</v>
      </c>
      <c r="H384" s="122">
        <v>286.98</v>
      </c>
      <c r="I384" s="55" t="str">
        <f>IFERROR(VLOOKUP($D384,'VEINS SIMPLIFIED'!$H:$J,3,0),"")</f>
        <v>Sole</v>
      </c>
      <c r="J384" t="str">
        <f>IFERROR(VLOOKUP(CONCATENATE($D384," 1"),'VEINS SIMPLIFIED'!$I:$S,'VEINS SIMPLIFIED'!$R$1,0),"")</f>
        <v>QUARTZ</v>
      </c>
      <c r="K384" s="122">
        <f>IFERROR(VLOOKUP(CONCATENATE($D384," 1"),'VEINS SIMPLIFIED'!$I:$S,'VEINS SIMPLIFIED'!$N$1,0),"")</f>
        <v>286.05</v>
      </c>
      <c r="L384" s="122">
        <f>IFERROR(VLOOKUP(CONCATENATE($D384," 1"),'VEINS SIMPLIFIED'!$I:$S,'VEINS SIMPLIFIED'!$O$1,0),"")</f>
        <v>286.97000000000003</v>
      </c>
      <c r="M384" t="str">
        <f>IFERROR(VLOOKUP(CONCATENATE($D384," 2"),'VEINS SIMPLIFIED'!$I:$S,'VEINS SIMPLIFIED'!$R$1,0),"")</f>
        <v/>
      </c>
      <c r="N384" t="str">
        <f>IFERROR(VLOOKUP(CONCATENATE($D384," 2"),'VEINS SIMPLIFIED'!$I:$S,'VEINS SIMPLIFIED'!$N$1,0),"")</f>
        <v/>
      </c>
      <c r="O384" t="str">
        <f>IFERROR(VLOOKUP(CONCATENATE($D384," 2"),'VEINS SIMPLIFIED'!$I:$S,'VEINS SIMPLIFIED'!$O$1,0),"")</f>
        <v/>
      </c>
      <c r="P384" t="str">
        <f>IFERROR(VLOOKUP(CONCATENATE($D384," 3"),'VEINS SIMPLIFIED'!$I:$S,'VEINS SIMPLIFIED'!$R$1,0),"")</f>
        <v>EPIDOTE</v>
      </c>
      <c r="Q384">
        <f>IFERROR(VLOOKUP(CONCATENATE($D384," 3"),'VEINS SIMPLIFIED'!$I:$S,'VEINS SIMPLIFIED'!$N$1,0),"")</f>
        <v>286.05</v>
      </c>
      <c r="R384">
        <f>IFERROR(VLOOKUP(CONCATENATE($D384," 3"),'VEINS SIMPLIFIED'!$I:$S,'VEINS SIMPLIFIED'!$O$1,0),"")</f>
        <v>286.97000000000003</v>
      </c>
      <c r="S384" t="str">
        <f>IFERROR(VLOOKUP(CONCATENATE($D384," 4"),'VEINS SIMPLIFIED'!$I:$S,'VEINS SIMPLIFIED'!$R$1,0),"")</f>
        <v>CHLORITE</v>
      </c>
      <c r="T384">
        <f>IFERROR(VLOOKUP(CONCATENATE($D384," 4"),'VEINS SIMPLIFIED'!$I:$S,'VEINS SIMPLIFIED'!$N$1,0),"")</f>
        <v>286.05</v>
      </c>
      <c r="U384">
        <f>IFERROR(VLOOKUP(CONCATENATE($D384," 4"),'VEINS SIMPLIFIED'!$I:$S,'VEINS SIMPLIFIED'!$O$1,0),"")</f>
        <v>286.97000000000003</v>
      </c>
      <c r="V384" t="str">
        <f>IFERROR(VLOOKUP(CONCATENATE($D384," 5"),'VEINS SIMPLIFIED'!$I:$S,'VEINS SIMPLIFIED'!$R$1,0),"")</f>
        <v>OTHER</v>
      </c>
      <c r="W384">
        <f>IFERROR(VLOOKUP(CONCATENATE($D384," 5"),'VEINS SIMPLIFIED'!$I:$S,'VEINS SIMPLIFIED'!$N$1,0),"")</f>
        <v>286.05</v>
      </c>
      <c r="X384">
        <f>IFERROR(VLOOKUP(CONCATENATE($D384," 5"),'VEINS SIMPLIFIED'!$I:$S,'VEINS SIMPLIFIED'!$O$1,0),"")</f>
        <v>286.97000000000003</v>
      </c>
      <c r="Y384" s="113" t="str">
        <f>IFERROR(VLOOKUP(CONCATENATE($D384," o"),'VEINS SIMPLIFIED'!$I:$BX,68,0),"")</f>
        <v>Scarce veinining, many sulphides dissiminated in groundmass as well as in calcite-chl veins</v>
      </c>
    </row>
    <row r="385" spans="2:25" hidden="1" x14ac:dyDescent="0.3">
      <c r="B385">
        <v>118</v>
      </c>
      <c r="C385">
        <v>2</v>
      </c>
      <c r="D385" t="str">
        <f t="shared" ref="D385:D402" si="6">B385&amp;"-"&amp;C385</f>
        <v>118-2</v>
      </c>
      <c r="E385">
        <v>0</v>
      </c>
      <c r="F385">
        <v>92</v>
      </c>
      <c r="G385" s="126">
        <v>286.99</v>
      </c>
      <c r="H385" s="122">
        <v>287.91000000000003</v>
      </c>
      <c r="I385" s="55" t="str">
        <f>IFERROR(VLOOKUP($D385,'VEINS SIMPLIFIED'!$H:$J,3,0),"")</f>
        <v>Sole</v>
      </c>
      <c r="J385" t="str">
        <f>IFERROR(VLOOKUP(CONCATENATE($D385," 1"),'VEINS SIMPLIFIED'!$I:$S,'VEINS SIMPLIFIED'!$R$1,0),"")</f>
        <v>QUARTZ</v>
      </c>
      <c r="K385" s="122">
        <f>IFERROR(VLOOKUP(CONCATENATE($D385," 1"),'VEINS SIMPLIFIED'!$I:$S,'VEINS SIMPLIFIED'!$N$1,0),"")</f>
        <v>286.99</v>
      </c>
      <c r="L385" s="122">
        <f>IFERROR(VLOOKUP(CONCATENATE($D385," 1"),'VEINS SIMPLIFIED'!$I:$S,'VEINS SIMPLIFIED'!$O$1,0),"")</f>
        <v>287.91000000000003</v>
      </c>
      <c r="M385" t="str">
        <f>IFERROR(VLOOKUP(CONCATENATE($D385," 2"),'VEINS SIMPLIFIED'!$I:$S,'VEINS SIMPLIFIED'!$R$1,0),"")</f>
        <v>FELDSPAR</v>
      </c>
      <c r="N385">
        <f>IFERROR(VLOOKUP(CONCATENATE($D385," 2"),'VEINS SIMPLIFIED'!$I:$S,'VEINS SIMPLIFIED'!$N$1,0),"")</f>
        <v>286.99</v>
      </c>
      <c r="O385">
        <f>IFERROR(VLOOKUP(CONCATENATE($D385," 2"),'VEINS SIMPLIFIED'!$I:$S,'VEINS SIMPLIFIED'!$O$1,0),"")</f>
        <v>287.91000000000003</v>
      </c>
      <c r="P385" t="str">
        <f>IFERROR(VLOOKUP(CONCATENATE($D385," 3"),'VEINS SIMPLIFIED'!$I:$S,'VEINS SIMPLIFIED'!$R$1,0),"")</f>
        <v>EPIDOTE</v>
      </c>
      <c r="Q385">
        <f>IFERROR(VLOOKUP(CONCATENATE($D385," 3"),'VEINS SIMPLIFIED'!$I:$S,'VEINS SIMPLIFIED'!$N$1,0),"")</f>
        <v>286.99</v>
      </c>
      <c r="R385">
        <f>IFERROR(VLOOKUP(CONCATENATE($D385," 3"),'VEINS SIMPLIFIED'!$I:$S,'VEINS SIMPLIFIED'!$O$1,0),"")</f>
        <v>287.91000000000003</v>
      </c>
      <c r="S385" t="str">
        <f>IFERROR(VLOOKUP(CONCATENATE($D385," 4"),'VEINS SIMPLIFIED'!$I:$S,'VEINS SIMPLIFIED'!$R$1,0),"")</f>
        <v>CHLORITE</v>
      </c>
      <c r="T385">
        <f>IFERROR(VLOOKUP(CONCATENATE($D385," 4"),'VEINS SIMPLIFIED'!$I:$S,'VEINS SIMPLIFIED'!$N$1,0),"")</f>
        <v>286.99</v>
      </c>
      <c r="U385">
        <f>IFERROR(VLOOKUP(CONCATENATE($D385," 4"),'VEINS SIMPLIFIED'!$I:$S,'VEINS SIMPLIFIED'!$O$1,0),"")</f>
        <v>287.91000000000003</v>
      </c>
      <c r="V385" t="str">
        <f>IFERROR(VLOOKUP(CONCATENATE($D385," 5"),'VEINS SIMPLIFIED'!$I:$S,'VEINS SIMPLIFIED'!$R$1,0),"")</f>
        <v>OTHER</v>
      </c>
      <c r="W385">
        <f>IFERROR(VLOOKUP(CONCATENATE($D385," 5"),'VEINS SIMPLIFIED'!$I:$S,'VEINS SIMPLIFIED'!$N$1,0),"")</f>
        <v>286.99</v>
      </c>
      <c r="X385">
        <f>IFERROR(VLOOKUP(CONCATENATE($D385," 5"),'VEINS SIMPLIFIED'!$I:$S,'VEINS SIMPLIFIED'!$O$1,0),"")</f>
        <v>287.91000000000003</v>
      </c>
      <c r="Y385" s="113" t="str">
        <f>IFERROR(VLOOKUP(CONCATENATE($D385," o"),'VEINS SIMPLIFIED'!$I:$BX,68,0),"")</f>
        <v>Section contains veins of Feldspar s.l. plus usual set of veins</v>
      </c>
    </row>
    <row r="386" spans="2:25" hidden="1" x14ac:dyDescent="0.3">
      <c r="B386">
        <v>118</v>
      </c>
      <c r="C386">
        <v>3</v>
      </c>
      <c r="D386" t="str">
        <f t="shared" si="6"/>
        <v>118-3</v>
      </c>
      <c r="E386">
        <v>0</v>
      </c>
      <c r="F386">
        <v>72</v>
      </c>
      <c r="G386" s="126">
        <v>287.92</v>
      </c>
      <c r="H386" s="122">
        <v>288.64000000000004</v>
      </c>
      <c r="I386" s="55" t="str">
        <f>IFERROR(VLOOKUP($D386,'VEINS SIMPLIFIED'!$H:$J,3,0),"")</f>
        <v>Sole</v>
      </c>
      <c r="J386" t="str">
        <f>IFERROR(VLOOKUP(CONCATENATE($D386," 1"),'VEINS SIMPLIFIED'!$I:$S,'VEINS SIMPLIFIED'!$R$1,0),"")</f>
        <v>QUARTZ</v>
      </c>
      <c r="K386" s="122">
        <f>IFERROR(VLOOKUP(CONCATENATE($D386," 1"),'VEINS SIMPLIFIED'!$I:$S,'VEINS SIMPLIFIED'!$N$1,0),"")</f>
        <v>287.92</v>
      </c>
      <c r="L386" s="122">
        <f>IFERROR(VLOOKUP(CONCATENATE($D386," 1"),'VEINS SIMPLIFIED'!$I:$S,'VEINS SIMPLIFIED'!$O$1,0),"")</f>
        <v>288.64000000000004</v>
      </c>
      <c r="M386" t="str">
        <f>IFERROR(VLOOKUP(CONCATENATE($D386," 2"),'VEINS SIMPLIFIED'!$I:$S,'VEINS SIMPLIFIED'!$R$1,0),"")</f>
        <v/>
      </c>
      <c r="N386" t="str">
        <f>IFERROR(VLOOKUP(CONCATENATE($D386," 2"),'VEINS SIMPLIFIED'!$I:$S,'VEINS SIMPLIFIED'!$N$1,0),"")</f>
        <v/>
      </c>
      <c r="O386" t="str">
        <f>IFERROR(VLOOKUP(CONCATENATE($D386," 2"),'VEINS SIMPLIFIED'!$I:$S,'VEINS SIMPLIFIED'!$O$1,0),"")</f>
        <v/>
      </c>
      <c r="P386" t="str">
        <f>IFERROR(VLOOKUP(CONCATENATE($D386," 3"),'VEINS SIMPLIFIED'!$I:$S,'VEINS SIMPLIFIED'!$R$1,0),"")</f>
        <v>EPIDOTE</v>
      </c>
      <c r="Q386">
        <f>IFERROR(VLOOKUP(CONCATENATE($D386," 3"),'VEINS SIMPLIFIED'!$I:$S,'VEINS SIMPLIFIED'!$N$1,0),"")</f>
        <v>287.92</v>
      </c>
      <c r="R386">
        <f>IFERROR(VLOOKUP(CONCATENATE($D386," 3"),'VEINS SIMPLIFIED'!$I:$S,'VEINS SIMPLIFIED'!$O$1,0),"")</f>
        <v>288.64000000000004</v>
      </c>
      <c r="S386" t="str">
        <f>IFERROR(VLOOKUP(CONCATENATE($D386," 4"),'VEINS SIMPLIFIED'!$I:$S,'VEINS SIMPLIFIED'!$R$1,0),"")</f>
        <v>CHLORITE</v>
      </c>
      <c r="T386">
        <f>IFERROR(VLOOKUP(CONCATENATE($D386," 4"),'VEINS SIMPLIFIED'!$I:$S,'VEINS SIMPLIFIED'!$N$1,0),"")</f>
        <v>287.92</v>
      </c>
      <c r="U386">
        <f>IFERROR(VLOOKUP(CONCATENATE($D386," 4"),'VEINS SIMPLIFIED'!$I:$S,'VEINS SIMPLIFIED'!$O$1,0),"")</f>
        <v>288.64000000000004</v>
      </c>
      <c r="V386" t="str">
        <f>IFERROR(VLOOKUP(CONCATENATE($D386," 5"),'VEINS SIMPLIFIED'!$I:$S,'VEINS SIMPLIFIED'!$R$1,0),"")</f>
        <v>OTHER</v>
      </c>
      <c r="W386">
        <f>IFERROR(VLOOKUP(CONCATENATE($D386," 5"),'VEINS SIMPLIFIED'!$I:$S,'VEINS SIMPLIFIED'!$N$1,0),"")</f>
        <v>287.92</v>
      </c>
      <c r="X386">
        <f>IFERROR(VLOOKUP(CONCATENATE($D386," 5"),'VEINS SIMPLIFIED'!$I:$S,'VEINS SIMPLIFIED'!$O$1,0),"")</f>
        <v>288.64000000000004</v>
      </c>
      <c r="Y386" s="113" t="str">
        <f>IFERROR(VLOOKUP(CONCATENATE($D386," o"),'VEINS SIMPLIFIED'!$I:$BX,68,0),"")</f>
        <v>Little veining in the section,  vein with haloes at 46-48 cm (epidote??)</v>
      </c>
    </row>
    <row r="387" spans="2:25" hidden="1" x14ac:dyDescent="0.3">
      <c r="B387">
        <v>119</v>
      </c>
      <c r="C387">
        <v>1</v>
      </c>
      <c r="D387" t="str">
        <f t="shared" si="6"/>
        <v>119-1</v>
      </c>
      <c r="E387">
        <v>0</v>
      </c>
      <c r="F387">
        <v>53</v>
      </c>
      <c r="G387" s="126">
        <v>288.55</v>
      </c>
      <c r="H387" s="122">
        <v>289.08</v>
      </c>
      <c r="I387" s="55" t="str">
        <f>IFERROR(VLOOKUP($D387,'VEINS SIMPLIFIED'!$H:$J,3,0),"")</f>
        <v>Sole</v>
      </c>
      <c r="J387" t="str">
        <f>IFERROR(VLOOKUP(CONCATENATE($D387," 1"),'VEINS SIMPLIFIED'!$I:$S,'VEINS SIMPLIFIED'!$R$1,0),"")</f>
        <v/>
      </c>
      <c r="K387" s="122" t="str">
        <f>IFERROR(VLOOKUP(CONCATENATE($D387," 1"),'VEINS SIMPLIFIED'!$I:$S,'VEINS SIMPLIFIED'!$N$1,0),"")</f>
        <v/>
      </c>
      <c r="L387" s="122" t="str">
        <f>IFERROR(VLOOKUP(CONCATENATE($D387," 1"),'VEINS SIMPLIFIED'!$I:$S,'VEINS SIMPLIFIED'!$O$1,0),"")</f>
        <v/>
      </c>
      <c r="M387" t="str">
        <f>IFERROR(VLOOKUP(CONCATENATE($D387," 2"),'VEINS SIMPLIFIED'!$I:$S,'VEINS SIMPLIFIED'!$R$1,0),"")</f>
        <v/>
      </c>
      <c r="N387" t="str">
        <f>IFERROR(VLOOKUP(CONCATENATE($D387," 2"),'VEINS SIMPLIFIED'!$I:$S,'VEINS SIMPLIFIED'!$N$1,0),"")</f>
        <v/>
      </c>
      <c r="O387" t="str">
        <f>IFERROR(VLOOKUP(CONCATENATE($D387," 2"),'VEINS SIMPLIFIED'!$I:$S,'VEINS SIMPLIFIED'!$O$1,0),"")</f>
        <v/>
      </c>
      <c r="P387" t="str">
        <f>IFERROR(VLOOKUP(CONCATENATE($D387," 3"),'VEINS SIMPLIFIED'!$I:$S,'VEINS SIMPLIFIED'!$R$1,0),"")</f>
        <v>EPIDOTE</v>
      </c>
      <c r="Q387">
        <f>IFERROR(VLOOKUP(CONCATENATE($D387," 3"),'VEINS SIMPLIFIED'!$I:$S,'VEINS SIMPLIFIED'!$N$1,0),"")</f>
        <v>288.55</v>
      </c>
      <c r="R387">
        <f>IFERROR(VLOOKUP(CONCATENATE($D387," 3"),'VEINS SIMPLIFIED'!$I:$S,'VEINS SIMPLIFIED'!$O$1,0),"")</f>
        <v>289.08</v>
      </c>
      <c r="S387" t="str">
        <f>IFERROR(VLOOKUP(CONCATENATE($D387," 4"),'VEINS SIMPLIFIED'!$I:$S,'VEINS SIMPLIFIED'!$R$1,0),"")</f>
        <v>CHLORITE</v>
      </c>
      <c r="T387">
        <f>IFERROR(VLOOKUP(CONCATENATE($D387," 4"),'VEINS SIMPLIFIED'!$I:$S,'VEINS SIMPLIFIED'!$N$1,0),"")</f>
        <v>288.55</v>
      </c>
      <c r="U387">
        <f>IFERROR(VLOOKUP(CONCATENATE($D387," 4"),'VEINS SIMPLIFIED'!$I:$S,'VEINS SIMPLIFIED'!$O$1,0),"")</f>
        <v>289.08</v>
      </c>
      <c r="V387" t="str">
        <f>IFERROR(VLOOKUP(CONCATENATE($D387," 5"),'VEINS SIMPLIFIED'!$I:$S,'VEINS SIMPLIFIED'!$R$1,0),"")</f>
        <v>OTHER</v>
      </c>
      <c r="W387">
        <f>IFERROR(VLOOKUP(CONCATENATE($D387," 5"),'VEINS SIMPLIFIED'!$I:$S,'VEINS SIMPLIFIED'!$N$1,0),"")</f>
        <v>288.55</v>
      </c>
      <c r="X387">
        <f>IFERROR(VLOOKUP(CONCATENATE($D387," 5"),'VEINS SIMPLIFIED'!$I:$S,'VEINS SIMPLIFIED'!$O$1,0),"")</f>
        <v>289.08</v>
      </c>
      <c r="Y387" s="113" t="str">
        <f>IFERROR(VLOOKUP(CONCATENATE($D387," o"),'VEINS SIMPLIFIED'!$I:$BX,68,0),"")</f>
        <v>Little veining in the section,  no Qtz</v>
      </c>
    </row>
    <row r="388" spans="2:25" hidden="1" x14ac:dyDescent="0.3">
      <c r="B388">
        <v>120</v>
      </c>
      <c r="C388">
        <v>1</v>
      </c>
      <c r="D388" t="str">
        <f t="shared" si="6"/>
        <v>120-1</v>
      </c>
      <c r="E388">
        <v>0</v>
      </c>
      <c r="F388">
        <v>67</v>
      </c>
      <c r="G388" s="126">
        <v>289.10000000000002</v>
      </c>
      <c r="H388" s="122">
        <v>289.77000000000004</v>
      </c>
      <c r="I388" s="55" t="str">
        <f>IFERROR(VLOOKUP($D388,'VEINS SIMPLIFIED'!$H:$J,3,0),"")</f>
        <v>Sole</v>
      </c>
      <c r="J388" t="str">
        <f>IFERROR(VLOOKUP(CONCATENATE($D388," 1"),'VEINS SIMPLIFIED'!$I:$S,'VEINS SIMPLIFIED'!$R$1,0),"")</f>
        <v/>
      </c>
      <c r="K388" s="122" t="str">
        <f>IFERROR(VLOOKUP(CONCATENATE($D388," 1"),'VEINS SIMPLIFIED'!$I:$S,'VEINS SIMPLIFIED'!$N$1,0),"")</f>
        <v/>
      </c>
      <c r="L388" s="122" t="str">
        <f>IFERROR(VLOOKUP(CONCATENATE($D388," 1"),'VEINS SIMPLIFIED'!$I:$S,'VEINS SIMPLIFIED'!$O$1,0),"")</f>
        <v/>
      </c>
      <c r="M388" t="str">
        <f>IFERROR(VLOOKUP(CONCATENATE($D388," 2"),'VEINS SIMPLIFIED'!$I:$S,'VEINS SIMPLIFIED'!$R$1,0),"")</f>
        <v>FELDSPAR</v>
      </c>
      <c r="N388">
        <f>IFERROR(VLOOKUP(CONCATENATE($D388," 2"),'VEINS SIMPLIFIED'!$I:$S,'VEINS SIMPLIFIED'!$N$1,0),"")</f>
        <v>289.10000000000002</v>
      </c>
      <c r="O388">
        <f>IFERROR(VLOOKUP(CONCATENATE($D388," 2"),'VEINS SIMPLIFIED'!$I:$S,'VEINS SIMPLIFIED'!$O$1,0),"")</f>
        <v>289.77000000000004</v>
      </c>
      <c r="P388" t="str">
        <f>IFERROR(VLOOKUP(CONCATENATE($D388," 3"),'VEINS SIMPLIFIED'!$I:$S,'VEINS SIMPLIFIED'!$R$1,0),"")</f>
        <v>EPIDOTE</v>
      </c>
      <c r="Q388">
        <f>IFERROR(VLOOKUP(CONCATENATE($D388," 3"),'VEINS SIMPLIFIED'!$I:$S,'VEINS SIMPLIFIED'!$N$1,0),"")</f>
        <v>289.10000000000002</v>
      </c>
      <c r="R388">
        <f>IFERROR(VLOOKUP(CONCATENATE($D388," 3"),'VEINS SIMPLIFIED'!$I:$S,'VEINS SIMPLIFIED'!$O$1,0),"")</f>
        <v>289.77000000000004</v>
      </c>
      <c r="S388" t="str">
        <f>IFERROR(VLOOKUP(CONCATENATE($D388," 4"),'VEINS SIMPLIFIED'!$I:$S,'VEINS SIMPLIFIED'!$R$1,0),"")</f>
        <v>CHLORITE</v>
      </c>
      <c r="T388">
        <f>IFERROR(VLOOKUP(CONCATENATE($D388," 4"),'VEINS SIMPLIFIED'!$I:$S,'VEINS SIMPLIFIED'!$N$1,0),"")</f>
        <v>289.10000000000002</v>
      </c>
      <c r="U388">
        <f>IFERROR(VLOOKUP(CONCATENATE($D388," 4"),'VEINS SIMPLIFIED'!$I:$S,'VEINS SIMPLIFIED'!$O$1,0),"")</f>
        <v>289.77000000000004</v>
      </c>
      <c r="V388" t="str">
        <f>IFERROR(VLOOKUP(CONCATENATE($D388," 5"),'VEINS SIMPLIFIED'!$I:$S,'VEINS SIMPLIFIED'!$R$1,0),"")</f>
        <v>OTHER</v>
      </c>
      <c r="W388">
        <f>IFERROR(VLOOKUP(CONCATENATE($D388," 5"),'VEINS SIMPLIFIED'!$I:$S,'VEINS SIMPLIFIED'!$N$1,0),"")</f>
        <v>289.10000000000002</v>
      </c>
      <c r="X388">
        <f>IFERROR(VLOOKUP(CONCATENATE($D388," 5"),'VEINS SIMPLIFIED'!$I:$S,'VEINS SIMPLIFIED'!$O$1,0),"")</f>
        <v>289.77000000000004</v>
      </c>
      <c r="Y388" s="113" t="str">
        <f>IFERROR(VLOOKUP(CONCATENATE($D388," o"),'VEINS SIMPLIFIED'!$I:$BX,68,0),"")</f>
        <v>Wide zone of white vesicle like structures (feldspar?)</v>
      </c>
    </row>
    <row r="389" spans="2:25" hidden="1" x14ac:dyDescent="0.3">
      <c r="B389">
        <v>120</v>
      </c>
      <c r="C389">
        <v>2</v>
      </c>
      <c r="D389" t="str">
        <f t="shared" si="6"/>
        <v>120-2</v>
      </c>
      <c r="E389">
        <v>0</v>
      </c>
      <c r="F389">
        <v>73</v>
      </c>
      <c r="G389" s="126">
        <v>289.77000000000004</v>
      </c>
      <c r="H389" s="122">
        <v>290.50000000000006</v>
      </c>
      <c r="I389" s="55" t="str">
        <f>IFERROR(VLOOKUP($D389,'VEINS SIMPLIFIED'!$H:$J,3,0),"")</f>
        <v>Sole</v>
      </c>
      <c r="J389" t="str">
        <f>IFERROR(VLOOKUP(CONCATENATE($D389," 1"),'VEINS SIMPLIFIED'!$I:$S,'VEINS SIMPLIFIED'!$R$1,0),"")</f>
        <v/>
      </c>
      <c r="K389" s="122" t="str">
        <f>IFERROR(VLOOKUP(CONCATENATE($D389," 1"),'VEINS SIMPLIFIED'!$I:$S,'VEINS SIMPLIFIED'!$N$1,0),"")</f>
        <v/>
      </c>
      <c r="L389" s="122" t="str">
        <f>IFERROR(VLOOKUP(CONCATENATE($D389," 1"),'VEINS SIMPLIFIED'!$I:$S,'VEINS SIMPLIFIED'!$O$1,0),"")</f>
        <v/>
      </c>
      <c r="M389" t="str">
        <f>IFERROR(VLOOKUP(CONCATENATE($D389," 2"),'VEINS SIMPLIFIED'!$I:$S,'VEINS SIMPLIFIED'!$R$1,0),"")</f>
        <v>FELDSPAR</v>
      </c>
      <c r="N389">
        <f>IFERROR(VLOOKUP(CONCATENATE($D389," 2"),'VEINS SIMPLIFIED'!$I:$S,'VEINS SIMPLIFIED'!$N$1,0),"")</f>
        <v>289.77000000000004</v>
      </c>
      <c r="O389">
        <f>IFERROR(VLOOKUP(CONCATENATE($D389," 2"),'VEINS SIMPLIFIED'!$I:$S,'VEINS SIMPLIFIED'!$O$1,0),"")</f>
        <v>290.29000000000002</v>
      </c>
      <c r="P389" t="str">
        <f>IFERROR(VLOOKUP(CONCATENATE($D389," 3"),'VEINS SIMPLIFIED'!$I:$S,'VEINS SIMPLIFIED'!$R$1,0),"")</f>
        <v>EPIDOTE</v>
      </c>
      <c r="Q389">
        <f>IFERROR(VLOOKUP(CONCATENATE($D389," 3"),'VEINS SIMPLIFIED'!$I:$S,'VEINS SIMPLIFIED'!$N$1,0),"")</f>
        <v>289.77000000000004</v>
      </c>
      <c r="R389">
        <f>IFERROR(VLOOKUP(CONCATENATE($D389," 3"),'VEINS SIMPLIFIED'!$I:$S,'VEINS SIMPLIFIED'!$O$1,0),"")</f>
        <v>290.29000000000002</v>
      </c>
      <c r="S389" t="str">
        <f>IFERROR(VLOOKUP(CONCATENATE($D389," 4"),'VEINS SIMPLIFIED'!$I:$S,'VEINS SIMPLIFIED'!$R$1,0),"")</f>
        <v>CHLORITE</v>
      </c>
      <c r="T389">
        <f>IFERROR(VLOOKUP(CONCATENATE($D389," 4"),'VEINS SIMPLIFIED'!$I:$S,'VEINS SIMPLIFIED'!$N$1,0),"")</f>
        <v>289.77000000000004</v>
      </c>
      <c r="U389">
        <f>IFERROR(VLOOKUP(CONCATENATE($D389," 4"),'VEINS SIMPLIFIED'!$I:$S,'VEINS SIMPLIFIED'!$O$1,0),"")</f>
        <v>290.29000000000002</v>
      </c>
      <c r="V389" t="str">
        <f>IFERROR(VLOOKUP(CONCATENATE($D389," 5"),'VEINS SIMPLIFIED'!$I:$S,'VEINS SIMPLIFIED'!$R$1,0),"")</f>
        <v/>
      </c>
      <c r="W389" t="str">
        <f>IFERROR(VLOOKUP(CONCATENATE($D389," 5"),'VEINS SIMPLIFIED'!$I:$S,'VEINS SIMPLIFIED'!$N$1,0),"")</f>
        <v/>
      </c>
      <c r="X389" t="str">
        <f>IFERROR(VLOOKUP(CONCATENATE($D389," 5"),'VEINS SIMPLIFIED'!$I:$S,'VEINS SIMPLIFIED'!$O$1,0),"")</f>
        <v/>
      </c>
      <c r="Y389" s="113" t="str">
        <f>IFERROR(VLOOKUP(CONCATENATE($D389," o"),'VEINS SIMPLIFIED'!$I:$BX,68,0),"")</f>
        <v>Core is dominated by white vesicle like structures (feldspar?) 2 mm wide and 4 mm long.</v>
      </c>
    </row>
    <row r="390" spans="2:25" hidden="1" x14ac:dyDescent="0.3">
      <c r="B390">
        <v>121</v>
      </c>
      <c r="C390">
        <v>1</v>
      </c>
      <c r="D390" t="str">
        <f t="shared" si="6"/>
        <v>121-1</v>
      </c>
      <c r="E390">
        <v>0</v>
      </c>
      <c r="F390">
        <v>74</v>
      </c>
      <c r="G390" s="126">
        <v>290.45</v>
      </c>
      <c r="H390" s="122">
        <v>291.19</v>
      </c>
      <c r="I390" s="55" t="str">
        <f>IFERROR(VLOOKUP($D390,'VEINS SIMPLIFIED'!$H:$J,3,0),"")</f>
        <v>Sole</v>
      </c>
      <c r="J390" t="str">
        <f>IFERROR(VLOOKUP(CONCATENATE($D390," 1"),'VEINS SIMPLIFIED'!$I:$S,'VEINS SIMPLIFIED'!$R$1,0),"")</f>
        <v>QUARTZ</v>
      </c>
      <c r="K390" s="122">
        <f>IFERROR(VLOOKUP(CONCATENATE($D390," 1"),'VEINS SIMPLIFIED'!$I:$S,'VEINS SIMPLIFIED'!$N$1,0),"")</f>
        <v>290.56</v>
      </c>
      <c r="L390" s="122">
        <f>IFERROR(VLOOKUP(CONCATENATE($D390," 1"),'VEINS SIMPLIFIED'!$I:$S,'VEINS SIMPLIFIED'!$O$1,0),"")</f>
        <v>290.58</v>
      </c>
      <c r="M390" t="str">
        <f>IFERROR(VLOOKUP(CONCATENATE($D390," 2"),'VEINS SIMPLIFIED'!$I:$S,'VEINS SIMPLIFIED'!$R$1,0),"")</f>
        <v>FELDSPAR</v>
      </c>
      <c r="N390">
        <f>IFERROR(VLOOKUP(CONCATENATE($D390," 2"),'VEINS SIMPLIFIED'!$I:$S,'VEINS SIMPLIFIED'!$N$1,0),"")</f>
        <v>290.45</v>
      </c>
      <c r="O390">
        <f>IFERROR(VLOOKUP(CONCATENATE($D390," 2"),'VEINS SIMPLIFIED'!$I:$S,'VEINS SIMPLIFIED'!$O$1,0),"")</f>
        <v>291.19</v>
      </c>
      <c r="P390" t="str">
        <f>IFERROR(VLOOKUP(CONCATENATE($D390," 3"),'VEINS SIMPLIFIED'!$I:$S,'VEINS SIMPLIFIED'!$R$1,0),"")</f>
        <v/>
      </c>
      <c r="Q390" t="str">
        <f>IFERROR(VLOOKUP(CONCATENATE($D390," 3"),'VEINS SIMPLIFIED'!$I:$S,'VEINS SIMPLIFIED'!$N$1,0),"")</f>
        <v/>
      </c>
      <c r="R390" t="str">
        <f>IFERROR(VLOOKUP(CONCATENATE($D390," 3"),'VEINS SIMPLIFIED'!$I:$S,'VEINS SIMPLIFIED'!$O$1,0),"")</f>
        <v/>
      </c>
      <c r="S390" t="str">
        <f>IFERROR(VLOOKUP(CONCATENATE($D390," 4"),'VEINS SIMPLIFIED'!$I:$S,'VEINS SIMPLIFIED'!$R$1,0),"")</f>
        <v>CHLORITE</v>
      </c>
      <c r="T390">
        <f>IFERROR(VLOOKUP(CONCATENATE($D390," 4"),'VEINS SIMPLIFIED'!$I:$S,'VEINS SIMPLIFIED'!$N$1,0),"")</f>
        <v>290.45</v>
      </c>
      <c r="U390">
        <f>IFERROR(VLOOKUP(CONCATENATE($D390," 4"),'VEINS SIMPLIFIED'!$I:$S,'VEINS SIMPLIFIED'!$O$1,0),"")</f>
        <v>291.19</v>
      </c>
      <c r="V390" t="str">
        <f>IFERROR(VLOOKUP(CONCATENATE($D390," 5"),'VEINS SIMPLIFIED'!$I:$S,'VEINS SIMPLIFIED'!$R$1,0),"")</f>
        <v/>
      </c>
      <c r="W390" t="str">
        <f>IFERROR(VLOOKUP(CONCATENATE($D390," 5"),'VEINS SIMPLIFIED'!$I:$S,'VEINS SIMPLIFIED'!$N$1,0),"")</f>
        <v/>
      </c>
      <c r="X390" t="str">
        <f>IFERROR(VLOOKUP(CONCATENATE($D390," 5"),'VEINS SIMPLIFIED'!$I:$S,'VEINS SIMPLIFIED'!$O$1,0),"")</f>
        <v/>
      </c>
      <c r="Y390" s="113" t="str">
        <f>IFERROR(VLOOKUP(CONCATENATE($D390," o"),'VEINS SIMPLIFIED'!$I:$BX,68,0),"")</f>
        <v>Core is dominated by white vesicle like structures (feldspar?) 2 mm wide and 4 mm long.</v>
      </c>
    </row>
    <row r="391" spans="2:25" hidden="1" x14ac:dyDescent="0.3">
      <c r="B391">
        <v>121</v>
      </c>
      <c r="C391">
        <v>2</v>
      </c>
      <c r="D391" t="str">
        <f t="shared" si="6"/>
        <v>121-2</v>
      </c>
      <c r="E391">
        <v>0</v>
      </c>
      <c r="F391">
        <v>57</v>
      </c>
      <c r="G391" s="126">
        <v>291.19499999999999</v>
      </c>
      <c r="H391" s="122">
        <v>291.76499999999999</v>
      </c>
      <c r="I391" s="55" t="str">
        <f>IFERROR(VLOOKUP($D391,'VEINS SIMPLIFIED'!$H:$J,3,0),"")</f>
        <v>Sole</v>
      </c>
      <c r="J391" t="str">
        <f>IFERROR(VLOOKUP(CONCATENATE($D391," 1"),'VEINS SIMPLIFIED'!$I:$S,'VEINS SIMPLIFIED'!$R$1,0),"")</f>
        <v/>
      </c>
      <c r="K391" s="122" t="str">
        <f>IFERROR(VLOOKUP(CONCATENATE($D391," 1"),'VEINS SIMPLIFIED'!$I:$S,'VEINS SIMPLIFIED'!$N$1,0),"")</f>
        <v/>
      </c>
      <c r="L391" s="122" t="str">
        <f>IFERROR(VLOOKUP(CONCATENATE($D391," 1"),'VEINS SIMPLIFIED'!$I:$S,'VEINS SIMPLIFIED'!$O$1,0),"")</f>
        <v/>
      </c>
      <c r="M391" t="str">
        <f>IFERROR(VLOOKUP(CONCATENATE($D391," 2"),'VEINS SIMPLIFIED'!$I:$S,'VEINS SIMPLIFIED'!$R$1,0),"")</f>
        <v>FELDSPAR</v>
      </c>
      <c r="N391">
        <f>IFERROR(VLOOKUP(CONCATENATE($D391," 2"),'VEINS SIMPLIFIED'!$I:$S,'VEINS SIMPLIFIED'!$N$1,0),"")</f>
        <v>291.19499999999999</v>
      </c>
      <c r="O391">
        <f>IFERROR(VLOOKUP(CONCATENATE($D391," 2"),'VEINS SIMPLIFIED'!$I:$S,'VEINS SIMPLIFIED'!$O$1,0),"")</f>
        <v>291.745</v>
      </c>
      <c r="P391" t="str">
        <f>IFERROR(VLOOKUP(CONCATENATE($D391," 3"),'VEINS SIMPLIFIED'!$I:$S,'VEINS SIMPLIFIED'!$R$1,0),"")</f>
        <v/>
      </c>
      <c r="Q391" t="str">
        <f>IFERROR(VLOOKUP(CONCATENATE($D391," 3"),'VEINS SIMPLIFIED'!$I:$S,'VEINS SIMPLIFIED'!$N$1,0),"")</f>
        <v/>
      </c>
      <c r="R391" t="str">
        <f>IFERROR(VLOOKUP(CONCATENATE($D391," 3"),'VEINS SIMPLIFIED'!$I:$S,'VEINS SIMPLIFIED'!$O$1,0),"")</f>
        <v/>
      </c>
      <c r="S391" t="str">
        <f>IFERROR(VLOOKUP(CONCATENATE($D391," 4"),'VEINS SIMPLIFIED'!$I:$S,'VEINS SIMPLIFIED'!$R$1,0),"")</f>
        <v>CHLORITE</v>
      </c>
      <c r="T391">
        <f>IFERROR(VLOOKUP(CONCATENATE($D391," 4"),'VEINS SIMPLIFIED'!$I:$S,'VEINS SIMPLIFIED'!$N$1,0),"")</f>
        <v>291.19499999999999</v>
      </c>
      <c r="U391">
        <f>IFERROR(VLOOKUP(CONCATENATE($D391," 4"),'VEINS SIMPLIFIED'!$I:$S,'VEINS SIMPLIFIED'!$O$1,0),"")</f>
        <v>291.745</v>
      </c>
      <c r="V391" t="str">
        <f>IFERROR(VLOOKUP(CONCATENATE($D391," 5"),'VEINS SIMPLIFIED'!$I:$S,'VEINS SIMPLIFIED'!$R$1,0),"")</f>
        <v/>
      </c>
      <c r="W391" t="str">
        <f>IFERROR(VLOOKUP(CONCATENATE($D391," 5"),'VEINS SIMPLIFIED'!$I:$S,'VEINS SIMPLIFIED'!$N$1,0),"")</f>
        <v/>
      </c>
      <c r="X391" t="str">
        <f>IFERROR(VLOOKUP(CONCATENATE($D391," 5"),'VEINS SIMPLIFIED'!$I:$S,'VEINS SIMPLIFIED'!$O$1,0),"")</f>
        <v/>
      </c>
      <c r="Y391" s="113" t="str">
        <f>IFERROR(VLOOKUP(CONCATENATE($D391," o"),'VEINS SIMPLIFIED'!$I:$BX,68,0),"")</f>
        <v xml:space="preserve">From 0 to 32 dominated by albite clasts? Few veinlets of feldspar otherwise no veining. </v>
      </c>
    </row>
    <row r="392" spans="2:25" hidden="1" x14ac:dyDescent="0.3">
      <c r="B392">
        <v>122</v>
      </c>
      <c r="C392">
        <v>1</v>
      </c>
      <c r="D392" t="str">
        <f t="shared" si="6"/>
        <v>122-1</v>
      </c>
      <c r="E392">
        <v>0</v>
      </c>
      <c r="F392">
        <v>55</v>
      </c>
      <c r="G392" s="126">
        <v>291.7</v>
      </c>
      <c r="H392" s="122">
        <v>292.25</v>
      </c>
      <c r="I392" s="55" t="str">
        <f>IFERROR(VLOOKUP($D392,'VEINS SIMPLIFIED'!$H:$J,3,0),"")</f>
        <v>Sole</v>
      </c>
      <c r="J392" t="str">
        <f>IFERROR(VLOOKUP(CONCATENATE($D392," 1"),'VEINS SIMPLIFIED'!$I:$S,'VEINS SIMPLIFIED'!$R$1,0),"")</f>
        <v>QUARTZ</v>
      </c>
      <c r="K392" s="122">
        <f>IFERROR(VLOOKUP(CONCATENATE($D392," 1"),'VEINS SIMPLIFIED'!$I:$S,'VEINS SIMPLIFIED'!$N$1,0),"")</f>
        <v>291.81</v>
      </c>
      <c r="L392" s="122">
        <f>IFERROR(VLOOKUP(CONCATENATE($D392," 1"),'VEINS SIMPLIFIED'!$I:$S,'VEINS SIMPLIFIED'!$O$1,0),"")</f>
        <v>292.25</v>
      </c>
      <c r="M392" t="str">
        <f>IFERROR(VLOOKUP(CONCATENATE($D392," 2"),'VEINS SIMPLIFIED'!$I:$S,'VEINS SIMPLIFIED'!$R$1,0),"")</f>
        <v/>
      </c>
      <c r="N392" t="str">
        <f>IFERROR(VLOOKUP(CONCATENATE($D392," 2"),'VEINS SIMPLIFIED'!$I:$S,'VEINS SIMPLIFIED'!$N$1,0),"")</f>
        <v/>
      </c>
      <c r="O392" t="str">
        <f>IFERROR(VLOOKUP(CONCATENATE($D392," 2"),'VEINS SIMPLIFIED'!$I:$S,'VEINS SIMPLIFIED'!$O$1,0),"")</f>
        <v/>
      </c>
      <c r="P392" t="str">
        <f>IFERROR(VLOOKUP(CONCATENATE($D392," 3"),'VEINS SIMPLIFIED'!$I:$S,'VEINS SIMPLIFIED'!$R$1,0),"")</f>
        <v>EPIDOTE</v>
      </c>
      <c r="Q392">
        <f>IFERROR(VLOOKUP(CONCATENATE($D392," 3"),'VEINS SIMPLIFIED'!$I:$S,'VEINS SIMPLIFIED'!$N$1,0),"")</f>
        <v>291.7</v>
      </c>
      <c r="R392">
        <f>IFERROR(VLOOKUP(CONCATENATE($D392," 3"),'VEINS SIMPLIFIED'!$I:$S,'VEINS SIMPLIFIED'!$O$1,0),"")</f>
        <v>292.25</v>
      </c>
      <c r="S392" t="str">
        <f>IFERROR(VLOOKUP(CONCATENATE($D392," 4"),'VEINS SIMPLIFIED'!$I:$S,'VEINS SIMPLIFIED'!$R$1,0),"")</f>
        <v>CHLORITE</v>
      </c>
      <c r="T392">
        <f>IFERROR(VLOOKUP(CONCATENATE($D392," 4"),'VEINS SIMPLIFIED'!$I:$S,'VEINS SIMPLIFIED'!$N$1,0),"")</f>
        <v>291.7</v>
      </c>
      <c r="U392">
        <f>IFERROR(VLOOKUP(CONCATENATE($D392," 4"),'VEINS SIMPLIFIED'!$I:$S,'VEINS SIMPLIFIED'!$O$1,0),"")</f>
        <v>292.25</v>
      </c>
      <c r="V392" t="str">
        <f>IFERROR(VLOOKUP(CONCATENATE($D392," 5"),'VEINS SIMPLIFIED'!$I:$S,'VEINS SIMPLIFIED'!$R$1,0),"")</f>
        <v/>
      </c>
      <c r="W392" t="str">
        <f>IFERROR(VLOOKUP(CONCATENATE($D392," 5"),'VEINS SIMPLIFIED'!$I:$S,'VEINS SIMPLIFIED'!$N$1,0),"")</f>
        <v/>
      </c>
      <c r="X392" t="str">
        <f>IFERROR(VLOOKUP(CONCATENATE($D392," 5"),'VEINS SIMPLIFIED'!$I:$S,'VEINS SIMPLIFIED'!$O$1,0),"")</f>
        <v/>
      </c>
      <c r="Y392" s="113" t="str">
        <f>IFERROR(VLOOKUP(CONCATENATE($D392," o"),'VEINS SIMPLIFIED'!$I:$BX,68,0),"")</f>
        <v>Little veining. Chlorite and calcite very thin veinlets. Extremely hoogeneous rock</v>
      </c>
    </row>
    <row r="393" spans="2:25" hidden="1" x14ac:dyDescent="0.3">
      <c r="B393">
        <v>123</v>
      </c>
      <c r="C393">
        <v>1</v>
      </c>
      <c r="D393" t="str">
        <f t="shared" si="6"/>
        <v>123-1</v>
      </c>
      <c r="E393">
        <v>0</v>
      </c>
      <c r="F393">
        <v>90</v>
      </c>
      <c r="G393" s="126">
        <v>292.14999999999998</v>
      </c>
      <c r="H393" s="122">
        <v>293.04999999999995</v>
      </c>
      <c r="I393" s="55" t="str">
        <f>IFERROR(VLOOKUP($D393,'VEINS SIMPLIFIED'!$H:$J,3,0),"")</f>
        <v>Sole</v>
      </c>
      <c r="J393" t="str">
        <f>IFERROR(VLOOKUP(CONCATENATE($D393," 1"),'VEINS SIMPLIFIED'!$I:$S,'VEINS SIMPLIFIED'!$R$1,0),"")</f>
        <v>QUARTZ</v>
      </c>
      <c r="K393" s="122">
        <f>IFERROR(VLOOKUP(CONCATENATE($D393," 1"),'VEINS SIMPLIFIED'!$I:$S,'VEINS SIMPLIFIED'!$N$1,0),"")</f>
        <v>292.14999999999998</v>
      </c>
      <c r="L393" s="122">
        <f>IFERROR(VLOOKUP(CONCATENATE($D393," 1"),'VEINS SIMPLIFIED'!$I:$S,'VEINS SIMPLIFIED'!$O$1,0),"")</f>
        <v>292.92999999999995</v>
      </c>
      <c r="M393" t="str">
        <f>IFERROR(VLOOKUP(CONCATENATE($D393," 2"),'VEINS SIMPLIFIED'!$I:$S,'VEINS SIMPLIFIED'!$R$1,0),"")</f>
        <v/>
      </c>
      <c r="N393" t="str">
        <f>IFERROR(VLOOKUP(CONCATENATE($D393," 2"),'VEINS SIMPLIFIED'!$I:$S,'VEINS SIMPLIFIED'!$N$1,0),"")</f>
        <v/>
      </c>
      <c r="O393" t="str">
        <f>IFERROR(VLOOKUP(CONCATENATE($D393," 2"),'VEINS SIMPLIFIED'!$I:$S,'VEINS SIMPLIFIED'!$O$1,0),"")</f>
        <v/>
      </c>
      <c r="P393" t="str">
        <f>IFERROR(VLOOKUP(CONCATENATE($D393," 3"),'VEINS SIMPLIFIED'!$I:$S,'VEINS SIMPLIFIED'!$R$1,0),"")</f>
        <v>EPIDOTE</v>
      </c>
      <c r="Q393">
        <f>IFERROR(VLOOKUP(CONCATENATE($D393," 3"),'VEINS SIMPLIFIED'!$I:$S,'VEINS SIMPLIFIED'!$N$1,0),"")</f>
        <v>292.14999999999998</v>
      </c>
      <c r="R393">
        <f>IFERROR(VLOOKUP(CONCATENATE($D393," 3"),'VEINS SIMPLIFIED'!$I:$S,'VEINS SIMPLIFIED'!$O$1,0),"")</f>
        <v>292.92999999999995</v>
      </c>
      <c r="S393" t="str">
        <f>IFERROR(VLOOKUP(CONCATENATE($D393," 4"),'VEINS SIMPLIFIED'!$I:$S,'VEINS SIMPLIFIED'!$R$1,0),"")</f>
        <v>CHLORITE</v>
      </c>
      <c r="T393">
        <f>IFERROR(VLOOKUP(CONCATENATE($D393," 4"),'VEINS SIMPLIFIED'!$I:$S,'VEINS SIMPLIFIED'!$N$1,0),"")</f>
        <v>292.14999999999998</v>
      </c>
      <c r="U393">
        <f>IFERROR(VLOOKUP(CONCATENATE($D393," 4"),'VEINS SIMPLIFIED'!$I:$S,'VEINS SIMPLIFIED'!$O$1,0),"")</f>
        <v>292.92999999999995</v>
      </c>
      <c r="V393" t="str">
        <f>IFERROR(VLOOKUP(CONCATENATE($D393," 5"),'VEINS SIMPLIFIED'!$I:$S,'VEINS SIMPLIFIED'!$R$1,0),"")</f>
        <v>OTHER</v>
      </c>
      <c r="W393">
        <f>IFERROR(VLOOKUP(CONCATENATE($D393," 5"),'VEINS SIMPLIFIED'!$I:$S,'VEINS SIMPLIFIED'!$N$1,0),"")</f>
        <v>292.14999999999998</v>
      </c>
      <c r="X393">
        <f>IFERROR(VLOOKUP(CONCATENATE($D393," 5"),'VEINS SIMPLIFIED'!$I:$S,'VEINS SIMPLIFIED'!$O$1,0),"")</f>
        <v>292.92999999999995</v>
      </c>
      <c r="Y393" s="113" t="str">
        <f>IFERROR(VLOOKUP(CONCATENATE($D393," o"),'VEINS SIMPLIFIED'!$I:$BX,68,0),"")</f>
        <v>Epidote reappears mostly as diffuse areas and small veinlets. Veinign mostly calcite and chlorite. Qtz scarce.</v>
      </c>
    </row>
    <row r="394" spans="2:25" hidden="1" x14ac:dyDescent="0.3">
      <c r="B394">
        <v>123</v>
      </c>
      <c r="C394">
        <v>2</v>
      </c>
      <c r="D394" t="str">
        <f t="shared" si="6"/>
        <v>123-2</v>
      </c>
      <c r="E394">
        <v>0</v>
      </c>
      <c r="F394">
        <v>77</v>
      </c>
      <c r="G394" s="126">
        <v>293.04999999999995</v>
      </c>
      <c r="H394" s="122">
        <v>293.81999999999994</v>
      </c>
      <c r="I394" s="55" t="str">
        <f>IFERROR(VLOOKUP($D394,'VEINS SIMPLIFIED'!$H:$J,3,0),"")</f>
        <v>Sole</v>
      </c>
      <c r="J394" t="str">
        <f>IFERROR(VLOOKUP(CONCATENATE($D394," 1"),'VEINS SIMPLIFIED'!$I:$S,'VEINS SIMPLIFIED'!$R$1,0),"")</f>
        <v>QUARTZ</v>
      </c>
      <c r="K394" s="122">
        <f>IFERROR(VLOOKUP(CONCATENATE($D394," 1"),'VEINS SIMPLIFIED'!$I:$S,'VEINS SIMPLIFIED'!$N$1,0),"")</f>
        <v>293.04999999999995</v>
      </c>
      <c r="L394" s="122">
        <f>IFERROR(VLOOKUP(CONCATENATE($D394," 1"),'VEINS SIMPLIFIED'!$I:$S,'VEINS SIMPLIFIED'!$O$1,0),"")</f>
        <v>293.81999999999994</v>
      </c>
      <c r="M394" t="str">
        <f>IFERROR(VLOOKUP(CONCATENATE($D394," 2"),'VEINS SIMPLIFIED'!$I:$S,'VEINS SIMPLIFIED'!$R$1,0),"")</f>
        <v>FELDSPAR</v>
      </c>
      <c r="N394">
        <f>IFERROR(VLOOKUP(CONCATENATE($D394," 2"),'VEINS SIMPLIFIED'!$I:$S,'VEINS SIMPLIFIED'!$N$1,0),"")</f>
        <v>293.04999999999995</v>
      </c>
      <c r="O394">
        <f>IFERROR(VLOOKUP(CONCATENATE($D394," 2"),'VEINS SIMPLIFIED'!$I:$S,'VEINS SIMPLIFIED'!$O$1,0),"")</f>
        <v>293.81999999999994</v>
      </c>
      <c r="P394" t="str">
        <f>IFERROR(VLOOKUP(CONCATENATE($D394," 3"),'VEINS SIMPLIFIED'!$I:$S,'VEINS SIMPLIFIED'!$R$1,0),"")</f>
        <v>EPIDOTE</v>
      </c>
      <c r="Q394">
        <f>IFERROR(VLOOKUP(CONCATENATE($D394," 3"),'VEINS SIMPLIFIED'!$I:$S,'VEINS SIMPLIFIED'!$N$1,0),"")</f>
        <v>293.04999999999995</v>
      </c>
      <c r="R394">
        <f>IFERROR(VLOOKUP(CONCATENATE($D394," 3"),'VEINS SIMPLIFIED'!$I:$S,'VEINS SIMPLIFIED'!$O$1,0),"")</f>
        <v>293.81999999999994</v>
      </c>
      <c r="S394" t="str">
        <f>IFERROR(VLOOKUP(CONCATENATE($D394," 4"),'VEINS SIMPLIFIED'!$I:$S,'VEINS SIMPLIFIED'!$R$1,0),"")</f>
        <v>CHLORITE</v>
      </c>
      <c r="T394">
        <f>IFERROR(VLOOKUP(CONCATENATE($D394," 4"),'VEINS SIMPLIFIED'!$I:$S,'VEINS SIMPLIFIED'!$N$1,0),"")</f>
        <v>293.04999999999995</v>
      </c>
      <c r="U394">
        <f>IFERROR(VLOOKUP(CONCATENATE($D394," 4"),'VEINS SIMPLIFIED'!$I:$S,'VEINS SIMPLIFIED'!$O$1,0),"")</f>
        <v>293.81999999999994</v>
      </c>
      <c r="V394" t="str">
        <f>IFERROR(VLOOKUP(CONCATENATE($D394," 5"),'VEINS SIMPLIFIED'!$I:$S,'VEINS SIMPLIFIED'!$R$1,0),"")</f>
        <v>OTHER</v>
      </c>
      <c r="W394">
        <f>IFERROR(VLOOKUP(CONCATENATE($D394," 5"),'VEINS SIMPLIFIED'!$I:$S,'VEINS SIMPLIFIED'!$N$1,0),"")</f>
        <v>293.04999999999995</v>
      </c>
      <c r="X394">
        <f>IFERROR(VLOOKUP(CONCATENATE($D394," 5"),'VEINS SIMPLIFIED'!$I:$S,'VEINS SIMPLIFIED'!$O$1,0),"")</f>
        <v>293.81999999999994</v>
      </c>
      <c r="Y394" s="113" t="str">
        <f>IFERROR(VLOOKUP(CONCATENATE($D394," o"),'VEINS SIMPLIFIED'!$I:$BX,68,0),"")</f>
        <v>Composite vein with albite? Qtz and epidote with patchy texutre. Most of the veins are folded, prescense of sulfice along veins.</v>
      </c>
    </row>
    <row r="395" spans="2:25" hidden="1" x14ac:dyDescent="0.3">
      <c r="B395">
        <v>124</v>
      </c>
      <c r="C395">
        <v>1</v>
      </c>
      <c r="D395" t="str">
        <f t="shared" si="6"/>
        <v>124-1</v>
      </c>
      <c r="E395">
        <v>0</v>
      </c>
      <c r="F395">
        <v>69</v>
      </c>
      <c r="G395" s="126">
        <v>293.75</v>
      </c>
      <c r="H395" s="122">
        <v>294.44</v>
      </c>
      <c r="I395" s="55" t="str">
        <f>IFERROR(VLOOKUP($D395,'VEINS SIMPLIFIED'!$H:$J,3,0),"")</f>
        <v>Sole</v>
      </c>
      <c r="J395" t="str">
        <f>IFERROR(VLOOKUP(CONCATENATE($D395," 1"),'VEINS SIMPLIFIED'!$I:$S,'VEINS SIMPLIFIED'!$R$1,0),"")</f>
        <v/>
      </c>
      <c r="K395" s="122" t="str">
        <f>IFERROR(VLOOKUP(CONCATENATE($D395," 1"),'VEINS SIMPLIFIED'!$I:$S,'VEINS SIMPLIFIED'!$N$1,0),"")</f>
        <v/>
      </c>
      <c r="L395" s="122" t="str">
        <f>IFERROR(VLOOKUP(CONCATENATE($D395," 1"),'VEINS SIMPLIFIED'!$I:$S,'VEINS SIMPLIFIED'!$O$1,0),"")</f>
        <v/>
      </c>
      <c r="M395" t="str">
        <f>IFERROR(VLOOKUP(CONCATENATE($D395," 2"),'VEINS SIMPLIFIED'!$I:$S,'VEINS SIMPLIFIED'!$R$1,0),"")</f>
        <v>FELDSPAR</v>
      </c>
      <c r="N395">
        <f>IFERROR(VLOOKUP(CONCATENATE($D395," 2"),'VEINS SIMPLIFIED'!$I:$S,'VEINS SIMPLIFIED'!$N$1,0),"")</f>
        <v>293.75</v>
      </c>
      <c r="O395">
        <f>IFERROR(VLOOKUP(CONCATENATE($D395," 2"),'VEINS SIMPLIFIED'!$I:$S,'VEINS SIMPLIFIED'!$O$1,0),"")</f>
        <v>294.44</v>
      </c>
      <c r="P395" t="str">
        <f>IFERROR(VLOOKUP(CONCATENATE($D395," 3"),'VEINS SIMPLIFIED'!$I:$S,'VEINS SIMPLIFIED'!$R$1,0),"")</f>
        <v>EPIDOTE</v>
      </c>
      <c r="Q395">
        <f>IFERROR(VLOOKUP(CONCATENATE($D395," 3"),'VEINS SIMPLIFIED'!$I:$S,'VEINS SIMPLIFIED'!$N$1,0),"")</f>
        <v>293.75</v>
      </c>
      <c r="R395">
        <f>IFERROR(VLOOKUP(CONCATENATE($D395," 3"),'VEINS SIMPLIFIED'!$I:$S,'VEINS SIMPLIFIED'!$O$1,0),"")</f>
        <v>294.44</v>
      </c>
      <c r="S395" t="str">
        <f>IFERROR(VLOOKUP(CONCATENATE($D395," 4"),'VEINS SIMPLIFIED'!$I:$S,'VEINS SIMPLIFIED'!$R$1,0),"")</f>
        <v>CHLORITE</v>
      </c>
      <c r="T395">
        <f>IFERROR(VLOOKUP(CONCATENATE($D395," 4"),'VEINS SIMPLIFIED'!$I:$S,'VEINS SIMPLIFIED'!$N$1,0),"")</f>
        <v>293.75</v>
      </c>
      <c r="U395">
        <f>IFERROR(VLOOKUP(CONCATENATE($D395," 4"),'VEINS SIMPLIFIED'!$I:$S,'VEINS SIMPLIFIED'!$O$1,0),"")</f>
        <v>294.44</v>
      </c>
      <c r="V395" t="str">
        <f>IFERROR(VLOOKUP(CONCATENATE($D395," 5"),'VEINS SIMPLIFIED'!$I:$S,'VEINS SIMPLIFIED'!$R$1,0),"")</f>
        <v>OTHER</v>
      </c>
      <c r="W395">
        <f>IFERROR(VLOOKUP(CONCATENATE($D395," 5"),'VEINS SIMPLIFIED'!$I:$S,'VEINS SIMPLIFIED'!$N$1,0),"")</f>
        <v>293.75</v>
      </c>
      <c r="X395">
        <f>IFERROR(VLOOKUP(CONCATENATE($D395," 5"),'VEINS SIMPLIFIED'!$I:$S,'VEINS SIMPLIFIED'!$O$1,0),"")</f>
        <v>294.44</v>
      </c>
      <c r="Y395" s="113" t="str">
        <f>IFERROR(VLOOKUP(CONCATENATE($D395," o"),'VEINS SIMPLIFIED'!$I:$BX,68,0),"")</f>
        <v>Composite vein with albite? Qtz and epidote with patchy texutre. Most of the veins are folded, prescense of sulfide along veins.</v>
      </c>
    </row>
    <row r="396" spans="2:25" hidden="1" x14ac:dyDescent="0.3">
      <c r="B396">
        <v>124</v>
      </c>
      <c r="C396">
        <v>2</v>
      </c>
      <c r="D396" t="str">
        <f t="shared" si="6"/>
        <v>124-2</v>
      </c>
      <c r="E396">
        <v>0</v>
      </c>
      <c r="F396">
        <v>65</v>
      </c>
      <c r="G396" s="126">
        <v>294.44499999999999</v>
      </c>
      <c r="H396" s="122">
        <v>295.09499999999997</v>
      </c>
      <c r="I396" s="55" t="str">
        <f>IFERROR(VLOOKUP($D396,'VEINS SIMPLIFIED'!$H:$J,3,0),"")</f>
        <v>Sole</v>
      </c>
      <c r="J396" t="str">
        <f>IFERROR(VLOOKUP(CONCATENATE($D396," 1"),'VEINS SIMPLIFIED'!$I:$S,'VEINS SIMPLIFIED'!$R$1,0),"")</f>
        <v>QUARTZ</v>
      </c>
      <c r="K396" s="122">
        <f>IFERROR(VLOOKUP(CONCATENATE($D396," 1"),'VEINS SIMPLIFIED'!$I:$S,'VEINS SIMPLIFIED'!$N$1,0),"")</f>
        <v>294.44499999999999</v>
      </c>
      <c r="L396" s="122">
        <f>IFERROR(VLOOKUP(CONCATENATE($D396," 1"),'VEINS SIMPLIFIED'!$I:$S,'VEINS SIMPLIFIED'!$O$1,0),"")</f>
        <v>295.09499999999997</v>
      </c>
      <c r="M396" t="str">
        <f>IFERROR(VLOOKUP(CONCATENATE($D396," 2"),'VEINS SIMPLIFIED'!$I:$S,'VEINS SIMPLIFIED'!$R$1,0),"")</f>
        <v/>
      </c>
      <c r="N396" t="str">
        <f>IFERROR(VLOOKUP(CONCATENATE($D396," 2"),'VEINS SIMPLIFIED'!$I:$S,'VEINS SIMPLIFIED'!$N$1,0),"")</f>
        <v/>
      </c>
      <c r="O396" t="str">
        <f>IFERROR(VLOOKUP(CONCATENATE($D396," 2"),'VEINS SIMPLIFIED'!$I:$S,'VEINS SIMPLIFIED'!$O$1,0),"")</f>
        <v/>
      </c>
      <c r="P396" t="str">
        <f>IFERROR(VLOOKUP(CONCATENATE($D396," 3"),'VEINS SIMPLIFIED'!$I:$S,'VEINS SIMPLIFIED'!$R$1,0),"")</f>
        <v>EPIDOTE</v>
      </c>
      <c r="Q396">
        <f>IFERROR(VLOOKUP(CONCATENATE($D396," 3"),'VEINS SIMPLIFIED'!$I:$S,'VEINS SIMPLIFIED'!$N$1,0),"")</f>
        <v>294.44499999999999</v>
      </c>
      <c r="R396">
        <f>IFERROR(VLOOKUP(CONCATENATE($D396," 3"),'VEINS SIMPLIFIED'!$I:$S,'VEINS SIMPLIFIED'!$O$1,0),"")</f>
        <v>295.09499999999997</v>
      </c>
      <c r="S396" t="str">
        <f>IFERROR(VLOOKUP(CONCATENATE($D396," 4"),'VEINS SIMPLIFIED'!$I:$S,'VEINS SIMPLIFIED'!$R$1,0),"")</f>
        <v>CHLORITE</v>
      </c>
      <c r="T396">
        <f>IFERROR(VLOOKUP(CONCATENATE($D396," 4"),'VEINS SIMPLIFIED'!$I:$S,'VEINS SIMPLIFIED'!$N$1,0),"")</f>
        <v>294.44499999999999</v>
      </c>
      <c r="U396">
        <f>IFERROR(VLOOKUP(CONCATENATE($D396," 4"),'VEINS SIMPLIFIED'!$I:$S,'VEINS SIMPLIFIED'!$O$1,0),"")</f>
        <v>295.09499999999997</v>
      </c>
      <c r="V396" t="str">
        <f>IFERROR(VLOOKUP(CONCATENATE($D396," 5"),'VEINS SIMPLIFIED'!$I:$S,'VEINS SIMPLIFIED'!$R$1,0),"")</f>
        <v>OTHER</v>
      </c>
      <c r="W396">
        <f>IFERROR(VLOOKUP(CONCATENATE($D396," 5"),'VEINS SIMPLIFIED'!$I:$S,'VEINS SIMPLIFIED'!$N$1,0),"")</f>
        <v>294.44499999999999</v>
      </c>
      <c r="X396">
        <f>IFERROR(VLOOKUP(CONCATENATE($D396," 5"),'VEINS SIMPLIFIED'!$I:$S,'VEINS SIMPLIFIED'!$O$1,0),"")</f>
        <v>295.09499999999997</v>
      </c>
      <c r="Y396" s="113" t="str">
        <f>IFERROR(VLOOKUP(CONCATENATE($D396," o"),'VEINS SIMPLIFIED'!$I:$BX,68,0),"")</f>
        <v>Very little veins in this seciton. Thin qtz, chrliotie and peidote present with minor patches of calcite.</v>
      </c>
    </row>
    <row r="397" spans="2:25" hidden="1" x14ac:dyDescent="0.3">
      <c r="B397">
        <v>125</v>
      </c>
      <c r="C397">
        <v>1</v>
      </c>
      <c r="D397" t="str">
        <f t="shared" si="6"/>
        <v>125-1</v>
      </c>
      <c r="E397">
        <v>0</v>
      </c>
      <c r="F397">
        <v>96</v>
      </c>
      <c r="G397" s="126">
        <v>295.2</v>
      </c>
      <c r="H397" s="122">
        <v>296.15999999999997</v>
      </c>
      <c r="I397" s="55" t="str">
        <f>IFERROR(VLOOKUP($D397,'VEINS SIMPLIFIED'!$H:$J,3,0),"")</f>
        <v>Sole</v>
      </c>
      <c r="J397" t="str">
        <f>IFERROR(VLOOKUP(CONCATENATE($D397," 1"),'VEINS SIMPLIFIED'!$I:$S,'VEINS SIMPLIFIED'!$R$1,0),"")</f>
        <v>QUARTZ</v>
      </c>
      <c r="K397" s="122">
        <f>IFERROR(VLOOKUP(CONCATENATE($D397," 1"),'VEINS SIMPLIFIED'!$I:$S,'VEINS SIMPLIFIED'!$N$1,0),"")</f>
        <v>295.2</v>
      </c>
      <c r="L397" s="122">
        <f>IFERROR(VLOOKUP(CONCATENATE($D397," 1"),'VEINS SIMPLIFIED'!$I:$S,'VEINS SIMPLIFIED'!$O$1,0),"")</f>
        <v>296.15999999999997</v>
      </c>
      <c r="M397" t="str">
        <f>IFERROR(VLOOKUP(CONCATENATE($D397," 2"),'VEINS SIMPLIFIED'!$I:$S,'VEINS SIMPLIFIED'!$R$1,0),"")</f>
        <v>FELDSPAR</v>
      </c>
      <c r="N397">
        <f>IFERROR(VLOOKUP(CONCATENATE($D397," 2"),'VEINS SIMPLIFIED'!$I:$S,'VEINS SIMPLIFIED'!$N$1,0),"")</f>
        <v>295.2</v>
      </c>
      <c r="O397">
        <f>IFERROR(VLOOKUP(CONCATENATE($D397," 2"),'VEINS SIMPLIFIED'!$I:$S,'VEINS SIMPLIFIED'!$O$1,0),"")</f>
        <v>296.15999999999997</v>
      </c>
      <c r="P397" t="str">
        <f>IFERROR(VLOOKUP(CONCATENATE($D397," 3"),'VEINS SIMPLIFIED'!$I:$S,'VEINS SIMPLIFIED'!$R$1,0),"")</f>
        <v>EPIDOTE</v>
      </c>
      <c r="Q397">
        <f>IFERROR(VLOOKUP(CONCATENATE($D397," 3"),'VEINS SIMPLIFIED'!$I:$S,'VEINS SIMPLIFIED'!$N$1,0),"")</f>
        <v>295.2</v>
      </c>
      <c r="R397">
        <f>IFERROR(VLOOKUP(CONCATENATE($D397," 3"),'VEINS SIMPLIFIED'!$I:$S,'VEINS SIMPLIFIED'!$O$1,0),"")</f>
        <v>296.15999999999997</v>
      </c>
      <c r="S397" t="str">
        <f>IFERROR(VLOOKUP(CONCATENATE($D397," 4"),'VEINS SIMPLIFIED'!$I:$S,'VEINS SIMPLIFIED'!$R$1,0),"")</f>
        <v>CHLORITE</v>
      </c>
      <c r="T397">
        <f>IFERROR(VLOOKUP(CONCATENATE($D397," 4"),'VEINS SIMPLIFIED'!$I:$S,'VEINS SIMPLIFIED'!$N$1,0),"")</f>
        <v>295.2</v>
      </c>
      <c r="U397">
        <f>IFERROR(VLOOKUP(CONCATENATE($D397," 4"),'VEINS SIMPLIFIED'!$I:$S,'VEINS SIMPLIFIED'!$O$1,0),"")</f>
        <v>296.15999999999997</v>
      </c>
      <c r="V397" t="str">
        <f>IFERROR(VLOOKUP(CONCATENATE($D397," 5"),'VEINS SIMPLIFIED'!$I:$S,'VEINS SIMPLIFIED'!$R$1,0),"")</f>
        <v>OTHER</v>
      </c>
      <c r="W397">
        <f>IFERROR(VLOOKUP(CONCATENATE($D397," 5"),'VEINS SIMPLIFIED'!$I:$S,'VEINS SIMPLIFIED'!$N$1,0),"")</f>
        <v>295.31</v>
      </c>
      <c r="X397">
        <f>IFERROR(VLOOKUP(CONCATENATE($D397," 5"),'VEINS SIMPLIFIED'!$I:$S,'VEINS SIMPLIFIED'!$O$1,0),"")</f>
        <v>295.47999999999996</v>
      </c>
      <c r="Y397" s="113" t="str">
        <f>IFERROR(VLOOKUP(CONCATENATE($D397," o"),'VEINS SIMPLIFIED'!$I:$BX,68,0),"")</f>
        <v>Patchy laminated calcite with folded albite veins.</v>
      </c>
    </row>
    <row r="398" spans="2:25" hidden="1" x14ac:dyDescent="0.3">
      <c r="B398">
        <v>125</v>
      </c>
      <c r="C398">
        <v>2</v>
      </c>
      <c r="D398" t="str">
        <f t="shared" si="6"/>
        <v>125-2</v>
      </c>
      <c r="E398">
        <v>0</v>
      </c>
      <c r="F398">
        <v>86</v>
      </c>
      <c r="G398" s="126">
        <v>296.16499999999996</v>
      </c>
      <c r="H398" s="122">
        <v>297.02499999999998</v>
      </c>
      <c r="I398" s="55" t="str">
        <f>IFERROR(VLOOKUP($D398,'VEINS SIMPLIFIED'!$H:$J,3,0),"")</f>
        <v>Sole</v>
      </c>
      <c r="J398" t="str">
        <f>IFERROR(VLOOKUP(CONCATENATE($D398," 1"),'VEINS SIMPLIFIED'!$I:$S,'VEINS SIMPLIFIED'!$R$1,0),"")</f>
        <v/>
      </c>
      <c r="K398" s="122" t="str">
        <f>IFERROR(VLOOKUP(CONCATENATE($D398," 1"),'VEINS SIMPLIFIED'!$I:$S,'VEINS SIMPLIFIED'!$N$1,0),"")</f>
        <v/>
      </c>
      <c r="L398" s="122" t="str">
        <f>IFERROR(VLOOKUP(CONCATENATE($D398," 1"),'VEINS SIMPLIFIED'!$I:$S,'VEINS SIMPLIFIED'!$O$1,0),"")</f>
        <v/>
      </c>
      <c r="M398" t="str">
        <f>IFERROR(VLOOKUP(CONCATENATE($D398," 2"),'VEINS SIMPLIFIED'!$I:$S,'VEINS SIMPLIFIED'!$R$1,0),"")</f>
        <v>FELDSPAR</v>
      </c>
      <c r="N398">
        <f>IFERROR(VLOOKUP(CONCATENATE($D398," 2"),'VEINS SIMPLIFIED'!$I:$S,'VEINS SIMPLIFIED'!$N$1,0),"")</f>
        <v>296.16499999999996</v>
      </c>
      <c r="O398">
        <f>IFERROR(VLOOKUP(CONCATENATE($D398," 2"),'VEINS SIMPLIFIED'!$I:$S,'VEINS SIMPLIFIED'!$O$1,0),"")</f>
        <v>297.02499999999998</v>
      </c>
      <c r="P398" t="str">
        <f>IFERROR(VLOOKUP(CONCATENATE($D398," 3"),'VEINS SIMPLIFIED'!$I:$S,'VEINS SIMPLIFIED'!$R$1,0),"")</f>
        <v/>
      </c>
      <c r="Q398" t="str">
        <f>IFERROR(VLOOKUP(CONCATENATE($D398," 3"),'VEINS SIMPLIFIED'!$I:$S,'VEINS SIMPLIFIED'!$N$1,0),"")</f>
        <v/>
      </c>
      <c r="R398" t="str">
        <f>IFERROR(VLOOKUP(CONCATENATE($D398," 3"),'VEINS SIMPLIFIED'!$I:$S,'VEINS SIMPLIFIED'!$O$1,0),"")</f>
        <v/>
      </c>
      <c r="S398" t="str">
        <f>IFERROR(VLOOKUP(CONCATENATE($D398," 4"),'VEINS SIMPLIFIED'!$I:$S,'VEINS SIMPLIFIED'!$R$1,0),"")</f>
        <v>CHLORITE</v>
      </c>
      <c r="T398">
        <f>IFERROR(VLOOKUP(CONCATENATE($D398," 4"),'VEINS SIMPLIFIED'!$I:$S,'VEINS SIMPLIFIED'!$N$1,0),"")</f>
        <v>296.16499999999996</v>
      </c>
      <c r="U398">
        <f>IFERROR(VLOOKUP(CONCATENATE($D398," 4"),'VEINS SIMPLIFIED'!$I:$S,'VEINS SIMPLIFIED'!$O$1,0),"")</f>
        <v>297.02499999999998</v>
      </c>
      <c r="V398" t="str">
        <f>IFERROR(VLOOKUP(CONCATENATE($D398," 5"),'VEINS SIMPLIFIED'!$I:$S,'VEINS SIMPLIFIED'!$R$1,0),"")</f>
        <v>OTHER</v>
      </c>
      <c r="W398">
        <f>IFERROR(VLOOKUP(CONCATENATE($D398," 5"),'VEINS SIMPLIFIED'!$I:$S,'VEINS SIMPLIFIED'!$N$1,0),"")</f>
        <v>296.16499999999996</v>
      </c>
      <c r="X398">
        <f>IFERROR(VLOOKUP(CONCATENATE($D398," 5"),'VEINS SIMPLIFIED'!$I:$S,'VEINS SIMPLIFIED'!$O$1,0),"")</f>
        <v>297.02499999999998</v>
      </c>
      <c r="Y398" s="113" t="str">
        <f>IFERROR(VLOOKUP(CONCATENATE($D398," o"),'VEINS SIMPLIFIED'!$I:$BX,68,0),"")</f>
        <v>Core has low amount of veins. Dominated by folded qtz-calcite veins.</v>
      </c>
    </row>
    <row r="399" spans="2:25" hidden="1" x14ac:dyDescent="0.3">
      <c r="B399">
        <v>125</v>
      </c>
      <c r="C399">
        <v>3</v>
      </c>
      <c r="D399" t="str">
        <f t="shared" si="6"/>
        <v>125-3</v>
      </c>
      <c r="E399">
        <v>0</v>
      </c>
      <c r="F399">
        <v>71</v>
      </c>
      <c r="G399" s="126">
        <v>297.02999999999997</v>
      </c>
      <c r="H399" s="122">
        <v>297.73999999999995</v>
      </c>
      <c r="I399" s="55" t="str">
        <f>IFERROR(VLOOKUP($D399,'VEINS SIMPLIFIED'!$H:$J,3,0),"")</f>
        <v>Sole</v>
      </c>
      <c r="J399" t="str">
        <f>IFERROR(VLOOKUP(CONCATENATE($D399," 1"),'VEINS SIMPLIFIED'!$I:$S,'VEINS SIMPLIFIED'!$R$1,0),"")</f>
        <v>QUARTZ</v>
      </c>
      <c r="K399" s="122">
        <f>IFERROR(VLOOKUP(CONCATENATE($D399," 1"),'VEINS SIMPLIFIED'!$I:$S,'VEINS SIMPLIFIED'!$N$1,0),"")</f>
        <v>297.02999999999997</v>
      </c>
      <c r="L399" s="122">
        <f>IFERROR(VLOOKUP(CONCATENATE($D399," 1"),'VEINS SIMPLIFIED'!$I:$S,'VEINS SIMPLIFIED'!$O$1,0),"")</f>
        <v>297.72999999999996</v>
      </c>
      <c r="M399" t="str">
        <f>IFERROR(VLOOKUP(CONCATENATE($D399," 2"),'VEINS SIMPLIFIED'!$I:$S,'VEINS SIMPLIFIED'!$R$1,0),"")</f>
        <v>FELDSPAR</v>
      </c>
      <c r="N399">
        <f>IFERROR(VLOOKUP(CONCATENATE($D399," 2"),'VEINS SIMPLIFIED'!$I:$S,'VEINS SIMPLIFIED'!$N$1,0),"")</f>
        <v>297.02999999999997</v>
      </c>
      <c r="O399">
        <f>IFERROR(VLOOKUP(CONCATENATE($D399," 2"),'VEINS SIMPLIFIED'!$I:$S,'VEINS SIMPLIFIED'!$O$1,0),"")</f>
        <v>297.72999999999996</v>
      </c>
      <c r="P399" t="str">
        <f>IFERROR(VLOOKUP(CONCATENATE($D399," 3"),'VEINS SIMPLIFIED'!$I:$S,'VEINS SIMPLIFIED'!$R$1,0),"")</f>
        <v/>
      </c>
      <c r="Q399" t="str">
        <f>IFERROR(VLOOKUP(CONCATENATE($D399," 3"),'VEINS SIMPLIFIED'!$I:$S,'VEINS SIMPLIFIED'!$N$1,0),"")</f>
        <v/>
      </c>
      <c r="R399" t="str">
        <f>IFERROR(VLOOKUP(CONCATENATE($D399," 3"),'VEINS SIMPLIFIED'!$I:$S,'VEINS SIMPLIFIED'!$O$1,0),"")</f>
        <v/>
      </c>
      <c r="S399" t="str">
        <f>IFERROR(VLOOKUP(CONCATENATE($D399," 4"),'VEINS SIMPLIFIED'!$I:$S,'VEINS SIMPLIFIED'!$R$1,0),"")</f>
        <v>CHLORITE</v>
      </c>
      <c r="T399">
        <f>IFERROR(VLOOKUP(CONCATENATE($D399," 4"),'VEINS SIMPLIFIED'!$I:$S,'VEINS SIMPLIFIED'!$N$1,0),"")</f>
        <v>297.02999999999997</v>
      </c>
      <c r="U399">
        <f>IFERROR(VLOOKUP(CONCATENATE($D399," 4"),'VEINS SIMPLIFIED'!$I:$S,'VEINS SIMPLIFIED'!$O$1,0),"")</f>
        <v>297.72999999999996</v>
      </c>
      <c r="V399" t="str">
        <f>IFERROR(VLOOKUP(CONCATENATE($D399," 5"),'VEINS SIMPLIFIED'!$I:$S,'VEINS SIMPLIFIED'!$R$1,0),"")</f>
        <v>OTHER</v>
      </c>
      <c r="W399">
        <f>IFERROR(VLOOKUP(CONCATENATE($D399," 5"),'VEINS SIMPLIFIED'!$I:$S,'VEINS SIMPLIFIED'!$N$1,0),"")</f>
        <v>297.02999999999997</v>
      </c>
      <c r="X399">
        <f>IFERROR(VLOOKUP(CONCATENATE($D399," 5"),'VEINS SIMPLIFIED'!$I:$S,'VEINS SIMPLIFIED'!$O$1,0),"")</f>
        <v>297.72999999999996</v>
      </c>
      <c r="Y399" s="113" t="str">
        <f>IFERROR(VLOOKUP(CONCATENATE($D399," o"),'VEINS SIMPLIFIED'!$I:$BX,68,0),"")</f>
        <v>Folded felsdpar in top 15 cm less folded below. Patchy calcite and late qtz breccia vein.</v>
      </c>
    </row>
    <row r="400" spans="2:25" hidden="1" x14ac:dyDescent="0.3">
      <c r="B400">
        <v>125</v>
      </c>
      <c r="C400">
        <v>4</v>
      </c>
      <c r="D400" t="str">
        <f t="shared" si="6"/>
        <v>125-4</v>
      </c>
      <c r="E400">
        <v>0</v>
      </c>
      <c r="F400">
        <v>55</v>
      </c>
      <c r="G400" s="126">
        <v>297.74499999999995</v>
      </c>
      <c r="H400" s="122">
        <v>298.29499999999996</v>
      </c>
      <c r="I400" s="55" t="str">
        <f>IFERROR(VLOOKUP($D400,'VEINS SIMPLIFIED'!$H:$J,3,0),"")</f>
        <v>Sole</v>
      </c>
      <c r="J400" t="str">
        <f>IFERROR(VLOOKUP(CONCATENATE($D400," 1"),'VEINS SIMPLIFIED'!$I:$S,'VEINS SIMPLIFIED'!$R$1,0),"")</f>
        <v>QUARTZ</v>
      </c>
      <c r="K400" s="122">
        <f>IFERROR(VLOOKUP(CONCATENATE($D400," 1"),'VEINS SIMPLIFIED'!$I:$S,'VEINS SIMPLIFIED'!$N$1,0),"")</f>
        <v>297.74499999999995</v>
      </c>
      <c r="L400" s="122">
        <f>IFERROR(VLOOKUP(CONCATENATE($D400," 1"),'VEINS SIMPLIFIED'!$I:$S,'VEINS SIMPLIFIED'!$O$1,0),"")</f>
        <v>298.29499999999996</v>
      </c>
      <c r="M400" t="str">
        <f>IFERROR(VLOOKUP(CONCATENATE($D400," 2"),'VEINS SIMPLIFIED'!$I:$S,'VEINS SIMPLIFIED'!$R$1,0),"")</f>
        <v>FELDSPAR</v>
      </c>
      <c r="N400">
        <f>IFERROR(VLOOKUP(CONCATENATE($D400," 2"),'VEINS SIMPLIFIED'!$I:$S,'VEINS SIMPLIFIED'!$N$1,0),"")</f>
        <v>297.74499999999995</v>
      </c>
      <c r="O400">
        <f>IFERROR(VLOOKUP(CONCATENATE($D400," 2"),'VEINS SIMPLIFIED'!$I:$S,'VEINS SIMPLIFIED'!$O$1,0),"")</f>
        <v>298.29499999999996</v>
      </c>
      <c r="P400" t="str">
        <f>IFERROR(VLOOKUP(CONCATENATE($D400," 3"),'VEINS SIMPLIFIED'!$I:$S,'VEINS SIMPLIFIED'!$R$1,0),"")</f>
        <v>EPIDOTE</v>
      </c>
      <c r="Q400">
        <f>IFERROR(VLOOKUP(CONCATENATE($D400," 3"),'VEINS SIMPLIFIED'!$I:$S,'VEINS SIMPLIFIED'!$N$1,0),"")</f>
        <v>297.74499999999995</v>
      </c>
      <c r="R400">
        <f>IFERROR(VLOOKUP(CONCATENATE($D400," 3"),'VEINS SIMPLIFIED'!$I:$S,'VEINS SIMPLIFIED'!$O$1,0),"")</f>
        <v>298.29499999999996</v>
      </c>
      <c r="S400" t="str">
        <f>IFERROR(VLOOKUP(CONCATENATE($D400," 4"),'VEINS SIMPLIFIED'!$I:$S,'VEINS SIMPLIFIED'!$R$1,0),"")</f>
        <v>CHLORITE</v>
      </c>
      <c r="T400">
        <f>IFERROR(VLOOKUP(CONCATENATE($D400," 4"),'VEINS SIMPLIFIED'!$I:$S,'VEINS SIMPLIFIED'!$N$1,0),"")</f>
        <v>297.74499999999995</v>
      </c>
      <c r="U400">
        <f>IFERROR(VLOOKUP(CONCATENATE($D400," 4"),'VEINS SIMPLIFIED'!$I:$S,'VEINS SIMPLIFIED'!$O$1,0),"")</f>
        <v>298.29499999999996</v>
      </c>
      <c r="V400" t="str">
        <f>IFERROR(VLOOKUP(CONCATENATE($D400," 5"),'VEINS SIMPLIFIED'!$I:$S,'VEINS SIMPLIFIED'!$R$1,0),"")</f>
        <v>OTHER</v>
      </c>
      <c r="W400">
        <f>IFERROR(VLOOKUP(CONCATENATE($D400," 5"),'VEINS SIMPLIFIED'!$I:$S,'VEINS SIMPLIFIED'!$N$1,0),"")</f>
        <v>297.74499999999995</v>
      </c>
      <c r="X400">
        <f>IFERROR(VLOOKUP(CONCATENATE($D400," 5"),'VEINS SIMPLIFIED'!$I:$S,'VEINS SIMPLIFIED'!$O$1,0),"")</f>
        <v>298.29499999999996</v>
      </c>
      <c r="Y400" s="113" t="str">
        <f>IFERROR(VLOOKUP(CONCATENATE($D400," o"),'VEINS SIMPLIFIED'!$I:$BX,68,0),"")</f>
        <v>Early albite, qtz and chalcite- chlorite veins heterogeneously folded cross cut by late clacite vein.</v>
      </c>
    </row>
    <row r="401" spans="2:25" hidden="1" x14ac:dyDescent="0.3">
      <c r="B401">
        <v>126</v>
      </c>
      <c r="C401">
        <v>1</v>
      </c>
      <c r="D401" t="str">
        <f t="shared" si="6"/>
        <v>126-1</v>
      </c>
      <c r="E401">
        <v>0</v>
      </c>
      <c r="F401">
        <v>97</v>
      </c>
      <c r="G401" s="126">
        <v>298.25</v>
      </c>
      <c r="H401" s="122">
        <v>299.22000000000003</v>
      </c>
      <c r="I401" s="55" t="str">
        <f>IFERROR(VLOOKUP($D401,'VEINS SIMPLIFIED'!$H:$J,3,0),"")</f>
        <v>Sole</v>
      </c>
      <c r="J401" t="str">
        <f>IFERROR(VLOOKUP(CONCATENATE($D401," 1"),'VEINS SIMPLIFIED'!$I:$S,'VEINS SIMPLIFIED'!$R$1,0),"")</f>
        <v>QUARTZ</v>
      </c>
      <c r="K401" s="122">
        <f>IFERROR(VLOOKUP(CONCATENATE($D401," 1"),'VEINS SIMPLIFIED'!$I:$S,'VEINS SIMPLIFIED'!$N$1,0),"")</f>
        <v>298.25</v>
      </c>
      <c r="L401" s="122">
        <f>IFERROR(VLOOKUP(CONCATENATE($D401," 1"),'VEINS SIMPLIFIED'!$I:$S,'VEINS SIMPLIFIED'!$O$1,0),"")</f>
        <v>299.22000000000003</v>
      </c>
      <c r="M401" t="str">
        <f>IFERROR(VLOOKUP(CONCATENATE($D401," 2"),'VEINS SIMPLIFIED'!$I:$S,'VEINS SIMPLIFIED'!$R$1,0),"")</f>
        <v>FELDSPAR</v>
      </c>
      <c r="N401">
        <f>IFERROR(VLOOKUP(CONCATENATE($D401," 2"),'VEINS SIMPLIFIED'!$I:$S,'VEINS SIMPLIFIED'!$N$1,0),"")</f>
        <v>298.25</v>
      </c>
      <c r="O401">
        <f>IFERROR(VLOOKUP(CONCATENATE($D401," 2"),'VEINS SIMPLIFIED'!$I:$S,'VEINS SIMPLIFIED'!$O$1,0),"")</f>
        <v>299.22000000000003</v>
      </c>
      <c r="P401" t="str">
        <f>IFERROR(VLOOKUP(CONCATENATE($D401," 3"),'VEINS SIMPLIFIED'!$I:$S,'VEINS SIMPLIFIED'!$R$1,0),"")</f>
        <v/>
      </c>
      <c r="Q401" t="str">
        <f>IFERROR(VLOOKUP(CONCATENATE($D401," 3"),'VEINS SIMPLIFIED'!$I:$S,'VEINS SIMPLIFIED'!$N$1,0),"")</f>
        <v/>
      </c>
      <c r="R401" t="str">
        <f>IFERROR(VLOOKUP(CONCATENATE($D401," 3"),'VEINS SIMPLIFIED'!$I:$S,'VEINS SIMPLIFIED'!$O$1,0),"")</f>
        <v/>
      </c>
      <c r="S401" t="str">
        <f>IFERROR(VLOOKUP(CONCATENATE($D401," 4"),'VEINS SIMPLIFIED'!$I:$S,'VEINS SIMPLIFIED'!$R$1,0),"")</f>
        <v>CHLORITE</v>
      </c>
      <c r="T401">
        <f>IFERROR(VLOOKUP(CONCATENATE($D401," 4"),'VEINS SIMPLIFIED'!$I:$S,'VEINS SIMPLIFIED'!$N$1,0),"")</f>
        <v>298.25</v>
      </c>
      <c r="U401">
        <f>IFERROR(VLOOKUP(CONCATENATE($D401," 4"),'VEINS SIMPLIFIED'!$I:$S,'VEINS SIMPLIFIED'!$O$1,0),"")</f>
        <v>299.22000000000003</v>
      </c>
      <c r="V401" t="str">
        <f>IFERROR(VLOOKUP(CONCATENATE($D401," 5"),'VEINS SIMPLIFIED'!$I:$S,'VEINS SIMPLIFIED'!$R$1,0),"")</f>
        <v>OTHER</v>
      </c>
      <c r="W401">
        <f>IFERROR(VLOOKUP(CONCATENATE($D401," 5"),'VEINS SIMPLIFIED'!$I:$S,'VEINS SIMPLIFIED'!$N$1,0),"")</f>
        <v>298.25</v>
      </c>
      <c r="X401">
        <f>IFERROR(VLOOKUP(CONCATENATE($D401," 5"),'VEINS SIMPLIFIED'!$I:$S,'VEINS SIMPLIFIED'!$O$1,0),"")</f>
        <v>299.22000000000003</v>
      </c>
      <c r="Y401" s="113" t="str">
        <f>IFERROR(VLOOKUP(CONCATENATE($D401," o"),'VEINS SIMPLIFIED'!$I:$BX,68,0),"")</f>
        <v>Thi n albite, qtz veins predominate. Late calcite and early qtz. Net chlorite veins.</v>
      </c>
    </row>
    <row r="402" spans="2:25" hidden="1" x14ac:dyDescent="0.3">
      <c r="B402">
        <v>126</v>
      </c>
      <c r="C402">
        <v>2</v>
      </c>
      <c r="D402" t="str">
        <f t="shared" si="6"/>
        <v>126-2</v>
      </c>
      <c r="E402">
        <v>0</v>
      </c>
      <c r="F402">
        <v>91</v>
      </c>
      <c r="G402" s="126">
        <v>299.22000000000003</v>
      </c>
      <c r="H402" s="122">
        <v>300.13000000000005</v>
      </c>
      <c r="I402" s="55" t="str">
        <f>IFERROR(VLOOKUP($D402,'VEINS SIMPLIFIED'!$H:$J,3,0),"")</f>
        <v>Sole</v>
      </c>
      <c r="J402" t="str">
        <f>IFERROR(VLOOKUP(CONCATENATE($D402," 1"),'VEINS SIMPLIFIED'!$I:$S,'VEINS SIMPLIFIED'!$R$1,0),"")</f>
        <v>QUARTZ</v>
      </c>
      <c r="K402" s="122">
        <f>IFERROR(VLOOKUP(CONCATENATE($D402," 1"),'VEINS SIMPLIFIED'!$I:$S,'VEINS SIMPLIFIED'!$N$1,0),"")</f>
        <v>299.22000000000003</v>
      </c>
      <c r="L402" s="122">
        <f>IFERROR(VLOOKUP(CONCATENATE($D402," 1"),'VEINS SIMPLIFIED'!$I:$S,'VEINS SIMPLIFIED'!$O$1,0),"")</f>
        <v>300.13000000000005</v>
      </c>
      <c r="M402" t="str">
        <f>IFERROR(VLOOKUP(CONCATENATE($D402," 2"),'VEINS SIMPLIFIED'!$I:$S,'VEINS SIMPLIFIED'!$R$1,0),"")</f>
        <v>FELDSPAR</v>
      </c>
      <c r="N402">
        <f>IFERROR(VLOOKUP(CONCATENATE($D402," 2"),'VEINS SIMPLIFIED'!$I:$S,'VEINS SIMPLIFIED'!$N$1,0),"")</f>
        <v>299.22000000000003</v>
      </c>
      <c r="O402">
        <f>IFERROR(VLOOKUP(CONCATENATE($D402," 2"),'VEINS SIMPLIFIED'!$I:$S,'VEINS SIMPLIFIED'!$O$1,0),"")</f>
        <v>300.13000000000005</v>
      </c>
      <c r="P402" t="str">
        <f>IFERROR(VLOOKUP(CONCATENATE($D402," 3"),'VEINS SIMPLIFIED'!$I:$S,'VEINS SIMPLIFIED'!$R$1,0),"")</f>
        <v>EPIDOTE</v>
      </c>
      <c r="Q402">
        <f>IFERROR(VLOOKUP(CONCATENATE($D402," 3"),'VEINS SIMPLIFIED'!$I:$S,'VEINS SIMPLIFIED'!$N$1,0),"")</f>
        <v>299.22000000000003</v>
      </c>
      <c r="R402">
        <f>IFERROR(VLOOKUP(CONCATENATE($D402," 3"),'VEINS SIMPLIFIED'!$I:$S,'VEINS SIMPLIFIED'!$O$1,0),"")</f>
        <v>300.13000000000005</v>
      </c>
      <c r="S402" t="str">
        <f>IFERROR(VLOOKUP(CONCATENATE($D402," 4"),'VEINS SIMPLIFIED'!$I:$S,'VEINS SIMPLIFIED'!$R$1,0),"")</f>
        <v>CHLORITE</v>
      </c>
      <c r="T402">
        <f>IFERROR(VLOOKUP(CONCATENATE($D402," 4"),'VEINS SIMPLIFIED'!$I:$S,'VEINS SIMPLIFIED'!$N$1,0),"")</f>
        <v>299.22000000000003</v>
      </c>
      <c r="U402">
        <f>IFERROR(VLOOKUP(CONCATENATE($D402," 4"),'VEINS SIMPLIFIED'!$I:$S,'VEINS SIMPLIFIED'!$O$1,0),"")</f>
        <v>300.13000000000005</v>
      </c>
      <c r="V402" t="str">
        <f>IFERROR(VLOOKUP(CONCATENATE($D402," 5"),'VEINS SIMPLIFIED'!$I:$S,'VEINS SIMPLIFIED'!$R$1,0),"")</f>
        <v/>
      </c>
      <c r="W402" t="str">
        <f>IFERROR(VLOOKUP(CONCATENATE($D402," 5"),'VEINS SIMPLIFIED'!$I:$S,'VEINS SIMPLIFIED'!$N$1,0),"")</f>
        <v/>
      </c>
      <c r="X402" t="str">
        <f>IFERROR(VLOOKUP(CONCATENATE($D402," 5"),'VEINS SIMPLIFIED'!$I:$S,'VEINS SIMPLIFIED'!$O$1,0),"")</f>
        <v/>
      </c>
      <c r="Y402" s="113" t="str">
        <f>IFERROR(VLOOKUP(CONCATENATE($D402," o"),'VEINS SIMPLIFIED'!$I:$BX,68,0),"")</f>
        <v>Albite, patchy qtz, diffuse. Epidote, net chlrotie veins and early calcite present o the core. EOH</v>
      </c>
    </row>
    <row r="403" spans="2:25" x14ac:dyDescent="0.3">
      <c r="Y403" s="113"/>
    </row>
    <row r="404" spans="2:25" x14ac:dyDescent="0.3">
      <c r="Y404" s="113"/>
    </row>
    <row r="405" spans="2:25" x14ac:dyDescent="0.3">
      <c r="Y405" s="113"/>
    </row>
    <row r="406" spans="2:25" x14ac:dyDescent="0.3">
      <c r="Y406" s="113"/>
    </row>
    <row r="407" spans="2:25" x14ac:dyDescent="0.3">
      <c r="Y407" s="113"/>
    </row>
    <row r="408" spans="2:25" x14ac:dyDescent="0.3">
      <c r="Y408" s="113"/>
    </row>
    <row r="409" spans="2:25" x14ac:dyDescent="0.3">
      <c r="Y409" s="113"/>
    </row>
    <row r="410" spans="2:25" x14ac:dyDescent="0.3">
      <c r="Y410" s="113"/>
    </row>
    <row r="411" spans="2:25" x14ac:dyDescent="0.3">
      <c r="Y411" s="113"/>
    </row>
    <row r="412" spans="2:25" x14ac:dyDescent="0.3">
      <c r="Y412" s="113"/>
    </row>
    <row r="413" spans="2:25" x14ac:dyDescent="0.3">
      <c r="Y413" s="113"/>
    </row>
    <row r="414" spans="2:25" x14ac:dyDescent="0.3">
      <c r="Y414" s="113"/>
    </row>
    <row r="415" spans="2:25" x14ac:dyDescent="0.3">
      <c r="Y415" s="113"/>
    </row>
    <row r="416" spans="2:25" x14ac:dyDescent="0.3">
      <c r="Y416" s="113"/>
    </row>
    <row r="417" spans="25:25" customFormat="1" x14ac:dyDescent="0.3">
      <c r="Y417" s="113"/>
    </row>
    <row r="418" spans="25:25" customFormat="1" x14ac:dyDescent="0.3">
      <c r="Y418" s="113"/>
    </row>
    <row r="419" spans="25:25" customFormat="1" x14ac:dyDescent="0.3">
      <c r="Y419" s="113"/>
    </row>
    <row r="420" spans="25:25" customFormat="1" x14ac:dyDescent="0.3">
      <c r="Y420" s="113"/>
    </row>
    <row r="421" spans="25:25" customFormat="1" x14ac:dyDescent="0.3">
      <c r="Y421" s="113"/>
    </row>
    <row r="422" spans="25:25" customFormat="1" x14ac:dyDescent="0.3">
      <c r="Y422" s="113"/>
    </row>
    <row r="423" spans="25:25" customFormat="1" x14ac:dyDescent="0.3">
      <c r="Y423" s="113"/>
    </row>
    <row r="424" spans="25:25" customFormat="1" x14ac:dyDescent="0.3">
      <c r="Y424" s="113"/>
    </row>
    <row r="425" spans="25:25" customFormat="1" x14ac:dyDescent="0.3">
      <c r="Y425" s="113"/>
    </row>
    <row r="426" spans="25:25" customFormat="1" x14ac:dyDescent="0.3">
      <c r="Y426" s="113"/>
    </row>
    <row r="427" spans="25:25" customFormat="1" x14ac:dyDescent="0.3">
      <c r="Y427" s="113"/>
    </row>
    <row r="428" spans="25:25" customFormat="1" x14ac:dyDescent="0.3">
      <c r="Y428" s="113"/>
    </row>
    <row r="429" spans="25:25" customFormat="1" x14ac:dyDescent="0.3">
      <c r="Y429" s="113"/>
    </row>
    <row r="430" spans="25:25" customFormat="1" x14ac:dyDescent="0.3">
      <c r="Y430" s="113"/>
    </row>
    <row r="431" spans="25:25" customFormat="1" x14ac:dyDescent="0.3">
      <c r="Y431" s="113"/>
    </row>
    <row r="432" spans="25:25" customFormat="1" x14ac:dyDescent="0.3">
      <c r="Y432" s="113"/>
    </row>
    <row r="433" spans="25:25" customFormat="1" x14ac:dyDescent="0.3">
      <c r="Y433" s="113"/>
    </row>
    <row r="434" spans="25:25" customFormat="1" x14ac:dyDescent="0.3">
      <c r="Y434" s="113"/>
    </row>
    <row r="435" spans="25:25" customFormat="1" x14ac:dyDescent="0.3">
      <c r="Y435" s="113"/>
    </row>
    <row r="436" spans="25:25" customFormat="1" x14ac:dyDescent="0.3">
      <c r="Y436" s="113"/>
    </row>
    <row r="437" spans="25:25" customFormat="1" x14ac:dyDescent="0.3">
      <c r="Y437" s="113"/>
    </row>
    <row r="438" spans="25:25" customFormat="1" x14ac:dyDescent="0.3">
      <c r="Y438" s="113"/>
    </row>
    <row r="439" spans="25:25" customFormat="1" x14ac:dyDescent="0.3">
      <c r="Y439" s="113"/>
    </row>
    <row r="440" spans="25:25" customFormat="1" x14ac:dyDescent="0.3">
      <c r="Y440" s="113"/>
    </row>
    <row r="441" spans="25:25" customFormat="1" x14ac:dyDescent="0.3">
      <c r="Y441" s="113"/>
    </row>
    <row r="442" spans="25:25" customFormat="1" x14ac:dyDescent="0.3">
      <c r="Y442" s="113" t="str">
        <f>IFERROR(VLOOKUP(CONCATENATE($D442," o"),'VEINS SIMPLIFIED'!$I:$BX,67,0),"")</f>
        <v/>
      </c>
    </row>
    <row r="443" spans="25:25" customFormat="1" x14ac:dyDescent="0.3">
      <c r="Y443" s="113" t="str">
        <f>IFERROR(VLOOKUP(CONCATENATE($D443," o"),'VEINS SIMPLIFIED'!$I:$BX,67,0),"")</f>
        <v/>
      </c>
    </row>
    <row r="444" spans="25:25" customFormat="1" x14ac:dyDescent="0.3">
      <c r="Y444" s="113" t="str">
        <f>IFERROR(VLOOKUP(CONCATENATE($D444," o"),'VEINS SIMPLIFIED'!$I:$BX,67,0),"")</f>
        <v/>
      </c>
    </row>
    <row r="445" spans="25:25" customFormat="1" x14ac:dyDescent="0.3">
      <c r="Y445" s="113" t="str">
        <f>IFERROR(VLOOKUP(CONCATENATE($D445," o"),'VEINS SIMPLIFIED'!$I:$BX,67,0),"")</f>
        <v/>
      </c>
    </row>
    <row r="446" spans="25:25" customFormat="1" x14ac:dyDescent="0.3">
      <c r="Y446" s="113" t="str">
        <f>IFERROR(VLOOKUP(CONCATENATE($D446," o"),'VEINS SIMPLIFIED'!$I:$BX,67,0),"")</f>
        <v/>
      </c>
    </row>
    <row r="447" spans="25:25" customFormat="1" x14ac:dyDescent="0.3">
      <c r="Y447" s="113" t="str">
        <f>IFERROR(VLOOKUP(CONCATENATE($D447," o"),'VEINS SIMPLIFIED'!$I:$BX,67,0),"")</f>
        <v/>
      </c>
    </row>
    <row r="448" spans="25:25" customFormat="1" x14ac:dyDescent="0.3">
      <c r="Y448" s="113" t="str">
        <f>IFERROR(VLOOKUP(CONCATENATE($D448," o"),'VEINS SIMPLIFIED'!$I:$BX,67,0),"")</f>
        <v/>
      </c>
    </row>
    <row r="449" spans="25:25" customFormat="1" x14ac:dyDescent="0.3">
      <c r="Y449" s="113" t="str">
        <f>IFERROR(VLOOKUP(CONCATENATE($D449," o"),'VEINS SIMPLIFIED'!$I:$BX,67,0),"")</f>
        <v/>
      </c>
    </row>
    <row r="450" spans="25:25" customFormat="1" x14ac:dyDescent="0.3">
      <c r="Y450" s="113" t="str">
        <f>IFERROR(VLOOKUP(CONCATENATE($D450," o"),'VEINS SIMPLIFIED'!$I:$BX,67,0),"")</f>
        <v/>
      </c>
    </row>
    <row r="451" spans="25:25" customFormat="1" x14ac:dyDescent="0.3">
      <c r="Y451" s="113" t="str">
        <f>IFERROR(VLOOKUP(CONCATENATE($D451," o"),'VEINS SIMPLIFIED'!$I:$BX,67,0),"")</f>
        <v/>
      </c>
    </row>
    <row r="452" spans="25:25" customFormat="1" x14ac:dyDescent="0.3">
      <c r="Y452" s="113" t="str">
        <f>IFERROR(VLOOKUP(CONCATENATE($D452," o"),'VEINS SIMPLIFIED'!$I:$BX,67,0),"")</f>
        <v/>
      </c>
    </row>
    <row r="453" spans="25:25" customFormat="1" x14ac:dyDescent="0.3">
      <c r="Y453" s="113" t="str">
        <f>IFERROR(VLOOKUP(CONCATENATE($D453," o"),'VEINS SIMPLIFIED'!$I:$BX,67,0),"")</f>
        <v/>
      </c>
    </row>
    <row r="454" spans="25:25" customFormat="1" x14ac:dyDescent="0.3">
      <c r="Y454" s="113" t="str">
        <f>IFERROR(VLOOKUP(CONCATENATE($D454," o"),'VEINS SIMPLIFIED'!$I:$BX,67,0),"")</f>
        <v/>
      </c>
    </row>
    <row r="455" spans="25:25" customFormat="1" x14ac:dyDescent="0.3">
      <c r="Y455" s="113" t="str">
        <f>IFERROR(VLOOKUP(CONCATENATE($D455," o"),'VEINS SIMPLIFIED'!$I:$BX,67,0),"")</f>
        <v/>
      </c>
    </row>
    <row r="456" spans="25:25" customFormat="1" x14ac:dyDescent="0.3">
      <c r="Y456" s="113" t="str">
        <f>IFERROR(VLOOKUP(CONCATENATE($D456," o"),'VEINS SIMPLIFIED'!$I:$BX,67,0),"")</f>
        <v/>
      </c>
    </row>
    <row r="457" spans="25:25" customFormat="1" x14ac:dyDescent="0.3">
      <c r="Y457" s="113" t="str">
        <f>IFERROR(VLOOKUP(CONCATENATE($D457," o"),'VEINS SIMPLIFIED'!$I:$BX,67,0),"")</f>
        <v/>
      </c>
    </row>
    <row r="458" spans="25:25" customFormat="1" x14ac:dyDescent="0.3">
      <c r="Y458" s="113" t="str">
        <f>IFERROR(VLOOKUP(CONCATENATE($D458," o"),'VEINS SIMPLIFIED'!$I:$BX,67,0),"")</f>
        <v/>
      </c>
    </row>
    <row r="459" spans="25:25" customFormat="1" x14ac:dyDescent="0.3">
      <c r="Y459" s="113" t="str">
        <f>IFERROR(VLOOKUP(CONCATENATE($D459," o"),'VEINS SIMPLIFIED'!$I:$BX,67,0),"")</f>
        <v/>
      </c>
    </row>
    <row r="460" spans="25:25" customFormat="1" x14ac:dyDescent="0.3">
      <c r="Y460" s="113" t="str">
        <f>IFERROR(VLOOKUP(CONCATENATE($D460," o"),'VEINS SIMPLIFIED'!$I:$BX,67,0),"")</f>
        <v/>
      </c>
    </row>
    <row r="461" spans="25:25" customFormat="1" x14ac:dyDescent="0.3">
      <c r="Y461" s="113" t="str">
        <f>IFERROR(VLOOKUP(CONCATENATE($D461," o"),'VEINS SIMPLIFIED'!$I:$BX,67,0),"")</f>
        <v/>
      </c>
    </row>
    <row r="462" spans="25:25" customFormat="1" x14ac:dyDescent="0.3">
      <c r="Y462" s="113" t="str">
        <f>IFERROR(VLOOKUP(CONCATENATE($D462," o"),'VEINS SIMPLIFIED'!$I:$BX,67,0),"")</f>
        <v/>
      </c>
    </row>
    <row r="463" spans="25:25" customFormat="1" x14ac:dyDescent="0.3">
      <c r="Y463" s="113" t="str">
        <f>IFERROR(VLOOKUP(CONCATENATE($D463," o"),'VEINS SIMPLIFIED'!$I:$BX,67,0),"")</f>
        <v/>
      </c>
    </row>
    <row r="464" spans="25:25" customFormat="1" x14ac:dyDescent="0.3">
      <c r="Y464" s="113" t="str">
        <f>IFERROR(VLOOKUP(CONCATENATE($D464," o"),'VEINS SIMPLIFIED'!$I:$BX,67,0),"")</f>
        <v/>
      </c>
    </row>
    <row r="465" spans="25:25" customFormat="1" x14ac:dyDescent="0.3">
      <c r="Y465" s="113" t="str">
        <f>IFERROR(VLOOKUP(CONCATENATE($D465," o"),'VEINS SIMPLIFIED'!$I:$BX,67,0),"")</f>
        <v/>
      </c>
    </row>
    <row r="466" spans="25:25" customFormat="1" x14ac:dyDescent="0.3">
      <c r="Y466" s="113" t="str">
        <f>IFERROR(VLOOKUP(CONCATENATE($D466," o"),'VEINS SIMPLIFIED'!$I:$BX,67,0),"")</f>
        <v/>
      </c>
    </row>
    <row r="467" spans="25:25" customFormat="1" x14ac:dyDescent="0.3">
      <c r="Y467" s="113" t="str">
        <f>IFERROR(VLOOKUP(CONCATENATE($D467," o"),'VEINS SIMPLIFIED'!$I:$BX,67,0),"")</f>
        <v/>
      </c>
    </row>
    <row r="468" spans="25:25" customFormat="1" x14ac:dyDescent="0.3">
      <c r="Y468" s="113" t="str">
        <f>IFERROR(VLOOKUP(CONCATENATE($D468," o"),'VEINS SIMPLIFIED'!$I:$BX,67,0),"")</f>
        <v/>
      </c>
    </row>
    <row r="469" spans="25:25" customFormat="1" x14ac:dyDescent="0.3">
      <c r="Y469" s="113" t="str">
        <f>IFERROR(VLOOKUP(CONCATENATE($D469," o"),'VEINS SIMPLIFIED'!$I:$BX,67,0),"")</f>
        <v/>
      </c>
    </row>
    <row r="470" spans="25:25" customFormat="1" x14ac:dyDescent="0.3">
      <c r="Y470" s="113" t="str">
        <f>IFERROR(VLOOKUP(CONCATENATE($D470," o"),'VEINS SIMPLIFIED'!$I:$BX,67,0),"")</f>
        <v/>
      </c>
    </row>
    <row r="471" spans="25:25" customFormat="1" x14ac:dyDescent="0.3">
      <c r="Y471" s="113" t="str">
        <f>IFERROR(VLOOKUP(CONCATENATE($D471," o"),'VEINS SIMPLIFIED'!$I:$BX,67,0),"")</f>
        <v/>
      </c>
    </row>
    <row r="472" spans="25:25" customFormat="1" x14ac:dyDescent="0.3">
      <c r="Y472" s="113" t="str">
        <f>IFERROR(VLOOKUP(CONCATENATE($D472," o"),'VEINS SIMPLIFIED'!$I:$BX,67,0),"")</f>
        <v/>
      </c>
    </row>
    <row r="473" spans="25:25" customFormat="1" x14ac:dyDescent="0.3">
      <c r="Y473" s="113" t="str">
        <f>IFERROR(VLOOKUP(CONCATENATE($D473," o"),'VEINS SIMPLIFIED'!$I:$BX,67,0),"")</f>
        <v/>
      </c>
    </row>
    <row r="474" spans="25:25" customFormat="1" x14ac:dyDescent="0.3">
      <c r="Y474" s="113" t="str">
        <f>IFERROR(VLOOKUP(CONCATENATE($D474," o"),'VEINS SIMPLIFIED'!$I:$BX,67,0),"")</f>
        <v/>
      </c>
    </row>
    <row r="475" spans="25:25" customFormat="1" x14ac:dyDescent="0.3">
      <c r="Y475" s="113" t="str">
        <f>IFERROR(VLOOKUP(CONCATENATE($D475," o"),'VEINS SIMPLIFIED'!$I:$BX,67,0),"")</f>
        <v/>
      </c>
    </row>
    <row r="476" spans="25:25" customFormat="1" x14ac:dyDescent="0.3">
      <c r="Y476" s="113" t="str">
        <f>IFERROR(VLOOKUP(CONCATENATE($D476," o"),'VEINS SIMPLIFIED'!$I:$BX,67,0),"")</f>
        <v/>
      </c>
    </row>
    <row r="477" spans="25:25" customFormat="1" x14ac:dyDescent="0.3">
      <c r="Y477" s="113" t="str">
        <f>IFERROR(VLOOKUP(CONCATENATE($D477," o"),'VEINS SIMPLIFIED'!$I:$BX,67,0),"")</f>
        <v/>
      </c>
    </row>
    <row r="478" spans="25:25" customFormat="1" x14ac:dyDescent="0.3">
      <c r="Y478" s="113" t="str">
        <f>IFERROR(VLOOKUP(CONCATENATE($D478," o"),'VEINS SIMPLIFIED'!$I:$BX,67,0),"")</f>
        <v/>
      </c>
    </row>
    <row r="479" spans="25:25" customFormat="1" x14ac:dyDescent="0.3">
      <c r="Y479" s="113" t="str">
        <f>IFERROR(VLOOKUP(CONCATENATE($D479," o"),'VEINS SIMPLIFIED'!$I:$BX,67,0),"")</f>
        <v/>
      </c>
    </row>
    <row r="480" spans="25:25" customFormat="1" x14ac:dyDescent="0.3">
      <c r="Y480" s="113" t="str">
        <f>IFERROR(VLOOKUP(CONCATENATE($D480," o"),'VEINS SIMPLIFIED'!$I:$BX,67,0),"")</f>
        <v/>
      </c>
    </row>
    <row r="481" spans="25:25" customFormat="1" x14ac:dyDescent="0.3">
      <c r="Y481" s="113" t="str">
        <f>IFERROR(VLOOKUP(CONCATENATE($D481," o"),'VEINS SIMPLIFIED'!$I:$BX,67,0),"")</f>
        <v/>
      </c>
    </row>
    <row r="482" spans="25:25" customFormat="1" x14ac:dyDescent="0.3">
      <c r="Y482" s="113" t="str">
        <f>IFERROR(VLOOKUP(CONCATENATE($D482," o"),'VEINS SIMPLIFIED'!$I:$BX,67,0),"")</f>
        <v/>
      </c>
    </row>
    <row r="483" spans="25:25" customFormat="1" x14ac:dyDescent="0.3">
      <c r="Y483" s="113" t="str">
        <f>IFERROR(VLOOKUP(CONCATENATE($D483," o"),'VEINS SIMPLIFIED'!$I:$BX,67,0),"")</f>
        <v/>
      </c>
    </row>
    <row r="484" spans="25:25" customFormat="1" x14ac:dyDescent="0.3">
      <c r="Y484" s="113" t="str">
        <f>IFERROR(VLOOKUP(CONCATENATE($D484," o"),'VEINS SIMPLIFIED'!$I:$BX,67,0),"")</f>
        <v/>
      </c>
    </row>
    <row r="485" spans="25:25" customFormat="1" x14ac:dyDescent="0.3">
      <c r="Y485" s="113" t="str">
        <f>IFERROR(VLOOKUP(CONCATENATE($D485," o"),'VEINS SIMPLIFIED'!$I:$BX,67,0),"")</f>
        <v/>
      </c>
    </row>
    <row r="486" spans="25:25" customFormat="1" x14ac:dyDescent="0.3">
      <c r="Y486" s="113" t="str">
        <f>IFERROR(VLOOKUP(CONCATENATE($D486," o"),'VEINS SIMPLIFIED'!$I:$BX,67,0),"")</f>
        <v/>
      </c>
    </row>
    <row r="487" spans="25:25" customFormat="1" x14ac:dyDescent="0.3">
      <c r="Y487" s="113" t="str">
        <f>IFERROR(VLOOKUP(CONCATENATE($D487," o"),'VEINS SIMPLIFIED'!$I:$BX,67,0),"")</f>
        <v/>
      </c>
    </row>
    <row r="488" spans="25:25" customFormat="1" x14ac:dyDescent="0.3">
      <c r="Y488" s="113" t="str">
        <f>IFERROR(VLOOKUP(CONCATENATE($D488," o"),'VEINS SIMPLIFIED'!$I:$BX,67,0),"")</f>
        <v/>
      </c>
    </row>
    <row r="489" spans="25:25" customFormat="1" x14ac:dyDescent="0.3">
      <c r="Y489" s="113" t="str">
        <f>IFERROR(VLOOKUP(CONCATENATE($D489," o"),'VEINS SIMPLIFIED'!$I:$BX,67,0),"")</f>
        <v/>
      </c>
    </row>
    <row r="490" spans="25:25" customFormat="1" x14ac:dyDescent="0.3">
      <c r="Y490" s="113" t="str">
        <f>IFERROR(VLOOKUP(CONCATENATE($D490," o"),'VEINS SIMPLIFIED'!$I:$BX,67,0),"")</f>
        <v/>
      </c>
    </row>
    <row r="491" spans="25:25" customFormat="1" x14ac:dyDescent="0.3">
      <c r="Y491" s="113" t="str">
        <f>IFERROR(VLOOKUP(CONCATENATE($D491," o"),'VEINS SIMPLIFIED'!$I:$BX,67,0),"")</f>
        <v/>
      </c>
    </row>
    <row r="492" spans="25:25" customFormat="1" x14ac:dyDescent="0.3">
      <c r="Y492" s="113" t="str">
        <f>IFERROR(VLOOKUP(CONCATENATE($D492," o"),'VEINS SIMPLIFIED'!$I:$BX,67,0),"")</f>
        <v/>
      </c>
    </row>
    <row r="493" spans="25:25" customFormat="1" x14ac:dyDescent="0.3">
      <c r="Y493" s="113" t="str">
        <f>IFERROR(VLOOKUP(CONCATENATE($D493," o"),'VEINS SIMPLIFIED'!$I:$BX,67,0),"")</f>
        <v/>
      </c>
    </row>
    <row r="494" spans="25:25" customFormat="1" x14ac:dyDescent="0.3">
      <c r="Y494" s="113" t="str">
        <f>IFERROR(VLOOKUP(CONCATENATE($D494," o"),'VEINS SIMPLIFIED'!$I:$BX,67,0),"")</f>
        <v/>
      </c>
    </row>
    <row r="495" spans="25:25" customFormat="1" x14ac:dyDescent="0.3">
      <c r="Y495" s="113" t="str">
        <f>IFERROR(VLOOKUP(CONCATENATE($D495," o"),'VEINS SIMPLIFIED'!$I:$BX,67,0),"")</f>
        <v/>
      </c>
    </row>
    <row r="496" spans="25:25" customFormat="1" x14ac:dyDescent="0.3">
      <c r="Y496" s="113" t="str">
        <f>IFERROR(VLOOKUP(CONCATENATE($D496," o"),'VEINS SIMPLIFIED'!$I:$BX,67,0),"")</f>
        <v/>
      </c>
    </row>
    <row r="497" spans="25:25" customFormat="1" x14ac:dyDescent="0.3">
      <c r="Y497" s="113" t="str">
        <f>IFERROR(VLOOKUP(CONCATENATE($D497," o"),'VEINS SIMPLIFIED'!$I:$BX,67,0),"")</f>
        <v/>
      </c>
    </row>
    <row r="498" spans="25:25" customFormat="1" x14ac:dyDescent="0.3">
      <c r="Y498" s="113" t="str">
        <f>IFERROR(VLOOKUP(CONCATENATE($D498," o"),'VEINS SIMPLIFIED'!$I:$BX,67,0),"")</f>
        <v/>
      </c>
    </row>
    <row r="499" spans="25:25" customFormat="1" x14ac:dyDescent="0.3">
      <c r="Y499" s="113" t="str">
        <f>IFERROR(VLOOKUP(CONCATENATE($D499," o"),'VEINS SIMPLIFIED'!$I:$BX,67,0),"")</f>
        <v/>
      </c>
    </row>
    <row r="500" spans="25:25" customFormat="1" x14ac:dyDescent="0.3">
      <c r="Y500" s="113" t="str">
        <f>IFERROR(VLOOKUP(CONCATENATE($D500," o"),'VEINS SIMPLIFIED'!$I:$BX,67,0),"")</f>
        <v/>
      </c>
    </row>
    <row r="501" spans="25:25" customFormat="1" x14ac:dyDescent="0.3">
      <c r="Y501" s="113" t="str">
        <f>IFERROR(VLOOKUP(CONCATENATE($D501," o"),'VEINS SIMPLIFIED'!$I:$BX,67,0),"")</f>
        <v/>
      </c>
    </row>
    <row r="502" spans="25:25" customFormat="1" x14ac:dyDescent="0.3">
      <c r="Y502" s="113" t="str">
        <f>IFERROR(VLOOKUP(CONCATENATE($D502," o"),'VEINS SIMPLIFIED'!$I:$BX,67,0),"")</f>
        <v/>
      </c>
    </row>
    <row r="503" spans="25:25" customFormat="1" x14ac:dyDescent="0.3">
      <c r="Y503" s="113" t="str">
        <f>IFERROR(VLOOKUP(CONCATENATE($D503," o"),'VEINS SIMPLIFIED'!$I:$BX,67,0),"")</f>
        <v/>
      </c>
    </row>
    <row r="504" spans="25:25" customFormat="1" x14ac:dyDescent="0.3">
      <c r="Y504" s="113" t="str">
        <f>IFERROR(VLOOKUP(CONCATENATE($D504," o"),'VEINS SIMPLIFIED'!$I:$BX,67,0),"")</f>
        <v/>
      </c>
    </row>
    <row r="505" spans="25:25" customFormat="1" x14ac:dyDescent="0.3">
      <c r="Y505" s="113" t="str">
        <f>IFERROR(VLOOKUP(CONCATENATE($D505," o"),'VEINS SIMPLIFIED'!$I:$BX,67,0),"")</f>
        <v/>
      </c>
    </row>
    <row r="506" spans="25:25" customFormat="1" x14ac:dyDescent="0.3">
      <c r="Y506" s="113" t="str">
        <f>IFERROR(VLOOKUP(CONCATENATE($D506," o"),'VEINS SIMPLIFIED'!$I:$BX,67,0),"")</f>
        <v/>
      </c>
    </row>
    <row r="507" spans="25:25" customFormat="1" x14ac:dyDescent="0.3">
      <c r="Y507" s="113" t="str">
        <f>IFERROR(VLOOKUP(CONCATENATE($D507," o"),'VEINS SIMPLIFIED'!$I:$BX,67,0),"")</f>
        <v/>
      </c>
    </row>
    <row r="508" spans="25:25" customFormat="1" x14ac:dyDescent="0.3">
      <c r="Y508" s="113" t="str">
        <f>IFERROR(VLOOKUP(CONCATENATE($D508," o"),'VEINS SIMPLIFIED'!$I:$BX,67,0),"")</f>
        <v/>
      </c>
    </row>
    <row r="509" spans="25:25" customFormat="1" x14ac:dyDescent="0.3">
      <c r="Y509" s="113" t="str">
        <f>IFERROR(VLOOKUP(CONCATENATE($D509," o"),'VEINS SIMPLIFIED'!$I:$BX,67,0),"")</f>
        <v/>
      </c>
    </row>
    <row r="510" spans="25:25" customFormat="1" x14ac:dyDescent="0.3">
      <c r="Y510" s="113" t="str">
        <f>IFERROR(VLOOKUP(CONCATENATE($D510," o"),'VEINS SIMPLIFIED'!$I:$BX,67,0),"")</f>
        <v/>
      </c>
    </row>
    <row r="511" spans="25:25" customFormat="1" x14ac:dyDescent="0.3">
      <c r="Y511" s="113" t="str">
        <f>IFERROR(VLOOKUP(CONCATENATE($D511," o"),'VEINS SIMPLIFIED'!$I:$BX,67,0),"")</f>
        <v/>
      </c>
    </row>
    <row r="512" spans="25:25" customFormat="1" x14ac:dyDescent="0.3">
      <c r="Y512" s="113" t="str">
        <f>IFERROR(VLOOKUP(CONCATENATE($D512," o"),'VEINS SIMPLIFIED'!$I:$BX,67,0),"")</f>
        <v/>
      </c>
    </row>
    <row r="513" spans="25:25" customFormat="1" x14ac:dyDescent="0.3">
      <c r="Y513" s="113" t="str">
        <f>IFERROR(VLOOKUP(CONCATENATE($D513," o"),'VEINS SIMPLIFIED'!$I:$BX,67,0),"")</f>
        <v/>
      </c>
    </row>
    <row r="514" spans="25:25" customFormat="1" x14ac:dyDescent="0.3">
      <c r="Y514" s="113" t="str">
        <f>IFERROR(VLOOKUP(CONCATENATE($D514," o"),'VEINS SIMPLIFIED'!$I:$BX,67,0),"")</f>
        <v/>
      </c>
    </row>
    <row r="515" spans="25:25" customFormat="1" x14ac:dyDescent="0.3">
      <c r="Y515" s="113" t="str">
        <f>IFERROR(VLOOKUP(CONCATENATE($D515," o"),'VEINS SIMPLIFIED'!$I:$BX,67,0),"")</f>
        <v/>
      </c>
    </row>
    <row r="516" spans="25:25" customFormat="1" x14ac:dyDescent="0.3">
      <c r="Y516" s="113" t="str">
        <f>IFERROR(VLOOKUP(CONCATENATE($D516," o"),'VEINS SIMPLIFIED'!$I:$BX,67,0),"")</f>
        <v/>
      </c>
    </row>
    <row r="517" spans="25:25" customFormat="1" x14ac:dyDescent="0.3">
      <c r="Y517" s="113" t="str">
        <f>IFERROR(VLOOKUP(CONCATENATE($D517," o"),'VEINS SIMPLIFIED'!$I:$BX,67,0),"")</f>
        <v/>
      </c>
    </row>
    <row r="518" spans="25:25" customFormat="1" x14ac:dyDescent="0.3">
      <c r="Y518" s="113" t="str">
        <f>IFERROR(VLOOKUP(CONCATENATE($D518," o"),'VEINS SIMPLIFIED'!$I:$BX,67,0),"")</f>
        <v/>
      </c>
    </row>
    <row r="519" spans="25:25" customFormat="1" x14ac:dyDescent="0.3">
      <c r="Y519" s="113" t="str">
        <f>IFERROR(VLOOKUP(CONCATENATE($D519," o"),'VEINS SIMPLIFIED'!$I:$BX,67,0),"")</f>
        <v/>
      </c>
    </row>
    <row r="520" spans="25:25" customFormat="1" x14ac:dyDescent="0.3">
      <c r="Y520" s="113" t="str">
        <f>IFERROR(VLOOKUP(CONCATENATE($D520," o"),'VEINS SIMPLIFIED'!$I:$BX,67,0),"")</f>
        <v/>
      </c>
    </row>
    <row r="521" spans="25:25" customFormat="1" x14ac:dyDescent="0.3">
      <c r="Y521" s="113" t="str">
        <f>IFERROR(VLOOKUP(CONCATENATE($D521," o"),'VEINS SIMPLIFIED'!$I:$BX,67,0),"")</f>
        <v/>
      </c>
    </row>
    <row r="522" spans="25:25" customFormat="1" x14ac:dyDescent="0.3">
      <c r="Y522" s="113" t="str">
        <f>IFERROR(VLOOKUP(CONCATENATE($D522," o"),'VEINS SIMPLIFIED'!$I:$BX,67,0),"")</f>
        <v/>
      </c>
    </row>
    <row r="523" spans="25:25" customFormat="1" x14ac:dyDescent="0.3">
      <c r="Y523" s="113" t="str">
        <f>IFERROR(VLOOKUP(CONCATENATE($D523," o"),'VEINS SIMPLIFIED'!$I:$BX,67,0),"")</f>
        <v/>
      </c>
    </row>
    <row r="524" spans="25:25" customFormat="1" x14ac:dyDescent="0.3">
      <c r="Y524" s="113" t="str">
        <f>IFERROR(VLOOKUP(CONCATENATE($D524," o"),'VEINS SIMPLIFIED'!$I:$BX,67,0),"")</f>
        <v/>
      </c>
    </row>
    <row r="525" spans="25:25" customFormat="1" x14ac:dyDescent="0.3">
      <c r="Y525" s="113" t="str">
        <f>IFERROR(VLOOKUP(CONCATENATE($D525," o"),'VEINS SIMPLIFIED'!$I:$BX,67,0),"")</f>
        <v/>
      </c>
    </row>
    <row r="526" spans="25:25" customFormat="1" x14ac:dyDescent="0.3">
      <c r="Y526" s="113" t="str">
        <f>IFERROR(VLOOKUP(CONCATENATE($D526," o"),'VEINS SIMPLIFIED'!$I:$BX,67,0),"")</f>
        <v/>
      </c>
    </row>
    <row r="527" spans="25:25" customFormat="1" x14ac:dyDescent="0.3">
      <c r="Y527" s="113" t="str">
        <f>IFERROR(VLOOKUP(CONCATENATE($D527," o"),'VEINS SIMPLIFIED'!$I:$BX,67,0),"")</f>
        <v/>
      </c>
    </row>
    <row r="528" spans="25:25" customFormat="1" x14ac:dyDescent="0.3">
      <c r="Y528" s="113" t="str">
        <f>IFERROR(VLOOKUP(CONCATENATE($D528," o"),'VEINS SIMPLIFIED'!$I:$BX,67,0),"")</f>
        <v/>
      </c>
    </row>
    <row r="529" spans="25:25" customFormat="1" x14ac:dyDescent="0.3">
      <c r="Y529" s="113" t="str">
        <f>IFERROR(VLOOKUP(CONCATENATE($D529," o"),'VEINS SIMPLIFIED'!$I:$BX,67,0),"")</f>
        <v/>
      </c>
    </row>
    <row r="530" spans="25:25" customFormat="1" x14ac:dyDescent="0.3">
      <c r="Y530" s="113" t="str">
        <f>IFERROR(VLOOKUP(CONCATENATE($D530," o"),'VEINS SIMPLIFIED'!$I:$BX,67,0),"")</f>
        <v/>
      </c>
    </row>
    <row r="531" spans="25:25" customFormat="1" x14ac:dyDescent="0.3">
      <c r="Y531" s="113" t="str">
        <f>IFERROR(VLOOKUP(CONCATENATE($D531," o"),'VEINS SIMPLIFIED'!$I:$BX,67,0),"")</f>
        <v/>
      </c>
    </row>
    <row r="532" spans="25:25" customFormat="1" x14ac:dyDescent="0.3">
      <c r="Y532" s="113" t="str">
        <f>IFERROR(VLOOKUP(CONCATENATE($D532," o"),'VEINS SIMPLIFIED'!$I:$BX,67,0),"")</f>
        <v/>
      </c>
    </row>
    <row r="533" spans="25:25" customFormat="1" x14ac:dyDescent="0.3">
      <c r="Y533" s="113" t="str">
        <f>IFERROR(VLOOKUP(CONCATENATE($D533," o"),'VEINS SIMPLIFIED'!$I:$BX,67,0),"")</f>
        <v/>
      </c>
    </row>
    <row r="534" spans="25:25" customFormat="1" x14ac:dyDescent="0.3">
      <c r="Y534" s="113" t="str">
        <f>IFERROR(VLOOKUP(CONCATENATE($D534," o"),'VEINS SIMPLIFIED'!$I:$BX,67,0),"")</f>
        <v/>
      </c>
    </row>
    <row r="535" spans="25:25" customFormat="1" x14ac:dyDescent="0.3">
      <c r="Y535" s="113" t="str">
        <f>IFERROR(VLOOKUP(CONCATENATE($D535," o"),'VEINS SIMPLIFIED'!$I:$BX,67,0),"")</f>
        <v/>
      </c>
    </row>
    <row r="536" spans="25:25" customFormat="1" x14ac:dyDescent="0.3">
      <c r="Y536" s="113" t="str">
        <f>IFERROR(VLOOKUP(CONCATENATE($D536," o"),'VEINS SIMPLIFIED'!$I:$BX,67,0),"")</f>
        <v/>
      </c>
    </row>
    <row r="537" spans="25:25" customFormat="1" x14ac:dyDescent="0.3">
      <c r="Y537" s="113" t="str">
        <f>IFERROR(VLOOKUP(CONCATENATE($D537," o"),'VEINS SIMPLIFIED'!$I:$BX,67,0),"")</f>
        <v/>
      </c>
    </row>
    <row r="538" spans="25:25" customFormat="1" x14ac:dyDescent="0.3">
      <c r="Y538" s="113" t="str">
        <f>IFERROR(VLOOKUP(CONCATENATE($D538," o"),'VEINS SIMPLIFIED'!$I:$BX,67,0),"")</f>
        <v/>
      </c>
    </row>
    <row r="539" spans="25:25" customFormat="1" x14ac:dyDescent="0.3">
      <c r="Y539" s="113" t="str">
        <f>IFERROR(VLOOKUP(CONCATENATE($D539," o"),'VEINS SIMPLIFIED'!$I:$BX,67,0),"")</f>
        <v/>
      </c>
    </row>
    <row r="540" spans="25:25" customFormat="1" x14ac:dyDescent="0.3">
      <c r="Y540" s="113" t="str">
        <f>IFERROR(VLOOKUP(CONCATENATE($D540," o"),'VEINS SIMPLIFIED'!$I:$BX,67,0),"")</f>
        <v/>
      </c>
    </row>
    <row r="541" spans="25:25" customFormat="1" x14ac:dyDescent="0.3">
      <c r="Y541" s="113" t="str">
        <f>IFERROR(VLOOKUP(CONCATENATE($D541," o"),'VEINS SIMPLIFIED'!$I:$BX,67,0),"")</f>
        <v/>
      </c>
    </row>
    <row r="542" spans="25:25" customFormat="1" x14ac:dyDescent="0.3">
      <c r="Y542" s="113" t="str">
        <f>IFERROR(VLOOKUP(CONCATENATE($D542," o"),'VEINS SIMPLIFIED'!$I:$BX,67,0),"")</f>
        <v/>
      </c>
    </row>
    <row r="543" spans="25:25" customFormat="1" x14ac:dyDescent="0.3">
      <c r="Y543" s="113" t="str">
        <f>IFERROR(VLOOKUP(CONCATENATE($D543," o"),'VEINS SIMPLIFIED'!$I:$BX,67,0),"")</f>
        <v/>
      </c>
    </row>
    <row r="544" spans="25:25" customFormat="1" x14ac:dyDescent="0.3">
      <c r="Y544" s="113" t="str">
        <f>IFERROR(VLOOKUP(CONCATENATE($D544," o"),'VEINS SIMPLIFIED'!$I:$BX,67,0),"")</f>
        <v/>
      </c>
    </row>
    <row r="545" spans="25:25" customFormat="1" x14ac:dyDescent="0.3">
      <c r="Y545" s="113" t="str">
        <f>IFERROR(VLOOKUP(CONCATENATE($D545," o"),'VEINS SIMPLIFIED'!$I:$BX,67,0),"")</f>
        <v/>
      </c>
    </row>
    <row r="546" spans="25:25" customFormat="1" x14ac:dyDescent="0.3">
      <c r="Y546" s="113" t="str">
        <f>IFERROR(VLOOKUP(CONCATENATE($D546," o"),'VEINS SIMPLIFIED'!$I:$BX,67,0),"")</f>
        <v/>
      </c>
    </row>
    <row r="547" spans="25:25" customFormat="1" x14ac:dyDescent="0.3">
      <c r="Y547" s="113" t="str">
        <f>IFERROR(VLOOKUP(CONCATENATE($D547," o"),'VEINS SIMPLIFIED'!$I:$BX,67,0),"")</f>
        <v/>
      </c>
    </row>
    <row r="548" spans="25:25" customFormat="1" x14ac:dyDescent="0.3">
      <c r="Y548" s="113" t="str">
        <f>IFERROR(VLOOKUP(CONCATENATE($D548," o"),'VEINS SIMPLIFIED'!$I:$BX,67,0),"")</f>
        <v/>
      </c>
    </row>
    <row r="549" spans="25:25" customFormat="1" x14ac:dyDescent="0.3">
      <c r="Y549" s="113" t="str">
        <f>IFERROR(VLOOKUP(CONCATENATE($D549," o"),'VEINS SIMPLIFIED'!$I:$BX,67,0),"")</f>
        <v/>
      </c>
    </row>
    <row r="550" spans="25:25" customFormat="1" x14ac:dyDescent="0.3">
      <c r="Y550" s="113" t="str">
        <f>IFERROR(VLOOKUP(CONCATENATE($D550," o"),'VEINS SIMPLIFIED'!$I:$BX,67,0),"")</f>
        <v/>
      </c>
    </row>
    <row r="551" spans="25:25" customFormat="1" x14ac:dyDescent="0.3">
      <c r="Y551" s="113" t="str">
        <f>IFERROR(VLOOKUP(CONCATENATE($D551," o"),'VEINS SIMPLIFIED'!$I:$BX,67,0),"")</f>
        <v/>
      </c>
    </row>
    <row r="552" spans="25:25" customFormat="1" x14ac:dyDescent="0.3">
      <c r="Y552" s="113" t="str">
        <f>IFERROR(VLOOKUP(CONCATENATE($D552," o"),'VEINS SIMPLIFIED'!$I:$BX,67,0),"")</f>
        <v/>
      </c>
    </row>
    <row r="553" spans="25:25" customFormat="1" x14ac:dyDescent="0.3">
      <c r="Y553" s="113" t="str">
        <f>IFERROR(VLOOKUP(CONCATENATE($D553," o"),'VEINS SIMPLIFIED'!$I:$BX,67,0),"")</f>
        <v/>
      </c>
    </row>
    <row r="554" spans="25:25" customFormat="1" x14ac:dyDescent="0.3">
      <c r="Y554" s="113" t="str">
        <f>IFERROR(VLOOKUP(CONCATENATE($D554," o"),'VEINS SIMPLIFIED'!$I:$BX,67,0),"")</f>
        <v/>
      </c>
    </row>
    <row r="555" spans="25:25" customFormat="1" x14ac:dyDescent="0.3">
      <c r="Y555" s="113" t="str">
        <f>IFERROR(VLOOKUP(CONCATENATE($D555," o"),'VEINS SIMPLIFIED'!$I:$BX,67,0),"")</f>
        <v/>
      </c>
    </row>
    <row r="556" spans="25:25" customFormat="1" x14ac:dyDescent="0.3">
      <c r="Y556" s="113" t="str">
        <f>IFERROR(VLOOKUP(CONCATENATE($D556," o"),'VEINS SIMPLIFIED'!$I:$BX,67,0),"")</f>
        <v/>
      </c>
    </row>
    <row r="557" spans="25:25" customFormat="1" x14ac:dyDescent="0.3">
      <c r="Y557" s="113" t="str">
        <f>IFERROR(VLOOKUP(CONCATENATE($D557," o"),'VEINS SIMPLIFIED'!$I:$BX,67,0),"")</f>
        <v/>
      </c>
    </row>
    <row r="558" spans="25:25" customFormat="1" x14ac:dyDescent="0.3">
      <c r="Y558" s="113" t="str">
        <f>IFERROR(VLOOKUP(CONCATENATE($D558," o"),'VEINS SIMPLIFIED'!$I:$BX,67,0),"")</f>
        <v/>
      </c>
    </row>
    <row r="559" spans="25:25" customFormat="1" x14ac:dyDescent="0.3">
      <c r="Y559" s="113" t="str">
        <f>IFERROR(VLOOKUP(CONCATENATE($D559," o"),'VEINS SIMPLIFIED'!$I:$BX,67,0),"")</f>
        <v/>
      </c>
    </row>
    <row r="560" spans="25:25" customFormat="1" x14ac:dyDescent="0.3">
      <c r="Y560" s="113" t="str">
        <f>IFERROR(VLOOKUP(CONCATENATE($D560," o"),'VEINS SIMPLIFIED'!$I:$BX,67,0),"")</f>
        <v/>
      </c>
    </row>
    <row r="561" spans="25:25" customFormat="1" x14ac:dyDescent="0.3">
      <c r="Y561" s="113" t="str">
        <f>IFERROR(VLOOKUP(CONCATENATE($D561," o"),'VEINS SIMPLIFIED'!$I:$BX,67,0),"")</f>
        <v/>
      </c>
    </row>
    <row r="562" spans="25:25" customFormat="1" x14ac:dyDescent="0.3">
      <c r="Y562" s="113" t="str">
        <f>IFERROR(VLOOKUP(CONCATENATE($D562," o"),'VEINS SIMPLIFIED'!$I:$BX,67,0),"")</f>
        <v/>
      </c>
    </row>
    <row r="563" spans="25:25" customFormat="1" x14ac:dyDescent="0.3">
      <c r="Y563" s="113" t="str">
        <f>IFERROR(VLOOKUP(CONCATENATE($D563," o"),'VEINS SIMPLIFIED'!$I:$BX,67,0),"")</f>
        <v/>
      </c>
    </row>
    <row r="564" spans="25:25" customFormat="1" x14ac:dyDescent="0.3">
      <c r="Y564" s="113" t="str">
        <f>IFERROR(VLOOKUP(CONCATENATE($D564," o"),'VEINS SIMPLIFIED'!$I:$BX,67,0),"")</f>
        <v/>
      </c>
    </row>
    <row r="565" spans="25:25" customFormat="1" x14ac:dyDescent="0.3">
      <c r="Y565" s="113" t="str">
        <f>IFERROR(VLOOKUP(CONCATENATE($D565," o"),'VEINS SIMPLIFIED'!$I:$BX,67,0),"")</f>
        <v/>
      </c>
    </row>
  </sheetData>
  <autoFilter ref="A1:Y402" xr:uid="{00000000-0009-0000-0000-000003000000}">
    <filterColumn colId="3">
      <filters>
        <filter val="63-2"/>
        <filter val="63-3"/>
        <filter val="63-4"/>
        <filter val="64-1"/>
      </filters>
    </filterColumn>
  </autoFilter>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565"/>
  <sheetViews>
    <sheetView topLeftCell="W10" zoomScale="132" workbookViewId="0">
      <selection activeCell="K403" sqref="K403"/>
    </sheetView>
  </sheetViews>
  <sheetFormatPr defaultColWidth="10.88671875" defaultRowHeight="12" customHeight="1" x14ac:dyDescent="0.3"/>
  <cols>
    <col min="6" max="7" width="10.77734375" style="122"/>
    <col min="8" max="8" width="13.33203125" style="55" customWidth="1"/>
    <col min="9" max="23" width="6.21875" customWidth="1"/>
  </cols>
  <sheetData>
    <row r="1" spans="1:23" s="163" customFormat="1" ht="95.4" x14ac:dyDescent="0.3">
      <c r="A1" s="158" t="s">
        <v>1554</v>
      </c>
      <c r="B1" s="158" t="s">
        <v>1555</v>
      </c>
      <c r="C1" s="158" t="s">
        <v>9</v>
      </c>
      <c r="D1" s="158" t="s">
        <v>4</v>
      </c>
      <c r="E1" s="158" t="s">
        <v>5</v>
      </c>
      <c r="F1" s="159" t="s">
        <v>6</v>
      </c>
      <c r="G1" s="159" t="s">
        <v>7</v>
      </c>
      <c r="H1" s="158" t="s">
        <v>1579</v>
      </c>
      <c r="I1" s="160" t="s">
        <v>1609</v>
      </c>
      <c r="J1" s="160" t="s">
        <v>1610</v>
      </c>
      <c r="K1" s="160" t="s">
        <v>1611</v>
      </c>
      <c r="L1" s="160" t="s">
        <v>1612</v>
      </c>
      <c r="M1" s="160" t="s">
        <v>1613</v>
      </c>
      <c r="N1" s="161" t="s">
        <v>1614</v>
      </c>
      <c r="O1" s="161" t="s">
        <v>1615</v>
      </c>
      <c r="P1" s="161" t="s">
        <v>1616</v>
      </c>
      <c r="Q1" s="161" t="s">
        <v>1617</v>
      </c>
      <c r="R1" s="161" t="s">
        <v>1618</v>
      </c>
      <c r="S1" s="162" t="s">
        <v>1619</v>
      </c>
      <c r="T1" s="162" t="s">
        <v>1620</v>
      </c>
      <c r="U1" s="162" t="s">
        <v>1621</v>
      </c>
      <c r="V1" s="162" t="s">
        <v>1622</v>
      </c>
      <c r="W1" s="162" t="s">
        <v>1623</v>
      </c>
    </row>
    <row r="2" spans="1:23" ht="14.4" x14ac:dyDescent="0.3">
      <c r="A2">
        <v>1</v>
      </c>
      <c r="B2">
        <v>1</v>
      </c>
      <c r="C2" t="s">
        <v>1592</v>
      </c>
      <c r="D2">
        <v>0</v>
      </c>
      <c r="E2">
        <v>58</v>
      </c>
      <c r="F2" s="126">
        <v>0</v>
      </c>
      <c r="G2" s="122">
        <v>0.57999999999999996</v>
      </c>
      <c r="H2" s="55" t="s">
        <v>1580</v>
      </c>
      <c r="I2" t="s">
        <v>1593</v>
      </c>
      <c r="J2" t="s">
        <v>1593</v>
      </c>
      <c r="K2" t="s">
        <v>1593</v>
      </c>
      <c r="L2" t="s">
        <v>1593</v>
      </c>
      <c r="M2" t="s">
        <v>1593</v>
      </c>
      <c r="N2" t="s">
        <v>1593</v>
      </c>
      <c r="O2" t="s">
        <v>1593</v>
      </c>
      <c r="P2" t="s">
        <v>1593</v>
      </c>
      <c r="Q2" t="s">
        <v>1593</v>
      </c>
      <c r="R2" t="s">
        <v>1593</v>
      </c>
      <c r="S2" t="s">
        <v>1593</v>
      </c>
      <c r="T2" t="s">
        <v>1593</v>
      </c>
      <c r="U2" t="s">
        <v>1593</v>
      </c>
      <c r="V2" t="s">
        <v>1593</v>
      </c>
      <c r="W2" t="s">
        <v>1593</v>
      </c>
    </row>
    <row r="3" spans="1:23" ht="14.4" x14ac:dyDescent="0.3">
      <c r="A3">
        <v>2</v>
      </c>
      <c r="B3">
        <v>1</v>
      </c>
      <c r="C3" t="s">
        <v>1594</v>
      </c>
      <c r="D3">
        <v>0</v>
      </c>
      <c r="E3">
        <v>48</v>
      </c>
      <c r="F3" s="126">
        <v>2.6</v>
      </c>
      <c r="G3" s="122">
        <v>3.08</v>
      </c>
      <c r="H3" s="55" t="s">
        <v>1580</v>
      </c>
      <c r="I3" t="s">
        <v>1593</v>
      </c>
      <c r="J3" t="s">
        <v>1593</v>
      </c>
      <c r="K3" t="s">
        <v>1593</v>
      </c>
      <c r="L3" t="s">
        <v>1593</v>
      </c>
      <c r="M3" t="s">
        <v>1593</v>
      </c>
      <c r="N3" t="s">
        <v>1593</v>
      </c>
      <c r="O3" t="s">
        <v>1593</v>
      </c>
      <c r="P3" t="s">
        <v>1593</v>
      </c>
      <c r="Q3" t="s">
        <v>1593</v>
      </c>
      <c r="R3" t="s">
        <v>1593</v>
      </c>
      <c r="S3" t="s">
        <v>1593</v>
      </c>
      <c r="T3" t="s">
        <v>1593</v>
      </c>
      <c r="U3" t="s">
        <v>1593</v>
      </c>
      <c r="V3" t="s">
        <v>1593</v>
      </c>
      <c r="W3" t="s">
        <v>1593</v>
      </c>
    </row>
    <row r="4" spans="1:23" ht="14.4" x14ac:dyDescent="0.3">
      <c r="A4">
        <v>3</v>
      </c>
      <c r="B4">
        <v>1</v>
      </c>
      <c r="C4" t="s">
        <v>1595</v>
      </c>
      <c r="D4">
        <v>0</v>
      </c>
      <c r="E4">
        <v>36</v>
      </c>
      <c r="F4" s="126">
        <v>3.6</v>
      </c>
      <c r="G4" s="122">
        <v>3.96</v>
      </c>
      <c r="H4" s="55" t="s">
        <v>1580</v>
      </c>
      <c r="I4" t="s">
        <v>1593</v>
      </c>
      <c r="J4" t="s">
        <v>1593</v>
      </c>
      <c r="K4" t="s">
        <v>1593</v>
      </c>
      <c r="L4" t="s">
        <v>1593</v>
      </c>
      <c r="M4" t="s">
        <v>1593</v>
      </c>
      <c r="N4" t="s">
        <v>1593</v>
      </c>
      <c r="O4" t="s">
        <v>1593</v>
      </c>
      <c r="P4" t="s">
        <v>1593</v>
      </c>
      <c r="Q4" t="s">
        <v>1593</v>
      </c>
      <c r="R4" t="s">
        <v>1593</v>
      </c>
      <c r="S4" t="s">
        <v>1593</v>
      </c>
      <c r="T4" t="s">
        <v>1593</v>
      </c>
      <c r="U4" t="s">
        <v>1593</v>
      </c>
      <c r="V4" t="s">
        <v>1593</v>
      </c>
      <c r="W4" t="s">
        <v>1593</v>
      </c>
    </row>
    <row r="5" spans="1:23" ht="14.4" x14ac:dyDescent="0.3">
      <c r="A5">
        <v>4</v>
      </c>
      <c r="B5">
        <v>1</v>
      </c>
      <c r="C5" t="s">
        <v>1596</v>
      </c>
      <c r="D5">
        <v>0</v>
      </c>
      <c r="E5">
        <v>53</v>
      </c>
      <c r="F5" s="126">
        <v>4.2</v>
      </c>
      <c r="G5" s="122">
        <v>4.7300000000000004</v>
      </c>
      <c r="H5" s="55" t="s">
        <v>1580</v>
      </c>
      <c r="I5" t="s">
        <v>1593</v>
      </c>
      <c r="J5" t="s">
        <v>1593</v>
      </c>
      <c r="K5" t="s">
        <v>1593</v>
      </c>
      <c r="L5" t="s">
        <v>1593</v>
      </c>
      <c r="M5" t="s">
        <v>1593</v>
      </c>
      <c r="N5" t="s">
        <v>1593</v>
      </c>
      <c r="O5" t="s">
        <v>1593</v>
      </c>
      <c r="P5" t="s">
        <v>1593</v>
      </c>
      <c r="Q5" t="s">
        <v>1593</v>
      </c>
      <c r="R5" t="s">
        <v>1593</v>
      </c>
      <c r="S5" t="s">
        <v>1593</v>
      </c>
      <c r="T5" t="s">
        <v>1593</v>
      </c>
      <c r="U5" t="s">
        <v>1593</v>
      </c>
      <c r="V5" t="s">
        <v>1593</v>
      </c>
      <c r="W5" t="s">
        <v>1593</v>
      </c>
    </row>
    <row r="6" spans="1:23" ht="12" customHeight="1" x14ac:dyDescent="0.3">
      <c r="A6">
        <v>4</v>
      </c>
      <c r="B6">
        <v>2</v>
      </c>
      <c r="C6" t="s">
        <v>1095</v>
      </c>
      <c r="D6">
        <v>0</v>
      </c>
      <c r="E6">
        <v>60</v>
      </c>
      <c r="F6" s="126">
        <v>4.75</v>
      </c>
      <c r="G6" s="122">
        <v>5.35</v>
      </c>
      <c r="H6" s="55" t="s">
        <v>1487</v>
      </c>
      <c r="I6" s="155">
        <v>1</v>
      </c>
      <c r="J6" s="155" t="s">
        <v>1593</v>
      </c>
      <c r="K6" s="155">
        <v>3</v>
      </c>
      <c r="L6" s="155">
        <v>4</v>
      </c>
      <c r="M6" s="155" t="s">
        <v>1593</v>
      </c>
      <c r="W6" t="s">
        <v>1593</v>
      </c>
    </row>
    <row r="7" spans="1:23" ht="14.4" x14ac:dyDescent="0.3">
      <c r="A7">
        <v>5</v>
      </c>
      <c r="B7">
        <v>1</v>
      </c>
      <c r="C7" t="s">
        <v>1597</v>
      </c>
      <c r="D7">
        <v>0</v>
      </c>
      <c r="E7">
        <v>11</v>
      </c>
      <c r="F7" s="126">
        <v>5.4</v>
      </c>
      <c r="G7" s="122">
        <v>5.5100000000000007</v>
      </c>
      <c r="H7" s="55" t="s">
        <v>1581</v>
      </c>
      <c r="I7" t="s">
        <v>1593</v>
      </c>
      <c r="J7" t="s">
        <v>1593</v>
      </c>
      <c r="K7" t="s">
        <v>1593</v>
      </c>
      <c r="L7" t="s">
        <v>1593</v>
      </c>
      <c r="M7" t="s">
        <v>1593</v>
      </c>
      <c r="N7" t="s">
        <v>1593</v>
      </c>
      <c r="O7" t="s">
        <v>1593</v>
      </c>
      <c r="P7" t="s">
        <v>1593</v>
      </c>
      <c r="Q7" t="s">
        <v>1593</v>
      </c>
      <c r="R7" t="s">
        <v>1593</v>
      </c>
      <c r="S7" t="s">
        <v>1593</v>
      </c>
      <c r="T7" t="s">
        <v>1593</v>
      </c>
      <c r="U7" t="s">
        <v>1593</v>
      </c>
      <c r="V7" t="s">
        <v>1593</v>
      </c>
      <c r="W7" t="s">
        <v>1593</v>
      </c>
    </row>
    <row r="8" spans="1:23" ht="12" customHeight="1" x14ac:dyDescent="0.3">
      <c r="A8">
        <v>6</v>
      </c>
      <c r="B8">
        <v>1</v>
      </c>
      <c r="C8" t="s">
        <v>1096</v>
      </c>
      <c r="D8">
        <v>0</v>
      </c>
      <c r="E8">
        <v>86</v>
      </c>
      <c r="F8" s="126">
        <v>5.6</v>
      </c>
      <c r="G8" s="122">
        <v>6.46</v>
      </c>
      <c r="H8" s="55" t="s">
        <v>1487</v>
      </c>
      <c r="I8" s="155">
        <v>1</v>
      </c>
      <c r="J8" s="155" t="s">
        <v>1593</v>
      </c>
      <c r="K8" s="155">
        <v>3</v>
      </c>
      <c r="L8" s="155" t="s">
        <v>1593</v>
      </c>
      <c r="M8" s="155" t="s">
        <v>1593</v>
      </c>
    </row>
    <row r="9" spans="1:23" ht="12" customHeight="1" x14ac:dyDescent="0.3">
      <c r="A9">
        <v>7</v>
      </c>
      <c r="B9">
        <v>1</v>
      </c>
      <c r="C9" t="s">
        <v>1097</v>
      </c>
      <c r="D9">
        <v>0</v>
      </c>
      <c r="E9">
        <v>100</v>
      </c>
      <c r="F9" s="126">
        <v>5.9</v>
      </c>
      <c r="G9" s="122">
        <v>6.9</v>
      </c>
      <c r="H9" s="55" t="s">
        <v>1487</v>
      </c>
      <c r="I9" s="155">
        <v>1</v>
      </c>
      <c r="J9" s="155" t="s">
        <v>1593</v>
      </c>
      <c r="K9" s="155">
        <v>3</v>
      </c>
      <c r="L9" s="155" t="s">
        <v>1593</v>
      </c>
      <c r="M9" s="155" t="s">
        <v>1593</v>
      </c>
    </row>
    <row r="10" spans="1:23" ht="12" customHeight="1" x14ac:dyDescent="0.3">
      <c r="A10">
        <v>7</v>
      </c>
      <c r="B10">
        <v>2</v>
      </c>
      <c r="C10" t="s">
        <v>1098</v>
      </c>
      <c r="D10">
        <v>0</v>
      </c>
      <c r="E10">
        <v>79</v>
      </c>
      <c r="F10" s="126">
        <v>6.9</v>
      </c>
      <c r="G10" s="122">
        <v>7.69</v>
      </c>
      <c r="H10" s="55" t="s">
        <v>1487</v>
      </c>
      <c r="I10" s="155">
        <v>1</v>
      </c>
      <c r="J10" s="155">
        <v>2</v>
      </c>
      <c r="K10" s="155">
        <v>3</v>
      </c>
      <c r="L10" s="155" t="s">
        <v>1593</v>
      </c>
      <c r="M10" s="155">
        <v>5</v>
      </c>
    </row>
    <row r="11" spans="1:23" ht="12" customHeight="1" x14ac:dyDescent="0.3">
      <c r="A11">
        <v>7</v>
      </c>
      <c r="B11">
        <v>3</v>
      </c>
      <c r="C11" t="s">
        <v>1099</v>
      </c>
      <c r="D11">
        <v>0</v>
      </c>
      <c r="E11">
        <v>77</v>
      </c>
      <c r="F11" s="126">
        <v>7.7</v>
      </c>
      <c r="G11" s="122">
        <v>8.4700000000000006</v>
      </c>
      <c r="H11" s="55" t="s">
        <v>1487</v>
      </c>
      <c r="I11" s="155">
        <v>1</v>
      </c>
      <c r="J11" s="155" t="s">
        <v>1593</v>
      </c>
      <c r="K11" s="155">
        <v>3</v>
      </c>
      <c r="L11" s="155" t="s">
        <v>1593</v>
      </c>
      <c r="M11" s="155">
        <v>5</v>
      </c>
    </row>
    <row r="12" spans="1:23" ht="12" customHeight="1" x14ac:dyDescent="0.3">
      <c r="A12">
        <v>7</v>
      </c>
      <c r="B12">
        <v>4</v>
      </c>
      <c r="C12" t="s">
        <v>1100</v>
      </c>
      <c r="D12">
        <v>0</v>
      </c>
      <c r="E12">
        <v>36</v>
      </c>
      <c r="F12" s="126">
        <v>8.4700000000000006</v>
      </c>
      <c r="G12" s="122">
        <v>8.83</v>
      </c>
      <c r="H12" s="55" t="s">
        <v>1487</v>
      </c>
      <c r="I12" s="155">
        <v>1</v>
      </c>
      <c r="J12" s="155" t="s">
        <v>1593</v>
      </c>
      <c r="K12" s="155">
        <v>3</v>
      </c>
      <c r="L12" s="155">
        <v>4</v>
      </c>
      <c r="M12" s="155" t="s">
        <v>1593</v>
      </c>
    </row>
    <row r="13" spans="1:23" ht="12" customHeight="1" x14ac:dyDescent="0.3">
      <c r="A13">
        <v>8</v>
      </c>
      <c r="B13">
        <v>1</v>
      </c>
      <c r="C13" t="s">
        <v>1101</v>
      </c>
      <c r="D13">
        <v>0</v>
      </c>
      <c r="E13">
        <v>82</v>
      </c>
      <c r="F13" s="126">
        <v>8.6999999999999993</v>
      </c>
      <c r="G13" s="122">
        <v>9.52</v>
      </c>
      <c r="H13" s="55" t="s">
        <v>1487</v>
      </c>
      <c r="I13" s="155">
        <v>1</v>
      </c>
      <c r="J13" s="155" t="s">
        <v>1593</v>
      </c>
      <c r="K13" s="155">
        <v>3</v>
      </c>
      <c r="L13" s="155" t="s">
        <v>1593</v>
      </c>
      <c r="M13" s="155" t="s">
        <v>1593</v>
      </c>
    </row>
    <row r="14" spans="1:23" ht="12" customHeight="1" x14ac:dyDescent="0.3">
      <c r="A14">
        <v>8</v>
      </c>
      <c r="B14">
        <v>2</v>
      </c>
      <c r="C14" t="s">
        <v>1102</v>
      </c>
      <c r="D14">
        <v>0</v>
      </c>
      <c r="E14">
        <v>91</v>
      </c>
      <c r="F14" s="126">
        <v>9.5499999999999989</v>
      </c>
      <c r="G14" s="122">
        <v>10.459999999999999</v>
      </c>
      <c r="H14" s="55" t="s">
        <v>1487</v>
      </c>
      <c r="I14" s="155">
        <v>1</v>
      </c>
      <c r="J14" s="155">
        <v>2</v>
      </c>
      <c r="K14" s="155">
        <v>3</v>
      </c>
      <c r="L14" s="155" t="s">
        <v>1593</v>
      </c>
      <c r="M14" s="155" t="s">
        <v>1593</v>
      </c>
    </row>
    <row r="15" spans="1:23" ht="12" customHeight="1" x14ac:dyDescent="0.3">
      <c r="A15">
        <v>8</v>
      </c>
      <c r="B15">
        <v>3</v>
      </c>
      <c r="C15" t="s">
        <v>1103</v>
      </c>
      <c r="D15">
        <v>0</v>
      </c>
      <c r="E15">
        <v>31</v>
      </c>
      <c r="F15" s="126">
        <v>10.459999999999999</v>
      </c>
      <c r="G15" s="122">
        <v>10.77</v>
      </c>
      <c r="H15" s="55" t="s">
        <v>1487</v>
      </c>
      <c r="I15" s="155">
        <v>1</v>
      </c>
      <c r="J15" s="155" t="s">
        <v>1593</v>
      </c>
      <c r="K15" s="155">
        <v>3</v>
      </c>
      <c r="L15" s="155" t="s">
        <v>1593</v>
      </c>
      <c r="M15" s="155" t="s">
        <v>1593</v>
      </c>
    </row>
    <row r="16" spans="1:23" ht="12" customHeight="1" x14ac:dyDescent="0.3">
      <c r="A16">
        <v>8</v>
      </c>
      <c r="B16">
        <v>4</v>
      </c>
      <c r="C16" t="s">
        <v>1104</v>
      </c>
      <c r="D16">
        <v>0</v>
      </c>
      <c r="E16">
        <v>72</v>
      </c>
      <c r="F16" s="126">
        <v>10.77</v>
      </c>
      <c r="G16" s="122">
        <v>11.49</v>
      </c>
      <c r="H16" s="55" t="s">
        <v>1487</v>
      </c>
      <c r="I16" s="155">
        <v>1</v>
      </c>
      <c r="J16" s="155" t="s">
        <v>1593</v>
      </c>
      <c r="K16" s="155">
        <v>3</v>
      </c>
      <c r="L16" s="155" t="s">
        <v>1593</v>
      </c>
      <c r="M16" s="155" t="s">
        <v>1593</v>
      </c>
    </row>
    <row r="17" spans="1:13" ht="12" customHeight="1" x14ac:dyDescent="0.3">
      <c r="A17">
        <v>8</v>
      </c>
      <c r="B17">
        <v>5</v>
      </c>
      <c r="C17" t="s">
        <v>1105</v>
      </c>
      <c r="D17">
        <v>0</v>
      </c>
      <c r="E17">
        <v>42</v>
      </c>
      <c r="F17" s="126">
        <v>11.5</v>
      </c>
      <c r="G17" s="122">
        <v>11.92</v>
      </c>
      <c r="H17" s="55" t="s">
        <v>1487</v>
      </c>
      <c r="I17" s="155">
        <v>1</v>
      </c>
      <c r="J17" s="155" t="s">
        <v>1593</v>
      </c>
      <c r="K17" s="155">
        <v>3</v>
      </c>
      <c r="L17" s="155" t="s">
        <v>1593</v>
      </c>
      <c r="M17" s="155">
        <v>5</v>
      </c>
    </row>
    <row r="18" spans="1:13" ht="12" customHeight="1" x14ac:dyDescent="0.3">
      <c r="A18">
        <v>9</v>
      </c>
      <c r="B18">
        <v>1</v>
      </c>
      <c r="C18" t="s">
        <v>1106</v>
      </c>
      <c r="D18">
        <v>0</v>
      </c>
      <c r="E18">
        <v>86</v>
      </c>
      <c r="F18" s="126">
        <v>11.75</v>
      </c>
      <c r="G18" s="122">
        <v>12.61</v>
      </c>
      <c r="H18" s="55" t="s">
        <v>1487</v>
      </c>
      <c r="I18" s="155">
        <v>1</v>
      </c>
      <c r="J18" s="155" t="s">
        <v>1593</v>
      </c>
      <c r="K18" s="155">
        <v>3</v>
      </c>
      <c r="L18" s="155" t="s">
        <v>1593</v>
      </c>
      <c r="M18" s="155">
        <v>5</v>
      </c>
    </row>
    <row r="19" spans="1:13" ht="12" customHeight="1" x14ac:dyDescent="0.3">
      <c r="A19">
        <v>9</v>
      </c>
      <c r="B19">
        <v>2</v>
      </c>
      <c r="C19" t="s">
        <v>1107</v>
      </c>
      <c r="D19">
        <v>0</v>
      </c>
      <c r="E19">
        <v>80</v>
      </c>
      <c r="F19" s="126">
        <v>12.61</v>
      </c>
      <c r="G19" s="122">
        <v>13.41</v>
      </c>
      <c r="H19" s="55" t="s">
        <v>1487</v>
      </c>
      <c r="I19" s="155">
        <v>1</v>
      </c>
      <c r="J19" s="155">
        <v>2</v>
      </c>
      <c r="K19" s="155" t="s">
        <v>1593</v>
      </c>
      <c r="L19" s="155" t="s">
        <v>1593</v>
      </c>
      <c r="M19" s="155" t="s">
        <v>1593</v>
      </c>
    </row>
    <row r="20" spans="1:13" ht="12" customHeight="1" x14ac:dyDescent="0.3">
      <c r="A20">
        <v>9</v>
      </c>
      <c r="B20">
        <v>3</v>
      </c>
      <c r="C20" t="s">
        <v>1108</v>
      </c>
      <c r="D20">
        <v>0</v>
      </c>
      <c r="E20">
        <v>61</v>
      </c>
      <c r="F20" s="126">
        <v>13.414999999999999</v>
      </c>
      <c r="G20" s="122">
        <v>14.024999999999999</v>
      </c>
      <c r="H20" s="55" t="s">
        <v>1487</v>
      </c>
      <c r="I20" s="155">
        <v>1</v>
      </c>
      <c r="J20" s="155">
        <v>2</v>
      </c>
      <c r="K20" s="155" t="s">
        <v>1593</v>
      </c>
      <c r="L20" s="155" t="s">
        <v>1593</v>
      </c>
      <c r="M20" s="155" t="s">
        <v>1593</v>
      </c>
    </row>
    <row r="21" spans="1:13" ht="12" customHeight="1" x14ac:dyDescent="0.3">
      <c r="A21">
        <v>9</v>
      </c>
      <c r="B21">
        <v>4</v>
      </c>
      <c r="C21" t="s">
        <v>1109</v>
      </c>
      <c r="D21">
        <v>0</v>
      </c>
      <c r="E21">
        <v>64</v>
      </c>
      <c r="F21" s="126">
        <v>14.024999999999999</v>
      </c>
      <c r="G21" s="122">
        <v>14.664999999999999</v>
      </c>
      <c r="H21" s="55" t="s">
        <v>1487</v>
      </c>
      <c r="I21" s="155">
        <v>1</v>
      </c>
      <c r="J21" s="155">
        <v>2</v>
      </c>
      <c r="K21" s="155">
        <v>3</v>
      </c>
      <c r="L21" s="155" t="s">
        <v>1593</v>
      </c>
      <c r="M21" s="155" t="s">
        <v>1593</v>
      </c>
    </row>
    <row r="22" spans="1:13" ht="12" customHeight="1" x14ac:dyDescent="0.3">
      <c r="A22">
        <v>10</v>
      </c>
      <c r="B22">
        <v>1</v>
      </c>
      <c r="C22" t="s">
        <v>1110</v>
      </c>
      <c r="D22">
        <v>0</v>
      </c>
      <c r="E22">
        <v>92</v>
      </c>
      <c r="F22" s="126">
        <v>14.8</v>
      </c>
      <c r="G22" s="122">
        <v>15.72</v>
      </c>
      <c r="H22" s="55" t="s">
        <v>1487</v>
      </c>
      <c r="I22" s="155">
        <v>1</v>
      </c>
      <c r="J22" s="155">
        <v>2</v>
      </c>
      <c r="K22" s="155">
        <v>3</v>
      </c>
      <c r="L22" s="155" t="s">
        <v>1593</v>
      </c>
      <c r="M22" s="155">
        <v>5</v>
      </c>
    </row>
    <row r="23" spans="1:13" ht="12" customHeight="1" x14ac:dyDescent="0.3">
      <c r="A23">
        <v>10</v>
      </c>
      <c r="B23">
        <v>2</v>
      </c>
      <c r="C23" t="s">
        <v>1111</v>
      </c>
      <c r="D23">
        <v>0</v>
      </c>
      <c r="E23">
        <v>77</v>
      </c>
      <c r="F23" s="126">
        <v>15.72</v>
      </c>
      <c r="G23" s="122">
        <v>16.490000000000002</v>
      </c>
      <c r="H23" s="55" t="s">
        <v>1487</v>
      </c>
      <c r="I23" s="155">
        <v>1</v>
      </c>
      <c r="J23" s="155" t="s">
        <v>1593</v>
      </c>
      <c r="K23" s="155">
        <v>3</v>
      </c>
      <c r="L23" s="155" t="s">
        <v>1593</v>
      </c>
      <c r="M23" s="155">
        <v>5</v>
      </c>
    </row>
    <row r="24" spans="1:13" ht="12" customHeight="1" x14ac:dyDescent="0.3">
      <c r="A24">
        <v>11</v>
      </c>
      <c r="B24">
        <v>1</v>
      </c>
      <c r="C24" t="s">
        <v>1112</v>
      </c>
      <c r="D24">
        <v>0</v>
      </c>
      <c r="E24">
        <v>87</v>
      </c>
      <c r="F24" s="126">
        <v>16.350000000000001</v>
      </c>
      <c r="G24" s="122">
        <v>17.220000000000002</v>
      </c>
      <c r="H24" s="55" t="s">
        <v>1487</v>
      </c>
      <c r="I24" s="155">
        <v>1</v>
      </c>
      <c r="J24" s="155">
        <v>2</v>
      </c>
      <c r="K24" s="155">
        <v>3</v>
      </c>
      <c r="L24" s="155" t="s">
        <v>1593</v>
      </c>
      <c r="M24" s="155">
        <v>5</v>
      </c>
    </row>
    <row r="25" spans="1:13" ht="12" customHeight="1" x14ac:dyDescent="0.3">
      <c r="A25">
        <v>11</v>
      </c>
      <c r="B25">
        <v>2</v>
      </c>
      <c r="C25" t="s">
        <v>1113</v>
      </c>
      <c r="D25">
        <v>0</v>
      </c>
      <c r="E25">
        <v>73</v>
      </c>
      <c r="F25" s="126">
        <v>17.220000000000002</v>
      </c>
      <c r="G25" s="122">
        <v>17.950000000000003</v>
      </c>
      <c r="H25" s="55" t="s">
        <v>1487</v>
      </c>
      <c r="I25" s="155">
        <v>1</v>
      </c>
      <c r="J25" s="155">
        <v>2</v>
      </c>
      <c r="K25" s="155">
        <v>3</v>
      </c>
      <c r="L25" s="155" t="s">
        <v>1593</v>
      </c>
      <c r="M25" s="155">
        <v>5</v>
      </c>
    </row>
    <row r="26" spans="1:13" ht="12" customHeight="1" x14ac:dyDescent="0.3">
      <c r="A26">
        <v>12</v>
      </c>
      <c r="B26">
        <v>1</v>
      </c>
      <c r="C26" t="s">
        <v>1114</v>
      </c>
      <c r="D26">
        <v>0</v>
      </c>
      <c r="E26">
        <v>89</v>
      </c>
      <c r="F26" s="126">
        <v>17.850000000000001</v>
      </c>
      <c r="G26" s="122">
        <v>18.740000000000002</v>
      </c>
      <c r="H26" s="55" t="s">
        <v>1487</v>
      </c>
      <c r="I26" s="155">
        <v>1</v>
      </c>
      <c r="J26" s="155">
        <v>2</v>
      </c>
      <c r="K26" s="155" t="s">
        <v>1593</v>
      </c>
      <c r="L26" s="155" t="s">
        <v>1593</v>
      </c>
      <c r="M26" s="155">
        <v>5</v>
      </c>
    </row>
    <row r="27" spans="1:13" ht="12" customHeight="1" x14ac:dyDescent="0.3">
      <c r="A27">
        <v>12</v>
      </c>
      <c r="B27">
        <v>2</v>
      </c>
      <c r="C27" t="s">
        <v>1115</v>
      </c>
      <c r="D27">
        <v>0</v>
      </c>
      <c r="E27">
        <v>62</v>
      </c>
      <c r="F27" s="126">
        <v>18.740000000000002</v>
      </c>
      <c r="G27" s="122">
        <v>19.360000000000003</v>
      </c>
      <c r="H27" s="55" t="s">
        <v>1487</v>
      </c>
      <c r="I27" s="155">
        <v>1</v>
      </c>
      <c r="J27" s="155">
        <v>2</v>
      </c>
      <c r="K27" s="155" t="s">
        <v>1593</v>
      </c>
      <c r="L27" s="155" t="s">
        <v>1593</v>
      </c>
      <c r="M27" s="155">
        <v>5</v>
      </c>
    </row>
    <row r="28" spans="1:13" ht="12" customHeight="1" x14ac:dyDescent="0.3">
      <c r="A28">
        <v>12</v>
      </c>
      <c r="B28">
        <v>3</v>
      </c>
      <c r="C28" t="s">
        <v>1116</v>
      </c>
      <c r="D28">
        <v>0</v>
      </c>
      <c r="E28">
        <v>71</v>
      </c>
      <c r="F28" s="126">
        <v>19.360000000000003</v>
      </c>
      <c r="G28" s="122">
        <v>20.070000000000004</v>
      </c>
      <c r="H28" s="55" t="s">
        <v>1487</v>
      </c>
      <c r="I28" s="155">
        <v>1</v>
      </c>
      <c r="J28" s="155" t="s">
        <v>1593</v>
      </c>
      <c r="K28" s="155">
        <v>3</v>
      </c>
      <c r="L28" s="155" t="s">
        <v>1593</v>
      </c>
      <c r="M28" s="155">
        <v>5</v>
      </c>
    </row>
    <row r="29" spans="1:13" ht="12" customHeight="1" x14ac:dyDescent="0.3">
      <c r="A29">
        <v>12</v>
      </c>
      <c r="B29">
        <v>4</v>
      </c>
      <c r="C29" t="s">
        <v>1117</v>
      </c>
      <c r="D29">
        <v>0</v>
      </c>
      <c r="E29">
        <v>86</v>
      </c>
      <c r="F29" s="126">
        <v>20.090000000000003</v>
      </c>
      <c r="G29" s="122">
        <v>20.950000000000003</v>
      </c>
      <c r="H29" s="55" t="s">
        <v>1487</v>
      </c>
      <c r="I29" s="155">
        <v>1</v>
      </c>
      <c r="J29" s="155" t="s">
        <v>1593</v>
      </c>
      <c r="K29" s="155">
        <v>3</v>
      </c>
      <c r="L29" s="155" t="s">
        <v>1593</v>
      </c>
      <c r="M29" s="155">
        <v>5</v>
      </c>
    </row>
    <row r="30" spans="1:13" ht="12" customHeight="1" x14ac:dyDescent="0.3">
      <c r="A30">
        <v>13</v>
      </c>
      <c r="B30">
        <v>1</v>
      </c>
      <c r="C30" t="s">
        <v>1118</v>
      </c>
      <c r="D30">
        <v>0</v>
      </c>
      <c r="E30">
        <v>98</v>
      </c>
      <c r="F30" s="126">
        <v>20.9</v>
      </c>
      <c r="G30" s="122">
        <v>21.88</v>
      </c>
      <c r="H30" s="55" t="s">
        <v>1487</v>
      </c>
      <c r="I30" s="155">
        <v>1</v>
      </c>
      <c r="J30" s="155">
        <v>2</v>
      </c>
      <c r="K30" s="155">
        <v>3</v>
      </c>
      <c r="L30" s="155" t="s">
        <v>1593</v>
      </c>
      <c r="M30" s="155" t="s">
        <v>1593</v>
      </c>
    </row>
    <row r="31" spans="1:13" ht="12" customHeight="1" x14ac:dyDescent="0.3">
      <c r="A31">
        <v>13</v>
      </c>
      <c r="B31">
        <v>2</v>
      </c>
      <c r="C31" t="s">
        <v>1119</v>
      </c>
      <c r="D31">
        <v>0</v>
      </c>
      <c r="E31">
        <v>95</v>
      </c>
      <c r="F31" s="126">
        <v>21.884999999999998</v>
      </c>
      <c r="G31" s="122">
        <v>22.834999999999997</v>
      </c>
      <c r="H31" s="55" t="s">
        <v>1487</v>
      </c>
      <c r="I31" s="155">
        <v>1</v>
      </c>
      <c r="J31" s="155" t="s">
        <v>1593</v>
      </c>
      <c r="K31" s="155">
        <v>3</v>
      </c>
      <c r="L31" s="155" t="s">
        <v>1593</v>
      </c>
      <c r="M31" s="155">
        <v>5</v>
      </c>
    </row>
    <row r="32" spans="1:13" ht="12" customHeight="1" x14ac:dyDescent="0.3">
      <c r="A32">
        <v>13</v>
      </c>
      <c r="B32">
        <v>3</v>
      </c>
      <c r="C32" t="s">
        <v>1120</v>
      </c>
      <c r="D32">
        <v>0</v>
      </c>
      <c r="E32">
        <v>93</v>
      </c>
      <c r="F32" s="126">
        <v>22.834999999999997</v>
      </c>
      <c r="G32" s="122">
        <v>23.764999999999997</v>
      </c>
      <c r="H32" s="55" t="s">
        <v>1487</v>
      </c>
      <c r="I32" s="155">
        <v>1</v>
      </c>
      <c r="J32" s="155" t="s">
        <v>1593</v>
      </c>
      <c r="K32" s="155">
        <v>3</v>
      </c>
      <c r="L32" s="155" t="s">
        <v>1593</v>
      </c>
      <c r="M32" s="155">
        <v>5</v>
      </c>
    </row>
    <row r="33" spans="1:13" ht="12" customHeight="1" x14ac:dyDescent="0.3">
      <c r="A33">
        <v>13</v>
      </c>
      <c r="B33">
        <v>4</v>
      </c>
      <c r="C33" t="s">
        <v>1121</v>
      </c>
      <c r="D33">
        <v>0</v>
      </c>
      <c r="E33">
        <v>30</v>
      </c>
      <c r="F33" s="126">
        <v>23.764999999999997</v>
      </c>
      <c r="G33" s="122">
        <v>24.064999999999998</v>
      </c>
      <c r="H33" s="55" t="s">
        <v>1487</v>
      </c>
      <c r="I33" s="155">
        <v>1</v>
      </c>
      <c r="J33" s="155">
        <v>2</v>
      </c>
      <c r="K33" s="155">
        <v>3</v>
      </c>
      <c r="L33" s="155" t="s">
        <v>1593</v>
      </c>
      <c r="M33" s="155" t="s">
        <v>1593</v>
      </c>
    </row>
    <row r="34" spans="1:13" ht="12" customHeight="1" x14ac:dyDescent="0.3">
      <c r="A34">
        <v>14</v>
      </c>
      <c r="B34">
        <v>1</v>
      </c>
      <c r="C34" t="s">
        <v>1122</v>
      </c>
      <c r="D34">
        <v>0</v>
      </c>
      <c r="E34">
        <v>63</v>
      </c>
      <c r="F34" s="126">
        <v>23.95</v>
      </c>
      <c r="G34" s="122">
        <v>24.58</v>
      </c>
      <c r="H34" s="55" t="s">
        <v>1487</v>
      </c>
      <c r="I34" s="155">
        <v>1</v>
      </c>
      <c r="J34" s="155">
        <v>2</v>
      </c>
      <c r="K34" s="155">
        <v>3</v>
      </c>
      <c r="L34" s="155" t="s">
        <v>1593</v>
      </c>
      <c r="M34" s="155" t="s">
        <v>1593</v>
      </c>
    </row>
    <row r="35" spans="1:13" ht="12" customHeight="1" x14ac:dyDescent="0.3">
      <c r="A35">
        <v>14</v>
      </c>
      <c r="B35">
        <v>2</v>
      </c>
      <c r="C35" t="s">
        <v>1123</v>
      </c>
      <c r="D35">
        <v>0</v>
      </c>
      <c r="E35">
        <v>61</v>
      </c>
      <c r="F35" s="126">
        <v>24.58</v>
      </c>
      <c r="G35" s="122">
        <v>25.189999999999998</v>
      </c>
      <c r="H35" s="55" t="s">
        <v>1487</v>
      </c>
      <c r="I35" s="155">
        <v>1</v>
      </c>
      <c r="J35" s="155" t="s">
        <v>1593</v>
      </c>
      <c r="K35" s="155">
        <v>3</v>
      </c>
      <c r="L35" s="155" t="s">
        <v>1593</v>
      </c>
      <c r="M35" s="155">
        <v>5</v>
      </c>
    </row>
    <row r="36" spans="1:13" ht="12" customHeight="1" x14ac:dyDescent="0.3">
      <c r="A36">
        <v>14</v>
      </c>
      <c r="B36">
        <v>3</v>
      </c>
      <c r="C36" t="s">
        <v>1124</v>
      </c>
      <c r="D36">
        <v>0</v>
      </c>
      <c r="E36">
        <v>97</v>
      </c>
      <c r="F36" s="126">
        <v>25.189999999999998</v>
      </c>
      <c r="G36" s="122">
        <v>26.159999999999997</v>
      </c>
      <c r="H36" s="55" t="s">
        <v>1487</v>
      </c>
      <c r="I36" s="155">
        <v>1</v>
      </c>
      <c r="J36" s="155" t="s">
        <v>1593</v>
      </c>
      <c r="K36" s="155">
        <v>3</v>
      </c>
      <c r="L36" s="155" t="s">
        <v>1593</v>
      </c>
      <c r="M36" s="155" t="s">
        <v>1593</v>
      </c>
    </row>
    <row r="37" spans="1:13" ht="12" customHeight="1" x14ac:dyDescent="0.3">
      <c r="A37">
        <v>15</v>
      </c>
      <c r="B37">
        <v>1</v>
      </c>
      <c r="C37" t="s">
        <v>1125</v>
      </c>
      <c r="D37">
        <v>0</v>
      </c>
      <c r="E37">
        <v>81</v>
      </c>
      <c r="F37" s="126">
        <v>25.95</v>
      </c>
      <c r="G37" s="122">
        <v>26.759999999999998</v>
      </c>
      <c r="H37" s="55" t="s">
        <v>1487</v>
      </c>
      <c r="I37" s="155">
        <v>1</v>
      </c>
      <c r="J37" s="155" t="s">
        <v>1593</v>
      </c>
      <c r="K37" s="155">
        <v>3</v>
      </c>
      <c r="L37" s="155" t="s">
        <v>1593</v>
      </c>
      <c r="M37" s="155" t="s">
        <v>1593</v>
      </c>
    </row>
    <row r="38" spans="1:13" ht="12" customHeight="1" x14ac:dyDescent="0.3">
      <c r="A38">
        <v>15</v>
      </c>
      <c r="B38">
        <v>2</v>
      </c>
      <c r="C38" t="s">
        <v>1126</v>
      </c>
      <c r="D38">
        <v>0</v>
      </c>
      <c r="E38">
        <v>22</v>
      </c>
      <c r="F38" s="126">
        <v>26.759999999999998</v>
      </c>
      <c r="G38" s="122">
        <v>26.979999999999997</v>
      </c>
      <c r="H38" s="55" t="s">
        <v>1487</v>
      </c>
      <c r="I38" s="155">
        <v>1</v>
      </c>
      <c r="J38" s="155">
        <v>2</v>
      </c>
      <c r="K38" s="155">
        <v>3</v>
      </c>
      <c r="L38" s="155" t="s">
        <v>1593</v>
      </c>
      <c r="M38" s="155" t="s">
        <v>1593</v>
      </c>
    </row>
    <row r="39" spans="1:13" ht="12" customHeight="1" x14ac:dyDescent="0.3">
      <c r="A39">
        <v>16</v>
      </c>
      <c r="B39">
        <v>1</v>
      </c>
      <c r="C39" t="s">
        <v>1127</v>
      </c>
      <c r="D39">
        <v>0</v>
      </c>
      <c r="E39">
        <v>90</v>
      </c>
      <c r="F39" s="126">
        <v>27</v>
      </c>
      <c r="G39" s="122">
        <v>27.9</v>
      </c>
      <c r="H39" s="55" t="s">
        <v>1487</v>
      </c>
      <c r="I39" s="155">
        <v>1</v>
      </c>
      <c r="J39" s="155">
        <v>2</v>
      </c>
      <c r="K39" s="155">
        <v>3</v>
      </c>
      <c r="L39" s="155" t="s">
        <v>1593</v>
      </c>
      <c r="M39" s="155" t="s">
        <v>1593</v>
      </c>
    </row>
    <row r="40" spans="1:13" ht="12" customHeight="1" x14ac:dyDescent="0.3">
      <c r="A40">
        <v>16</v>
      </c>
      <c r="B40">
        <v>2</v>
      </c>
      <c r="C40" t="s">
        <v>1128</v>
      </c>
      <c r="D40">
        <v>0</v>
      </c>
      <c r="E40">
        <v>90</v>
      </c>
      <c r="F40" s="126">
        <v>27.9</v>
      </c>
      <c r="G40" s="122">
        <v>28.799999999999997</v>
      </c>
      <c r="H40" s="55" t="s">
        <v>1487</v>
      </c>
      <c r="I40" s="155">
        <v>1</v>
      </c>
      <c r="J40" s="155">
        <v>2</v>
      </c>
      <c r="K40" s="155">
        <v>3</v>
      </c>
      <c r="L40" s="155" t="s">
        <v>1593</v>
      </c>
      <c r="M40" s="155">
        <v>5</v>
      </c>
    </row>
    <row r="41" spans="1:13" ht="12" customHeight="1" x14ac:dyDescent="0.3">
      <c r="A41">
        <v>16</v>
      </c>
      <c r="B41">
        <v>3</v>
      </c>
      <c r="C41" t="s">
        <v>1129</v>
      </c>
      <c r="D41">
        <v>0</v>
      </c>
      <c r="E41">
        <v>64</v>
      </c>
      <c r="F41" s="126">
        <v>28.805</v>
      </c>
      <c r="G41" s="122">
        <v>29.445</v>
      </c>
      <c r="H41" s="55" t="s">
        <v>1487</v>
      </c>
      <c r="I41" s="155">
        <v>1</v>
      </c>
      <c r="J41" s="155" t="s">
        <v>1593</v>
      </c>
      <c r="K41" s="155" t="s">
        <v>1593</v>
      </c>
      <c r="L41" s="155" t="s">
        <v>1593</v>
      </c>
      <c r="M41" s="155">
        <v>5</v>
      </c>
    </row>
    <row r="42" spans="1:13" ht="12" customHeight="1" x14ac:dyDescent="0.3">
      <c r="A42">
        <v>16</v>
      </c>
      <c r="B42">
        <v>4</v>
      </c>
      <c r="C42" t="s">
        <v>1130</v>
      </c>
      <c r="D42">
        <v>0</v>
      </c>
      <c r="E42">
        <v>61</v>
      </c>
      <c r="F42" s="126">
        <v>29.445</v>
      </c>
      <c r="G42" s="122">
        <v>30.055</v>
      </c>
      <c r="H42" s="55" t="s">
        <v>1487</v>
      </c>
      <c r="I42" s="155">
        <v>1</v>
      </c>
      <c r="J42" s="155">
        <v>2</v>
      </c>
      <c r="K42" s="155">
        <v>3</v>
      </c>
      <c r="L42" s="155" t="s">
        <v>1593</v>
      </c>
      <c r="M42" s="155">
        <v>5</v>
      </c>
    </row>
    <row r="43" spans="1:13" ht="12" customHeight="1" x14ac:dyDescent="0.3">
      <c r="A43">
        <v>17</v>
      </c>
      <c r="B43">
        <v>1</v>
      </c>
      <c r="C43" t="s">
        <v>1131</v>
      </c>
      <c r="D43">
        <v>0</v>
      </c>
      <c r="E43">
        <v>77</v>
      </c>
      <c r="F43" s="126">
        <v>30.05</v>
      </c>
      <c r="G43" s="122">
        <v>30.82</v>
      </c>
      <c r="H43" s="55" t="s">
        <v>1487</v>
      </c>
      <c r="I43" s="155">
        <v>1</v>
      </c>
      <c r="J43" s="155" t="s">
        <v>1593</v>
      </c>
      <c r="K43" s="155">
        <v>3</v>
      </c>
      <c r="L43" s="155" t="s">
        <v>1593</v>
      </c>
      <c r="M43" s="155">
        <v>5</v>
      </c>
    </row>
    <row r="44" spans="1:13" ht="12" customHeight="1" x14ac:dyDescent="0.3">
      <c r="A44">
        <v>17</v>
      </c>
      <c r="B44">
        <v>2</v>
      </c>
      <c r="C44" t="s">
        <v>1132</v>
      </c>
      <c r="D44">
        <v>0</v>
      </c>
      <c r="E44">
        <v>66</v>
      </c>
      <c r="F44" s="126">
        <v>30.830000000000002</v>
      </c>
      <c r="G44" s="122">
        <v>31.490000000000002</v>
      </c>
      <c r="H44" s="55" t="s">
        <v>1487</v>
      </c>
      <c r="I44" s="155">
        <v>1</v>
      </c>
      <c r="J44" s="155">
        <v>2</v>
      </c>
      <c r="K44" s="155">
        <v>3</v>
      </c>
      <c r="L44" s="155" t="s">
        <v>1593</v>
      </c>
      <c r="M44" s="155" t="s">
        <v>1593</v>
      </c>
    </row>
    <row r="45" spans="1:13" ht="12" customHeight="1" x14ac:dyDescent="0.3">
      <c r="A45">
        <v>17</v>
      </c>
      <c r="B45">
        <v>3</v>
      </c>
      <c r="C45" t="s">
        <v>1133</v>
      </c>
      <c r="D45">
        <v>0</v>
      </c>
      <c r="E45">
        <v>82</v>
      </c>
      <c r="F45" s="126">
        <v>31.495000000000001</v>
      </c>
      <c r="G45" s="122">
        <v>32.314999999999998</v>
      </c>
      <c r="H45" s="55" t="s">
        <v>1487</v>
      </c>
      <c r="I45" s="155">
        <v>1</v>
      </c>
      <c r="J45" s="155">
        <v>2</v>
      </c>
      <c r="K45" s="155" t="s">
        <v>1593</v>
      </c>
      <c r="L45" s="155" t="s">
        <v>1593</v>
      </c>
      <c r="M45" s="155">
        <v>5</v>
      </c>
    </row>
    <row r="46" spans="1:13" ht="12" customHeight="1" x14ac:dyDescent="0.3">
      <c r="A46">
        <v>17</v>
      </c>
      <c r="B46">
        <v>4</v>
      </c>
      <c r="C46" t="s">
        <v>1134</v>
      </c>
      <c r="D46">
        <v>0</v>
      </c>
      <c r="E46">
        <v>72</v>
      </c>
      <c r="F46" s="126">
        <v>32.32</v>
      </c>
      <c r="G46" s="122">
        <v>33.04</v>
      </c>
      <c r="H46" s="55" t="s">
        <v>1487</v>
      </c>
      <c r="I46" s="155">
        <v>1</v>
      </c>
      <c r="J46" s="155">
        <v>2</v>
      </c>
      <c r="K46" s="155" t="s">
        <v>1593</v>
      </c>
      <c r="L46" s="155" t="s">
        <v>1593</v>
      </c>
      <c r="M46" s="155">
        <v>5</v>
      </c>
    </row>
    <row r="47" spans="1:13" ht="12" customHeight="1" x14ac:dyDescent="0.3">
      <c r="A47">
        <v>18</v>
      </c>
      <c r="B47">
        <v>1</v>
      </c>
      <c r="C47" t="s">
        <v>1135</v>
      </c>
      <c r="D47">
        <v>0</v>
      </c>
      <c r="E47">
        <v>97</v>
      </c>
      <c r="F47" s="126">
        <v>33.1</v>
      </c>
      <c r="G47" s="122">
        <v>34.07</v>
      </c>
      <c r="H47" s="55" t="s">
        <v>1487</v>
      </c>
      <c r="I47" s="155">
        <v>1</v>
      </c>
      <c r="J47" s="155" t="s">
        <v>1593</v>
      </c>
      <c r="K47" s="155">
        <v>3</v>
      </c>
      <c r="L47" s="155" t="s">
        <v>1593</v>
      </c>
      <c r="M47" s="155">
        <v>5</v>
      </c>
    </row>
    <row r="48" spans="1:13" ht="12" customHeight="1" x14ac:dyDescent="0.3">
      <c r="A48">
        <v>18</v>
      </c>
      <c r="B48">
        <v>2</v>
      </c>
      <c r="C48" t="s">
        <v>1136</v>
      </c>
      <c r="D48">
        <v>0</v>
      </c>
      <c r="E48">
        <v>98</v>
      </c>
      <c r="F48" s="126">
        <v>34.07</v>
      </c>
      <c r="G48" s="122">
        <v>35.049999999999997</v>
      </c>
      <c r="H48" s="55" t="s">
        <v>1487</v>
      </c>
      <c r="I48" s="155">
        <v>1</v>
      </c>
      <c r="J48" s="155">
        <v>2</v>
      </c>
      <c r="K48" s="155" t="s">
        <v>1593</v>
      </c>
      <c r="L48" s="155" t="s">
        <v>1593</v>
      </c>
      <c r="M48" s="155" t="s">
        <v>1593</v>
      </c>
    </row>
    <row r="49" spans="1:13" ht="12" customHeight="1" x14ac:dyDescent="0.3">
      <c r="A49">
        <v>18</v>
      </c>
      <c r="B49">
        <v>3</v>
      </c>
      <c r="C49" t="s">
        <v>1137</v>
      </c>
      <c r="D49">
        <v>0</v>
      </c>
      <c r="E49">
        <v>98</v>
      </c>
      <c r="F49" s="126">
        <v>35.055</v>
      </c>
      <c r="G49" s="122">
        <v>36.034999999999997</v>
      </c>
      <c r="H49" s="55" t="s">
        <v>1487</v>
      </c>
      <c r="I49" s="155">
        <v>1</v>
      </c>
      <c r="J49" s="155">
        <v>2</v>
      </c>
      <c r="K49" s="155" t="s">
        <v>1593</v>
      </c>
      <c r="L49" s="155" t="s">
        <v>1593</v>
      </c>
      <c r="M49" s="155">
        <v>5</v>
      </c>
    </row>
    <row r="50" spans="1:13" ht="12" customHeight="1" x14ac:dyDescent="0.3">
      <c r="A50">
        <v>19</v>
      </c>
      <c r="B50">
        <v>1</v>
      </c>
      <c r="C50" t="s">
        <v>1138</v>
      </c>
      <c r="D50">
        <v>0</v>
      </c>
      <c r="E50">
        <v>98</v>
      </c>
      <c r="F50" s="126">
        <v>36.15</v>
      </c>
      <c r="G50" s="122">
        <v>37.129999999999995</v>
      </c>
      <c r="H50" s="55" t="s">
        <v>1487</v>
      </c>
      <c r="I50" s="155">
        <v>1</v>
      </c>
      <c r="J50" s="155">
        <v>2</v>
      </c>
      <c r="K50" s="155" t="s">
        <v>1593</v>
      </c>
      <c r="L50" s="155" t="s">
        <v>1593</v>
      </c>
      <c r="M50" s="155">
        <v>5</v>
      </c>
    </row>
    <row r="51" spans="1:13" ht="12" customHeight="1" x14ac:dyDescent="0.3">
      <c r="A51">
        <v>19</v>
      </c>
      <c r="B51">
        <v>2</v>
      </c>
      <c r="C51" t="s">
        <v>1139</v>
      </c>
      <c r="D51">
        <v>0</v>
      </c>
      <c r="E51">
        <v>68</v>
      </c>
      <c r="F51" s="126">
        <v>37.134999999999998</v>
      </c>
      <c r="G51" s="122">
        <v>37.814999999999998</v>
      </c>
      <c r="H51" s="55" t="s">
        <v>1487</v>
      </c>
      <c r="I51" s="155">
        <v>1</v>
      </c>
      <c r="J51" s="155">
        <v>2</v>
      </c>
      <c r="K51" s="155" t="s">
        <v>1593</v>
      </c>
      <c r="L51" s="155" t="s">
        <v>1593</v>
      </c>
      <c r="M51" s="155">
        <v>5</v>
      </c>
    </row>
    <row r="52" spans="1:13" ht="12" customHeight="1" x14ac:dyDescent="0.3">
      <c r="A52">
        <v>19</v>
      </c>
      <c r="B52">
        <v>3</v>
      </c>
      <c r="C52" t="s">
        <v>1140</v>
      </c>
      <c r="D52">
        <v>0</v>
      </c>
      <c r="E52">
        <v>78</v>
      </c>
      <c r="F52" s="126">
        <v>37.82</v>
      </c>
      <c r="G52" s="122">
        <v>38.6</v>
      </c>
      <c r="H52" s="55" t="s">
        <v>1487</v>
      </c>
      <c r="I52" s="155">
        <v>1</v>
      </c>
      <c r="J52" s="155">
        <v>2</v>
      </c>
      <c r="K52" s="155" t="s">
        <v>1593</v>
      </c>
      <c r="L52" s="155" t="s">
        <v>1593</v>
      </c>
      <c r="M52" s="155" t="s">
        <v>1593</v>
      </c>
    </row>
    <row r="53" spans="1:13" ht="12" customHeight="1" x14ac:dyDescent="0.3">
      <c r="A53">
        <v>19</v>
      </c>
      <c r="B53">
        <v>4</v>
      </c>
      <c r="C53" t="s">
        <v>1141</v>
      </c>
      <c r="D53">
        <v>0</v>
      </c>
      <c r="E53">
        <v>68</v>
      </c>
      <c r="F53" s="126">
        <v>38.604999999999997</v>
      </c>
      <c r="G53" s="122">
        <v>39.284999999999997</v>
      </c>
      <c r="H53" s="55" t="s">
        <v>1487</v>
      </c>
      <c r="I53" s="155">
        <v>1</v>
      </c>
      <c r="J53" s="155" t="s">
        <v>1593</v>
      </c>
      <c r="K53" s="155">
        <v>3</v>
      </c>
      <c r="L53" s="155" t="s">
        <v>1593</v>
      </c>
      <c r="M53" s="155">
        <v>5</v>
      </c>
    </row>
    <row r="54" spans="1:13" ht="12" customHeight="1" x14ac:dyDescent="0.3">
      <c r="A54">
        <v>20</v>
      </c>
      <c r="B54">
        <v>1</v>
      </c>
      <c r="C54" t="s">
        <v>1142</v>
      </c>
      <c r="D54">
        <v>0</v>
      </c>
      <c r="E54">
        <v>100</v>
      </c>
      <c r="F54" s="126">
        <v>39.200000000000003</v>
      </c>
      <c r="G54" s="122">
        <v>40.200000000000003</v>
      </c>
      <c r="H54" s="55" t="s">
        <v>1487</v>
      </c>
      <c r="I54" s="155">
        <v>1</v>
      </c>
      <c r="J54" s="155" t="s">
        <v>1593</v>
      </c>
      <c r="K54" s="155">
        <v>3</v>
      </c>
      <c r="L54" s="155" t="s">
        <v>1593</v>
      </c>
      <c r="M54" s="155" t="s">
        <v>1593</v>
      </c>
    </row>
    <row r="55" spans="1:13" ht="12" customHeight="1" x14ac:dyDescent="0.3">
      <c r="A55">
        <v>20</v>
      </c>
      <c r="B55">
        <v>2</v>
      </c>
      <c r="C55" t="s">
        <v>1143</v>
      </c>
      <c r="D55">
        <v>0</v>
      </c>
      <c r="E55">
        <v>51</v>
      </c>
      <c r="F55" s="126">
        <v>40.200000000000003</v>
      </c>
      <c r="G55" s="122">
        <v>40.71</v>
      </c>
      <c r="H55" s="55" t="s">
        <v>1487</v>
      </c>
      <c r="I55" s="155">
        <v>1</v>
      </c>
      <c r="J55" s="155">
        <v>2</v>
      </c>
      <c r="K55" s="155">
        <v>3</v>
      </c>
      <c r="L55" s="155" t="s">
        <v>1593</v>
      </c>
      <c r="M55" s="155" t="s">
        <v>1593</v>
      </c>
    </row>
    <row r="56" spans="1:13" ht="12" customHeight="1" x14ac:dyDescent="0.3">
      <c r="A56">
        <v>20</v>
      </c>
      <c r="B56">
        <v>3</v>
      </c>
      <c r="C56" t="s">
        <v>1144</v>
      </c>
      <c r="D56">
        <v>0</v>
      </c>
      <c r="E56">
        <v>86</v>
      </c>
      <c r="F56" s="126">
        <v>40.720000000000006</v>
      </c>
      <c r="G56" s="122">
        <v>41.580000000000005</v>
      </c>
      <c r="H56" s="55" t="s">
        <v>1487</v>
      </c>
      <c r="I56" s="155">
        <v>1</v>
      </c>
      <c r="J56" s="155" t="s">
        <v>1593</v>
      </c>
      <c r="K56" s="155">
        <v>3</v>
      </c>
      <c r="L56" s="155" t="s">
        <v>1593</v>
      </c>
      <c r="M56" s="155">
        <v>5</v>
      </c>
    </row>
    <row r="57" spans="1:13" ht="12" customHeight="1" x14ac:dyDescent="0.3">
      <c r="A57">
        <v>20</v>
      </c>
      <c r="B57">
        <v>4</v>
      </c>
      <c r="C57" t="s">
        <v>1145</v>
      </c>
      <c r="D57">
        <v>0</v>
      </c>
      <c r="E57">
        <v>78</v>
      </c>
      <c r="F57" s="126">
        <v>41.59</v>
      </c>
      <c r="G57" s="122">
        <v>42.370000000000005</v>
      </c>
      <c r="H57" s="55" t="s">
        <v>1487</v>
      </c>
      <c r="I57" s="155">
        <v>1</v>
      </c>
      <c r="J57" s="155" t="s">
        <v>1593</v>
      </c>
      <c r="K57" s="155">
        <v>3</v>
      </c>
      <c r="L57" s="155" t="s">
        <v>1593</v>
      </c>
      <c r="M57" s="155" t="s">
        <v>1593</v>
      </c>
    </row>
    <row r="58" spans="1:13" ht="12" customHeight="1" x14ac:dyDescent="0.3">
      <c r="A58">
        <v>21</v>
      </c>
      <c r="B58">
        <v>1</v>
      </c>
      <c r="C58" t="s">
        <v>1146</v>
      </c>
      <c r="D58">
        <v>0</v>
      </c>
      <c r="E58">
        <v>84</v>
      </c>
      <c r="F58" s="126">
        <v>42.25</v>
      </c>
      <c r="G58" s="122">
        <v>43.09</v>
      </c>
      <c r="H58" s="55" t="s">
        <v>1487</v>
      </c>
      <c r="I58" s="155">
        <v>1</v>
      </c>
      <c r="J58" s="155" t="s">
        <v>1593</v>
      </c>
      <c r="K58" s="155">
        <v>3</v>
      </c>
      <c r="L58" s="155" t="s">
        <v>1593</v>
      </c>
      <c r="M58" s="155" t="s">
        <v>1593</v>
      </c>
    </row>
    <row r="59" spans="1:13" ht="12" customHeight="1" x14ac:dyDescent="0.3">
      <c r="A59">
        <v>21</v>
      </c>
      <c r="B59">
        <v>2</v>
      </c>
      <c r="C59" t="s">
        <v>1147</v>
      </c>
      <c r="D59">
        <v>0</v>
      </c>
      <c r="E59">
        <v>94</v>
      </c>
      <c r="F59" s="126">
        <v>43.094999999999999</v>
      </c>
      <c r="G59" s="122">
        <v>44.034999999999997</v>
      </c>
      <c r="H59" s="55" t="s">
        <v>1487</v>
      </c>
      <c r="I59" s="155">
        <v>1</v>
      </c>
      <c r="J59" s="155" t="s">
        <v>1593</v>
      </c>
      <c r="K59" s="155">
        <v>3</v>
      </c>
      <c r="L59" s="155" t="s">
        <v>1593</v>
      </c>
      <c r="M59" s="155" t="s">
        <v>1593</v>
      </c>
    </row>
    <row r="60" spans="1:13" ht="12" customHeight="1" x14ac:dyDescent="0.3">
      <c r="A60">
        <v>21</v>
      </c>
      <c r="B60">
        <v>3</v>
      </c>
      <c r="C60" t="s">
        <v>1148</v>
      </c>
      <c r="D60">
        <v>0</v>
      </c>
      <c r="E60">
        <v>69</v>
      </c>
      <c r="F60" s="126">
        <v>44.034999999999997</v>
      </c>
      <c r="G60" s="122">
        <v>44.724999999999994</v>
      </c>
      <c r="H60" s="55" t="s">
        <v>1487</v>
      </c>
      <c r="I60" s="155">
        <v>1</v>
      </c>
      <c r="J60" s="155" t="s">
        <v>1593</v>
      </c>
      <c r="K60" s="155">
        <v>3</v>
      </c>
      <c r="L60" s="155" t="s">
        <v>1593</v>
      </c>
      <c r="M60" s="155" t="s">
        <v>1593</v>
      </c>
    </row>
    <row r="61" spans="1:13" ht="12" customHeight="1" x14ac:dyDescent="0.3">
      <c r="A61">
        <v>21</v>
      </c>
      <c r="B61">
        <v>4</v>
      </c>
      <c r="C61" t="s">
        <v>1149</v>
      </c>
      <c r="D61">
        <v>0</v>
      </c>
      <c r="E61">
        <v>46</v>
      </c>
      <c r="F61" s="126">
        <v>44.739999999999995</v>
      </c>
      <c r="G61" s="122">
        <v>45.199999999999996</v>
      </c>
      <c r="H61" s="55" t="s">
        <v>1487</v>
      </c>
      <c r="I61" s="155">
        <v>1</v>
      </c>
      <c r="J61" s="155" t="s">
        <v>1593</v>
      </c>
      <c r="K61" s="155">
        <v>3</v>
      </c>
      <c r="L61" s="155" t="s">
        <v>1593</v>
      </c>
      <c r="M61" s="155">
        <v>5</v>
      </c>
    </row>
    <row r="62" spans="1:13" ht="12" customHeight="1" x14ac:dyDescent="0.3">
      <c r="A62">
        <v>22</v>
      </c>
      <c r="B62">
        <v>1</v>
      </c>
      <c r="C62" t="s">
        <v>1150</v>
      </c>
      <c r="D62">
        <v>0</v>
      </c>
      <c r="E62">
        <v>83</v>
      </c>
      <c r="F62" s="126">
        <v>45.3</v>
      </c>
      <c r="G62" s="122">
        <v>46.129999999999995</v>
      </c>
      <c r="H62" s="55" t="s">
        <v>1487</v>
      </c>
      <c r="I62" s="155">
        <v>1</v>
      </c>
      <c r="J62" s="155">
        <v>2</v>
      </c>
      <c r="K62" s="155" t="s">
        <v>1593</v>
      </c>
      <c r="L62" s="155" t="s">
        <v>1593</v>
      </c>
      <c r="M62" s="155" t="s">
        <v>1593</v>
      </c>
    </row>
    <row r="63" spans="1:13" ht="12" customHeight="1" x14ac:dyDescent="0.3">
      <c r="A63">
        <v>22</v>
      </c>
      <c r="B63">
        <v>2</v>
      </c>
      <c r="C63" t="s">
        <v>1151</v>
      </c>
      <c r="D63">
        <v>0</v>
      </c>
      <c r="E63">
        <v>85</v>
      </c>
      <c r="F63" s="126">
        <v>46.134999999999998</v>
      </c>
      <c r="G63" s="122">
        <v>46.984999999999999</v>
      </c>
      <c r="H63" s="55" t="s">
        <v>1487</v>
      </c>
      <c r="I63" s="155">
        <v>1</v>
      </c>
      <c r="J63" s="155">
        <v>2</v>
      </c>
      <c r="K63" s="155" t="s">
        <v>1593</v>
      </c>
      <c r="L63" s="155" t="s">
        <v>1593</v>
      </c>
      <c r="M63" s="155">
        <v>5</v>
      </c>
    </row>
    <row r="64" spans="1:13" ht="12" customHeight="1" x14ac:dyDescent="0.3">
      <c r="A64">
        <v>22</v>
      </c>
      <c r="B64">
        <v>3</v>
      </c>
      <c r="C64" t="s">
        <v>1152</v>
      </c>
      <c r="D64">
        <v>0</v>
      </c>
      <c r="E64">
        <v>56</v>
      </c>
      <c r="F64" s="126">
        <v>46.989999999999995</v>
      </c>
      <c r="G64" s="122">
        <v>47.55</v>
      </c>
      <c r="H64" s="55" t="s">
        <v>1487</v>
      </c>
      <c r="I64" s="155">
        <v>1</v>
      </c>
      <c r="J64" s="155">
        <v>2</v>
      </c>
      <c r="K64" s="155" t="s">
        <v>1593</v>
      </c>
      <c r="L64" s="155" t="s">
        <v>1593</v>
      </c>
      <c r="M64" s="155" t="s">
        <v>1593</v>
      </c>
    </row>
    <row r="65" spans="1:13" ht="12" customHeight="1" x14ac:dyDescent="0.3">
      <c r="A65">
        <v>22</v>
      </c>
      <c r="B65">
        <v>4</v>
      </c>
      <c r="C65" t="s">
        <v>1153</v>
      </c>
      <c r="D65">
        <v>0</v>
      </c>
      <c r="E65">
        <v>86</v>
      </c>
      <c r="F65" s="126">
        <v>47.55</v>
      </c>
      <c r="G65" s="122">
        <v>48.41</v>
      </c>
      <c r="H65" s="55" t="s">
        <v>1487</v>
      </c>
      <c r="I65" s="155">
        <v>1</v>
      </c>
      <c r="J65" s="155" t="s">
        <v>1593</v>
      </c>
      <c r="K65" s="155">
        <v>3</v>
      </c>
      <c r="L65" s="155" t="s">
        <v>1593</v>
      </c>
      <c r="M65" s="155" t="s">
        <v>1593</v>
      </c>
    </row>
    <row r="66" spans="1:13" ht="12" customHeight="1" x14ac:dyDescent="0.3">
      <c r="A66">
        <v>23</v>
      </c>
      <c r="B66">
        <v>1</v>
      </c>
      <c r="C66" t="s">
        <v>1154</v>
      </c>
      <c r="D66">
        <v>0</v>
      </c>
      <c r="E66">
        <v>60</v>
      </c>
      <c r="F66" s="126">
        <v>48.35</v>
      </c>
      <c r="G66" s="122">
        <v>48.95</v>
      </c>
      <c r="H66" s="55" t="s">
        <v>1487</v>
      </c>
      <c r="I66" s="155">
        <v>1</v>
      </c>
      <c r="J66" s="155" t="s">
        <v>1593</v>
      </c>
      <c r="K66" s="155">
        <v>3</v>
      </c>
      <c r="L66" s="155" t="s">
        <v>1593</v>
      </c>
      <c r="M66" s="155" t="s">
        <v>1593</v>
      </c>
    </row>
    <row r="67" spans="1:13" ht="12" customHeight="1" x14ac:dyDescent="0.3">
      <c r="A67">
        <v>24</v>
      </c>
      <c r="B67">
        <v>1</v>
      </c>
      <c r="C67" t="s">
        <v>1155</v>
      </c>
      <c r="D67">
        <v>0</v>
      </c>
      <c r="E67">
        <v>89</v>
      </c>
      <c r="F67" s="126">
        <v>49.05</v>
      </c>
      <c r="G67" s="122">
        <v>49.94</v>
      </c>
      <c r="H67" s="55" t="s">
        <v>1487</v>
      </c>
      <c r="I67" s="155">
        <v>1</v>
      </c>
      <c r="J67" s="155" t="s">
        <v>1593</v>
      </c>
      <c r="K67" s="155">
        <v>3</v>
      </c>
      <c r="L67" s="155" t="s">
        <v>1593</v>
      </c>
      <c r="M67" s="155" t="s">
        <v>1593</v>
      </c>
    </row>
    <row r="68" spans="1:13" ht="12" customHeight="1" x14ac:dyDescent="0.3">
      <c r="A68">
        <v>24</v>
      </c>
      <c r="B68">
        <v>2</v>
      </c>
      <c r="C68" t="s">
        <v>1156</v>
      </c>
      <c r="D68">
        <v>0</v>
      </c>
      <c r="E68">
        <v>76</v>
      </c>
      <c r="F68" s="126">
        <v>49.949999999999996</v>
      </c>
      <c r="G68" s="122">
        <v>50.709999999999994</v>
      </c>
      <c r="H68" s="55" t="s">
        <v>1487</v>
      </c>
      <c r="I68" s="155">
        <v>1</v>
      </c>
      <c r="J68" s="155" t="s">
        <v>1593</v>
      </c>
      <c r="K68" s="155">
        <v>3</v>
      </c>
      <c r="L68" s="155" t="s">
        <v>1593</v>
      </c>
      <c r="M68" s="155" t="s">
        <v>1593</v>
      </c>
    </row>
    <row r="69" spans="1:13" ht="12" customHeight="1" x14ac:dyDescent="0.3">
      <c r="A69">
        <v>24</v>
      </c>
      <c r="B69">
        <v>3</v>
      </c>
      <c r="C69" t="s">
        <v>1157</v>
      </c>
      <c r="D69">
        <v>0</v>
      </c>
      <c r="E69">
        <v>96</v>
      </c>
      <c r="F69" s="126">
        <v>50.714999999999996</v>
      </c>
      <c r="G69" s="122">
        <v>51.674999999999997</v>
      </c>
      <c r="H69" s="55" t="s">
        <v>1487</v>
      </c>
      <c r="I69" s="155">
        <v>1</v>
      </c>
      <c r="J69" s="155">
        <v>2</v>
      </c>
      <c r="K69" s="155" t="s">
        <v>1593</v>
      </c>
      <c r="L69" s="155" t="s">
        <v>1593</v>
      </c>
      <c r="M69" s="155" t="s">
        <v>1593</v>
      </c>
    </row>
    <row r="70" spans="1:13" ht="12" customHeight="1" x14ac:dyDescent="0.3">
      <c r="A70">
        <v>25</v>
      </c>
      <c r="B70">
        <v>1</v>
      </c>
      <c r="C70" t="s">
        <v>1158</v>
      </c>
      <c r="D70">
        <v>0</v>
      </c>
      <c r="E70">
        <v>46</v>
      </c>
      <c r="F70" s="126">
        <v>51.4</v>
      </c>
      <c r="G70" s="122">
        <v>51.86</v>
      </c>
      <c r="H70" s="55" t="s">
        <v>1487</v>
      </c>
      <c r="I70" s="155">
        <v>1</v>
      </c>
      <c r="J70" s="155" t="s">
        <v>1593</v>
      </c>
      <c r="K70" s="155">
        <v>3</v>
      </c>
      <c r="L70" s="155" t="s">
        <v>1593</v>
      </c>
      <c r="M70" s="155" t="s">
        <v>1593</v>
      </c>
    </row>
    <row r="71" spans="1:13" ht="12" customHeight="1" x14ac:dyDescent="0.3">
      <c r="A71">
        <v>25</v>
      </c>
      <c r="B71">
        <v>2</v>
      </c>
      <c r="C71" t="s">
        <v>1159</v>
      </c>
      <c r="D71">
        <v>0</v>
      </c>
      <c r="E71">
        <v>93</v>
      </c>
      <c r="F71" s="126">
        <v>51.87</v>
      </c>
      <c r="G71" s="122">
        <v>52.8</v>
      </c>
      <c r="H71" s="55" t="s">
        <v>1487</v>
      </c>
      <c r="I71" s="155">
        <v>1</v>
      </c>
      <c r="J71" s="155">
        <v>2</v>
      </c>
      <c r="K71" s="155" t="s">
        <v>1593</v>
      </c>
      <c r="L71" s="155" t="s">
        <v>1593</v>
      </c>
      <c r="M71" s="155" t="s">
        <v>1593</v>
      </c>
    </row>
    <row r="72" spans="1:13" ht="12" customHeight="1" x14ac:dyDescent="0.3">
      <c r="A72">
        <v>25</v>
      </c>
      <c r="B72">
        <v>3</v>
      </c>
      <c r="C72" t="s">
        <v>1160</v>
      </c>
      <c r="D72">
        <v>0</v>
      </c>
      <c r="E72">
        <v>97</v>
      </c>
      <c r="F72" s="126">
        <v>52.805</v>
      </c>
      <c r="G72" s="122">
        <v>53.774999999999999</v>
      </c>
      <c r="H72" s="55" t="s">
        <v>1487</v>
      </c>
      <c r="I72" s="155">
        <v>1</v>
      </c>
      <c r="J72" s="155">
        <v>2</v>
      </c>
      <c r="K72" s="155" t="s">
        <v>1593</v>
      </c>
      <c r="L72" s="155" t="s">
        <v>1593</v>
      </c>
      <c r="M72" s="155" t="s">
        <v>1593</v>
      </c>
    </row>
    <row r="73" spans="1:13" ht="12" customHeight="1" x14ac:dyDescent="0.3">
      <c r="A73">
        <v>25</v>
      </c>
      <c r="B73">
        <v>4</v>
      </c>
      <c r="C73" t="s">
        <v>1161</v>
      </c>
      <c r="D73">
        <v>0</v>
      </c>
      <c r="E73">
        <v>69</v>
      </c>
      <c r="F73" s="126">
        <v>53.774999999999999</v>
      </c>
      <c r="G73" s="122">
        <v>54.464999999999996</v>
      </c>
      <c r="H73" s="55" t="s">
        <v>1487</v>
      </c>
      <c r="I73" s="155">
        <v>1</v>
      </c>
      <c r="J73" s="155">
        <v>2</v>
      </c>
      <c r="K73" s="155" t="s">
        <v>1593</v>
      </c>
      <c r="L73" s="155" t="s">
        <v>1593</v>
      </c>
      <c r="M73" s="155">
        <v>5</v>
      </c>
    </row>
    <row r="74" spans="1:13" ht="12" customHeight="1" x14ac:dyDescent="0.3">
      <c r="A74">
        <v>26</v>
      </c>
      <c r="B74">
        <v>1</v>
      </c>
      <c r="C74" t="s">
        <v>1162</v>
      </c>
      <c r="D74">
        <v>0</v>
      </c>
      <c r="E74">
        <v>86</v>
      </c>
      <c r="F74" s="126">
        <v>54.45</v>
      </c>
      <c r="G74" s="122">
        <v>55.31</v>
      </c>
      <c r="H74" s="55" t="s">
        <v>1487</v>
      </c>
      <c r="I74" s="155">
        <v>1</v>
      </c>
      <c r="J74" s="155" t="s">
        <v>1593</v>
      </c>
      <c r="K74" s="155">
        <v>3</v>
      </c>
      <c r="L74" s="155" t="s">
        <v>1593</v>
      </c>
      <c r="M74" s="155" t="s">
        <v>1593</v>
      </c>
    </row>
    <row r="75" spans="1:13" ht="12" customHeight="1" x14ac:dyDescent="0.3">
      <c r="A75">
        <v>26</v>
      </c>
      <c r="B75">
        <v>2</v>
      </c>
      <c r="C75" t="s">
        <v>1163</v>
      </c>
      <c r="D75">
        <v>0</v>
      </c>
      <c r="E75">
        <v>88</v>
      </c>
      <c r="F75" s="126">
        <v>55.31</v>
      </c>
      <c r="G75" s="122">
        <v>56.190000000000005</v>
      </c>
      <c r="H75" s="55" t="s">
        <v>1487</v>
      </c>
      <c r="I75" s="155">
        <v>1</v>
      </c>
      <c r="J75" s="155">
        <v>2</v>
      </c>
      <c r="K75" s="155">
        <v>3</v>
      </c>
      <c r="L75" s="155" t="s">
        <v>1593</v>
      </c>
      <c r="M75" s="155" t="s">
        <v>1593</v>
      </c>
    </row>
    <row r="76" spans="1:13" ht="12" customHeight="1" x14ac:dyDescent="0.3">
      <c r="A76">
        <v>26</v>
      </c>
      <c r="B76">
        <v>3</v>
      </c>
      <c r="C76" t="s">
        <v>1164</v>
      </c>
      <c r="D76">
        <v>0</v>
      </c>
      <c r="E76">
        <v>65</v>
      </c>
      <c r="F76" s="126">
        <v>56.190000000000005</v>
      </c>
      <c r="G76" s="122">
        <v>56.84</v>
      </c>
      <c r="H76" s="55" t="s">
        <v>1487</v>
      </c>
      <c r="I76" s="155" t="s">
        <v>1593</v>
      </c>
      <c r="J76" s="155">
        <v>2</v>
      </c>
      <c r="K76" s="155" t="s">
        <v>1593</v>
      </c>
      <c r="L76" s="155" t="s">
        <v>1593</v>
      </c>
      <c r="M76" s="155">
        <v>5</v>
      </c>
    </row>
    <row r="77" spans="1:13" ht="12" customHeight="1" x14ac:dyDescent="0.3">
      <c r="A77">
        <v>26</v>
      </c>
      <c r="B77">
        <v>4</v>
      </c>
      <c r="C77" t="s">
        <v>1165</v>
      </c>
      <c r="D77">
        <v>0</v>
      </c>
      <c r="E77">
        <v>78</v>
      </c>
      <c r="F77" s="126">
        <v>56.85</v>
      </c>
      <c r="G77" s="122">
        <v>57.63</v>
      </c>
      <c r="H77" s="55" t="s">
        <v>1487</v>
      </c>
      <c r="I77" s="155">
        <v>1</v>
      </c>
      <c r="J77" s="155" t="s">
        <v>1593</v>
      </c>
      <c r="K77" s="155">
        <v>3</v>
      </c>
      <c r="L77" s="155" t="s">
        <v>1593</v>
      </c>
      <c r="M77" s="155" t="s">
        <v>1593</v>
      </c>
    </row>
    <row r="78" spans="1:13" ht="12" customHeight="1" x14ac:dyDescent="0.3">
      <c r="A78">
        <v>27</v>
      </c>
      <c r="B78">
        <v>1</v>
      </c>
      <c r="C78" t="s">
        <v>1166</v>
      </c>
      <c r="D78">
        <v>0</v>
      </c>
      <c r="E78">
        <v>79</v>
      </c>
      <c r="F78" s="126">
        <v>57.5</v>
      </c>
      <c r="G78" s="122">
        <v>58.29</v>
      </c>
      <c r="H78" s="55" t="s">
        <v>1487</v>
      </c>
      <c r="I78" s="155">
        <v>1</v>
      </c>
      <c r="J78" s="155" t="s">
        <v>1593</v>
      </c>
      <c r="K78" s="155">
        <v>3</v>
      </c>
      <c r="L78" s="155" t="s">
        <v>1593</v>
      </c>
      <c r="M78" s="155" t="s">
        <v>1593</v>
      </c>
    </row>
    <row r="79" spans="1:13" ht="12" customHeight="1" x14ac:dyDescent="0.3">
      <c r="A79">
        <v>27</v>
      </c>
      <c r="B79">
        <v>2</v>
      </c>
      <c r="C79" t="s">
        <v>1167</v>
      </c>
      <c r="D79">
        <v>0</v>
      </c>
      <c r="E79">
        <v>89</v>
      </c>
      <c r="F79" s="126">
        <v>58.295000000000002</v>
      </c>
      <c r="G79" s="122">
        <v>59.185000000000002</v>
      </c>
      <c r="H79" s="55" t="s">
        <v>1487</v>
      </c>
      <c r="I79" s="155">
        <v>1</v>
      </c>
      <c r="J79" s="155">
        <v>2</v>
      </c>
      <c r="K79" s="155" t="s">
        <v>1593</v>
      </c>
      <c r="L79" s="155" t="s">
        <v>1593</v>
      </c>
      <c r="M79" s="155" t="s">
        <v>1593</v>
      </c>
    </row>
    <row r="80" spans="1:13" ht="12" customHeight="1" x14ac:dyDescent="0.3">
      <c r="A80">
        <v>28</v>
      </c>
      <c r="B80">
        <v>1</v>
      </c>
      <c r="C80" t="s">
        <v>1168</v>
      </c>
      <c r="D80">
        <v>0</v>
      </c>
      <c r="E80">
        <v>86</v>
      </c>
      <c r="F80" s="126">
        <v>59.75</v>
      </c>
      <c r="G80" s="122">
        <v>60.61</v>
      </c>
      <c r="H80" s="55" t="s">
        <v>1487</v>
      </c>
      <c r="I80" s="155">
        <v>1</v>
      </c>
      <c r="J80" s="155" t="s">
        <v>1593</v>
      </c>
      <c r="K80" s="155">
        <v>3</v>
      </c>
      <c r="L80" s="155" t="s">
        <v>1593</v>
      </c>
      <c r="M80" s="155">
        <v>5</v>
      </c>
    </row>
    <row r="81" spans="1:13" ht="12" customHeight="1" x14ac:dyDescent="0.3">
      <c r="A81">
        <v>28</v>
      </c>
      <c r="B81">
        <v>2</v>
      </c>
      <c r="C81" t="s">
        <v>1169</v>
      </c>
      <c r="D81">
        <v>0</v>
      </c>
      <c r="E81">
        <v>56</v>
      </c>
      <c r="F81" s="126">
        <v>60.615000000000002</v>
      </c>
      <c r="G81" s="122">
        <v>61.175000000000004</v>
      </c>
      <c r="H81" s="55" t="s">
        <v>1487</v>
      </c>
      <c r="I81" s="155">
        <v>1</v>
      </c>
      <c r="J81" s="155" t="s">
        <v>1593</v>
      </c>
      <c r="K81" s="155">
        <v>3</v>
      </c>
      <c r="L81" s="155" t="s">
        <v>1593</v>
      </c>
      <c r="M81" s="155" t="s">
        <v>1593</v>
      </c>
    </row>
    <row r="82" spans="1:13" ht="12" customHeight="1" x14ac:dyDescent="0.3">
      <c r="A82">
        <v>29</v>
      </c>
      <c r="B82">
        <v>1</v>
      </c>
      <c r="C82" t="s">
        <v>1170</v>
      </c>
      <c r="D82">
        <v>0</v>
      </c>
      <c r="E82">
        <v>73</v>
      </c>
      <c r="F82" s="126">
        <v>60.55</v>
      </c>
      <c r="G82" s="122">
        <v>61.279999999999994</v>
      </c>
      <c r="H82" s="55" t="s">
        <v>1487</v>
      </c>
      <c r="I82" s="155">
        <v>1</v>
      </c>
      <c r="J82" s="155" t="s">
        <v>1593</v>
      </c>
      <c r="K82" s="155">
        <v>3</v>
      </c>
      <c r="L82" s="155" t="s">
        <v>1593</v>
      </c>
      <c r="M82" s="155" t="s">
        <v>1593</v>
      </c>
    </row>
    <row r="83" spans="1:13" ht="12" customHeight="1" x14ac:dyDescent="0.3">
      <c r="A83">
        <v>30</v>
      </c>
      <c r="B83">
        <v>1</v>
      </c>
      <c r="C83" t="s">
        <v>1171</v>
      </c>
      <c r="D83">
        <v>0</v>
      </c>
      <c r="E83">
        <v>90</v>
      </c>
      <c r="F83" s="126">
        <v>61.6</v>
      </c>
      <c r="G83" s="122">
        <v>62.5</v>
      </c>
      <c r="H83" s="55" t="s">
        <v>1487</v>
      </c>
      <c r="I83" s="155">
        <v>1</v>
      </c>
      <c r="J83" s="155" t="s">
        <v>1593</v>
      </c>
      <c r="K83" s="155">
        <v>3</v>
      </c>
      <c r="L83" s="155" t="s">
        <v>1593</v>
      </c>
      <c r="M83" s="155">
        <v>5</v>
      </c>
    </row>
    <row r="84" spans="1:13" ht="12" customHeight="1" x14ac:dyDescent="0.3">
      <c r="A84">
        <v>30</v>
      </c>
      <c r="B84">
        <v>2</v>
      </c>
      <c r="C84" t="s">
        <v>1172</v>
      </c>
      <c r="D84">
        <v>0</v>
      </c>
      <c r="E84">
        <v>76</v>
      </c>
      <c r="F84" s="126">
        <v>62.515000000000001</v>
      </c>
      <c r="G84" s="122">
        <v>63.274999999999999</v>
      </c>
      <c r="H84" s="55" t="s">
        <v>1487</v>
      </c>
      <c r="I84" s="155">
        <v>1</v>
      </c>
      <c r="J84" s="155" t="s">
        <v>1593</v>
      </c>
      <c r="K84" s="155">
        <v>3</v>
      </c>
      <c r="L84" s="155" t="s">
        <v>1593</v>
      </c>
      <c r="M84" s="155" t="s">
        <v>1593</v>
      </c>
    </row>
    <row r="85" spans="1:13" ht="12" customHeight="1" x14ac:dyDescent="0.3">
      <c r="A85">
        <v>30</v>
      </c>
      <c r="B85">
        <v>3</v>
      </c>
      <c r="C85" t="s">
        <v>1173</v>
      </c>
      <c r="D85">
        <v>0</v>
      </c>
      <c r="E85">
        <v>61</v>
      </c>
      <c r="F85" s="126">
        <v>63.29</v>
      </c>
      <c r="G85" s="122">
        <v>63.9</v>
      </c>
      <c r="H85" s="55" t="s">
        <v>1487</v>
      </c>
      <c r="I85" s="155">
        <v>1</v>
      </c>
      <c r="J85" s="155">
        <v>2</v>
      </c>
      <c r="K85" s="155" t="s">
        <v>1593</v>
      </c>
      <c r="L85" s="155" t="s">
        <v>1593</v>
      </c>
      <c r="M85" s="155" t="s">
        <v>1593</v>
      </c>
    </row>
    <row r="86" spans="1:13" ht="12" customHeight="1" x14ac:dyDescent="0.3">
      <c r="A86">
        <v>31</v>
      </c>
      <c r="B86">
        <v>1</v>
      </c>
      <c r="C86" t="s">
        <v>1174</v>
      </c>
      <c r="D86">
        <v>0</v>
      </c>
      <c r="E86">
        <v>77</v>
      </c>
      <c r="F86" s="126">
        <v>63.6</v>
      </c>
      <c r="G86" s="122">
        <v>64.37</v>
      </c>
      <c r="H86" s="55" t="s">
        <v>1487</v>
      </c>
      <c r="I86" s="155">
        <v>1</v>
      </c>
      <c r="J86" s="155" t="s">
        <v>1593</v>
      </c>
      <c r="K86" s="155" t="s">
        <v>1593</v>
      </c>
      <c r="L86" s="155" t="s">
        <v>1593</v>
      </c>
      <c r="M86" s="155" t="s">
        <v>1593</v>
      </c>
    </row>
    <row r="87" spans="1:13" ht="12" customHeight="1" x14ac:dyDescent="0.3">
      <c r="A87">
        <v>31</v>
      </c>
      <c r="B87">
        <v>2</v>
      </c>
      <c r="C87" t="s">
        <v>1175</v>
      </c>
      <c r="D87">
        <v>0</v>
      </c>
      <c r="E87">
        <v>99</v>
      </c>
      <c r="F87" s="126">
        <v>64.37</v>
      </c>
      <c r="G87" s="122">
        <v>65.36</v>
      </c>
      <c r="H87" s="55" t="s">
        <v>1487</v>
      </c>
      <c r="I87" s="155">
        <v>1</v>
      </c>
      <c r="J87" s="155" t="s">
        <v>1593</v>
      </c>
      <c r="K87" s="155">
        <v>3</v>
      </c>
      <c r="L87" s="155" t="s">
        <v>1593</v>
      </c>
      <c r="M87" s="155" t="s">
        <v>1593</v>
      </c>
    </row>
    <row r="88" spans="1:13" ht="12" customHeight="1" x14ac:dyDescent="0.3">
      <c r="A88">
        <v>31</v>
      </c>
      <c r="B88">
        <v>3</v>
      </c>
      <c r="C88" t="s">
        <v>1176</v>
      </c>
      <c r="D88">
        <v>0</v>
      </c>
      <c r="E88">
        <v>59</v>
      </c>
      <c r="F88" s="126">
        <v>65.365000000000009</v>
      </c>
      <c r="G88" s="122">
        <v>65.955000000000013</v>
      </c>
      <c r="H88" s="55" t="s">
        <v>1487</v>
      </c>
      <c r="I88" s="155">
        <v>1</v>
      </c>
      <c r="J88" s="155">
        <v>2</v>
      </c>
      <c r="K88" s="155" t="s">
        <v>1593</v>
      </c>
      <c r="L88" s="155" t="s">
        <v>1593</v>
      </c>
      <c r="M88" s="155" t="s">
        <v>1593</v>
      </c>
    </row>
    <row r="89" spans="1:13" ht="12" customHeight="1" x14ac:dyDescent="0.3">
      <c r="A89">
        <v>31</v>
      </c>
      <c r="B89">
        <v>4</v>
      </c>
      <c r="C89" t="s">
        <v>1177</v>
      </c>
      <c r="D89">
        <v>0</v>
      </c>
      <c r="E89">
        <v>79</v>
      </c>
      <c r="F89" s="126">
        <v>65.960000000000008</v>
      </c>
      <c r="G89" s="122">
        <v>66.750000000000014</v>
      </c>
      <c r="H89" s="55" t="s">
        <v>1487</v>
      </c>
      <c r="I89" s="155">
        <v>1</v>
      </c>
      <c r="J89" s="155">
        <v>2</v>
      </c>
      <c r="K89" s="155">
        <v>3</v>
      </c>
      <c r="L89" s="155">
        <v>4</v>
      </c>
      <c r="M89" s="155" t="s">
        <v>1593</v>
      </c>
    </row>
    <row r="90" spans="1:13" ht="12" customHeight="1" x14ac:dyDescent="0.3">
      <c r="A90">
        <v>32</v>
      </c>
      <c r="B90">
        <v>1</v>
      </c>
      <c r="C90" t="s">
        <v>1178</v>
      </c>
      <c r="D90">
        <v>0</v>
      </c>
      <c r="E90">
        <v>80</v>
      </c>
      <c r="F90" s="126">
        <v>66.650000000000006</v>
      </c>
      <c r="G90" s="122">
        <v>67.45</v>
      </c>
      <c r="H90" s="55" t="s">
        <v>1487</v>
      </c>
      <c r="I90" s="155">
        <v>1</v>
      </c>
      <c r="J90" s="155">
        <v>2</v>
      </c>
      <c r="K90" s="155" t="s">
        <v>1593</v>
      </c>
      <c r="L90" s="155">
        <v>4</v>
      </c>
      <c r="M90" s="155" t="s">
        <v>1593</v>
      </c>
    </row>
    <row r="91" spans="1:13" ht="12" customHeight="1" x14ac:dyDescent="0.3">
      <c r="A91">
        <v>32</v>
      </c>
      <c r="B91">
        <v>2</v>
      </c>
      <c r="C91" t="s">
        <v>1179</v>
      </c>
      <c r="D91">
        <v>0</v>
      </c>
      <c r="E91">
        <v>96</v>
      </c>
      <c r="F91" s="126">
        <v>67.45</v>
      </c>
      <c r="G91" s="122">
        <v>68.41</v>
      </c>
      <c r="H91" s="55" t="s">
        <v>1487</v>
      </c>
      <c r="I91" s="155">
        <v>1</v>
      </c>
      <c r="J91" s="155">
        <v>2</v>
      </c>
      <c r="K91" s="155">
        <v>3</v>
      </c>
      <c r="L91" s="155">
        <v>4</v>
      </c>
      <c r="M91" s="155" t="s">
        <v>1593</v>
      </c>
    </row>
    <row r="92" spans="1:13" ht="12" customHeight="1" x14ac:dyDescent="0.3">
      <c r="A92">
        <v>32</v>
      </c>
      <c r="B92">
        <v>3</v>
      </c>
      <c r="C92" t="s">
        <v>1180</v>
      </c>
      <c r="D92">
        <v>0</v>
      </c>
      <c r="E92">
        <v>85</v>
      </c>
      <c r="F92" s="126">
        <v>68.415000000000006</v>
      </c>
      <c r="G92" s="122">
        <v>69.265000000000001</v>
      </c>
      <c r="H92" s="55" t="s">
        <v>1487</v>
      </c>
      <c r="I92" s="155">
        <v>1</v>
      </c>
      <c r="J92" s="155">
        <v>2</v>
      </c>
      <c r="K92" s="155">
        <v>3</v>
      </c>
      <c r="L92" s="155">
        <v>4</v>
      </c>
      <c r="M92" s="155" t="s">
        <v>1593</v>
      </c>
    </row>
    <row r="93" spans="1:13" ht="12" customHeight="1" x14ac:dyDescent="0.3">
      <c r="A93">
        <v>32</v>
      </c>
      <c r="B93">
        <v>4</v>
      </c>
      <c r="C93" t="s">
        <v>1181</v>
      </c>
      <c r="D93">
        <v>0</v>
      </c>
      <c r="E93">
        <v>44</v>
      </c>
      <c r="F93" s="126">
        <v>69.265000000000001</v>
      </c>
      <c r="G93" s="122">
        <v>69.704999999999998</v>
      </c>
      <c r="H93" s="55" t="s">
        <v>1487</v>
      </c>
      <c r="I93" s="155">
        <v>1</v>
      </c>
      <c r="J93" s="155">
        <v>2</v>
      </c>
      <c r="K93" s="155">
        <v>3</v>
      </c>
      <c r="L93" s="155">
        <v>4</v>
      </c>
      <c r="M93" s="155">
        <v>5</v>
      </c>
    </row>
    <row r="94" spans="1:13" ht="12" customHeight="1" x14ac:dyDescent="0.3">
      <c r="A94">
        <v>33</v>
      </c>
      <c r="B94">
        <v>1</v>
      </c>
      <c r="C94" t="s">
        <v>1182</v>
      </c>
      <c r="D94">
        <v>0</v>
      </c>
      <c r="E94">
        <v>54</v>
      </c>
      <c r="F94" s="126">
        <v>69.7</v>
      </c>
      <c r="G94" s="122">
        <v>70.240000000000009</v>
      </c>
      <c r="H94" s="55" t="s">
        <v>1487</v>
      </c>
      <c r="I94" s="155">
        <v>1</v>
      </c>
      <c r="J94" s="155" t="s">
        <v>1593</v>
      </c>
      <c r="K94" s="155" t="s">
        <v>1593</v>
      </c>
      <c r="L94" s="155">
        <v>4</v>
      </c>
      <c r="M94" s="155">
        <v>5</v>
      </c>
    </row>
    <row r="95" spans="1:13" ht="12" customHeight="1" x14ac:dyDescent="0.3">
      <c r="A95">
        <v>33</v>
      </c>
      <c r="B95">
        <v>2</v>
      </c>
      <c r="C95" t="s">
        <v>1183</v>
      </c>
      <c r="D95">
        <v>0</v>
      </c>
      <c r="E95">
        <v>58</v>
      </c>
      <c r="F95" s="126">
        <v>70.240000000000009</v>
      </c>
      <c r="G95" s="122">
        <v>70.820000000000007</v>
      </c>
      <c r="H95" s="55" t="s">
        <v>1487</v>
      </c>
      <c r="I95" s="155">
        <v>1</v>
      </c>
      <c r="J95" s="155" t="s">
        <v>1593</v>
      </c>
      <c r="K95" s="155" t="s">
        <v>1593</v>
      </c>
      <c r="L95" s="155">
        <v>4</v>
      </c>
      <c r="M95" s="155" t="s">
        <v>1593</v>
      </c>
    </row>
    <row r="96" spans="1:13" ht="12" customHeight="1" x14ac:dyDescent="0.3">
      <c r="A96">
        <v>34</v>
      </c>
      <c r="B96">
        <v>1</v>
      </c>
      <c r="C96" t="s">
        <v>1184</v>
      </c>
      <c r="D96">
        <v>0</v>
      </c>
      <c r="E96">
        <v>68</v>
      </c>
      <c r="F96" s="126">
        <v>70.95</v>
      </c>
      <c r="G96" s="122">
        <v>71.63000000000001</v>
      </c>
      <c r="H96" s="55" t="s">
        <v>1487</v>
      </c>
      <c r="I96" s="155">
        <v>1</v>
      </c>
      <c r="J96" s="155" t="s">
        <v>1593</v>
      </c>
      <c r="K96" s="155">
        <v>3</v>
      </c>
      <c r="L96" s="155" t="s">
        <v>1593</v>
      </c>
      <c r="M96" s="155">
        <v>5</v>
      </c>
    </row>
    <row r="97" spans="1:18" ht="12" customHeight="1" x14ac:dyDescent="0.3">
      <c r="A97">
        <v>35</v>
      </c>
      <c r="B97">
        <v>1</v>
      </c>
      <c r="C97" t="s">
        <v>1185</v>
      </c>
      <c r="D97">
        <v>0</v>
      </c>
      <c r="E97">
        <v>76</v>
      </c>
      <c r="F97" s="126">
        <v>71.45</v>
      </c>
      <c r="G97" s="122">
        <v>72.210000000000008</v>
      </c>
      <c r="H97" s="55" t="s">
        <v>1487</v>
      </c>
      <c r="I97" s="155">
        <v>1</v>
      </c>
      <c r="J97" s="155" t="s">
        <v>1593</v>
      </c>
      <c r="K97" s="155">
        <v>3</v>
      </c>
      <c r="L97" s="155" t="s">
        <v>1593</v>
      </c>
      <c r="M97" s="155">
        <v>5</v>
      </c>
    </row>
    <row r="98" spans="1:18" ht="12" customHeight="1" x14ac:dyDescent="0.3">
      <c r="A98">
        <v>35</v>
      </c>
      <c r="B98">
        <v>2</v>
      </c>
      <c r="C98" t="s">
        <v>1186</v>
      </c>
      <c r="D98">
        <v>0</v>
      </c>
      <c r="E98">
        <v>66</v>
      </c>
      <c r="F98" s="126">
        <v>72.210000000000008</v>
      </c>
      <c r="G98" s="122">
        <v>72.87</v>
      </c>
      <c r="H98" s="55" t="s">
        <v>1487</v>
      </c>
      <c r="I98" s="155">
        <v>1</v>
      </c>
      <c r="J98" s="155" t="s">
        <v>1593</v>
      </c>
      <c r="K98" s="155">
        <v>3</v>
      </c>
      <c r="L98" s="155">
        <v>4</v>
      </c>
      <c r="M98" s="155">
        <v>5</v>
      </c>
    </row>
    <row r="99" spans="1:18" ht="12" customHeight="1" x14ac:dyDescent="0.3">
      <c r="A99">
        <v>36</v>
      </c>
      <c r="B99">
        <v>1</v>
      </c>
      <c r="C99" t="s">
        <v>1187</v>
      </c>
      <c r="D99">
        <v>0</v>
      </c>
      <c r="E99">
        <v>91</v>
      </c>
      <c r="F99" s="126">
        <v>72.75</v>
      </c>
      <c r="G99" s="122">
        <v>73.66</v>
      </c>
      <c r="H99" s="55" t="s">
        <v>1487</v>
      </c>
      <c r="I99" s="155">
        <v>1</v>
      </c>
      <c r="J99" s="155" t="s">
        <v>1593</v>
      </c>
      <c r="K99" s="155">
        <v>3</v>
      </c>
      <c r="L99" s="155">
        <v>4</v>
      </c>
      <c r="M99" s="155" t="s">
        <v>1593</v>
      </c>
    </row>
    <row r="100" spans="1:18" ht="12" customHeight="1" x14ac:dyDescent="0.3">
      <c r="A100">
        <v>36</v>
      </c>
      <c r="B100">
        <v>2</v>
      </c>
      <c r="C100" t="s">
        <v>1188</v>
      </c>
      <c r="D100">
        <v>0</v>
      </c>
      <c r="E100">
        <v>69</v>
      </c>
      <c r="F100" s="126">
        <v>73.66</v>
      </c>
      <c r="G100" s="122">
        <v>74.349999999999994</v>
      </c>
      <c r="H100" s="55" t="s">
        <v>1487</v>
      </c>
      <c r="I100" s="155">
        <v>1</v>
      </c>
      <c r="J100" s="155">
        <v>2</v>
      </c>
      <c r="K100" s="155">
        <v>3</v>
      </c>
      <c r="L100" s="155">
        <v>4</v>
      </c>
      <c r="M100" s="155" t="s">
        <v>1593</v>
      </c>
    </row>
    <row r="101" spans="1:18" ht="12" customHeight="1" x14ac:dyDescent="0.3">
      <c r="A101">
        <v>36</v>
      </c>
      <c r="B101">
        <v>3</v>
      </c>
      <c r="C101" t="s">
        <v>1189</v>
      </c>
      <c r="D101">
        <v>0</v>
      </c>
      <c r="E101">
        <v>79</v>
      </c>
      <c r="F101" s="126">
        <v>74.349999999999994</v>
      </c>
      <c r="G101" s="122">
        <v>75.14</v>
      </c>
      <c r="H101" s="55" t="s">
        <v>1487</v>
      </c>
      <c r="I101" s="155">
        <v>1</v>
      </c>
      <c r="J101" s="155">
        <v>2</v>
      </c>
      <c r="K101" s="155">
        <v>3</v>
      </c>
      <c r="L101" s="155">
        <v>4</v>
      </c>
      <c r="M101" s="155" t="s">
        <v>1593</v>
      </c>
    </row>
    <row r="102" spans="1:18" ht="12" customHeight="1" x14ac:dyDescent="0.3">
      <c r="A102">
        <v>36</v>
      </c>
      <c r="B102">
        <v>4</v>
      </c>
      <c r="C102" t="s">
        <v>1190</v>
      </c>
      <c r="D102">
        <v>0</v>
      </c>
      <c r="E102">
        <v>80</v>
      </c>
      <c r="F102" s="126">
        <v>75.14</v>
      </c>
      <c r="G102" s="122">
        <v>75.94</v>
      </c>
      <c r="H102" s="55" t="s">
        <v>1487</v>
      </c>
      <c r="I102" s="155">
        <v>1</v>
      </c>
      <c r="J102" s="155">
        <v>2</v>
      </c>
      <c r="K102" s="155">
        <v>3</v>
      </c>
      <c r="L102" s="155">
        <v>4</v>
      </c>
      <c r="M102" s="155">
        <v>5</v>
      </c>
    </row>
    <row r="103" spans="1:18" ht="12" customHeight="1" x14ac:dyDescent="0.3">
      <c r="A103">
        <v>37</v>
      </c>
      <c r="B103">
        <v>1</v>
      </c>
      <c r="C103" t="s">
        <v>1191</v>
      </c>
      <c r="D103">
        <v>0</v>
      </c>
      <c r="E103">
        <v>86</v>
      </c>
      <c r="F103" s="126">
        <v>75.8</v>
      </c>
      <c r="G103" s="122">
        <v>76.66</v>
      </c>
      <c r="H103" s="55" t="s">
        <v>1487</v>
      </c>
      <c r="I103" s="155">
        <v>1</v>
      </c>
      <c r="J103" s="155" t="s">
        <v>1593</v>
      </c>
      <c r="K103" s="155">
        <v>3</v>
      </c>
      <c r="L103" s="155">
        <v>4</v>
      </c>
      <c r="M103" s="155">
        <v>5</v>
      </c>
    </row>
    <row r="104" spans="1:18" ht="12" customHeight="1" x14ac:dyDescent="0.3">
      <c r="A104">
        <v>37</v>
      </c>
      <c r="B104">
        <v>2</v>
      </c>
      <c r="C104" t="s">
        <v>1192</v>
      </c>
      <c r="D104">
        <v>0</v>
      </c>
      <c r="E104">
        <v>77</v>
      </c>
      <c r="F104" s="126">
        <v>76.664999999999992</v>
      </c>
      <c r="G104" s="122">
        <v>77.434999999999988</v>
      </c>
      <c r="H104" s="55" t="s">
        <v>1487</v>
      </c>
      <c r="I104" s="155">
        <v>1</v>
      </c>
      <c r="J104" s="155">
        <v>2</v>
      </c>
      <c r="K104" s="155">
        <v>3</v>
      </c>
      <c r="L104" s="155">
        <v>4</v>
      </c>
      <c r="M104" s="155" t="s">
        <v>1593</v>
      </c>
    </row>
    <row r="105" spans="1:18" ht="12" customHeight="1" x14ac:dyDescent="0.3">
      <c r="A105">
        <v>37</v>
      </c>
      <c r="B105">
        <v>3</v>
      </c>
      <c r="C105" t="s">
        <v>1193</v>
      </c>
      <c r="D105">
        <v>0</v>
      </c>
      <c r="E105">
        <v>88</v>
      </c>
      <c r="F105" s="126">
        <v>77.44</v>
      </c>
      <c r="G105" s="122">
        <v>78.319999999999993</v>
      </c>
      <c r="H105" s="55" t="s">
        <v>1487</v>
      </c>
      <c r="I105" s="155">
        <v>1</v>
      </c>
      <c r="J105" s="155" t="s">
        <v>1593</v>
      </c>
      <c r="K105" s="155">
        <v>3</v>
      </c>
      <c r="L105" s="155">
        <v>4</v>
      </c>
      <c r="M105" s="155">
        <v>5</v>
      </c>
    </row>
    <row r="106" spans="1:18" ht="12" customHeight="1" x14ac:dyDescent="0.3">
      <c r="A106">
        <v>37</v>
      </c>
      <c r="B106">
        <v>4</v>
      </c>
      <c r="C106" t="s">
        <v>1194</v>
      </c>
      <c r="D106">
        <v>0</v>
      </c>
      <c r="E106">
        <v>65</v>
      </c>
      <c r="F106" s="126">
        <v>78.319999999999993</v>
      </c>
      <c r="G106" s="122">
        <v>78.97</v>
      </c>
      <c r="H106" s="55" t="s">
        <v>1487</v>
      </c>
      <c r="I106" s="155">
        <v>1</v>
      </c>
      <c r="J106" s="155">
        <v>2</v>
      </c>
      <c r="K106" s="155" t="s">
        <v>1593</v>
      </c>
      <c r="L106" s="155">
        <v>4</v>
      </c>
      <c r="M106" s="155" t="s">
        <v>1593</v>
      </c>
    </row>
    <row r="107" spans="1:18" ht="12" customHeight="1" x14ac:dyDescent="0.3">
      <c r="A107">
        <v>38</v>
      </c>
      <c r="B107">
        <v>1</v>
      </c>
      <c r="C107" t="s">
        <v>1195</v>
      </c>
      <c r="D107">
        <v>0</v>
      </c>
      <c r="E107">
        <v>37</v>
      </c>
      <c r="F107" s="126">
        <v>78.849999999999994</v>
      </c>
      <c r="G107" s="122">
        <v>79.22</v>
      </c>
      <c r="H107" s="55" t="s">
        <v>1487</v>
      </c>
      <c r="I107" s="155">
        <v>1</v>
      </c>
      <c r="J107" s="155">
        <v>2</v>
      </c>
      <c r="K107" s="155">
        <v>3</v>
      </c>
      <c r="L107" s="155">
        <v>4</v>
      </c>
      <c r="M107" s="155" t="s">
        <v>1593</v>
      </c>
    </row>
    <row r="108" spans="1:18" ht="12" customHeight="1" x14ac:dyDescent="0.3">
      <c r="A108">
        <v>38</v>
      </c>
      <c r="B108">
        <v>2</v>
      </c>
      <c r="C108" t="s">
        <v>1196</v>
      </c>
      <c r="D108">
        <v>0</v>
      </c>
      <c r="E108">
        <v>78</v>
      </c>
      <c r="F108" s="126">
        <v>79.22999999999999</v>
      </c>
      <c r="G108" s="122">
        <v>80.009999999999991</v>
      </c>
      <c r="H108" s="55" t="s">
        <v>1487</v>
      </c>
      <c r="I108" s="155">
        <v>1</v>
      </c>
      <c r="J108" s="155">
        <v>2</v>
      </c>
      <c r="K108" s="155" t="s">
        <v>1593</v>
      </c>
      <c r="L108" s="155">
        <v>4</v>
      </c>
      <c r="M108" s="155" t="s">
        <v>1593</v>
      </c>
    </row>
    <row r="109" spans="1:18" ht="12" customHeight="1" x14ac:dyDescent="0.3">
      <c r="A109">
        <v>38</v>
      </c>
      <c r="B109">
        <v>3</v>
      </c>
      <c r="C109" t="s">
        <v>1197</v>
      </c>
      <c r="D109">
        <v>0</v>
      </c>
      <c r="E109">
        <v>92</v>
      </c>
      <c r="F109" s="126">
        <v>80.009999999999991</v>
      </c>
      <c r="G109" s="122">
        <v>80.929999999999993</v>
      </c>
      <c r="H109" s="55" t="s">
        <v>1487</v>
      </c>
      <c r="I109" s="155">
        <v>1</v>
      </c>
      <c r="J109" s="155">
        <v>2</v>
      </c>
      <c r="K109" s="155" t="s">
        <v>1593</v>
      </c>
      <c r="L109" s="155" t="s">
        <v>1496</v>
      </c>
      <c r="M109" s="155" t="s">
        <v>1593</v>
      </c>
    </row>
    <row r="110" spans="1:18" ht="14.4" x14ac:dyDescent="0.3">
      <c r="A110">
        <v>38</v>
      </c>
      <c r="B110">
        <v>4</v>
      </c>
      <c r="C110" t="s">
        <v>1198</v>
      </c>
      <c r="D110">
        <v>0</v>
      </c>
      <c r="E110">
        <v>93</v>
      </c>
      <c r="F110" s="126">
        <v>80.929999999999993</v>
      </c>
      <c r="G110" s="122">
        <v>81.86</v>
      </c>
      <c r="H110" s="55" t="s">
        <v>1488</v>
      </c>
      <c r="N110" s="156">
        <v>6</v>
      </c>
      <c r="O110" s="156">
        <v>7</v>
      </c>
      <c r="P110" s="156" t="s">
        <v>1593</v>
      </c>
      <c r="Q110" s="156">
        <v>9</v>
      </c>
      <c r="R110" s="156" t="s">
        <v>1593</v>
      </c>
    </row>
    <row r="111" spans="1:18" ht="14.4" x14ac:dyDescent="0.3">
      <c r="A111">
        <v>39</v>
      </c>
      <c r="B111">
        <v>1</v>
      </c>
      <c r="C111" t="s">
        <v>1199</v>
      </c>
      <c r="D111">
        <v>0</v>
      </c>
      <c r="E111">
        <v>88</v>
      </c>
      <c r="F111" s="126">
        <v>81.900000000000006</v>
      </c>
      <c r="G111" s="122">
        <v>82.78</v>
      </c>
      <c r="H111" s="55" t="s">
        <v>1488</v>
      </c>
      <c r="N111" s="156">
        <v>6</v>
      </c>
      <c r="O111" s="156">
        <v>7</v>
      </c>
      <c r="P111" s="156" t="s">
        <v>1593</v>
      </c>
      <c r="Q111" s="156">
        <v>9</v>
      </c>
      <c r="R111" s="156" t="s">
        <v>1593</v>
      </c>
    </row>
    <row r="112" spans="1:18" ht="14.4" x14ac:dyDescent="0.3">
      <c r="A112">
        <v>39</v>
      </c>
      <c r="B112">
        <v>2</v>
      </c>
      <c r="C112" t="s">
        <v>1200</v>
      </c>
      <c r="D112">
        <v>0</v>
      </c>
      <c r="E112">
        <v>92</v>
      </c>
      <c r="F112" s="126">
        <v>82.78</v>
      </c>
      <c r="G112" s="122">
        <v>83.7</v>
      </c>
      <c r="H112" s="55" t="s">
        <v>1488</v>
      </c>
      <c r="N112" s="156">
        <v>6</v>
      </c>
      <c r="O112" s="156">
        <v>7</v>
      </c>
      <c r="P112" s="156" t="s">
        <v>1593</v>
      </c>
      <c r="Q112" s="156">
        <v>9</v>
      </c>
      <c r="R112" s="156" t="s">
        <v>1593</v>
      </c>
    </row>
    <row r="113" spans="1:37" ht="14.4" x14ac:dyDescent="0.3">
      <c r="A113">
        <v>39</v>
      </c>
      <c r="B113">
        <v>3</v>
      </c>
      <c r="C113" t="s">
        <v>1201</v>
      </c>
      <c r="D113">
        <v>0</v>
      </c>
      <c r="E113">
        <v>52</v>
      </c>
      <c r="F113" s="126">
        <v>83.7</v>
      </c>
      <c r="G113" s="122">
        <v>84.22</v>
      </c>
      <c r="H113" s="55" t="s">
        <v>1488</v>
      </c>
      <c r="N113" s="156">
        <v>6</v>
      </c>
      <c r="O113" s="156">
        <v>7</v>
      </c>
      <c r="P113" s="156" t="s">
        <v>1593</v>
      </c>
      <c r="Q113" s="156">
        <v>9</v>
      </c>
      <c r="R113" s="156" t="s">
        <v>1593</v>
      </c>
    </row>
    <row r="114" spans="1:37" ht="14.4" x14ac:dyDescent="0.3">
      <c r="A114">
        <v>39</v>
      </c>
      <c r="B114">
        <v>4</v>
      </c>
      <c r="C114" t="s">
        <v>1202</v>
      </c>
      <c r="D114">
        <v>0</v>
      </c>
      <c r="E114">
        <v>90</v>
      </c>
      <c r="F114" s="126">
        <v>84.225000000000009</v>
      </c>
      <c r="G114" s="122">
        <v>85.125000000000014</v>
      </c>
      <c r="H114" s="55" t="s">
        <v>1488</v>
      </c>
      <c r="N114" s="156">
        <v>6</v>
      </c>
      <c r="O114" s="156">
        <v>7</v>
      </c>
      <c r="P114" s="156" t="s">
        <v>1593</v>
      </c>
      <c r="Q114" s="156">
        <v>9</v>
      </c>
      <c r="R114" s="156" t="s">
        <v>1593</v>
      </c>
    </row>
    <row r="115" spans="1:37" ht="14.4" x14ac:dyDescent="0.3">
      <c r="A115">
        <v>40</v>
      </c>
      <c r="B115">
        <v>1</v>
      </c>
      <c r="C115" t="s">
        <v>1203</v>
      </c>
      <c r="D115">
        <v>0</v>
      </c>
      <c r="E115">
        <v>97</v>
      </c>
      <c r="F115" s="126">
        <v>84.95</v>
      </c>
      <c r="G115" s="122">
        <v>85.92</v>
      </c>
      <c r="H115" s="55" t="s">
        <v>1488</v>
      </c>
      <c r="N115" s="156">
        <v>6</v>
      </c>
      <c r="O115" s="156">
        <v>7</v>
      </c>
      <c r="P115" s="156" t="s">
        <v>1593</v>
      </c>
      <c r="Q115" s="156" t="s">
        <v>1593</v>
      </c>
      <c r="R115" s="156" t="s">
        <v>1593</v>
      </c>
    </row>
    <row r="116" spans="1:37" ht="14.4" x14ac:dyDescent="0.3">
      <c r="A116">
        <v>40</v>
      </c>
      <c r="B116">
        <v>2</v>
      </c>
      <c r="C116" t="s">
        <v>1204</v>
      </c>
      <c r="D116">
        <v>0</v>
      </c>
      <c r="E116">
        <v>100</v>
      </c>
      <c r="F116" s="126">
        <v>85.92</v>
      </c>
      <c r="G116" s="122">
        <v>86.92</v>
      </c>
      <c r="H116" s="55" t="s">
        <v>1488</v>
      </c>
      <c r="N116" s="156">
        <v>6</v>
      </c>
      <c r="O116" s="156">
        <v>7</v>
      </c>
      <c r="P116" s="156" t="s">
        <v>1593</v>
      </c>
      <c r="Q116" s="156" t="s">
        <v>1593</v>
      </c>
      <c r="R116" s="156" t="s">
        <v>1593</v>
      </c>
    </row>
    <row r="117" spans="1:37" ht="14.4" x14ac:dyDescent="0.3">
      <c r="A117">
        <v>40</v>
      </c>
      <c r="B117">
        <v>3</v>
      </c>
      <c r="C117" t="s">
        <v>1205</v>
      </c>
      <c r="D117">
        <v>0</v>
      </c>
      <c r="E117">
        <v>92</v>
      </c>
      <c r="F117" s="126">
        <v>86.924999999999997</v>
      </c>
      <c r="G117" s="122">
        <v>87.844999999999999</v>
      </c>
      <c r="H117" s="55" t="s">
        <v>1488</v>
      </c>
      <c r="N117" s="156">
        <v>6</v>
      </c>
      <c r="O117" s="156">
        <v>7</v>
      </c>
      <c r="P117" s="156" t="s">
        <v>1593</v>
      </c>
      <c r="Q117" s="156">
        <v>9</v>
      </c>
      <c r="R117" s="156" t="s">
        <v>1593</v>
      </c>
    </row>
    <row r="118" spans="1:37" ht="14.4" x14ac:dyDescent="0.3">
      <c r="A118">
        <v>41</v>
      </c>
      <c r="B118">
        <v>1</v>
      </c>
      <c r="C118" t="s">
        <v>1206</v>
      </c>
      <c r="D118">
        <v>0</v>
      </c>
      <c r="E118">
        <v>76</v>
      </c>
      <c r="F118" s="126">
        <v>88</v>
      </c>
      <c r="G118" s="122">
        <v>88.76</v>
      </c>
      <c r="H118" s="55" t="s">
        <v>1488</v>
      </c>
      <c r="N118" s="156">
        <v>6</v>
      </c>
      <c r="O118" s="156">
        <v>7</v>
      </c>
      <c r="P118" s="156" t="s">
        <v>1593</v>
      </c>
      <c r="Q118" s="156" t="s">
        <v>1593</v>
      </c>
      <c r="R118" s="156" t="s">
        <v>1593</v>
      </c>
    </row>
    <row r="119" spans="1:37" ht="14.4" x14ac:dyDescent="0.3">
      <c r="A119">
        <v>41</v>
      </c>
      <c r="B119">
        <v>2</v>
      </c>
      <c r="C119" t="s">
        <v>1207</v>
      </c>
      <c r="D119">
        <v>0</v>
      </c>
      <c r="E119">
        <v>82</v>
      </c>
      <c r="F119" s="126">
        <v>88.77</v>
      </c>
      <c r="G119" s="122">
        <v>89.589999999999989</v>
      </c>
      <c r="H119" s="55" t="s">
        <v>1488</v>
      </c>
      <c r="N119" s="156">
        <v>6</v>
      </c>
      <c r="O119" s="156">
        <v>7</v>
      </c>
      <c r="P119" s="156" t="s">
        <v>1593</v>
      </c>
      <c r="Q119" s="156" t="s">
        <v>1593</v>
      </c>
      <c r="R119" s="156" t="s">
        <v>1593</v>
      </c>
    </row>
    <row r="120" spans="1:37" ht="14.4" x14ac:dyDescent="0.3">
      <c r="A120">
        <v>41</v>
      </c>
      <c r="B120">
        <v>3</v>
      </c>
      <c r="C120" t="s">
        <v>1208</v>
      </c>
      <c r="D120">
        <v>0</v>
      </c>
      <c r="E120">
        <v>50</v>
      </c>
      <c r="F120" s="126">
        <v>89.594999999999999</v>
      </c>
      <c r="G120" s="122">
        <v>90.094999999999999</v>
      </c>
      <c r="H120" s="55" t="s">
        <v>1488</v>
      </c>
      <c r="N120" s="156">
        <v>6</v>
      </c>
      <c r="O120" s="156">
        <v>7</v>
      </c>
      <c r="P120" s="156" t="s">
        <v>1593</v>
      </c>
      <c r="Q120" s="156" t="s">
        <v>1593</v>
      </c>
      <c r="R120" s="156" t="s">
        <v>1593</v>
      </c>
      <c r="AK120" t="s">
        <v>1598</v>
      </c>
    </row>
    <row r="121" spans="1:37" ht="14.4" x14ac:dyDescent="0.3">
      <c r="A121">
        <v>41</v>
      </c>
      <c r="B121">
        <v>4</v>
      </c>
      <c r="C121" t="s">
        <v>1209</v>
      </c>
      <c r="D121">
        <v>0</v>
      </c>
      <c r="E121">
        <v>72</v>
      </c>
      <c r="F121" s="126">
        <v>90.1</v>
      </c>
      <c r="G121" s="122">
        <v>90.82</v>
      </c>
      <c r="H121" s="55" t="s">
        <v>1488</v>
      </c>
      <c r="N121" s="156">
        <v>6</v>
      </c>
      <c r="O121" s="156">
        <v>7</v>
      </c>
      <c r="P121" s="156" t="s">
        <v>1593</v>
      </c>
      <c r="Q121" s="156">
        <v>9</v>
      </c>
      <c r="R121" s="156">
        <v>10</v>
      </c>
    </row>
    <row r="122" spans="1:37" ht="14.4" x14ac:dyDescent="0.3">
      <c r="A122">
        <v>42</v>
      </c>
      <c r="B122">
        <v>1</v>
      </c>
      <c r="C122" t="s">
        <v>1210</v>
      </c>
      <c r="D122">
        <v>0</v>
      </c>
      <c r="E122">
        <v>51</v>
      </c>
      <c r="F122" s="126">
        <v>91.05</v>
      </c>
      <c r="G122" s="122">
        <v>91.56</v>
      </c>
      <c r="H122" s="55" t="s">
        <v>1488</v>
      </c>
      <c r="N122" s="156">
        <v>6</v>
      </c>
      <c r="O122" s="156">
        <v>7</v>
      </c>
      <c r="P122" s="156" t="s">
        <v>1593</v>
      </c>
      <c r="Q122" s="156" t="s">
        <v>1593</v>
      </c>
      <c r="R122" s="156" t="s">
        <v>1593</v>
      </c>
    </row>
    <row r="123" spans="1:37" ht="14.4" x14ac:dyDescent="0.3">
      <c r="A123">
        <v>42</v>
      </c>
      <c r="B123">
        <v>2</v>
      </c>
      <c r="C123" t="s">
        <v>1211</v>
      </c>
      <c r="D123">
        <v>0</v>
      </c>
      <c r="E123">
        <v>95</v>
      </c>
      <c r="F123" s="126">
        <v>91.56</v>
      </c>
      <c r="G123" s="122">
        <v>92.51</v>
      </c>
      <c r="H123" s="55" t="s">
        <v>1488</v>
      </c>
      <c r="N123" s="156">
        <v>6</v>
      </c>
      <c r="O123" s="156">
        <v>7</v>
      </c>
      <c r="P123" s="156" t="s">
        <v>1593</v>
      </c>
      <c r="Q123" s="156" t="s">
        <v>1593</v>
      </c>
      <c r="R123" s="156">
        <v>10</v>
      </c>
    </row>
    <row r="124" spans="1:37" ht="14.4" x14ac:dyDescent="0.3">
      <c r="A124">
        <v>42</v>
      </c>
      <c r="B124">
        <v>3</v>
      </c>
      <c r="C124" t="s">
        <v>1212</v>
      </c>
      <c r="D124">
        <v>0</v>
      </c>
      <c r="E124">
        <v>90</v>
      </c>
      <c r="F124" s="126">
        <v>92.51</v>
      </c>
      <c r="G124" s="122">
        <v>93.410000000000011</v>
      </c>
      <c r="H124" s="55" t="s">
        <v>1488</v>
      </c>
      <c r="N124" s="156">
        <v>6</v>
      </c>
      <c r="O124" s="156">
        <v>7</v>
      </c>
      <c r="P124" s="156" t="s">
        <v>1593</v>
      </c>
      <c r="Q124" s="156" t="s">
        <v>1593</v>
      </c>
      <c r="R124" s="156">
        <v>10</v>
      </c>
    </row>
    <row r="125" spans="1:37" ht="14.4" x14ac:dyDescent="0.3">
      <c r="A125">
        <v>42</v>
      </c>
      <c r="B125">
        <v>4</v>
      </c>
      <c r="C125" t="s">
        <v>1213</v>
      </c>
      <c r="D125">
        <v>0</v>
      </c>
      <c r="E125">
        <v>49</v>
      </c>
      <c r="F125" s="126">
        <v>93.410000000000011</v>
      </c>
      <c r="G125" s="122">
        <v>93.9</v>
      </c>
      <c r="H125" s="55" t="s">
        <v>1488</v>
      </c>
      <c r="N125" s="156">
        <v>6</v>
      </c>
      <c r="O125" s="156">
        <v>7</v>
      </c>
      <c r="P125" s="156" t="s">
        <v>1593</v>
      </c>
      <c r="Q125" s="156" t="s">
        <v>1593</v>
      </c>
      <c r="R125" s="156" t="s">
        <v>1593</v>
      </c>
    </row>
    <row r="126" spans="1:37" ht="14.4" x14ac:dyDescent="0.3">
      <c r="A126">
        <v>42</v>
      </c>
      <c r="B126">
        <v>5</v>
      </c>
      <c r="C126" t="s">
        <v>1214</v>
      </c>
      <c r="D126">
        <v>0</v>
      </c>
      <c r="E126">
        <v>64</v>
      </c>
      <c r="F126" s="126">
        <v>93.9</v>
      </c>
      <c r="G126" s="122">
        <v>94.54</v>
      </c>
      <c r="H126" s="55" t="s">
        <v>1488</v>
      </c>
      <c r="N126" s="156">
        <v>6</v>
      </c>
      <c r="O126" s="156">
        <v>7</v>
      </c>
      <c r="P126" s="156" t="s">
        <v>1593</v>
      </c>
      <c r="Q126" s="156" t="s">
        <v>1593</v>
      </c>
      <c r="R126" s="156">
        <v>10</v>
      </c>
    </row>
    <row r="127" spans="1:37" ht="14.4" x14ac:dyDescent="0.3">
      <c r="A127">
        <v>43</v>
      </c>
      <c r="B127">
        <v>1</v>
      </c>
      <c r="C127" t="s">
        <v>1215</v>
      </c>
      <c r="D127">
        <v>0</v>
      </c>
      <c r="E127">
        <v>80</v>
      </c>
      <c r="F127" s="126">
        <v>94.1</v>
      </c>
      <c r="G127" s="122">
        <v>94.899999999999991</v>
      </c>
      <c r="H127" s="55" t="s">
        <v>1488</v>
      </c>
      <c r="N127" s="156">
        <v>6</v>
      </c>
      <c r="O127" s="156">
        <v>7</v>
      </c>
      <c r="P127" s="156" t="s">
        <v>1593</v>
      </c>
      <c r="Q127" s="156" t="s">
        <v>1593</v>
      </c>
      <c r="R127" s="156">
        <v>10</v>
      </c>
    </row>
    <row r="128" spans="1:37" ht="14.4" x14ac:dyDescent="0.3">
      <c r="A128">
        <v>43</v>
      </c>
      <c r="B128">
        <v>2</v>
      </c>
      <c r="C128" t="s">
        <v>1216</v>
      </c>
      <c r="D128">
        <v>0</v>
      </c>
      <c r="E128">
        <v>69</v>
      </c>
      <c r="F128" s="126">
        <v>94.899999999999991</v>
      </c>
      <c r="G128" s="122">
        <v>95.589999999999989</v>
      </c>
      <c r="H128" s="55" t="s">
        <v>1488</v>
      </c>
      <c r="N128" s="156">
        <v>6</v>
      </c>
      <c r="O128" s="156">
        <v>7</v>
      </c>
      <c r="P128" s="156" t="s">
        <v>1593</v>
      </c>
      <c r="Q128" s="156" t="s">
        <v>1593</v>
      </c>
      <c r="R128" s="156">
        <v>10</v>
      </c>
    </row>
    <row r="129" spans="1:18" ht="14.4" x14ac:dyDescent="0.3">
      <c r="A129">
        <v>43</v>
      </c>
      <c r="B129">
        <v>3</v>
      </c>
      <c r="C129" t="s">
        <v>1217</v>
      </c>
      <c r="D129">
        <v>0</v>
      </c>
      <c r="E129">
        <v>59</v>
      </c>
      <c r="F129" s="126">
        <v>95.594999999999985</v>
      </c>
      <c r="G129" s="122">
        <v>96.184999999999988</v>
      </c>
      <c r="H129" s="55" t="s">
        <v>1488</v>
      </c>
      <c r="N129" s="156">
        <v>6</v>
      </c>
      <c r="O129" s="156">
        <v>7</v>
      </c>
      <c r="P129" s="156" t="s">
        <v>1593</v>
      </c>
      <c r="Q129" s="156" t="s">
        <v>1593</v>
      </c>
      <c r="R129" s="156">
        <v>10</v>
      </c>
    </row>
    <row r="130" spans="1:18" ht="14.4" x14ac:dyDescent="0.3">
      <c r="A130">
        <v>43</v>
      </c>
      <c r="B130">
        <v>4</v>
      </c>
      <c r="C130" t="s">
        <v>1218</v>
      </c>
      <c r="D130">
        <v>0</v>
      </c>
      <c r="E130">
        <v>60</v>
      </c>
      <c r="F130" s="126">
        <v>96.184999999999988</v>
      </c>
      <c r="G130" s="122">
        <v>96.784999999999982</v>
      </c>
      <c r="H130" s="55" t="s">
        <v>1488</v>
      </c>
      <c r="N130" s="156">
        <v>6</v>
      </c>
      <c r="O130" s="156">
        <v>7</v>
      </c>
      <c r="P130" s="156" t="s">
        <v>1593</v>
      </c>
      <c r="Q130" s="156" t="s">
        <v>1593</v>
      </c>
      <c r="R130" s="156">
        <v>10</v>
      </c>
    </row>
    <row r="131" spans="1:18" ht="14.4" x14ac:dyDescent="0.3">
      <c r="A131">
        <v>43</v>
      </c>
      <c r="B131">
        <v>5</v>
      </c>
      <c r="C131" t="s">
        <v>1219</v>
      </c>
      <c r="D131">
        <v>0</v>
      </c>
      <c r="E131">
        <v>44</v>
      </c>
      <c r="F131" s="126">
        <v>96.784999999999982</v>
      </c>
      <c r="G131" s="122">
        <v>97.22499999999998</v>
      </c>
      <c r="H131" s="55" t="s">
        <v>1488</v>
      </c>
      <c r="N131" s="156">
        <v>6</v>
      </c>
      <c r="O131" s="156">
        <v>7</v>
      </c>
      <c r="P131" s="156">
        <v>8</v>
      </c>
      <c r="Q131" s="156">
        <v>9</v>
      </c>
      <c r="R131" s="156" t="s">
        <v>1593</v>
      </c>
    </row>
    <row r="132" spans="1:18" ht="14.4" x14ac:dyDescent="0.3">
      <c r="A132">
        <v>44</v>
      </c>
      <c r="B132">
        <v>1</v>
      </c>
      <c r="C132" t="s">
        <v>1220</v>
      </c>
      <c r="D132">
        <v>0</v>
      </c>
      <c r="E132">
        <v>70</v>
      </c>
      <c r="F132" s="126">
        <v>97.15</v>
      </c>
      <c r="G132" s="122">
        <v>97.850000000000009</v>
      </c>
      <c r="H132" s="55" t="s">
        <v>1488</v>
      </c>
      <c r="N132" s="156">
        <v>6</v>
      </c>
      <c r="O132" s="156">
        <v>7</v>
      </c>
      <c r="P132" s="156">
        <v>8</v>
      </c>
      <c r="Q132" s="156" t="s">
        <v>1593</v>
      </c>
      <c r="R132" s="156" t="s">
        <v>1593</v>
      </c>
    </row>
    <row r="133" spans="1:18" ht="14.4" x14ac:dyDescent="0.3">
      <c r="A133">
        <v>44</v>
      </c>
      <c r="B133">
        <v>2</v>
      </c>
      <c r="C133" t="s">
        <v>1221</v>
      </c>
      <c r="D133">
        <v>0</v>
      </c>
      <c r="E133">
        <v>86</v>
      </c>
      <c r="F133" s="126">
        <v>97.850000000000009</v>
      </c>
      <c r="G133" s="122">
        <v>98.710000000000008</v>
      </c>
      <c r="H133" s="55" t="s">
        <v>1488</v>
      </c>
      <c r="N133" s="156">
        <v>6</v>
      </c>
      <c r="O133" s="156">
        <v>7</v>
      </c>
      <c r="P133" s="156">
        <v>8</v>
      </c>
      <c r="Q133" s="156" t="s">
        <v>1593</v>
      </c>
      <c r="R133" s="156">
        <v>10</v>
      </c>
    </row>
    <row r="134" spans="1:18" ht="14.4" x14ac:dyDescent="0.3">
      <c r="A134">
        <v>44</v>
      </c>
      <c r="B134">
        <v>3</v>
      </c>
      <c r="C134" t="s">
        <v>1222</v>
      </c>
      <c r="D134">
        <v>0</v>
      </c>
      <c r="E134">
        <v>70</v>
      </c>
      <c r="F134" s="126">
        <v>98.710000000000008</v>
      </c>
      <c r="G134" s="122">
        <v>99.410000000000011</v>
      </c>
      <c r="H134" s="55" t="s">
        <v>1488</v>
      </c>
      <c r="N134" s="156">
        <v>6</v>
      </c>
      <c r="O134" s="156">
        <v>7</v>
      </c>
      <c r="P134" s="156" t="s">
        <v>1593</v>
      </c>
      <c r="Q134" s="156" t="s">
        <v>1593</v>
      </c>
      <c r="R134" s="156">
        <v>10</v>
      </c>
    </row>
    <row r="135" spans="1:18" ht="14.4" x14ac:dyDescent="0.3">
      <c r="A135">
        <v>44</v>
      </c>
      <c r="B135">
        <v>4</v>
      </c>
      <c r="C135" t="s">
        <v>1223</v>
      </c>
      <c r="D135">
        <v>0</v>
      </c>
      <c r="E135">
        <v>85</v>
      </c>
      <c r="F135" s="126">
        <v>99.415000000000006</v>
      </c>
      <c r="G135" s="122">
        <v>100.265</v>
      </c>
      <c r="H135" s="55" t="s">
        <v>1488</v>
      </c>
      <c r="N135" s="156" t="s">
        <v>1593</v>
      </c>
      <c r="O135" s="156">
        <v>7</v>
      </c>
      <c r="P135" s="156">
        <v>8</v>
      </c>
      <c r="Q135" s="156">
        <v>9</v>
      </c>
      <c r="R135" s="156" t="s">
        <v>1593</v>
      </c>
    </row>
    <row r="136" spans="1:18" ht="12" customHeight="1" x14ac:dyDescent="0.3">
      <c r="A136">
        <v>45</v>
      </c>
      <c r="B136">
        <v>1</v>
      </c>
      <c r="C136" t="s">
        <v>1224</v>
      </c>
      <c r="D136">
        <v>0</v>
      </c>
      <c r="E136">
        <v>84</v>
      </c>
      <c r="F136" s="126">
        <v>100.2</v>
      </c>
      <c r="G136" s="122">
        <v>101.04</v>
      </c>
      <c r="H136" s="55" t="s">
        <v>1487</v>
      </c>
      <c r="I136" s="155">
        <v>1</v>
      </c>
      <c r="J136" s="155" t="s">
        <v>1593</v>
      </c>
      <c r="K136" s="155">
        <v>3</v>
      </c>
      <c r="L136" s="155">
        <v>4</v>
      </c>
      <c r="M136" s="155" t="s">
        <v>1593</v>
      </c>
    </row>
    <row r="137" spans="1:18" ht="12" customHeight="1" x14ac:dyDescent="0.3">
      <c r="A137">
        <v>45</v>
      </c>
      <c r="B137">
        <v>2</v>
      </c>
      <c r="C137" t="s">
        <v>1225</v>
      </c>
      <c r="D137">
        <v>0</v>
      </c>
      <c r="E137">
        <v>97</v>
      </c>
      <c r="F137" s="126">
        <v>101.04</v>
      </c>
      <c r="G137" s="122">
        <v>102.01</v>
      </c>
      <c r="H137" s="55" t="s">
        <v>1487</v>
      </c>
      <c r="I137" s="155">
        <v>1</v>
      </c>
      <c r="J137" s="155" t="s">
        <v>1593</v>
      </c>
      <c r="K137" s="155">
        <v>3</v>
      </c>
      <c r="L137" s="155">
        <v>4</v>
      </c>
      <c r="M137" s="155" t="s">
        <v>1593</v>
      </c>
    </row>
    <row r="138" spans="1:18" ht="12" customHeight="1" x14ac:dyDescent="0.3">
      <c r="A138">
        <v>45</v>
      </c>
      <c r="B138">
        <v>3</v>
      </c>
      <c r="C138" t="s">
        <v>1226</v>
      </c>
      <c r="D138">
        <v>0</v>
      </c>
      <c r="E138">
        <v>44</v>
      </c>
      <c r="F138" s="126">
        <v>102.01</v>
      </c>
      <c r="G138" s="122">
        <v>102.45</v>
      </c>
      <c r="H138" s="55" t="s">
        <v>1487</v>
      </c>
      <c r="I138" s="155">
        <v>1</v>
      </c>
      <c r="J138" s="155" t="s">
        <v>1593</v>
      </c>
      <c r="K138" s="155">
        <v>3</v>
      </c>
      <c r="L138" s="155">
        <v>4</v>
      </c>
      <c r="M138" s="155" t="s">
        <v>1593</v>
      </c>
    </row>
    <row r="139" spans="1:18" ht="12" customHeight="1" x14ac:dyDescent="0.3">
      <c r="A139">
        <v>45</v>
      </c>
      <c r="B139">
        <v>4</v>
      </c>
      <c r="C139" t="s">
        <v>1227</v>
      </c>
      <c r="D139">
        <v>0</v>
      </c>
      <c r="E139">
        <v>92</v>
      </c>
      <c r="F139" s="126">
        <v>102.45</v>
      </c>
      <c r="G139" s="122">
        <v>103.37</v>
      </c>
      <c r="H139" s="55" t="s">
        <v>1487</v>
      </c>
      <c r="I139" s="155">
        <v>1</v>
      </c>
      <c r="J139" s="155" t="s">
        <v>1593</v>
      </c>
      <c r="K139" s="155">
        <v>3</v>
      </c>
      <c r="L139" s="155">
        <v>4</v>
      </c>
      <c r="M139" s="155" t="s">
        <v>1593</v>
      </c>
    </row>
    <row r="140" spans="1:18" ht="12" customHeight="1" x14ac:dyDescent="0.3">
      <c r="A140">
        <v>46</v>
      </c>
      <c r="B140">
        <v>1</v>
      </c>
      <c r="C140" t="s">
        <v>1228</v>
      </c>
      <c r="D140">
        <v>0</v>
      </c>
      <c r="E140">
        <v>80</v>
      </c>
      <c r="F140" s="126">
        <v>103.25</v>
      </c>
      <c r="G140" s="122">
        <v>104.05</v>
      </c>
      <c r="H140" s="55" t="s">
        <v>1487</v>
      </c>
      <c r="I140" s="155">
        <v>1</v>
      </c>
      <c r="J140" s="155" t="s">
        <v>1593</v>
      </c>
      <c r="K140" s="155">
        <v>3</v>
      </c>
      <c r="L140" s="155">
        <v>4</v>
      </c>
      <c r="M140" s="155">
        <v>5</v>
      </c>
    </row>
    <row r="141" spans="1:18" ht="12" customHeight="1" x14ac:dyDescent="0.3">
      <c r="A141">
        <v>46</v>
      </c>
      <c r="B141">
        <v>2</v>
      </c>
      <c r="C141" t="s">
        <v>1229</v>
      </c>
      <c r="D141">
        <v>0</v>
      </c>
      <c r="E141">
        <v>90</v>
      </c>
      <c r="F141" s="126">
        <v>104.06</v>
      </c>
      <c r="G141" s="122">
        <v>104.96000000000001</v>
      </c>
      <c r="H141" s="55" t="s">
        <v>1487</v>
      </c>
      <c r="I141" s="155">
        <v>1</v>
      </c>
      <c r="J141" s="155" t="s">
        <v>1593</v>
      </c>
      <c r="K141" s="155">
        <v>3</v>
      </c>
      <c r="L141" s="155" t="s">
        <v>1593</v>
      </c>
      <c r="M141" s="155">
        <v>5</v>
      </c>
    </row>
    <row r="142" spans="1:18" ht="12" customHeight="1" x14ac:dyDescent="0.3">
      <c r="A142">
        <v>46</v>
      </c>
      <c r="B142">
        <v>3</v>
      </c>
      <c r="C142" t="s">
        <v>1230</v>
      </c>
      <c r="D142">
        <v>0</v>
      </c>
      <c r="E142">
        <v>88</v>
      </c>
      <c r="F142" s="126">
        <v>104.96000000000001</v>
      </c>
      <c r="G142" s="122">
        <v>105.84</v>
      </c>
      <c r="H142" s="55" t="s">
        <v>1487</v>
      </c>
      <c r="I142" s="155">
        <v>1</v>
      </c>
      <c r="J142" s="155" t="s">
        <v>1593</v>
      </c>
      <c r="K142" s="155">
        <v>3</v>
      </c>
      <c r="L142" s="155">
        <v>4</v>
      </c>
      <c r="M142" s="155" t="s">
        <v>1593</v>
      </c>
    </row>
    <row r="143" spans="1:18" ht="12" customHeight="1" x14ac:dyDescent="0.3">
      <c r="A143">
        <v>46</v>
      </c>
      <c r="B143">
        <v>4</v>
      </c>
      <c r="C143" t="s">
        <v>1231</v>
      </c>
      <c r="D143">
        <v>0</v>
      </c>
      <c r="E143">
        <v>72</v>
      </c>
      <c r="F143" s="126">
        <v>105.84</v>
      </c>
      <c r="G143" s="122">
        <v>106.56</v>
      </c>
      <c r="H143" s="55" t="s">
        <v>1487</v>
      </c>
      <c r="I143" s="155">
        <v>1</v>
      </c>
      <c r="J143" s="155" t="s">
        <v>1593</v>
      </c>
      <c r="K143" s="155">
        <v>3</v>
      </c>
      <c r="L143" s="155" t="s">
        <v>1593</v>
      </c>
      <c r="M143" s="155" t="s">
        <v>1593</v>
      </c>
    </row>
    <row r="144" spans="1:18" ht="12" customHeight="1" x14ac:dyDescent="0.3">
      <c r="A144">
        <v>47</v>
      </c>
      <c r="B144">
        <v>1</v>
      </c>
      <c r="C144" t="s">
        <v>1232</v>
      </c>
      <c r="D144">
        <v>0</v>
      </c>
      <c r="E144">
        <v>46</v>
      </c>
      <c r="F144" s="126">
        <v>106.3</v>
      </c>
      <c r="G144" s="122">
        <v>106.75999999999999</v>
      </c>
      <c r="H144" s="55" t="s">
        <v>1487</v>
      </c>
      <c r="I144" s="155">
        <v>1</v>
      </c>
      <c r="J144" s="155" t="s">
        <v>1593</v>
      </c>
      <c r="K144" s="155">
        <v>3</v>
      </c>
      <c r="L144" s="155" t="s">
        <v>1593</v>
      </c>
      <c r="M144" s="155" t="s">
        <v>1593</v>
      </c>
    </row>
    <row r="145" spans="1:13" ht="12" customHeight="1" x14ac:dyDescent="0.3">
      <c r="A145">
        <v>47</v>
      </c>
      <c r="B145">
        <v>2</v>
      </c>
      <c r="C145" t="s">
        <v>1233</v>
      </c>
      <c r="D145">
        <v>0</v>
      </c>
      <c r="E145">
        <v>91</v>
      </c>
      <c r="F145" s="126">
        <v>106.765</v>
      </c>
      <c r="G145" s="122">
        <v>107.675</v>
      </c>
      <c r="H145" s="55" t="s">
        <v>1487</v>
      </c>
      <c r="I145" s="155">
        <v>1</v>
      </c>
      <c r="J145" s="155" t="s">
        <v>1593</v>
      </c>
      <c r="K145" s="155">
        <v>3</v>
      </c>
      <c r="L145" s="155" t="s">
        <v>1593</v>
      </c>
      <c r="M145" s="155" t="s">
        <v>1593</v>
      </c>
    </row>
    <row r="146" spans="1:13" ht="12" customHeight="1" x14ac:dyDescent="0.3">
      <c r="A146">
        <v>47</v>
      </c>
      <c r="B146">
        <v>3</v>
      </c>
      <c r="C146" t="s">
        <v>1234</v>
      </c>
      <c r="D146">
        <v>0</v>
      </c>
      <c r="E146">
        <v>82</v>
      </c>
      <c r="F146" s="126">
        <v>107.675</v>
      </c>
      <c r="G146" s="122">
        <v>108.49499999999999</v>
      </c>
      <c r="H146" s="55" t="s">
        <v>1487</v>
      </c>
      <c r="I146" s="155">
        <v>1</v>
      </c>
      <c r="J146" s="155" t="s">
        <v>1593</v>
      </c>
      <c r="K146" s="155">
        <v>3</v>
      </c>
      <c r="L146" s="155" t="s">
        <v>1593</v>
      </c>
      <c r="M146" s="155">
        <v>5</v>
      </c>
    </row>
    <row r="147" spans="1:13" ht="12" customHeight="1" x14ac:dyDescent="0.3">
      <c r="A147">
        <v>47</v>
      </c>
      <c r="B147">
        <v>4</v>
      </c>
      <c r="C147" t="s">
        <v>1235</v>
      </c>
      <c r="D147">
        <v>0</v>
      </c>
      <c r="E147">
        <v>93</v>
      </c>
      <c r="F147" s="126">
        <v>108.49499999999999</v>
      </c>
      <c r="G147" s="122">
        <v>109.425</v>
      </c>
      <c r="H147" s="55" t="s">
        <v>1487</v>
      </c>
      <c r="I147" s="155">
        <v>1</v>
      </c>
      <c r="J147" s="155" t="s">
        <v>1593</v>
      </c>
      <c r="K147" s="155">
        <v>3</v>
      </c>
      <c r="L147" s="155" t="s">
        <v>1593</v>
      </c>
      <c r="M147" s="155">
        <v>5</v>
      </c>
    </row>
    <row r="148" spans="1:13" ht="12" customHeight="1" x14ac:dyDescent="0.3">
      <c r="A148">
        <v>48</v>
      </c>
      <c r="B148">
        <v>1</v>
      </c>
      <c r="C148" t="s">
        <v>1236</v>
      </c>
      <c r="D148">
        <v>0</v>
      </c>
      <c r="E148">
        <v>88</v>
      </c>
      <c r="F148" s="126">
        <v>109.35</v>
      </c>
      <c r="G148" s="122">
        <v>110.22999999999999</v>
      </c>
      <c r="H148" s="55" t="s">
        <v>1487</v>
      </c>
      <c r="I148" s="155">
        <v>1</v>
      </c>
      <c r="J148" s="155" t="s">
        <v>1593</v>
      </c>
      <c r="K148" s="155">
        <v>3</v>
      </c>
      <c r="L148" s="155" t="s">
        <v>1593</v>
      </c>
      <c r="M148" s="155" t="s">
        <v>1593</v>
      </c>
    </row>
    <row r="149" spans="1:13" ht="12" customHeight="1" x14ac:dyDescent="0.3">
      <c r="A149">
        <v>48</v>
      </c>
      <c r="B149">
        <v>2</v>
      </c>
      <c r="C149" t="s">
        <v>1237</v>
      </c>
      <c r="D149">
        <v>0</v>
      </c>
      <c r="E149">
        <v>33</v>
      </c>
      <c r="F149" s="126">
        <v>110.235</v>
      </c>
      <c r="G149" s="122">
        <v>110.565</v>
      </c>
      <c r="H149" s="55" t="s">
        <v>1487</v>
      </c>
      <c r="I149" s="155">
        <v>1</v>
      </c>
      <c r="J149" s="155" t="s">
        <v>1593</v>
      </c>
      <c r="K149" s="155">
        <v>3</v>
      </c>
      <c r="L149" s="155" t="s">
        <v>1593</v>
      </c>
      <c r="M149" s="155" t="s">
        <v>1593</v>
      </c>
    </row>
    <row r="150" spans="1:13" ht="12" customHeight="1" x14ac:dyDescent="0.3">
      <c r="A150">
        <v>48</v>
      </c>
      <c r="B150">
        <v>3</v>
      </c>
      <c r="C150" t="s">
        <v>1238</v>
      </c>
      <c r="D150">
        <v>0</v>
      </c>
      <c r="E150">
        <v>99</v>
      </c>
      <c r="F150" s="126">
        <v>110.57</v>
      </c>
      <c r="G150" s="122">
        <v>111.55999999999999</v>
      </c>
      <c r="H150" s="55" t="s">
        <v>1487</v>
      </c>
      <c r="I150" s="155">
        <v>1</v>
      </c>
      <c r="J150" s="155" t="s">
        <v>1593</v>
      </c>
      <c r="K150" s="155">
        <v>3</v>
      </c>
      <c r="L150" s="155" t="s">
        <v>1593</v>
      </c>
      <c r="M150" s="155" t="s">
        <v>1593</v>
      </c>
    </row>
    <row r="151" spans="1:13" ht="12" customHeight="1" x14ac:dyDescent="0.3">
      <c r="A151">
        <v>49</v>
      </c>
      <c r="B151">
        <v>1</v>
      </c>
      <c r="C151" t="s">
        <v>1239</v>
      </c>
      <c r="D151">
        <v>0</v>
      </c>
      <c r="E151">
        <v>72</v>
      </c>
      <c r="F151" s="126">
        <v>111.35</v>
      </c>
      <c r="G151" s="122">
        <v>112.07</v>
      </c>
      <c r="H151" s="55" t="s">
        <v>1487</v>
      </c>
      <c r="I151" s="155">
        <v>1</v>
      </c>
      <c r="J151" s="155" t="s">
        <v>1593</v>
      </c>
      <c r="K151" s="155">
        <v>3</v>
      </c>
      <c r="L151" s="155" t="s">
        <v>1593</v>
      </c>
      <c r="M151" s="155" t="s">
        <v>1593</v>
      </c>
    </row>
    <row r="152" spans="1:13" ht="12" customHeight="1" x14ac:dyDescent="0.3">
      <c r="A152">
        <v>49</v>
      </c>
      <c r="B152">
        <v>2</v>
      </c>
      <c r="C152" t="s">
        <v>1240</v>
      </c>
      <c r="D152">
        <v>0</v>
      </c>
      <c r="E152">
        <v>36</v>
      </c>
      <c r="F152" s="126">
        <v>112.07</v>
      </c>
      <c r="G152" s="122">
        <v>112.42999999999999</v>
      </c>
      <c r="H152" s="55" t="s">
        <v>1487</v>
      </c>
      <c r="I152" s="155">
        <v>1</v>
      </c>
      <c r="J152" s="155" t="s">
        <v>1593</v>
      </c>
      <c r="K152" s="155">
        <v>3</v>
      </c>
      <c r="L152" s="155" t="s">
        <v>1593</v>
      </c>
      <c r="M152" s="155" t="s">
        <v>1593</v>
      </c>
    </row>
    <row r="153" spans="1:13" ht="12" customHeight="1" x14ac:dyDescent="0.3">
      <c r="A153">
        <v>50</v>
      </c>
      <c r="B153">
        <v>1</v>
      </c>
      <c r="C153" t="s">
        <v>1241</v>
      </c>
      <c r="D153">
        <v>0</v>
      </c>
      <c r="E153">
        <v>98</v>
      </c>
      <c r="F153" s="126">
        <v>112.4</v>
      </c>
      <c r="G153" s="122">
        <v>113.38000000000001</v>
      </c>
      <c r="H153" s="55" t="s">
        <v>1487</v>
      </c>
      <c r="I153" s="155">
        <v>1</v>
      </c>
      <c r="J153" s="155" t="s">
        <v>1593</v>
      </c>
      <c r="K153" s="155">
        <v>3</v>
      </c>
      <c r="L153" s="155">
        <v>4</v>
      </c>
      <c r="M153" s="155">
        <v>5</v>
      </c>
    </row>
    <row r="154" spans="1:13" ht="12" customHeight="1" x14ac:dyDescent="0.3">
      <c r="A154">
        <v>50</v>
      </c>
      <c r="B154">
        <v>2</v>
      </c>
      <c r="C154" t="s">
        <v>1242</v>
      </c>
      <c r="D154">
        <v>0</v>
      </c>
      <c r="E154">
        <v>65</v>
      </c>
      <c r="F154" s="126">
        <v>113.38000000000001</v>
      </c>
      <c r="G154" s="122">
        <v>114.03000000000002</v>
      </c>
      <c r="H154" s="55" t="s">
        <v>1487</v>
      </c>
      <c r="I154" s="155">
        <v>1</v>
      </c>
      <c r="J154" s="155" t="s">
        <v>1593</v>
      </c>
      <c r="K154" s="155">
        <v>3</v>
      </c>
      <c r="L154" s="155" t="s">
        <v>1593</v>
      </c>
      <c r="M154" s="155">
        <v>5</v>
      </c>
    </row>
    <row r="155" spans="1:13" ht="12" customHeight="1" x14ac:dyDescent="0.3">
      <c r="A155">
        <v>50</v>
      </c>
      <c r="B155">
        <v>3</v>
      </c>
      <c r="C155" t="s">
        <v>1243</v>
      </c>
      <c r="D155">
        <v>0</v>
      </c>
      <c r="E155">
        <v>81</v>
      </c>
      <c r="F155" s="126">
        <v>114.04</v>
      </c>
      <c r="G155" s="122">
        <v>114.85000000000001</v>
      </c>
      <c r="H155" s="55" t="s">
        <v>1487</v>
      </c>
      <c r="I155" s="155">
        <v>1</v>
      </c>
      <c r="J155" s="155" t="s">
        <v>1593</v>
      </c>
      <c r="K155" s="155">
        <v>3</v>
      </c>
      <c r="L155" s="155" t="s">
        <v>1593</v>
      </c>
      <c r="M155" s="155">
        <v>5</v>
      </c>
    </row>
    <row r="156" spans="1:13" ht="12" customHeight="1" x14ac:dyDescent="0.3">
      <c r="A156">
        <v>50</v>
      </c>
      <c r="B156">
        <v>4</v>
      </c>
      <c r="C156" t="s">
        <v>1244</v>
      </c>
      <c r="D156">
        <v>0</v>
      </c>
      <c r="E156">
        <v>76</v>
      </c>
      <c r="F156" s="126">
        <v>114.85000000000001</v>
      </c>
      <c r="G156" s="122">
        <v>115.61000000000001</v>
      </c>
      <c r="H156" s="55" t="s">
        <v>1487</v>
      </c>
      <c r="I156" s="155">
        <v>1</v>
      </c>
      <c r="J156" s="155" t="s">
        <v>1593</v>
      </c>
      <c r="K156" s="155">
        <v>3</v>
      </c>
      <c r="L156" s="155" t="s">
        <v>1593</v>
      </c>
      <c r="M156" s="155">
        <v>5</v>
      </c>
    </row>
    <row r="157" spans="1:13" ht="12" customHeight="1" x14ac:dyDescent="0.3">
      <c r="A157">
        <v>51</v>
      </c>
      <c r="B157">
        <v>1</v>
      </c>
      <c r="C157" t="s">
        <v>1245</v>
      </c>
      <c r="D157">
        <v>0</v>
      </c>
      <c r="E157">
        <v>81</v>
      </c>
      <c r="F157" s="126">
        <v>115.45</v>
      </c>
      <c r="G157" s="122">
        <v>116.26</v>
      </c>
      <c r="H157" s="55" t="s">
        <v>1487</v>
      </c>
      <c r="I157" s="155">
        <v>1</v>
      </c>
      <c r="J157" s="155" t="s">
        <v>1593</v>
      </c>
      <c r="K157" s="155">
        <v>3</v>
      </c>
      <c r="L157" s="155">
        <v>4</v>
      </c>
      <c r="M157" s="155" t="s">
        <v>1593</v>
      </c>
    </row>
    <row r="158" spans="1:13" ht="12" customHeight="1" x14ac:dyDescent="0.3">
      <c r="A158">
        <v>51</v>
      </c>
      <c r="B158">
        <v>2</v>
      </c>
      <c r="C158" t="s">
        <v>1246</v>
      </c>
      <c r="D158">
        <v>0</v>
      </c>
      <c r="E158">
        <v>85</v>
      </c>
      <c r="F158" s="126">
        <v>116.265</v>
      </c>
      <c r="G158" s="122">
        <v>117.11499999999999</v>
      </c>
      <c r="H158" s="55" t="s">
        <v>1487</v>
      </c>
      <c r="I158" s="155">
        <v>1</v>
      </c>
      <c r="J158" s="155" t="s">
        <v>1593</v>
      </c>
      <c r="K158" s="155">
        <v>3</v>
      </c>
      <c r="L158" s="155" t="s">
        <v>1593</v>
      </c>
      <c r="M158" s="155" t="s">
        <v>1593</v>
      </c>
    </row>
    <row r="159" spans="1:13" ht="12" customHeight="1" x14ac:dyDescent="0.3">
      <c r="A159">
        <v>51</v>
      </c>
      <c r="B159">
        <v>3</v>
      </c>
      <c r="C159" t="s">
        <v>1247</v>
      </c>
      <c r="D159">
        <v>0</v>
      </c>
      <c r="E159">
        <v>76</v>
      </c>
      <c r="F159" s="126">
        <v>117.11499999999999</v>
      </c>
      <c r="G159" s="122">
        <v>117.875</v>
      </c>
      <c r="H159" s="55" t="s">
        <v>1487</v>
      </c>
      <c r="I159" s="155">
        <v>1</v>
      </c>
      <c r="J159" s="155" t="s">
        <v>1593</v>
      </c>
      <c r="K159" s="155">
        <v>3</v>
      </c>
      <c r="L159" s="155" t="s">
        <v>1593</v>
      </c>
      <c r="M159" s="155" t="s">
        <v>1593</v>
      </c>
    </row>
    <row r="160" spans="1:13" ht="12" customHeight="1" x14ac:dyDescent="0.3">
      <c r="A160">
        <v>51</v>
      </c>
      <c r="B160">
        <v>4</v>
      </c>
      <c r="C160" t="s">
        <v>1248</v>
      </c>
      <c r="D160">
        <v>0</v>
      </c>
      <c r="E160">
        <v>71</v>
      </c>
      <c r="F160" s="126">
        <v>117.88</v>
      </c>
      <c r="G160" s="122">
        <v>118.58999999999999</v>
      </c>
      <c r="H160" s="55" t="s">
        <v>1487</v>
      </c>
      <c r="I160" s="155">
        <v>1</v>
      </c>
      <c r="J160" s="155" t="s">
        <v>1593</v>
      </c>
      <c r="K160" s="155">
        <v>3</v>
      </c>
      <c r="L160" s="155" t="s">
        <v>1593</v>
      </c>
      <c r="M160" s="155" t="s">
        <v>1593</v>
      </c>
    </row>
    <row r="161" spans="1:23" ht="12" customHeight="1" x14ac:dyDescent="0.3">
      <c r="A161">
        <v>52</v>
      </c>
      <c r="B161">
        <v>1</v>
      </c>
      <c r="C161" t="s">
        <v>1249</v>
      </c>
      <c r="D161">
        <v>0</v>
      </c>
      <c r="E161">
        <v>85</v>
      </c>
      <c r="F161" s="126">
        <v>118.5</v>
      </c>
      <c r="G161" s="122">
        <v>119.35</v>
      </c>
      <c r="H161" s="55" t="s">
        <v>1487</v>
      </c>
      <c r="I161" s="155">
        <v>1</v>
      </c>
      <c r="J161" s="155" t="s">
        <v>1593</v>
      </c>
      <c r="K161" s="155">
        <v>3</v>
      </c>
      <c r="L161" s="155" t="s">
        <v>1593</v>
      </c>
      <c r="M161" s="155" t="s">
        <v>1593</v>
      </c>
    </row>
    <row r="162" spans="1:23" ht="12" customHeight="1" x14ac:dyDescent="0.3">
      <c r="A162">
        <v>52</v>
      </c>
      <c r="B162">
        <v>2</v>
      </c>
      <c r="C162" t="s">
        <v>1250</v>
      </c>
      <c r="D162">
        <v>0</v>
      </c>
      <c r="E162">
        <v>29</v>
      </c>
      <c r="F162" s="126">
        <v>119.35</v>
      </c>
      <c r="G162" s="122">
        <v>119.64</v>
      </c>
      <c r="H162" s="55" t="s">
        <v>1487</v>
      </c>
      <c r="I162" s="155">
        <v>1</v>
      </c>
      <c r="J162" s="155" t="s">
        <v>1593</v>
      </c>
      <c r="K162" s="155">
        <v>3</v>
      </c>
      <c r="L162" s="155" t="s">
        <v>1593</v>
      </c>
      <c r="M162" s="155" t="s">
        <v>1593</v>
      </c>
    </row>
    <row r="163" spans="1:23" ht="12" customHeight="1" x14ac:dyDescent="0.3">
      <c r="A163">
        <v>52</v>
      </c>
      <c r="B163">
        <v>3</v>
      </c>
      <c r="C163" t="s">
        <v>1251</v>
      </c>
      <c r="D163">
        <v>0</v>
      </c>
      <c r="E163">
        <v>88</v>
      </c>
      <c r="F163" s="126">
        <v>119.64</v>
      </c>
      <c r="G163" s="122">
        <v>120.52</v>
      </c>
      <c r="H163" s="55" t="s">
        <v>1487</v>
      </c>
      <c r="I163" s="155">
        <v>1</v>
      </c>
      <c r="J163" s="155" t="s">
        <v>1593</v>
      </c>
      <c r="K163" s="155">
        <v>3</v>
      </c>
      <c r="L163" s="155">
        <v>4</v>
      </c>
      <c r="M163" s="155">
        <v>5</v>
      </c>
    </row>
    <row r="164" spans="1:23" ht="12" customHeight="1" x14ac:dyDescent="0.3">
      <c r="A164">
        <v>52</v>
      </c>
      <c r="B164">
        <v>4</v>
      </c>
      <c r="C164" t="s">
        <v>1252</v>
      </c>
      <c r="D164">
        <v>0</v>
      </c>
      <c r="E164">
        <v>75</v>
      </c>
      <c r="F164" s="126">
        <v>120.52</v>
      </c>
      <c r="G164" s="122">
        <v>121.27</v>
      </c>
      <c r="H164" s="55" t="s">
        <v>1487</v>
      </c>
      <c r="I164" s="155">
        <v>1</v>
      </c>
      <c r="J164" s="155" t="s">
        <v>1593</v>
      </c>
      <c r="K164" s="155">
        <v>3</v>
      </c>
      <c r="L164" s="155" t="s">
        <v>1593</v>
      </c>
      <c r="M164" s="155">
        <v>5</v>
      </c>
    </row>
    <row r="165" spans="1:23" ht="12" customHeight="1" x14ac:dyDescent="0.3">
      <c r="A165">
        <v>52</v>
      </c>
      <c r="B165">
        <v>5</v>
      </c>
      <c r="C165" t="s">
        <v>1253</v>
      </c>
      <c r="D165">
        <v>0</v>
      </c>
      <c r="E165">
        <v>25</v>
      </c>
      <c r="F165" s="126">
        <v>121.27</v>
      </c>
      <c r="G165" s="122">
        <v>121.52</v>
      </c>
      <c r="H165" s="55" t="s">
        <v>1487</v>
      </c>
      <c r="I165" s="155">
        <v>1</v>
      </c>
      <c r="J165" s="155" t="s">
        <v>1593</v>
      </c>
      <c r="K165" s="155">
        <v>3</v>
      </c>
      <c r="L165" s="155">
        <v>4</v>
      </c>
      <c r="M165" s="155" t="s">
        <v>1593</v>
      </c>
    </row>
    <row r="166" spans="1:23" ht="12" customHeight="1" x14ac:dyDescent="0.3">
      <c r="A166">
        <v>53</v>
      </c>
      <c r="B166">
        <v>1</v>
      </c>
      <c r="C166" t="s">
        <v>1254</v>
      </c>
      <c r="D166">
        <v>0</v>
      </c>
      <c r="E166">
        <v>60</v>
      </c>
      <c r="F166" s="126">
        <v>121.55</v>
      </c>
      <c r="G166" s="122">
        <v>122.14999999999999</v>
      </c>
      <c r="H166" s="55" t="s">
        <v>1487</v>
      </c>
      <c r="I166" s="155">
        <v>1</v>
      </c>
      <c r="J166" s="155">
        <v>2</v>
      </c>
      <c r="K166" s="155">
        <v>3</v>
      </c>
      <c r="L166" s="155">
        <v>4</v>
      </c>
      <c r="M166" s="155" t="s">
        <v>1593</v>
      </c>
    </row>
    <row r="167" spans="1:23" ht="12" customHeight="1" x14ac:dyDescent="0.3">
      <c r="A167">
        <v>53</v>
      </c>
      <c r="B167">
        <v>2</v>
      </c>
      <c r="C167" t="s">
        <v>1255</v>
      </c>
      <c r="D167">
        <v>0</v>
      </c>
      <c r="E167">
        <v>78</v>
      </c>
      <c r="F167" s="126">
        <v>122.14999999999999</v>
      </c>
      <c r="G167" s="122">
        <v>122.92999999999999</v>
      </c>
      <c r="H167" s="55" t="s">
        <v>1487</v>
      </c>
      <c r="I167" s="155">
        <v>1</v>
      </c>
      <c r="J167" s="155">
        <v>2</v>
      </c>
      <c r="K167" s="155">
        <v>3</v>
      </c>
      <c r="L167" s="155" t="s">
        <v>1593</v>
      </c>
      <c r="M167" s="155" t="s">
        <v>1593</v>
      </c>
    </row>
    <row r="168" spans="1:23" ht="12" customHeight="1" x14ac:dyDescent="0.3">
      <c r="A168">
        <v>53</v>
      </c>
      <c r="B168">
        <v>3</v>
      </c>
      <c r="C168" t="s">
        <v>1256</v>
      </c>
      <c r="D168">
        <v>0</v>
      </c>
      <c r="E168">
        <v>78</v>
      </c>
      <c r="F168" s="126">
        <v>122.92999999999999</v>
      </c>
      <c r="G168" s="122">
        <v>123.71</v>
      </c>
      <c r="H168" s="55" t="s">
        <v>1487</v>
      </c>
      <c r="I168" s="155">
        <v>1</v>
      </c>
      <c r="J168" s="155" t="s">
        <v>1593</v>
      </c>
      <c r="K168" s="155">
        <v>3</v>
      </c>
      <c r="L168" s="155" t="s">
        <v>1593</v>
      </c>
      <c r="M168" s="155" t="s">
        <v>1593</v>
      </c>
    </row>
    <row r="169" spans="1:23" s="55" customFormat="1" ht="14.4" x14ac:dyDescent="0.3">
      <c r="A169" s="55">
        <v>53</v>
      </c>
      <c r="B169" s="55">
        <v>4</v>
      </c>
      <c r="C169" s="55" t="s">
        <v>1583</v>
      </c>
      <c r="D169" s="55">
        <v>0</v>
      </c>
      <c r="E169" s="55">
        <v>72</v>
      </c>
      <c r="F169" s="128">
        <v>123.71</v>
      </c>
      <c r="G169" s="124">
        <v>124.42999999999999</v>
      </c>
      <c r="H169" s="55" t="s">
        <v>1487</v>
      </c>
      <c r="I169" s="155">
        <v>1</v>
      </c>
      <c r="J169" s="155" t="s">
        <v>1593</v>
      </c>
      <c r="K169" s="155">
        <v>3</v>
      </c>
      <c r="L169" s="155">
        <v>4</v>
      </c>
      <c r="M169" s="155" t="s">
        <v>1593</v>
      </c>
      <c r="N169" s="55" t="s">
        <v>1593</v>
      </c>
      <c r="O169" s="55" t="s">
        <v>1593</v>
      </c>
      <c r="P169" s="55" t="s">
        <v>1593</v>
      </c>
      <c r="Q169" s="55" t="s">
        <v>1593</v>
      </c>
      <c r="R169" s="55" t="s">
        <v>1593</v>
      </c>
      <c r="S169" s="55" t="s">
        <v>1593</v>
      </c>
      <c r="T169" s="55" t="s">
        <v>1593</v>
      </c>
      <c r="U169" s="55" t="s">
        <v>1593</v>
      </c>
      <c r="V169" s="55" t="s">
        <v>1593</v>
      </c>
      <c r="W169" s="55" t="s">
        <v>1593</v>
      </c>
    </row>
    <row r="170" spans="1:23" s="55" customFormat="1" ht="14.4" x14ac:dyDescent="0.3">
      <c r="A170" s="55">
        <v>53</v>
      </c>
      <c r="B170" s="55">
        <v>5</v>
      </c>
      <c r="C170" s="55" t="s">
        <v>1584</v>
      </c>
      <c r="D170" s="55">
        <v>0</v>
      </c>
      <c r="E170" s="55">
        <v>43</v>
      </c>
      <c r="F170" s="128">
        <v>124.44</v>
      </c>
      <c r="G170" s="124">
        <v>124.87</v>
      </c>
      <c r="H170" s="55" t="s">
        <v>1487</v>
      </c>
      <c r="I170" s="155">
        <v>1</v>
      </c>
      <c r="J170" s="155" t="s">
        <v>1593</v>
      </c>
      <c r="K170" s="155">
        <v>3</v>
      </c>
      <c r="L170" s="155">
        <v>4</v>
      </c>
      <c r="M170" s="155" t="s">
        <v>1593</v>
      </c>
      <c r="N170" s="55" t="s">
        <v>1593</v>
      </c>
      <c r="O170" s="55" t="s">
        <v>1593</v>
      </c>
      <c r="P170" s="55" t="s">
        <v>1593</v>
      </c>
      <c r="Q170" s="55" t="s">
        <v>1593</v>
      </c>
      <c r="R170" s="55" t="s">
        <v>1593</v>
      </c>
      <c r="S170" s="55" t="s">
        <v>1593</v>
      </c>
      <c r="T170" s="55" t="s">
        <v>1593</v>
      </c>
      <c r="U170" s="55" t="s">
        <v>1593</v>
      </c>
      <c r="V170" s="55" t="s">
        <v>1593</v>
      </c>
      <c r="W170" s="55" t="s">
        <v>1593</v>
      </c>
    </row>
    <row r="171" spans="1:23" ht="12" customHeight="1" x14ac:dyDescent="0.3">
      <c r="A171">
        <v>54</v>
      </c>
      <c r="B171">
        <v>1</v>
      </c>
      <c r="C171" t="s">
        <v>1257</v>
      </c>
      <c r="D171">
        <v>0</v>
      </c>
      <c r="E171">
        <v>82</v>
      </c>
      <c r="F171" s="126">
        <v>124.6</v>
      </c>
      <c r="G171" s="122">
        <v>125.41999999999999</v>
      </c>
      <c r="H171" s="55" t="s">
        <v>1487</v>
      </c>
      <c r="I171" s="155">
        <v>1</v>
      </c>
      <c r="J171" s="155" t="s">
        <v>1593</v>
      </c>
      <c r="K171" s="155">
        <v>3</v>
      </c>
      <c r="L171" s="155">
        <v>4</v>
      </c>
      <c r="M171" s="155" t="s">
        <v>1593</v>
      </c>
    </row>
    <row r="172" spans="1:23" ht="12" customHeight="1" x14ac:dyDescent="0.3">
      <c r="A172">
        <v>54</v>
      </c>
      <c r="B172">
        <v>2</v>
      </c>
      <c r="C172" t="s">
        <v>1258</v>
      </c>
      <c r="D172">
        <v>0</v>
      </c>
      <c r="E172">
        <v>78</v>
      </c>
      <c r="F172" s="126">
        <v>125.41999999999999</v>
      </c>
      <c r="G172" s="122">
        <v>126.19999999999999</v>
      </c>
      <c r="H172" s="55" t="s">
        <v>1487</v>
      </c>
      <c r="I172" s="155">
        <v>1</v>
      </c>
      <c r="J172" s="155" t="s">
        <v>1593</v>
      </c>
      <c r="K172" s="155">
        <v>3</v>
      </c>
      <c r="L172" s="155">
        <v>4</v>
      </c>
      <c r="M172" s="155" t="s">
        <v>1593</v>
      </c>
    </row>
    <row r="173" spans="1:23" ht="12" customHeight="1" x14ac:dyDescent="0.3">
      <c r="A173">
        <v>54</v>
      </c>
      <c r="B173">
        <v>3</v>
      </c>
      <c r="C173" t="s">
        <v>1259</v>
      </c>
      <c r="D173">
        <v>0</v>
      </c>
      <c r="E173">
        <v>99</v>
      </c>
      <c r="F173" s="126">
        <v>126.19999999999999</v>
      </c>
      <c r="G173" s="122">
        <v>127.18999999999998</v>
      </c>
      <c r="H173" s="55" t="s">
        <v>1487</v>
      </c>
      <c r="I173" s="155">
        <v>1</v>
      </c>
      <c r="J173" s="155" t="s">
        <v>1593</v>
      </c>
      <c r="K173" s="155">
        <v>3</v>
      </c>
      <c r="L173" s="155" t="s">
        <v>1593</v>
      </c>
      <c r="M173" s="155" t="s">
        <v>1593</v>
      </c>
    </row>
    <row r="174" spans="1:23" ht="12" customHeight="1" x14ac:dyDescent="0.3">
      <c r="A174">
        <v>54</v>
      </c>
      <c r="B174">
        <v>4</v>
      </c>
      <c r="C174" t="s">
        <v>1260</v>
      </c>
      <c r="D174">
        <v>0</v>
      </c>
      <c r="E174">
        <v>50</v>
      </c>
      <c r="F174" s="126">
        <v>127.19499999999999</v>
      </c>
      <c r="G174" s="122">
        <v>127.69499999999999</v>
      </c>
      <c r="H174" s="55" t="s">
        <v>1487</v>
      </c>
      <c r="I174" s="155">
        <v>1</v>
      </c>
      <c r="J174" s="155" t="s">
        <v>1593</v>
      </c>
      <c r="K174" s="155">
        <v>3</v>
      </c>
      <c r="L174" s="155" t="s">
        <v>1593</v>
      </c>
      <c r="M174" s="155" t="s">
        <v>1593</v>
      </c>
    </row>
    <row r="175" spans="1:23" ht="12" customHeight="1" x14ac:dyDescent="0.3">
      <c r="A175">
        <v>55</v>
      </c>
      <c r="B175">
        <v>1</v>
      </c>
      <c r="C175" t="s">
        <v>1261</v>
      </c>
      <c r="D175">
        <v>0</v>
      </c>
      <c r="E175">
        <v>89</v>
      </c>
      <c r="F175" s="126">
        <v>127.65</v>
      </c>
      <c r="G175" s="122">
        <v>128.54</v>
      </c>
      <c r="H175" s="55" t="s">
        <v>1487</v>
      </c>
      <c r="I175" s="155">
        <v>1</v>
      </c>
      <c r="J175" s="155" t="s">
        <v>1593</v>
      </c>
      <c r="K175" s="155">
        <v>3</v>
      </c>
      <c r="L175" s="155">
        <v>4</v>
      </c>
      <c r="M175" s="155">
        <v>5</v>
      </c>
    </row>
    <row r="176" spans="1:23" ht="12" customHeight="1" x14ac:dyDescent="0.3">
      <c r="A176">
        <v>55</v>
      </c>
      <c r="B176">
        <v>2</v>
      </c>
      <c r="C176" t="s">
        <v>1262</v>
      </c>
      <c r="D176">
        <v>0</v>
      </c>
      <c r="E176">
        <v>93</v>
      </c>
      <c r="F176" s="126">
        <v>128.54500000000002</v>
      </c>
      <c r="G176" s="122">
        <v>129.47500000000002</v>
      </c>
      <c r="H176" s="55" t="s">
        <v>1487</v>
      </c>
      <c r="I176" s="155">
        <v>1</v>
      </c>
      <c r="J176" s="155" t="s">
        <v>1593</v>
      </c>
      <c r="K176" s="155">
        <v>3</v>
      </c>
      <c r="L176" s="155">
        <v>4</v>
      </c>
      <c r="M176" s="155" t="s">
        <v>1593</v>
      </c>
    </row>
    <row r="177" spans="1:13" ht="12" customHeight="1" x14ac:dyDescent="0.3">
      <c r="A177">
        <v>55</v>
      </c>
      <c r="B177">
        <v>3</v>
      </c>
      <c r="C177" t="s">
        <v>1263</v>
      </c>
      <c r="D177">
        <v>0</v>
      </c>
      <c r="E177">
        <v>81</v>
      </c>
      <c r="F177" s="126">
        <v>129.47500000000002</v>
      </c>
      <c r="G177" s="122">
        <v>130.28500000000003</v>
      </c>
      <c r="H177" s="55" t="s">
        <v>1487</v>
      </c>
      <c r="I177" s="155">
        <v>1</v>
      </c>
      <c r="J177" s="155" t="s">
        <v>1593</v>
      </c>
      <c r="K177" s="155">
        <v>3</v>
      </c>
      <c r="L177" s="155">
        <v>4</v>
      </c>
      <c r="M177" s="155" t="s">
        <v>1593</v>
      </c>
    </row>
    <row r="178" spans="1:13" ht="12" customHeight="1" x14ac:dyDescent="0.3">
      <c r="A178">
        <v>55</v>
      </c>
      <c r="B178">
        <v>4</v>
      </c>
      <c r="C178" t="s">
        <v>1264</v>
      </c>
      <c r="D178">
        <v>0</v>
      </c>
      <c r="E178">
        <v>27</v>
      </c>
      <c r="F178" s="126">
        <v>130.29000000000002</v>
      </c>
      <c r="G178" s="122">
        <v>130.56000000000003</v>
      </c>
      <c r="H178" s="55" t="s">
        <v>1487</v>
      </c>
      <c r="I178" s="155">
        <v>1</v>
      </c>
      <c r="J178" s="155" t="s">
        <v>1593</v>
      </c>
      <c r="K178" s="155">
        <v>3</v>
      </c>
      <c r="L178" s="155" t="s">
        <v>1593</v>
      </c>
      <c r="M178" s="155" t="s">
        <v>1593</v>
      </c>
    </row>
    <row r="179" spans="1:13" ht="12" customHeight="1" x14ac:dyDescent="0.3">
      <c r="A179">
        <v>56</v>
      </c>
      <c r="B179">
        <v>1</v>
      </c>
      <c r="C179" t="s">
        <v>1265</v>
      </c>
      <c r="D179">
        <v>0</v>
      </c>
      <c r="E179">
        <v>94</v>
      </c>
      <c r="F179" s="126">
        <v>130.69999999999999</v>
      </c>
      <c r="G179" s="122">
        <v>131.63999999999999</v>
      </c>
      <c r="H179" s="55" t="s">
        <v>1487</v>
      </c>
      <c r="I179" s="155">
        <v>1</v>
      </c>
      <c r="J179" s="155" t="s">
        <v>1593</v>
      </c>
      <c r="K179" s="155">
        <v>3</v>
      </c>
      <c r="L179" s="155" t="s">
        <v>1593</v>
      </c>
      <c r="M179" s="155" t="s">
        <v>1593</v>
      </c>
    </row>
    <row r="180" spans="1:13" ht="12" customHeight="1" x14ac:dyDescent="0.3">
      <c r="A180">
        <v>56</v>
      </c>
      <c r="B180">
        <v>2</v>
      </c>
      <c r="C180" t="s">
        <v>1266</v>
      </c>
      <c r="D180">
        <v>0</v>
      </c>
      <c r="E180">
        <v>64</v>
      </c>
      <c r="F180" s="126">
        <v>131.63999999999999</v>
      </c>
      <c r="G180" s="122">
        <v>132.27999999999997</v>
      </c>
      <c r="H180" s="55" t="s">
        <v>1487</v>
      </c>
      <c r="I180" s="155">
        <v>1</v>
      </c>
      <c r="J180" s="155" t="s">
        <v>1593</v>
      </c>
      <c r="K180" s="155">
        <v>3</v>
      </c>
      <c r="L180" s="155" t="s">
        <v>1593</v>
      </c>
      <c r="M180" s="155" t="s">
        <v>1593</v>
      </c>
    </row>
    <row r="181" spans="1:13" ht="12" customHeight="1" x14ac:dyDescent="0.3">
      <c r="A181">
        <v>56</v>
      </c>
      <c r="B181">
        <v>3</v>
      </c>
      <c r="C181" t="s">
        <v>1267</v>
      </c>
      <c r="D181">
        <v>0</v>
      </c>
      <c r="E181">
        <v>87</v>
      </c>
      <c r="F181" s="126">
        <v>132.285</v>
      </c>
      <c r="G181" s="122">
        <v>133.155</v>
      </c>
      <c r="H181" s="55" t="s">
        <v>1487</v>
      </c>
      <c r="I181" s="155">
        <v>1</v>
      </c>
      <c r="J181" s="155" t="s">
        <v>1593</v>
      </c>
      <c r="K181" s="155">
        <v>3</v>
      </c>
      <c r="L181" s="155" t="s">
        <v>1593</v>
      </c>
      <c r="M181" s="155" t="s">
        <v>1593</v>
      </c>
    </row>
    <row r="182" spans="1:13" ht="12" customHeight="1" x14ac:dyDescent="0.3">
      <c r="A182">
        <v>56</v>
      </c>
      <c r="B182">
        <v>4</v>
      </c>
      <c r="C182" t="s">
        <v>1268</v>
      </c>
      <c r="D182">
        <v>0</v>
      </c>
      <c r="E182">
        <v>78</v>
      </c>
      <c r="F182" s="126">
        <v>133.155</v>
      </c>
      <c r="G182" s="122">
        <v>133.935</v>
      </c>
      <c r="H182" s="55" t="s">
        <v>1487</v>
      </c>
      <c r="I182" s="155">
        <v>1</v>
      </c>
      <c r="J182" s="155" t="s">
        <v>1593</v>
      </c>
      <c r="K182" s="155">
        <v>3</v>
      </c>
      <c r="L182" s="155" t="s">
        <v>1593</v>
      </c>
      <c r="M182" s="155" t="s">
        <v>1593</v>
      </c>
    </row>
    <row r="183" spans="1:13" ht="12" customHeight="1" x14ac:dyDescent="0.3">
      <c r="A183">
        <v>57</v>
      </c>
      <c r="B183">
        <v>1</v>
      </c>
      <c r="C183" t="s">
        <v>1269</v>
      </c>
      <c r="D183">
        <v>0</v>
      </c>
      <c r="E183">
        <v>27</v>
      </c>
      <c r="F183" s="126">
        <v>133.5</v>
      </c>
      <c r="G183" s="122">
        <v>133.77000000000001</v>
      </c>
      <c r="H183" s="55" t="s">
        <v>1487</v>
      </c>
      <c r="I183" s="155">
        <v>1</v>
      </c>
      <c r="J183" s="155" t="s">
        <v>1593</v>
      </c>
      <c r="K183" s="155">
        <v>3</v>
      </c>
      <c r="L183" s="155" t="s">
        <v>1593</v>
      </c>
      <c r="M183" s="155" t="s">
        <v>1593</v>
      </c>
    </row>
    <row r="184" spans="1:13" ht="12" customHeight="1" x14ac:dyDescent="0.3">
      <c r="A184">
        <v>58</v>
      </c>
      <c r="B184">
        <v>1</v>
      </c>
      <c r="C184" t="s">
        <v>1270</v>
      </c>
      <c r="D184">
        <v>0</v>
      </c>
      <c r="E184">
        <v>88</v>
      </c>
      <c r="F184" s="126">
        <v>133.75</v>
      </c>
      <c r="G184" s="122">
        <v>134.63</v>
      </c>
      <c r="H184" s="55" t="s">
        <v>1487</v>
      </c>
      <c r="I184" s="155">
        <v>1</v>
      </c>
      <c r="J184" s="155" t="s">
        <v>1593</v>
      </c>
      <c r="K184" s="155">
        <v>3</v>
      </c>
      <c r="L184" s="155" t="s">
        <v>1593</v>
      </c>
      <c r="M184" s="155">
        <v>5</v>
      </c>
    </row>
    <row r="185" spans="1:13" ht="12" customHeight="1" x14ac:dyDescent="0.3">
      <c r="A185">
        <v>58</v>
      </c>
      <c r="B185">
        <v>2</v>
      </c>
      <c r="C185" t="s">
        <v>1271</v>
      </c>
      <c r="D185">
        <v>0</v>
      </c>
      <c r="E185">
        <v>84</v>
      </c>
      <c r="F185" s="126">
        <v>134.63499999999999</v>
      </c>
      <c r="G185" s="122">
        <v>135.47499999999999</v>
      </c>
      <c r="H185" s="55" t="s">
        <v>1487</v>
      </c>
      <c r="I185" s="155">
        <v>1</v>
      </c>
      <c r="J185" s="155" t="s">
        <v>1593</v>
      </c>
      <c r="K185" s="155">
        <v>3</v>
      </c>
      <c r="L185" s="155" t="s">
        <v>1593</v>
      </c>
      <c r="M185" s="155" t="s">
        <v>1593</v>
      </c>
    </row>
    <row r="186" spans="1:13" ht="12" customHeight="1" x14ac:dyDescent="0.3">
      <c r="A186">
        <v>58</v>
      </c>
      <c r="B186">
        <v>3</v>
      </c>
      <c r="C186" t="s">
        <v>1272</v>
      </c>
      <c r="D186">
        <v>0</v>
      </c>
      <c r="E186">
        <v>45</v>
      </c>
      <c r="F186" s="126">
        <v>135.47999999999999</v>
      </c>
      <c r="G186" s="122">
        <v>135.92999999999998</v>
      </c>
      <c r="H186" s="55" t="s">
        <v>1487</v>
      </c>
      <c r="I186" s="155">
        <v>1</v>
      </c>
      <c r="J186" s="155" t="s">
        <v>1593</v>
      </c>
      <c r="K186" s="155">
        <v>3</v>
      </c>
      <c r="L186" s="155" t="s">
        <v>1593</v>
      </c>
      <c r="M186" s="155" t="s">
        <v>1593</v>
      </c>
    </row>
    <row r="187" spans="1:13" s="55" customFormat="1" ht="12" customHeight="1" x14ac:dyDescent="0.3">
      <c r="A187" s="55">
        <v>58</v>
      </c>
      <c r="B187" s="55">
        <v>4</v>
      </c>
      <c r="C187" s="55" t="s">
        <v>1273</v>
      </c>
      <c r="D187" s="55">
        <v>0</v>
      </c>
      <c r="E187" s="55">
        <v>95</v>
      </c>
      <c r="F187" s="128">
        <v>135.92999999999998</v>
      </c>
      <c r="G187" s="124">
        <v>136.87999999999997</v>
      </c>
      <c r="H187" s="55" t="s">
        <v>1487</v>
      </c>
      <c r="I187" s="155" t="s">
        <v>1593</v>
      </c>
      <c r="J187" s="155" t="s">
        <v>1593</v>
      </c>
      <c r="K187" s="155">
        <v>3</v>
      </c>
      <c r="L187" s="155" t="s">
        <v>1593</v>
      </c>
      <c r="M187" s="155">
        <v>5</v>
      </c>
    </row>
    <row r="188" spans="1:13" s="55" customFormat="1" ht="12" customHeight="1" x14ac:dyDescent="0.3">
      <c r="A188" s="55">
        <v>59</v>
      </c>
      <c r="B188" s="55">
        <v>1</v>
      </c>
      <c r="C188" s="55" t="s">
        <v>1274</v>
      </c>
      <c r="D188" s="55">
        <v>0</v>
      </c>
      <c r="E188" s="55">
        <v>69</v>
      </c>
      <c r="F188" s="128">
        <v>136.80000000000001</v>
      </c>
      <c r="G188" s="124">
        <v>137.49</v>
      </c>
      <c r="H188" s="55" t="s">
        <v>1487</v>
      </c>
      <c r="I188" s="155" t="s">
        <v>1593</v>
      </c>
      <c r="J188" s="155" t="s">
        <v>1593</v>
      </c>
      <c r="K188" s="155">
        <v>3</v>
      </c>
      <c r="L188" s="155">
        <v>4</v>
      </c>
      <c r="M188" s="155">
        <v>5</v>
      </c>
    </row>
    <row r="189" spans="1:13" ht="12" customHeight="1" x14ac:dyDescent="0.3">
      <c r="A189">
        <v>59</v>
      </c>
      <c r="B189">
        <v>2</v>
      </c>
      <c r="C189" t="s">
        <v>1275</v>
      </c>
      <c r="D189">
        <v>0</v>
      </c>
      <c r="E189">
        <v>82</v>
      </c>
      <c r="F189" s="126">
        <v>137.495</v>
      </c>
      <c r="G189" s="122">
        <v>138.315</v>
      </c>
      <c r="H189" s="55" t="s">
        <v>1487</v>
      </c>
      <c r="I189" s="155">
        <v>1</v>
      </c>
      <c r="J189" s="155" t="s">
        <v>1593</v>
      </c>
      <c r="K189" s="155">
        <v>3</v>
      </c>
      <c r="L189" s="155" t="s">
        <v>1593</v>
      </c>
      <c r="M189" s="155">
        <v>5</v>
      </c>
    </row>
    <row r="190" spans="1:13" ht="12" customHeight="1" x14ac:dyDescent="0.3">
      <c r="A190">
        <v>59</v>
      </c>
      <c r="B190">
        <v>3</v>
      </c>
      <c r="C190" t="s">
        <v>1276</v>
      </c>
      <c r="D190">
        <v>0</v>
      </c>
      <c r="E190">
        <v>71</v>
      </c>
      <c r="F190" s="126">
        <v>138.315</v>
      </c>
      <c r="G190" s="122">
        <v>139.02500000000001</v>
      </c>
      <c r="H190" s="55" t="s">
        <v>1487</v>
      </c>
      <c r="I190" s="155">
        <v>1</v>
      </c>
      <c r="J190" s="155" t="s">
        <v>1593</v>
      </c>
      <c r="K190" s="155">
        <v>3</v>
      </c>
      <c r="L190" s="155" t="s">
        <v>1593</v>
      </c>
      <c r="M190" s="155">
        <v>5</v>
      </c>
    </row>
    <row r="191" spans="1:13" ht="12" customHeight="1" x14ac:dyDescent="0.3">
      <c r="A191">
        <v>59</v>
      </c>
      <c r="B191">
        <v>4</v>
      </c>
      <c r="C191" t="s">
        <v>1277</v>
      </c>
      <c r="D191">
        <v>0</v>
      </c>
      <c r="E191">
        <v>87</v>
      </c>
      <c r="F191" s="126">
        <v>139.03</v>
      </c>
      <c r="G191" s="122">
        <v>139.9</v>
      </c>
      <c r="H191" s="55" t="s">
        <v>1487</v>
      </c>
      <c r="I191" s="155">
        <v>1</v>
      </c>
      <c r="J191" s="155" t="s">
        <v>1593</v>
      </c>
      <c r="K191" s="155">
        <v>3</v>
      </c>
      <c r="L191" s="155" t="s">
        <v>1593</v>
      </c>
      <c r="M191" s="155" t="s">
        <v>1593</v>
      </c>
    </row>
    <row r="192" spans="1:13" ht="12" customHeight="1" x14ac:dyDescent="0.3">
      <c r="A192">
        <v>60</v>
      </c>
      <c r="B192">
        <v>1</v>
      </c>
      <c r="C192" t="s">
        <v>1278</v>
      </c>
      <c r="D192">
        <v>0</v>
      </c>
      <c r="E192">
        <v>97</v>
      </c>
      <c r="F192" s="126">
        <v>139.85</v>
      </c>
      <c r="G192" s="122">
        <v>140.82</v>
      </c>
      <c r="H192" s="55" t="s">
        <v>1487</v>
      </c>
      <c r="I192" s="155">
        <v>1</v>
      </c>
      <c r="J192" s="155" t="s">
        <v>1593</v>
      </c>
      <c r="K192" s="155">
        <v>3</v>
      </c>
      <c r="L192" s="155" t="s">
        <v>1593</v>
      </c>
      <c r="M192" s="155" t="s">
        <v>1593</v>
      </c>
    </row>
    <row r="193" spans="1:13" ht="12" customHeight="1" x14ac:dyDescent="0.3">
      <c r="A193">
        <v>60</v>
      </c>
      <c r="B193">
        <v>2</v>
      </c>
      <c r="C193" t="s">
        <v>1279</v>
      </c>
      <c r="D193">
        <v>0</v>
      </c>
      <c r="E193">
        <v>53</v>
      </c>
      <c r="F193" s="126">
        <v>140.82</v>
      </c>
      <c r="G193" s="122">
        <v>141.35</v>
      </c>
      <c r="H193" s="55" t="s">
        <v>1487</v>
      </c>
      <c r="I193" s="155">
        <v>1</v>
      </c>
      <c r="J193" s="155" t="s">
        <v>1593</v>
      </c>
      <c r="K193" s="155">
        <v>3</v>
      </c>
      <c r="L193" s="155" t="s">
        <v>1593</v>
      </c>
      <c r="M193" s="155" t="s">
        <v>1593</v>
      </c>
    </row>
    <row r="194" spans="1:13" ht="12" customHeight="1" x14ac:dyDescent="0.3">
      <c r="A194">
        <v>60</v>
      </c>
      <c r="B194">
        <v>3</v>
      </c>
      <c r="C194" t="s">
        <v>1280</v>
      </c>
      <c r="D194">
        <v>0</v>
      </c>
      <c r="E194">
        <v>80</v>
      </c>
      <c r="F194" s="126">
        <v>141.35999999999999</v>
      </c>
      <c r="G194" s="122">
        <v>142.16</v>
      </c>
      <c r="H194" s="55" t="s">
        <v>1487</v>
      </c>
      <c r="I194" s="155">
        <v>1</v>
      </c>
      <c r="J194" s="155">
        <v>2</v>
      </c>
      <c r="K194" s="155">
        <v>3</v>
      </c>
      <c r="L194" s="155" t="s">
        <v>1593</v>
      </c>
      <c r="M194" s="155" t="s">
        <v>1593</v>
      </c>
    </row>
    <row r="195" spans="1:13" ht="12" customHeight="1" x14ac:dyDescent="0.3">
      <c r="A195">
        <v>60</v>
      </c>
      <c r="B195">
        <v>4</v>
      </c>
      <c r="C195" t="s">
        <v>1281</v>
      </c>
      <c r="D195">
        <v>0</v>
      </c>
      <c r="E195">
        <v>92</v>
      </c>
      <c r="F195" s="126">
        <v>142.16499999999999</v>
      </c>
      <c r="G195" s="122">
        <v>143.08499999999998</v>
      </c>
      <c r="H195" s="55" t="s">
        <v>1487</v>
      </c>
      <c r="I195" s="155">
        <v>1</v>
      </c>
      <c r="J195" s="155" t="s">
        <v>1593</v>
      </c>
      <c r="K195" s="155">
        <v>3</v>
      </c>
      <c r="L195" s="155" t="s">
        <v>1593</v>
      </c>
      <c r="M195" s="155">
        <v>5</v>
      </c>
    </row>
    <row r="196" spans="1:13" ht="12" customHeight="1" x14ac:dyDescent="0.3">
      <c r="A196">
        <v>61</v>
      </c>
      <c r="B196">
        <v>1</v>
      </c>
      <c r="C196" t="s">
        <v>1282</v>
      </c>
      <c r="D196">
        <v>0</v>
      </c>
      <c r="E196">
        <v>56</v>
      </c>
      <c r="F196" s="126">
        <v>142.9</v>
      </c>
      <c r="G196" s="122">
        <v>143.46</v>
      </c>
      <c r="H196" s="55" t="s">
        <v>1487</v>
      </c>
      <c r="I196" s="155">
        <v>1</v>
      </c>
      <c r="J196" s="155">
        <v>2</v>
      </c>
      <c r="K196" s="155">
        <v>3</v>
      </c>
      <c r="L196" s="155" t="s">
        <v>1593</v>
      </c>
      <c r="M196" s="155" t="s">
        <v>1593</v>
      </c>
    </row>
    <row r="197" spans="1:13" ht="12" customHeight="1" x14ac:dyDescent="0.3">
      <c r="A197">
        <v>61</v>
      </c>
      <c r="B197">
        <v>2</v>
      </c>
      <c r="C197" t="s">
        <v>1283</v>
      </c>
      <c r="D197">
        <v>0</v>
      </c>
      <c r="E197">
        <v>90</v>
      </c>
      <c r="F197" s="126">
        <v>143.46</v>
      </c>
      <c r="G197" s="122">
        <v>144.36000000000001</v>
      </c>
      <c r="H197" s="55" t="s">
        <v>1487</v>
      </c>
      <c r="I197" s="155">
        <v>1</v>
      </c>
      <c r="J197" s="155" t="s">
        <v>1593</v>
      </c>
      <c r="K197" s="155" t="s">
        <v>1593</v>
      </c>
      <c r="L197" s="155" t="s">
        <v>1593</v>
      </c>
      <c r="M197" s="155" t="s">
        <v>1593</v>
      </c>
    </row>
    <row r="198" spans="1:13" ht="12" customHeight="1" x14ac:dyDescent="0.3">
      <c r="A198">
        <v>61</v>
      </c>
      <c r="B198">
        <v>3</v>
      </c>
      <c r="C198" t="s">
        <v>1284</v>
      </c>
      <c r="D198">
        <v>0</v>
      </c>
      <c r="E198">
        <v>81</v>
      </c>
      <c r="F198" s="126">
        <v>144.36000000000001</v>
      </c>
      <c r="G198" s="122">
        <v>145.17000000000002</v>
      </c>
      <c r="H198" s="55" t="s">
        <v>1487</v>
      </c>
      <c r="I198" s="155">
        <v>1</v>
      </c>
      <c r="J198" s="155" t="s">
        <v>1593</v>
      </c>
      <c r="K198" s="155">
        <v>3</v>
      </c>
      <c r="L198" s="155" t="s">
        <v>1593</v>
      </c>
      <c r="M198" s="155" t="s">
        <v>1593</v>
      </c>
    </row>
    <row r="199" spans="1:13" ht="12" customHeight="1" x14ac:dyDescent="0.3">
      <c r="A199">
        <v>61</v>
      </c>
      <c r="B199">
        <v>4</v>
      </c>
      <c r="C199" t="s">
        <v>1285</v>
      </c>
      <c r="D199">
        <v>0</v>
      </c>
      <c r="E199">
        <v>97</v>
      </c>
      <c r="F199" s="126">
        <v>145.17000000000002</v>
      </c>
      <c r="G199" s="122">
        <v>146.14000000000001</v>
      </c>
      <c r="H199" s="55" t="s">
        <v>1487</v>
      </c>
      <c r="I199" s="155">
        <v>1</v>
      </c>
      <c r="J199" s="155">
        <v>2</v>
      </c>
      <c r="K199" s="155">
        <v>3</v>
      </c>
      <c r="L199" s="155">
        <v>4</v>
      </c>
      <c r="M199" s="155" t="s">
        <v>1593</v>
      </c>
    </row>
    <row r="200" spans="1:13" ht="12" customHeight="1" x14ac:dyDescent="0.3">
      <c r="A200">
        <v>62</v>
      </c>
      <c r="B200">
        <v>1</v>
      </c>
      <c r="C200" t="s">
        <v>1286</v>
      </c>
      <c r="D200">
        <v>0</v>
      </c>
      <c r="E200">
        <v>84</v>
      </c>
      <c r="F200" s="126">
        <v>145.94999999999999</v>
      </c>
      <c r="G200" s="122">
        <v>146.79</v>
      </c>
      <c r="H200" s="55" t="s">
        <v>1487</v>
      </c>
      <c r="I200" s="155">
        <v>1</v>
      </c>
      <c r="J200" s="155">
        <v>2</v>
      </c>
      <c r="K200" s="155" t="s">
        <v>1593</v>
      </c>
      <c r="L200" s="155">
        <v>4</v>
      </c>
      <c r="M200" s="155" t="s">
        <v>1593</v>
      </c>
    </row>
    <row r="201" spans="1:13" ht="12" customHeight="1" x14ac:dyDescent="0.3">
      <c r="A201">
        <v>62</v>
      </c>
      <c r="B201">
        <v>2</v>
      </c>
      <c r="C201" t="s">
        <v>1287</v>
      </c>
      <c r="D201">
        <v>0</v>
      </c>
      <c r="E201">
        <v>84</v>
      </c>
      <c r="F201" s="126">
        <v>146.79</v>
      </c>
      <c r="G201" s="122">
        <v>147.63</v>
      </c>
      <c r="H201" s="55" t="s">
        <v>1487</v>
      </c>
      <c r="I201" s="155">
        <v>1</v>
      </c>
      <c r="J201" s="155">
        <v>2</v>
      </c>
      <c r="K201" s="155" t="s">
        <v>1593</v>
      </c>
      <c r="L201" s="155">
        <v>4</v>
      </c>
      <c r="M201" s="155">
        <v>5</v>
      </c>
    </row>
    <row r="202" spans="1:13" ht="12" customHeight="1" x14ac:dyDescent="0.3">
      <c r="A202">
        <v>62</v>
      </c>
      <c r="B202">
        <v>3</v>
      </c>
      <c r="C202" t="s">
        <v>1288</v>
      </c>
      <c r="D202">
        <v>0</v>
      </c>
      <c r="E202">
        <v>78</v>
      </c>
      <c r="F202" s="126">
        <v>147.63</v>
      </c>
      <c r="G202" s="122">
        <v>148.41</v>
      </c>
      <c r="H202" s="55" t="s">
        <v>1487</v>
      </c>
      <c r="I202" s="155">
        <v>1</v>
      </c>
      <c r="J202" s="155">
        <v>2</v>
      </c>
      <c r="K202" s="155" t="s">
        <v>1593</v>
      </c>
      <c r="L202" s="155">
        <v>4</v>
      </c>
      <c r="M202" s="155" t="s">
        <v>1593</v>
      </c>
    </row>
    <row r="203" spans="1:13" ht="12" customHeight="1" x14ac:dyDescent="0.3">
      <c r="A203">
        <v>62</v>
      </c>
      <c r="B203">
        <v>4</v>
      </c>
      <c r="C203" t="s">
        <v>1289</v>
      </c>
      <c r="D203">
        <v>0</v>
      </c>
      <c r="E203">
        <v>72</v>
      </c>
      <c r="F203" s="126">
        <v>148.41499999999999</v>
      </c>
      <c r="G203" s="122">
        <v>149.13499999999999</v>
      </c>
      <c r="H203" s="55" t="s">
        <v>1487</v>
      </c>
      <c r="I203" s="155">
        <v>1</v>
      </c>
      <c r="J203" s="155">
        <v>2</v>
      </c>
      <c r="K203" s="155" t="s">
        <v>1593</v>
      </c>
      <c r="L203" s="155">
        <v>4</v>
      </c>
      <c r="M203" s="155" t="s">
        <v>1593</v>
      </c>
    </row>
    <row r="204" spans="1:13" ht="12" customHeight="1" x14ac:dyDescent="0.3">
      <c r="A204">
        <v>63</v>
      </c>
      <c r="B204">
        <v>1</v>
      </c>
      <c r="C204" t="s">
        <v>1290</v>
      </c>
      <c r="D204">
        <v>0</v>
      </c>
      <c r="E204">
        <v>87</v>
      </c>
      <c r="F204" s="126">
        <v>149</v>
      </c>
      <c r="G204" s="122">
        <v>149.87</v>
      </c>
      <c r="H204" s="55" t="s">
        <v>1487</v>
      </c>
      <c r="I204" s="155">
        <v>1</v>
      </c>
      <c r="J204" s="155">
        <v>2</v>
      </c>
      <c r="K204" s="155" t="s">
        <v>1593</v>
      </c>
      <c r="L204" s="155">
        <v>4</v>
      </c>
      <c r="M204" s="155" t="s">
        <v>1593</v>
      </c>
    </row>
    <row r="205" spans="1:13" ht="12" customHeight="1" x14ac:dyDescent="0.3">
      <c r="A205">
        <v>63</v>
      </c>
      <c r="B205">
        <v>2</v>
      </c>
      <c r="C205" t="s">
        <v>1291</v>
      </c>
      <c r="D205">
        <v>0</v>
      </c>
      <c r="E205">
        <v>95</v>
      </c>
      <c r="F205" s="126">
        <v>149.87</v>
      </c>
      <c r="G205" s="122">
        <v>150.82</v>
      </c>
      <c r="H205" s="55" t="s">
        <v>1487</v>
      </c>
      <c r="I205" s="155">
        <v>1</v>
      </c>
      <c r="J205" s="155">
        <v>2</v>
      </c>
      <c r="K205" s="155">
        <v>3</v>
      </c>
      <c r="L205" s="155" t="s">
        <v>1593</v>
      </c>
      <c r="M205" s="155">
        <v>5</v>
      </c>
    </row>
    <row r="206" spans="1:13" ht="12" customHeight="1" x14ac:dyDescent="0.3">
      <c r="A206">
        <v>63</v>
      </c>
      <c r="B206">
        <v>3</v>
      </c>
      <c r="C206" t="s">
        <v>1292</v>
      </c>
      <c r="D206">
        <v>0</v>
      </c>
      <c r="E206">
        <v>75</v>
      </c>
      <c r="F206" s="126">
        <v>150.82</v>
      </c>
      <c r="G206" s="122">
        <v>151.57</v>
      </c>
      <c r="H206" s="55" t="s">
        <v>1487</v>
      </c>
      <c r="I206" s="155">
        <v>1</v>
      </c>
      <c r="J206" s="155">
        <v>2</v>
      </c>
      <c r="K206" s="155">
        <v>3</v>
      </c>
      <c r="L206" s="155">
        <v>4</v>
      </c>
      <c r="M206" s="155">
        <v>5</v>
      </c>
    </row>
    <row r="207" spans="1:13" ht="12" customHeight="1" x14ac:dyDescent="0.3">
      <c r="A207">
        <v>63</v>
      </c>
      <c r="B207">
        <v>4</v>
      </c>
      <c r="C207" t="s">
        <v>1293</v>
      </c>
      <c r="D207">
        <v>0</v>
      </c>
      <c r="E207">
        <v>67</v>
      </c>
      <c r="F207" s="126">
        <v>151.57</v>
      </c>
      <c r="G207" s="122">
        <v>152.23999999999998</v>
      </c>
      <c r="H207" s="55" t="s">
        <v>1487</v>
      </c>
      <c r="I207" s="155">
        <v>1</v>
      </c>
      <c r="J207" s="155" t="s">
        <v>1593</v>
      </c>
      <c r="K207" s="155">
        <v>3</v>
      </c>
      <c r="L207" s="155" t="s">
        <v>1593</v>
      </c>
      <c r="M207" s="155">
        <v>5</v>
      </c>
    </row>
    <row r="208" spans="1:13" ht="12" customHeight="1" x14ac:dyDescent="0.3">
      <c r="A208">
        <v>64</v>
      </c>
      <c r="B208">
        <v>1</v>
      </c>
      <c r="C208" t="s">
        <v>1294</v>
      </c>
      <c r="D208">
        <v>0</v>
      </c>
      <c r="E208">
        <v>82</v>
      </c>
      <c r="F208" s="126">
        <v>152.05000000000001</v>
      </c>
      <c r="G208" s="122">
        <v>152.87</v>
      </c>
      <c r="H208" s="55" t="s">
        <v>1487</v>
      </c>
      <c r="I208" s="155">
        <v>1</v>
      </c>
      <c r="J208" s="155">
        <v>2</v>
      </c>
      <c r="K208" s="155">
        <v>3</v>
      </c>
      <c r="L208" s="155">
        <v>4</v>
      </c>
      <c r="M208" s="155">
        <v>5</v>
      </c>
    </row>
    <row r="209" spans="1:13" ht="12" customHeight="1" x14ac:dyDescent="0.3">
      <c r="A209">
        <v>64</v>
      </c>
      <c r="B209">
        <v>2</v>
      </c>
      <c r="C209" t="s">
        <v>1295</v>
      </c>
      <c r="D209">
        <v>0</v>
      </c>
      <c r="E209">
        <v>92</v>
      </c>
      <c r="F209" s="126">
        <v>152.87</v>
      </c>
      <c r="G209" s="122">
        <v>153.79</v>
      </c>
      <c r="H209" s="55" t="s">
        <v>1487</v>
      </c>
      <c r="I209" s="155">
        <v>1</v>
      </c>
      <c r="J209" s="155" t="s">
        <v>1593</v>
      </c>
      <c r="K209" s="155">
        <v>3</v>
      </c>
      <c r="L209" s="155" t="s">
        <v>1593</v>
      </c>
      <c r="M209" s="155">
        <v>5</v>
      </c>
    </row>
    <row r="210" spans="1:13" ht="12" customHeight="1" x14ac:dyDescent="0.3">
      <c r="A210">
        <v>64</v>
      </c>
      <c r="B210">
        <v>3</v>
      </c>
      <c r="C210" t="s">
        <v>1296</v>
      </c>
      <c r="D210">
        <v>0</v>
      </c>
      <c r="E210">
        <v>94</v>
      </c>
      <c r="F210" s="126">
        <v>153.79500000000002</v>
      </c>
      <c r="G210" s="122">
        <v>154.73500000000001</v>
      </c>
      <c r="H210" s="55" t="s">
        <v>1487</v>
      </c>
      <c r="I210" s="155">
        <v>1</v>
      </c>
      <c r="J210" s="155" t="s">
        <v>1593</v>
      </c>
      <c r="K210" s="155">
        <v>3</v>
      </c>
      <c r="L210" s="155" t="s">
        <v>1593</v>
      </c>
      <c r="M210" s="155">
        <v>5</v>
      </c>
    </row>
    <row r="211" spans="1:13" ht="12" customHeight="1" x14ac:dyDescent="0.3">
      <c r="A211">
        <v>64</v>
      </c>
      <c r="B211">
        <v>4</v>
      </c>
      <c r="C211" t="s">
        <v>1297</v>
      </c>
      <c r="D211">
        <v>0</v>
      </c>
      <c r="E211">
        <v>31</v>
      </c>
      <c r="F211" s="126">
        <v>154.74</v>
      </c>
      <c r="G211" s="122">
        <v>155.05000000000001</v>
      </c>
      <c r="H211" s="55" t="s">
        <v>1487</v>
      </c>
      <c r="I211" s="155">
        <v>1</v>
      </c>
      <c r="J211" s="155" t="s">
        <v>1593</v>
      </c>
      <c r="K211" s="155">
        <v>3</v>
      </c>
      <c r="L211" s="155">
        <v>4</v>
      </c>
      <c r="M211" s="155" t="s">
        <v>1593</v>
      </c>
    </row>
    <row r="212" spans="1:13" ht="12" customHeight="1" x14ac:dyDescent="0.3">
      <c r="A212">
        <v>65</v>
      </c>
      <c r="B212">
        <v>1</v>
      </c>
      <c r="C212" t="s">
        <v>1298</v>
      </c>
      <c r="D212">
        <v>0</v>
      </c>
      <c r="E212">
        <v>85</v>
      </c>
      <c r="F212" s="126">
        <v>155.1</v>
      </c>
      <c r="G212" s="122">
        <v>155.94999999999999</v>
      </c>
      <c r="H212" s="55" t="s">
        <v>1487</v>
      </c>
      <c r="I212" s="155">
        <v>1</v>
      </c>
      <c r="J212" s="155" t="s">
        <v>1593</v>
      </c>
      <c r="K212" s="155">
        <v>3</v>
      </c>
      <c r="L212" s="155">
        <v>4</v>
      </c>
      <c r="M212" s="155" t="s">
        <v>1593</v>
      </c>
    </row>
    <row r="213" spans="1:13" ht="12" customHeight="1" x14ac:dyDescent="0.3">
      <c r="A213">
        <v>65</v>
      </c>
      <c r="B213">
        <v>2</v>
      </c>
      <c r="C213" t="s">
        <v>1299</v>
      </c>
      <c r="D213">
        <v>0</v>
      </c>
      <c r="E213">
        <v>60</v>
      </c>
      <c r="F213" s="126">
        <v>155.94999999999999</v>
      </c>
      <c r="G213" s="122">
        <v>156.54999999999998</v>
      </c>
      <c r="H213" s="55" t="s">
        <v>1487</v>
      </c>
      <c r="I213" s="155">
        <v>1</v>
      </c>
      <c r="J213" s="155" t="s">
        <v>1593</v>
      </c>
      <c r="K213" s="155">
        <v>3</v>
      </c>
      <c r="L213" s="155">
        <v>4</v>
      </c>
      <c r="M213" s="155" t="s">
        <v>1593</v>
      </c>
    </row>
    <row r="214" spans="1:13" ht="12" customHeight="1" x14ac:dyDescent="0.3">
      <c r="A214">
        <v>65</v>
      </c>
      <c r="B214">
        <v>3</v>
      </c>
      <c r="C214" t="s">
        <v>1300</v>
      </c>
      <c r="D214">
        <v>0</v>
      </c>
      <c r="E214">
        <v>61</v>
      </c>
      <c r="F214" s="126">
        <v>156.55499999999998</v>
      </c>
      <c r="G214" s="122">
        <v>157.16499999999999</v>
      </c>
      <c r="H214" s="55" t="s">
        <v>1487</v>
      </c>
      <c r="I214" s="155">
        <v>1</v>
      </c>
      <c r="J214" s="155" t="s">
        <v>1593</v>
      </c>
      <c r="K214" s="155" t="s">
        <v>1593</v>
      </c>
      <c r="L214" s="155">
        <v>4</v>
      </c>
      <c r="M214" s="155" t="s">
        <v>1593</v>
      </c>
    </row>
    <row r="215" spans="1:13" ht="12" customHeight="1" x14ac:dyDescent="0.3">
      <c r="A215">
        <v>65</v>
      </c>
      <c r="B215">
        <v>4</v>
      </c>
      <c r="C215" t="s">
        <v>1301</v>
      </c>
      <c r="D215">
        <v>0</v>
      </c>
      <c r="E215">
        <v>92</v>
      </c>
      <c r="F215" s="126">
        <v>157.16499999999999</v>
      </c>
      <c r="G215" s="122">
        <v>158.08499999999998</v>
      </c>
      <c r="H215" s="55" t="s">
        <v>1487</v>
      </c>
      <c r="I215" s="155">
        <v>1</v>
      </c>
      <c r="J215" s="155" t="s">
        <v>1593</v>
      </c>
      <c r="K215" s="155" t="s">
        <v>1593</v>
      </c>
      <c r="L215" s="155">
        <v>4</v>
      </c>
      <c r="M215" s="155" t="s">
        <v>1593</v>
      </c>
    </row>
    <row r="216" spans="1:13" ht="12" customHeight="1" x14ac:dyDescent="0.3">
      <c r="A216">
        <v>66</v>
      </c>
      <c r="B216">
        <v>1</v>
      </c>
      <c r="C216" t="s">
        <v>1302</v>
      </c>
      <c r="D216">
        <v>0</v>
      </c>
      <c r="E216">
        <v>93</v>
      </c>
      <c r="F216" s="126">
        <v>158.1</v>
      </c>
      <c r="G216" s="122">
        <v>159.03</v>
      </c>
      <c r="H216" s="55" t="s">
        <v>1487</v>
      </c>
      <c r="I216" s="155" t="s">
        <v>1593</v>
      </c>
      <c r="J216" s="155">
        <v>2</v>
      </c>
      <c r="K216" s="155" t="s">
        <v>1593</v>
      </c>
      <c r="L216" s="155" t="s">
        <v>1593</v>
      </c>
      <c r="M216" s="155" t="s">
        <v>1593</v>
      </c>
    </row>
    <row r="217" spans="1:13" ht="12" customHeight="1" x14ac:dyDescent="0.3">
      <c r="A217">
        <v>66</v>
      </c>
      <c r="B217">
        <v>2</v>
      </c>
      <c r="C217" t="s">
        <v>1303</v>
      </c>
      <c r="D217">
        <v>0</v>
      </c>
      <c r="E217">
        <v>90</v>
      </c>
      <c r="F217" s="126">
        <v>159.03</v>
      </c>
      <c r="G217" s="122">
        <v>159.93</v>
      </c>
      <c r="H217" s="55" t="s">
        <v>1487</v>
      </c>
      <c r="I217" s="155">
        <v>1</v>
      </c>
      <c r="J217" s="155" t="s">
        <v>1593</v>
      </c>
      <c r="K217" s="155" t="s">
        <v>1593</v>
      </c>
      <c r="L217" s="155">
        <v>4</v>
      </c>
      <c r="M217" s="155">
        <v>5</v>
      </c>
    </row>
    <row r="218" spans="1:13" ht="12" customHeight="1" x14ac:dyDescent="0.3">
      <c r="A218">
        <v>66</v>
      </c>
      <c r="B218">
        <v>3</v>
      </c>
      <c r="C218" t="s">
        <v>1304</v>
      </c>
      <c r="D218">
        <v>0</v>
      </c>
      <c r="E218">
        <v>72</v>
      </c>
      <c r="F218" s="126">
        <v>159.935</v>
      </c>
      <c r="G218" s="122">
        <v>160.655</v>
      </c>
      <c r="H218" s="55" t="s">
        <v>1487</v>
      </c>
      <c r="I218" s="155">
        <v>1</v>
      </c>
      <c r="J218" s="155" t="s">
        <v>1593</v>
      </c>
      <c r="K218" s="155">
        <v>3</v>
      </c>
      <c r="L218" s="155">
        <v>4</v>
      </c>
      <c r="M218" s="155">
        <v>5</v>
      </c>
    </row>
    <row r="219" spans="1:13" ht="12" customHeight="1" x14ac:dyDescent="0.3">
      <c r="A219">
        <v>66</v>
      </c>
      <c r="B219">
        <v>4</v>
      </c>
      <c r="C219" t="s">
        <v>1305</v>
      </c>
      <c r="D219">
        <v>0</v>
      </c>
      <c r="E219">
        <v>67</v>
      </c>
      <c r="F219" s="126">
        <v>160.66</v>
      </c>
      <c r="G219" s="122">
        <v>161.32999999999998</v>
      </c>
      <c r="H219" s="55" t="s">
        <v>1487</v>
      </c>
      <c r="I219" s="155">
        <v>1</v>
      </c>
      <c r="J219" s="155" t="s">
        <v>1593</v>
      </c>
      <c r="K219" s="155">
        <v>3</v>
      </c>
      <c r="L219" s="155" t="s">
        <v>1593</v>
      </c>
      <c r="M219" s="155" t="s">
        <v>1593</v>
      </c>
    </row>
    <row r="220" spans="1:13" ht="12" customHeight="1" x14ac:dyDescent="0.3">
      <c r="A220">
        <v>67</v>
      </c>
      <c r="B220">
        <v>1</v>
      </c>
      <c r="C220" t="s">
        <v>1306</v>
      </c>
      <c r="D220">
        <v>0</v>
      </c>
      <c r="E220">
        <v>64</v>
      </c>
      <c r="F220" s="126">
        <v>161.1</v>
      </c>
      <c r="G220" s="122">
        <v>161.73999999999998</v>
      </c>
      <c r="H220" s="55" t="s">
        <v>1487</v>
      </c>
      <c r="I220" s="155">
        <v>1</v>
      </c>
      <c r="J220" s="155" t="s">
        <v>1593</v>
      </c>
      <c r="K220" s="155">
        <v>3</v>
      </c>
      <c r="L220" s="155">
        <v>4</v>
      </c>
      <c r="M220" s="155">
        <v>5</v>
      </c>
    </row>
    <row r="221" spans="1:13" ht="12" customHeight="1" x14ac:dyDescent="0.3">
      <c r="A221">
        <v>67</v>
      </c>
      <c r="B221">
        <v>2</v>
      </c>
      <c r="C221" t="s">
        <v>1307</v>
      </c>
      <c r="D221">
        <v>0</v>
      </c>
      <c r="E221">
        <v>73</v>
      </c>
      <c r="F221" s="126">
        <v>161.745</v>
      </c>
      <c r="G221" s="122">
        <v>162.47499999999999</v>
      </c>
      <c r="H221" s="55" t="s">
        <v>1487</v>
      </c>
      <c r="I221" s="155">
        <v>1</v>
      </c>
      <c r="J221" s="155" t="s">
        <v>1593</v>
      </c>
      <c r="K221" s="155">
        <v>3</v>
      </c>
      <c r="L221" s="155" t="s">
        <v>1593</v>
      </c>
      <c r="M221" s="155">
        <v>5</v>
      </c>
    </row>
    <row r="222" spans="1:13" ht="12" customHeight="1" x14ac:dyDescent="0.3">
      <c r="A222">
        <v>67</v>
      </c>
      <c r="B222">
        <v>3</v>
      </c>
      <c r="C222" t="s">
        <v>1308</v>
      </c>
      <c r="D222">
        <v>0</v>
      </c>
      <c r="E222">
        <v>77</v>
      </c>
      <c r="F222" s="126">
        <v>162.47499999999999</v>
      </c>
      <c r="G222" s="122">
        <v>163.245</v>
      </c>
      <c r="H222" s="55" t="s">
        <v>1487</v>
      </c>
      <c r="I222" s="155">
        <v>1</v>
      </c>
      <c r="J222" s="155" t="s">
        <v>1593</v>
      </c>
      <c r="K222" s="155">
        <v>3</v>
      </c>
      <c r="L222" s="155">
        <v>4</v>
      </c>
      <c r="M222" s="155">
        <v>5</v>
      </c>
    </row>
    <row r="223" spans="1:13" ht="12" customHeight="1" x14ac:dyDescent="0.3">
      <c r="A223">
        <v>67</v>
      </c>
      <c r="B223">
        <v>4</v>
      </c>
      <c r="C223" t="s">
        <v>1309</v>
      </c>
      <c r="D223">
        <v>0</v>
      </c>
      <c r="E223">
        <v>94</v>
      </c>
      <c r="F223" s="126">
        <v>163.25</v>
      </c>
      <c r="G223" s="122">
        <v>164.19</v>
      </c>
      <c r="H223" s="55" t="s">
        <v>1487</v>
      </c>
      <c r="I223" s="155">
        <v>1</v>
      </c>
      <c r="J223" s="155" t="s">
        <v>1593</v>
      </c>
      <c r="K223" s="155">
        <v>3</v>
      </c>
      <c r="L223" s="155">
        <v>4</v>
      </c>
      <c r="M223" s="155">
        <v>5</v>
      </c>
    </row>
    <row r="224" spans="1:13" ht="12" customHeight="1" x14ac:dyDescent="0.3">
      <c r="A224">
        <v>68</v>
      </c>
      <c r="B224">
        <v>1</v>
      </c>
      <c r="C224" t="s">
        <v>1310</v>
      </c>
      <c r="D224">
        <v>0</v>
      </c>
      <c r="E224">
        <v>98</v>
      </c>
      <c r="F224" s="126">
        <v>164.1</v>
      </c>
      <c r="G224" s="122">
        <v>165.07999999999998</v>
      </c>
      <c r="H224" s="55" t="s">
        <v>1487</v>
      </c>
      <c r="I224" s="155">
        <v>1</v>
      </c>
      <c r="J224" s="155" t="s">
        <v>1593</v>
      </c>
      <c r="K224" s="155">
        <v>3</v>
      </c>
      <c r="L224" s="155">
        <v>4</v>
      </c>
      <c r="M224" s="155">
        <v>5</v>
      </c>
    </row>
    <row r="225" spans="1:13" ht="12" customHeight="1" x14ac:dyDescent="0.3">
      <c r="A225">
        <v>68</v>
      </c>
      <c r="B225">
        <v>2</v>
      </c>
      <c r="C225" t="s">
        <v>1311</v>
      </c>
      <c r="D225">
        <v>0</v>
      </c>
      <c r="E225">
        <v>96</v>
      </c>
      <c r="F225" s="126">
        <v>165.07999999999998</v>
      </c>
      <c r="G225" s="122">
        <v>166.04</v>
      </c>
      <c r="H225" s="55" t="s">
        <v>1487</v>
      </c>
      <c r="I225" s="155">
        <v>1</v>
      </c>
      <c r="J225" s="155" t="s">
        <v>1593</v>
      </c>
      <c r="K225" s="155">
        <v>3</v>
      </c>
      <c r="L225" s="155">
        <v>4</v>
      </c>
      <c r="M225" s="155">
        <v>5</v>
      </c>
    </row>
    <row r="226" spans="1:13" ht="12" customHeight="1" x14ac:dyDescent="0.3">
      <c r="A226">
        <v>68</v>
      </c>
      <c r="B226">
        <v>3</v>
      </c>
      <c r="C226" t="s">
        <v>1312</v>
      </c>
      <c r="D226">
        <v>0</v>
      </c>
      <c r="E226">
        <v>93</v>
      </c>
      <c r="F226" s="126">
        <v>166.04</v>
      </c>
      <c r="G226" s="122">
        <v>166.97</v>
      </c>
      <c r="H226" s="55" t="s">
        <v>1487</v>
      </c>
      <c r="I226" s="155">
        <v>1</v>
      </c>
      <c r="J226" s="155" t="s">
        <v>1593</v>
      </c>
      <c r="K226" s="155">
        <v>3</v>
      </c>
      <c r="L226" s="155">
        <v>4</v>
      </c>
      <c r="M226" s="155">
        <v>5</v>
      </c>
    </row>
    <row r="227" spans="1:13" ht="12" customHeight="1" x14ac:dyDescent="0.3">
      <c r="A227">
        <v>68</v>
      </c>
      <c r="B227">
        <v>4</v>
      </c>
      <c r="C227" t="s">
        <v>1313</v>
      </c>
      <c r="D227">
        <v>0</v>
      </c>
      <c r="E227">
        <v>26</v>
      </c>
      <c r="F227" s="126">
        <v>166.97499999999999</v>
      </c>
      <c r="G227" s="122">
        <v>167.23499999999999</v>
      </c>
      <c r="H227" s="55" t="s">
        <v>1487</v>
      </c>
      <c r="I227" s="155">
        <v>1</v>
      </c>
      <c r="J227" s="155" t="s">
        <v>1593</v>
      </c>
      <c r="K227" s="155">
        <v>3</v>
      </c>
      <c r="L227" s="155">
        <v>4</v>
      </c>
      <c r="M227" s="155" t="s">
        <v>1593</v>
      </c>
    </row>
    <row r="228" spans="1:13" ht="12" customHeight="1" x14ac:dyDescent="0.3">
      <c r="A228">
        <v>69</v>
      </c>
      <c r="B228">
        <v>1</v>
      </c>
      <c r="C228" t="s">
        <v>1314</v>
      </c>
      <c r="D228">
        <v>0</v>
      </c>
      <c r="E228">
        <v>68</v>
      </c>
      <c r="F228" s="126">
        <v>167.1</v>
      </c>
      <c r="G228" s="122">
        <v>167.78</v>
      </c>
      <c r="H228" s="55" t="s">
        <v>1487</v>
      </c>
      <c r="I228" s="155">
        <v>1</v>
      </c>
      <c r="J228" s="155" t="s">
        <v>1593</v>
      </c>
      <c r="K228" s="155">
        <v>3</v>
      </c>
      <c r="L228" s="155">
        <v>4</v>
      </c>
      <c r="M228" s="155" t="s">
        <v>1593</v>
      </c>
    </row>
    <row r="229" spans="1:13" ht="12" customHeight="1" x14ac:dyDescent="0.3">
      <c r="A229">
        <v>69</v>
      </c>
      <c r="B229">
        <v>2</v>
      </c>
      <c r="C229" t="s">
        <v>1315</v>
      </c>
      <c r="D229">
        <v>0</v>
      </c>
      <c r="E229">
        <v>87</v>
      </c>
      <c r="F229" s="126">
        <v>167.785</v>
      </c>
      <c r="G229" s="122">
        <v>168.655</v>
      </c>
      <c r="H229" s="55" t="s">
        <v>1487</v>
      </c>
      <c r="I229" s="155">
        <v>1</v>
      </c>
      <c r="J229" s="155" t="s">
        <v>1593</v>
      </c>
      <c r="K229" s="155">
        <v>3</v>
      </c>
      <c r="L229" s="155">
        <v>4</v>
      </c>
      <c r="M229" s="155" t="s">
        <v>1593</v>
      </c>
    </row>
    <row r="230" spans="1:13" ht="12" customHeight="1" x14ac:dyDescent="0.3">
      <c r="A230">
        <v>69</v>
      </c>
      <c r="B230">
        <v>3</v>
      </c>
      <c r="C230" t="s">
        <v>1316</v>
      </c>
      <c r="D230">
        <v>0</v>
      </c>
      <c r="E230">
        <v>78</v>
      </c>
      <c r="F230" s="126">
        <v>168.655</v>
      </c>
      <c r="G230" s="122">
        <v>169.435</v>
      </c>
      <c r="H230" s="55" t="s">
        <v>1487</v>
      </c>
      <c r="I230" s="155">
        <v>1</v>
      </c>
      <c r="J230" s="155" t="s">
        <v>1593</v>
      </c>
      <c r="K230" s="155">
        <v>3</v>
      </c>
      <c r="L230" s="155">
        <v>4</v>
      </c>
      <c r="M230" s="155" t="s">
        <v>1593</v>
      </c>
    </row>
    <row r="231" spans="1:13" ht="12" customHeight="1" x14ac:dyDescent="0.3">
      <c r="A231">
        <v>69</v>
      </c>
      <c r="B231">
        <v>4</v>
      </c>
      <c r="C231" t="s">
        <v>1317</v>
      </c>
      <c r="D231">
        <v>0</v>
      </c>
      <c r="E231">
        <v>85</v>
      </c>
      <c r="F231" s="126">
        <v>169.435</v>
      </c>
      <c r="G231" s="122">
        <v>170.285</v>
      </c>
      <c r="H231" s="55" t="s">
        <v>1487</v>
      </c>
      <c r="I231" s="155">
        <v>1</v>
      </c>
      <c r="J231" s="155" t="s">
        <v>1593</v>
      </c>
      <c r="K231" s="155">
        <v>3</v>
      </c>
      <c r="L231" s="155">
        <v>4</v>
      </c>
      <c r="M231" s="155" t="s">
        <v>1593</v>
      </c>
    </row>
    <row r="232" spans="1:13" ht="12" customHeight="1" x14ac:dyDescent="0.3">
      <c r="A232">
        <v>70</v>
      </c>
      <c r="B232">
        <v>1</v>
      </c>
      <c r="C232" t="s">
        <v>1318</v>
      </c>
      <c r="D232">
        <v>0</v>
      </c>
      <c r="E232">
        <v>62</v>
      </c>
      <c r="F232" s="126">
        <v>170.15</v>
      </c>
      <c r="G232" s="122">
        <v>170.77</v>
      </c>
      <c r="H232" s="55" t="s">
        <v>1487</v>
      </c>
      <c r="I232" s="155">
        <v>1</v>
      </c>
      <c r="J232" s="155" t="s">
        <v>1593</v>
      </c>
      <c r="K232" s="155" t="s">
        <v>1593</v>
      </c>
      <c r="L232" s="155">
        <v>4</v>
      </c>
      <c r="M232" s="155" t="s">
        <v>1593</v>
      </c>
    </row>
    <row r="233" spans="1:13" ht="12" customHeight="1" x14ac:dyDescent="0.3">
      <c r="A233">
        <v>70</v>
      </c>
      <c r="B233">
        <v>2</v>
      </c>
      <c r="C233" t="s">
        <v>1319</v>
      </c>
      <c r="D233">
        <v>0</v>
      </c>
      <c r="E233">
        <v>93</v>
      </c>
      <c r="F233" s="126">
        <v>170.77</v>
      </c>
      <c r="G233" s="122">
        <v>171.70000000000002</v>
      </c>
      <c r="H233" s="55" t="s">
        <v>1487</v>
      </c>
      <c r="I233" s="155">
        <v>1</v>
      </c>
      <c r="J233" s="155" t="s">
        <v>1593</v>
      </c>
      <c r="K233" s="155">
        <v>3</v>
      </c>
      <c r="L233" s="155">
        <v>4</v>
      </c>
      <c r="M233" s="155">
        <v>5</v>
      </c>
    </row>
    <row r="234" spans="1:13" ht="12" customHeight="1" x14ac:dyDescent="0.3">
      <c r="A234">
        <v>70</v>
      </c>
      <c r="B234">
        <v>3</v>
      </c>
      <c r="C234" t="s">
        <v>1320</v>
      </c>
      <c r="D234">
        <v>0</v>
      </c>
      <c r="E234">
        <v>78</v>
      </c>
      <c r="F234" s="126">
        <v>171.70000000000002</v>
      </c>
      <c r="G234" s="122">
        <v>172.48000000000002</v>
      </c>
      <c r="H234" s="55" t="s">
        <v>1487</v>
      </c>
      <c r="I234" s="155">
        <v>1</v>
      </c>
      <c r="J234" s="155">
        <v>2</v>
      </c>
      <c r="K234" s="155">
        <v>3</v>
      </c>
      <c r="L234" s="155" t="s">
        <v>1593</v>
      </c>
      <c r="M234" s="155" t="s">
        <v>1593</v>
      </c>
    </row>
    <row r="235" spans="1:13" s="55" customFormat="1" ht="12" customHeight="1" x14ac:dyDescent="0.3">
      <c r="A235" s="55">
        <v>70</v>
      </c>
      <c r="B235" s="55">
        <v>4</v>
      </c>
      <c r="C235" s="55" t="s">
        <v>1585</v>
      </c>
      <c r="D235" s="55">
        <v>0</v>
      </c>
      <c r="E235" s="55">
        <v>77</v>
      </c>
      <c r="F235" s="128">
        <v>172.48500000000001</v>
      </c>
      <c r="G235" s="124">
        <v>173.25500000000002</v>
      </c>
      <c r="H235" s="55" t="s">
        <v>1487</v>
      </c>
      <c r="I235" s="155">
        <v>1</v>
      </c>
      <c r="J235" s="155">
        <v>2</v>
      </c>
      <c r="K235" s="155">
        <v>3</v>
      </c>
      <c r="L235" s="155">
        <v>4</v>
      </c>
      <c r="M235" s="155" t="s">
        <v>1593</v>
      </c>
    </row>
    <row r="236" spans="1:13" ht="12" customHeight="1" x14ac:dyDescent="0.3">
      <c r="A236">
        <v>71</v>
      </c>
      <c r="B236">
        <v>1</v>
      </c>
      <c r="C236" t="s">
        <v>1321</v>
      </c>
      <c r="D236">
        <v>0</v>
      </c>
      <c r="E236">
        <v>86</v>
      </c>
      <c r="F236" s="126">
        <v>173.2</v>
      </c>
      <c r="G236" s="122">
        <v>174.06</v>
      </c>
      <c r="H236" s="55" t="s">
        <v>1487</v>
      </c>
      <c r="I236" s="155">
        <v>1</v>
      </c>
      <c r="J236" s="155">
        <v>2</v>
      </c>
      <c r="K236" s="155">
        <v>3</v>
      </c>
      <c r="L236" s="155">
        <v>4</v>
      </c>
      <c r="M236" s="155" t="s">
        <v>1593</v>
      </c>
    </row>
    <row r="237" spans="1:13" ht="12" customHeight="1" x14ac:dyDescent="0.3">
      <c r="A237">
        <v>71</v>
      </c>
      <c r="B237">
        <v>2</v>
      </c>
      <c r="C237" t="s">
        <v>1322</v>
      </c>
      <c r="D237">
        <v>0</v>
      </c>
      <c r="E237">
        <v>55</v>
      </c>
      <c r="F237" s="126">
        <v>174.06</v>
      </c>
      <c r="G237" s="122">
        <v>174.61</v>
      </c>
      <c r="H237" s="55" t="s">
        <v>1487</v>
      </c>
      <c r="I237" s="155">
        <v>1</v>
      </c>
      <c r="J237" s="155">
        <v>2</v>
      </c>
      <c r="K237" s="155">
        <v>3</v>
      </c>
      <c r="L237" s="155">
        <v>4</v>
      </c>
      <c r="M237" s="155" t="s">
        <v>1593</v>
      </c>
    </row>
    <row r="238" spans="1:13" ht="12" customHeight="1" x14ac:dyDescent="0.3">
      <c r="A238">
        <v>71</v>
      </c>
      <c r="B238">
        <v>3</v>
      </c>
      <c r="C238" t="s">
        <v>1323</v>
      </c>
      <c r="D238">
        <v>0</v>
      </c>
      <c r="E238">
        <v>98</v>
      </c>
      <c r="F238" s="126">
        <v>174.61</v>
      </c>
      <c r="G238" s="122">
        <v>175.59</v>
      </c>
      <c r="H238" s="55" t="s">
        <v>1487</v>
      </c>
      <c r="I238" s="155">
        <v>1</v>
      </c>
      <c r="J238" s="155">
        <v>2</v>
      </c>
      <c r="K238" s="155">
        <v>3</v>
      </c>
      <c r="L238" s="155" t="s">
        <v>1593</v>
      </c>
      <c r="M238" s="155">
        <v>5</v>
      </c>
    </row>
    <row r="239" spans="1:13" ht="12" customHeight="1" x14ac:dyDescent="0.3">
      <c r="A239">
        <v>71</v>
      </c>
      <c r="B239">
        <v>4</v>
      </c>
      <c r="C239" t="s">
        <v>1324</v>
      </c>
      <c r="D239">
        <v>0</v>
      </c>
      <c r="E239">
        <v>68</v>
      </c>
      <c r="F239" s="126">
        <v>175.59</v>
      </c>
      <c r="G239" s="122">
        <v>176.27</v>
      </c>
      <c r="H239" s="55" t="s">
        <v>1487</v>
      </c>
      <c r="I239" s="155">
        <v>1</v>
      </c>
      <c r="J239" s="155">
        <v>2</v>
      </c>
      <c r="K239" s="155">
        <v>3</v>
      </c>
      <c r="L239" s="155">
        <v>4</v>
      </c>
      <c r="M239" s="155" t="s">
        <v>1593</v>
      </c>
    </row>
    <row r="240" spans="1:13" ht="12" customHeight="1" x14ac:dyDescent="0.3">
      <c r="A240">
        <v>72</v>
      </c>
      <c r="B240">
        <v>1</v>
      </c>
      <c r="C240" t="s">
        <v>1325</v>
      </c>
      <c r="D240">
        <v>0</v>
      </c>
      <c r="E240">
        <v>93</v>
      </c>
      <c r="F240" s="126">
        <v>176.25</v>
      </c>
      <c r="G240" s="122">
        <v>177.18</v>
      </c>
      <c r="H240" s="55" t="s">
        <v>1487</v>
      </c>
      <c r="I240" s="155">
        <v>1</v>
      </c>
      <c r="J240" s="155">
        <v>2</v>
      </c>
      <c r="K240" s="155">
        <v>3</v>
      </c>
      <c r="L240" s="155">
        <v>4</v>
      </c>
      <c r="M240" s="155">
        <v>5</v>
      </c>
    </row>
    <row r="241" spans="1:18" ht="12" customHeight="1" x14ac:dyDescent="0.3">
      <c r="A241">
        <v>72</v>
      </c>
      <c r="B241">
        <v>2</v>
      </c>
      <c r="C241" t="s">
        <v>1326</v>
      </c>
      <c r="D241">
        <v>0</v>
      </c>
      <c r="E241">
        <v>64</v>
      </c>
      <c r="F241" s="126">
        <v>177.18</v>
      </c>
      <c r="G241" s="122">
        <v>177.82</v>
      </c>
      <c r="H241" s="55" t="s">
        <v>1487</v>
      </c>
      <c r="I241" s="155">
        <v>1</v>
      </c>
      <c r="J241" s="155" t="s">
        <v>1593</v>
      </c>
      <c r="K241" s="155">
        <v>3</v>
      </c>
      <c r="L241" s="155">
        <v>4</v>
      </c>
      <c r="M241" s="155">
        <v>5</v>
      </c>
    </row>
    <row r="242" spans="1:18" ht="12" customHeight="1" x14ac:dyDescent="0.3">
      <c r="A242">
        <v>72</v>
      </c>
      <c r="B242">
        <v>3</v>
      </c>
      <c r="C242" t="s">
        <v>1327</v>
      </c>
      <c r="D242">
        <v>0</v>
      </c>
      <c r="E242">
        <v>93</v>
      </c>
      <c r="F242" s="126">
        <v>177.82500000000002</v>
      </c>
      <c r="G242" s="122">
        <v>178.75500000000002</v>
      </c>
      <c r="H242" s="55" t="s">
        <v>1487</v>
      </c>
      <c r="I242" s="155">
        <v>1</v>
      </c>
      <c r="J242" s="155" t="s">
        <v>1593</v>
      </c>
      <c r="K242" s="155">
        <v>3</v>
      </c>
      <c r="L242" s="155">
        <v>4</v>
      </c>
      <c r="M242" s="155" t="s">
        <v>1593</v>
      </c>
    </row>
    <row r="243" spans="1:18" ht="12" customHeight="1" x14ac:dyDescent="0.3">
      <c r="A243">
        <v>72</v>
      </c>
      <c r="B243">
        <v>4</v>
      </c>
      <c r="C243" t="s">
        <v>1328</v>
      </c>
      <c r="D243">
        <v>0</v>
      </c>
      <c r="E243">
        <v>65</v>
      </c>
      <c r="F243" s="126">
        <v>178.76000000000002</v>
      </c>
      <c r="G243" s="122">
        <v>179.41000000000003</v>
      </c>
      <c r="H243" s="55" t="s">
        <v>1487</v>
      </c>
      <c r="I243" s="155">
        <v>1</v>
      </c>
      <c r="J243" s="155" t="s">
        <v>1593</v>
      </c>
      <c r="K243" s="155">
        <v>3</v>
      </c>
      <c r="L243" s="155">
        <v>4</v>
      </c>
      <c r="M243" s="155" t="s">
        <v>1593</v>
      </c>
    </row>
    <row r="244" spans="1:18" ht="12" customHeight="1" x14ac:dyDescent="0.3">
      <c r="A244">
        <v>73</v>
      </c>
      <c r="B244">
        <v>1</v>
      </c>
      <c r="C244" t="s">
        <v>1329</v>
      </c>
      <c r="D244">
        <v>0</v>
      </c>
      <c r="E244">
        <v>97</v>
      </c>
      <c r="F244" s="126">
        <v>179.3</v>
      </c>
      <c r="G244" s="122">
        <v>180.27</v>
      </c>
      <c r="H244" s="55" t="s">
        <v>1487</v>
      </c>
      <c r="I244" s="155">
        <v>1</v>
      </c>
      <c r="J244" s="155">
        <v>2</v>
      </c>
      <c r="K244" s="155">
        <v>3</v>
      </c>
      <c r="L244" s="155">
        <v>4</v>
      </c>
      <c r="M244" s="155" t="s">
        <v>1593</v>
      </c>
    </row>
    <row r="245" spans="1:18" ht="12" customHeight="1" x14ac:dyDescent="0.3">
      <c r="A245">
        <v>73</v>
      </c>
      <c r="B245">
        <v>2</v>
      </c>
      <c r="C245" t="s">
        <v>1330</v>
      </c>
      <c r="D245">
        <v>0</v>
      </c>
      <c r="E245">
        <v>75</v>
      </c>
      <c r="F245" s="126">
        <v>180.27</v>
      </c>
      <c r="G245" s="122">
        <v>181.02</v>
      </c>
      <c r="H245" s="55" t="s">
        <v>1487</v>
      </c>
      <c r="I245" s="155">
        <v>1</v>
      </c>
      <c r="J245" s="155" t="s">
        <v>1593</v>
      </c>
      <c r="K245" s="155">
        <v>3</v>
      </c>
      <c r="L245" s="155" t="s">
        <v>1593</v>
      </c>
      <c r="M245" s="155" t="s">
        <v>1593</v>
      </c>
    </row>
    <row r="246" spans="1:18" ht="14.4" x14ac:dyDescent="0.3">
      <c r="A246">
        <v>73</v>
      </c>
      <c r="B246">
        <v>3</v>
      </c>
      <c r="C246" t="s">
        <v>1331</v>
      </c>
      <c r="D246">
        <v>0</v>
      </c>
      <c r="E246">
        <v>72</v>
      </c>
      <c r="F246" s="126">
        <v>181.02</v>
      </c>
      <c r="G246" s="122">
        <v>181.74</v>
      </c>
      <c r="H246" s="55" t="s">
        <v>1488</v>
      </c>
      <c r="N246" s="156">
        <v>6</v>
      </c>
      <c r="O246" s="156" t="s">
        <v>1593</v>
      </c>
      <c r="P246" s="156" t="s">
        <v>1593</v>
      </c>
      <c r="Q246" s="156">
        <v>9</v>
      </c>
      <c r="R246" s="156">
        <v>10</v>
      </c>
    </row>
    <row r="247" spans="1:18" ht="14.4" x14ac:dyDescent="0.3">
      <c r="A247">
        <v>73</v>
      </c>
      <c r="B247">
        <v>4</v>
      </c>
      <c r="C247" t="s">
        <v>1332</v>
      </c>
      <c r="D247">
        <v>0</v>
      </c>
      <c r="E247">
        <v>60</v>
      </c>
      <c r="F247" s="126">
        <v>181.74</v>
      </c>
      <c r="G247" s="122">
        <v>182.34</v>
      </c>
      <c r="H247" s="55" t="s">
        <v>1488</v>
      </c>
      <c r="N247" s="156">
        <v>6</v>
      </c>
      <c r="O247" s="156" t="s">
        <v>1593</v>
      </c>
      <c r="P247" s="156" t="s">
        <v>1593</v>
      </c>
      <c r="Q247" s="156">
        <v>9</v>
      </c>
      <c r="R247" s="156" t="s">
        <v>1593</v>
      </c>
    </row>
    <row r="248" spans="1:18" ht="14.4" x14ac:dyDescent="0.3">
      <c r="A248">
        <v>74</v>
      </c>
      <c r="B248">
        <v>1</v>
      </c>
      <c r="C248" t="s">
        <v>1333</v>
      </c>
      <c r="D248">
        <v>0</v>
      </c>
      <c r="E248">
        <v>72</v>
      </c>
      <c r="F248" s="126">
        <v>182.35</v>
      </c>
      <c r="G248" s="122">
        <v>183.07</v>
      </c>
      <c r="H248" s="55" t="s">
        <v>1488</v>
      </c>
      <c r="N248" s="156">
        <v>6</v>
      </c>
      <c r="O248" s="156" t="s">
        <v>1593</v>
      </c>
      <c r="P248" s="156" t="s">
        <v>1593</v>
      </c>
      <c r="Q248" s="156">
        <v>9</v>
      </c>
      <c r="R248" s="156" t="s">
        <v>1593</v>
      </c>
    </row>
    <row r="249" spans="1:18" ht="14.4" x14ac:dyDescent="0.3">
      <c r="A249">
        <v>74</v>
      </c>
      <c r="B249">
        <v>2</v>
      </c>
      <c r="C249" t="s">
        <v>1334</v>
      </c>
      <c r="D249">
        <v>0</v>
      </c>
      <c r="E249">
        <v>74</v>
      </c>
      <c r="F249" s="126">
        <v>183.07</v>
      </c>
      <c r="G249" s="122">
        <v>183.81</v>
      </c>
      <c r="H249" s="55" t="s">
        <v>1488</v>
      </c>
      <c r="N249" s="156">
        <v>6</v>
      </c>
      <c r="O249" s="156">
        <v>7</v>
      </c>
      <c r="P249" s="156" t="s">
        <v>1593</v>
      </c>
      <c r="Q249" s="156">
        <v>9</v>
      </c>
      <c r="R249" s="156" t="s">
        <v>1593</v>
      </c>
    </row>
    <row r="250" spans="1:18" ht="14.4" x14ac:dyDescent="0.3">
      <c r="A250">
        <v>74</v>
      </c>
      <c r="B250">
        <v>3</v>
      </c>
      <c r="C250" t="s">
        <v>1335</v>
      </c>
      <c r="D250">
        <v>0</v>
      </c>
      <c r="E250">
        <v>80</v>
      </c>
      <c r="F250" s="126">
        <v>183.815</v>
      </c>
      <c r="G250" s="122">
        <v>184.61500000000001</v>
      </c>
      <c r="H250" s="55" t="s">
        <v>1488</v>
      </c>
      <c r="N250" s="156">
        <v>6</v>
      </c>
      <c r="O250" s="156">
        <v>7</v>
      </c>
      <c r="P250" s="156" t="s">
        <v>1593</v>
      </c>
      <c r="Q250" s="156" t="s">
        <v>1593</v>
      </c>
      <c r="R250" s="156" t="s">
        <v>1593</v>
      </c>
    </row>
    <row r="251" spans="1:18" ht="14.4" x14ac:dyDescent="0.3">
      <c r="A251">
        <v>74</v>
      </c>
      <c r="B251">
        <v>4</v>
      </c>
      <c r="C251" t="s">
        <v>1336</v>
      </c>
      <c r="D251">
        <v>0</v>
      </c>
      <c r="E251">
        <v>81</v>
      </c>
      <c r="F251" s="126">
        <v>184.61500000000001</v>
      </c>
      <c r="G251" s="122">
        <v>185.42500000000001</v>
      </c>
      <c r="H251" s="55" t="s">
        <v>1488</v>
      </c>
      <c r="N251" s="156">
        <v>6</v>
      </c>
      <c r="O251" s="156">
        <v>7</v>
      </c>
      <c r="P251" s="156" t="s">
        <v>1593</v>
      </c>
      <c r="Q251" s="156">
        <v>9</v>
      </c>
      <c r="R251" s="156" t="s">
        <v>1593</v>
      </c>
    </row>
    <row r="252" spans="1:18" ht="14.4" x14ac:dyDescent="0.3">
      <c r="A252">
        <v>75</v>
      </c>
      <c r="B252">
        <v>1</v>
      </c>
      <c r="C252" t="s">
        <v>1337</v>
      </c>
      <c r="D252">
        <v>0</v>
      </c>
      <c r="E252">
        <v>78</v>
      </c>
      <c r="F252" s="126">
        <v>185.4</v>
      </c>
      <c r="G252" s="122">
        <v>186.18</v>
      </c>
      <c r="H252" s="55" t="s">
        <v>1488</v>
      </c>
      <c r="N252" s="156">
        <v>6</v>
      </c>
      <c r="O252" s="156">
        <v>7</v>
      </c>
      <c r="P252" s="156">
        <v>8</v>
      </c>
      <c r="Q252" s="156" t="s">
        <v>1593</v>
      </c>
      <c r="R252" s="156" t="s">
        <v>1593</v>
      </c>
    </row>
    <row r="253" spans="1:18" ht="12" customHeight="1" x14ac:dyDescent="0.3">
      <c r="A253">
        <v>75</v>
      </c>
      <c r="B253">
        <v>2</v>
      </c>
      <c r="C253" t="s">
        <v>1338</v>
      </c>
      <c r="D253">
        <v>0</v>
      </c>
      <c r="E253">
        <v>85</v>
      </c>
      <c r="F253" s="126">
        <v>186.185</v>
      </c>
      <c r="G253" s="122">
        <v>187.035</v>
      </c>
      <c r="H253" s="55" t="s">
        <v>1487</v>
      </c>
      <c r="I253" s="155">
        <v>1</v>
      </c>
      <c r="J253" s="155" t="s">
        <v>1593</v>
      </c>
      <c r="K253" s="155">
        <v>3</v>
      </c>
      <c r="L253" s="155" t="s">
        <v>1593</v>
      </c>
      <c r="M253" s="155">
        <v>5</v>
      </c>
    </row>
    <row r="254" spans="1:18" ht="12" customHeight="1" x14ac:dyDescent="0.3">
      <c r="A254">
        <v>75</v>
      </c>
      <c r="B254">
        <v>3</v>
      </c>
      <c r="C254" t="s">
        <v>1339</v>
      </c>
      <c r="D254">
        <v>0</v>
      </c>
      <c r="E254">
        <v>78</v>
      </c>
      <c r="F254" s="126">
        <v>187.04</v>
      </c>
      <c r="G254" s="122">
        <v>187.82</v>
      </c>
      <c r="H254" s="55" t="s">
        <v>1487</v>
      </c>
      <c r="I254" s="155">
        <v>1</v>
      </c>
      <c r="J254" s="155" t="s">
        <v>1593</v>
      </c>
      <c r="K254" s="155">
        <v>3</v>
      </c>
      <c r="L254" s="155" t="s">
        <v>1593</v>
      </c>
      <c r="M254" s="155">
        <v>5</v>
      </c>
    </row>
    <row r="255" spans="1:18" ht="12" customHeight="1" x14ac:dyDescent="0.3">
      <c r="A255">
        <v>75</v>
      </c>
      <c r="B255">
        <v>4</v>
      </c>
      <c r="C255" t="s">
        <v>1340</v>
      </c>
      <c r="D255">
        <v>0</v>
      </c>
      <c r="E255">
        <v>70</v>
      </c>
      <c r="F255" s="126">
        <v>187.82</v>
      </c>
      <c r="G255" s="122">
        <v>188.51999999999998</v>
      </c>
      <c r="H255" s="55" t="s">
        <v>1487</v>
      </c>
      <c r="I255" s="155">
        <v>1</v>
      </c>
      <c r="J255" s="155" t="s">
        <v>1593</v>
      </c>
      <c r="K255" s="155">
        <v>3</v>
      </c>
      <c r="L255" s="155" t="s">
        <v>1593</v>
      </c>
      <c r="M255" s="155">
        <v>5</v>
      </c>
    </row>
    <row r="256" spans="1:18" ht="12" customHeight="1" x14ac:dyDescent="0.3">
      <c r="A256">
        <v>76</v>
      </c>
      <c r="B256">
        <v>1</v>
      </c>
      <c r="C256" t="s">
        <v>1341</v>
      </c>
      <c r="D256">
        <v>0</v>
      </c>
      <c r="E256">
        <v>73</v>
      </c>
      <c r="F256" s="126">
        <v>188.45</v>
      </c>
      <c r="G256" s="122">
        <v>189.17999999999998</v>
      </c>
      <c r="H256" s="55" t="s">
        <v>1487</v>
      </c>
      <c r="I256" s="155" t="s">
        <v>1593</v>
      </c>
      <c r="J256" s="155" t="s">
        <v>1593</v>
      </c>
      <c r="K256" s="155">
        <v>3</v>
      </c>
      <c r="L256" s="155" t="s">
        <v>1593</v>
      </c>
      <c r="M256" s="155">
        <v>5</v>
      </c>
    </row>
    <row r="257" spans="1:23" ht="12" customHeight="1" x14ac:dyDescent="0.3">
      <c r="A257">
        <v>76</v>
      </c>
      <c r="B257">
        <v>2</v>
      </c>
      <c r="C257" t="s">
        <v>1342</v>
      </c>
      <c r="D257">
        <v>0</v>
      </c>
      <c r="E257">
        <v>83</v>
      </c>
      <c r="F257" s="126">
        <v>189.17999999999998</v>
      </c>
      <c r="G257" s="122">
        <v>190.01</v>
      </c>
      <c r="H257" s="55" t="s">
        <v>1487</v>
      </c>
      <c r="I257" s="155">
        <v>1</v>
      </c>
      <c r="J257" s="155" t="s">
        <v>1593</v>
      </c>
      <c r="K257" s="155">
        <v>3</v>
      </c>
      <c r="L257" s="155" t="s">
        <v>1593</v>
      </c>
      <c r="M257" s="155">
        <v>5</v>
      </c>
    </row>
    <row r="258" spans="1:23" ht="12" customHeight="1" x14ac:dyDescent="0.3">
      <c r="A258">
        <v>76</v>
      </c>
      <c r="B258">
        <v>3</v>
      </c>
      <c r="C258" t="s">
        <v>1343</v>
      </c>
      <c r="D258">
        <v>0</v>
      </c>
      <c r="E258">
        <v>74</v>
      </c>
      <c r="F258" s="126">
        <v>190.01499999999999</v>
      </c>
      <c r="G258" s="122">
        <v>190.755</v>
      </c>
      <c r="H258" s="55" t="s">
        <v>1487</v>
      </c>
      <c r="I258" s="155">
        <v>1</v>
      </c>
      <c r="J258" s="155" t="s">
        <v>1593</v>
      </c>
      <c r="K258" s="155">
        <v>3</v>
      </c>
      <c r="L258" s="155" t="s">
        <v>1593</v>
      </c>
      <c r="M258" s="155">
        <v>5</v>
      </c>
    </row>
    <row r="259" spans="1:23" ht="12" customHeight="1" x14ac:dyDescent="0.3">
      <c r="A259">
        <v>76</v>
      </c>
      <c r="B259">
        <v>4</v>
      </c>
      <c r="C259" t="s">
        <v>1344</v>
      </c>
      <c r="D259">
        <v>0</v>
      </c>
      <c r="E259">
        <v>76</v>
      </c>
      <c r="F259" s="126">
        <v>190.76</v>
      </c>
      <c r="G259" s="122">
        <v>191.51999999999998</v>
      </c>
      <c r="H259" s="55" t="s">
        <v>1487</v>
      </c>
      <c r="I259" s="155">
        <v>1</v>
      </c>
      <c r="J259" s="155" t="s">
        <v>1593</v>
      </c>
      <c r="K259" s="155">
        <v>3</v>
      </c>
      <c r="L259" s="155" t="s">
        <v>1593</v>
      </c>
      <c r="M259" s="155">
        <v>5</v>
      </c>
    </row>
    <row r="260" spans="1:23" ht="12" customHeight="1" x14ac:dyDescent="0.3">
      <c r="A260">
        <v>77</v>
      </c>
      <c r="B260">
        <v>1</v>
      </c>
      <c r="C260" t="s">
        <v>1345</v>
      </c>
      <c r="D260">
        <v>0</v>
      </c>
      <c r="E260">
        <v>94</v>
      </c>
      <c r="F260" s="126">
        <v>191.5</v>
      </c>
      <c r="G260" s="122">
        <v>192.44</v>
      </c>
      <c r="H260" s="55" t="s">
        <v>1487</v>
      </c>
      <c r="I260" s="155">
        <v>1</v>
      </c>
      <c r="J260" s="155" t="s">
        <v>1593</v>
      </c>
      <c r="K260" s="155">
        <v>3</v>
      </c>
      <c r="L260" s="155">
        <v>4</v>
      </c>
      <c r="M260" s="155">
        <v>5</v>
      </c>
    </row>
    <row r="261" spans="1:23" ht="12" customHeight="1" x14ac:dyDescent="0.3">
      <c r="A261">
        <v>77</v>
      </c>
      <c r="B261">
        <v>2</v>
      </c>
      <c r="C261" t="s">
        <v>1346</v>
      </c>
      <c r="D261">
        <v>0</v>
      </c>
      <c r="E261">
        <v>82</v>
      </c>
      <c r="F261" s="126">
        <v>192.44499999999999</v>
      </c>
      <c r="G261" s="122">
        <v>193.26499999999999</v>
      </c>
      <c r="H261" s="55" t="s">
        <v>1487</v>
      </c>
      <c r="I261" s="155">
        <v>1</v>
      </c>
      <c r="J261" s="155" t="s">
        <v>1593</v>
      </c>
      <c r="K261" s="155">
        <v>3</v>
      </c>
      <c r="L261" s="155" t="s">
        <v>1593</v>
      </c>
      <c r="M261" s="155">
        <v>5</v>
      </c>
    </row>
    <row r="262" spans="1:23" ht="12" customHeight="1" x14ac:dyDescent="0.3">
      <c r="A262">
        <v>77</v>
      </c>
      <c r="B262">
        <v>3</v>
      </c>
      <c r="C262" t="s">
        <v>1347</v>
      </c>
      <c r="D262">
        <v>0</v>
      </c>
      <c r="E262">
        <v>85</v>
      </c>
      <c r="F262" s="126">
        <v>193.26499999999999</v>
      </c>
      <c r="G262" s="122">
        <v>194.11499999999998</v>
      </c>
      <c r="H262" s="55" t="s">
        <v>1487</v>
      </c>
      <c r="I262" s="155">
        <v>1</v>
      </c>
      <c r="J262" s="155" t="s">
        <v>1593</v>
      </c>
      <c r="K262" s="155">
        <v>3</v>
      </c>
      <c r="L262" s="155" t="s">
        <v>1593</v>
      </c>
      <c r="M262" s="155">
        <v>5</v>
      </c>
    </row>
    <row r="263" spans="1:23" ht="12" customHeight="1" x14ac:dyDescent="0.3">
      <c r="A263">
        <v>77</v>
      </c>
      <c r="B263">
        <v>4</v>
      </c>
      <c r="C263" t="s">
        <v>1348</v>
      </c>
      <c r="D263">
        <v>0</v>
      </c>
      <c r="E263">
        <v>51</v>
      </c>
      <c r="F263" s="126">
        <v>194.11499999999998</v>
      </c>
      <c r="G263" s="122">
        <v>194.62499999999997</v>
      </c>
      <c r="H263" s="55" t="s">
        <v>1487</v>
      </c>
      <c r="I263" s="155">
        <v>1</v>
      </c>
      <c r="J263" s="155" t="s">
        <v>1593</v>
      </c>
      <c r="K263" s="155">
        <v>3</v>
      </c>
      <c r="L263" s="155" t="s">
        <v>1593</v>
      </c>
      <c r="M263" s="155" t="s">
        <v>1593</v>
      </c>
    </row>
    <row r="264" spans="1:23" ht="12" customHeight="1" x14ac:dyDescent="0.3">
      <c r="A264">
        <v>78</v>
      </c>
      <c r="B264">
        <v>1</v>
      </c>
      <c r="C264" t="s">
        <v>1349</v>
      </c>
      <c r="D264">
        <v>0</v>
      </c>
      <c r="E264">
        <v>98</v>
      </c>
      <c r="F264" s="126">
        <v>194.55</v>
      </c>
      <c r="G264" s="122">
        <v>195.53</v>
      </c>
      <c r="H264" s="55" t="s">
        <v>1487</v>
      </c>
      <c r="I264" s="155">
        <v>1</v>
      </c>
      <c r="J264" s="155" t="s">
        <v>1593</v>
      </c>
      <c r="K264" s="155">
        <v>3</v>
      </c>
      <c r="L264" s="155" t="s">
        <v>1593</v>
      </c>
      <c r="M264" s="155">
        <v>5</v>
      </c>
    </row>
    <row r="265" spans="1:23" ht="12" customHeight="1" x14ac:dyDescent="0.3">
      <c r="A265">
        <v>78</v>
      </c>
      <c r="B265">
        <v>2</v>
      </c>
      <c r="C265" t="s">
        <v>1350</v>
      </c>
      <c r="D265">
        <v>0</v>
      </c>
      <c r="E265">
        <v>80</v>
      </c>
      <c r="F265" s="126">
        <v>195.53</v>
      </c>
      <c r="G265" s="122">
        <v>196.33</v>
      </c>
      <c r="H265" s="55" t="s">
        <v>1487</v>
      </c>
      <c r="I265" s="155">
        <v>1</v>
      </c>
      <c r="J265" s="155" t="s">
        <v>1593</v>
      </c>
      <c r="K265" s="155">
        <v>3</v>
      </c>
      <c r="L265" s="155" t="s">
        <v>1593</v>
      </c>
      <c r="M265" s="155">
        <v>5</v>
      </c>
    </row>
    <row r="266" spans="1:23" ht="12" customHeight="1" x14ac:dyDescent="0.3">
      <c r="A266">
        <v>78</v>
      </c>
      <c r="B266">
        <v>3</v>
      </c>
      <c r="C266" t="s">
        <v>1351</v>
      </c>
      <c r="D266">
        <v>0</v>
      </c>
      <c r="E266">
        <v>80</v>
      </c>
      <c r="F266" s="126">
        <v>196.33</v>
      </c>
      <c r="G266" s="122">
        <v>197.13000000000002</v>
      </c>
      <c r="H266" s="55" t="s">
        <v>1487</v>
      </c>
      <c r="I266" s="155">
        <v>1</v>
      </c>
      <c r="J266" s="155" t="s">
        <v>1593</v>
      </c>
      <c r="K266" s="155">
        <v>3</v>
      </c>
      <c r="L266" s="155" t="s">
        <v>1593</v>
      </c>
      <c r="M266" s="155">
        <v>5</v>
      </c>
    </row>
    <row r="267" spans="1:23" ht="14.4" x14ac:dyDescent="0.3">
      <c r="A267">
        <v>79</v>
      </c>
      <c r="B267">
        <v>1</v>
      </c>
      <c r="C267" t="s">
        <v>1352</v>
      </c>
      <c r="D267">
        <v>0</v>
      </c>
      <c r="E267">
        <v>64</v>
      </c>
      <c r="F267" s="126">
        <v>197.6</v>
      </c>
      <c r="G267" s="122">
        <v>198.23999999999998</v>
      </c>
      <c r="H267" s="55" t="s">
        <v>1489</v>
      </c>
      <c r="S267" s="157">
        <v>11</v>
      </c>
      <c r="T267" s="157" t="s">
        <v>1593</v>
      </c>
      <c r="U267" s="157">
        <v>13</v>
      </c>
      <c r="V267" s="157">
        <v>14</v>
      </c>
      <c r="W267" s="157" t="s">
        <v>1593</v>
      </c>
    </row>
    <row r="268" spans="1:23" ht="14.4" x14ac:dyDescent="0.3">
      <c r="A268">
        <v>79</v>
      </c>
      <c r="B268">
        <v>2</v>
      </c>
      <c r="C268" t="s">
        <v>1353</v>
      </c>
      <c r="D268">
        <v>0</v>
      </c>
      <c r="E268">
        <v>64</v>
      </c>
      <c r="F268" s="126">
        <v>198.23999999999998</v>
      </c>
      <c r="G268" s="122">
        <v>198.87999999999997</v>
      </c>
      <c r="H268" s="55" t="s">
        <v>1489</v>
      </c>
      <c r="S268" s="157">
        <v>11</v>
      </c>
      <c r="T268" s="157" t="s">
        <v>1593</v>
      </c>
      <c r="U268" s="157">
        <v>13</v>
      </c>
      <c r="V268" s="157" t="s">
        <v>1593</v>
      </c>
      <c r="W268" s="157" t="s">
        <v>1593</v>
      </c>
    </row>
    <row r="269" spans="1:23" ht="14.4" x14ac:dyDescent="0.3">
      <c r="A269">
        <v>80</v>
      </c>
      <c r="B269">
        <v>1</v>
      </c>
      <c r="C269" t="s">
        <v>1354</v>
      </c>
      <c r="D269">
        <v>0</v>
      </c>
      <c r="E269">
        <v>77</v>
      </c>
      <c r="F269" s="126">
        <v>199</v>
      </c>
      <c r="G269" s="122">
        <v>199.77</v>
      </c>
      <c r="H269" s="55" t="s">
        <v>1489</v>
      </c>
      <c r="S269" s="157">
        <v>11</v>
      </c>
      <c r="T269" s="157" t="s">
        <v>1593</v>
      </c>
      <c r="U269" s="157" t="s">
        <v>1593</v>
      </c>
      <c r="V269" s="157">
        <v>14</v>
      </c>
      <c r="W269" s="157" t="s">
        <v>1593</v>
      </c>
    </row>
    <row r="270" spans="1:23" ht="14.4" x14ac:dyDescent="0.3">
      <c r="A270">
        <v>81</v>
      </c>
      <c r="B270">
        <v>1</v>
      </c>
      <c r="C270" t="s">
        <v>1355</v>
      </c>
      <c r="D270">
        <v>0</v>
      </c>
      <c r="E270">
        <v>58</v>
      </c>
      <c r="F270" s="126">
        <v>200.15</v>
      </c>
      <c r="G270" s="122">
        <v>200.73000000000002</v>
      </c>
      <c r="H270" s="55" t="s">
        <v>1489</v>
      </c>
      <c r="S270" s="157">
        <v>11</v>
      </c>
      <c r="T270" s="157" t="s">
        <v>1593</v>
      </c>
      <c r="U270" s="157">
        <v>13</v>
      </c>
      <c r="V270" s="157">
        <v>14</v>
      </c>
      <c r="W270" s="157" t="s">
        <v>1593</v>
      </c>
    </row>
    <row r="271" spans="1:23" ht="14.4" x14ac:dyDescent="0.3">
      <c r="A271">
        <v>82</v>
      </c>
      <c r="B271">
        <v>1</v>
      </c>
      <c r="C271" t="s">
        <v>1356</v>
      </c>
      <c r="D271">
        <v>0</v>
      </c>
      <c r="E271">
        <v>96</v>
      </c>
      <c r="F271" s="126">
        <v>200.65</v>
      </c>
      <c r="G271" s="122">
        <v>201.61</v>
      </c>
      <c r="H271" s="55" t="s">
        <v>1489</v>
      </c>
      <c r="S271" s="157">
        <v>11</v>
      </c>
      <c r="T271" s="157" t="s">
        <v>1593</v>
      </c>
      <c r="U271" s="157">
        <v>13</v>
      </c>
      <c r="V271" s="157">
        <v>14</v>
      </c>
      <c r="W271" s="157" t="s">
        <v>1593</v>
      </c>
    </row>
    <row r="272" spans="1:23" ht="14.4" x14ac:dyDescent="0.3">
      <c r="A272">
        <v>82</v>
      </c>
      <c r="B272">
        <v>2</v>
      </c>
      <c r="C272" t="s">
        <v>1357</v>
      </c>
      <c r="D272">
        <v>0</v>
      </c>
      <c r="E272">
        <v>88</v>
      </c>
      <c r="F272" s="126">
        <v>201.61</v>
      </c>
      <c r="G272" s="122">
        <v>202.49</v>
      </c>
      <c r="H272" s="55" t="s">
        <v>1489</v>
      </c>
      <c r="S272" s="157">
        <v>11</v>
      </c>
      <c r="T272" s="157" t="s">
        <v>1593</v>
      </c>
      <c r="U272" s="157">
        <v>13</v>
      </c>
      <c r="V272" s="157" t="s">
        <v>1593</v>
      </c>
      <c r="W272" s="157" t="s">
        <v>1593</v>
      </c>
    </row>
    <row r="273" spans="1:23" ht="14.4" x14ac:dyDescent="0.3">
      <c r="A273">
        <v>82</v>
      </c>
      <c r="B273">
        <v>3</v>
      </c>
      <c r="C273" t="s">
        <v>1358</v>
      </c>
      <c r="D273">
        <v>0</v>
      </c>
      <c r="E273">
        <v>85</v>
      </c>
      <c r="F273" s="126">
        <v>202.49</v>
      </c>
      <c r="G273" s="122">
        <v>203.34</v>
      </c>
      <c r="H273" s="55" t="s">
        <v>1489</v>
      </c>
      <c r="S273" s="157">
        <v>11</v>
      </c>
      <c r="T273" s="157" t="s">
        <v>1593</v>
      </c>
      <c r="U273" s="157">
        <v>13</v>
      </c>
      <c r="V273" s="157" t="s">
        <v>1593</v>
      </c>
      <c r="W273" s="157" t="s">
        <v>1593</v>
      </c>
    </row>
    <row r="274" spans="1:23" ht="14.4" x14ac:dyDescent="0.3">
      <c r="A274">
        <v>83</v>
      </c>
      <c r="B274">
        <v>1</v>
      </c>
      <c r="C274" t="s">
        <v>1359</v>
      </c>
      <c r="D274">
        <v>0</v>
      </c>
      <c r="E274">
        <v>48</v>
      </c>
      <c r="F274" s="126">
        <v>203.15</v>
      </c>
      <c r="G274" s="122">
        <v>203.63</v>
      </c>
      <c r="H274" s="55" t="s">
        <v>1489</v>
      </c>
      <c r="S274" s="157">
        <v>11</v>
      </c>
      <c r="T274" s="157" t="s">
        <v>1593</v>
      </c>
      <c r="U274" s="157">
        <v>13</v>
      </c>
      <c r="V274" s="157">
        <v>14</v>
      </c>
      <c r="W274" s="157" t="s">
        <v>1593</v>
      </c>
    </row>
    <row r="275" spans="1:23" ht="14.4" x14ac:dyDescent="0.3">
      <c r="A275">
        <v>84</v>
      </c>
      <c r="B275">
        <v>1</v>
      </c>
      <c r="C275" t="s">
        <v>1360</v>
      </c>
      <c r="D275">
        <v>0</v>
      </c>
      <c r="E275">
        <v>74</v>
      </c>
      <c r="F275" s="126">
        <v>203.7</v>
      </c>
      <c r="G275" s="122">
        <v>204.44</v>
      </c>
      <c r="H275" s="55" t="s">
        <v>1489</v>
      </c>
      <c r="S275" s="157">
        <v>11</v>
      </c>
      <c r="T275" s="157" t="s">
        <v>1593</v>
      </c>
      <c r="U275" s="157">
        <v>13</v>
      </c>
      <c r="V275" s="157">
        <v>14</v>
      </c>
      <c r="W275" s="157" t="s">
        <v>1593</v>
      </c>
    </row>
    <row r="276" spans="1:23" ht="14.4" x14ac:dyDescent="0.3">
      <c r="A276">
        <v>84</v>
      </c>
      <c r="B276">
        <v>2</v>
      </c>
      <c r="C276" t="s">
        <v>1361</v>
      </c>
      <c r="D276">
        <v>0</v>
      </c>
      <c r="E276">
        <v>96</v>
      </c>
      <c r="F276" s="126">
        <v>204.44499999999999</v>
      </c>
      <c r="G276" s="122">
        <v>205.405</v>
      </c>
      <c r="H276" s="55" t="s">
        <v>1489</v>
      </c>
      <c r="S276" s="157">
        <v>11</v>
      </c>
      <c r="T276" s="157" t="s">
        <v>1593</v>
      </c>
      <c r="U276" s="157">
        <v>13</v>
      </c>
      <c r="V276" s="157">
        <v>14</v>
      </c>
      <c r="W276" s="157" t="s">
        <v>1593</v>
      </c>
    </row>
    <row r="277" spans="1:23" ht="14.4" x14ac:dyDescent="0.3">
      <c r="A277">
        <v>84</v>
      </c>
      <c r="B277">
        <v>3</v>
      </c>
      <c r="C277" t="s">
        <v>1362</v>
      </c>
      <c r="D277">
        <v>0</v>
      </c>
      <c r="E277">
        <v>99</v>
      </c>
      <c r="F277" s="126">
        <v>205.41</v>
      </c>
      <c r="G277" s="122">
        <v>206.4</v>
      </c>
      <c r="H277" s="55" t="s">
        <v>1489</v>
      </c>
      <c r="S277" s="157">
        <v>11</v>
      </c>
      <c r="T277" s="157" t="s">
        <v>1593</v>
      </c>
      <c r="U277" s="157" t="s">
        <v>1593</v>
      </c>
      <c r="V277" s="157">
        <v>14</v>
      </c>
      <c r="W277" s="157" t="s">
        <v>1593</v>
      </c>
    </row>
    <row r="278" spans="1:23" ht="14.4" x14ac:dyDescent="0.3">
      <c r="A278">
        <v>85</v>
      </c>
      <c r="B278">
        <v>1</v>
      </c>
      <c r="C278" t="s">
        <v>1363</v>
      </c>
      <c r="D278">
        <v>0</v>
      </c>
      <c r="E278">
        <v>42</v>
      </c>
      <c r="F278" s="126">
        <v>206.35</v>
      </c>
      <c r="G278" s="122">
        <v>206.76999999999998</v>
      </c>
      <c r="H278" s="55" t="s">
        <v>1489</v>
      </c>
      <c r="S278" s="157">
        <v>11</v>
      </c>
      <c r="T278" s="157" t="s">
        <v>1593</v>
      </c>
      <c r="U278" s="157">
        <v>13</v>
      </c>
      <c r="V278" s="157">
        <v>14</v>
      </c>
      <c r="W278" s="157" t="s">
        <v>1593</v>
      </c>
    </row>
    <row r="279" spans="1:23" ht="14.4" x14ac:dyDescent="0.3">
      <c r="A279">
        <v>86</v>
      </c>
      <c r="B279">
        <v>1</v>
      </c>
      <c r="C279" t="s">
        <v>1364</v>
      </c>
      <c r="D279">
        <v>0</v>
      </c>
      <c r="E279">
        <v>80</v>
      </c>
      <c r="F279" s="126">
        <v>206.75</v>
      </c>
      <c r="G279" s="122">
        <v>207.55</v>
      </c>
      <c r="H279" s="55" t="s">
        <v>1489</v>
      </c>
      <c r="S279" s="157">
        <v>11</v>
      </c>
      <c r="T279" s="157" t="s">
        <v>1593</v>
      </c>
      <c r="U279" s="157">
        <v>13</v>
      </c>
      <c r="V279" s="157">
        <v>14</v>
      </c>
      <c r="W279" s="157" t="s">
        <v>1593</v>
      </c>
    </row>
    <row r="280" spans="1:23" ht="14.4" x14ac:dyDescent="0.3">
      <c r="A280">
        <v>86</v>
      </c>
      <c r="B280">
        <v>2</v>
      </c>
      <c r="C280" t="s">
        <v>1365</v>
      </c>
      <c r="D280">
        <v>0</v>
      </c>
      <c r="E280">
        <v>69</v>
      </c>
      <c r="F280" s="126">
        <v>207.55500000000001</v>
      </c>
      <c r="G280" s="122">
        <v>208.245</v>
      </c>
      <c r="H280" s="55" t="s">
        <v>1489</v>
      </c>
      <c r="S280" s="157">
        <v>11</v>
      </c>
      <c r="T280" s="157" t="s">
        <v>1593</v>
      </c>
      <c r="U280" s="157">
        <v>13</v>
      </c>
      <c r="V280" s="157">
        <v>14</v>
      </c>
      <c r="W280" s="157" t="s">
        <v>1593</v>
      </c>
    </row>
    <row r="281" spans="1:23" ht="14.4" x14ac:dyDescent="0.3">
      <c r="A281">
        <v>86</v>
      </c>
      <c r="B281">
        <v>3</v>
      </c>
      <c r="C281" t="s">
        <v>1366</v>
      </c>
      <c r="D281">
        <v>0</v>
      </c>
      <c r="E281">
        <v>61</v>
      </c>
      <c r="F281" s="126">
        <v>208.245</v>
      </c>
      <c r="G281" s="122">
        <v>208.85500000000002</v>
      </c>
      <c r="H281" s="55" t="s">
        <v>1489</v>
      </c>
      <c r="S281" s="157">
        <v>11</v>
      </c>
      <c r="T281" s="157" t="s">
        <v>1593</v>
      </c>
      <c r="U281" s="157">
        <v>13</v>
      </c>
      <c r="V281" s="157">
        <v>14</v>
      </c>
      <c r="W281" s="157" t="s">
        <v>1593</v>
      </c>
    </row>
    <row r="282" spans="1:23" ht="14.4" x14ac:dyDescent="0.3">
      <c r="A282">
        <v>86</v>
      </c>
      <c r="B282">
        <v>4</v>
      </c>
      <c r="C282" t="s">
        <v>1367</v>
      </c>
      <c r="D282">
        <v>0</v>
      </c>
      <c r="E282">
        <v>71</v>
      </c>
      <c r="F282" s="126">
        <v>208.85500000000002</v>
      </c>
      <c r="G282" s="122">
        <v>209.56500000000003</v>
      </c>
      <c r="H282" s="55" t="s">
        <v>1489</v>
      </c>
      <c r="S282" s="157">
        <v>11</v>
      </c>
      <c r="T282" s="157" t="s">
        <v>1593</v>
      </c>
      <c r="U282" s="157">
        <v>13</v>
      </c>
      <c r="V282" s="157">
        <v>14</v>
      </c>
      <c r="W282" s="157" t="s">
        <v>1593</v>
      </c>
    </row>
    <row r="283" spans="1:23" ht="14.4" x14ac:dyDescent="0.3">
      <c r="A283">
        <v>87</v>
      </c>
      <c r="B283">
        <v>1</v>
      </c>
      <c r="C283" t="s">
        <v>1368</v>
      </c>
      <c r="D283">
        <v>0</v>
      </c>
      <c r="E283">
        <v>95</v>
      </c>
      <c r="F283" s="126">
        <v>209.8</v>
      </c>
      <c r="G283" s="122">
        <v>210.75</v>
      </c>
      <c r="H283" s="55" t="s">
        <v>1489</v>
      </c>
      <c r="S283" s="157">
        <v>11</v>
      </c>
      <c r="T283" s="157" t="s">
        <v>1593</v>
      </c>
      <c r="U283" s="157" t="s">
        <v>1593</v>
      </c>
      <c r="V283" s="157">
        <v>14</v>
      </c>
      <c r="W283" s="157">
        <v>15</v>
      </c>
    </row>
    <row r="284" spans="1:23" ht="14.4" x14ac:dyDescent="0.3">
      <c r="A284">
        <v>87</v>
      </c>
      <c r="B284">
        <v>2</v>
      </c>
      <c r="C284" t="s">
        <v>1369</v>
      </c>
      <c r="D284">
        <v>0</v>
      </c>
      <c r="E284">
        <v>77</v>
      </c>
      <c r="F284" s="126">
        <v>210.75500000000002</v>
      </c>
      <c r="G284" s="122">
        <v>211.52500000000003</v>
      </c>
      <c r="H284" s="55" t="s">
        <v>1489</v>
      </c>
      <c r="S284" s="157">
        <v>11</v>
      </c>
      <c r="T284" s="157" t="s">
        <v>1593</v>
      </c>
      <c r="U284" s="157">
        <v>13</v>
      </c>
      <c r="V284" s="157">
        <v>14</v>
      </c>
      <c r="W284" s="157" t="s">
        <v>1593</v>
      </c>
    </row>
    <row r="285" spans="1:23" ht="14.4" x14ac:dyDescent="0.3">
      <c r="A285">
        <v>87</v>
      </c>
      <c r="B285">
        <v>3</v>
      </c>
      <c r="C285" t="s">
        <v>1370</v>
      </c>
      <c r="D285">
        <v>0</v>
      </c>
      <c r="E285">
        <v>74</v>
      </c>
      <c r="F285" s="126">
        <v>211.53000000000003</v>
      </c>
      <c r="G285" s="122">
        <v>212.27000000000004</v>
      </c>
      <c r="H285" s="55" t="s">
        <v>1489</v>
      </c>
      <c r="S285" s="157">
        <v>11</v>
      </c>
      <c r="T285" s="157" t="s">
        <v>1593</v>
      </c>
      <c r="U285" s="157">
        <v>13</v>
      </c>
      <c r="V285" s="157">
        <v>14</v>
      </c>
      <c r="W285" s="157" t="s">
        <v>1593</v>
      </c>
    </row>
    <row r="286" spans="1:23" ht="14.4" x14ac:dyDescent="0.3">
      <c r="A286">
        <v>87</v>
      </c>
      <c r="B286">
        <v>4</v>
      </c>
      <c r="C286" t="s">
        <v>1371</v>
      </c>
      <c r="D286">
        <v>0</v>
      </c>
      <c r="E286">
        <v>61</v>
      </c>
      <c r="F286" s="126">
        <v>212.27000000000004</v>
      </c>
      <c r="G286" s="122">
        <v>212.88000000000005</v>
      </c>
      <c r="H286" s="55" t="s">
        <v>1489</v>
      </c>
      <c r="S286" s="157">
        <v>11</v>
      </c>
      <c r="T286" s="157" t="s">
        <v>1593</v>
      </c>
      <c r="U286" s="157" t="s">
        <v>1593</v>
      </c>
      <c r="V286" s="157">
        <v>14</v>
      </c>
      <c r="W286" s="157" t="s">
        <v>1593</v>
      </c>
    </row>
    <row r="287" spans="1:23" ht="14.4" x14ac:dyDescent="0.3">
      <c r="A287">
        <v>88</v>
      </c>
      <c r="B287">
        <v>1</v>
      </c>
      <c r="C287" t="s">
        <v>1372</v>
      </c>
      <c r="D287">
        <v>0</v>
      </c>
      <c r="E287">
        <v>94</v>
      </c>
      <c r="F287" s="126">
        <v>212.85</v>
      </c>
      <c r="G287" s="122">
        <v>213.79</v>
      </c>
      <c r="H287" s="55" t="s">
        <v>1489</v>
      </c>
      <c r="S287" s="157">
        <v>11</v>
      </c>
      <c r="T287" s="157" t="s">
        <v>1593</v>
      </c>
      <c r="U287" s="157">
        <v>13</v>
      </c>
      <c r="V287" s="157">
        <v>14</v>
      </c>
      <c r="W287" s="157" t="s">
        <v>1593</v>
      </c>
    </row>
    <row r="288" spans="1:23" ht="14.4" x14ac:dyDescent="0.3">
      <c r="A288">
        <v>88</v>
      </c>
      <c r="B288">
        <v>2</v>
      </c>
      <c r="C288" t="s">
        <v>1373</v>
      </c>
      <c r="D288">
        <v>0</v>
      </c>
      <c r="E288">
        <v>85</v>
      </c>
      <c r="F288" s="126">
        <v>213.79499999999999</v>
      </c>
      <c r="G288" s="122">
        <v>214.64499999999998</v>
      </c>
      <c r="H288" s="55" t="s">
        <v>1489</v>
      </c>
      <c r="S288" s="157">
        <v>11</v>
      </c>
      <c r="T288" s="157" t="s">
        <v>1593</v>
      </c>
      <c r="U288" s="157">
        <v>13</v>
      </c>
      <c r="V288" s="157">
        <v>14</v>
      </c>
      <c r="W288" s="157" t="s">
        <v>1593</v>
      </c>
    </row>
    <row r="289" spans="1:23" ht="14.4" x14ac:dyDescent="0.3">
      <c r="A289">
        <v>88</v>
      </c>
      <c r="B289">
        <v>3</v>
      </c>
      <c r="C289" t="s">
        <v>1374</v>
      </c>
      <c r="D289">
        <v>0</v>
      </c>
      <c r="E289">
        <v>78</v>
      </c>
      <c r="F289" s="126">
        <v>214.64999999999998</v>
      </c>
      <c r="G289" s="122">
        <v>215.42999999999998</v>
      </c>
      <c r="H289" s="55" t="s">
        <v>1489</v>
      </c>
      <c r="S289" s="157">
        <v>11</v>
      </c>
      <c r="T289" s="157" t="s">
        <v>1593</v>
      </c>
      <c r="U289" s="157">
        <v>13</v>
      </c>
      <c r="V289" s="157">
        <v>14</v>
      </c>
      <c r="W289" s="157">
        <v>15</v>
      </c>
    </row>
    <row r="290" spans="1:23" ht="14.4" x14ac:dyDescent="0.3">
      <c r="A290">
        <v>88</v>
      </c>
      <c r="B290">
        <v>4</v>
      </c>
      <c r="C290" t="s">
        <v>1375</v>
      </c>
      <c r="D290">
        <v>0</v>
      </c>
      <c r="E290">
        <v>57</v>
      </c>
      <c r="F290" s="126">
        <v>215.42999999999998</v>
      </c>
      <c r="G290" s="122">
        <v>215.99999999999997</v>
      </c>
      <c r="H290" s="55" t="s">
        <v>1489</v>
      </c>
      <c r="S290" s="157">
        <v>11</v>
      </c>
      <c r="T290" s="157" t="s">
        <v>1593</v>
      </c>
      <c r="U290" s="157">
        <v>13</v>
      </c>
      <c r="V290" s="157">
        <v>14</v>
      </c>
      <c r="W290" s="157">
        <v>15</v>
      </c>
    </row>
    <row r="291" spans="1:23" ht="14.4" x14ac:dyDescent="0.3">
      <c r="A291">
        <v>89</v>
      </c>
      <c r="B291">
        <v>1</v>
      </c>
      <c r="C291" t="s">
        <v>1376</v>
      </c>
      <c r="D291">
        <v>0</v>
      </c>
      <c r="E291">
        <v>91</v>
      </c>
      <c r="F291" s="126">
        <v>215.9</v>
      </c>
      <c r="G291" s="122">
        <v>216.81</v>
      </c>
      <c r="H291" s="55" t="s">
        <v>1489</v>
      </c>
      <c r="S291" s="157">
        <v>11</v>
      </c>
      <c r="T291" s="157" t="s">
        <v>1593</v>
      </c>
      <c r="U291" s="157">
        <v>13</v>
      </c>
      <c r="V291" s="157">
        <v>14</v>
      </c>
      <c r="W291" s="157">
        <v>15</v>
      </c>
    </row>
    <row r="292" spans="1:23" ht="14.4" x14ac:dyDescent="0.3">
      <c r="A292">
        <v>89</v>
      </c>
      <c r="B292">
        <v>2</v>
      </c>
      <c r="C292" t="s">
        <v>1377</v>
      </c>
      <c r="D292">
        <v>0</v>
      </c>
      <c r="E292">
        <v>70</v>
      </c>
      <c r="F292" s="126">
        <v>216.81</v>
      </c>
      <c r="G292" s="122">
        <v>217.51</v>
      </c>
      <c r="H292" s="55" t="s">
        <v>1489</v>
      </c>
      <c r="S292" s="157">
        <v>11</v>
      </c>
      <c r="T292" s="157" t="s">
        <v>1593</v>
      </c>
      <c r="U292" s="157">
        <v>13</v>
      </c>
      <c r="V292" s="157">
        <v>14</v>
      </c>
      <c r="W292" s="157">
        <v>15</v>
      </c>
    </row>
    <row r="293" spans="1:23" ht="14.4" x14ac:dyDescent="0.3">
      <c r="A293">
        <v>89</v>
      </c>
      <c r="B293">
        <v>3</v>
      </c>
      <c r="C293" t="s">
        <v>1378</v>
      </c>
      <c r="D293">
        <v>0</v>
      </c>
      <c r="E293">
        <v>95</v>
      </c>
      <c r="F293" s="126">
        <v>217.51500000000001</v>
      </c>
      <c r="G293" s="122">
        <v>218.465</v>
      </c>
      <c r="H293" s="55" t="s">
        <v>1489</v>
      </c>
      <c r="S293" s="157">
        <v>11</v>
      </c>
      <c r="T293" s="157" t="s">
        <v>1593</v>
      </c>
      <c r="U293" s="157">
        <v>13</v>
      </c>
      <c r="V293" s="157">
        <v>14</v>
      </c>
      <c r="W293" s="157">
        <v>15</v>
      </c>
    </row>
    <row r="294" spans="1:23" ht="14.4" x14ac:dyDescent="0.3">
      <c r="A294">
        <v>89</v>
      </c>
      <c r="B294">
        <v>4</v>
      </c>
      <c r="C294" t="s">
        <v>1379</v>
      </c>
      <c r="D294">
        <v>0</v>
      </c>
      <c r="E294">
        <v>59</v>
      </c>
      <c r="F294" s="126">
        <v>218.47500000000002</v>
      </c>
      <c r="G294" s="122">
        <v>219.06500000000003</v>
      </c>
      <c r="H294" s="55" t="s">
        <v>1489</v>
      </c>
      <c r="S294" s="157">
        <v>11</v>
      </c>
      <c r="T294" s="157" t="s">
        <v>1593</v>
      </c>
      <c r="U294" s="157">
        <v>13</v>
      </c>
      <c r="V294" s="157">
        <v>14</v>
      </c>
      <c r="W294" s="157">
        <v>15</v>
      </c>
    </row>
    <row r="295" spans="1:23" ht="14.4" x14ac:dyDescent="0.3">
      <c r="A295">
        <v>90</v>
      </c>
      <c r="B295">
        <v>1</v>
      </c>
      <c r="C295" t="s">
        <v>1380</v>
      </c>
      <c r="D295">
        <v>0</v>
      </c>
      <c r="E295">
        <v>85</v>
      </c>
      <c r="F295" s="126">
        <v>218.95</v>
      </c>
      <c r="G295" s="122">
        <v>219.79999999999998</v>
      </c>
      <c r="H295" s="55" t="s">
        <v>1489</v>
      </c>
      <c r="S295" s="157">
        <v>11</v>
      </c>
      <c r="T295" s="157" t="s">
        <v>1593</v>
      </c>
      <c r="U295" s="157">
        <v>13</v>
      </c>
      <c r="V295" s="157">
        <v>14</v>
      </c>
      <c r="W295" s="157">
        <v>15</v>
      </c>
    </row>
    <row r="296" spans="1:23" ht="14.4" x14ac:dyDescent="0.3">
      <c r="A296">
        <v>90</v>
      </c>
      <c r="B296">
        <v>2</v>
      </c>
      <c r="C296" t="s">
        <v>1381</v>
      </c>
      <c r="D296">
        <v>0</v>
      </c>
      <c r="E296">
        <v>88</v>
      </c>
      <c r="F296" s="126">
        <v>219.79999999999998</v>
      </c>
      <c r="G296" s="122">
        <v>220.67999999999998</v>
      </c>
      <c r="H296" s="55" t="s">
        <v>1489</v>
      </c>
      <c r="S296" s="157">
        <v>11</v>
      </c>
      <c r="T296" s="157" t="s">
        <v>1593</v>
      </c>
      <c r="U296" s="157">
        <v>13</v>
      </c>
      <c r="V296" s="157">
        <v>14</v>
      </c>
      <c r="W296" s="157" t="s">
        <v>1593</v>
      </c>
    </row>
    <row r="297" spans="1:23" ht="14.4" x14ac:dyDescent="0.3">
      <c r="A297">
        <v>90</v>
      </c>
      <c r="B297">
        <v>3</v>
      </c>
      <c r="C297" t="s">
        <v>1382</v>
      </c>
      <c r="D297">
        <v>0</v>
      </c>
      <c r="E297">
        <v>85</v>
      </c>
      <c r="F297" s="126">
        <v>220.68499999999997</v>
      </c>
      <c r="G297" s="122">
        <v>221.53499999999997</v>
      </c>
      <c r="H297" s="55" t="s">
        <v>1489</v>
      </c>
      <c r="S297" s="157">
        <v>11</v>
      </c>
      <c r="T297" s="157" t="s">
        <v>1593</v>
      </c>
      <c r="U297" s="157">
        <v>13</v>
      </c>
      <c r="V297" s="157">
        <v>14</v>
      </c>
      <c r="W297" s="157" t="s">
        <v>1593</v>
      </c>
    </row>
    <row r="298" spans="1:23" ht="14.4" x14ac:dyDescent="0.3">
      <c r="A298">
        <v>91</v>
      </c>
      <c r="B298">
        <v>1</v>
      </c>
      <c r="C298" t="s">
        <v>1383</v>
      </c>
      <c r="D298">
        <v>0</v>
      </c>
      <c r="E298">
        <v>57</v>
      </c>
      <c r="F298" s="126">
        <v>221.4</v>
      </c>
      <c r="G298" s="122">
        <v>221.97</v>
      </c>
      <c r="H298" s="55" t="s">
        <v>1489</v>
      </c>
      <c r="S298" s="157">
        <v>11</v>
      </c>
      <c r="T298" s="157" t="s">
        <v>1593</v>
      </c>
      <c r="U298" s="157">
        <v>13</v>
      </c>
      <c r="V298" s="157">
        <v>14</v>
      </c>
      <c r="W298" s="157" t="s">
        <v>1593</v>
      </c>
    </row>
    <row r="299" spans="1:23" ht="14.4" x14ac:dyDescent="0.3">
      <c r="A299">
        <v>92</v>
      </c>
      <c r="B299">
        <v>1</v>
      </c>
      <c r="C299" t="s">
        <v>1384</v>
      </c>
      <c r="D299">
        <v>0</v>
      </c>
      <c r="E299">
        <v>87</v>
      </c>
      <c r="F299" s="126">
        <v>222</v>
      </c>
      <c r="G299" s="122">
        <v>222.87</v>
      </c>
      <c r="H299" s="55" t="s">
        <v>1489</v>
      </c>
      <c r="S299" s="157">
        <v>11</v>
      </c>
      <c r="T299" s="157" t="s">
        <v>1593</v>
      </c>
      <c r="U299" s="157">
        <v>13</v>
      </c>
      <c r="V299" s="157">
        <v>14</v>
      </c>
      <c r="W299" s="157">
        <v>15</v>
      </c>
    </row>
    <row r="300" spans="1:23" ht="14.4" x14ac:dyDescent="0.3">
      <c r="A300">
        <v>92</v>
      </c>
      <c r="B300">
        <v>2</v>
      </c>
      <c r="C300" t="s">
        <v>1385</v>
      </c>
      <c r="D300">
        <v>0</v>
      </c>
      <c r="E300">
        <v>66</v>
      </c>
      <c r="F300" s="126">
        <v>222.875</v>
      </c>
      <c r="G300" s="122">
        <v>223.535</v>
      </c>
      <c r="H300" s="55" t="s">
        <v>1489</v>
      </c>
      <c r="S300" s="157">
        <v>11</v>
      </c>
      <c r="T300" s="157" t="s">
        <v>1593</v>
      </c>
      <c r="U300" s="157">
        <v>13</v>
      </c>
      <c r="V300" s="157">
        <v>14</v>
      </c>
      <c r="W300" s="157" t="s">
        <v>1593</v>
      </c>
    </row>
    <row r="301" spans="1:23" ht="14.4" x14ac:dyDescent="0.3">
      <c r="A301">
        <v>92</v>
      </c>
      <c r="B301">
        <v>3</v>
      </c>
      <c r="C301" t="s">
        <v>1386</v>
      </c>
      <c r="D301">
        <v>0</v>
      </c>
      <c r="E301">
        <v>77</v>
      </c>
      <c r="F301" s="126">
        <v>223.54</v>
      </c>
      <c r="G301" s="122">
        <v>224.31</v>
      </c>
      <c r="H301" s="55" t="s">
        <v>1489</v>
      </c>
      <c r="S301" s="157">
        <v>11</v>
      </c>
      <c r="T301" s="157" t="s">
        <v>1593</v>
      </c>
      <c r="U301" s="157">
        <v>13</v>
      </c>
      <c r="V301" s="157">
        <v>14</v>
      </c>
      <c r="W301" s="157">
        <v>15</v>
      </c>
    </row>
    <row r="302" spans="1:23" ht="14.4" x14ac:dyDescent="0.3">
      <c r="A302">
        <v>92</v>
      </c>
      <c r="B302">
        <v>4</v>
      </c>
      <c r="C302" t="s">
        <v>1387</v>
      </c>
      <c r="D302">
        <v>0</v>
      </c>
      <c r="E302">
        <v>87</v>
      </c>
      <c r="F302" s="126">
        <v>224.315</v>
      </c>
      <c r="G302" s="122">
        <v>225.185</v>
      </c>
      <c r="H302" s="55" t="s">
        <v>1489</v>
      </c>
      <c r="S302" s="157">
        <v>11</v>
      </c>
      <c r="T302" s="157" t="s">
        <v>1593</v>
      </c>
      <c r="U302" s="157">
        <v>13</v>
      </c>
      <c r="V302" s="157">
        <v>14</v>
      </c>
      <c r="W302" s="157" t="s">
        <v>1593</v>
      </c>
    </row>
    <row r="303" spans="1:23" ht="14.4" x14ac:dyDescent="0.3">
      <c r="A303">
        <v>93</v>
      </c>
      <c r="B303">
        <v>1</v>
      </c>
      <c r="C303" t="s">
        <v>1388</v>
      </c>
      <c r="D303">
        <v>0</v>
      </c>
      <c r="E303">
        <v>63</v>
      </c>
      <c r="F303" s="126">
        <v>225.05</v>
      </c>
      <c r="G303" s="122">
        <v>225.68</v>
      </c>
      <c r="H303" s="55" t="s">
        <v>1489</v>
      </c>
      <c r="S303" s="157" t="s">
        <v>1593</v>
      </c>
      <c r="T303" s="157" t="s">
        <v>1593</v>
      </c>
      <c r="U303" s="157">
        <v>13</v>
      </c>
      <c r="V303" s="157">
        <v>14</v>
      </c>
      <c r="W303" s="157">
        <v>15</v>
      </c>
    </row>
    <row r="304" spans="1:23" ht="14.4" x14ac:dyDescent="0.3">
      <c r="A304">
        <v>93</v>
      </c>
      <c r="B304">
        <v>2</v>
      </c>
      <c r="C304" t="s">
        <v>1389</v>
      </c>
      <c r="D304">
        <v>0</v>
      </c>
      <c r="E304">
        <v>79</v>
      </c>
      <c r="F304" s="126">
        <v>225.685</v>
      </c>
      <c r="G304" s="122">
        <v>226.47499999999999</v>
      </c>
      <c r="H304" s="55" t="s">
        <v>1489</v>
      </c>
      <c r="S304" s="157">
        <v>11</v>
      </c>
      <c r="T304" s="157" t="s">
        <v>1593</v>
      </c>
      <c r="U304" s="157">
        <v>13</v>
      </c>
      <c r="V304" s="157">
        <v>14</v>
      </c>
      <c r="W304" s="157">
        <v>15</v>
      </c>
    </row>
    <row r="305" spans="1:23" ht="14.4" x14ac:dyDescent="0.3">
      <c r="A305">
        <v>93</v>
      </c>
      <c r="B305">
        <v>3</v>
      </c>
      <c r="C305" t="s">
        <v>1390</v>
      </c>
      <c r="D305">
        <v>0</v>
      </c>
      <c r="E305">
        <v>75</v>
      </c>
      <c r="F305" s="126">
        <v>226.47499999999999</v>
      </c>
      <c r="G305" s="122">
        <v>227.22499999999999</v>
      </c>
      <c r="H305" s="55" t="s">
        <v>1489</v>
      </c>
      <c r="S305" s="157">
        <v>11</v>
      </c>
      <c r="T305" s="157" t="s">
        <v>1593</v>
      </c>
      <c r="U305" s="157">
        <v>13</v>
      </c>
      <c r="V305" s="157">
        <v>14</v>
      </c>
      <c r="W305" s="157">
        <v>15</v>
      </c>
    </row>
    <row r="306" spans="1:23" ht="14.4" x14ac:dyDescent="0.3">
      <c r="A306">
        <v>94</v>
      </c>
      <c r="B306">
        <v>1</v>
      </c>
      <c r="C306" t="s">
        <v>1391</v>
      </c>
      <c r="D306">
        <v>0</v>
      </c>
      <c r="E306">
        <v>94</v>
      </c>
      <c r="F306" s="126">
        <v>227.15</v>
      </c>
      <c r="G306" s="122">
        <v>228.09</v>
      </c>
      <c r="H306" s="55" t="s">
        <v>1489</v>
      </c>
      <c r="S306" s="157">
        <v>11</v>
      </c>
      <c r="T306" s="157" t="s">
        <v>1593</v>
      </c>
      <c r="U306" s="157">
        <v>13</v>
      </c>
      <c r="V306" s="157">
        <v>14</v>
      </c>
      <c r="W306" s="157">
        <v>15</v>
      </c>
    </row>
    <row r="307" spans="1:23" ht="14.4" x14ac:dyDescent="0.3">
      <c r="A307">
        <v>95</v>
      </c>
      <c r="B307">
        <v>1</v>
      </c>
      <c r="C307" t="s">
        <v>1392</v>
      </c>
      <c r="D307">
        <v>0</v>
      </c>
      <c r="E307">
        <v>72</v>
      </c>
      <c r="F307" s="126">
        <v>228.1</v>
      </c>
      <c r="G307" s="122">
        <v>228.82</v>
      </c>
      <c r="H307" s="55" t="s">
        <v>1489</v>
      </c>
      <c r="S307" s="157">
        <v>11</v>
      </c>
      <c r="T307" s="157" t="s">
        <v>1593</v>
      </c>
      <c r="U307" s="157">
        <v>13</v>
      </c>
      <c r="V307" s="157">
        <v>14</v>
      </c>
      <c r="W307" s="157">
        <v>15</v>
      </c>
    </row>
    <row r="308" spans="1:23" ht="14.4" x14ac:dyDescent="0.3">
      <c r="A308">
        <v>95</v>
      </c>
      <c r="B308">
        <v>2</v>
      </c>
      <c r="C308" t="s">
        <v>1393</v>
      </c>
      <c r="D308">
        <v>0</v>
      </c>
      <c r="E308">
        <v>93</v>
      </c>
      <c r="F308" s="126">
        <v>228.82</v>
      </c>
      <c r="G308" s="122">
        <v>229.75</v>
      </c>
      <c r="H308" s="55" t="s">
        <v>1489</v>
      </c>
      <c r="S308" s="157">
        <v>11</v>
      </c>
      <c r="T308" s="157" t="s">
        <v>1593</v>
      </c>
      <c r="U308" s="157">
        <v>13</v>
      </c>
      <c r="V308" s="157">
        <v>14</v>
      </c>
      <c r="W308" s="157">
        <v>15</v>
      </c>
    </row>
    <row r="309" spans="1:23" ht="14.4" x14ac:dyDescent="0.3">
      <c r="A309">
        <v>95</v>
      </c>
      <c r="B309">
        <v>3</v>
      </c>
      <c r="C309" t="s">
        <v>1394</v>
      </c>
      <c r="D309">
        <v>0</v>
      </c>
      <c r="E309">
        <v>85</v>
      </c>
      <c r="F309" s="126">
        <v>229.755</v>
      </c>
      <c r="G309" s="122">
        <v>230.60499999999999</v>
      </c>
      <c r="H309" s="55" t="s">
        <v>1489</v>
      </c>
      <c r="S309" s="157">
        <v>11</v>
      </c>
      <c r="T309" s="157" t="s">
        <v>1593</v>
      </c>
      <c r="U309" s="157">
        <v>13</v>
      </c>
      <c r="V309" s="157">
        <v>14</v>
      </c>
      <c r="W309" s="157">
        <v>15</v>
      </c>
    </row>
    <row r="310" spans="1:23" ht="14.4" x14ac:dyDescent="0.3">
      <c r="A310">
        <v>95</v>
      </c>
      <c r="B310">
        <v>4</v>
      </c>
      <c r="C310" t="s">
        <v>1395</v>
      </c>
      <c r="D310">
        <v>0</v>
      </c>
      <c r="E310">
        <v>59</v>
      </c>
      <c r="F310" s="126">
        <v>230.60499999999999</v>
      </c>
      <c r="G310" s="122">
        <v>231.19499999999999</v>
      </c>
      <c r="H310" s="55" t="s">
        <v>1489</v>
      </c>
      <c r="S310" s="157">
        <v>11</v>
      </c>
      <c r="T310" s="157" t="s">
        <v>1593</v>
      </c>
      <c r="U310" s="157" t="s">
        <v>1593</v>
      </c>
      <c r="V310" s="157">
        <v>14</v>
      </c>
      <c r="W310" s="157">
        <v>15</v>
      </c>
    </row>
    <row r="311" spans="1:23" ht="14.4" x14ac:dyDescent="0.3">
      <c r="A311">
        <v>96</v>
      </c>
      <c r="B311">
        <v>1</v>
      </c>
      <c r="C311" t="s">
        <v>1396</v>
      </c>
      <c r="D311">
        <v>0</v>
      </c>
      <c r="E311">
        <v>90</v>
      </c>
      <c r="F311" s="126">
        <v>231.15</v>
      </c>
      <c r="G311" s="122">
        <v>232.05</v>
      </c>
      <c r="H311" s="55" t="s">
        <v>1489</v>
      </c>
      <c r="S311" s="157">
        <v>11</v>
      </c>
      <c r="T311" s="157" t="s">
        <v>1593</v>
      </c>
      <c r="U311" s="157">
        <v>13</v>
      </c>
      <c r="V311" s="157">
        <v>14</v>
      </c>
      <c r="W311" s="157" t="s">
        <v>1593</v>
      </c>
    </row>
    <row r="312" spans="1:23" ht="14.4" x14ac:dyDescent="0.3">
      <c r="A312">
        <v>96</v>
      </c>
      <c r="B312">
        <v>2</v>
      </c>
      <c r="C312" t="s">
        <v>1397</v>
      </c>
      <c r="D312">
        <v>0</v>
      </c>
      <c r="E312">
        <v>87</v>
      </c>
      <c r="F312" s="126">
        <v>232.05500000000001</v>
      </c>
      <c r="G312" s="122">
        <v>232.92500000000001</v>
      </c>
      <c r="H312" s="55" t="s">
        <v>1489</v>
      </c>
      <c r="S312" s="157">
        <v>11</v>
      </c>
      <c r="T312" s="157" t="s">
        <v>1593</v>
      </c>
      <c r="U312" s="157">
        <v>13</v>
      </c>
      <c r="V312" s="157">
        <v>14</v>
      </c>
      <c r="W312" s="157">
        <v>15</v>
      </c>
    </row>
    <row r="313" spans="1:23" ht="14.4" x14ac:dyDescent="0.3">
      <c r="A313">
        <v>96</v>
      </c>
      <c r="B313">
        <v>3</v>
      </c>
      <c r="C313" t="s">
        <v>1398</v>
      </c>
      <c r="D313">
        <v>0</v>
      </c>
      <c r="E313">
        <v>62</v>
      </c>
      <c r="F313" s="126">
        <v>232.92500000000001</v>
      </c>
      <c r="G313" s="122">
        <v>233.54500000000002</v>
      </c>
      <c r="H313" s="55" t="s">
        <v>1489</v>
      </c>
      <c r="S313" s="157">
        <v>11</v>
      </c>
      <c r="T313" s="157" t="s">
        <v>1593</v>
      </c>
      <c r="U313" s="157">
        <v>13</v>
      </c>
      <c r="V313" s="157">
        <v>14</v>
      </c>
      <c r="W313" s="157">
        <v>15</v>
      </c>
    </row>
    <row r="314" spans="1:23" ht="14.4" x14ac:dyDescent="0.3">
      <c r="A314">
        <v>96</v>
      </c>
      <c r="B314">
        <v>4</v>
      </c>
      <c r="C314" t="s">
        <v>1399</v>
      </c>
      <c r="D314">
        <v>0</v>
      </c>
      <c r="E314">
        <v>79</v>
      </c>
      <c r="F314" s="126">
        <v>233.54500000000002</v>
      </c>
      <c r="G314" s="122">
        <v>234.33500000000001</v>
      </c>
      <c r="H314" s="55" t="s">
        <v>1489</v>
      </c>
      <c r="S314" s="157">
        <v>11</v>
      </c>
      <c r="T314" s="157" t="s">
        <v>1593</v>
      </c>
      <c r="U314" s="157">
        <v>13</v>
      </c>
      <c r="V314" s="157">
        <v>14</v>
      </c>
      <c r="W314" s="157">
        <v>15</v>
      </c>
    </row>
    <row r="315" spans="1:23" s="55" customFormat="1" ht="14.4" x14ac:dyDescent="0.3">
      <c r="A315" s="55">
        <v>97</v>
      </c>
      <c r="B315" s="55">
        <v>1</v>
      </c>
      <c r="C315" s="55" t="s">
        <v>1586</v>
      </c>
      <c r="D315" s="55">
        <v>0</v>
      </c>
      <c r="E315" s="55">
        <v>81</v>
      </c>
      <c r="F315" s="128">
        <v>234.2</v>
      </c>
      <c r="G315" s="124">
        <v>235.01</v>
      </c>
      <c r="H315" s="55" t="s">
        <v>1489</v>
      </c>
      <c r="S315" s="157">
        <v>11</v>
      </c>
      <c r="T315" s="157" t="s">
        <v>1593</v>
      </c>
      <c r="U315" s="157">
        <v>13</v>
      </c>
      <c r="V315" s="157">
        <v>14</v>
      </c>
      <c r="W315" s="157">
        <v>15</v>
      </c>
    </row>
    <row r="316" spans="1:23" ht="14.4" x14ac:dyDescent="0.3">
      <c r="A316">
        <v>97</v>
      </c>
      <c r="B316">
        <v>2</v>
      </c>
      <c r="C316" t="s">
        <v>1400</v>
      </c>
      <c r="D316">
        <v>0</v>
      </c>
      <c r="E316">
        <v>95</v>
      </c>
      <c r="F316" s="126">
        <v>235.01499999999999</v>
      </c>
      <c r="G316" s="122">
        <v>235.96499999999997</v>
      </c>
      <c r="H316" s="55" t="s">
        <v>1489</v>
      </c>
      <c r="S316" s="157">
        <v>11</v>
      </c>
      <c r="T316" s="157" t="s">
        <v>1593</v>
      </c>
      <c r="U316" s="157">
        <v>13</v>
      </c>
      <c r="V316" s="157">
        <v>14</v>
      </c>
      <c r="W316" s="157">
        <v>15</v>
      </c>
    </row>
    <row r="317" spans="1:23" ht="14.4" x14ac:dyDescent="0.3">
      <c r="A317">
        <v>97</v>
      </c>
      <c r="B317">
        <v>3</v>
      </c>
      <c r="C317" t="s">
        <v>1401</v>
      </c>
      <c r="D317">
        <v>0</v>
      </c>
      <c r="E317">
        <v>65</v>
      </c>
      <c r="F317" s="126">
        <v>235.96499999999997</v>
      </c>
      <c r="G317" s="122">
        <v>236.61499999999998</v>
      </c>
      <c r="H317" s="55" t="s">
        <v>1489</v>
      </c>
      <c r="S317" s="157">
        <v>11</v>
      </c>
      <c r="T317" s="157" t="s">
        <v>1593</v>
      </c>
      <c r="U317" s="157">
        <v>13</v>
      </c>
      <c r="V317" s="157">
        <v>14</v>
      </c>
      <c r="W317" s="157">
        <v>15</v>
      </c>
    </row>
    <row r="318" spans="1:23" ht="14.4" x14ac:dyDescent="0.3">
      <c r="A318">
        <v>97</v>
      </c>
      <c r="B318">
        <v>4</v>
      </c>
      <c r="C318" t="s">
        <v>1402</v>
      </c>
      <c r="D318">
        <v>0</v>
      </c>
      <c r="E318">
        <v>66</v>
      </c>
      <c r="F318" s="126">
        <v>236.61999999999998</v>
      </c>
      <c r="G318" s="122">
        <v>237.27999999999997</v>
      </c>
      <c r="H318" s="55" t="s">
        <v>1489</v>
      </c>
      <c r="S318" s="157">
        <v>11</v>
      </c>
      <c r="T318" s="157" t="s">
        <v>1593</v>
      </c>
      <c r="U318" s="157">
        <v>13</v>
      </c>
      <c r="V318" s="157">
        <v>14</v>
      </c>
      <c r="W318" s="157">
        <v>15</v>
      </c>
    </row>
    <row r="319" spans="1:23" ht="14.4" x14ac:dyDescent="0.3">
      <c r="A319">
        <v>98</v>
      </c>
      <c r="B319">
        <v>1</v>
      </c>
      <c r="C319" t="s">
        <v>1403</v>
      </c>
      <c r="D319">
        <v>0</v>
      </c>
      <c r="E319">
        <v>93</v>
      </c>
      <c r="F319" s="126">
        <v>237.25</v>
      </c>
      <c r="G319" s="122">
        <v>238.18</v>
      </c>
      <c r="H319" s="55" t="s">
        <v>1489</v>
      </c>
      <c r="S319" s="157">
        <v>11</v>
      </c>
      <c r="T319" s="157" t="s">
        <v>1593</v>
      </c>
      <c r="U319" s="157">
        <v>13</v>
      </c>
      <c r="V319" s="157">
        <v>14</v>
      </c>
      <c r="W319" s="157">
        <v>15</v>
      </c>
    </row>
    <row r="320" spans="1:23" ht="14.4" x14ac:dyDescent="0.3">
      <c r="A320">
        <v>98</v>
      </c>
      <c r="B320">
        <v>2</v>
      </c>
      <c r="C320" t="s">
        <v>1404</v>
      </c>
      <c r="D320">
        <v>0</v>
      </c>
      <c r="E320">
        <v>99</v>
      </c>
      <c r="F320" s="126">
        <v>238.185</v>
      </c>
      <c r="G320" s="122">
        <v>239.17500000000001</v>
      </c>
      <c r="H320" s="55" t="s">
        <v>1489</v>
      </c>
      <c r="S320" s="157">
        <v>11</v>
      </c>
      <c r="T320" s="157" t="s">
        <v>1593</v>
      </c>
      <c r="U320" s="157">
        <v>13</v>
      </c>
      <c r="V320" s="157">
        <v>14</v>
      </c>
      <c r="W320" s="157" t="s">
        <v>1593</v>
      </c>
    </row>
    <row r="321" spans="1:23" ht="14.4" x14ac:dyDescent="0.3">
      <c r="A321">
        <v>98</v>
      </c>
      <c r="B321">
        <v>3</v>
      </c>
      <c r="C321" t="s">
        <v>1405</v>
      </c>
      <c r="D321">
        <v>0</v>
      </c>
      <c r="E321">
        <v>64</v>
      </c>
      <c r="F321" s="126">
        <v>239.17500000000001</v>
      </c>
      <c r="G321" s="122">
        <v>239.815</v>
      </c>
      <c r="H321" s="55" t="s">
        <v>1489</v>
      </c>
      <c r="S321" s="157">
        <v>11</v>
      </c>
      <c r="T321" s="157" t="s">
        <v>1593</v>
      </c>
      <c r="U321" s="157">
        <v>13</v>
      </c>
      <c r="V321" s="157">
        <v>14</v>
      </c>
      <c r="W321" s="157" t="s">
        <v>1593</v>
      </c>
    </row>
    <row r="322" spans="1:23" ht="14.4" x14ac:dyDescent="0.3">
      <c r="A322">
        <v>98</v>
      </c>
      <c r="B322">
        <v>4</v>
      </c>
      <c r="C322" t="s">
        <v>1406</v>
      </c>
      <c r="D322">
        <v>0</v>
      </c>
      <c r="E322">
        <v>63</v>
      </c>
      <c r="F322" s="126">
        <v>239.82500000000002</v>
      </c>
      <c r="G322" s="122">
        <v>240.45500000000001</v>
      </c>
      <c r="H322" s="55" t="s">
        <v>1489</v>
      </c>
      <c r="S322" s="157">
        <v>11</v>
      </c>
      <c r="T322" s="157" t="s">
        <v>1593</v>
      </c>
      <c r="U322" s="157">
        <v>13</v>
      </c>
      <c r="V322" s="157">
        <v>14</v>
      </c>
      <c r="W322" s="157">
        <v>15</v>
      </c>
    </row>
    <row r="323" spans="1:23" ht="14.4" x14ac:dyDescent="0.3">
      <c r="A323">
        <v>99</v>
      </c>
      <c r="B323">
        <v>1</v>
      </c>
      <c r="C323" t="s">
        <v>1407</v>
      </c>
      <c r="D323">
        <v>0</v>
      </c>
      <c r="E323">
        <v>94</v>
      </c>
      <c r="F323" s="126">
        <v>240.3</v>
      </c>
      <c r="G323" s="122">
        <v>241.24</v>
      </c>
      <c r="H323" s="55" t="s">
        <v>1489</v>
      </c>
      <c r="S323" s="157">
        <v>11</v>
      </c>
      <c r="T323" s="157" t="s">
        <v>1593</v>
      </c>
      <c r="U323" s="157">
        <v>13</v>
      </c>
      <c r="V323" s="157">
        <v>14</v>
      </c>
      <c r="W323" s="157">
        <v>15</v>
      </c>
    </row>
    <row r="324" spans="1:23" ht="14.4" x14ac:dyDescent="0.3">
      <c r="A324">
        <v>99</v>
      </c>
      <c r="B324">
        <v>2</v>
      </c>
      <c r="C324" t="s">
        <v>1408</v>
      </c>
      <c r="D324">
        <v>0</v>
      </c>
      <c r="E324">
        <v>78</v>
      </c>
      <c r="F324" s="126">
        <v>241.25</v>
      </c>
      <c r="G324" s="122">
        <v>242.03</v>
      </c>
      <c r="H324" s="55" t="s">
        <v>1489</v>
      </c>
      <c r="S324" s="157">
        <v>11</v>
      </c>
      <c r="T324" s="157" t="s">
        <v>1593</v>
      </c>
      <c r="U324" s="157">
        <v>13</v>
      </c>
      <c r="V324" s="157">
        <v>14</v>
      </c>
      <c r="W324" s="157">
        <v>15</v>
      </c>
    </row>
    <row r="325" spans="1:23" ht="14.4" x14ac:dyDescent="0.3">
      <c r="A325">
        <v>99</v>
      </c>
      <c r="B325">
        <v>3</v>
      </c>
      <c r="C325" t="s">
        <v>1409</v>
      </c>
      <c r="D325">
        <v>0</v>
      </c>
      <c r="E325">
        <v>85</v>
      </c>
      <c r="F325" s="126">
        <v>242.04</v>
      </c>
      <c r="G325" s="122">
        <v>242.89</v>
      </c>
      <c r="H325" s="55" t="s">
        <v>1489</v>
      </c>
      <c r="S325" s="157">
        <v>11</v>
      </c>
      <c r="T325" s="157" t="s">
        <v>1593</v>
      </c>
      <c r="U325" s="157">
        <v>13</v>
      </c>
      <c r="V325" s="157">
        <v>14</v>
      </c>
      <c r="W325" s="157">
        <v>15</v>
      </c>
    </row>
    <row r="326" spans="1:23" ht="14.4" x14ac:dyDescent="0.3">
      <c r="A326">
        <v>99</v>
      </c>
      <c r="B326">
        <v>4</v>
      </c>
      <c r="C326" t="s">
        <v>1410</v>
      </c>
      <c r="D326">
        <v>0</v>
      </c>
      <c r="E326">
        <v>55</v>
      </c>
      <c r="F326" s="126">
        <v>242.89499999999998</v>
      </c>
      <c r="G326" s="122">
        <v>243.44499999999999</v>
      </c>
      <c r="H326" s="55" t="s">
        <v>1489</v>
      </c>
      <c r="S326" s="157">
        <v>11</v>
      </c>
      <c r="T326" s="157" t="s">
        <v>1593</v>
      </c>
      <c r="U326" s="157">
        <v>13</v>
      </c>
      <c r="V326" s="157">
        <v>14</v>
      </c>
      <c r="W326" s="157" t="s">
        <v>1593</v>
      </c>
    </row>
    <row r="327" spans="1:23" ht="14.4" x14ac:dyDescent="0.3">
      <c r="A327">
        <v>100</v>
      </c>
      <c r="B327">
        <v>1</v>
      </c>
      <c r="C327" t="s">
        <v>1411</v>
      </c>
      <c r="D327">
        <v>0</v>
      </c>
      <c r="E327">
        <v>95</v>
      </c>
      <c r="F327" s="126">
        <v>243.35</v>
      </c>
      <c r="G327" s="122">
        <v>244.29999999999998</v>
      </c>
      <c r="H327" s="55" t="s">
        <v>1489</v>
      </c>
      <c r="S327" s="157">
        <v>11</v>
      </c>
      <c r="T327" s="157" t="s">
        <v>1593</v>
      </c>
      <c r="U327" s="157">
        <v>13</v>
      </c>
      <c r="V327" s="157">
        <v>14</v>
      </c>
      <c r="W327" s="157" t="s">
        <v>1593</v>
      </c>
    </row>
    <row r="328" spans="1:23" ht="14.4" x14ac:dyDescent="0.3">
      <c r="A328">
        <v>100</v>
      </c>
      <c r="B328">
        <v>2</v>
      </c>
      <c r="C328" t="s">
        <v>1412</v>
      </c>
      <c r="D328">
        <v>0</v>
      </c>
      <c r="E328">
        <v>67</v>
      </c>
      <c r="F328" s="126">
        <v>244.29999999999998</v>
      </c>
      <c r="G328" s="122">
        <v>244.96999999999997</v>
      </c>
      <c r="H328" s="55" t="s">
        <v>1489</v>
      </c>
      <c r="S328" s="157">
        <v>11</v>
      </c>
      <c r="T328" s="157" t="s">
        <v>1593</v>
      </c>
      <c r="U328" s="157">
        <v>13</v>
      </c>
      <c r="V328" s="157">
        <v>14</v>
      </c>
      <c r="W328" s="157" t="s">
        <v>1593</v>
      </c>
    </row>
    <row r="329" spans="1:23" ht="14.4" x14ac:dyDescent="0.3">
      <c r="A329">
        <v>100</v>
      </c>
      <c r="B329">
        <v>3</v>
      </c>
      <c r="C329" t="s">
        <v>1413</v>
      </c>
      <c r="D329">
        <v>0</v>
      </c>
      <c r="E329">
        <v>81</v>
      </c>
      <c r="F329" s="126">
        <v>244.97499999999999</v>
      </c>
      <c r="G329" s="122">
        <v>245.785</v>
      </c>
      <c r="H329" s="55" t="s">
        <v>1489</v>
      </c>
      <c r="S329" s="157">
        <v>11</v>
      </c>
      <c r="T329" s="157" t="s">
        <v>1593</v>
      </c>
      <c r="U329" s="157">
        <v>13</v>
      </c>
      <c r="V329" s="157">
        <v>14</v>
      </c>
      <c r="W329" s="157">
        <v>15</v>
      </c>
    </row>
    <row r="330" spans="1:23" ht="14.4" x14ac:dyDescent="0.3">
      <c r="A330">
        <v>100</v>
      </c>
      <c r="B330">
        <v>4</v>
      </c>
      <c r="C330" t="s">
        <v>1414</v>
      </c>
      <c r="D330">
        <v>0</v>
      </c>
      <c r="E330">
        <v>63</v>
      </c>
      <c r="F330" s="126">
        <v>245.79</v>
      </c>
      <c r="G330" s="122">
        <v>246.42</v>
      </c>
      <c r="H330" s="55" t="s">
        <v>1489</v>
      </c>
      <c r="S330" s="157">
        <v>11</v>
      </c>
      <c r="T330" s="157" t="s">
        <v>1593</v>
      </c>
      <c r="U330" s="157">
        <v>13</v>
      </c>
      <c r="V330" s="157">
        <v>14</v>
      </c>
      <c r="W330" s="157">
        <v>15</v>
      </c>
    </row>
    <row r="331" spans="1:23" ht="14.4" x14ac:dyDescent="0.3">
      <c r="A331">
        <v>101</v>
      </c>
      <c r="B331">
        <v>1</v>
      </c>
      <c r="C331" t="s">
        <v>1415</v>
      </c>
      <c r="D331">
        <v>0</v>
      </c>
      <c r="E331">
        <v>92</v>
      </c>
      <c r="F331" s="126">
        <v>246.4</v>
      </c>
      <c r="G331" s="122">
        <v>247.32</v>
      </c>
      <c r="H331" s="55" t="s">
        <v>1489</v>
      </c>
      <c r="S331" s="157">
        <v>11</v>
      </c>
      <c r="T331" s="157" t="s">
        <v>1593</v>
      </c>
      <c r="U331" s="157">
        <v>13</v>
      </c>
      <c r="V331" s="157">
        <v>14</v>
      </c>
      <c r="W331" s="157">
        <v>15</v>
      </c>
    </row>
    <row r="332" spans="1:23" ht="14.4" x14ac:dyDescent="0.3">
      <c r="A332">
        <v>101</v>
      </c>
      <c r="B332">
        <v>2</v>
      </c>
      <c r="C332" t="s">
        <v>1416</v>
      </c>
      <c r="D332">
        <v>0</v>
      </c>
      <c r="E332">
        <v>87</v>
      </c>
      <c r="F332" s="126">
        <v>247.32500000000002</v>
      </c>
      <c r="G332" s="122">
        <v>248.19500000000002</v>
      </c>
      <c r="H332" s="55" t="s">
        <v>1489</v>
      </c>
      <c r="S332" s="157">
        <v>11</v>
      </c>
      <c r="T332" s="157" t="s">
        <v>1593</v>
      </c>
      <c r="U332" s="157">
        <v>13</v>
      </c>
      <c r="V332" s="157">
        <v>14</v>
      </c>
      <c r="W332" s="157">
        <v>15</v>
      </c>
    </row>
    <row r="333" spans="1:23" ht="14.4" x14ac:dyDescent="0.3">
      <c r="A333">
        <v>101</v>
      </c>
      <c r="B333">
        <v>3</v>
      </c>
      <c r="C333" t="s">
        <v>1417</v>
      </c>
      <c r="D333">
        <v>0</v>
      </c>
      <c r="E333">
        <v>69</v>
      </c>
      <c r="F333" s="126">
        <v>248.19500000000002</v>
      </c>
      <c r="G333" s="122">
        <v>248.88500000000002</v>
      </c>
      <c r="H333" s="55" t="s">
        <v>1489</v>
      </c>
      <c r="S333" s="157">
        <v>11</v>
      </c>
      <c r="T333" s="157" t="s">
        <v>1593</v>
      </c>
      <c r="U333" s="157">
        <v>13</v>
      </c>
      <c r="V333" s="157">
        <v>14</v>
      </c>
      <c r="W333" s="157">
        <v>15</v>
      </c>
    </row>
    <row r="334" spans="1:23" ht="14.4" x14ac:dyDescent="0.3">
      <c r="A334">
        <v>101</v>
      </c>
      <c r="B334">
        <v>4</v>
      </c>
      <c r="C334" t="s">
        <v>1418</v>
      </c>
      <c r="D334">
        <v>0</v>
      </c>
      <c r="E334">
        <v>68</v>
      </c>
      <c r="F334" s="126">
        <v>248.88500000000002</v>
      </c>
      <c r="G334" s="122">
        <v>249.56500000000003</v>
      </c>
      <c r="H334" s="55" t="s">
        <v>1489</v>
      </c>
      <c r="S334" s="157">
        <v>11</v>
      </c>
      <c r="T334" s="157" t="s">
        <v>1593</v>
      </c>
      <c r="U334" s="157">
        <v>13</v>
      </c>
      <c r="V334" s="157">
        <v>14</v>
      </c>
      <c r="W334" s="157">
        <v>15</v>
      </c>
    </row>
    <row r="335" spans="1:23" ht="14.4" x14ac:dyDescent="0.3">
      <c r="A335">
        <v>102</v>
      </c>
      <c r="B335">
        <v>1</v>
      </c>
      <c r="C335" t="s">
        <v>1419</v>
      </c>
      <c r="D335">
        <v>0</v>
      </c>
      <c r="E335">
        <v>93</v>
      </c>
      <c r="F335" s="126">
        <v>249.45</v>
      </c>
      <c r="G335" s="122">
        <v>250.38</v>
      </c>
      <c r="H335" s="55" t="s">
        <v>1489</v>
      </c>
      <c r="S335" s="157">
        <v>11</v>
      </c>
      <c r="T335" s="157" t="s">
        <v>1593</v>
      </c>
      <c r="U335" s="157">
        <v>13</v>
      </c>
      <c r="V335" s="157">
        <v>14</v>
      </c>
      <c r="W335" s="157">
        <v>15</v>
      </c>
    </row>
    <row r="336" spans="1:23" ht="14.4" x14ac:dyDescent="0.3">
      <c r="A336">
        <v>102</v>
      </c>
      <c r="B336">
        <v>2</v>
      </c>
      <c r="C336" t="s">
        <v>1420</v>
      </c>
      <c r="D336">
        <v>0</v>
      </c>
      <c r="E336">
        <v>75</v>
      </c>
      <c r="F336" s="126">
        <v>250.38</v>
      </c>
      <c r="G336" s="122">
        <v>251.13</v>
      </c>
      <c r="H336" s="55" t="s">
        <v>1489</v>
      </c>
      <c r="S336" s="157">
        <v>11</v>
      </c>
      <c r="T336" s="157" t="s">
        <v>1593</v>
      </c>
      <c r="U336" s="157">
        <v>13</v>
      </c>
      <c r="V336" s="157">
        <v>14</v>
      </c>
      <c r="W336" s="157" t="s">
        <v>1593</v>
      </c>
    </row>
    <row r="337" spans="1:23" ht="14.4" x14ac:dyDescent="0.3">
      <c r="A337">
        <v>102</v>
      </c>
      <c r="B337">
        <v>3</v>
      </c>
      <c r="C337" t="s">
        <v>1421</v>
      </c>
      <c r="D337">
        <v>0</v>
      </c>
      <c r="E337">
        <v>57</v>
      </c>
      <c r="F337" s="126">
        <v>251.13</v>
      </c>
      <c r="G337" s="122">
        <v>251.7</v>
      </c>
      <c r="H337" s="55" t="s">
        <v>1489</v>
      </c>
      <c r="S337" s="157">
        <v>11</v>
      </c>
      <c r="T337" s="157" t="s">
        <v>1593</v>
      </c>
      <c r="U337" s="157">
        <v>13</v>
      </c>
      <c r="V337" s="157">
        <v>14</v>
      </c>
      <c r="W337" s="157">
        <v>15</v>
      </c>
    </row>
    <row r="338" spans="1:23" ht="14.4" x14ac:dyDescent="0.3">
      <c r="A338">
        <v>102</v>
      </c>
      <c r="B338">
        <v>4</v>
      </c>
      <c r="C338" t="s">
        <v>1422</v>
      </c>
      <c r="D338">
        <v>0</v>
      </c>
      <c r="E338">
        <v>84</v>
      </c>
      <c r="F338" s="126">
        <v>251.7</v>
      </c>
      <c r="G338" s="122">
        <v>252.54</v>
      </c>
      <c r="H338" s="55" t="s">
        <v>1489</v>
      </c>
      <c r="S338" s="157">
        <v>11</v>
      </c>
      <c r="T338" s="157" t="s">
        <v>1593</v>
      </c>
      <c r="U338" s="157">
        <v>13</v>
      </c>
      <c r="V338" s="157">
        <v>14</v>
      </c>
      <c r="W338" s="157">
        <v>15</v>
      </c>
    </row>
    <row r="339" spans="1:23" ht="14.4" x14ac:dyDescent="0.3">
      <c r="A339">
        <v>103</v>
      </c>
      <c r="B339">
        <v>1</v>
      </c>
      <c r="C339" t="s">
        <v>1423</v>
      </c>
      <c r="D339">
        <v>0</v>
      </c>
      <c r="E339">
        <v>98</v>
      </c>
      <c r="F339" s="126">
        <v>252.5</v>
      </c>
      <c r="G339" s="122">
        <v>253.48</v>
      </c>
      <c r="H339" s="55" t="s">
        <v>1489</v>
      </c>
      <c r="S339" s="157">
        <v>11</v>
      </c>
      <c r="T339" s="157" t="s">
        <v>1593</v>
      </c>
      <c r="U339" s="157">
        <v>13</v>
      </c>
      <c r="V339" s="157">
        <v>14</v>
      </c>
      <c r="W339" s="157">
        <v>15</v>
      </c>
    </row>
    <row r="340" spans="1:23" ht="14.4" x14ac:dyDescent="0.3">
      <c r="A340">
        <v>103</v>
      </c>
      <c r="B340">
        <v>2</v>
      </c>
      <c r="C340" t="s">
        <v>1424</v>
      </c>
      <c r="D340">
        <v>0</v>
      </c>
      <c r="E340">
        <v>59</v>
      </c>
      <c r="F340" s="126">
        <v>253.48500000000001</v>
      </c>
      <c r="G340" s="122">
        <v>254.07500000000002</v>
      </c>
      <c r="H340" s="55" t="s">
        <v>1489</v>
      </c>
      <c r="S340" s="157">
        <v>11</v>
      </c>
      <c r="T340" s="157" t="s">
        <v>1593</v>
      </c>
      <c r="U340" s="157">
        <v>13</v>
      </c>
      <c r="V340" s="157">
        <v>14</v>
      </c>
      <c r="W340" s="157">
        <v>15</v>
      </c>
    </row>
    <row r="341" spans="1:23" ht="14.4" x14ac:dyDescent="0.3">
      <c r="A341">
        <v>103</v>
      </c>
      <c r="B341">
        <v>3</v>
      </c>
      <c r="C341" t="s">
        <v>1425</v>
      </c>
      <c r="D341">
        <v>0</v>
      </c>
      <c r="E341">
        <v>65</v>
      </c>
      <c r="F341" s="126">
        <v>254.07500000000002</v>
      </c>
      <c r="G341" s="122">
        <v>254.72500000000002</v>
      </c>
      <c r="H341" s="55" t="s">
        <v>1489</v>
      </c>
      <c r="S341" s="157">
        <v>11</v>
      </c>
      <c r="T341" s="157" t="s">
        <v>1593</v>
      </c>
      <c r="U341" s="157">
        <v>13</v>
      </c>
      <c r="V341" s="157">
        <v>14</v>
      </c>
      <c r="W341" s="157">
        <v>15</v>
      </c>
    </row>
    <row r="342" spans="1:23" ht="14.4" x14ac:dyDescent="0.3">
      <c r="A342">
        <v>103</v>
      </c>
      <c r="B342">
        <v>4</v>
      </c>
      <c r="C342" t="s">
        <v>1426</v>
      </c>
      <c r="D342">
        <v>0</v>
      </c>
      <c r="E342">
        <v>95</v>
      </c>
      <c r="F342" s="126">
        <v>254.73000000000002</v>
      </c>
      <c r="G342" s="122">
        <v>255.68</v>
      </c>
      <c r="H342" s="55" t="s">
        <v>1489</v>
      </c>
      <c r="S342" s="157">
        <v>11</v>
      </c>
      <c r="T342" s="157" t="s">
        <v>1593</v>
      </c>
      <c r="U342" s="157">
        <v>13</v>
      </c>
      <c r="V342" s="157">
        <v>14</v>
      </c>
      <c r="W342" s="157">
        <v>15</v>
      </c>
    </row>
    <row r="343" spans="1:23" ht="14.4" x14ac:dyDescent="0.3">
      <c r="A343">
        <v>104</v>
      </c>
      <c r="B343">
        <v>1</v>
      </c>
      <c r="C343" t="s">
        <v>1427</v>
      </c>
      <c r="D343">
        <v>0</v>
      </c>
      <c r="E343">
        <v>92</v>
      </c>
      <c r="F343" s="126">
        <v>255.55</v>
      </c>
      <c r="G343" s="122">
        <v>256.47000000000003</v>
      </c>
      <c r="H343" s="55" t="s">
        <v>1489</v>
      </c>
      <c r="S343" s="157">
        <v>11</v>
      </c>
      <c r="T343" s="157" t="s">
        <v>1593</v>
      </c>
      <c r="U343" s="157">
        <v>13</v>
      </c>
      <c r="V343" s="157">
        <v>14</v>
      </c>
      <c r="W343" s="157" t="s">
        <v>1593</v>
      </c>
    </row>
    <row r="344" spans="1:23" ht="14.4" x14ac:dyDescent="0.3">
      <c r="A344">
        <v>104</v>
      </c>
      <c r="B344">
        <v>2</v>
      </c>
      <c r="C344" t="s">
        <v>1428</v>
      </c>
      <c r="D344">
        <v>0</v>
      </c>
      <c r="E344">
        <v>79</v>
      </c>
      <c r="F344" s="126">
        <v>256.47000000000003</v>
      </c>
      <c r="G344" s="122">
        <v>257.26000000000005</v>
      </c>
      <c r="H344" s="55" t="s">
        <v>1489</v>
      </c>
      <c r="S344" s="157">
        <v>11</v>
      </c>
      <c r="T344" s="157" t="s">
        <v>1593</v>
      </c>
      <c r="U344" s="157">
        <v>13</v>
      </c>
      <c r="V344" s="157">
        <v>14</v>
      </c>
      <c r="W344" s="157" t="s">
        <v>1593</v>
      </c>
    </row>
    <row r="345" spans="1:23" ht="14.4" x14ac:dyDescent="0.3">
      <c r="A345">
        <v>104</v>
      </c>
      <c r="B345">
        <v>3</v>
      </c>
      <c r="C345" t="s">
        <v>1429</v>
      </c>
      <c r="D345">
        <v>0</v>
      </c>
      <c r="E345">
        <v>86</v>
      </c>
      <c r="F345" s="126">
        <v>257.26000000000005</v>
      </c>
      <c r="G345" s="122">
        <v>258.12000000000006</v>
      </c>
      <c r="H345" s="55" t="s">
        <v>1489</v>
      </c>
      <c r="S345" s="157">
        <v>11</v>
      </c>
      <c r="T345" s="157" t="s">
        <v>1593</v>
      </c>
      <c r="U345" s="157">
        <v>13</v>
      </c>
      <c r="V345" s="157">
        <v>14</v>
      </c>
      <c r="W345" s="157">
        <v>15</v>
      </c>
    </row>
    <row r="346" spans="1:23" ht="14.4" x14ac:dyDescent="0.3">
      <c r="A346">
        <v>104</v>
      </c>
      <c r="B346">
        <v>4</v>
      </c>
      <c r="C346" t="s">
        <v>1430</v>
      </c>
      <c r="D346">
        <v>0</v>
      </c>
      <c r="E346">
        <v>60</v>
      </c>
      <c r="F346" s="126">
        <v>258.12000000000006</v>
      </c>
      <c r="G346" s="122">
        <v>258.72000000000008</v>
      </c>
      <c r="H346" s="55" t="s">
        <v>1489</v>
      </c>
      <c r="S346" s="157">
        <v>11</v>
      </c>
      <c r="T346" s="157" t="s">
        <v>1593</v>
      </c>
      <c r="U346" s="157">
        <v>13</v>
      </c>
      <c r="V346" s="157">
        <v>14</v>
      </c>
      <c r="W346" s="157" t="s">
        <v>1593</v>
      </c>
    </row>
    <row r="347" spans="1:23" ht="14.4" x14ac:dyDescent="0.3">
      <c r="A347">
        <v>105</v>
      </c>
      <c r="B347">
        <v>1</v>
      </c>
      <c r="C347" t="s">
        <v>1431</v>
      </c>
      <c r="D347">
        <v>0</v>
      </c>
      <c r="E347">
        <v>91</v>
      </c>
      <c r="F347" s="126">
        <v>258.60000000000002</v>
      </c>
      <c r="G347" s="122">
        <v>259.51000000000005</v>
      </c>
      <c r="H347" s="55" t="s">
        <v>1489</v>
      </c>
      <c r="S347" s="157">
        <v>11</v>
      </c>
      <c r="T347" s="157" t="s">
        <v>1593</v>
      </c>
      <c r="U347" s="157">
        <v>13</v>
      </c>
      <c r="V347" s="157">
        <v>14</v>
      </c>
      <c r="W347" s="157" t="s">
        <v>1593</v>
      </c>
    </row>
    <row r="348" spans="1:23" ht="14.4" x14ac:dyDescent="0.3">
      <c r="A348">
        <v>105</v>
      </c>
      <c r="B348">
        <v>2</v>
      </c>
      <c r="C348" t="s">
        <v>1432</v>
      </c>
      <c r="D348">
        <v>0</v>
      </c>
      <c r="E348">
        <v>93</v>
      </c>
      <c r="F348" s="126">
        <v>259.52000000000004</v>
      </c>
      <c r="G348" s="122">
        <v>260.45000000000005</v>
      </c>
      <c r="H348" s="55" t="s">
        <v>1489</v>
      </c>
      <c r="S348" s="157">
        <v>11</v>
      </c>
      <c r="T348" s="157" t="s">
        <v>1593</v>
      </c>
      <c r="U348" s="157">
        <v>13</v>
      </c>
      <c r="V348" s="157">
        <v>14</v>
      </c>
      <c r="W348" s="157" t="s">
        <v>1593</v>
      </c>
    </row>
    <row r="349" spans="1:23" ht="14.4" x14ac:dyDescent="0.3">
      <c r="A349">
        <v>105</v>
      </c>
      <c r="B349">
        <v>3</v>
      </c>
      <c r="C349" t="s">
        <v>1433</v>
      </c>
      <c r="D349">
        <v>0</v>
      </c>
      <c r="E349">
        <v>65</v>
      </c>
      <c r="F349" s="126">
        <v>260.45000000000005</v>
      </c>
      <c r="G349" s="122">
        <v>261.10000000000002</v>
      </c>
      <c r="H349" s="55" t="s">
        <v>1489</v>
      </c>
      <c r="S349" s="157">
        <v>11</v>
      </c>
      <c r="T349" s="157" t="s">
        <v>1593</v>
      </c>
      <c r="U349" s="157">
        <v>13</v>
      </c>
      <c r="V349" s="157">
        <v>14</v>
      </c>
      <c r="W349" s="157">
        <v>15</v>
      </c>
    </row>
    <row r="350" spans="1:23" ht="14.4" x14ac:dyDescent="0.3">
      <c r="A350">
        <v>105</v>
      </c>
      <c r="B350">
        <v>4</v>
      </c>
      <c r="C350" t="s">
        <v>1434</v>
      </c>
      <c r="D350">
        <v>0</v>
      </c>
      <c r="E350">
        <v>39</v>
      </c>
      <c r="F350" s="126">
        <v>261.10000000000002</v>
      </c>
      <c r="G350" s="122">
        <v>261.49</v>
      </c>
      <c r="H350" s="55" t="s">
        <v>1489</v>
      </c>
      <c r="S350" s="157">
        <v>11</v>
      </c>
      <c r="T350" s="157" t="s">
        <v>1593</v>
      </c>
      <c r="U350" s="157">
        <v>13</v>
      </c>
      <c r="V350" s="157">
        <v>14</v>
      </c>
      <c r="W350" s="157" t="s">
        <v>1593</v>
      </c>
    </row>
    <row r="351" spans="1:23" ht="14.4" x14ac:dyDescent="0.3">
      <c r="A351">
        <v>106</v>
      </c>
      <c r="B351">
        <v>1</v>
      </c>
      <c r="C351" t="s">
        <v>1435</v>
      </c>
      <c r="D351">
        <v>0</v>
      </c>
      <c r="E351">
        <v>72</v>
      </c>
      <c r="F351" s="126">
        <v>261.64999999999998</v>
      </c>
      <c r="G351" s="122">
        <v>262.37</v>
      </c>
      <c r="H351" s="55" t="s">
        <v>1489</v>
      </c>
      <c r="S351" s="157">
        <v>11</v>
      </c>
      <c r="T351" s="157" t="s">
        <v>1593</v>
      </c>
      <c r="U351" s="157">
        <v>13</v>
      </c>
      <c r="V351" s="157">
        <v>14</v>
      </c>
      <c r="W351" s="157" t="s">
        <v>1593</v>
      </c>
    </row>
    <row r="352" spans="1:23" ht="14.4" x14ac:dyDescent="0.3">
      <c r="A352">
        <v>106</v>
      </c>
      <c r="B352">
        <v>2</v>
      </c>
      <c r="C352" t="s">
        <v>1436</v>
      </c>
      <c r="D352">
        <v>0</v>
      </c>
      <c r="E352">
        <v>98</v>
      </c>
      <c r="F352" s="126">
        <v>262.37</v>
      </c>
      <c r="G352" s="122">
        <v>263.35000000000002</v>
      </c>
      <c r="H352" s="55" t="s">
        <v>1489</v>
      </c>
      <c r="S352" s="157">
        <v>11</v>
      </c>
      <c r="T352" s="157" t="s">
        <v>1593</v>
      </c>
      <c r="U352" s="157">
        <v>13</v>
      </c>
      <c r="V352" s="157">
        <v>14</v>
      </c>
      <c r="W352" s="157" t="s">
        <v>1593</v>
      </c>
    </row>
    <row r="353" spans="1:23" ht="14.4" x14ac:dyDescent="0.3">
      <c r="A353">
        <v>106</v>
      </c>
      <c r="B353">
        <v>3</v>
      </c>
      <c r="C353" t="s">
        <v>1437</v>
      </c>
      <c r="D353">
        <v>0</v>
      </c>
      <c r="E353">
        <v>76</v>
      </c>
      <c r="F353" s="126">
        <v>263.35500000000002</v>
      </c>
      <c r="G353" s="122">
        <v>264.11500000000001</v>
      </c>
      <c r="H353" s="55" t="s">
        <v>1489</v>
      </c>
      <c r="S353" s="157">
        <v>11</v>
      </c>
      <c r="T353" s="157" t="s">
        <v>1593</v>
      </c>
      <c r="U353" s="157">
        <v>13</v>
      </c>
      <c r="V353" s="157">
        <v>14</v>
      </c>
      <c r="W353" s="157" t="s">
        <v>1593</v>
      </c>
    </row>
    <row r="354" spans="1:23" ht="14.4" x14ac:dyDescent="0.3">
      <c r="A354">
        <v>107</v>
      </c>
      <c r="B354">
        <v>1</v>
      </c>
      <c r="C354" t="s">
        <v>1438</v>
      </c>
      <c r="D354">
        <v>0</v>
      </c>
      <c r="E354">
        <v>95</v>
      </c>
      <c r="F354" s="126">
        <v>263.85000000000002</v>
      </c>
      <c r="G354" s="122">
        <v>264.8</v>
      </c>
      <c r="H354" s="55" t="s">
        <v>1489</v>
      </c>
      <c r="S354" s="157">
        <v>11</v>
      </c>
      <c r="T354" s="157" t="s">
        <v>1593</v>
      </c>
      <c r="U354" s="157">
        <v>13</v>
      </c>
      <c r="V354" s="157">
        <v>14</v>
      </c>
      <c r="W354" s="157" t="s">
        <v>1593</v>
      </c>
    </row>
    <row r="355" spans="1:23" s="55" customFormat="1" ht="14.4" x14ac:dyDescent="0.3">
      <c r="A355" s="55">
        <v>108</v>
      </c>
      <c r="B355" s="55">
        <v>1</v>
      </c>
      <c r="C355" s="55" t="s">
        <v>1589</v>
      </c>
      <c r="D355" s="55">
        <v>0</v>
      </c>
      <c r="E355" s="55">
        <v>85</v>
      </c>
      <c r="F355" s="128">
        <v>264.7</v>
      </c>
      <c r="G355" s="124">
        <v>265.55</v>
      </c>
      <c r="H355" s="55" t="s">
        <v>1489</v>
      </c>
      <c r="S355" s="157" t="s">
        <v>1593</v>
      </c>
      <c r="T355" s="157" t="s">
        <v>1593</v>
      </c>
      <c r="U355" s="157">
        <v>13</v>
      </c>
      <c r="V355" s="157">
        <v>14</v>
      </c>
      <c r="W355" s="157" t="s">
        <v>1593</v>
      </c>
    </row>
    <row r="356" spans="1:23" ht="14.4" x14ac:dyDescent="0.3">
      <c r="A356">
        <v>108</v>
      </c>
      <c r="B356">
        <v>2</v>
      </c>
      <c r="C356" t="s">
        <v>1439</v>
      </c>
      <c r="D356">
        <v>0</v>
      </c>
      <c r="E356">
        <v>57</v>
      </c>
      <c r="F356" s="126">
        <v>265.55500000000001</v>
      </c>
      <c r="G356" s="122">
        <v>266.125</v>
      </c>
      <c r="H356" s="55" t="s">
        <v>1489</v>
      </c>
      <c r="S356" s="157">
        <v>11</v>
      </c>
      <c r="T356" s="157" t="s">
        <v>1593</v>
      </c>
      <c r="U356" s="157">
        <v>13</v>
      </c>
      <c r="V356" s="157">
        <v>14</v>
      </c>
      <c r="W356" s="157" t="s">
        <v>1593</v>
      </c>
    </row>
    <row r="357" spans="1:23" ht="14.4" x14ac:dyDescent="0.3">
      <c r="A357">
        <v>108</v>
      </c>
      <c r="B357">
        <v>3</v>
      </c>
      <c r="C357" t="s">
        <v>1440</v>
      </c>
      <c r="D357">
        <v>0</v>
      </c>
      <c r="E357">
        <v>84</v>
      </c>
      <c r="F357" s="126">
        <v>266.125</v>
      </c>
      <c r="G357" s="122">
        <v>266.96499999999997</v>
      </c>
      <c r="H357" s="55" t="s">
        <v>1489</v>
      </c>
      <c r="S357" s="157">
        <v>11</v>
      </c>
      <c r="T357" s="157" t="s">
        <v>1593</v>
      </c>
      <c r="U357" s="157">
        <v>13</v>
      </c>
      <c r="V357" s="157">
        <v>14</v>
      </c>
      <c r="W357" s="157">
        <v>15</v>
      </c>
    </row>
    <row r="358" spans="1:23" ht="14.4" x14ac:dyDescent="0.3">
      <c r="A358">
        <v>108</v>
      </c>
      <c r="B358">
        <v>4</v>
      </c>
      <c r="C358" t="s">
        <v>1441</v>
      </c>
      <c r="D358">
        <v>0</v>
      </c>
      <c r="E358">
        <v>81</v>
      </c>
      <c r="F358" s="126">
        <v>266.96499999999997</v>
      </c>
      <c r="G358" s="122">
        <v>267.77499999999998</v>
      </c>
      <c r="H358" s="55" t="s">
        <v>1489</v>
      </c>
      <c r="S358" s="157">
        <v>11</v>
      </c>
      <c r="T358" s="157" t="s">
        <v>1593</v>
      </c>
      <c r="U358" s="157">
        <v>13</v>
      </c>
      <c r="V358" s="157">
        <v>14</v>
      </c>
      <c r="W358" s="157" t="s">
        <v>1593</v>
      </c>
    </row>
    <row r="359" spans="1:23" ht="14.4" x14ac:dyDescent="0.3">
      <c r="A359">
        <v>109</v>
      </c>
      <c r="B359">
        <v>1</v>
      </c>
      <c r="C359" t="s">
        <v>1442</v>
      </c>
      <c r="D359">
        <v>0</v>
      </c>
      <c r="E359">
        <v>89</v>
      </c>
      <c r="F359" s="126">
        <v>267.75</v>
      </c>
      <c r="G359" s="122">
        <v>268.64</v>
      </c>
      <c r="H359" s="55" t="s">
        <v>1489</v>
      </c>
      <c r="S359" s="157">
        <v>11</v>
      </c>
      <c r="T359" s="157" t="s">
        <v>1593</v>
      </c>
      <c r="U359" s="157">
        <v>13</v>
      </c>
      <c r="V359" s="157">
        <v>14</v>
      </c>
      <c r="W359" s="157" t="s">
        <v>1593</v>
      </c>
    </row>
    <row r="360" spans="1:23" ht="14.4" x14ac:dyDescent="0.3">
      <c r="A360">
        <v>109</v>
      </c>
      <c r="B360">
        <v>2</v>
      </c>
      <c r="C360" t="s">
        <v>1443</v>
      </c>
      <c r="D360">
        <v>0</v>
      </c>
      <c r="E360">
        <v>86</v>
      </c>
      <c r="F360" s="126">
        <v>268.64499999999998</v>
      </c>
      <c r="G360" s="122">
        <v>269.505</v>
      </c>
      <c r="H360" s="55" t="s">
        <v>1489</v>
      </c>
      <c r="S360" s="157">
        <v>11</v>
      </c>
      <c r="T360" s="157" t="s">
        <v>1593</v>
      </c>
      <c r="U360" s="157">
        <v>13</v>
      </c>
      <c r="V360" s="157">
        <v>14</v>
      </c>
      <c r="W360" s="157">
        <v>15</v>
      </c>
    </row>
    <row r="361" spans="1:23" ht="14.4" x14ac:dyDescent="0.3">
      <c r="A361">
        <v>109</v>
      </c>
      <c r="B361">
        <v>3</v>
      </c>
      <c r="C361" t="s">
        <v>1444</v>
      </c>
      <c r="D361">
        <v>0</v>
      </c>
      <c r="E361">
        <v>71</v>
      </c>
      <c r="F361" s="126">
        <v>269.51</v>
      </c>
      <c r="G361" s="122">
        <v>270.21999999999997</v>
      </c>
      <c r="H361" s="55" t="s">
        <v>1489</v>
      </c>
      <c r="S361" s="157">
        <v>11</v>
      </c>
      <c r="T361" s="157" t="s">
        <v>1593</v>
      </c>
      <c r="U361" s="157">
        <v>13</v>
      </c>
      <c r="V361" s="157">
        <v>14</v>
      </c>
      <c r="W361" s="157" t="s">
        <v>1593</v>
      </c>
    </row>
    <row r="362" spans="1:23" ht="14.4" x14ac:dyDescent="0.3">
      <c r="A362">
        <v>109</v>
      </c>
      <c r="B362">
        <v>4</v>
      </c>
      <c r="C362" t="s">
        <v>1445</v>
      </c>
      <c r="D362">
        <v>0</v>
      </c>
      <c r="E362">
        <v>72</v>
      </c>
      <c r="F362" s="126">
        <v>270.21999999999997</v>
      </c>
      <c r="G362" s="122">
        <v>270.94</v>
      </c>
      <c r="H362" s="55" t="s">
        <v>1489</v>
      </c>
      <c r="S362" s="157">
        <v>11</v>
      </c>
      <c r="T362" s="157" t="s">
        <v>1593</v>
      </c>
      <c r="U362" s="157">
        <v>13</v>
      </c>
      <c r="V362" s="157">
        <v>14</v>
      </c>
      <c r="W362" s="157" t="s">
        <v>1593</v>
      </c>
    </row>
    <row r="363" spans="1:23" ht="14.4" x14ac:dyDescent="0.3">
      <c r="A363">
        <v>110</v>
      </c>
      <c r="B363">
        <v>1</v>
      </c>
      <c r="C363" t="s">
        <v>1446</v>
      </c>
      <c r="D363">
        <v>0</v>
      </c>
      <c r="E363">
        <v>65</v>
      </c>
      <c r="F363" s="126">
        <v>270.8</v>
      </c>
      <c r="G363" s="122">
        <v>271.45</v>
      </c>
      <c r="H363" s="55" t="s">
        <v>1489</v>
      </c>
      <c r="S363" s="157">
        <v>11</v>
      </c>
      <c r="T363" s="157" t="s">
        <v>1593</v>
      </c>
      <c r="U363" s="157">
        <v>13</v>
      </c>
      <c r="V363" s="157">
        <v>14</v>
      </c>
      <c r="W363" s="157">
        <v>15</v>
      </c>
    </row>
    <row r="364" spans="1:23" ht="14.4" x14ac:dyDescent="0.3">
      <c r="A364">
        <v>110</v>
      </c>
      <c r="B364">
        <v>2</v>
      </c>
      <c r="C364" t="s">
        <v>1447</v>
      </c>
      <c r="D364">
        <v>0</v>
      </c>
      <c r="E364">
        <v>70</v>
      </c>
      <c r="F364" s="126">
        <v>271.46000000000004</v>
      </c>
      <c r="G364" s="122">
        <v>272.16000000000003</v>
      </c>
      <c r="H364" s="55" t="s">
        <v>1489</v>
      </c>
      <c r="S364" s="157">
        <v>11</v>
      </c>
      <c r="T364" s="157" t="s">
        <v>1593</v>
      </c>
      <c r="U364" s="157">
        <v>13</v>
      </c>
      <c r="V364" s="157">
        <v>14</v>
      </c>
      <c r="W364" s="157">
        <v>15</v>
      </c>
    </row>
    <row r="365" spans="1:23" ht="14.4" x14ac:dyDescent="0.3">
      <c r="A365">
        <v>110</v>
      </c>
      <c r="B365">
        <v>3</v>
      </c>
      <c r="C365" t="s">
        <v>1448</v>
      </c>
      <c r="D365">
        <v>0</v>
      </c>
      <c r="E365">
        <v>93</v>
      </c>
      <c r="F365" s="126">
        <v>272.16500000000002</v>
      </c>
      <c r="G365" s="122">
        <v>273.09500000000003</v>
      </c>
      <c r="H365" s="55" t="s">
        <v>1489</v>
      </c>
      <c r="S365" s="157" t="s">
        <v>1593</v>
      </c>
      <c r="T365" s="157" t="s">
        <v>1593</v>
      </c>
      <c r="U365" s="157">
        <v>13</v>
      </c>
      <c r="V365" s="157">
        <v>14</v>
      </c>
      <c r="W365" s="157">
        <v>15</v>
      </c>
    </row>
    <row r="366" spans="1:23" ht="14.4" x14ac:dyDescent="0.3">
      <c r="A366">
        <v>110</v>
      </c>
      <c r="B366">
        <v>4</v>
      </c>
      <c r="C366" t="s">
        <v>1449</v>
      </c>
      <c r="D366">
        <v>0</v>
      </c>
      <c r="E366">
        <v>78</v>
      </c>
      <c r="F366" s="126">
        <v>273.10000000000002</v>
      </c>
      <c r="G366" s="122">
        <v>273.88</v>
      </c>
      <c r="H366" s="55" t="s">
        <v>1489</v>
      </c>
      <c r="S366" s="157" t="s">
        <v>1593</v>
      </c>
      <c r="T366" s="157" t="s">
        <v>1593</v>
      </c>
      <c r="U366" s="157">
        <v>13</v>
      </c>
      <c r="V366" s="157">
        <v>14</v>
      </c>
      <c r="W366" s="157">
        <v>15</v>
      </c>
    </row>
    <row r="367" spans="1:23" ht="14.4" x14ac:dyDescent="0.3">
      <c r="A367">
        <v>111</v>
      </c>
      <c r="B367">
        <v>1</v>
      </c>
      <c r="C367" t="s">
        <v>1450</v>
      </c>
      <c r="D367">
        <v>0</v>
      </c>
      <c r="E367">
        <v>85</v>
      </c>
      <c r="F367" s="126">
        <v>273.85000000000002</v>
      </c>
      <c r="G367" s="122">
        <v>274.70000000000005</v>
      </c>
      <c r="H367" s="55" t="s">
        <v>1489</v>
      </c>
      <c r="S367" s="157">
        <v>11</v>
      </c>
      <c r="T367" s="157" t="s">
        <v>1593</v>
      </c>
      <c r="U367" s="157">
        <v>13</v>
      </c>
      <c r="V367" s="157">
        <v>14</v>
      </c>
      <c r="W367" s="157">
        <v>15</v>
      </c>
    </row>
    <row r="368" spans="1:23" ht="14.4" x14ac:dyDescent="0.3">
      <c r="A368">
        <v>111</v>
      </c>
      <c r="B368">
        <v>2</v>
      </c>
      <c r="C368" t="s">
        <v>1451</v>
      </c>
      <c r="D368">
        <v>0</v>
      </c>
      <c r="E368">
        <v>82</v>
      </c>
      <c r="F368" s="126">
        <v>274.70500000000004</v>
      </c>
      <c r="G368" s="122">
        <v>275.52500000000003</v>
      </c>
      <c r="H368" s="55" t="s">
        <v>1489</v>
      </c>
      <c r="S368" s="157" t="s">
        <v>1593</v>
      </c>
      <c r="T368" s="157" t="s">
        <v>1593</v>
      </c>
      <c r="U368" s="157">
        <v>13</v>
      </c>
      <c r="V368" s="157">
        <v>14</v>
      </c>
      <c r="W368" s="157">
        <v>15</v>
      </c>
    </row>
    <row r="369" spans="1:23" ht="14.4" x14ac:dyDescent="0.3">
      <c r="A369">
        <v>111</v>
      </c>
      <c r="B369">
        <v>3</v>
      </c>
      <c r="C369" t="s">
        <v>1452</v>
      </c>
      <c r="D369">
        <v>0</v>
      </c>
      <c r="E369">
        <v>74</v>
      </c>
      <c r="F369" s="126">
        <v>275.53000000000003</v>
      </c>
      <c r="G369" s="122">
        <v>276.27000000000004</v>
      </c>
      <c r="H369" s="55" t="s">
        <v>1489</v>
      </c>
      <c r="S369" s="157">
        <v>11</v>
      </c>
      <c r="T369" s="157" t="s">
        <v>1593</v>
      </c>
      <c r="U369" s="157">
        <v>13</v>
      </c>
      <c r="V369" s="157">
        <v>14</v>
      </c>
      <c r="W369" s="157">
        <v>15</v>
      </c>
    </row>
    <row r="370" spans="1:23" ht="14.4" x14ac:dyDescent="0.3">
      <c r="A370">
        <v>111</v>
      </c>
      <c r="B370">
        <v>4</v>
      </c>
      <c r="C370" t="s">
        <v>1453</v>
      </c>
      <c r="D370">
        <v>0</v>
      </c>
      <c r="E370">
        <v>68</v>
      </c>
      <c r="F370" s="126">
        <v>276.27500000000003</v>
      </c>
      <c r="G370" s="122">
        <v>276.95500000000004</v>
      </c>
      <c r="H370" s="55" t="s">
        <v>1489</v>
      </c>
      <c r="S370" s="157">
        <v>11</v>
      </c>
      <c r="T370" s="157" t="s">
        <v>1593</v>
      </c>
      <c r="U370" s="157">
        <v>13</v>
      </c>
      <c r="V370" s="157">
        <v>14</v>
      </c>
      <c r="W370" s="157">
        <v>15</v>
      </c>
    </row>
    <row r="371" spans="1:23" ht="14.4" x14ac:dyDescent="0.3">
      <c r="A371">
        <v>112</v>
      </c>
      <c r="B371">
        <v>1</v>
      </c>
      <c r="C371" t="s">
        <v>1454</v>
      </c>
      <c r="D371">
        <v>0</v>
      </c>
      <c r="E371">
        <v>96</v>
      </c>
      <c r="F371" s="126">
        <v>276.89999999999998</v>
      </c>
      <c r="G371" s="122">
        <v>277.85999999999996</v>
      </c>
      <c r="H371" s="55" t="s">
        <v>1489</v>
      </c>
      <c r="S371" s="157">
        <v>11</v>
      </c>
      <c r="T371" s="157" t="s">
        <v>1593</v>
      </c>
      <c r="U371" s="157">
        <v>13</v>
      </c>
      <c r="V371" s="157">
        <v>14</v>
      </c>
      <c r="W371" s="157">
        <v>15</v>
      </c>
    </row>
    <row r="372" spans="1:23" ht="14.4" x14ac:dyDescent="0.3">
      <c r="A372">
        <v>112</v>
      </c>
      <c r="B372">
        <v>2</v>
      </c>
      <c r="C372" t="s">
        <v>1455</v>
      </c>
      <c r="D372">
        <v>0</v>
      </c>
      <c r="E372">
        <v>91</v>
      </c>
      <c r="F372" s="126">
        <v>277.86499999999995</v>
      </c>
      <c r="G372" s="122">
        <v>278.77499999999998</v>
      </c>
      <c r="H372" s="55" t="s">
        <v>1489</v>
      </c>
      <c r="S372" s="157">
        <v>11</v>
      </c>
      <c r="T372" s="157" t="s">
        <v>1593</v>
      </c>
      <c r="U372" s="157">
        <v>13</v>
      </c>
      <c r="V372" s="157">
        <v>14</v>
      </c>
      <c r="W372" s="157">
        <v>15</v>
      </c>
    </row>
    <row r="373" spans="1:23" ht="14.4" x14ac:dyDescent="0.3">
      <c r="A373">
        <v>113</v>
      </c>
      <c r="B373">
        <v>1</v>
      </c>
      <c r="C373" t="s">
        <v>1456</v>
      </c>
      <c r="D373">
        <v>0</v>
      </c>
      <c r="E373">
        <v>91</v>
      </c>
      <c r="F373" s="126">
        <v>278.85000000000002</v>
      </c>
      <c r="G373" s="122">
        <v>279.76000000000005</v>
      </c>
      <c r="H373" s="55" t="s">
        <v>1489</v>
      </c>
      <c r="S373" s="157">
        <v>11</v>
      </c>
      <c r="T373" s="157" t="s">
        <v>1593</v>
      </c>
      <c r="U373" s="157">
        <v>13</v>
      </c>
      <c r="V373" s="157">
        <v>14</v>
      </c>
      <c r="W373" s="157">
        <v>15</v>
      </c>
    </row>
    <row r="374" spans="1:23" ht="14.4" x14ac:dyDescent="0.3">
      <c r="A374">
        <v>113</v>
      </c>
      <c r="B374">
        <v>2</v>
      </c>
      <c r="C374" t="s">
        <v>1457</v>
      </c>
      <c r="D374">
        <v>0</v>
      </c>
      <c r="E374">
        <v>30</v>
      </c>
      <c r="F374" s="126">
        <v>279.77000000000004</v>
      </c>
      <c r="G374" s="122">
        <v>280.07000000000005</v>
      </c>
      <c r="H374" s="55" t="s">
        <v>1489</v>
      </c>
      <c r="S374" s="157" t="s">
        <v>1593</v>
      </c>
      <c r="T374" s="157" t="s">
        <v>1593</v>
      </c>
      <c r="U374" s="157">
        <v>13</v>
      </c>
      <c r="V374" s="157">
        <v>14</v>
      </c>
      <c r="W374" s="157" t="s">
        <v>1593</v>
      </c>
    </row>
    <row r="375" spans="1:23" ht="14.4" x14ac:dyDescent="0.3">
      <c r="A375">
        <v>114</v>
      </c>
      <c r="B375">
        <v>1</v>
      </c>
      <c r="C375" t="s">
        <v>1458</v>
      </c>
      <c r="D375">
        <v>0</v>
      </c>
      <c r="E375">
        <v>97</v>
      </c>
      <c r="F375" s="126">
        <v>279.95</v>
      </c>
      <c r="G375" s="122">
        <v>280.92</v>
      </c>
      <c r="H375" s="55" t="s">
        <v>1489</v>
      </c>
      <c r="S375" s="157">
        <v>11</v>
      </c>
      <c r="T375" s="157" t="s">
        <v>1593</v>
      </c>
      <c r="U375" s="157">
        <v>13</v>
      </c>
      <c r="V375" s="157">
        <v>14</v>
      </c>
      <c r="W375" s="157">
        <v>15</v>
      </c>
    </row>
    <row r="376" spans="1:23" ht="14.4" x14ac:dyDescent="0.3">
      <c r="A376">
        <v>115</v>
      </c>
      <c r="B376">
        <v>1</v>
      </c>
      <c r="C376" t="s">
        <v>1459</v>
      </c>
      <c r="D376">
        <v>0</v>
      </c>
      <c r="E376">
        <v>94</v>
      </c>
      <c r="F376" s="126">
        <v>280.85000000000002</v>
      </c>
      <c r="G376" s="122">
        <v>281.79000000000002</v>
      </c>
      <c r="H376" s="55" t="s">
        <v>1489</v>
      </c>
      <c r="S376" s="157" t="s">
        <v>1593</v>
      </c>
      <c r="T376" s="157" t="s">
        <v>1593</v>
      </c>
      <c r="U376" s="157">
        <v>13</v>
      </c>
      <c r="V376" s="157">
        <v>14</v>
      </c>
      <c r="W376" s="157">
        <v>15</v>
      </c>
    </row>
    <row r="377" spans="1:23" ht="14.4" x14ac:dyDescent="0.3">
      <c r="A377">
        <v>115</v>
      </c>
      <c r="B377">
        <v>2</v>
      </c>
      <c r="C377" t="s">
        <v>1460</v>
      </c>
      <c r="D377">
        <v>0</v>
      </c>
      <c r="E377">
        <v>96</v>
      </c>
      <c r="F377" s="126">
        <v>281.79000000000002</v>
      </c>
      <c r="G377" s="122">
        <v>282.75</v>
      </c>
      <c r="H377" s="55" t="s">
        <v>1489</v>
      </c>
      <c r="S377" s="157" t="s">
        <v>1593</v>
      </c>
      <c r="T377" s="157" t="s">
        <v>1593</v>
      </c>
      <c r="U377" s="157">
        <v>13</v>
      </c>
      <c r="V377" s="157">
        <v>14</v>
      </c>
      <c r="W377" s="157">
        <v>15</v>
      </c>
    </row>
    <row r="378" spans="1:23" ht="14.4" x14ac:dyDescent="0.3">
      <c r="A378">
        <v>115</v>
      </c>
      <c r="B378">
        <v>3</v>
      </c>
      <c r="C378" t="s">
        <v>1461</v>
      </c>
      <c r="D378">
        <v>0</v>
      </c>
      <c r="E378">
        <v>27</v>
      </c>
      <c r="F378" s="126">
        <v>282.755</v>
      </c>
      <c r="G378" s="122">
        <v>283.02499999999998</v>
      </c>
      <c r="H378" s="55" t="s">
        <v>1489</v>
      </c>
      <c r="S378" s="157" t="s">
        <v>1593</v>
      </c>
      <c r="T378" s="157" t="s">
        <v>1593</v>
      </c>
      <c r="U378" s="157">
        <v>13</v>
      </c>
      <c r="V378" s="157">
        <v>14</v>
      </c>
      <c r="W378" s="157">
        <v>15</v>
      </c>
    </row>
    <row r="379" spans="1:23" ht="14.4" x14ac:dyDescent="0.3">
      <c r="A379">
        <v>116</v>
      </c>
      <c r="B379">
        <v>1</v>
      </c>
      <c r="C379" t="s">
        <v>1462</v>
      </c>
      <c r="D379">
        <v>0</v>
      </c>
      <c r="E379">
        <v>85</v>
      </c>
      <c r="F379" s="126">
        <v>283</v>
      </c>
      <c r="G379" s="122">
        <v>283.85000000000002</v>
      </c>
      <c r="H379" s="55" t="s">
        <v>1489</v>
      </c>
      <c r="S379" s="157">
        <v>11</v>
      </c>
      <c r="T379" s="157" t="s">
        <v>1593</v>
      </c>
      <c r="U379" s="157">
        <v>13</v>
      </c>
      <c r="V379" s="157">
        <v>14</v>
      </c>
      <c r="W379" s="157">
        <v>15</v>
      </c>
    </row>
    <row r="380" spans="1:23" ht="14.4" x14ac:dyDescent="0.3">
      <c r="A380">
        <v>116</v>
      </c>
      <c r="B380">
        <v>2</v>
      </c>
      <c r="C380" t="s">
        <v>1463</v>
      </c>
      <c r="D380">
        <v>0</v>
      </c>
      <c r="E380">
        <v>78</v>
      </c>
      <c r="F380" s="126">
        <v>283.85500000000002</v>
      </c>
      <c r="G380" s="122">
        <v>284.63499999999999</v>
      </c>
      <c r="H380" s="55" t="s">
        <v>1489</v>
      </c>
      <c r="S380" s="157" t="s">
        <v>1593</v>
      </c>
      <c r="T380" s="157" t="s">
        <v>1593</v>
      </c>
      <c r="U380" s="157">
        <v>13</v>
      </c>
      <c r="V380" s="157">
        <v>14</v>
      </c>
      <c r="W380" s="157">
        <v>15</v>
      </c>
    </row>
    <row r="381" spans="1:23" ht="14.4" x14ac:dyDescent="0.3">
      <c r="A381">
        <v>116</v>
      </c>
      <c r="B381">
        <v>3</v>
      </c>
      <c r="C381" t="s">
        <v>1464</v>
      </c>
      <c r="D381">
        <v>0</v>
      </c>
      <c r="E381">
        <v>68</v>
      </c>
      <c r="F381" s="126">
        <v>284.63499999999999</v>
      </c>
      <c r="G381" s="122">
        <v>285.315</v>
      </c>
      <c r="H381" s="55" t="s">
        <v>1489</v>
      </c>
      <c r="S381" s="157" t="s">
        <v>1593</v>
      </c>
      <c r="T381" s="157" t="s">
        <v>1593</v>
      </c>
      <c r="U381" s="157">
        <v>13</v>
      </c>
      <c r="V381" s="157">
        <v>14</v>
      </c>
      <c r="W381" s="157">
        <v>15</v>
      </c>
    </row>
    <row r="382" spans="1:23" ht="14.4" x14ac:dyDescent="0.3">
      <c r="A382">
        <v>116</v>
      </c>
      <c r="B382">
        <v>4</v>
      </c>
      <c r="C382" t="s">
        <v>1465</v>
      </c>
      <c r="D382">
        <v>0</v>
      </c>
      <c r="E382">
        <v>52</v>
      </c>
      <c r="F382" s="126">
        <v>285.32499999999999</v>
      </c>
      <c r="G382" s="122">
        <v>285.84499999999997</v>
      </c>
      <c r="H382" s="55" t="s">
        <v>1489</v>
      </c>
      <c r="S382" s="157">
        <v>11</v>
      </c>
      <c r="T382" s="157" t="s">
        <v>1593</v>
      </c>
      <c r="U382" s="157">
        <v>13</v>
      </c>
      <c r="V382" s="157">
        <v>14</v>
      </c>
      <c r="W382" s="157" t="s">
        <v>1593</v>
      </c>
    </row>
    <row r="383" spans="1:23" ht="14.4" x14ac:dyDescent="0.3">
      <c r="A383">
        <v>117</v>
      </c>
      <c r="B383">
        <v>1</v>
      </c>
      <c r="C383" t="s">
        <v>1466</v>
      </c>
      <c r="D383">
        <v>0</v>
      </c>
      <c r="E383">
        <v>62</v>
      </c>
      <c r="F383" s="126">
        <v>285.5</v>
      </c>
      <c r="G383" s="122">
        <v>286.12</v>
      </c>
      <c r="H383" s="55" t="s">
        <v>1489</v>
      </c>
      <c r="S383" s="157">
        <v>11</v>
      </c>
      <c r="T383" s="157" t="s">
        <v>1593</v>
      </c>
      <c r="U383" s="157" t="s">
        <v>1593</v>
      </c>
      <c r="V383" s="157">
        <v>14</v>
      </c>
      <c r="W383" s="157">
        <v>15</v>
      </c>
    </row>
    <row r="384" spans="1:23" ht="14.4" x14ac:dyDescent="0.3">
      <c r="A384">
        <v>118</v>
      </c>
      <c r="B384">
        <v>1</v>
      </c>
      <c r="C384" t="s">
        <v>1467</v>
      </c>
      <c r="D384">
        <v>0</v>
      </c>
      <c r="E384">
        <v>93</v>
      </c>
      <c r="F384" s="126">
        <v>286.05</v>
      </c>
      <c r="G384" s="122">
        <v>286.98</v>
      </c>
      <c r="H384" s="55" t="s">
        <v>1489</v>
      </c>
      <c r="S384" s="157">
        <v>11</v>
      </c>
      <c r="T384" s="157" t="s">
        <v>1593</v>
      </c>
      <c r="U384" s="157">
        <v>13</v>
      </c>
      <c r="V384" s="157">
        <v>14</v>
      </c>
      <c r="W384" s="157">
        <v>15</v>
      </c>
    </row>
    <row r="385" spans="1:23" ht="14.4" x14ac:dyDescent="0.3">
      <c r="A385">
        <v>118</v>
      </c>
      <c r="B385">
        <v>2</v>
      </c>
      <c r="C385" t="s">
        <v>1468</v>
      </c>
      <c r="D385">
        <v>0</v>
      </c>
      <c r="E385">
        <v>92</v>
      </c>
      <c r="F385" s="126">
        <v>286.99</v>
      </c>
      <c r="G385" s="122">
        <v>287.91000000000003</v>
      </c>
      <c r="H385" s="55" t="s">
        <v>1489</v>
      </c>
      <c r="S385" s="157">
        <v>11</v>
      </c>
      <c r="T385" s="157">
        <v>12</v>
      </c>
      <c r="U385" s="157">
        <v>13</v>
      </c>
      <c r="V385" s="157">
        <v>14</v>
      </c>
      <c r="W385" s="157">
        <v>15</v>
      </c>
    </row>
    <row r="386" spans="1:23" ht="14.4" x14ac:dyDescent="0.3">
      <c r="A386">
        <v>118</v>
      </c>
      <c r="B386">
        <v>3</v>
      </c>
      <c r="C386" t="s">
        <v>1469</v>
      </c>
      <c r="D386">
        <v>0</v>
      </c>
      <c r="E386">
        <v>72</v>
      </c>
      <c r="F386" s="126">
        <v>287.92</v>
      </c>
      <c r="G386" s="122">
        <v>288.64000000000004</v>
      </c>
      <c r="H386" s="55" t="s">
        <v>1489</v>
      </c>
      <c r="S386" s="157">
        <v>11</v>
      </c>
      <c r="T386" s="157" t="s">
        <v>1593</v>
      </c>
      <c r="U386" s="157">
        <v>13</v>
      </c>
      <c r="V386" s="157">
        <v>14</v>
      </c>
      <c r="W386" s="157">
        <v>15</v>
      </c>
    </row>
    <row r="387" spans="1:23" ht="14.4" x14ac:dyDescent="0.3">
      <c r="A387">
        <v>119</v>
      </c>
      <c r="B387">
        <v>1</v>
      </c>
      <c r="C387" t="s">
        <v>1470</v>
      </c>
      <c r="D387">
        <v>0</v>
      </c>
      <c r="E387">
        <v>53</v>
      </c>
      <c r="F387" s="126">
        <v>288.55</v>
      </c>
      <c r="G387" s="122">
        <v>289.08</v>
      </c>
      <c r="H387" s="55" t="s">
        <v>1489</v>
      </c>
      <c r="S387" s="157" t="s">
        <v>1593</v>
      </c>
      <c r="T387" s="157" t="s">
        <v>1593</v>
      </c>
      <c r="U387" s="157">
        <v>13</v>
      </c>
      <c r="V387" s="157">
        <v>14</v>
      </c>
      <c r="W387" s="157">
        <v>15</v>
      </c>
    </row>
    <row r="388" spans="1:23" ht="14.4" x14ac:dyDescent="0.3">
      <c r="A388">
        <v>120</v>
      </c>
      <c r="B388">
        <v>1</v>
      </c>
      <c r="C388" t="s">
        <v>1471</v>
      </c>
      <c r="D388">
        <v>0</v>
      </c>
      <c r="E388">
        <v>67</v>
      </c>
      <c r="F388" s="126">
        <v>289.10000000000002</v>
      </c>
      <c r="G388" s="122">
        <v>289.77000000000004</v>
      </c>
      <c r="H388" s="55" t="s">
        <v>1489</v>
      </c>
      <c r="S388" s="157" t="s">
        <v>1593</v>
      </c>
      <c r="T388" s="157">
        <v>12</v>
      </c>
      <c r="U388" s="157">
        <v>13</v>
      </c>
      <c r="V388" s="157">
        <v>14</v>
      </c>
      <c r="W388" s="157">
        <v>15</v>
      </c>
    </row>
    <row r="389" spans="1:23" ht="14.4" x14ac:dyDescent="0.3">
      <c r="A389">
        <v>120</v>
      </c>
      <c r="B389">
        <v>2</v>
      </c>
      <c r="C389" t="s">
        <v>1472</v>
      </c>
      <c r="D389">
        <v>0</v>
      </c>
      <c r="E389">
        <v>73</v>
      </c>
      <c r="F389" s="126">
        <v>289.77000000000004</v>
      </c>
      <c r="G389" s="122">
        <v>290.50000000000006</v>
      </c>
      <c r="H389" s="55" t="s">
        <v>1489</v>
      </c>
      <c r="S389" s="157" t="s">
        <v>1593</v>
      </c>
      <c r="T389" s="157">
        <v>12</v>
      </c>
      <c r="U389" s="157">
        <v>13</v>
      </c>
      <c r="V389" s="157">
        <v>14</v>
      </c>
      <c r="W389" s="157" t="s">
        <v>1593</v>
      </c>
    </row>
    <row r="390" spans="1:23" ht="14.4" x14ac:dyDescent="0.3">
      <c r="A390">
        <v>121</v>
      </c>
      <c r="B390">
        <v>1</v>
      </c>
      <c r="C390" t="s">
        <v>1473</v>
      </c>
      <c r="D390">
        <v>0</v>
      </c>
      <c r="E390">
        <v>74</v>
      </c>
      <c r="F390" s="126">
        <v>290.45</v>
      </c>
      <c r="G390" s="122">
        <v>291.19</v>
      </c>
      <c r="H390" s="55" t="s">
        <v>1489</v>
      </c>
      <c r="S390" s="157">
        <v>11</v>
      </c>
      <c r="T390" s="157">
        <v>12</v>
      </c>
      <c r="U390" s="157" t="s">
        <v>1593</v>
      </c>
      <c r="V390" s="157">
        <v>14</v>
      </c>
      <c r="W390" s="157" t="s">
        <v>1593</v>
      </c>
    </row>
    <row r="391" spans="1:23" ht="14.4" x14ac:dyDescent="0.3">
      <c r="A391">
        <v>121</v>
      </c>
      <c r="B391">
        <v>2</v>
      </c>
      <c r="C391" t="s">
        <v>1474</v>
      </c>
      <c r="D391">
        <v>0</v>
      </c>
      <c r="E391">
        <v>57</v>
      </c>
      <c r="F391" s="126">
        <v>291.19499999999999</v>
      </c>
      <c r="G391" s="122">
        <v>291.76499999999999</v>
      </c>
      <c r="H391" s="55" t="s">
        <v>1489</v>
      </c>
      <c r="S391" s="157" t="s">
        <v>1593</v>
      </c>
      <c r="T391" s="157">
        <v>12</v>
      </c>
      <c r="U391" s="157" t="s">
        <v>1593</v>
      </c>
      <c r="V391" s="157">
        <v>14</v>
      </c>
      <c r="W391" s="157" t="s">
        <v>1593</v>
      </c>
    </row>
    <row r="392" spans="1:23" ht="14.4" x14ac:dyDescent="0.3">
      <c r="A392">
        <v>122</v>
      </c>
      <c r="B392">
        <v>1</v>
      </c>
      <c r="C392" t="s">
        <v>1475</v>
      </c>
      <c r="D392">
        <v>0</v>
      </c>
      <c r="E392">
        <v>55</v>
      </c>
      <c r="F392" s="126">
        <v>291.7</v>
      </c>
      <c r="G392" s="122">
        <v>292.25</v>
      </c>
      <c r="H392" s="55" t="s">
        <v>1489</v>
      </c>
      <c r="S392" s="157">
        <v>11</v>
      </c>
      <c r="T392" s="157" t="s">
        <v>1593</v>
      </c>
      <c r="U392" s="157">
        <v>13</v>
      </c>
      <c r="V392" s="157">
        <v>14</v>
      </c>
      <c r="W392" s="157" t="s">
        <v>1593</v>
      </c>
    </row>
    <row r="393" spans="1:23" ht="14.4" x14ac:dyDescent="0.3">
      <c r="A393">
        <v>123</v>
      </c>
      <c r="B393">
        <v>1</v>
      </c>
      <c r="C393" t="s">
        <v>1476</v>
      </c>
      <c r="D393">
        <v>0</v>
      </c>
      <c r="E393">
        <v>90</v>
      </c>
      <c r="F393" s="126">
        <v>292.14999999999998</v>
      </c>
      <c r="G393" s="122">
        <v>293.04999999999995</v>
      </c>
      <c r="H393" s="55" t="s">
        <v>1489</v>
      </c>
      <c r="S393" s="157">
        <v>11</v>
      </c>
      <c r="T393" s="157" t="s">
        <v>1593</v>
      </c>
      <c r="U393" s="157">
        <v>13</v>
      </c>
      <c r="V393" s="157">
        <v>14</v>
      </c>
      <c r="W393" s="157">
        <v>15</v>
      </c>
    </row>
    <row r="394" spans="1:23" ht="14.4" x14ac:dyDescent="0.3">
      <c r="A394">
        <v>123</v>
      </c>
      <c r="B394">
        <v>2</v>
      </c>
      <c r="C394" t="s">
        <v>1477</v>
      </c>
      <c r="D394">
        <v>0</v>
      </c>
      <c r="E394">
        <v>77</v>
      </c>
      <c r="F394" s="126">
        <v>293.04999999999995</v>
      </c>
      <c r="G394" s="122">
        <v>293.81999999999994</v>
      </c>
      <c r="H394" s="55" t="s">
        <v>1489</v>
      </c>
      <c r="S394" s="157">
        <v>11</v>
      </c>
      <c r="T394" s="157">
        <v>12</v>
      </c>
      <c r="U394" s="157">
        <v>13</v>
      </c>
      <c r="V394" s="157">
        <v>14</v>
      </c>
      <c r="W394" s="157">
        <v>15</v>
      </c>
    </row>
    <row r="395" spans="1:23" ht="14.4" x14ac:dyDescent="0.3">
      <c r="A395">
        <v>124</v>
      </c>
      <c r="B395">
        <v>1</v>
      </c>
      <c r="C395" t="s">
        <v>1478</v>
      </c>
      <c r="D395">
        <v>0</v>
      </c>
      <c r="E395">
        <v>69</v>
      </c>
      <c r="F395" s="126">
        <v>293.75</v>
      </c>
      <c r="G395" s="122">
        <v>294.44</v>
      </c>
      <c r="H395" s="55" t="s">
        <v>1489</v>
      </c>
      <c r="S395" s="157" t="s">
        <v>1593</v>
      </c>
      <c r="T395" s="157">
        <v>12</v>
      </c>
      <c r="U395" s="157">
        <v>13</v>
      </c>
      <c r="V395" s="157">
        <v>14</v>
      </c>
      <c r="W395" s="157">
        <v>15</v>
      </c>
    </row>
    <row r="396" spans="1:23" ht="14.4" x14ac:dyDescent="0.3">
      <c r="A396">
        <v>124</v>
      </c>
      <c r="B396">
        <v>2</v>
      </c>
      <c r="C396" t="s">
        <v>1479</v>
      </c>
      <c r="D396">
        <v>0</v>
      </c>
      <c r="E396">
        <v>65</v>
      </c>
      <c r="F396" s="126">
        <v>294.44499999999999</v>
      </c>
      <c r="G396" s="122">
        <v>295.09499999999997</v>
      </c>
      <c r="H396" s="55" t="s">
        <v>1489</v>
      </c>
      <c r="S396" s="157">
        <v>11</v>
      </c>
      <c r="T396" s="157" t="s">
        <v>1593</v>
      </c>
      <c r="U396" s="157">
        <v>13</v>
      </c>
      <c r="V396" s="157">
        <v>14</v>
      </c>
      <c r="W396" s="157">
        <v>15</v>
      </c>
    </row>
    <row r="397" spans="1:23" ht="14.4" x14ac:dyDescent="0.3">
      <c r="A397">
        <v>125</v>
      </c>
      <c r="B397">
        <v>1</v>
      </c>
      <c r="C397" t="s">
        <v>1480</v>
      </c>
      <c r="D397">
        <v>0</v>
      </c>
      <c r="E397">
        <v>96</v>
      </c>
      <c r="F397" s="126">
        <v>295.2</v>
      </c>
      <c r="G397" s="122">
        <v>296.15999999999997</v>
      </c>
      <c r="H397" s="55" t="s">
        <v>1489</v>
      </c>
      <c r="S397" s="157">
        <v>11</v>
      </c>
      <c r="T397" s="157">
        <v>12</v>
      </c>
      <c r="U397" s="157">
        <v>13</v>
      </c>
      <c r="V397" s="157">
        <v>14</v>
      </c>
      <c r="W397" s="157">
        <v>15</v>
      </c>
    </row>
    <row r="398" spans="1:23" ht="14.4" x14ac:dyDescent="0.3">
      <c r="A398">
        <v>125</v>
      </c>
      <c r="B398">
        <v>2</v>
      </c>
      <c r="C398" t="s">
        <v>1481</v>
      </c>
      <c r="D398">
        <v>0</v>
      </c>
      <c r="E398">
        <v>86</v>
      </c>
      <c r="F398" s="126">
        <v>296.16499999999996</v>
      </c>
      <c r="G398" s="122">
        <v>297.02499999999998</v>
      </c>
      <c r="H398" s="55" t="s">
        <v>1489</v>
      </c>
      <c r="S398" s="157" t="s">
        <v>1593</v>
      </c>
      <c r="T398" s="157">
        <v>12</v>
      </c>
      <c r="U398" s="157" t="s">
        <v>1593</v>
      </c>
      <c r="V398" s="157">
        <v>14</v>
      </c>
      <c r="W398" s="157">
        <v>15</v>
      </c>
    </row>
    <row r="399" spans="1:23" ht="14.4" x14ac:dyDescent="0.3">
      <c r="A399">
        <v>125</v>
      </c>
      <c r="B399">
        <v>3</v>
      </c>
      <c r="C399" t="s">
        <v>1482</v>
      </c>
      <c r="D399">
        <v>0</v>
      </c>
      <c r="E399">
        <v>71</v>
      </c>
      <c r="F399" s="126">
        <v>297.02999999999997</v>
      </c>
      <c r="G399" s="122">
        <v>297.73999999999995</v>
      </c>
      <c r="H399" s="55" t="s">
        <v>1489</v>
      </c>
      <c r="S399" s="157">
        <v>11</v>
      </c>
      <c r="T399" s="157">
        <v>12</v>
      </c>
      <c r="U399" s="157" t="s">
        <v>1593</v>
      </c>
      <c r="V399" s="157">
        <v>14</v>
      </c>
      <c r="W399" s="157">
        <v>15</v>
      </c>
    </row>
    <row r="400" spans="1:23" ht="14.4" x14ac:dyDescent="0.3">
      <c r="A400">
        <v>125</v>
      </c>
      <c r="B400">
        <v>4</v>
      </c>
      <c r="C400" t="s">
        <v>1483</v>
      </c>
      <c r="D400">
        <v>0</v>
      </c>
      <c r="E400">
        <v>55</v>
      </c>
      <c r="F400" s="126">
        <v>297.74499999999995</v>
      </c>
      <c r="G400" s="122">
        <v>298.29499999999996</v>
      </c>
      <c r="H400" s="55" t="s">
        <v>1489</v>
      </c>
      <c r="S400" s="157">
        <v>11</v>
      </c>
      <c r="T400" s="157">
        <v>12</v>
      </c>
      <c r="U400" s="157">
        <v>13</v>
      </c>
      <c r="V400" s="157">
        <v>14</v>
      </c>
      <c r="W400" s="157">
        <v>15</v>
      </c>
    </row>
    <row r="401" spans="1:23" ht="14.4" x14ac:dyDescent="0.3">
      <c r="A401">
        <v>126</v>
      </c>
      <c r="B401">
        <v>1</v>
      </c>
      <c r="C401" t="s">
        <v>1484</v>
      </c>
      <c r="D401">
        <v>0</v>
      </c>
      <c r="E401">
        <v>97</v>
      </c>
      <c r="F401" s="126">
        <v>298.25</v>
      </c>
      <c r="G401" s="122">
        <v>299.22000000000003</v>
      </c>
      <c r="H401" s="55" t="s">
        <v>1489</v>
      </c>
      <c r="S401" s="157">
        <v>11</v>
      </c>
      <c r="T401" s="157">
        <v>12</v>
      </c>
      <c r="U401" s="157" t="s">
        <v>1593</v>
      </c>
      <c r="V401" s="157">
        <v>14</v>
      </c>
      <c r="W401" s="157">
        <v>15</v>
      </c>
    </row>
    <row r="402" spans="1:23" ht="14.4" x14ac:dyDescent="0.3">
      <c r="A402">
        <v>126</v>
      </c>
      <c r="B402">
        <v>2</v>
      </c>
      <c r="C402" t="s">
        <v>1485</v>
      </c>
      <c r="D402">
        <v>0</v>
      </c>
      <c r="E402">
        <v>91</v>
      </c>
      <c r="F402" s="126">
        <v>299.22000000000003</v>
      </c>
      <c r="G402" s="122">
        <v>300.13000000000005</v>
      </c>
      <c r="H402" s="55" t="s">
        <v>1489</v>
      </c>
      <c r="S402" s="157">
        <v>11</v>
      </c>
      <c r="T402" s="157">
        <v>12</v>
      </c>
      <c r="U402" s="157">
        <v>13</v>
      </c>
      <c r="V402" s="157">
        <v>14</v>
      </c>
      <c r="W402" s="157" t="s">
        <v>1593</v>
      </c>
    </row>
    <row r="417" spans="6:8" ht="12" customHeight="1" x14ac:dyDescent="0.3">
      <c r="F417"/>
      <c r="G417"/>
      <c r="H417"/>
    </row>
    <row r="418" spans="6:8" ht="12" customHeight="1" x14ac:dyDescent="0.3">
      <c r="F418"/>
      <c r="G418"/>
      <c r="H418"/>
    </row>
    <row r="419" spans="6:8" ht="12" customHeight="1" x14ac:dyDescent="0.3">
      <c r="F419"/>
      <c r="G419"/>
      <c r="H419"/>
    </row>
    <row r="420" spans="6:8" ht="12" customHeight="1" x14ac:dyDescent="0.3">
      <c r="F420"/>
      <c r="G420"/>
      <c r="H420"/>
    </row>
    <row r="421" spans="6:8" ht="12" customHeight="1" x14ac:dyDescent="0.3">
      <c r="F421"/>
      <c r="G421"/>
      <c r="H421"/>
    </row>
    <row r="422" spans="6:8" ht="12" customHeight="1" x14ac:dyDescent="0.3">
      <c r="F422"/>
      <c r="G422"/>
      <c r="H422"/>
    </row>
    <row r="423" spans="6:8" ht="12" customHeight="1" x14ac:dyDescent="0.3">
      <c r="F423"/>
      <c r="G423"/>
      <c r="H423"/>
    </row>
    <row r="424" spans="6:8" ht="12" customHeight="1" x14ac:dyDescent="0.3">
      <c r="F424"/>
      <c r="G424"/>
      <c r="H424"/>
    </row>
    <row r="425" spans="6:8" ht="12" customHeight="1" x14ac:dyDescent="0.3">
      <c r="F425"/>
      <c r="G425"/>
      <c r="H425"/>
    </row>
    <row r="426" spans="6:8" ht="12" customHeight="1" x14ac:dyDescent="0.3">
      <c r="F426"/>
      <c r="G426"/>
      <c r="H426"/>
    </row>
    <row r="427" spans="6:8" ht="12" customHeight="1" x14ac:dyDescent="0.3">
      <c r="F427"/>
      <c r="G427"/>
      <c r="H427"/>
    </row>
    <row r="428" spans="6:8" ht="12" customHeight="1" x14ac:dyDescent="0.3">
      <c r="F428"/>
      <c r="G428"/>
      <c r="H428"/>
    </row>
    <row r="429" spans="6:8" ht="12" customHeight="1" x14ac:dyDescent="0.3">
      <c r="F429"/>
      <c r="G429"/>
      <c r="H429"/>
    </row>
    <row r="430" spans="6:8" ht="12" customHeight="1" x14ac:dyDescent="0.3">
      <c r="F430"/>
      <c r="G430"/>
      <c r="H430"/>
    </row>
    <row r="431" spans="6:8" ht="12" customHeight="1" x14ac:dyDescent="0.3">
      <c r="F431"/>
      <c r="G431"/>
      <c r="H431"/>
    </row>
    <row r="432" spans="6:8" ht="12" customHeight="1" x14ac:dyDescent="0.3">
      <c r="F432"/>
      <c r="G432"/>
      <c r="H432"/>
    </row>
    <row r="433" spans="6:8" ht="12" customHeight="1" x14ac:dyDescent="0.3">
      <c r="F433"/>
      <c r="G433"/>
      <c r="H433"/>
    </row>
    <row r="434" spans="6:8" ht="12" customHeight="1" x14ac:dyDescent="0.3">
      <c r="F434"/>
      <c r="G434"/>
      <c r="H434"/>
    </row>
    <row r="435" spans="6:8" ht="12" customHeight="1" x14ac:dyDescent="0.3">
      <c r="F435"/>
      <c r="G435"/>
      <c r="H435"/>
    </row>
    <row r="436" spans="6:8" ht="12" customHeight="1" x14ac:dyDescent="0.3">
      <c r="F436"/>
      <c r="G436"/>
      <c r="H436"/>
    </row>
    <row r="437" spans="6:8" ht="12" customHeight="1" x14ac:dyDescent="0.3">
      <c r="F437"/>
      <c r="G437"/>
      <c r="H437"/>
    </row>
    <row r="438" spans="6:8" ht="12" customHeight="1" x14ac:dyDescent="0.3">
      <c r="F438"/>
      <c r="G438"/>
      <c r="H438"/>
    </row>
    <row r="439" spans="6:8" ht="12" customHeight="1" x14ac:dyDescent="0.3">
      <c r="F439"/>
      <c r="G439"/>
      <c r="H439"/>
    </row>
    <row r="440" spans="6:8" ht="12" customHeight="1" x14ac:dyDescent="0.3">
      <c r="F440"/>
      <c r="G440"/>
      <c r="H440"/>
    </row>
    <row r="441" spans="6:8" ht="12" customHeight="1" x14ac:dyDescent="0.3">
      <c r="F441"/>
      <c r="G441"/>
      <c r="H441"/>
    </row>
    <row r="442" spans="6:8" ht="12" customHeight="1" x14ac:dyDescent="0.3">
      <c r="F442"/>
      <c r="G442"/>
      <c r="H442"/>
    </row>
    <row r="443" spans="6:8" ht="12" customHeight="1" x14ac:dyDescent="0.3">
      <c r="F443"/>
      <c r="G443"/>
      <c r="H443"/>
    </row>
    <row r="444" spans="6:8" ht="12" customHeight="1" x14ac:dyDescent="0.3">
      <c r="F444"/>
      <c r="G444"/>
      <c r="H444"/>
    </row>
    <row r="445" spans="6:8" ht="12" customHeight="1" x14ac:dyDescent="0.3">
      <c r="F445"/>
      <c r="G445"/>
      <c r="H445"/>
    </row>
    <row r="446" spans="6:8" ht="12" customHeight="1" x14ac:dyDescent="0.3">
      <c r="F446"/>
      <c r="G446"/>
      <c r="H446"/>
    </row>
    <row r="447" spans="6:8" ht="12" customHeight="1" x14ac:dyDescent="0.3">
      <c r="F447"/>
      <c r="G447"/>
      <c r="H447"/>
    </row>
    <row r="448" spans="6:8" ht="12" customHeight="1" x14ac:dyDescent="0.3">
      <c r="F448"/>
      <c r="G448"/>
      <c r="H448"/>
    </row>
    <row r="449" spans="6:8" ht="12" customHeight="1" x14ac:dyDescent="0.3">
      <c r="F449"/>
      <c r="G449"/>
      <c r="H449"/>
    </row>
    <row r="450" spans="6:8" ht="12" customHeight="1" x14ac:dyDescent="0.3">
      <c r="F450"/>
      <c r="G450"/>
      <c r="H450"/>
    </row>
    <row r="451" spans="6:8" ht="12" customHeight="1" x14ac:dyDescent="0.3">
      <c r="F451"/>
      <c r="G451"/>
      <c r="H451"/>
    </row>
    <row r="452" spans="6:8" ht="12" customHeight="1" x14ac:dyDescent="0.3">
      <c r="F452"/>
      <c r="G452"/>
      <c r="H452"/>
    </row>
    <row r="453" spans="6:8" ht="12" customHeight="1" x14ac:dyDescent="0.3">
      <c r="F453"/>
      <c r="G453"/>
      <c r="H453"/>
    </row>
    <row r="454" spans="6:8" ht="12" customHeight="1" x14ac:dyDescent="0.3">
      <c r="F454"/>
      <c r="G454"/>
      <c r="H454"/>
    </row>
    <row r="455" spans="6:8" ht="12" customHeight="1" x14ac:dyDescent="0.3">
      <c r="F455"/>
      <c r="G455"/>
      <c r="H455"/>
    </row>
    <row r="456" spans="6:8" ht="12" customHeight="1" x14ac:dyDescent="0.3">
      <c r="F456"/>
      <c r="G456"/>
      <c r="H456"/>
    </row>
    <row r="457" spans="6:8" ht="12" customHeight="1" x14ac:dyDescent="0.3">
      <c r="F457"/>
      <c r="G457"/>
      <c r="H457"/>
    </row>
    <row r="458" spans="6:8" ht="12" customHeight="1" x14ac:dyDescent="0.3">
      <c r="F458"/>
      <c r="G458"/>
      <c r="H458"/>
    </row>
    <row r="459" spans="6:8" ht="12" customHeight="1" x14ac:dyDescent="0.3">
      <c r="F459"/>
      <c r="G459"/>
      <c r="H459"/>
    </row>
    <row r="460" spans="6:8" ht="12" customHeight="1" x14ac:dyDescent="0.3">
      <c r="F460"/>
      <c r="G460"/>
      <c r="H460"/>
    </row>
    <row r="461" spans="6:8" ht="12" customHeight="1" x14ac:dyDescent="0.3">
      <c r="F461"/>
      <c r="G461"/>
      <c r="H461"/>
    </row>
    <row r="462" spans="6:8" ht="12" customHeight="1" x14ac:dyDescent="0.3">
      <c r="F462"/>
      <c r="G462"/>
      <c r="H462"/>
    </row>
    <row r="463" spans="6:8" ht="12" customHeight="1" x14ac:dyDescent="0.3">
      <c r="F463"/>
      <c r="G463"/>
      <c r="H463"/>
    </row>
    <row r="464" spans="6:8" ht="12" customHeight="1" x14ac:dyDescent="0.3">
      <c r="F464"/>
      <c r="G464"/>
      <c r="H464"/>
    </row>
    <row r="465" spans="6:8" ht="12" customHeight="1" x14ac:dyDescent="0.3">
      <c r="F465"/>
      <c r="G465"/>
      <c r="H465"/>
    </row>
    <row r="466" spans="6:8" ht="12" customHeight="1" x14ac:dyDescent="0.3">
      <c r="F466"/>
      <c r="G466"/>
      <c r="H466"/>
    </row>
    <row r="467" spans="6:8" ht="12" customHeight="1" x14ac:dyDescent="0.3">
      <c r="F467"/>
      <c r="G467"/>
      <c r="H467"/>
    </row>
    <row r="468" spans="6:8" ht="12" customHeight="1" x14ac:dyDescent="0.3">
      <c r="F468"/>
      <c r="G468"/>
      <c r="H468"/>
    </row>
    <row r="469" spans="6:8" ht="12" customHeight="1" x14ac:dyDescent="0.3">
      <c r="F469"/>
      <c r="G469"/>
      <c r="H469"/>
    </row>
    <row r="470" spans="6:8" ht="12" customHeight="1" x14ac:dyDescent="0.3">
      <c r="F470"/>
      <c r="G470"/>
      <c r="H470"/>
    </row>
    <row r="471" spans="6:8" ht="12" customHeight="1" x14ac:dyDescent="0.3">
      <c r="F471"/>
      <c r="G471"/>
      <c r="H471"/>
    </row>
    <row r="472" spans="6:8" ht="12" customHeight="1" x14ac:dyDescent="0.3">
      <c r="F472"/>
      <c r="G472"/>
      <c r="H472"/>
    </row>
    <row r="473" spans="6:8" ht="12" customHeight="1" x14ac:dyDescent="0.3">
      <c r="F473"/>
      <c r="G473"/>
      <c r="H473"/>
    </row>
    <row r="474" spans="6:8" ht="12" customHeight="1" x14ac:dyDescent="0.3">
      <c r="F474"/>
      <c r="G474"/>
      <c r="H474"/>
    </row>
    <row r="475" spans="6:8" ht="12" customHeight="1" x14ac:dyDescent="0.3">
      <c r="F475"/>
      <c r="G475"/>
      <c r="H475"/>
    </row>
    <row r="476" spans="6:8" ht="12" customHeight="1" x14ac:dyDescent="0.3">
      <c r="F476"/>
      <c r="G476"/>
      <c r="H476"/>
    </row>
    <row r="477" spans="6:8" ht="12" customHeight="1" x14ac:dyDescent="0.3">
      <c r="F477"/>
      <c r="G477"/>
      <c r="H477"/>
    </row>
    <row r="478" spans="6:8" ht="12" customHeight="1" x14ac:dyDescent="0.3">
      <c r="F478"/>
      <c r="G478"/>
      <c r="H478"/>
    </row>
    <row r="479" spans="6:8" ht="12" customHeight="1" x14ac:dyDescent="0.3">
      <c r="F479"/>
      <c r="G479"/>
      <c r="H479"/>
    </row>
    <row r="480" spans="6:8" ht="12" customHeight="1" x14ac:dyDescent="0.3">
      <c r="F480"/>
      <c r="G480"/>
      <c r="H480"/>
    </row>
    <row r="481" spans="6:8" ht="12" customHeight="1" x14ac:dyDescent="0.3">
      <c r="F481"/>
      <c r="G481"/>
      <c r="H481"/>
    </row>
    <row r="482" spans="6:8" ht="12" customHeight="1" x14ac:dyDescent="0.3">
      <c r="F482"/>
      <c r="G482"/>
      <c r="H482"/>
    </row>
    <row r="483" spans="6:8" ht="12" customHeight="1" x14ac:dyDescent="0.3">
      <c r="F483"/>
      <c r="G483"/>
      <c r="H483"/>
    </row>
    <row r="484" spans="6:8" ht="12" customHeight="1" x14ac:dyDescent="0.3">
      <c r="F484"/>
      <c r="G484"/>
      <c r="H484"/>
    </row>
    <row r="485" spans="6:8" ht="12" customHeight="1" x14ac:dyDescent="0.3">
      <c r="F485"/>
      <c r="G485"/>
      <c r="H485"/>
    </row>
    <row r="486" spans="6:8" ht="12" customHeight="1" x14ac:dyDescent="0.3">
      <c r="F486"/>
      <c r="G486"/>
      <c r="H486"/>
    </row>
    <row r="487" spans="6:8" ht="12" customHeight="1" x14ac:dyDescent="0.3">
      <c r="F487"/>
      <c r="G487"/>
      <c r="H487"/>
    </row>
    <row r="488" spans="6:8" ht="12" customHeight="1" x14ac:dyDescent="0.3">
      <c r="F488"/>
      <c r="G488"/>
      <c r="H488"/>
    </row>
    <row r="489" spans="6:8" ht="12" customHeight="1" x14ac:dyDescent="0.3">
      <c r="F489"/>
      <c r="G489"/>
      <c r="H489"/>
    </row>
    <row r="490" spans="6:8" ht="12" customHeight="1" x14ac:dyDescent="0.3">
      <c r="F490"/>
      <c r="G490"/>
      <c r="H490"/>
    </row>
    <row r="491" spans="6:8" ht="12" customHeight="1" x14ac:dyDescent="0.3">
      <c r="F491"/>
      <c r="G491"/>
      <c r="H491"/>
    </row>
    <row r="492" spans="6:8" ht="12" customHeight="1" x14ac:dyDescent="0.3">
      <c r="F492"/>
      <c r="G492"/>
      <c r="H492"/>
    </row>
    <row r="493" spans="6:8" ht="12" customHeight="1" x14ac:dyDescent="0.3">
      <c r="F493"/>
      <c r="G493"/>
      <c r="H493"/>
    </row>
    <row r="494" spans="6:8" ht="12" customHeight="1" x14ac:dyDescent="0.3">
      <c r="F494"/>
      <c r="G494"/>
      <c r="H494"/>
    </row>
    <row r="495" spans="6:8" ht="12" customHeight="1" x14ac:dyDescent="0.3">
      <c r="F495"/>
      <c r="G495"/>
      <c r="H495"/>
    </row>
    <row r="496" spans="6:8" ht="12" customHeight="1" x14ac:dyDescent="0.3">
      <c r="F496"/>
      <c r="G496"/>
      <c r="H496"/>
    </row>
    <row r="497" spans="6:8" ht="12" customHeight="1" x14ac:dyDescent="0.3">
      <c r="F497"/>
      <c r="G497"/>
      <c r="H497"/>
    </row>
    <row r="498" spans="6:8" ht="12" customHeight="1" x14ac:dyDescent="0.3">
      <c r="F498"/>
      <c r="G498"/>
      <c r="H498"/>
    </row>
    <row r="499" spans="6:8" ht="12" customHeight="1" x14ac:dyDescent="0.3">
      <c r="F499"/>
      <c r="G499"/>
      <c r="H499"/>
    </row>
    <row r="500" spans="6:8" ht="12" customHeight="1" x14ac:dyDescent="0.3">
      <c r="F500"/>
      <c r="G500"/>
      <c r="H500"/>
    </row>
    <row r="501" spans="6:8" ht="12" customHeight="1" x14ac:dyDescent="0.3">
      <c r="F501"/>
      <c r="G501"/>
      <c r="H501"/>
    </row>
    <row r="502" spans="6:8" ht="12" customHeight="1" x14ac:dyDescent="0.3">
      <c r="F502"/>
      <c r="G502"/>
      <c r="H502"/>
    </row>
    <row r="503" spans="6:8" ht="12" customHeight="1" x14ac:dyDescent="0.3">
      <c r="F503"/>
      <c r="G503"/>
      <c r="H503"/>
    </row>
    <row r="504" spans="6:8" ht="12" customHeight="1" x14ac:dyDescent="0.3">
      <c r="F504"/>
      <c r="G504"/>
      <c r="H504"/>
    </row>
    <row r="505" spans="6:8" ht="12" customHeight="1" x14ac:dyDescent="0.3">
      <c r="F505"/>
      <c r="G505"/>
      <c r="H505"/>
    </row>
    <row r="506" spans="6:8" ht="12" customHeight="1" x14ac:dyDescent="0.3">
      <c r="F506"/>
      <c r="G506"/>
      <c r="H506"/>
    </row>
    <row r="507" spans="6:8" ht="12" customHeight="1" x14ac:dyDescent="0.3">
      <c r="F507"/>
      <c r="G507"/>
      <c r="H507"/>
    </row>
    <row r="508" spans="6:8" ht="12" customHeight="1" x14ac:dyDescent="0.3">
      <c r="F508"/>
      <c r="G508"/>
      <c r="H508"/>
    </row>
    <row r="509" spans="6:8" ht="12" customHeight="1" x14ac:dyDescent="0.3">
      <c r="F509"/>
      <c r="G509"/>
      <c r="H509"/>
    </row>
    <row r="510" spans="6:8" ht="12" customHeight="1" x14ac:dyDescent="0.3">
      <c r="F510"/>
      <c r="G510"/>
      <c r="H510"/>
    </row>
    <row r="511" spans="6:8" ht="12" customHeight="1" x14ac:dyDescent="0.3">
      <c r="F511"/>
      <c r="G511"/>
      <c r="H511"/>
    </row>
    <row r="512" spans="6:8" ht="12" customHeight="1" x14ac:dyDescent="0.3">
      <c r="F512"/>
      <c r="G512"/>
      <c r="H512"/>
    </row>
    <row r="513" spans="6:8" ht="12" customHeight="1" x14ac:dyDescent="0.3">
      <c r="F513"/>
      <c r="G513"/>
      <c r="H513"/>
    </row>
    <row r="514" spans="6:8" ht="12" customHeight="1" x14ac:dyDescent="0.3">
      <c r="F514"/>
      <c r="G514"/>
      <c r="H514"/>
    </row>
    <row r="515" spans="6:8" ht="12" customHeight="1" x14ac:dyDescent="0.3">
      <c r="F515"/>
      <c r="G515"/>
      <c r="H515"/>
    </row>
    <row r="516" spans="6:8" ht="12" customHeight="1" x14ac:dyDescent="0.3">
      <c r="F516"/>
      <c r="G516"/>
      <c r="H516"/>
    </row>
    <row r="517" spans="6:8" ht="12" customHeight="1" x14ac:dyDescent="0.3">
      <c r="F517"/>
      <c r="G517"/>
      <c r="H517"/>
    </row>
    <row r="518" spans="6:8" ht="12" customHeight="1" x14ac:dyDescent="0.3">
      <c r="F518"/>
      <c r="G518"/>
      <c r="H518"/>
    </row>
    <row r="519" spans="6:8" ht="12" customHeight="1" x14ac:dyDescent="0.3">
      <c r="F519"/>
      <c r="G519"/>
      <c r="H519"/>
    </row>
    <row r="520" spans="6:8" ht="12" customHeight="1" x14ac:dyDescent="0.3">
      <c r="F520"/>
      <c r="G520"/>
      <c r="H520"/>
    </row>
    <row r="521" spans="6:8" ht="12" customHeight="1" x14ac:dyDescent="0.3">
      <c r="F521"/>
      <c r="G521"/>
      <c r="H521"/>
    </row>
    <row r="522" spans="6:8" ht="12" customHeight="1" x14ac:dyDescent="0.3">
      <c r="F522"/>
      <c r="G522"/>
      <c r="H522"/>
    </row>
    <row r="523" spans="6:8" ht="12" customHeight="1" x14ac:dyDescent="0.3">
      <c r="F523"/>
      <c r="G523"/>
      <c r="H523"/>
    </row>
    <row r="524" spans="6:8" ht="12" customHeight="1" x14ac:dyDescent="0.3">
      <c r="F524"/>
      <c r="G524"/>
      <c r="H524"/>
    </row>
    <row r="525" spans="6:8" ht="12" customHeight="1" x14ac:dyDescent="0.3">
      <c r="F525"/>
      <c r="G525"/>
      <c r="H525"/>
    </row>
    <row r="526" spans="6:8" ht="12" customHeight="1" x14ac:dyDescent="0.3">
      <c r="F526"/>
      <c r="G526"/>
      <c r="H526"/>
    </row>
    <row r="527" spans="6:8" ht="12" customHeight="1" x14ac:dyDescent="0.3">
      <c r="F527"/>
      <c r="G527"/>
      <c r="H527"/>
    </row>
    <row r="528" spans="6:8" ht="12" customHeight="1" x14ac:dyDescent="0.3">
      <c r="F528"/>
      <c r="G528"/>
      <c r="H528"/>
    </row>
    <row r="529" spans="6:8" ht="12" customHeight="1" x14ac:dyDescent="0.3">
      <c r="F529"/>
      <c r="G529"/>
      <c r="H529"/>
    </row>
    <row r="530" spans="6:8" ht="12" customHeight="1" x14ac:dyDescent="0.3">
      <c r="F530"/>
      <c r="G530"/>
      <c r="H530"/>
    </row>
    <row r="531" spans="6:8" ht="12" customHeight="1" x14ac:dyDescent="0.3">
      <c r="F531"/>
      <c r="G531"/>
      <c r="H531"/>
    </row>
    <row r="532" spans="6:8" ht="12" customHeight="1" x14ac:dyDescent="0.3">
      <c r="F532"/>
      <c r="G532"/>
      <c r="H532"/>
    </row>
    <row r="533" spans="6:8" ht="12" customHeight="1" x14ac:dyDescent="0.3">
      <c r="F533"/>
      <c r="G533"/>
      <c r="H533"/>
    </row>
    <row r="534" spans="6:8" ht="12" customHeight="1" x14ac:dyDescent="0.3">
      <c r="F534"/>
      <c r="G534"/>
      <c r="H534"/>
    </row>
    <row r="535" spans="6:8" ht="12" customHeight="1" x14ac:dyDescent="0.3">
      <c r="F535"/>
      <c r="G535"/>
      <c r="H535"/>
    </row>
    <row r="536" spans="6:8" ht="12" customHeight="1" x14ac:dyDescent="0.3">
      <c r="F536"/>
      <c r="G536"/>
      <c r="H536"/>
    </row>
    <row r="537" spans="6:8" ht="12" customHeight="1" x14ac:dyDescent="0.3">
      <c r="F537"/>
      <c r="G537"/>
      <c r="H537"/>
    </row>
    <row r="538" spans="6:8" ht="12" customHeight="1" x14ac:dyDescent="0.3">
      <c r="F538"/>
      <c r="G538"/>
      <c r="H538"/>
    </row>
    <row r="539" spans="6:8" ht="12" customHeight="1" x14ac:dyDescent="0.3">
      <c r="F539"/>
      <c r="G539"/>
      <c r="H539"/>
    </row>
    <row r="540" spans="6:8" ht="12" customHeight="1" x14ac:dyDescent="0.3">
      <c r="F540"/>
      <c r="G540"/>
      <c r="H540"/>
    </row>
    <row r="541" spans="6:8" ht="12" customHeight="1" x14ac:dyDescent="0.3">
      <c r="F541"/>
      <c r="G541"/>
      <c r="H541"/>
    </row>
    <row r="542" spans="6:8" ht="12" customHeight="1" x14ac:dyDescent="0.3">
      <c r="F542"/>
      <c r="G542"/>
      <c r="H542"/>
    </row>
    <row r="543" spans="6:8" ht="12" customHeight="1" x14ac:dyDescent="0.3">
      <c r="F543"/>
      <c r="G543"/>
      <c r="H543"/>
    </row>
    <row r="544" spans="6:8" ht="12" customHeight="1" x14ac:dyDescent="0.3">
      <c r="F544"/>
      <c r="G544"/>
      <c r="H544"/>
    </row>
    <row r="545" spans="6:8" ht="12" customHeight="1" x14ac:dyDescent="0.3">
      <c r="F545"/>
      <c r="G545"/>
      <c r="H545"/>
    </row>
    <row r="546" spans="6:8" ht="12" customHeight="1" x14ac:dyDescent="0.3">
      <c r="F546"/>
      <c r="G546"/>
      <c r="H546"/>
    </row>
    <row r="547" spans="6:8" ht="12" customHeight="1" x14ac:dyDescent="0.3">
      <c r="F547"/>
      <c r="G547"/>
      <c r="H547"/>
    </row>
    <row r="548" spans="6:8" ht="12" customHeight="1" x14ac:dyDescent="0.3">
      <c r="F548"/>
      <c r="G548"/>
      <c r="H548"/>
    </row>
    <row r="549" spans="6:8" ht="12" customHeight="1" x14ac:dyDescent="0.3">
      <c r="F549"/>
      <c r="G549"/>
      <c r="H549"/>
    </row>
    <row r="550" spans="6:8" ht="12" customHeight="1" x14ac:dyDescent="0.3">
      <c r="F550"/>
      <c r="G550"/>
      <c r="H550"/>
    </row>
    <row r="551" spans="6:8" ht="12" customHeight="1" x14ac:dyDescent="0.3">
      <c r="F551"/>
      <c r="G551"/>
      <c r="H551"/>
    </row>
    <row r="552" spans="6:8" ht="12" customHeight="1" x14ac:dyDescent="0.3">
      <c r="F552"/>
      <c r="G552"/>
      <c r="H552"/>
    </row>
    <row r="553" spans="6:8" ht="12" customHeight="1" x14ac:dyDescent="0.3">
      <c r="F553"/>
      <c r="G553"/>
      <c r="H553"/>
    </row>
    <row r="554" spans="6:8" ht="12" customHeight="1" x14ac:dyDescent="0.3">
      <c r="F554"/>
      <c r="G554"/>
      <c r="H554"/>
    </row>
    <row r="555" spans="6:8" ht="12" customHeight="1" x14ac:dyDescent="0.3">
      <c r="F555"/>
      <c r="G555"/>
      <c r="H555"/>
    </row>
    <row r="556" spans="6:8" ht="12" customHeight="1" x14ac:dyDescent="0.3">
      <c r="F556"/>
      <c r="G556"/>
      <c r="H556"/>
    </row>
    <row r="557" spans="6:8" ht="12" customHeight="1" x14ac:dyDescent="0.3">
      <c r="F557"/>
      <c r="G557"/>
      <c r="H557"/>
    </row>
    <row r="558" spans="6:8" ht="12" customHeight="1" x14ac:dyDescent="0.3">
      <c r="F558"/>
      <c r="G558"/>
      <c r="H558"/>
    </row>
    <row r="559" spans="6:8" ht="12" customHeight="1" x14ac:dyDescent="0.3">
      <c r="F559"/>
      <c r="G559"/>
      <c r="H559"/>
    </row>
    <row r="560" spans="6:8" ht="12" customHeight="1" x14ac:dyDescent="0.3">
      <c r="F560"/>
      <c r="G560"/>
      <c r="H560"/>
    </row>
    <row r="561" spans="6:8" ht="12" customHeight="1" x14ac:dyDescent="0.3">
      <c r="F561"/>
      <c r="G561"/>
      <c r="H561"/>
    </row>
    <row r="562" spans="6:8" ht="12" customHeight="1" x14ac:dyDescent="0.3">
      <c r="F562"/>
      <c r="G562"/>
      <c r="H562"/>
    </row>
    <row r="563" spans="6:8" ht="12" customHeight="1" x14ac:dyDescent="0.3">
      <c r="F563"/>
      <c r="G563"/>
      <c r="H563"/>
    </row>
    <row r="564" spans="6:8" ht="12" customHeight="1" x14ac:dyDescent="0.3">
      <c r="F564"/>
      <c r="G564"/>
      <c r="H564"/>
    </row>
    <row r="565" spans="6:8" ht="12" customHeight="1" x14ac:dyDescent="0.3">
      <c r="F565"/>
      <c r="G565"/>
      <c r="H565"/>
    </row>
  </sheetData>
  <autoFilter ref="A1:AM402" xr:uid="{00000000-0009-0000-0000-000004000000}"/>
  <pageMargins left="0.7" right="0.7" top="0.75" bottom="0.75" header="0.3" footer="0.3"/>
  <pageSetup paperSize="9" orientation="portrait" horizontalDpi="0" verticalDpi="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VEINS ASSIGNED</vt:lpstr>
      <vt:lpstr>NOTES</vt:lpstr>
      <vt:lpstr>VEINS SIMPLIFIED</vt:lpstr>
      <vt:lpstr>VEINS PER SECTION</vt:lpstr>
      <vt:lpstr>PLOTS</vt:lpstr>
    </vt:vector>
  </TitlesOfParts>
  <Company>Plymouth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Harris</dc:creator>
  <cp:lastModifiedBy>Lorri Peters</cp:lastModifiedBy>
  <dcterms:created xsi:type="dcterms:W3CDTF">2017-06-27T13:20:34Z</dcterms:created>
  <dcterms:modified xsi:type="dcterms:W3CDTF">2020-05-26T15:54:24Z</dcterms:modified>
</cp:coreProperties>
</file>